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0" yWindow="0" windowWidth="28800" windowHeight="12795" activeTab="1"/>
  </bookViews>
  <sheets>
    <sheet name="View_Eq" sheetId="25" r:id="rId1"/>
    <sheet name="Main" sheetId="11" r:id="rId2"/>
    <sheet name="Cayman" sheetId="8" r:id="rId3"/>
    <sheet name="ETL_Rtn" sheetId="10" r:id="rId4"/>
    <sheet name="ETL_Price" sheetId="9" r:id="rId5"/>
    <sheet name="Equities" sheetId="2" r:id="rId6"/>
    <sheet name="Bonds" sheetId="15" r:id="rId7"/>
    <sheet name="Credit_Vol" sheetId="17" r:id="rId8"/>
    <sheet name="Commodities" sheetId="18" r:id="rId9"/>
    <sheet name="Currencies" sheetId="19" r:id="rId10"/>
    <sheet name="NameMapping" sheetId="26" r:id="rId11"/>
    <sheet name="MT" sheetId="20" r:id="rId12"/>
  </sheets>
  <externalReferences>
    <externalReference r:id="rId13"/>
    <externalReference r:id="rId14"/>
    <externalReference r:id="rId15"/>
  </externalReferences>
  <definedNames>
    <definedName name="_xlnm._FilterDatabase" localSheetId="11" hidden="1">MT!$AF$1:$AP$154</definedName>
    <definedName name="Sheets_bb">Main!$AA$32:$AA$32</definedName>
  </definedNames>
  <calcPr calcId="145621"/>
</workbook>
</file>

<file path=xl/calcChain.xml><?xml version="1.0" encoding="utf-8"?>
<calcChain xmlns="http://schemas.openxmlformats.org/spreadsheetml/2006/main">
  <c r="E2" i="20" l="1"/>
  <c r="F2" i="20"/>
  <c r="N2" i="20"/>
  <c r="O2" i="20"/>
  <c r="W2" i="20"/>
  <c r="AC2" i="20"/>
  <c r="AK2" i="20"/>
  <c r="AL2" i="20"/>
  <c r="AU2" i="20"/>
  <c r="AW2" i="20"/>
  <c r="BF2" i="20"/>
  <c r="BX2" i="20"/>
  <c r="E3" i="20"/>
  <c r="F3" i="20"/>
  <c r="N3" i="20"/>
  <c r="Q3" i="20"/>
  <c r="O3" i="20" s="1"/>
  <c r="W3" i="20"/>
  <c r="AC3" i="20"/>
  <c r="AI3" i="20"/>
  <c r="AK3" i="20" s="1"/>
  <c r="AL3" i="20"/>
  <c r="AU3" i="20"/>
  <c r="AW3" i="20"/>
  <c r="BF3" i="20"/>
  <c r="BX3" i="20"/>
  <c r="E4" i="20"/>
  <c r="F4" i="20"/>
  <c r="N4" i="20"/>
  <c r="Q4" i="20"/>
  <c r="O4" i="20" s="1"/>
  <c r="W4" i="20"/>
  <c r="AC4" i="20"/>
  <c r="AI4" i="20"/>
  <c r="AK4" i="20"/>
  <c r="AL4" i="20"/>
  <c r="AU4" i="20"/>
  <c r="AW4" i="20"/>
  <c r="BF4" i="20"/>
  <c r="BX4" i="20"/>
  <c r="E5" i="20"/>
  <c r="F5" i="20"/>
  <c r="N5" i="20"/>
  <c r="Q5" i="20"/>
  <c r="O5" i="20" s="1"/>
  <c r="W5" i="20"/>
  <c r="AC5" i="20"/>
  <c r="AI5" i="20"/>
  <c r="AK5" i="20"/>
  <c r="AL5" i="20"/>
  <c r="AU5" i="20"/>
  <c r="AW5" i="20"/>
  <c r="BF5" i="20"/>
  <c r="BX5" i="20"/>
  <c r="E6" i="20"/>
  <c r="N6" i="20"/>
  <c r="Q6" i="20"/>
  <c r="O6" i="20" s="1"/>
  <c r="W6" i="20"/>
  <c r="AC6" i="20"/>
  <c r="AI6" i="20"/>
  <c r="AK6" i="20"/>
  <c r="AL6" i="20"/>
  <c r="AU6" i="20"/>
  <c r="AW6" i="20"/>
  <c r="BX6" i="20"/>
  <c r="E7" i="20"/>
  <c r="F7" i="20"/>
  <c r="N7" i="20"/>
  <c r="Q7" i="20"/>
  <c r="O7" i="20" s="1"/>
  <c r="W7" i="20"/>
  <c r="AC7" i="20"/>
  <c r="AI7" i="20"/>
  <c r="AK7" i="20"/>
  <c r="AL7" i="20"/>
  <c r="AU7" i="20"/>
  <c r="AW7" i="20"/>
  <c r="BX7" i="20"/>
  <c r="E8" i="20"/>
  <c r="N8" i="20"/>
  <c r="Q8" i="20"/>
  <c r="O8" i="20" s="1"/>
  <c r="W8" i="20"/>
  <c r="AC8" i="20"/>
  <c r="AI8" i="20"/>
  <c r="AK8" i="20" s="1"/>
  <c r="AL8" i="20"/>
  <c r="AU8" i="20"/>
  <c r="AW8" i="20"/>
  <c r="BX8" i="20"/>
  <c r="E9" i="20"/>
  <c r="F9" i="20"/>
  <c r="N9" i="20"/>
  <c r="Q9" i="20"/>
  <c r="O9" i="20" s="1"/>
  <c r="W9" i="20"/>
  <c r="AC9" i="20"/>
  <c r="AI9" i="20"/>
  <c r="AK9" i="20"/>
  <c r="AL9" i="20"/>
  <c r="AU9" i="20"/>
  <c r="AW9" i="20"/>
  <c r="BX9" i="20"/>
  <c r="E10" i="20"/>
  <c r="F10" i="20"/>
  <c r="N10" i="20"/>
  <c r="Q10" i="20"/>
  <c r="W10" i="20"/>
  <c r="AC10" i="20"/>
  <c r="AI10" i="20"/>
  <c r="AK10" i="20"/>
  <c r="AL10" i="20"/>
  <c r="AU10" i="20"/>
  <c r="AW10" i="20"/>
  <c r="BX10" i="20"/>
  <c r="E11" i="20"/>
  <c r="F11" i="20"/>
  <c r="N11" i="20"/>
  <c r="Q11" i="20"/>
  <c r="O11" i="20" s="1"/>
  <c r="W11" i="20"/>
  <c r="AC11" i="20"/>
  <c r="AI11" i="20"/>
  <c r="AK11" i="20" s="1"/>
  <c r="AL11" i="20"/>
  <c r="AU11" i="20"/>
  <c r="AW11" i="20"/>
  <c r="BX11" i="20"/>
  <c r="E12" i="20"/>
  <c r="N12" i="20"/>
  <c r="Q12" i="20"/>
  <c r="O12" i="20" s="1"/>
  <c r="W12" i="20"/>
  <c r="AC12" i="20"/>
  <c r="AI12" i="20"/>
  <c r="AK12" i="20"/>
  <c r="AL12" i="20"/>
  <c r="AU12" i="20"/>
  <c r="AW12" i="20"/>
  <c r="BX12" i="20"/>
  <c r="E13" i="20"/>
  <c r="F13" i="20"/>
  <c r="N13" i="20"/>
  <c r="Q13" i="20"/>
  <c r="O13" i="20" s="1"/>
  <c r="W13" i="20"/>
  <c r="AC13" i="20"/>
  <c r="AI13" i="20"/>
  <c r="AK13" i="20"/>
  <c r="AL13" i="20"/>
  <c r="AU13" i="20"/>
  <c r="AW13" i="20"/>
  <c r="AY13" i="20"/>
  <c r="BX13" i="20"/>
  <c r="E14" i="20"/>
  <c r="N14" i="20"/>
  <c r="Q14" i="20"/>
  <c r="W14" i="20"/>
  <c r="AC14" i="20"/>
  <c r="AI14" i="20"/>
  <c r="AK14" i="20"/>
  <c r="AL14" i="20"/>
  <c r="AU14" i="20"/>
  <c r="AW14" i="20"/>
  <c r="BE14" i="20"/>
  <c r="BF14" i="20"/>
  <c r="E15" i="20"/>
  <c r="N15" i="20"/>
  <c r="Q15" i="20"/>
  <c r="O15" i="20" s="1"/>
  <c r="W15" i="20"/>
  <c r="AC15" i="20"/>
  <c r="AI15" i="20"/>
  <c r="AK15" i="20"/>
  <c r="AL15" i="20"/>
  <c r="AU15" i="20"/>
  <c r="AW15" i="20"/>
  <c r="AY15" i="20"/>
  <c r="BE15" i="20"/>
  <c r="BF15" i="20"/>
  <c r="N16" i="20"/>
  <c r="Q16" i="20"/>
  <c r="O16" i="20" s="1"/>
  <c r="W16" i="20"/>
  <c r="AC16" i="20"/>
  <c r="AI16" i="20"/>
  <c r="AK16" i="20"/>
  <c r="AL16" i="20"/>
  <c r="AU16" i="20"/>
  <c r="AW16" i="20"/>
  <c r="BE16" i="20"/>
  <c r="BF16" i="20"/>
  <c r="E17" i="20"/>
  <c r="N17" i="20"/>
  <c r="Q17" i="20"/>
  <c r="O17" i="20" s="1"/>
  <c r="W17" i="20"/>
  <c r="AC17" i="20"/>
  <c r="AI17" i="20"/>
  <c r="AK17" i="20" s="1"/>
  <c r="AL17" i="20"/>
  <c r="AU17" i="20"/>
  <c r="AW17" i="20"/>
  <c r="BE17" i="20"/>
  <c r="BF17" i="20"/>
  <c r="E18" i="20"/>
  <c r="F18" i="20"/>
  <c r="N18" i="20"/>
  <c r="Q18" i="20"/>
  <c r="O18" i="20" s="1"/>
  <c r="W18" i="20"/>
  <c r="AC18" i="20"/>
  <c r="AI18" i="20"/>
  <c r="AK18" i="20" s="1"/>
  <c r="AL18" i="20"/>
  <c r="AU18" i="20"/>
  <c r="AW18" i="20"/>
  <c r="BE18" i="20"/>
  <c r="BF18" i="20"/>
  <c r="E19" i="20"/>
  <c r="F19" i="20"/>
  <c r="N19" i="20"/>
  <c r="Q19" i="20"/>
  <c r="O19" i="20" s="1"/>
  <c r="W19" i="20"/>
  <c r="AC19" i="20"/>
  <c r="AI19" i="20"/>
  <c r="AK19" i="20"/>
  <c r="AL19" i="20"/>
  <c r="AU19" i="20"/>
  <c r="AW19" i="20"/>
  <c r="BE19" i="20"/>
  <c r="BF19" i="20"/>
  <c r="E20" i="20"/>
  <c r="F20" i="20"/>
  <c r="N20" i="20"/>
  <c r="Q20" i="20"/>
  <c r="O20" i="20" s="1"/>
  <c r="W20" i="20"/>
  <c r="AC20" i="20"/>
  <c r="AI20" i="20"/>
  <c r="AK20" i="20"/>
  <c r="AL20" i="20"/>
  <c r="AU20" i="20"/>
  <c r="AW20" i="20"/>
  <c r="AY20" i="20"/>
  <c r="E21" i="20"/>
  <c r="F21" i="20"/>
  <c r="N21" i="20"/>
  <c r="Q21" i="20"/>
  <c r="O21" i="20" s="1"/>
  <c r="W21" i="20"/>
  <c r="AI21" i="20"/>
  <c r="AK21" i="20"/>
  <c r="AL21" i="20"/>
  <c r="AU21" i="20"/>
  <c r="AW21" i="20"/>
  <c r="BE21" i="20"/>
  <c r="BF21" i="20"/>
  <c r="E22" i="20"/>
  <c r="F22" i="20"/>
  <c r="N22" i="20"/>
  <c r="Q22" i="20"/>
  <c r="W22" i="20"/>
  <c r="AI22" i="20"/>
  <c r="AK22" i="20" s="1"/>
  <c r="AL22" i="20"/>
  <c r="AU22" i="20"/>
  <c r="AW22" i="20"/>
  <c r="BE22" i="20"/>
  <c r="BF22" i="20"/>
  <c r="E23" i="20"/>
  <c r="F23" i="20"/>
  <c r="N23" i="20"/>
  <c r="Q23" i="20"/>
  <c r="O23" i="20" s="1"/>
  <c r="W23" i="20"/>
  <c r="AI23" i="20"/>
  <c r="AK23" i="20"/>
  <c r="AL23" i="20"/>
  <c r="AU23" i="20"/>
  <c r="AW23" i="20"/>
  <c r="AY23" i="20"/>
  <c r="BE23" i="20"/>
  <c r="BF23" i="20"/>
  <c r="E24" i="20"/>
  <c r="F24" i="20"/>
  <c r="N24" i="20"/>
  <c r="Q24" i="20"/>
  <c r="O24" i="20" s="1"/>
  <c r="W24" i="20"/>
  <c r="AI24" i="20"/>
  <c r="AK24" i="20"/>
  <c r="AL24" i="20"/>
  <c r="AU24" i="20"/>
  <c r="AW24" i="20"/>
  <c r="BE24" i="20"/>
  <c r="BF24" i="20"/>
  <c r="E25" i="20"/>
  <c r="F25" i="20"/>
  <c r="N25" i="20"/>
  <c r="O25" i="20"/>
  <c r="W25" i="20"/>
  <c r="AI25" i="20"/>
  <c r="AK25" i="20" s="1"/>
  <c r="AL25" i="20"/>
  <c r="AU25" i="20"/>
  <c r="AW25" i="20"/>
  <c r="BE25" i="20"/>
  <c r="BF25" i="20"/>
  <c r="E26" i="20"/>
  <c r="F26" i="20"/>
  <c r="N26" i="20"/>
  <c r="Q26" i="20"/>
  <c r="O26" i="20" s="1"/>
  <c r="W26" i="20"/>
  <c r="AI26" i="20"/>
  <c r="AK26" i="20"/>
  <c r="AL26" i="20"/>
  <c r="AU26" i="20"/>
  <c r="AW26" i="20"/>
  <c r="BE26" i="20"/>
  <c r="BF26" i="20"/>
  <c r="E27" i="20"/>
  <c r="F27" i="20"/>
  <c r="N27" i="20"/>
  <c r="Q27" i="20"/>
  <c r="O27" i="20" s="1"/>
  <c r="W27" i="20"/>
  <c r="AI27" i="20"/>
  <c r="AK27" i="20"/>
  <c r="AL27" i="20"/>
  <c r="AU27" i="20"/>
  <c r="AW27" i="20"/>
  <c r="AY27" i="20"/>
  <c r="BE27" i="20"/>
  <c r="BF27" i="20"/>
  <c r="E28" i="20"/>
  <c r="N28" i="20"/>
  <c r="Q28" i="20"/>
  <c r="O28" i="20" s="1"/>
  <c r="W28" i="20"/>
  <c r="AI28" i="20"/>
  <c r="AK28" i="20"/>
  <c r="AL28" i="20"/>
  <c r="AU28" i="20"/>
  <c r="AW28" i="20"/>
  <c r="AY28" i="20"/>
  <c r="BE28" i="20"/>
  <c r="BF28" i="20"/>
  <c r="E29" i="20"/>
  <c r="F29" i="20"/>
  <c r="N29" i="20"/>
  <c r="Q29" i="20"/>
  <c r="O29" i="20" s="1"/>
  <c r="W29" i="20"/>
  <c r="AI29" i="20"/>
  <c r="AK29" i="20"/>
  <c r="AL29" i="20"/>
  <c r="AU29" i="20"/>
  <c r="AW29" i="20"/>
  <c r="AY29" i="20"/>
  <c r="BE29" i="20"/>
  <c r="BF29" i="20"/>
  <c r="E30" i="20"/>
  <c r="F30" i="20"/>
  <c r="N30" i="20"/>
  <c r="Q30" i="20"/>
  <c r="O30" i="20" s="1"/>
  <c r="W30" i="20"/>
  <c r="AI30" i="20"/>
  <c r="AK30" i="20"/>
  <c r="AL30" i="20"/>
  <c r="AU30" i="20"/>
  <c r="AW30" i="20"/>
  <c r="BE30" i="20"/>
  <c r="BF30" i="20"/>
  <c r="E31" i="20"/>
  <c r="F31" i="20"/>
  <c r="N31" i="20"/>
  <c r="Q31" i="20"/>
  <c r="O31" i="20" s="1"/>
  <c r="W31" i="20"/>
  <c r="AI31" i="20"/>
  <c r="AK31" i="20"/>
  <c r="AL31" i="20"/>
  <c r="AU31" i="20"/>
  <c r="AV31" i="20"/>
  <c r="BE31" i="20"/>
  <c r="BF31" i="20"/>
  <c r="E32" i="20"/>
  <c r="F32" i="20"/>
  <c r="N32" i="20"/>
  <c r="Q32" i="20"/>
  <c r="O32" i="20" s="1"/>
  <c r="W32" i="20"/>
  <c r="AI32" i="20"/>
  <c r="AK32" i="20"/>
  <c r="AL32" i="20"/>
  <c r="AU32" i="20"/>
  <c r="AV32" i="20"/>
  <c r="BE32" i="20"/>
  <c r="BF32" i="20"/>
  <c r="E33" i="20"/>
  <c r="N33" i="20"/>
  <c r="Q33" i="20"/>
  <c r="W33" i="20"/>
  <c r="AI33" i="20"/>
  <c r="AK33" i="20" s="1"/>
  <c r="AL33" i="20"/>
  <c r="AU33" i="20"/>
  <c r="AV33" i="20"/>
  <c r="BE33" i="20"/>
  <c r="BF33" i="20"/>
  <c r="E34" i="20"/>
  <c r="F34" i="20"/>
  <c r="N34" i="20"/>
  <c r="Q34" i="20"/>
  <c r="O34" i="20" s="1"/>
  <c r="W34" i="20"/>
  <c r="AI34" i="20"/>
  <c r="AK34" i="20"/>
  <c r="AL34" i="20"/>
  <c r="AU34" i="20"/>
  <c r="AV34" i="20"/>
  <c r="BE34" i="20"/>
  <c r="BF34" i="20"/>
  <c r="E35" i="20"/>
  <c r="F35" i="20"/>
  <c r="N35" i="20"/>
  <c r="Q35" i="20"/>
  <c r="O35" i="20" s="1"/>
  <c r="W35" i="20"/>
  <c r="AI35" i="20"/>
  <c r="AK35" i="20"/>
  <c r="AL35" i="20"/>
  <c r="AU35" i="20"/>
  <c r="AV35" i="20"/>
  <c r="BE35" i="20"/>
  <c r="BF35" i="20"/>
  <c r="E36" i="20"/>
  <c r="F36" i="20"/>
  <c r="N36" i="20"/>
  <c r="Q36" i="20"/>
  <c r="O36" i="20" s="1"/>
  <c r="W36" i="20"/>
  <c r="AI36" i="20"/>
  <c r="AK36" i="20"/>
  <c r="AL36" i="20"/>
  <c r="AU36" i="20"/>
  <c r="AV36" i="20"/>
  <c r="BE36" i="20"/>
  <c r="BF36" i="20"/>
  <c r="E37" i="20"/>
  <c r="F37" i="20"/>
  <c r="N37" i="20"/>
  <c r="Q37" i="20"/>
  <c r="W37" i="20"/>
  <c r="AI37" i="20"/>
  <c r="AK37" i="20" s="1"/>
  <c r="AL37" i="20"/>
  <c r="AU37" i="20"/>
  <c r="AV37" i="20"/>
  <c r="BE37" i="20"/>
  <c r="BF37" i="20"/>
  <c r="E38" i="20"/>
  <c r="F38" i="20"/>
  <c r="N38" i="20"/>
  <c r="Q38" i="20"/>
  <c r="O38" i="20" s="1"/>
  <c r="W38" i="20"/>
  <c r="AI38" i="20"/>
  <c r="AK38" i="20"/>
  <c r="AL38" i="20"/>
  <c r="AU38" i="20"/>
  <c r="AV38" i="20"/>
  <c r="BE38" i="20"/>
  <c r="BF38" i="20"/>
  <c r="E39" i="20"/>
  <c r="F39" i="20"/>
  <c r="N39" i="20"/>
  <c r="Q39" i="20"/>
  <c r="O39" i="20" s="1"/>
  <c r="W39" i="20"/>
  <c r="AI39" i="20"/>
  <c r="AK39" i="20"/>
  <c r="AL39" i="20"/>
  <c r="AU39" i="20"/>
  <c r="AV39" i="20"/>
  <c r="BE39" i="20"/>
  <c r="BF39" i="20"/>
  <c r="E40" i="20"/>
  <c r="F40" i="20"/>
  <c r="N40" i="20"/>
  <c r="Q40" i="20"/>
  <c r="O40" i="20" s="1"/>
  <c r="W40" i="20"/>
  <c r="AI40" i="20"/>
  <c r="AK40" i="20"/>
  <c r="AL40" i="20"/>
  <c r="AU40" i="20"/>
  <c r="AV40" i="20"/>
  <c r="BE40" i="20"/>
  <c r="BF40" i="20"/>
  <c r="E41" i="20"/>
  <c r="N41" i="20"/>
  <c r="Q41" i="20"/>
  <c r="O41" i="20" s="1"/>
  <c r="W41" i="20"/>
  <c r="AI41" i="20"/>
  <c r="AK41" i="20"/>
  <c r="AL41" i="20"/>
  <c r="AU41" i="20"/>
  <c r="AV41" i="20"/>
  <c r="BE41" i="20"/>
  <c r="BF41" i="20"/>
  <c r="E42" i="20"/>
  <c r="N42" i="20"/>
  <c r="Q42" i="20"/>
  <c r="O42" i="20" s="1"/>
  <c r="W42" i="20"/>
  <c r="AI42" i="20"/>
  <c r="AK42" i="20"/>
  <c r="AL42" i="20"/>
  <c r="AU42" i="20"/>
  <c r="AV42" i="20"/>
  <c r="BE42" i="20"/>
  <c r="BF42" i="20"/>
  <c r="E43" i="20"/>
  <c r="F43" i="20"/>
  <c r="N43" i="20"/>
  <c r="Q43" i="20"/>
  <c r="O43" i="20" s="1"/>
  <c r="W43" i="20"/>
  <c r="AI43" i="20"/>
  <c r="AK43" i="20"/>
  <c r="AL43" i="20"/>
  <c r="AU43" i="20"/>
  <c r="AV43" i="20"/>
  <c r="E44" i="20"/>
  <c r="N44" i="20"/>
  <c r="Q44" i="20"/>
  <c r="O44" i="20" s="1"/>
  <c r="W44" i="20"/>
  <c r="AI44" i="20"/>
  <c r="AK44" i="20"/>
  <c r="AL44" i="20"/>
  <c r="AU44" i="20"/>
  <c r="AV44" i="20"/>
  <c r="BE44" i="20"/>
  <c r="BF44" i="20"/>
  <c r="E45" i="20"/>
  <c r="F45" i="20"/>
  <c r="N45" i="20"/>
  <c r="Q45" i="20"/>
  <c r="W45" i="20"/>
  <c r="AI45" i="20"/>
  <c r="AK45" i="20" s="1"/>
  <c r="AL45" i="20"/>
  <c r="AU45" i="20"/>
  <c r="AV45" i="20"/>
  <c r="BE45" i="20"/>
  <c r="BF45" i="20"/>
  <c r="E46" i="20"/>
  <c r="F46" i="20"/>
  <c r="N46" i="20"/>
  <c r="Q46" i="20"/>
  <c r="O46" i="20" s="1"/>
  <c r="W46" i="20"/>
  <c r="AI46" i="20"/>
  <c r="AK46" i="20"/>
  <c r="AL46" i="20"/>
  <c r="AU46" i="20"/>
  <c r="AV46" i="20"/>
  <c r="BE46" i="20"/>
  <c r="BF46" i="20"/>
  <c r="E47" i="20"/>
  <c r="F47" i="20"/>
  <c r="N47" i="20"/>
  <c r="Q47" i="20"/>
  <c r="O47" i="20" s="1"/>
  <c r="W47" i="20"/>
  <c r="AI47" i="20"/>
  <c r="AK47" i="20"/>
  <c r="AL47" i="20"/>
  <c r="AU47" i="20"/>
  <c r="AV47" i="20"/>
  <c r="BE47" i="20"/>
  <c r="BF47" i="20"/>
  <c r="E48" i="20"/>
  <c r="F48" i="20"/>
  <c r="N48" i="20"/>
  <c r="O48" i="20"/>
  <c r="W48" i="20"/>
  <c r="AI48" i="20"/>
  <c r="AK48" i="20" s="1"/>
  <c r="AL48" i="20"/>
  <c r="AU48" i="20"/>
  <c r="AV48" i="20"/>
  <c r="BE48" i="20"/>
  <c r="BF48" i="20"/>
  <c r="E49" i="20"/>
  <c r="F49" i="20"/>
  <c r="N49" i="20"/>
  <c r="Q49" i="20"/>
  <c r="O49" i="20" s="1"/>
  <c r="W49" i="20"/>
  <c r="AI49" i="20"/>
  <c r="AK49" i="20"/>
  <c r="AL49" i="20"/>
  <c r="AU49" i="20"/>
  <c r="AV49" i="20"/>
  <c r="BE49" i="20"/>
  <c r="BF49" i="20"/>
  <c r="E50" i="20"/>
  <c r="F50" i="20"/>
  <c r="N50" i="20"/>
  <c r="Q50" i="20"/>
  <c r="O50" i="20" s="1"/>
  <c r="W50" i="20"/>
  <c r="AI50" i="20"/>
  <c r="AK50" i="20"/>
  <c r="AL50" i="20"/>
  <c r="AU50" i="20"/>
  <c r="AV50" i="20"/>
  <c r="BE50" i="20"/>
  <c r="BF50" i="20"/>
  <c r="E51" i="20"/>
  <c r="F51" i="20"/>
  <c r="N51" i="20"/>
  <c r="Q51" i="20"/>
  <c r="O51" i="20" s="1"/>
  <c r="W51" i="20"/>
  <c r="AI51" i="20"/>
  <c r="AK51" i="20"/>
  <c r="AL51" i="20"/>
  <c r="AU51" i="20"/>
  <c r="BE51" i="20"/>
  <c r="BF51" i="20"/>
  <c r="E52" i="20"/>
  <c r="F52" i="20"/>
  <c r="N52" i="20"/>
  <c r="Q52" i="20"/>
  <c r="O52" i="20" s="1"/>
  <c r="W52" i="20"/>
  <c r="AI52" i="20"/>
  <c r="AK52" i="20"/>
  <c r="AL52" i="20"/>
  <c r="AU52" i="20"/>
  <c r="BE52" i="20"/>
  <c r="BF52" i="20"/>
  <c r="E53" i="20"/>
  <c r="F53" i="20"/>
  <c r="N53" i="20"/>
  <c r="Q53" i="20"/>
  <c r="O53" i="20" s="1"/>
  <c r="W53" i="20"/>
  <c r="AI53" i="20"/>
  <c r="AK53" i="20"/>
  <c r="AL53" i="20"/>
  <c r="AU53" i="20"/>
  <c r="BE53" i="20"/>
  <c r="BF53" i="20"/>
  <c r="E54" i="20"/>
  <c r="F54" i="20"/>
  <c r="N54" i="20"/>
  <c r="Q54" i="20"/>
  <c r="O54" i="20" s="1"/>
  <c r="W54" i="20"/>
  <c r="AI54" i="20"/>
  <c r="AK54" i="20"/>
  <c r="AL54" i="20"/>
  <c r="AU54" i="20"/>
  <c r="BE54" i="20"/>
  <c r="BF54" i="20"/>
  <c r="E55" i="20"/>
  <c r="N55" i="20"/>
  <c r="Q55" i="20"/>
  <c r="O55" i="20" s="1"/>
  <c r="AI55" i="20"/>
  <c r="AK55" i="20" s="1"/>
  <c r="AL55" i="20"/>
  <c r="AU55" i="20"/>
  <c r="BE55" i="20"/>
  <c r="BF55" i="20"/>
  <c r="E56" i="20"/>
  <c r="F56" i="20"/>
  <c r="N56" i="20"/>
  <c r="Q56" i="20"/>
  <c r="AI56" i="20"/>
  <c r="AK56" i="20" s="1"/>
  <c r="AL56" i="20"/>
  <c r="AU56" i="20"/>
  <c r="BE56" i="20"/>
  <c r="BF56" i="20"/>
  <c r="E57" i="20"/>
  <c r="F57" i="20"/>
  <c r="N57" i="20"/>
  <c r="Q57" i="20"/>
  <c r="O57" i="20" s="1"/>
  <c r="AI57" i="20"/>
  <c r="AK57" i="20" s="1"/>
  <c r="AL57" i="20"/>
  <c r="AU57" i="20"/>
  <c r="BE57" i="20"/>
  <c r="BF57" i="20"/>
  <c r="E58" i="20"/>
  <c r="F58" i="20"/>
  <c r="N58" i="20"/>
  <c r="Q58" i="20"/>
  <c r="O58" i="20" s="1"/>
  <c r="AI58" i="20"/>
  <c r="AK58" i="20" s="1"/>
  <c r="AL58" i="20"/>
  <c r="AU58" i="20"/>
  <c r="BE58" i="20"/>
  <c r="BF58" i="20"/>
  <c r="E59" i="20"/>
  <c r="F59" i="20"/>
  <c r="N59" i="20"/>
  <c r="Q59" i="20"/>
  <c r="O59" i="20" s="1"/>
  <c r="AI59" i="20"/>
  <c r="AK59" i="20" s="1"/>
  <c r="AL59" i="20"/>
  <c r="AU59" i="20"/>
  <c r="BE59" i="20"/>
  <c r="BF59" i="20"/>
  <c r="E60" i="20"/>
  <c r="N60" i="20"/>
  <c r="Q60" i="20"/>
  <c r="AI60" i="20"/>
  <c r="AK60" i="20" s="1"/>
  <c r="AL60" i="20"/>
  <c r="AU60" i="20"/>
  <c r="BE60" i="20"/>
  <c r="BF60" i="20"/>
  <c r="E61" i="20"/>
  <c r="F61" i="20"/>
  <c r="N61" i="20"/>
  <c r="Q61" i="20"/>
  <c r="O61" i="20" s="1"/>
  <c r="AI61" i="20"/>
  <c r="AK61" i="20" s="1"/>
  <c r="AL61" i="20"/>
  <c r="AU61" i="20"/>
  <c r="BE61" i="20"/>
  <c r="BF61" i="20"/>
  <c r="E62" i="20"/>
  <c r="F62" i="20"/>
  <c r="N62" i="20"/>
  <c r="Q62" i="20"/>
  <c r="O62" i="20" s="1"/>
  <c r="AI62" i="20"/>
  <c r="AK62" i="20" s="1"/>
  <c r="AL62" i="20"/>
  <c r="AU62" i="20"/>
  <c r="BE62" i="20"/>
  <c r="BF62" i="20"/>
  <c r="E63" i="20"/>
  <c r="F63" i="20"/>
  <c r="N63" i="20"/>
  <c r="Q63" i="20"/>
  <c r="O63" i="20" s="1"/>
  <c r="AI63" i="20"/>
  <c r="AK63" i="20" s="1"/>
  <c r="AL63" i="20"/>
  <c r="AU63" i="20"/>
  <c r="BE63" i="20"/>
  <c r="BF63" i="20"/>
  <c r="E64" i="20"/>
  <c r="F64" i="20"/>
  <c r="N64" i="20"/>
  <c r="Q64" i="20"/>
  <c r="O64" i="20" s="1"/>
  <c r="AI64" i="20"/>
  <c r="AK64" i="20" s="1"/>
  <c r="AL64" i="20"/>
  <c r="AU64" i="20"/>
  <c r="BE64" i="20"/>
  <c r="BF64" i="20"/>
  <c r="E65" i="20"/>
  <c r="F65" i="20"/>
  <c r="N65" i="20"/>
  <c r="Q65" i="20"/>
  <c r="O65" i="20" s="1"/>
  <c r="AI65" i="20"/>
  <c r="AK65" i="20" s="1"/>
  <c r="AL65" i="20"/>
  <c r="AU65" i="20"/>
  <c r="BE65" i="20"/>
  <c r="BF65" i="20"/>
  <c r="E66" i="20"/>
  <c r="F66" i="20"/>
  <c r="N66" i="20"/>
  <c r="Q66" i="20"/>
  <c r="O66" i="20" s="1"/>
  <c r="AI66" i="20"/>
  <c r="AK66" i="20" s="1"/>
  <c r="AL66" i="20"/>
  <c r="AU66" i="20"/>
  <c r="E67" i="20"/>
  <c r="F67" i="20"/>
  <c r="N67" i="20"/>
  <c r="Q67" i="20"/>
  <c r="O67" i="20" s="1"/>
  <c r="AI67" i="20"/>
  <c r="AK67" i="20" s="1"/>
  <c r="AL67" i="20"/>
  <c r="AU67" i="20"/>
  <c r="BE67" i="20"/>
  <c r="BF67" i="20"/>
  <c r="E68" i="20"/>
  <c r="F68" i="20"/>
  <c r="N68" i="20"/>
  <c r="Q68" i="20"/>
  <c r="AI68" i="20"/>
  <c r="AK68" i="20" s="1"/>
  <c r="AL68" i="20"/>
  <c r="AU68" i="20"/>
  <c r="BE68" i="20"/>
  <c r="BF68" i="20"/>
  <c r="E69" i="20"/>
  <c r="N69" i="20"/>
  <c r="Q69" i="20"/>
  <c r="O69" i="20" s="1"/>
  <c r="AI69" i="20"/>
  <c r="AK69" i="20" s="1"/>
  <c r="AL69" i="20"/>
  <c r="AU69" i="20"/>
  <c r="BE69" i="20"/>
  <c r="BF69" i="20"/>
  <c r="E70" i="20"/>
  <c r="F70" i="20"/>
  <c r="N70" i="20"/>
  <c r="Q70" i="20"/>
  <c r="O70" i="20" s="1"/>
  <c r="AI70" i="20"/>
  <c r="AK70" i="20" s="1"/>
  <c r="AL70" i="20"/>
  <c r="AU70" i="20"/>
  <c r="BE70" i="20"/>
  <c r="BF70" i="20"/>
  <c r="E71" i="20"/>
  <c r="N71" i="20"/>
  <c r="O71" i="20"/>
  <c r="AI71" i="20"/>
  <c r="AK71" i="20" s="1"/>
  <c r="AL71" i="20"/>
  <c r="AU71" i="20"/>
  <c r="BE71" i="20"/>
  <c r="BF71" i="20"/>
  <c r="E72" i="20"/>
  <c r="F72" i="20"/>
  <c r="N72" i="20"/>
  <c r="O72" i="20"/>
  <c r="AI72" i="20"/>
  <c r="AK72" i="20" s="1"/>
  <c r="AL72" i="20"/>
  <c r="AU72" i="20"/>
  <c r="BE72" i="20"/>
  <c r="BF72" i="20"/>
  <c r="E73" i="20"/>
  <c r="F73" i="20"/>
  <c r="N73" i="20"/>
  <c r="O73" i="20"/>
  <c r="AI73" i="20"/>
  <c r="AK73" i="20" s="1"/>
  <c r="AL73" i="20"/>
  <c r="AU73" i="20"/>
  <c r="BE73" i="20"/>
  <c r="BF73" i="20"/>
  <c r="E74" i="20"/>
  <c r="F74" i="20"/>
  <c r="N74" i="20"/>
  <c r="O74" i="20"/>
  <c r="AI74" i="20"/>
  <c r="AK74" i="20"/>
  <c r="AL74" i="20"/>
  <c r="AU74" i="20"/>
  <c r="BE74" i="20"/>
  <c r="BF74" i="20"/>
  <c r="E75" i="20"/>
  <c r="F75" i="20"/>
  <c r="N75" i="20"/>
  <c r="O75" i="20"/>
  <c r="AI75" i="20"/>
  <c r="AK75" i="20" s="1"/>
  <c r="AL75" i="20"/>
  <c r="AU75" i="20"/>
  <c r="BE75" i="20"/>
  <c r="BF75" i="20"/>
  <c r="E76" i="20"/>
  <c r="F76" i="20"/>
  <c r="N76" i="20"/>
  <c r="O76" i="20"/>
  <c r="AI76" i="20"/>
  <c r="AK76" i="20" s="1"/>
  <c r="AL76" i="20"/>
  <c r="AU76" i="20"/>
  <c r="BE76" i="20"/>
  <c r="BF76" i="20"/>
  <c r="E77" i="20"/>
  <c r="F77" i="20"/>
  <c r="N77" i="20"/>
  <c r="O77" i="20"/>
  <c r="AI77" i="20"/>
  <c r="AK77" i="20" s="1"/>
  <c r="AL77" i="20"/>
  <c r="AU77" i="20"/>
  <c r="BE77" i="20"/>
  <c r="BF77" i="20"/>
  <c r="E78" i="20"/>
  <c r="F78" i="20"/>
  <c r="N78" i="20"/>
  <c r="O78" i="20"/>
  <c r="AI78" i="20"/>
  <c r="AK78" i="20"/>
  <c r="AL78" i="20"/>
  <c r="AU78" i="20"/>
  <c r="BE78" i="20"/>
  <c r="BF78" i="20"/>
  <c r="E79" i="20"/>
  <c r="F79" i="20"/>
  <c r="N79" i="20"/>
  <c r="O79" i="20"/>
  <c r="AI79" i="20"/>
  <c r="AK79" i="20"/>
  <c r="AO79" i="20"/>
  <c r="AL79" i="20" s="1"/>
  <c r="AU79" i="20"/>
  <c r="BE79" i="20"/>
  <c r="BF79" i="20"/>
  <c r="E80" i="20"/>
  <c r="F80" i="20"/>
  <c r="N80" i="20"/>
  <c r="O80" i="20"/>
  <c r="AI80" i="20"/>
  <c r="AO80" i="20" s="1"/>
  <c r="AL80" i="20" s="1"/>
  <c r="AP99" i="20"/>
  <c r="AP91" i="20"/>
  <c r="AP83" i="20"/>
  <c r="AP75" i="20"/>
  <c r="AP59" i="20"/>
  <c r="AP148" i="20"/>
  <c r="AP123" i="20"/>
  <c r="AP82" i="20"/>
  <c r="AP50" i="20"/>
  <c r="AP147" i="20"/>
  <c r="AP130" i="20"/>
  <c r="AP114" i="20"/>
  <c r="AP81" i="20"/>
  <c r="AP65" i="20"/>
  <c r="AP49" i="20"/>
  <c r="AP145" i="20"/>
  <c r="AP129" i="20"/>
  <c r="AP105" i="20"/>
  <c r="AP80" i="20"/>
  <c r="AP56" i="20"/>
  <c r="AP144" i="20"/>
  <c r="AP120" i="20"/>
  <c r="AP74" i="20"/>
  <c r="AP121" i="20"/>
  <c r="AP88" i="20"/>
  <c r="AP48" i="20"/>
  <c r="AP136" i="20"/>
  <c r="AP104" i="20"/>
  <c r="AP97" i="20"/>
  <c r="AP33" i="20"/>
  <c r="AP154" i="20"/>
  <c r="AP112" i="20"/>
  <c r="AP95" i="20"/>
  <c r="AP87" i="20"/>
  <c r="AP79" i="20"/>
  <c r="AP71" i="20"/>
  <c r="AP63" i="20"/>
  <c r="AP55" i="20"/>
  <c r="AP47" i="20"/>
  <c r="AP39" i="20"/>
  <c r="AP153" i="20"/>
  <c r="AP143" i="20"/>
  <c r="AP135" i="20"/>
  <c r="AP127" i="20"/>
  <c r="AP119" i="20"/>
  <c r="AP111" i="20"/>
  <c r="AP103" i="20"/>
  <c r="AP94" i="20"/>
  <c r="AP86" i="20"/>
  <c r="AP78" i="20"/>
  <c r="AP70" i="20"/>
  <c r="AP62" i="20"/>
  <c r="AP54" i="20"/>
  <c r="AP46" i="20"/>
  <c r="AP38" i="20"/>
  <c r="AP152" i="20"/>
  <c r="AP142" i="20"/>
  <c r="AP134" i="20"/>
  <c r="AP126" i="20"/>
  <c r="AP118" i="20"/>
  <c r="AP110" i="20"/>
  <c r="AP102" i="20"/>
  <c r="AP93" i="20"/>
  <c r="AP85" i="20"/>
  <c r="AP77" i="20"/>
  <c r="AP69" i="20"/>
  <c r="AP61" i="20"/>
  <c r="AP53" i="20"/>
  <c r="AP45" i="20"/>
  <c r="AP37" i="20"/>
  <c r="AP151" i="20"/>
  <c r="AP141" i="20"/>
  <c r="AP133" i="20"/>
  <c r="AP125" i="20"/>
  <c r="AP117" i="20"/>
  <c r="AP109" i="20"/>
  <c r="AP101" i="20"/>
  <c r="AP92" i="20"/>
  <c r="AP84" i="20"/>
  <c r="AP76" i="20"/>
  <c r="AP68" i="20"/>
  <c r="AP60" i="20"/>
  <c r="AP52" i="20"/>
  <c r="AP44" i="20"/>
  <c r="AP36" i="20"/>
  <c r="AP150" i="20"/>
  <c r="AP140" i="20"/>
  <c r="AP132" i="20"/>
  <c r="AP124" i="20"/>
  <c r="AP116" i="20"/>
  <c r="AP108" i="20"/>
  <c r="AP100" i="20"/>
  <c r="AP67" i="20"/>
  <c r="AP51" i="20"/>
  <c r="AP43" i="20"/>
  <c r="AP35" i="20"/>
  <c r="AP139" i="20"/>
  <c r="AP131" i="20"/>
  <c r="AP115" i="20"/>
  <c r="AP107" i="20"/>
  <c r="AP98" i="20"/>
  <c r="AP90" i="20"/>
  <c r="AP66" i="20"/>
  <c r="AP58" i="20"/>
  <c r="AP42" i="20"/>
  <c r="AP34" i="20"/>
  <c r="AP138" i="20"/>
  <c r="AP122" i="20"/>
  <c r="AP106" i="20"/>
  <c r="AP89" i="20"/>
  <c r="AP73" i="20"/>
  <c r="AP57" i="20"/>
  <c r="AP41" i="20"/>
  <c r="AP137" i="20"/>
  <c r="AP113" i="20"/>
  <c r="AP96" i="20"/>
  <c r="AP72" i="20"/>
  <c r="AP64" i="20"/>
  <c r="AP40" i="20"/>
  <c r="AP128" i="20"/>
  <c r="J3" i="20"/>
  <c r="J14" i="20"/>
  <c r="AY10" i="20"/>
  <c r="J57" i="20"/>
  <c r="AY30" i="20"/>
  <c r="J47" i="20"/>
  <c r="J15" i="20"/>
  <c r="AX53" i="20"/>
  <c r="J62" i="20"/>
  <c r="J4" i="20"/>
  <c r="J65" i="20"/>
  <c r="AY3" i="20"/>
  <c r="J64" i="20"/>
  <c r="AY8" i="20"/>
  <c r="J68" i="20"/>
  <c r="AY16" i="20"/>
  <c r="J9" i="20"/>
  <c r="J75" i="20"/>
  <c r="AX61" i="20"/>
  <c r="J74" i="20"/>
  <c r="J19" i="20"/>
  <c r="AY5" i="20"/>
  <c r="J10" i="20"/>
  <c r="CH13" i="20"/>
  <c r="CH22" i="20"/>
  <c r="AX73" i="20"/>
  <c r="AY25" i="20"/>
  <c r="AX51" i="20"/>
  <c r="AY2" i="20"/>
  <c r="AY14" i="20"/>
  <c r="J78" i="20"/>
  <c r="CH20" i="20"/>
  <c r="J60" i="20"/>
  <c r="CH11" i="20"/>
  <c r="J58" i="20"/>
  <c r="J22" i="20"/>
  <c r="CH14" i="20"/>
  <c r="J25" i="20"/>
  <c r="J5" i="20"/>
  <c r="J18" i="20"/>
  <c r="AX59" i="20"/>
  <c r="J26" i="20"/>
  <c r="CH17" i="20"/>
  <c r="J32" i="20"/>
  <c r="J71" i="20"/>
  <c r="AY19" i="20"/>
  <c r="J31" i="20"/>
  <c r="J38" i="20"/>
  <c r="AX64" i="20"/>
  <c r="J17" i="20"/>
  <c r="CH12" i="20"/>
  <c r="J7" i="20"/>
  <c r="J48" i="20"/>
  <c r="J63" i="20"/>
  <c r="J44" i="20"/>
  <c r="J66" i="20"/>
  <c r="AY4" i="20"/>
  <c r="J30" i="20"/>
  <c r="AX72" i="20"/>
  <c r="AX52" i="20"/>
  <c r="AX57" i="20"/>
  <c r="CH15" i="20"/>
  <c r="J73" i="20"/>
  <c r="AX58" i="20"/>
  <c r="AX62" i="20"/>
  <c r="AX56" i="20"/>
  <c r="J46" i="20"/>
  <c r="AY24" i="20"/>
  <c r="J76" i="20"/>
  <c r="J39" i="20"/>
  <c r="J61" i="20"/>
  <c r="J8" i="20"/>
  <c r="AX60" i="20"/>
  <c r="J42" i="20"/>
  <c r="J43" i="20"/>
  <c r="J16" i="20"/>
  <c r="J53" i="20"/>
  <c r="AY11" i="20"/>
  <c r="J45" i="20"/>
  <c r="J24" i="20"/>
  <c r="AY22" i="20"/>
  <c r="CH16" i="20"/>
  <c r="J79" i="20"/>
  <c r="AY21" i="20"/>
  <c r="CH21" i="20"/>
  <c r="J72" i="20"/>
  <c r="J69" i="20"/>
  <c r="J11" i="20"/>
  <c r="J70" i="20"/>
  <c r="J55" i="20"/>
  <c r="AY12" i="20"/>
  <c r="AX71" i="20"/>
  <c r="J23" i="20"/>
  <c r="AY17" i="20"/>
  <c r="J37" i="20"/>
  <c r="J28" i="20"/>
  <c r="J20" i="20"/>
  <c r="AX65" i="20"/>
  <c r="J2" i="20"/>
  <c r="AY18" i="20"/>
  <c r="J77" i="20"/>
  <c r="J12" i="20"/>
  <c r="J21" i="20"/>
  <c r="J67" i="20"/>
  <c r="J40" i="20"/>
  <c r="CH23" i="20"/>
  <c r="AY26" i="20"/>
  <c r="AX68" i="20"/>
  <c r="J52" i="20"/>
  <c r="AX70" i="20"/>
  <c r="J56" i="20"/>
  <c r="J35" i="20"/>
  <c r="AX54" i="20"/>
  <c r="J36" i="20"/>
  <c r="J51" i="20"/>
  <c r="J27" i="20"/>
  <c r="AX69" i="20"/>
  <c r="J33" i="20"/>
  <c r="AX55" i="20"/>
  <c r="AY9" i="20"/>
  <c r="CH24" i="20"/>
  <c r="AX67" i="20"/>
  <c r="J29" i="20"/>
  <c r="AX63" i="20"/>
  <c r="J41" i="20"/>
  <c r="J50" i="20"/>
  <c r="CH19" i="20"/>
  <c r="J49" i="20"/>
  <c r="J34" i="20"/>
  <c r="J59" i="20"/>
  <c r="AX66" i="20"/>
  <c r="J13" i="20"/>
  <c r="J6" i="20"/>
  <c r="CH18" i="20"/>
  <c r="J80" i="20"/>
  <c r="J54" i="20"/>
  <c r="AK80" i="20" l="1"/>
  <c r="AU80" i="20"/>
  <c r="BE80" i="20"/>
  <c r="BF80" i="20"/>
  <c r="E81" i="20"/>
  <c r="F81" i="20"/>
  <c r="N81" i="20"/>
  <c r="O81" i="20"/>
  <c r="AI81" i="20"/>
  <c r="AK81" i="20" s="1"/>
  <c r="AO81" i="20"/>
  <c r="AL81" i="20" s="1"/>
  <c r="AU81" i="20"/>
  <c r="BE81" i="20"/>
  <c r="BF81" i="20"/>
  <c r="E82" i="20"/>
  <c r="N82" i="20"/>
  <c r="O82" i="20"/>
  <c r="AI82" i="20"/>
  <c r="AK82" i="20" s="1"/>
  <c r="J82" i="20"/>
  <c r="J81" i="20"/>
  <c r="AO82" i="20" l="1"/>
  <c r="AL82" i="20" s="1"/>
  <c r="AU82" i="20"/>
  <c r="BE82" i="20"/>
  <c r="BF82" i="20"/>
  <c r="E83" i="20"/>
  <c r="F83" i="20"/>
  <c r="N83" i="20"/>
  <c r="O83" i="20"/>
  <c r="AI83" i="20"/>
  <c r="AK83" i="20" s="1"/>
  <c r="AO83" i="20"/>
  <c r="AL83" i="20" s="1"/>
  <c r="AU83" i="20"/>
  <c r="BE83" i="20"/>
  <c r="BF83" i="20"/>
  <c r="E84" i="20"/>
  <c r="F84" i="20"/>
  <c r="N84" i="20"/>
  <c r="AI84" i="20"/>
  <c r="AK84" i="20"/>
  <c r="AO84" i="20"/>
  <c r="AL84" i="20"/>
  <c r="AU84" i="20"/>
  <c r="BE84" i="20"/>
  <c r="BF84" i="20"/>
  <c r="E85" i="20"/>
  <c r="F85" i="20"/>
  <c r="N85" i="20"/>
  <c r="AI85" i="20"/>
  <c r="AO85" i="20" s="1"/>
  <c r="AL85" i="20" s="1"/>
  <c r="AK85" i="20"/>
  <c r="BE85" i="20"/>
  <c r="BF85" i="20"/>
  <c r="E86" i="20"/>
  <c r="F86" i="20"/>
  <c r="N86" i="20"/>
  <c r="AI86" i="20"/>
  <c r="AO86" i="20" s="1"/>
  <c r="AL86" i="20" s="1"/>
  <c r="AK86" i="20"/>
  <c r="BE86" i="20"/>
  <c r="BF86" i="20"/>
  <c r="E87" i="20"/>
  <c r="N87" i="20"/>
  <c r="AI87" i="20"/>
  <c r="AO87" i="20" s="1"/>
  <c r="AL87" i="20" s="1"/>
  <c r="AK87" i="20"/>
  <c r="BE87" i="20"/>
  <c r="BF87" i="20"/>
  <c r="E88" i="20"/>
  <c r="F88" i="20"/>
  <c r="N88" i="20"/>
  <c r="AI88" i="20"/>
  <c r="AO88" i="20" s="1"/>
  <c r="AL88" i="20" s="1"/>
  <c r="AK88" i="20"/>
  <c r="BE88" i="20"/>
  <c r="BF88" i="20"/>
  <c r="E89" i="20"/>
  <c r="F89" i="20"/>
  <c r="AI89" i="20"/>
  <c r="AK89" i="20" s="1"/>
  <c r="J85" i="20"/>
  <c r="J84" i="20"/>
  <c r="J89" i="20"/>
  <c r="J88" i="20"/>
  <c r="J83" i="20"/>
  <c r="J86" i="20"/>
  <c r="J87" i="20"/>
  <c r="AO89" i="20" l="1"/>
  <c r="AL89" i="20" s="1"/>
  <c r="BE89" i="20"/>
  <c r="E90" i="20"/>
  <c r="F90" i="20"/>
  <c r="AI90" i="20"/>
  <c r="AK90" i="20" s="1"/>
  <c r="AO90" i="20"/>
  <c r="AL90" i="20" s="1"/>
  <c r="BE90" i="20"/>
  <c r="E91" i="20"/>
  <c r="AI91" i="20"/>
  <c r="AK91" i="20"/>
  <c r="AO91" i="20"/>
  <c r="AL91" i="20" s="1"/>
  <c r="BE91" i="20"/>
  <c r="E92" i="20"/>
  <c r="F92" i="20"/>
  <c r="AI92" i="20"/>
  <c r="AK92" i="20"/>
  <c r="AO92" i="20"/>
  <c r="AL92" i="20" s="1"/>
  <c r="BE92" i="20"/>
  <c r="E93" i="20"/>
  <c r="F93" i="20"/>
  <c r="AI93" i="20"/>
  <c r="AK93" i="20"/>
  <c r="AO93" i="20"/>
  <c r="AL93" i="20" s="1"/>
  <c r="BE93" i="20"/>
  <c r="E94" i="20"/>
  <c r="F94" i="20"/>
  <c r="AI94" i="20"/>
  <c r="AK94" i="20"/>
  <c r="AO94" i="20"/>
  <c r="AL94" i="20" s="1"/>
  <c r="BE94" i="20"/>
  <c r="E95" i="20"/>
  <c r="AI95" i="20"/>
  <c r="AK95" i="20"/>
  <c r="AO95" i="20"/>
  <c r="AL95" i="20"/>
  <c r="BE95" i="20"/>
  <c r="E96" i="20"/>
  <c r="F96" i="20"/>
  <c r="AI96" i="20"/>
  <c r="AK96" i="20" s="1"/>
  <c r="AO96" i="20"/>
  <c r="AL96" i="20"/>
  <c r="BE96" i="20"/>
  <c r="E97" i="20"/>
  <c r="AI97" i="20"/>
  <c r="AK97" i="20"/>
  <c r="AO97" i="20"/>
  <c r="AL97" i="20" s="1"/>
  <c r="BE97" i="20"/>
  <c r="E98" i="20"/>
  <c r="F98" i="20"/>
  <c r="AI98" i="20"/>
  <c r="AK98" i="20"/>
  <c r="AO98" i="20"/>
  <c r="AL98" i="20"/>
  <c r="BE98" i="20"/>
  <c r="E99" i="20"/>
  <c r="F99" i="20"/>
  <c r="AI99" i="20"/>
  <c r="AK99" i="20"/>
  <c r="AO99" i="20"/>
  <c r="AL99" i="20" s="1"/>
  <c r="BE99" i="20"/>
  <c r="E100" i="20"/>
  <c r="AI100" i="20"/>
  <c r="AK100" i="20" s="1"/>
  <c r="AO100" i="20"/>
  <c r="AL100" i="20" s="1"/>
  <c r="BE100" i="20"/>
  <c r="E101" i="20"/>
  <c r="AI101" i="20"/>
  <c r="AK101" i="20"/>
  <c r="AO101" i="20"/>
  <c r="AL101" i="20"/>
  <c r="BE101" i="20"/>
  <c r="E102" i="20"/>
  <c r="AI102" i="20"/>
  <c r="AK102" i="20"/>
  <c r="AO102" i="20"/>
  <c r="AL102" i="20" s="1"/>
  <c r="BE102" i="20"/>
  <c r="E103" i="20"/>
  <c r="AI103" i="20"/>
  <c r="AK103" i="20"/>
  <c r="AO103" i="20"/>
  <c r="AL103" i="20"/>
  <c r="BE103" i="20"/>
  <c r="E104" i="20"/>
  <c r="AI104" i="20"/>
  <c r="AK104" i="20"/>
  <c r="AO104" i="20"/>
  <c r="AL104" i="20"/>
  <c r="BE104" i="20"/>
  <c r="E105" i="20"/>
  <c r="AI105" i="20"/>
  <c r="AK105" i="20"/>
  <c r="AO105" i="20"/>
  <c r="AL105" i="20" s="1"/>
  <c r="BE105" i="20"/>
  <c r="E106" i="20"/>
  <c r="AI106" i="20"/>
  <c r="AK106" i="20" s="1"/>
  <c r="AO106" i="20"/>
  <c r="AL106" i="20" s="1"/>
  <c r="BE106" i="20"/>
  <c r="E107" i="20"/>
  <c r="F107" i="20"/>
  <c r="AI107" i="20"/>
  <c r="AK107" i="20"/>
  <c r="AO107" i="20"/>
  <c r="AL107" i="20" s="1"/>
  <c r="BE107" i="20"/>
  <c r="E108" i="20"/>
  <c r="F108" i="20"/>
  <c r="AI108" i="20"/>
  <c r="AK108" i="20"/>
  <c r="AO108" i="20"/>
  <c r="AL108" i="20" s="1"/>
  <c r="BE108" i="20"/>
  <c r="E109" i="20"/>
  <c r="AI109" i="20"/>
  <c r="AK109" i="20"/>
  <c r="AO109" i="20"/>
  <c r="AL109" i="20" s="1"/>
  <c r="BE109" i="20"/>
  <c r="E110" i="20"/>
  <c r="F110" i="20"/>
  <c r="AI110" i="20"/>
  <c r="AK110" i="20"/>
  <c r="AO110" i="20"/>
  <c r="AL110" i="20" s="1"/>
  <c r="BE110" i="20"/>
  <c r="E111" i="20"/>
  <c r="F111" i="20"/>
  <c r="AI111" i="20"/>
  <c r="AK111" i="20"/>
  <c r="AO111" i="20"/>
  <c r="AL111" i="20"/>
  <c r="BE111" i="20"/>
  <c r="E112" i="20"/>
  <c r="AI112" i="20"/>
  <c r="AK112" i="20" s="1"/>
  <c r="J110" i="20"/>
  <c r="J105" i="20"/>
  <c r="J92" i="20"/>
  <c r="J112" i="20"/>
  <c r="J107" i="20"/>
  <c r="J93" i="20"/>
  <c r="J104" i="20"/>
  <c r="J109" i="20"/>
  <c r="J98" i="20"/>
  <c r="J102" i="20"/>
  <c r="J97" i="20"/>
  <c r="J99" i="20"/>
  <c r="J108" i="20"/>
  <c r="J111" i="20"/>
  <c r="J96" i="20"/>
  <c r="J94" i="20"/>
  <c r="J106" i="20"/>
  <c r="J100" i="20"/>
  <c r="J95" i="20"/>
  <c r="J103" i="20"/>
  <c r="J90" i="20"/>
  <c r="J101" i="20"/>
  <c r="J91" i="20"/>
  <c r="AO112" i="20" l="1"/>
  <c r="AL112" i="20" s="1"/>
  <c r="BE112" i="20"/>
  <c r="E113" i="20"/>
  <c r="AI113" i="20"/>
  <c r="AK113" i="20" s="1"/>
  <c r="AO113" i="20"/>
  <c r="AL113" i="20" s="1"/>
  <c r="BE113" i="20"/>
  <c r="E114" i="20"/>
  <c r="F114" i="20"/>
  <c r="AI114" i="20"/>
  <c r="AK114" i="20"/>
  <c r="AO114" i="20"/>
  <c r="AL114" i="20" s="1"/>
  <c r="BE114" i="20"/>
  <c r="E115" i="20"/>
  <c r="F115" i="20"/>
  <c r="AI115" i="20"/>
  <c r="AK115" i="20" s="1"/>
  <c r="J114" i="20"/>
  <c r="J113" i="20"/>
  <c r="J115" i="20"/>
  <c r="AO115" i="20" l="1"/>
  <c r="AL115" i="20" s="1"/>
  <c r="BE115" i="20"/>
  <c r="E116" i="20"/>
  <c r="F116" i="20"/>
  <c r="AI116" i="20"/>
  <c r="AK116" i="20"/>
  <c r="AO116" i="20"/>
  <c r="AL116" i="20"/>
  <c r="BE116" i="20"/>
  <c r="E117" i="20"/>
  <c r="F117" i="20"/>
  <c r="AI117" i="20"/>
  <c r="AK117" i="20" s="1"/>
  <c r="AO117" i="20"/>
  <c r="AL117" i="20" s="1"/>
  <c r="BE117" i="20"/>
  <c r="E118" i="20"/>
  <c r="F118" i="20"/>
  <c r="AI118" i="20"/>
  <c r="AK118" i="20" s="1"/>
  <c r="AO118" i="20"/>
  <c r="AL118" i="20" s="1"/>
  <c r="BE118" i="20"/>
  <c r="E119" i="20"/>
  <c r="AI119" i="20"/>
  <c r="AK119" i="20" s="1"/>
  <c r="AO119" i="20"/>
  <c r="AL119" i="20" s="1"/>
  <c r="BE119" i="20"/>
  <c r="E120" i="20"/>
  <c r="F120" i="20"/>
  <c r="AI120" i="20"/>
  <c r="AK120" i="20" s="1"/>
  <c r="J119" i="20"/>
  <c r="J117" i="20"/>
  <c r="J116" i="20"/>
  <c r="J118" i="20"/>
  <c r="J120" i="20"/>
  <c r="AO120" i="20" l="1"/>
  <c r="AL120" i="20" s="1"/>
  <c r="BE120" i="20"/>
  <c r="E121" i="20"/>
  <c r="AI121" i="20"/>
  <c r="AK121" i="20"/>
  <c r="AO121" i="20"/>
  <c r="AL121" i="20" s="1"/>
  <c r="BE121" i="20"/>
  <c r="E122" i="20"/>
  <c r="F122" i="20"/>
  <c r="AI122" i="20"/>
  <c r="AK122" i="20" s="1"/>
  <c r="J122" i="20"/>
  <c r="J121" i="20"/>
  <c r="AO122" i="20" l="1"/>
  <c r="AL122" i="20" s="1"/>
  <c r="BE122" i="20"/>
  <c r="E123" i="20"/>
  <c r="AI123" i="20"/>
  <c r="AK123" i="20" s="1"/>
  <c r="J123" i="20"/>
  <c r="AO123" i="20" l="1"/>
  <c r="AL123" i="20" s="1"/>
  <c r="BE123" i="20"/>
  <c r="E124" i="20"/>
  <c r="AI124" i="20"/>
  <c r="AO124" i="20" s="1"/>
  <c r="AL124" i="20" s="1"/>
  <c r="AK124" i="20"/>
  <c r="BE124" i="20"/>
  <c r="E125" i="20"/>
  <c r="AI125" i="20"/>
  <c r="AK125" i="20" s="1"/>
  <c r="AO125" i="20"/>
  <c r="AL125" i="20" s="1"/>
  <c r="BE125" i="20"/>
  <c r="E126" i="20"/>
  <c r="F126" i="20"/>
  <c r="AI126" i="20"/>
  <c r="AK126" i="20" s="1"/>
  <c r="J125" i="20"/>
  <c r="J124" i="20"/>
  <c r="J126" i="20"/>
  <c r="AO126" i="20" l="1"/>
  <c r="AL126" i="20" s="1"/>
  <c r="BE126" i="20"/>
  <c r="E127" i="20"/>
  <c r="F127" i="20"/>
  <c r="AI127" i="20"/>
  <c r="AK127" i="20" s="1"/>
  <c r="AO127" i="20"/>
  <c r="AL127" i="20" s="1"/>
  <c r="BE127" i="20"/>
  <c r="E128" i="20"/>
  <c r="F128" i="20"/>
  <c r="AI128" i="20"/>
  <c r="AK128" i="20" s="1"/>
  <c r="AO128" i="20"/>
  <c r="AL128" i="20" s="1"/>
  <c r="BE128" i="20"/>
  <c r="E129" i="20"/>
  <c r="AI129" i="20"/>
  <c r="AK129" i="20" s="1"/>
  <c r="J127" i="20"/>
  <c r="J129" i="20"/>
  <c r="J128" i="20"/>
  <c r="AO129" i="20" l="1"/>
  <c r="AL129" i="20" s="1"/>
  <c r="BE129" i="20"/>
  <c r="E130" i="20"/>
  <c r="F130" i="20"/>
  <c r="AI130" i="20"/>
  <c r="AK130" i="20" s="1"/>
  <c r="J130" i="20"/>
  <c r="AO130" i="20" l="1"/>
  <c r="AL130" i="20" s="1"/>
  <c r="BE130" i="20"/>
  <c r="E131" i="20"/>
  <c r="AI131" i="20"/>
  <c r="AK131" i="20" s="1"/>
  <c r="AL131" i="20"/>
  <c r="BE131" i="20"/>
  <c r="E132" i="20"/>
  <c r="F132" i="20"/>
  <c r="AI132" i="20"/>
  <c r="AK132" i="20" s="1"/>
  <c r="AL132" i="20"/>
  <c r="BE132" i="20"/>
  <c r="E133" i="20"/>
  <c r="AI133" i="20"/>
  <c r="AK133" i="20" s="1"/>
  <c r="AO133" i="20"/>
  <c r="AL133" i="20" s="1"/>
  <c r="BE133" i="20"/>
  <c r="E134" i="20"/>
  <c r="AI134" i="20"/>
  <c r="AK134" i="20"/>
  <c r="AO134" i="20"/>
  <c r="AL134" i="20"/>
  <c r="BE134" i="20"/>
  <c r="E135" i="20"/>
  <c r="F135" i="20"/>
  <c r="AI135" i="20"/>
  <c r="AK135" i="20"/>
  <c r="AO135" i="20"/>
  <c r="AL135" i="20"/>
  <c r="BE135" i="20"/>
  <c r="E136" i="20"/>
  <c r="F136" i="20"/>
  <c r="AI136" i="20"/>
  <c r="AK136" i="20"/>
  <c r="AO136" i="20"/>
  <c r="AL136" i="20"/>
  <c r="E137" i="20"/>
  <c r="F137" i="20"/>
  <c r="AI137" i="20"/>
  <c r="AK137" i="20"/>
  <c r="AO137" i="20"/>
  <c r="AL137" i="20" s="1"/>
  <c r="BE137" i="20"/>
  <c r="E138" i="20"/>
  <c r="F138" i="20"/>
  <c r="AI138" i="20"/>
  <c r="AK138" i="20" s="1"/>
  <c r="AO138" i="20"/>
  <c r="AL138" i="20" s="1"/>
  <c r="BE138" i="20"/>
  <c r="E139" i="20"/>
  <c r="F139" i="20"/>
  <c r="AI139" i="20"/>
  <c r="AK139" i="20"/>
  <c r="AO139" i="20"/>
  <c r="AL139" i="20" s="1"/>
  <c r="E140" i="20"/>
  <c r="AI140" i="20"/>
  <c r="AK140" i="20" s="1"/>
  <c r="AO140" i="20"/>
  <c r="AL140" i="20" s="1"/>
  <c r="E141" i="20"/>
  <c r="F141" i="20"/>
  <c r="AI141" i="20"/>
  <c r="AK141" i="20" s="1"/>
  <c r="AL141" i="20"/>
  <c r="E142" i="20"/>
  <c r="AI142" i="20"/>
  <c r="AK142" i="20" s="1"/>
  <c r="AL142" i="20"/>
  <c r="E143" i="20"/>
  <c r="F143" i="20"/>
  <c r="AI143" i="20"/>
  <c r="AK143" i="20" s="1"/>
  <c r="AL143" i="20"/>
  <c r="BE143" i="20"/>
  <c r="E144" i="20"/>
  <c r="AI144" i="20"/>
  <c r="AK144" i="20" s="1"/>
  <c r="AO144" i="20"/>
  <c r="AL144" i="20" s="1"/>
  <c r="BE144" i="20"/>
  <c r="E145" i="20"/>
  <c r="AI145" i="20"/>
  <c r="AK145" i="20" s="1"/>
  <c r="AO145" i="20"/>
  <c r="AL145" i="20" s="1"/>
  <c r="E146" i="20"/>
  <c r="AI146" i="20"/>
  <c r="AK146" i="20"/>
  <c r="AL146" i="20"/>
  <c r="E147" i="20"/>
  <c r="F147" i="20"/>
  <c r="AI147" i="20"/>
  <c r="AK147" i="20" s="1"/>
  <c r="J139" i="20"/>
  <c r="J133" i="20"/>
  <c r="J143" i="20"/>
  <c r="J145" i="20"/>
  <c r="J136" i="20"/>
  <c r="J137" i="20"/>
  <c r="J146" i="20"/>
  <c r="J138" i="20"/>
  <c r="J141" i="20"/>
  <c r="J131" i="20"/>
  <c r="J142" i="20"/>
  <c r="J134" i="20"/>
  <c r="J132" i="20"/>
  <c r="J147" i="20"/>
  <c r="J135" i="20"/>
  <c r="J140" i="20"/>
  <c r="J144" i="20"/>
  <c r="AO147" i="20" l="1"/>
  <c r="AL147" i="20" s="1"/>
  <c r="E148" i="20"/>
  <c r="F148" i="20"/>
  <c r="AI148" i="20"/>
  <c r="AK148" i="20" s="1"/>
  <c r="AO148" i="20"/>
  <c r="AL148" i="20" s="1"/>
  <c r="E149" i="20"/>
  <c r="F149" i="20"/>
  <c r="BE149" i="20"/>
  <c r="E150" i="20"/>
  <c r="BE150" i="20"/>
  <c r="E151" i="20"/>
  <c r="F151" i="20"/>
  <c r="E152" i="20"/>
  <c r="E153" i="20"/>
  <c r="F153" i="20"/>
  <c r="E154" i="20"/>
  <c r="BE154" i="20"/>
  <c r="BF154" i="20"/>
  <c r="BQ154" i="20"/>
  <c r="E155" i="20"/>
  <c r="BE155" i="20"/>
  <c r="BF155" i="20"/>
  <c r="E156" i="20"/>
  <c r="F156" i="20"/>
  <c r="BE156" i="20"/>
  <c r="BF156" i="20"/>
  <c r="E157" i="20"/>
  <c r="F157" i="20"/>
  <c r="BE157" i="20"/>
  <c r="BF157" i="20"/>
  <c r="E158" i="20"/>
  <c r="F158" i="20"/>
  <c r="BE158" i="20"/>
  <c r="BF158" i="20"/>
  <c r="E159" i="20"/>
  <c r="F159" i="20"/>
  <c r="BE159" i="20"/>
  <c r="BF159" i="20"/>
  <c r="E160" i="20"/>
  <c r="F160" i="20"/>
  <c r="BE160" i="20"/>
  <c r="BF160" i="20"/>
  <c r="E161" i="20"/>
  <c r="BE161" i="20"/>
  <c r="BF161" i="20"/>
  <c r="E162" i="20"/>
  <c r="F162" i="20"/>
  <c r="BE162" i="20"/>
  <c r="BF162" i="20"/>
  <c r="E163" i="20"/>
  <c r="BE163" i="20"/>
  <c r="E164" i="20"/>
  <c r="F164" i="20"/>
  <c r="BE164" i="20"/>
  <c r="E165" i="20"/>
  <c r="BE165" i="20"/>
  <c r="E166" i="20"/>
  <c r="BE166" i="20"/>
  <c r="E167" i="20"/>
  <c r="BE167" i="20"/>
  <c r="E168" i="20"/>
  <c r="F168" i="20"/>
  <c r="BE168" i="20"/>
  <c r="E169" i="20"/>
  <c r="F169" i="20"/>
  <c r="BE169" i="20"/>
  <c r="E170" i="20"/>
  <c r="F170" i="20"/>
  <c r="BE170" i="20"/>
  <c r="E171" i="20"/>
  <c r="BE171" i="20"/>
  <c r="E172" i="20"/>
  <c r="F172" i="20"/>
  <c r="BE172" i="20"/>
  <c r="E173" i="20"/>
  <c r="BE173" i="20"/>
  <c r="E174" i="20"/>
  <c r="F174" i="20"/>
  <c r="BE174" i="20"/>
  <c r="E175" i="20"/>
  <c r="E176" i="20"/>
  <c r="E177" i="20"/>
  <c r="E178" i="20"/>
  <c r="F178" i="20"/>
  <c r="E179" i="20"/>
  <c r="F179" i="20"/>
  <c r="BE179" i="20"/>
  <c r="BF179" i="20"/>
  <c r="E180" i="20"/>
  <c r="F180" i="20"/>
  <c r="E181" i="20"/>
  <c r="F181" i="20"/>
  <c r="E182" i="20"/>
  <c r="F182" i="20"/>
  <c r="E183" i="20"/>
  <c r="F183" i="20"/>
  <c r="E184" i="20"/>
  <c r="F184" i="20"/>
  <c r="E185" i="20"/>
  <c r="F185" i="20"/>
  <c r="E186" i="20"/>
  <c r="F186" i="20"/>
  <c r="E187" i="20"/>
  <c r="F187" i="20"/>
  <c r="E188" i="20"/>
  <c r="F188" i="20"/>
  <c r="E189" i="20"/>
  <c r="F189" i="20"/>
  <c r="E190" i="20"/>
  <c r="F190" i="20"/>
  <c r="E191" i="20"/>
  <c r="F191" i="20"/>
  <c r="E192" i="20"/>
  <c r="E193" i="20"/>
  <c r="F193" i="20"/>
  <c r="E194" i="20"/>
  <c r="F194" i="20"/>
  <c r="E195" i="20"/>
  <c r="F195" i="20"/>
  <c r="E196" i="20"/>
  <c r="F196" i="20"/>
  <c r="E197" i="20"/>
  <c r="F197" i="20"/>
  <c r="E198" i="20"/>
  <c r="F198" i="20"/>
  <c r="E199" i="20"/>
  <c r="F199" i="20"/>
  <c r="E200" i="20"/>
  <c r="F200" i="20"/>
  <c r="E201" i="20"/>
  <c r="F201" i="20"/>
  <c r="E202" i="20"/>
  <c r="F202" i="20"/>
  <c r="BE202" i="20"/>
  <c r="BF202" i="20"/>
  <c r="E203" i="20"/>
  <c r="F203" i="20"/>
  <c r="E204" i="20"/>
  <c r="F204" i="20"/>
  <c r="E205" i="20"/>
  <c r="F205" i="20"/>
  <c r="E206" i="20"/>
  <c r="F206" i="20"/>
  <c r="E207" i="20"/>
  <c r="F207" i="20"/>
  <c r="E208" i="20"/>
  <c r="F208" i="20"/>
  <c r="E209" i="20"/>
  <c r="F209" i="20"/>
  <c r="E210" i="20"/>
  <c r="F210" i="20"/>
  <c r="E211" i="20"/>
  <c r="F211" i="20"/>
  <c r="E212" i="20"/>
  <c r="F212" i="20"/>
  <c r="E213" i="20"/>
  <c r="F213" i="20"/>
  <c r="E214" i="20"/>
  <c r="F214" i="20"/>
  <c r="E215" i="20"/>
  <c r="F215" i="20"/>
  <c r="E216" i="20"/>
  <c r="F216" i="20"/>
  <c r="E217" i="20"/>
  <c r="F217" i="20"/>
  <c r="E218" i="20"/>
  <c r="F218" i="20"/>
  <c r="E219" i="20"/>
  <c r="F219" i="20"/>
  <c r="E220" i="20"/>
  <c r="F220" i="20"/>
  <c r="E221" i="20"/>
  <c r="F221" i="20"/>
  <c r="E222" i="20"/>
  <c r="F222" i="20"/>
  <c r="E223" i="20"/>
  <c r="F223" i="20"/>
  <c r="E224" i="20"/>
  <c r="F224" i="20"/>
  <c r="E225" i="20"/>
  <c r="F225" i="20"/>
  <c r="E226" i="20"/>
  <c r="F226" i="20"/>
  <c r="E227" i="20"/>
  <c r="F227" i="20"/>
  <c r="E228" i="20"/>
  <c r="F228" i="20"/>
  <c r="E229" i="20"/>
  <c r="F229" i="20"/>
  <c r="E230" i="20"/>
  <c r="F230" i="20"/>
  <c r="E231" i="20"/>
  <c r="F231" i="20"/>
  <c r="E232" i="20"/>
  <c r="F232" i="20"/>
  <c r="E233" i="20"/>
  <c r="F233" i="20"/>
  <c r="E234" i="20"/>
  <c r="F234" i="20"/>
  <c r="E235" i="20"/>
  <c r="F235" i="20"/>
  <c r="E236" i="20"/>
  <c r="F236" i="20"/>
  <c r="E237" i="20"/>
  <c r="F237" i="20"/>
  <c r="E238" i="20"/>
  <c r="F238" i="20"/>
  <c r="E239" i="20"/>
  <c r="F239" i="20"/>
  <c r="E240" i="20"/>
  <c r="F240" i="20"/>
  <c r="E241" i="20"/>
  <c r="F241" i="20"/>
  <c r="E242" i="20"/>
  <c r="F242" i="20"/>
  <c r="E243" i="20"/>
  <c r="F243" i="20"/>
  <c r="E244" i="20"/>
  <c r="F244" i="20"/>
  <c r="E245" i="20"/>
  <c r="F245" i="20"/>
  <c r="E246" i="20"/>
  <c r="F246" i="20"/>
  <c r="E247" i="20"/>
  <c r="F247" i="20"/>
  <c r="E248" i="20"/>
  <c r="F248" i="20"/>
  <c r="E249" i="20"/>
  <c r="F249" i="20"/>
  <c r="E250" i="20"/>
  <c r="F250" i="20"/>
  <c r="E251" i="20"/>
  <c r="F251" i="20"/>
  <c r="E252" i="20"/>
  <c r="F252" i="20"/>
  <c r="E253" i="20"/>
  <c r="F253" i="20"/>
  <c r="E254" i="20"/>
  <c r="F254" i="20"/>
  <c r="E255" i="20"/>
  <c r="F255" i="20"/>
  <c r="E256" i="20"/>
  <c r="F256" i="20"/>
  <c r="E257" i="20"/>
  <c r="F257" i="20"/>
  <c r="E258" i="20"/>
  <c r="F258" i="20"/>
  <c r="E259" i="20"/>
  <c r="F259" i="20"/>
  <c r="E260" i="20"/>
  <c r="F260" i="20"/>
  <c r="E261" i="20"/>
  <c r="F261" i="20"/>
  <c r="E262" i="20"/>
  <c r="F262" i="20"/>
  <c r="E263" i="20"/>
  <c r="F263" i="20"/>
  <c r="E264" i="20"/>
  <c r="F264" i="20"/>
  <c r="E265" i="20"/>
  <c r="F265" i="20"/>
  <c r="E266" i="20"/>
  <c r="F266" i="20"/>
  <c r="E267" i="20"/>
  <c r="F267" i="20"/>
  <c r="E268" i="20"/>
  <c r="F268" i="20"/>
  <c r="E269" i="20"/>
  <c r="F269" i="20"/>
  <c r="E270" i="20"/>
  <c r="F270" i="20"/>
  <c r="E271" i="20"/>
  <c r="F271" i="20"/>
  <c r="E272" i="20"/>
  <c r="F272" i="20"/>
  <c r="E273" i="20"/>
  <c r="F273" i="20"/>
  <c r="E274" i="20"/>
  <c r="F274" i="20"/>
  <c r="E275" i="20"/>
  <c r="F275" i="20"/>
  <c r="E276" i="20"/>
  <c r="F276" i="20"/>
  <c r="E277" i="20"/>
  <c r="F277" i="20"/>
  <c r="E278" i="20"/>
  <c r="F278" i="20"/>
  <c r="E279" i="20"/>
  <c r="F279" i="20"/>
  <c r="E280" i="20"/>
  <c r="F280" i="20"/>
  <c r="E281" i="20"/>
  <c r="F281" i="20"/>
  <c r="E282" i="20"/>
  <c r="F282" i="20"/>
  <c r="E283" i="20"/>
  <c r="F283" i="20"/>
  <c r="E284" i="20"/>
  <c r="F284" i="20"/>
  <c r="E285" i="20"/>
  <c r="F285" i="20"/>
  <c r="E286" i="20"/>
  <c r="F286" i="20"/>
  <c r="E287" i="20"/>
  <c r="F287" i="20"/>
  <c r="E288" i="20"/>
  <c r="F288" i="20"/>
  <c r="E289" i="20"/>
  <c r="F289" i="20"/>
  <c r="E290" i="20"/>
  <c r="F290" i="20"/>
  <c r="E291" i="20"/>
  <c r="F291" i="20"/>
  <c r="E292" i="20"/>
  <c r="F292" i="20"/>
  <c r="E293" i="20"/>
  <c r="F293" i="20"/>
  <c r="E294" i="20"/>
  <c r="F294" i="20"/>
  <c r="E295" i="20"/>
  <c r="F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D1" i="2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G1" i="9"/>
  <c r="H1" i="9"/>
  <c r="I1" i="9"/>
  <c r="K4" i="9"/>
  <c r="L4" i="9"/>
  <c r="M4" i="9"/>
  <c r="N4" i="9"/>
  <c r="O4" i="9"/>
  <c r="P4" i="9"/>
  <c r="Q4" i="9"/>
  <c r="R4" i="9"/>
  <c r="S4" i="9"/>
  <c r="T4" i="9"/>
  <c r="U4" i="9"/>
  <c r="V4" i="9"/>
  <c r="W4" i="9"/>
  <c r="X4" i="9"/>
  <c r="Y4" i="9"/>
  <c r="Z4" i="9"/>
  <c r="AA4" i="9"/>
  <c r="AB4" i="9"/>
  <c r="AC4" i="9"/>
  <c r="AD4" i="9"/>
  <c r="AE4" i="9"/>
  <c r="AF4" i="9"/>
  <c r="AG4" i="9"/>
  <c r="AH4" i="9"/>
  <c r="AI4" i="9"/>
  <c r="AJ4" i="9"/>
  <c r="AK4" i="9"/>
  <c r="AL4" i="9"/>
  <c r="AM4" i="9"/>
  <c r="AN4" i="9"/>
  <c r="AO4" i="9"/>
  <c r="AP4" i="9"/>
  <c r="AQ4" i="9"/>
  <c r="AR4" i="9"/>
  <c r="AS4" i="9"/>
  <c r="AT4" i="9"/>
  <c r="AU4" i="9"/>
  <c r="AV4" i="9"/>
  <c r="AW4" i="9"/>
  <c r="AX4" i="9"/>
  <c r="AY4" i="9"/>
  <c r="AZ4" i="9"/>
  <c r="BA4" i="9"/>
  <c r="BB4" i="9"/>
  <c r="BC4" i="9"/>
  <c r="BD4" i="9"/>
  <c r="BE4" i="9"/>
  <c r="BF4" i="9"/>
  <c r="BG4" i="9"/>
  <c r="BH4" i="9"/>
  <c r="BI4" i="9"/>
  <c r="BJ4" i="9"/>
  <c r="BK4" i="9"/>
  <c r="BL4" i="9"/>
  <c r="BM4" i="9"/>
  <c r="BN4" i="9"/>
  <c r="BO4" i="9"/>
  <c r="BP4" i="9"/>
  <c r="BQ4" i="9"/>
  <c r="BR4" i="9"/>
  <c r="BS4" i="9"/>
  <c r="BT4" i="9"/>
  <c r="BU4" i="9"/>
  <c r="BV4" i="9"/>
  <c r="BW4" i="9"/>
  <c r="G4" i="9"/>
  <c r="H4" i="9"/>
  <c r="I4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C3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AM4" i="10"/>
  <c r="AN4" i="10"/>
  <c r="AO4" i="10"/>
  <c r="AP4" i="10"/>
  <c r="AQ4" i="10"/>
  <c r="AR4" i="10"/>
  <c r="AS4" i="10"/>
  <c r="AT4" i="10"/>
  <c r="AU4" i="10"/>
  <c r="AV4" i="10"/>
  <c r="AW4" i="10"/>
  <c r="AX4" i="10"/>
  <c r="AY4" i="10"/>
  <c r="AZ4" i="10"/>
  <c r="BA4" i="10"/>
  <c r="BB4" i="10"/>
  <c r="BC4" i="10"/>
  <c r="BD4" i="10"/>
  <c r="BE4" i="10"/>
  <c r="BF4" i="10"/>
  <c r="BG4" i="10"/>
  <c r="BH4" i="10"/>
  <c r="BI4" i="10"/>
  <c r="BJ4" i="10"/>
  <c r="BK4" i="10"/>
  <c r="BL4" i="10"/>
  <c r="BM4" i="10"/>
  <c r="BN4" i="10"/>
  <c r="BO4" i="10"/>
  <c r="BP4" i="10"/>
  <c r="BQ4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AE1" i="9"/>
  <c r="C4" i="9"/>
  <c r="BU1" i="9"/>
  <c r="J236" i="20"/>
  <c r="J213" i="20"/>
  <c r="J210" i="20"/>
  <c r="J189" i="20"/>
  <c r="BS1" i="9"/>
  <c r="J216" i="20"/>
  <c r="J162" i="20"/>
  <c r="J208" i="20"/>
  <c r="J256" i="20"/>
  <c r="J279" i="20"/>
  <c r="J278" i="20"/>
  <c r="J259" i="20"/>
  <c r="J203" i="20"/>
  <c r="X1" i="9"/>
  <c r="J287" i="20"/>
  <c r="BN1" i="9"/>
  <c r="BB1" i="9"/>
  <c r="AR1" i="9"/>
  <c r="J167" i="20"/>
  <c r="J192" i="20"/>
  <c r="J248" i="20"/>
  <c r="J184" i="20"/>
  <c r="AT1" i="9"/>
  <c r="U1" i="9"/>
  <c r="J274" i="20"/>
  <c r="J250" i="20"/>
  <c r="J238" i="20"/>
  <c r="Z1" i="9"/>
  <c r="N1" i="9"/>
  <c r="AU1" i="9"/>
  <c r="J268" i="20"/>
  <c r="AP1" i="9"/>
  <c r="BJ1" i="9"/>
  <c r="Q1" i="9"/>
  <c r="J212" i="20"/>
  <c r="K1" i="9"/>
  <c r="AG1" i="9"/>
  <c r="J291" i="20"/>
  <c r="AN1" i="9"/>
  <c r="L1" i="9"/>
  <c r="J191" i="20"/>
  <c r="J276" i="20"/>
  <c r="BP1" i="9"/>
  <c r="J258" i="20"/>
  <c r="J272" i="20"/>
  <c r="J169" i="20"/>
  <c r="AM1" i="9"/>
  <c r="J277" i="20"/>
  <c r="AD1" i="9"/>
  <c r="AH1" i="9"/>
  <c r="BC1" i="9"/>
  <c r="J284" i="20"/>
  <c r="BK1" i="9"/>
  <c r="J202" i="20"/>
  <c r="J294" i="20"/>
  <c r="J194" i="20"/>
  <c r="J247" i="20"/>
  <c r="J198" i="20"/>
  <c r="J286" i="20"/>
  <c r="J280" i="20"/>
  <c r="J221" i="20"/>
  <c r="J227" i="20"/>
  <c r="J211" i="20"/>
  <c r="BA1" i="9"/>
  <c r="J295" i="20"/>
  <c r="T1" i="9"/>
  <c r="J267" i="20"/>
  <c r="BD1" i="9"/>
  <c r="Y1" i="9"/>
  <c r="J266" i="20"/>
  <c r="J241" i="20"/>
  <c r="J186" i="20"/>
  <c r="J228" i="20"/>
  <c r="J171" i="20"/>
  <c r="J185" i="20"/>
  <c r="J253" i="20"/>
  <c r="BW1" i="9"/>
  <c r="J275" i="20"/>
  <c r="J181" i="20"/>
  <c r="F4" i="9"/>
  <c r="BR1" i="9"/>
  <c r="J244" i="20"/>
  <c r="J269" i="20"/>
  <c r="J176" i="20"/>
  <c r="J270" i="20"/>
  <c r="J207" i="20"/>
  <c r="J173" i="20"/>
  <c r="J209" i="20"/>
  <c r="J206" i="20"/>
  <c r="AL1" i="9"/>
  <c r="J296" i="20"/>
  <c r="J163" i="20"/>
  <c r="J251" i="20"/>
  <c r="AB1" i="9"/>
  <c r="J157" i="20"/>
  <c r="J243" i="20"/>
  <c r="BL1" i="9"/>
  <c r="BH1" i="9"/>
  <c r="J174" i="20"/>
  <c r="J155" i="20"/>
  <c r="AW1" i="9"/>
  <c r="AQ1" i="9"/>
  <c r="V1" i="9"/>
  <c r="BM1" i="9"/>
  <c r="J148" i="20"/>
  <c r="AO1" i="9"/>
  <c r="AA1" i="9"/>
  <c r="J165" i="20"/>
  <c r="J273" i="20"/>
  <c r="J223" i="20"/>
  <c r="J231" i="20"/>
  <c r="J196" i="20"/>
  <c r="J183" i="20"/>
  <c r="J234" i="20"/>
  <c r="J264" i="20"/>
  <c r="J205" i="20"/>
  <c r="J224" i="20"/>
  <c r="J182" i="20"/>
  <c r="AK1" i="9"/>
  <c r="J260" i="20"/>
  <c r="J199" i="20"/>
  <c r="J149" i="20"/>
  <c r="J285" i="20"/>
  <c r="J300" i="20"/>
  <c r="S1" i="9"/>
  <c r="J164" i="20"/>
  <c r="J245" i="20"/>
  <c r="AS1" i="9"/>
  <c r="O1" i="9"/>
  <c r="J214" i="20"/>
  <c r="BE1" i="9"/>
  <c r="J204" i="20"/>
  <c r="M1" i="9"/>
  <c r="J229" i="20"/>
  <c r="J292" i="20"/>
  <c r="J233" i="20"/>
  <c r="J175" i="20"/>
  <c r="J306" i="20"/>
  <c r="J160" i="20"/>
  <c r="AY1" i="9"/>
  <c r="J261" i="20"/>
  <c r="J180" i="20"/>
  <c r="J301" i="20"/>
  <c r="J265" i="20"/>
  <c r="J263" i="20"/>
  <c r="J254" i="20"/>
  <c r="J168" i="20"/>
  <c r="J158" i="20"/>
  <c r="J239" i="20"/>
  <c r="BI1" i="9"/>
  <c r="J154" i="20"/>
  <c r="J222" i="20"/>
  <c r="J303" i="20"/>
  <c r="J237" i="20"/>
  <c r="J283" i="20"/>
  <c r="J307" i="20"/>
  <c r="J161" i="20"/>
  <c r="J230" i="20"/>
  <c r="J217" i="20"/>
  <c r="AI1" i="9"/>
  <c r="J226" i="20"/>
  <c r="J297" i="20"/>
  <c r="D4" i="9"/>
  <c r="J252" i="20"/>
  <c r="J281" i="20"/>
  <c r="J257" i="20"/>
  <c r="J242" i="20"/>
  <c r="AZ1" i="9"/>
  <c r="J179" i="20"/>
  <c r="J249" i="20"/>
  <c r="J193" i="20"/>
  <c r="R1" i="9"/>
  <c r="J159" i="20"/>
  <c r="BO1" i="9"/>
  <c r="J293" i="20"/>
  <c r="J190" i="20"/>
  <c r="P1" i="9"/>
  <c r="J271" i="20"/>
  <c r="BF1" i="9"/>
  <c r="J302" i="20"/>
  <c r="J225" i="20"/>
  <c r="J246" i="20"/>
  <c r="J150" i="20"/>
  <c r="J152" i="20"/>
  <c r="J156" i="20"/>
  <c r="J232" i="20"/>
  <c r="J172" i="20"/>
  <c r="J195" i="20"/>
  <c r="J200" i="20"/>
  <c r="BG1" i="9"/>
  <c r="J219" i="20"/>
  <c r="AF1" i="9"/>
  <c r="J299" i="20"/>
  <c r="BV1" i="9"/>
  <c r="J290" i="20"/>
  <c r="J289" i="20"/>
  <c r="J288" i="20"/>
  <c r="J166" i="20"/>
  <c r="J304" i="20"/>
  <c r="J255" i="20"/>
  <c r="AX1" i="9"/>
  <c r="J178" i="20"/>
  <c r="J188" i="20"/>
  <c r="AV1" i="9"/>
  <c r="J218" i="20"/>
  <c r="J197" i="20"/>
  <c r="E4" i="9"/>
  <c r="J240" i="20"/>
  <c r="AJ1" i="9"/>
  <c r="J235" i="20"/>
  <c r="J262" i="20"/>
  <c r="J305" i="20"/>
  <c r="J201" i="20"/>
  <c r="BQ1" i="9"/>
  <c r="J298" i="20"/>
  <c r="W1" i="9"/>
  <c r="J220" i="20"/>
  <c r="BT1" i="9"/>
  <c r="J170" i="20"/>
  <c r="J153" i="20"/>
  <c r="J151" i="20"/>
  <c r="J282" i="20"/>
  <c r="AC1" i="9"/>
  <c r="J187" i="20"/>
  <c r="J215" i="20"/>
  <c r="C4" i="10" l="1"/>
  <c r="C1" i="10"/>
  <c r="F2" i="8" l="1"/>
  <c r="AB7" i="11"/>
  <c r="B2" i="11" s="1"/>
  <c r="E2" i="11"/>
  <c r="BY53" i="11"/>
  <c r="BY49" i="11"/>
  <c r="K49" i="11"/>
  <c r="U5" i="11"/>
  <c r="BZ53" i="11"/>
  <c r="BZ49" i="11" s="1"/>
  <c r="CA53" i="11"/>
  <c r="CA49" i="11" s="1"/>
  <c r="CB53" i="11"/>
  <c r="CB49" i="11"/>
  <c r="N49" i="11" s="1"/>
  <c r="N52" i="11" s="1"/>
  <c r="CC53" i="11"/>
  <c r="CC49" i="11"/>
  <c r="O49" i="11"/>
  <c r="CD53" i="11"/>
  <c r="CD49" i="11"/>
  <c r="P49" i="11"/>
  <c r="CE53" i="11"/>
  <c r="CE49" i="11" s="1"/>
  <c r="CF53" i="11"/>
  <c r="CF49" i="11"/>
  <c r="R49" i="11" s="1"/>
  <c r="R52" i="11" s="1"/>
  <c r="CG53" i="11"/>
  <c r="CG49" i="11"/>
  <c r="S49" i="11"/>
  <c r="CH53" i="11"/>
  <c r="CH49" i="11"/>
  <c r="T49" i="11"/>
  <c r="CI53" i="11"/>
  <c r="CI49" i="11" s="1"/>
  <c r="CJ53" i="11"/>
  <c r="CJ49" i="11"/>
  <c r="V49" i="11" s="1"/>
  <c r="V52" i="11" s="1"/>
  <c r="CK53" i="11"/>
  <c r="CK49" i="11"/>
  <c r="W49" i="11"/>
  <c r="CL53" i="11"/>
  <c r="CL49" i="11"/>
  <c r="X49" i="11"/>
  <c r="CM53" i="11"/>
  <c r="CM49" i="11" s="1"/>
  <c r="CN53" i="11"/>
  <c r="CN49" i="11"/>
  <c r="Z49" i="11" s="1"/>
  <c r="Z52" i="11" s="1"/>
  <c r="CO53" i="11"/>
  <c r="CO49" i="11"/>
  <c r="AA49" i="11"/>
  <c r="CP53" i="11"/>
  <c r="CP49" i="11"/>
  <c r="AB49" i="11"/>
  <c r="CQ53" i="11"/>
  <c r="CQ49" i="11" s="1"/>
  <c r="CR53" i="11"/>
  <c r="CR49" i="11"/>
  <c r="AD49" i="11" s="1"/>
  <c r="AD52" i="11" s="1"/>
  <c r="CS53" i="11"/>
  <c r="CS49" i="11"/>
  <c r="AE49" i="11"/>
  <c r="CT53" i="11"/>
  <c r="CT49" i="11"/>
  <c r="AF49" i="11"/>
  <c r="CU53" i="11"/>
  <c r="CU49" i="11" s="1"/>
  <c r="CV53" i="11"/>
  <c r="CV49" i="11"/>
  <c r="AH49" i="11" s="1"/>
  <c r="AH52" i="11" s="1"/>
  <c r="CW53" i="11"/>
  <c r="CW49" i="11"/>
  <c r="AI49" i="11"/>
  <c r="CX53" i="11"/>
  <c r="CX49" i="11"/>
  <c r="AJ49" i="11"/>
  <c r="CY53" i="11"/>
  <c r="CY49" i="11" s="1"/>
  <c r="CZ53" i="11"/>
  <c r="CZ49" i="11"/>
  <c r="AL49" i="11" s="1"/>
  <c r="AL52" i="11" s="1"/>
  <c r="DA53" i="11"/>
  <c r="DA49" i="11"/>
  <c r="AM49" i="11"/>
  <c r="DB53" i="11"/>
  <c r="DB49" i="11"/>
  <c r="AN49" i="11"/>
  <c r="DC53" i="11"/>
  <c r="DC49" i="11" s="1"/>
  <c r="DD53" i="11"/>
  <c r="DD49" i="11"/>
  <c r="AP49" i="11" s="1"/>
  <c r="AP52" i="11" s="1"/>
  <c r="DE53" i="11"/>
  <c r="DE49" i="11"/>
  <c r="AQ49" i="11"/>
  <c r="DF53" i="11"/>
  <c r="DF49" i="11"/>
  <c r="AR49" i="11"/>
  <c r="DG53" i="11"/>
  <c r="DG49" i="11" s="1"/>
  <c r="DH53" i="11"/>
  <c r="DH49" i="11"/>
  <c r="AT49" i="11" s="1"/>
  <c r="AT52" i="11" s="1"/>
  <c r="DI53" i="11"/>
  <c r="DI49" i="11"/>
  <c r="AU49" i="11"/>
  <c r="DJ53" i="11"/>
  <c r="DJ49" i="11"/>
  <c r="AV49" i="11"/>
  <c r="DK53" i="11"/>
  <c r="DK49" i="11" s="1"/>
  <c r="DL53" i="11"/>
  <c r="DL49" i="11"/>
  <c r="AX49" i="11" s="1"/>
  <c r="AX52" i="11" s="1"/>
  <c r="DM53" i="11"/>
  <c r="DM49" i="11"/>
  <c r="AY49" i="11"/>
  <c r="DN53" i="11"/>
  <c r="DN49" i="11"/>
  <c r="AZ49" i="11"/>
  <c r="DO53" i="11"/>
  <c r="DO49" i="11" s="1"/>
  <c r="DP53" i="11"/>
  <c r="DP49" i="11"/>
  <c r="BB49" i="11" s="1"/>
  <c r="BB52" i="11" s="1"/>
  <c r="DQ53" i="11"/>
  <c r="DQ49" i="11"/>
  <c r="BC49" i="11"/>
  <c r="DR53" i="11"/>
  <c r="DR49" i="11"/>
  <c r="BD49" i="11"/>
  <c r="DS53" i="11"/>
  <c r="DS49" i="11" s="1"/>
  <c r="DT53" i="11"/>
  <c r="DT49" i="11"/>
  <c r="BF49" i="11" s="1"/>
  <c r="BF52" i="11" s="1"/>
  <c r="DU53" i="11"/>
  <c r="DU49" i="11"/>
  <c r="BG49" i="11"/>
  <c r="DV53" i="11"/>
  <c r="DV49" i="11"/>
  <c r="BH49" i="11"/>
  <c r="DW53" i="11"/>
  <c r="DW49" i="11" s="1"/>
  <c r="DX53" i="11"/>
  <c r="DX49" i="11"/>
  <c r="BJ49" i="11" s="1"/>
  <c r="BJ52" i="11" s="1"/>
  <c r="DY53" i="11"/>
  <c r="DY49" i="11"/>
  <c r="BK49" i="11"/>
  <c r="DZ53" i="11"/>
  <c r="DZ49" i="11"/>
  <c r="BL49" i="11"/>
  <c r="EA53" i="11"/>
  <c r="EA49" i="11" s="1"/>
  <c r="EB53" i="11"/>
  <c r="EB49" i="11"/>
  <c r="BN49" i="11" s="1"/>
  <c r="BN52" i="11" s="1"/>
  <c r="EC53" i="11"/>
  <c r="EC49" i="11"/>
  <c r="BO49" i="11"/>
  <c r="ED53" i="11"/>
  <c r="ED49" i="11"/>
  <c r="BP49" i="11"/>
  <c r="EE53" i="11"/>
  <c r="EE49" i="11" s="1"/>
  <c r="EF53" i="11"/>
  <c r="EF49" i="11"/>
  <c r="BR49" i="11" s="1"/>
  <c r="BR52" i="11" s="1"/>
  <c r="EG53" i="11"/>
  <c r="EG49" i="11"/>
  <c r="BS49" i="11"/>
  <c r="EH53" i="11"/>
  <c r="EH49" i="11"/>
  <c r="BT49" i="11"/>
  <c r="EI53" i="11"/>
  <c r="EI49" i="11" s="1"/>
  <c r="EJ53" i="11"/>
  <c r="EJ49" i="11"/>
  <c r="BV49" i="11" s="1"/>
  <c r="BV52" i="11" s="1"/>
  <c r="EK53" i="11"/>
  <c r="EK49" i="11"/>
  <c r="BW49" i="11"/>
  <c r="E50" i="11"/>
  <c r="F50" i="11"/>
  <c r="G53" i="11"/>
  <c r="G50" i="11" s="1"/>
  <c r="H53" i="11"/>
  <c r="H50" i="11"/>
  <c r="I53" i="11"/>
  <c r="I50" i="11" s="1"/>
  <c r="BY51" i="11"/>
  <c r="BZ51" i="11"/>
  <c r="CA51" i="11"/>
  <c r="CB51" i="11"/>
  <c r="CC51" i="11"/>
  <c r="CD51" i="11"/>
  <c r="CE51" i="11"/>
  <c r="CF51" i="11"/>
  <c r="CG51" i="11"/>
  <c r="CH51" i="11"/>
  <c r="CI51" i="11"/>
  <c r="CJ51" i="11"/>
  <c r="CK51" i="11"/>
  <c r="CL51" i="11"/>
  <c r="CM51" i="11"/>
  <c r="CN51" i="11"/>
  <c r="CO51" i="11"/>
  <c r="CP51" i="11"/>
  <c r="CQ51" i="11"/>
  <c r="CR51" i="11"/>
  <c r="CS51" i="11"/>
  <c r="CT51" i="11"/>
  <c r="CU51" i="11"/>
  <c r="CV51" i="11"/>
  <c r="CW51" i="11"/>
  <c r="CX51" i="11"/>
  <c r="CY51" i="11"/>
  <c r="CZ51" i="11"/>
  <c r="DA51" i="11"/>
  <c r="DB51" i="11"/>
  <c r="DC51" i="11"/>
  <c r="DD51" i="11"/>
  <c r="DE51" i="11"/>
  <c r="DF51" i="11"/>
  <c r="DG51" i="11"/>
  <c r="DH51" i="11"/>
  <c r="DI51" i="11"/>
  <c r="DJ51" i="11"/>
  <c r="DK51" i="11"/>
  <c r="DL51" i="11"/>
  <c r="DM51" i="11"/>
  <c r="DN51" i="11"/>
  <c r="DO51" i="11"/>
  <c r="DP51" i="11"/>
  <c r="DQ51" i="11"/>
  <c r="DR51" i="11"/>
  <c r="DS51" i="11"/>
  <c r="DT51" i="11"/>
  <c r="DU51" i="11"/>
  <c r="DV51" i="11"/>
  <c r="DW51" i="11"/>
  <c r="DX51" i="11"/>
  <c r="DY51" i="11"/>
  <c r="DZ51" i="11"/>
  <c r="EA51" i="11"/>
  <c r="EB51" i="11"/>
  <c r="EC51" i="11"/>
  <c r="ED51" i="11"/>
  <c r="EE51" i="11"/>
  <c r="EF51" i="11"/>
  <c r="EG51" i="11"/>
  <c r="EH51" i="11"/>
  <c r="EI51" i="11"/>
  <c r="EJ51" i="11"/>
  <c r="EK51" i="11"/>
  <c r="K52" i="11"/>
  <c r="O52" i="11"/>
  <c r="P52" i="11"/>
  <c r="S52" i="11"/>
  <c r="T52" i="11"/>
  <c r="W52" i="11"/>
  <c r="X52" i="11"/>
  <c r="AA52" i="11"/>
  <c r="AB52" i="11"/>
  <c r="AE52" i="11"/>
  <c r="AF52" i="11"/>
  <c r="AI52" i="11"/>
  <c r="AJ52" i="11"/>
  <c r="AM52" i="11"/>
  <c r="AN52" i="11"/>
  <c r="AQ52" i="11"/>
  <c r="AR52" i="11"/>
  <c r="AU52" i="11"/>
  <c r="AV52" i="11"/>
  <c r="AY52" i="11"/>
  <c r="AZ52" i="11"/>
  <c r="BC52" i="11"/>
  <c r="BD52" i="11"/>
  <c r="BG52" i="11"/>
  <c r="BH52" i="11"/>
  <c r="BK52" i="11"/>
  <c r="BL52" i="11"/>
  <c r="BO52" i="11"/>
  <c r="BP52" i="11"/>
  <c r="BS52" i="11"/>
  <c r="BT52" i="11"/>
  <c r="BW52" i="11"/>
  <c r="BY52" i="11"/>
  <c r="CB52" i="11"/>
  <c r="CC52" i="11"/>
  <c r="CD52" i="11"/>
  <c r="CF52" i="11"/>
  <c r="CG52" i="11"/>
  <c r="CH52" i="11"/>
  <c r="CJ52" i="11"/>
  <c r="CK52" i="11"/>
  <c r="CL52" i="11"/>
  <c r="CN52" i="11"/>
  <c r="CO52" i="11"/>
  <c r="CP52" i="11"/>
  <c r="CR52" i="11"/>
  <c r="CS52" i="11"/>
  <c r="CT52" i="11"/>
  <c r="CV52" i="11"/>
  <c r="CW52" i="11"/>
  <c r="CX52" i="11"/>
  <c r="CZ52" i="11"/>
  <c r="DA52" i="11"/>
  <c r="DB52" i="11"/>
  <c r="DD52" i="11"/>
  <c r="DE52" i="11"/>
  <c r="DF52" i="11"/>
  <c r="DH52" i="11"/>
  <c r="DI52" i="11"/>
  <c r="DJ52" i="11"/>
  <c r="DL52" i="11"/>
  <c r="DM52" i="11"/>
  <c r="DN52" i="11"/>
  <c r="DP52" i="11"/>
  <c r="DQ52" i="11"/>
  <c r="DR52" i="11"/>
  <c r="DT52" i="11"/>
  <c r="DU52" i="11"/>
  <c r="DV52" i="11"/>
  <c r="DX52" i="11"/>
  <c r="DY52" i="11"/>
  <c r="DZ52" i="11"/>
  <c r="EB52" i="11"/>
  <c r="EC52" i="11"/>
  <c r="ED52" i="11"/>
  <c r="EF52" i="11"/>
  <c r="EG52" i="11"/>
  <c r="EH52" i="11"/>
  <c r="EJ52" i="11"/>
  <c r="EK52" i="11"/>
  <c r="E53" i="11"/>
  <c r="F53" i="11"/>
  <c r="K53" i="11"/>
  <c r="L53" i="11"/>
  <c r="M53" i="11"/>
  <c r="N53" i="11"/>
  <c r="O53" i="11"/>
  <c r="P53" i="11"/>
  <c r="Q53" i="11"/>
  <c r="R53" i="11"/>
  <c r="S53" i="11"/>
  <c r="T53" i="11"/>
  <c r="U53" i="11"/>
  <c r="V53" i="11"/>
  <c r="W53" i="11"/>
  <c r="X53" i="11"/>
  <c r="Y53" i="11"/>
  <c r="Z53" i="11"/>
  <c r="AA53" i="11"/>
  <c r="AB53" i="11"/>
  <c r="AC53" i="11"/>
  <c r="AD53" i="11"/>
  <c r="AE53" i="11"/>
  <c r="AF53" i="11"/>
  <c r="AG53" i="11"/>
  <c r="AH53" i="11"/>
  <c r="AI53" i="11"/>
  <c r="AJ53" i="11"/>
  <c r="AK53" i="11"/>
  <c r="AL53" i="11"/>
  <c r="AM53" i="11"/>
  <c r="AN53" i="11"/>
  <c r="AO53" i="11"/>
  <c r="AP53" i="11"/>
  <c r="AQ53" i="11"/>
  <c r="AR53" i="11"/>
  <c r="AS53" i="11"/>
  <c r="AT53" i="11"/>
  <c r="AU53" i="11"/>
  <c r="AV53" i="11"/>
  <c r="AW53" i="11"/>
  <c r="AX53" i="11"/>
  <c r="AY53" i="11"/>
  <c r="AZ53" i="11"/>
  <c r="BA53" i="11"/>
  <c r="BB53" i="11"/>
  <c r="BC53" i="11"/>
  <c r="BD53" i="11"/>
  <c r="BE53" i="11"/>
  <c r="BF53" i="11"/>
  <c r="BG53" i="11"/>
  <c r="BH53" i="11"/>
  <c r="BI53" i="11"/>
  <c r="BJ53" i="11"/>
  <c r="BK53" i="11"/>
  <c r="BL53" i="11"/>
  <c r="BM53" i="11"/>
  <c r="BN53" i="11"/>
  <c r="BO53" i="11"/>
  <c r="BP53" i="11"/>
  <c r="BQ53" i="11"/>
  <c r="BR53" i="11"/>
  <c r="BS53" i="11"/>
  <c r="BT53" i="11"/>
  <c r="BU53" i="11"/>
  <c r="BV53" i="11"/>
  <c r="BW53" i="11"/>
  <c r="AB6" i="11" l="1"/>
  <c r="BI49" i="11"/>
  <c r="BI52" i="11" s="1"/>
  <c r="DW52" i="11"/>
  <c r="AO49" i="11"/>
  <c r="AO52" i="11" s="1"/>
  <c r="DC52" i="11"/>
  <c r="BQ49" i="11"/>
  <c r="BQ52" i="11" s="1"/>
  <c r="EE52" i="11"/>
  <c r="BA49" i="11"/>
  <c r="BA52" i="11" s="1"/>
  <c r="DO52" i="11"/>
  <c r="AK49" i="11"/>
  <c r="AK52" i="11" s="1"/>
  <c r="CY52" i="11"/>
  <c r="U49" i="11"/>
  <c r="U52" i="11" s="1"/>
  <c r="CI52" i="11"/>
  <c r="L49" i="11"/>
  <c r="BZ52" i="11"/>
  <c r="AS49" i="11"/>
  <c r="AS52" i="11" s="1"/>
  <c r="DG52" i="11"/>
  <c r="AC49" i="11"/>
  <c r="AC52" i="11" s="1"/>
  <c r="CQ52" i="11"/>
  <c r="M49" i="11"/>
  <c r="M52" i="11" s="1"/>
  <c r="CA52" i="11"/>
  <c r="BE49" i="11"/>
  <c r="BE52" i="11" s="1"/>
  <c r="DS52" i="11"/>
  <c r="BM49" i="11"/>
  <c r="BM52" i="11" s="1"/>
  <c r="EA52" i="11"/>
  <c r="AW49" i="11"/>
  <c r="AW52" i="11" s="1"/>
  <c r="DK52" i="11"/>
  <c r="AG49" i="11"/>
  <c r="AG52" i="11" s="1"/>
  <c r="CU52" i="11"/>
  <c r="Q49" i="11"/>
  <c r="Q52" i="11" s="1"/>
  <c r="CE52" i="11"/>
  <c r="BU49" i="11"/>
  <c r="BU52" i="11" s="1"/>
  <c r="EI52" i="11"/>
  <c r="Y49" i="11"/>
  <c r="Y52" i="11" s="1"/>
  <c r="CM52" i="11"/>
  <c r="E55" i="11"/>
  <c r="U8" i="11" l="1"/>
  <c r="U35" i="11"/>
  <c r="U39" i="11"/>
  <c r="U41" i="11"/>
  <c r="U44" i="11"/>
  <c r="U6" i="11"/>
  <c r="U7" i="11"/>
  <c r="U38" i="11"/>
  <c r="U40" i="11"/>
  <c r="U42" i="11"/>
  <c r="U10" i="11"/>
  <c r="U21" i="11"/>
  <c r="U22" i="11"/>
  <c r="U23" i="11"/>
  <c r="U24" i="11"/>
  <c r="U25" i="11"/>
  <c r="U26" i="11"/>
  <c r="U27" i="11"/>
  <c r="U28" i="11"/>
  <c r="U29" i="11"/>
  <c r="U30" i="11"/>
  <c r="U31" i="11"/>
  <c r="U33" i="11"/>
  <c r="U34" i="11"/>
  <c r="U37" i="11"/>
  <c r="U9" i="11"/>
  <c r="U12" i="11"/>
  <c r="U13" i="11"/>
  <c r="U14" i="11"/>
  <c r="U15" i="11"/>
  <c r="U16" i="11"/>
  <c r="U17" i="11"/>
  <c r="U18" i="11"/>
  <c r="U19" i="11"/>
  <c r="L52" i="11"/>
  <c r="U43" i="11"/>
  <c r="E56" i="11"/>
  <c r="BV6" i="9" l="1"/>
  <c r="BS8" i="9"/>
  <c r="BV10" i="9"/>
  <c r="BR12" i="9"/>
  <c r="BS14" i="9"/>
  <c r="BV16" i="9"/>
  <c r="BS18" i="9"/>
  <c r="BS20" i="9"/>
  <c r="BM19" i="10" s="1"/>
  <c r="BV22" i="9"/>
  <c r="BR24" i="9"/>
  <c r="BR26" i="9"/>
  <c r="BV28" i="9"/>
  <c r="BV30" i="9"/>
  <c r="BR32" i="9"/>
  <c r="BV34" i="9"/>
  <c r="BR36" i="9"/>
  <c r="BV38" i="9"/>
  <c r="BS40" i="9"/>
  <c r="BS42" i="9"/>
  <c r="BV7" i="9"/>
  <c r="BW9" i="9"/>
  <c r="BS11" i="9"/>
  <c r="BW13" i="9"/>
  <c r="BW15" i="9"/>
  <c r="BW17" i="9"/>
  <c r="BW19" i="9"/>
  <c r="BS21" i="9"/>
  <c r="BS23" i="9"/>
  <c r="BW25" i="9"/>
  <c r="BW27" i="9"/>
  <c r="BW29" i="9"/>
  <c r="BW31" i="9"/>
  <c r="BV33" i="9"/>
  <c r="BV35" i="9"/>
  <c r="BS37" i="9"/>
  <c r="BW39" i="9"/>
  <c r="BR41" i="9"/>
  <c r="BW43" i="9"/>
  <c r="BW6" i="9"/>
  <c r="BV8" i="9"/>
  <c r="BW10" i="9"/>
  <c r="BW12" i="9"/>
  <c r="BV14" i="9"/>
  <c r="BW16" i="9"/>
  <c r="BR18" i="9"/>
  <c r="BV20" i="9"/>
  <c r="BS22" i="9"/>
  <c r="BW24" i="9"/>
  <c r="BS26" i="9"/>
  <c r="BS28" i="9"/>
  <c r="BW30" i="9"/>
  <c r="BW32" i="9"/>
  <c r="BS34" i="9"/>
  <c r="BS36" i="9"/>
  <c r="BS38" i="9"/>
  <c r="BU40" i="9"/>
  <c r="BV42" i="9"/>
  <c r="BW7" i="9"/>
  <c r="BU9" i="9"/>
  <c r="BU11" i="9"/>
  <c r="BU13" i="9"/>
  <c r="BR15" i="9"/>
  <c r="BV17" i="9"/>
  <c r="BR19" i="9"/>
  <c r="BL19" i="10" s="1"/>
  <c r="BR21" i="9"/>
  <c r="BR23" i="9"/>
  <c r="BL23" i="10" s="1"/>
  <c r="BR25" i="9"/>
  <c r="BU27" i="9"/>
  <c r="BV29" i="9"/>
  <c r="BR31" i="9"/>
  <c r="BS33" i="9"/>
  <c r="BS35" i="9"/>
  <c r="BR37" i="9"/>
  <c r="BU39" i="9"/>
  <c r="BQ41" i="9"/>
  <c r="BV43" i="9"/>
  <c r="BS45" i="9"/>
  <c r="BW47" i="9"/>
  <c r="BV49" i="9"/>
  <c r="BV51" i="9"/>
  <c r="BV53" i="9"/>
  <c r="BS55" i="9"/>
  <c r="BV57" i="9"/>
  <c r="BR59" i="9"/>
  <c r="BS61" i="9"/>
  <c r="BS63" i="9"/>
  <c r="BU65" i="9"/>
  <c r="BU67" i="9"/>
  <c r="BV69" i="9"/>
  <c r="BQ71" i="9"/>
  <c r="BQ73" i="9"/>
  <c r="BQ75" i="9"/>
  <c r="BS77" i="9"/>
  <c r="BW79" i="9"/>
  <c r="BV81" i="9"/>
  <c r="BV83" i="9"/>
  <c r="BQ85" i="9"/>
  <c r="BW44" i="9"/>
  <c r="BW46" i="9"/>
  <c r="BS48" i="9"/>
  <c r="BT7" i="9"/>
  <c r="BT9" i="9"/>
  <c r="BT11" i="9"/>
  <c r="BT13" i="9"/>
  <c r="BT15" i="9"/>
  <c r="BT17" i="9"/>
  <c r="BT19" i="9"/>
  <c r="BT21" i="9"/>
  <c r="BT23" i="9"/>
  <c r="BT25" i="9"/>
  <c r="BT27" i="9"/>
  <c r="BT29" i="9"/>
  <c r="BT31" i="9"/>
  <c r="BT33" i="9"/>
  <c r="BT35" i="9"/>
  <c r="BT37" i="9"/>
  <c r="BT39" i="9"/>
  <c r="BT41" i="9"/>
  <c r="BT43" i="9"/>
  <c r="BQ6" i="9"/>
  <c r="BQ8" i="9"/>
  <c r="BR10" i="9"/>
  <c r="BQ12" i="9"/>
  <c r="BQ14" i="9"/>
  <c r="BR16" i="9"/>
  <c r="BQ18" i="9"/>
  <c r="BQ20" i="9"/>
  <c r="BQ22" i="9"/>
  <c r="BQ24" i="9"/>
  <c r="BQ26" i="9"/>
  <c r="BQ28" i="9"/>
  <c r="BQ30" i="9"/>
  <c r="BQ32" i="9"/>
  <c r="BQ34" i="9"/>
  <c r="BQ36" i="9"/>
  <c r="BQ38" i="9"/>
  <c r="BK38" i="10" s="1"/>
  <c r="BQ40" i="9"/>
  <c r="BR42" i="9"/>
  <c r="BU7" i="9"/>
  <c r="BQ9" i="9"/>
  <c r="BQ11" i="9"/>
  <c r="BQ13" i="9"/>
  <c r="BU15" i="9"/>
  <c r="BR17" i="9"/>
  <c r="BU19" i="9"/>
  <c r="BU21" i="9"/>
  <c r="BU23" i="9"/>
  <c r="BU25" i="9"/>
  <c r="BV27" i="9"/>
  <c r="BU29" i="9"/>
  <c r="BU31" i="9"/>
  <c r="BU33" i="9"/>
  <c r="BU35" i="9"/>
  <c r="BU37" i="9"/>
  <c r="BQ39" i="9"/>
  <c r="BS41" i="9"/>
  <c r="BR43" i="9"/>
  <c r="BP6" i="9"/>
  <c r="BP8" i="9"/>
  <c r="BP10" i="9"/>
  <c r="BP12" i="9"/>
  <c r="BP14" i="9"/>
  <c r="BP16" i="9"/>
  <c r="BP18" i="9"/>
  <c r="BP20" i="9"/>
  <c r="BP22" i="9"/>
  <c r="BP24" i="9"/>
  <c r="BP26" i="9"/>
  <c r="BJ25" i="10" s="1"/>
  <c r="BP28" i="9"/>
  <c r="BP30" i="9"/>
  <c r="BP32" i="9"/>
  <c r="BP34" i="9"/>
  <c r="BP36" i="9"/>
  <c r="BP38" i="9"/>
  <c r="BP40" i="9"/>
  <c r="BP42" i="9"/>
  <c r="BP44" i="9"/>
  <c r="BP46" i="9"/>
  <c r="BP48" i="9"/>
  <c r="BP50" i="9"/>
  <c r="BP52" i="9"/>
  <c r="BP54" i="9"/>
  <c r="BP56" i="9"/>
  <c r="BP58" i="9"/>
  <c r="BP60" i="9"/>
  <c r="BP62" i="9"/>
  <c r="BP64" i="9"/>
  <c r="BP66" i="9"/>
  <c r="BP68" i="9"/>
  <c r="BQ70" i="9"/>
  <c r="BP72" i="9"/>
  <c r="BP74" i="9"/>
  <c r="BP76" i="9"/>
  <c r="BP78" i="9"/>
  <c r="BP80" i="9"/>
  <c r="BP82" i="9"/>
  <c r="BP84" i="9"/>
  <c r="BP86" i="9"/>
  <c r="BT45" i="9"/>
  <c r="BT47" i="9"/>
  <c r="BT49" i="9"/>
  <c r="BT51" i="9"/>
  <c r="BT53" i="9"/>
  <c r="BT55" i="9"/>
  <c r="BT57" i="9"/>
  <c r="BT59" i="9"/>
  <c r="BT61" i="9"/>
  <c r="BT63" i="9"/>
  <c r="BT65" i="9"/>
  <c r="BT67" i="9"/>
  <c r="BT69" i="9"/>
  <c r="BT71" i="9"/>
  <c r="BT73" i="9"/>
  <c r="BU44" i="9"/>
  <c r="BR46" i="9"/>
  <c r="BR48" i="9"/>
  <c r="BL48" i="10" s="1"/>
  <c r="BQ50" i="9"/>
  <c r="BQ52" i="9"/>
  <c r="BW45" i="9"/>
  <c r="BQ44" i="10" s="1"/>
  <c r="BQ47" i="9"/>
  <c r="BW49" i="9"/>
  <c r="BR51" i="9"/>
  <c r="BT8" i="9"/>
  <c r="BT12" i="9"/>
  <c r="BN12" i="10" s="1"/>
  <c r="BT16" i="9"/>
  <c r="BT20" i="9"/>
  <c r="BT24" i="9"/>
  <c r="BT28" i="9"/>
  <c r="BT32" i="9"/>
  <c r="BT36" i="9"/>
  <c r="BT40" i="9"/>
  <c r="BV9" i="9"/>
  <c r="BV13" i="9"/>
  <c r="BQ17" i="9"/>
  <c r="BQ21" i="9"/>
  <c r="BQ25" i="9"/>
  <c r="BQ29" i="9"/>
  <c r="BQ33" i="9"/>
  <c r="BK33" i="10" s="1"/>
  <c r="BQ37" i="9"/>
  <c r="BV41" i="9"/>
  <c r="BU6" i="9"/>
  <c r="BQ10" i="9"/>
  <c r="BU14" i="9"/>
  <c r="BU18" i="9"/>
  <c r="BU22" i="9"/>
  <c r="BU26" i="9"/>
  <c r="BU30" i="9"/>
  <c r="BU34" i="9"/>
  <c r="BU38" i="9"/>
  <c r="BQ42" i="9"/>
  <c r="BP7" i="9"/>
  <c r="BP11" i="9"/>
  <c r="BP15" i="9"/>
  <c r="BP19" i="9"/>
  <c r="BP23" i="9"/>
  <c r="BJ23" i="10" s="1"/>
  <c r="BP27" i="9"/>
  <c r="BP31" i="9"/>
  <c r="BP35" i="9"/>
  <c r="BP39" i="9"/>
  <c r="BP43" i="9"/>
  <c r="BP47" i="9"/>
  <c r="BP51" i="9"/>
  <c r="BP55" i="9"/>
  <c r="BJ55" i="10" s="1"/>
  <c r="BP59" i="9"/>
  <c r="BP63" i="9"/>
  <c r="BP67" i="9"/>
  <c r="BP71" i="9"/>
  <c r="BP75" i="9"/>
  <c r="BQ79" i="9"/>
  <c r="BP83" i="9"/>
  <c r="BT44" i="9"/>
  <c r="BN44" i="10" s="1"/>
  <c r="BT48" i="9"/>
  <c r="BS51" i="9"/>
  <c r="BT54" i="9"/>
  <c r="BS56" i="9"/>
  <c r="BS59" i="9"/>
  <c r="BT62" i="9"/>
  <c r="BS64" i="9"/>
  <c r="BV67" i="9"/>
  <c r="BV70" i="9"/>
  <c r="BW72" i="9"/>
  <c r="BQ44" i="9"/>
  <c r="BR47" i="9"/>
  <c r="BS49" i="9"/>
  <c r="BV44" i="9"/>
  <c r="BQ46" i="9"/>
  <c r="BR49" i="9"/>
  <c r="BR52" i="9"/>
  <c r="BQ54" i="9"/>
  <c r="BQ56" i="9"/>
  <c r="BQ58" i="9"/>
  <c r="BU60" i="9"/>
  <c r="BQ62" i="9"/>
  <c r="BQ64" i="9"/>
  <c r="BQ66" i="9"/>
  <c r="BU68" i="9"/>
  <c r="BW70" i="9"/>
  <c r="BV72" i="9"/>
  <c r="BR74" i="9"/>
  <c r="BV76" i="9"/>
  <c r="BS78" i="9"/>
  <c r="BW80" i="9"/>
  <c r="BS82" i="9"/>
  <c r="BV84" i="9"/>
  <c r="BV86" i="9"/>
  <c r="BQ60" i="9"/>
  <c r="BQ68" i="9"/>
  <c r="BU75" i="9"/>
  <c r="BP79" i="9"/>
  <c r="BS83" i="9"/>
  <c r="BV87" i="9"/>
  <c r="BT89" i="9"/>
  <c r="BT91" i="9"/>
  <c r="BT93" i="9"/>
  <c r="BT95" i="9"/>
  <c r="BT97" i="9"/>
  <c r="BT99" i="9"/>
  <c r="BT101" i="9"/>
  <c r="BQ103" i="9"/>
  <c r="BT105" i="9"/>
  <c r="BT107" i="9"/>
  <c r="BT109" i="9"/>
  <c r="BU111" i="9"/>
  <c r="BT113" i="9"/>
  <c r="BT115" i="9"/>
  <c r="BU117" i="9"/>
  <c r="BV119" i="9"/>
  <c r="BU121" i="9"/>
  <c r="BO120" i="10" s="1"/>
  <c r="BT123" i="9"/>
  <c r="BT125" i="9"/>
  <c r="BT127" i="9"/>
  <c r="BU129" i="9"/>
  <c r="BQ131" i="9"/>
  <c r="BU133" i="9"/>
  <c r="BU135" i="9"/>
  <c r="BO135" i="10" s="1"/>
  <c r="BT137" i="9"/>
  <c r="BU139" i="9"/>
  <c r="BT141" i="9"/>
  <c r="BR143" i="9"/>
  <c r="BT145" i="9"/>
  <c r="BT147" i="9"/>
  <c r="BT149" i="9"/>
  <c r="BT151" i="9"/>
  <c r="BT153" i="9"/>
  <c r="BT155" i="9"/>
  <c r="BT157" i="9"/>
  <c r="BQ159" i="9"/>
  <c r="BR54" i="9"/>
  <c r="BV62" i="9"/>
  <c r="BU70" i="9"/>
  <c r="BU76" i="9"/>
  <c r="BR80" i="9"/>
  <c r="BS84" i="9"/>
  <c r="BT87" i="9"/>
  <c r="BS89" i="9"/>
  <c r="BW91" i="9"/>
  <c r="BW93" i="9"/>
  <c r="BS95" i="9"/>
  <c r="BV97" i="9"/>
  <c r="BW99" i="9"/>
  <c r="BW101" i="9"/>
  <c r="BT103" i="9"/>
  <c r="BW105" i="9"/>
  <c r="BW107" i="9"/>
  <c r="BW109" i="9"/>
  <c r="BW111" i="9"/>
  <c r="BW113" i="9"/>
  <c r="BW115" i="9"/>
  <c r="BP117" i="9"/>
  <c r="BQ119" i="9"/>
  <c r="BP121" i="9"/>
  <c r="BW123" i="9"/>
  <c r="BQ125" i="9"/>
  <c r="BW127" i="9"/>
  <c r="BS129" i="9"/>
  <c r="BT131" i="9"/>
  <c r="BW133" i="9"/>
  <c r="BS135" i="9"/>
  <c r="BM135" i="10" s="1"/>
  <c r="BS137" i="9"/>
  <c r="BW139" i="9"/>
  <c r="BS141" i="9"/>
  <c r="BW143" i="9"/>
  <c r="BV145" i="9"/>
  <c r="BW147" i="9"/>
  <c r="BW149" i="9"/>
  <c r="BS151" i="9"/>
  <c r="BW153" i="9"/>
  <c r="BS155" i="9"/>
  <c r="BS157" i="9"/>
  <c r="BU159" i="9"/>
  <c r="BQ59" i="9"/>
  <c r="BR67" i="9"/>
  <c r="BT75" i="9"/>
  <c r="BR79" i="9"/>
  <c r="BT83" i="9"/>
  <c r="BQ86" i="9"/>
  <c r="BW88" i="9"/>
  <c r="BQ90" i="9"/>
  <c r="BQ92" i="9"/>
  <c r="BW94" i="9"/>
  <c r="BV96" i="9"/>
  <c r="BW98" i="9"/>
  <c r="BW100" i="9"/>
  <c r="BR102" i="9"/>
  <c r="BV104" i="9"/>
  <c r="BV106" i="9"/>
  <c r="BU108" i="9"/>
  <c r="BU110" i="9"/>
  <c r="BT112" i="9"/>
  <c r="BQ114" i="9"/>
  <c r="BR116" i="9"/>
  <c r="BU118" i="9"/>
  <c r="BT120" i="9"/>
  <c r="BW122" i="9"/>
  <c r="BW124" i="9"/>
  <c r="BP126" i="9"/>
  <c r="BW128" i="9"/>
  <c r="BV130" i="9"/>
  <c r="BW132" i="9"/>
  <c r="BV134" i="9"/>
  <c r="BR136" i="9"/>
  <c r="BW138" i="9"/>
  <c r="BW140" i="9"/>
  <c r="BW142" i="9"/>
  <c r="BW144" i="9"/>
  <c r="BR146" i="9"/>
  <c r="BR148" i="9"/>
  <c r="BR150" i="9"/>
  <c r="BR152" i="9"/>
  <c r="BW154" i="9"/>
  <c r="BW156" i="9"/>
  <c r="BQ158" i="9"/>
  <c r="BV55" i="9"/>
  <c r="BQ63" i="9"/>
  <c r="BV71" i="9"/>
  <c r="BU77" i="9"/>
  <c r="BQ81" i="9"/>
  <c r="BR85" i="9"/>
  <c r="BP88" i="9"/>
  <c r="BP90" i="9"/>
  <c r="BP92" i="9"/>
  <c r="BP94" i="9"/>
  <c r="BP96" i="9"/>
  <c r="BP98" i="9"/>
  <c r="BP100" i="9"/>
  <c r="BP102" i="9"/>
  <c r="BP104" i="9"/>
  <c r="BP106" i="9"/>
  <c r="BJ105" i="10" s="1"/>
  <c r="BP108" i="9"/>
  <c r="BP110" i="9"/>
  <c r="BQ112" i="9"/>
  <c r="BT114" i="9"/>
  <c r="BP116" i="9"/>
  <c r="BR118" i="9"/>
  <c r="BQ120" i="9"/>
  <c r="BP122" i="9"/>
  <c r="BP124" i="9"/>
  <c r="BQ126" i="9"/>
  <c r="BP128" i="9"/>
  <c r="BP130" i="9"/>
  <c r="BP132" i="9"/>
  <c r="BP134" i="9"/>
  <c r="BP136" i="9"/>
  <c r="BQ138" i="9"/>
  <c r="BP140" i="9"/>
  <c r="BP142" i="9"/>
  <c r="BP144" i="9"/>
  <c r="BP146" i="9"/>
  <c r="BP148" i="9"/>
  <c r="BP150" i="9"/>
  <c r="BQ152" i="9"/>
  <c r="BP154" i="9"/>
  <c r="BP156" i="9"/>
  <c r="BP158" i="9"/>
  <c r="BP160" i="9"/>
  <c r="BT162" i="9"/>
  <c r="BT164" i="9"/>
  <c r="BT166" i="9"/>
  <c r="BT168" i="9"/>
  <c r="BV170" i="9"/>
  <c r="BU172" i="9"/>
  <c r="BU174" i="9"/>
  <c r="BT176" i="9"/>
  <c r="BU178" i="9"/>
  <c r="BV180" i="9"/>
  <c r="BU182" i="9"/>
  <c r="BT184" i="9"/>
  <c r="BT186" i="9"/>
  <c r="BW188" i="9"/>
  <c r="BV160" i="9"/>
  <c r="BS162" i="9"/>
  <c r="BW164" i="9"/>
  <c r="BQ166" i="9"/>
  <c r="BW168" i="9"/>
  <c r="BU170" i="9"/>
  <c r="BW172" i="9"/>
  <c r="BP174" i="9"/>
  <c r="BV176" i="9"/>
  <c r="BW178" i="9"/>
  <c r="BW180" i="9"/>
  <c r="BP182" i="9"/>
  <c r="BQ184" i="9"/>
  <c r="BU186" i="9"/>
  <c r="BW187" i="9"/>
  <c r="BP162" i="9"/>
  <c r="BP164" i="9"/>
  <c r="BP166" i="9"/>
  <c r="BP168" i="9"/>
  <c r="BR170" i="9"/>
  <c r="BQ172" i="9"/>
  <c r="BQ174" i="9"/>
  <c r="BP176" i="9"/>
  <c r="BT178" i="9"/>
  <c r="BT180" i="9"/>
  <c r="BQ182" i="9"/>
  <c r="BP184" i="9"/>
  <c r="BP186" i="9"/>
  <c r="BS188" i="9"/>
  <c r="BT163" i="9"/>
  <c r="BU171" i="9"/>
  <c r="BW179" i="9"/>
  <c r="BO188" i="9"/>
  <c r="BR166" i="9"/>
  <c r="BV174" i="9"/>
  <c r="BV182" i="9"/>
  <c r="BW160" i="9"/>
  <c r="BU168" i="9"/>
  <c r="BW176" i="9"/>
  <c r="BV184" i="9"/>
  <c r="BR163" i="9"/>
  <c r="BW171" i="9"/>
  <c r="BS179" i="9"/>
  <c r="BR188" i="9"/>
  <c r="BT6" i="9"/>
  <c r="BT18" i="9"/>
  <c r="BT30" i="9"/>
  <c r="BT42" i="9"/>
  <c r="BQ15" i="9"/>
  <c r="BR27" i="9"/>
  <c r="BU8" i="9"/>
  <c r="BU20" i="9"/>
  <c r="BU32" i="9"/>
  <c r="BR40" i="9"/>
  <c r="BP17" i="9"/>
  <c r="BP29" i="9"/>
  <c r="BP41" i="9"/>
  <c r="BP45" i="9"/>
  <c r="BP57" i="9"/>
  <c r="BP69" i="9"/>
  <c r="BP81" i="9"/>
  <c r="BU46" i="9"/>
  <c r="BW52" i="9"/>
  <c r="BS60" i="9"/>
  <c r="BS68" i="9"/>
  <c r="BU45" i="9"/>
  <c r="BV45" i="9"/>
  <c r="BR53" i="9"/>
  <c r="BU59" i="9"/>
  <c r="BQ65" i="9"/>
  <c r="BW71" i="9"/>
  <c r="BW75" i="9"/>
  <c r="BR81" i="9"/>
  <c r="BU56" i="9"/>
  <c r="BQ77" i="9"/>
  <c r="BT88" i="9"/>
  <c r="BT94" i="9"/>
  <c r="BT100" i="9"/>
  <c r="BQ106" i="9"/>
  <c r="BU112" i="9"/>
  <c r="BV118" i="9"/>
  <c r="BT124" i="9"/>
  <c r="BN123" i="10" s="1"/>
  <c r="BR130" i="9"/>
  <c r="BU136" i="9"/>
  <c r="BT142" i="9"/>
  <c r="BT148" i="9"/>
  <c r="BT154" i="9"/>
  <c r="BT160" i="9"/>
  <c r="BQ74" i="9"/>
  <c r="BS88" i="9"/>
  <c r="BM88" i="10" s="1"/>
  <c r="BQ96" i="9"/>
  <c r="BS100" i="9"/>
  <c r="BU106" i="9"/>
  <c r="BP114" i="9"/>
  <c r="BV122" i="9"/>
  <c r="BV128" i="9"/>
  <c r="BV132" i="9"/>
  <c r="BS138" i="9"/>
  <c r="BV144" i="9"/>
  <c r="BW150" i="9"/>
  <c r="BS154" i="9"/>
  <c r="BQ55" i="9"/>
  <c r="BT77" i="9"/>
  <c r="BU87" i="9"/>
  <c r="BU93" i="9"/>
  <c r="BS97" i="9"/>
  <c r="BR103" i="9"/>
  <c r="BU109" i="9"/>
  <c r="BU115" i="9"/>
  <c r="BR119" i="9"/>
  <c r="BU125" i="9"/>
  <c r="BR131" i="9"/>
  <c r="BW137" i="9"/>
  <c r="BT143" i="9"/>
  <c r="BR149" i="9"/>
  <c r="BL149" i="10" s="1"/>
  <c r="BW155" i="9"/>
  <c r="BW59" i="9"/>
  <c r="BV79" i="9"/>
  <c r="BP89" i="9"/>
  <c r="BJ89" i="10" s="1"/>
  <c r="BP93" i="9"/>
  <c r="BP99" i="9"/>
  <c r="BP105" i="9"/>
  <c r="BP113" i="9"/>
  <c r="BU119" i="9"/>
  <c r="BP125" i="9"/>
  <c r="BQ133" i="9"/>
  <c r="BQ139" i="9"/>
  <c r="BP145" i="9"/>
  <c r="BP151" i="9"/>
  <c r="BP155" i="9"/>
  <c r="BT161" i="9"/>
  <c r="BT167" i="9"/>
  <c r="BT173" i="9"/>
  <c r="BT179" i="9"/>
  <c r="BT183" i="9"/>
  <c r="BU188" i="9"/>
  <c r="BS9" i="9"/>
  <c r="BS13" i="9"/>
  <c r="BS17" i="9"/>
  <c r="BV21" i="9"/>
  <c r="BV25" i="9"/>
  <c r="BR29" i="9"/>
  <c r="BR33" i="9"/>
  <c r="BL33" i="10" s="1"/>
  <c r="BV37" i="9"/>
  <c r="BU41" i="9"/>
  <c r="BS6" i="9"/>
  <c r="BS10" i="9"/>
  <c r="BW14" i="9"/>
  <c r="BW18" i="9"/>
  <c r="BW22" i="9"/>
  <c r="BW26" i="9"/>
  <c r="BS30" i="9"/>
  <c r="BW34" i="9"/>
  <c r="BW38" i="9"/>
  <c r="BW42" i="9"/>
  <c r="BS7" i="9"/>
  <c r="BW11" i="9"/>
  <c r="BQ11" i="10" s="1"/>
  <c r="BV15" i="9"/>
  <c r="BV19" i="9"/>
  <c r="BW23" i="9"/>
  <c r="BQ27" i="9"/>
  <c r="BK26" i="10" s="1"/>
  <c r="BS31" i="9"/>
  <c r="BW35" i="9"/>
  <c r="BR39" i="9"/>
  <c r="BQ43" i="9"/>
  <c r="BR8" i="9"/>
  <c r="BS12" i="9"/>
  <c r="BU16" i="9"/>
  <c r="BR20" i="9"/>
  <c r="BS24" i="9"/>
  <c r="BR28" i="9"/>
  <c r="BS32" i="9"/>
  <c r="BV36" i="9"/>
  <c r="BV40" i="9"/>
  <c r="BS44" i="9"/>
  <c r="BU48" i="9"/>
  <c r="BS52" i="9"/>
  <c r="BR56" i="9"/>
  <c r="BV60" i="9"/>
  <c r="BU64" i="9"/>
  <c r="BR68" i="9"/>
  <c r="BS72" i="9"/>
  <c r="BS76" i="9"/>
  <c r="BQ80" i="9"/>
  <c r="BW84" i="9"/>
  <c r="BQ45" i="9"/>
  <c r="BQ49" i="9"/>
  <c r="BT52" i="9"/>
  <c r="BS54" i="9"/>
  <c r="BS57" i="9"/>
  <c r="BT60" i="9"/>
  <c r="BR62" i="9"/>
  <c r="BS65" i="9"/>
  <c r="BT68" i="9"/>
  <c r="BT70" i="9"/>
  <c r="BN70" i="10" s="1"/>
  <c r="BU73" i="9"/>
  <c r="BR45" i="9"/>
  <c r="BS47" i="9"/>
  <c r="BS50" i="9"/>
  <c r="BR44" i="9"/>
  <c r="BV47" i="9"/>
  <c r="BR50" i="9"/>
  <c r="BV52" i="9"/>
  <c r="BV54" i="9"/>
  <c r="BP53" i="10" s="1"/>
  <c r="BV56" i="9"/>
  <c r="BV58" i="9"/>
  <c r="BR60" i="9"/>
  <c r="BW62" i="9"/>
  <c r="BV64" i="9"/>
  <c r="BW66" i="9"/>
  <c r="BV68" i="9"/>
  <c r="BR70" i="9"/>
  <c r="BR72" i="9"/>
  <c r="BV74" i="9"/>
  <c r="BR76" i="9"/>
  <c r="BW78" i="9"/>
  <c r="BS80" i="9"/>
  <c r="BR82" i="9"/>
  <c r="BT84" i="9"/>
  <c r="BW54" i="9"/>
  <c r="BS62" i="9"/>
  <c r="BM62" i="10" s="1"/>
  <c r="BS70" i="9"/>
  <c r="BW76" i="9"/>
  <c r="BU80" i="9"/>
  <c r="BQ84" i="9"/>
  <c r="BW87" i="9"/>
  <c r="BQ89" i="9"/>
  <c r="BS91" i="9"/>
  <c r="BS93" i="9"/>
  <c r="BU95" i="9"/>
  <c r="BR97" i="9"/>
  <c r="BS99" i="9"/>
  <c r="BS101" i="9"/>
  <c r="BW103" i="9"/>
  <c r="BS105" i="9"/>
  <c r="BS107" i="9"/>
  <c r="BS109" i="9"/>
  <c r="BS111" i="9"/>
  <c r="BS113" i="9"/>
  <c r="BQ115" i="9"/>
  <c r="BW117" i="9"/>
  <c r="BT119" i="9"/>
  <c r="BW121" i="9"/>
  <c r="BS123" i="9"/>
  <c r="BW125" i="9"/>
  <c r="BS127" i="9"/>
  <c r="BV129" i="9"/>
  <c r="BW131" i="9"/>
  <c r="BV133" i="9"/>
  <c r="BP135" i="9"/>
  <c r="BJ135" i="10" s="1"/>
  <c r="BV137" i="9"/>
  <c r="BS139" i="9"/>
  <c r="BV141" i="9"/>
  <c r="BS143" i="9"/>
  <c r="BR145" i="9"/>
  <c r="BS147" i="9"/>
  <c r="BS149" i="9"/>
  <c r="BR151" i="9"/>
  <c r="BS153" i="9"/>
  <c r="BQ155" i="9"/>
  <c r="BU157" i="9"/>
  <c r="BT159" i="9"/>
  <c r="BW56" i="9"/>
  <c r="BW64" i="9"/>
  <c r="BU72" i="9"/>
  <c r="BV77" i="9"/>
  <c r="BW81" i="9"/>
  <c r="BW85" i="9"/>
  <c r="BU88" i="9"/>
  <c r="BO87" i="10" s="1"/>
  <c r="BU90" i="9"/>
  <c r="BU92" i="9"/>
  <c r="BQ94" i="9"/>
  <c r="BU96" i="9"/>
  <c r="BV98" i="9"/>
  <c r="BV100" i="9"/>
  <c r="BQ102" i="9"/>
  <c r="BR104" i="9"/>
  <c r="BR106" i="9"/>
  <c r="BQ108" i="9"/>
  <c r="BQ110" i="9"/>
  <c r="BR112" i="9"/>
  <c r="BR114" i="9"/>
  <c r="BQ116" i="9"/>
  <c r="BS118" i="9"/>
  <c r="BR120" i="9"/>
  <c r="BS122" i="9"/>
  <c r="BQ124" i="9"/>
  <c r="BT126" i="9"/>
  <c r="BQ128" i="9"/>
  <c r="BQ130" i="9"/>
  <c r="BQ132" i="9"/>
  <c r="BR134" i="9"/>
  <c r="BV136" i="9"/>
  <c r="BR138" i="9"/>
  <c r="BQ140" i="9"/>
  <c r="BQ142" i="9"/>
  <c r="BS144" i="9"/>
  <c r="BQ146" i="9"/>
  <c r="BQ148" i="9"/>
  <c r="BV150" i="9"/>
  <c r="BV152" i="9"/>
  <c r="BU154" i="9"/>
  <c r="BU156" i="9"/>
  <c r="BU158" i="9"/>
  <c r="BQ53" i="9"/>
  <c r="BQ61" i="9"/>
  <c r="BQ69" i="9"/>
  <c r="BT76" i="9"/>
  <c r="BT80" i="9"/>
  <c r="BU84" i="9"/>
  <c r="BR87" i="9"/>
  <c r="BR89" i="9"/>
  <c r="BR91" i="9"/>
  <c r="BR93" i="9"/>
  <c r="BR95" i="9"/>
  <c r="BU97" i="9"/>
  <c r="BU99" i="9"/>
  <c r="BQ101" i="9"/>
  <c r="BV103" i="9"/>
  <c r="BQ105" i="9"/>
  <c r="BQ107" i="9"/>
  <c r="BR109" i="9"/>
  <c r="BV111" i="9"/>
  <c r="BR113" i="9"/>
  <c r="BV115" i="9"/>
  <c r="BV117" i="9"/>
  <c r="BW119" i="9"/>
  <c r="BV121" i="9"/>
  <c r="BR123" i="9"/>
  <c r="BV125" i="9"/>
  <c r="BR127" i="9"/>
  <c r="BW129" i="9"/>
  <c r="BV131" i="9"/>
  <c r="BP133" i="9"/>
  <c r="BV135" i="9"/>
  <c r="BU137" i="9"/>
  <c r="BV139" i="9"/>
  <c r="BU141" i="9"/>
  <c r="BU143" i="9"/>
  <c r="BU145" i="9"/>
  <c r="BU147" i="9"/>
  <c r="BQ149" i="9"/>
  <c r="BQ151" i="9"/>
  <c r="BV153" i="9"/>
  <c r="BR155" i="9"/>
  <c r="BR157" i="9"/>
  <c r="BS159" i="9"/>
  <c r="BW57" i="9"/>
  <c r="BW65" i="9"/>
  <c r="BQ64" i="10" s="1"/>
  <c r="BV73" i="9"/>
  <c r="BP73" i="10" s="1"/>
  <c r="BV78" i="9"/>
  <c r="BV82" i="9"/>
  <c r="BU86" i="9"/>
  <c r="BV88" i="9"/>
  <c r="BV90" i="9"/>
  <c r="BV92" i="9"/>
  <c r="BV94" i="9"/>
  <c r="BS96" i="9"/>
  <c r="BU98" i="9"/>
  <c r="BU100" i="9"/>
  <c r="BV102" i="9"/>
  <c r="BU104" i="9"/>
  <c r="BW106" i="9"/>
  <c r="BQ106" i="10" s="1"/>
  <c r="BV108" i="9"/>
  <c r="BV110" i="9"/>
  <c r="BS112" i="9"/>
  <c r="BS114" i="9"/>
  <c r="BM113" i="10" s="1"/>
  <c r="BS116" i="9"/>
  <c r="BP118" i="9"/>
  <c r="BS120" i="9"/>
  <c r="BU122" i="9"/>
  <c r="BV124" i="9"/>
  <c r="BV126" i="9"/>
  <c r="BU128" i="9"/>
  <c r="BS130" i="9"/>
  <c r="BS132" i="9"/>
  <c r="BW134" i="9"/>
  <c r="BW136" i="9"/>
  <c r="BT138" i="9"/>
  <c r="BR140" i="9"/>
  <c r="BR142" i="9"/>
  <c r="BU144" i="9"/>
  <c r="BV146" i="9"/>
  <c r="BV148" i="9"/>
  <c r="BU150" i="9"/>
  <c r="BW152" i="9"/>
  <c r="BV154" i="9"/>
  <c r="BV156" i="9"/>
  <c r="BV158" i="9"/>
  <c r="BR160" i="9"/>
  <c r="BV162" i="9"/>
  <c r="BS164" i="9"/>
  <c r="BW166" i="9"/>
  <c r="BS168" i="9"/>
  <c r="BQ170" i="9"/>
  <c r="BS172" i="9"/>
  <c r="BW174" i="9"/>
  <c r="BR176" i="9"/>
  <c r="BS178" i="9"/>
  <c r="BS180" i="9"/>
  <c r="BW182" i="9"/>
  <c r="BW184" i="9"/>
  <c r="BW186" i="9"/>
  <c r="BT188" i="9"/>
  <c r="BS161" i="9"/>
  <c r="BV163" i="9"/>
  <c r="BQ165" i="9"/>
  <c r="BK165" i="10" s="1"/>
  <c r="BQ167" i="9"/>
  <c r="BS169" i="9"/>
  <c r="BS171" i="9"/>
  <c r="BU173" i="9"/>
  <c r="BQ175" i="9"/>
  <c r="BS177" i="9"/>
  <c r="BR179" i="9"/>
  <c r="BR181" i="9"/>
  <c r="BQ183" i="9"/>
  <c r="BQ185" i="9"/>
  <c r="BN188" i="9"/>
  <c r="BS160" i="9"/>
  <c r="BR162" i="9"/>
  <c r="BR164" i="9"/>
  <c r="BS166" i="9"/>
  <c r="BV168" i="9"/>
  <c r="BP170" i="9"/>
  <c r="BV172" i="9"/>
  <c r="BS174" i="9"/>
  <c r="BU176" i="9"/>
  <c r="BR178" i="9"/>
  <c r="BR180" i="9"/>
  <c r="BS182" i="9"/>
  <c r="BS184" i="9"/>
  <c r="BS186" i="9"/>
  <c r="BP188" i="9"/>
  <c r="BV165" i="9"/>
  <c r="BW173" i="9"/>
  <c r="BV181" i="9"/>
  <c r="BU160" i="9"/>
  <c r="BR168" i="9"/>
  <c r="BQ176" i="9"/>
  <c r="BR184" i="9"/>
  <c r="BW162" i="9"/>
  <c r="BT170" i="9"/>
  <c r="BP178" i="9"/>
  <c r="BR186" i="9"/>
  <c r="BU165" i="9"/>
  <c r="BV173" i="9"/>
  <c r="BQ181" i="9"/>
  <c r="BT10" i="9"/>
  <c r="BT22" i="9"/>
  <c r="BT38" i="9"/>
  <c r="BV11" i="9"/>
  <c r="BQ23" i="9"/>
  <c r="BQ35" i="9"/>
  <c r="BV39" i="9"/>
  <c r="BP39" i="10" s="1"/>
  <c r="BU12" i="9"/>
  <c r="BU24" i="9"/>
  <c r="BP13" i="9"/>
  <c r="BP25" i="9"/>
  <c r="BP37" i="9"/>
  <c r="BP49" i="9"/>
  <c r="BP61" i="9"/>
  <c r="BP77" i="9"/>
  <c r="BT50" i="9"/>
  <c r="BT58" i="9"/>
  <c r="BT66" i="9"/>
  <c r="BT74" i="9"/>
  <c r="BQ51" i="9"/>
  <c r="BW50" i="9"/>
  <c r="BU57" i="9"/>
  <c r="BR63" i="9"/>
  <c r="BU69" i="9"/>
  <c r="BR77" i="9"/>
  <c r="BR83" i="9"/>
  <c r="BR64" i="9"/>
  <c r="BS81" i="9"/>
  <c r="BT90" i="9"/>
  <c r="BT96" i="9"/>
  <c r="BT102" i="9"/>
  <c r="BN102" i="10" s="1"/>
  <c r="BT108" i="9"/>
  <c r="BN108" i="10" s="1"/>
  <c r="BU114" i="9"/>
  <c r="BU120" i="9"/>
  <c r="BU126" i="9"/>
  <c r="BT132" i="9"/>
  <c r="BU138" i="9"/>
  <c r="BT144" i="9"/>
  <c r="BT150" i="9"/>
  <c r="BT156" i="9"/>
  <c r="BW58" i="9"/>
  <c r="BU82" i="9"/>
  <c r="BW90" i="9"/>
  <c r="BS94" i="9"/>
  <c r="BW102" i="9"/>
  <c r="BW108" i="9"/>
  <c r="BP112" i="9"/>
  <c r="BQ118" i="9"/>
  <c r="BW126" i="9"/>
  <c r="BQ134" i="9"/>
  <c r="BS140" i="9"/>
  <c r="BW146" i="9"/>
  <c r="BQ146" i="10" s="1"/>
  <c r="BT152" i="9"/>
  <c r="BW158" i="9"/>
  <c r="BR71" i="9"/>
  <c r="BT85" i="9"/>
  <c r="BU91" i="9"/>
  <c r="BR99" i="9"/>
  <c r="BR105" i="9"/>
  <c r="BQ113" i="9"/>
  <c r="BT121" i="9"/>
  <c r="BQ127" i="9"/>
  <c r="BT133" i="9"/>
  <c r="BP139" i="9"/>
  <c r="BS145" i="9"/>
  <c r="BW151" i="9"/>
  <c r="BW157" i="9"/>
  <c r="BR75" i="9"/>
  <c r="BP87" i="9"/>
  <c r="BP95" i="9"/>
  <c r="BP101" i="9"/>
  <c r="BP107" i="9"/>
  <c r="BP115" i="9"/>
  <c r="BQ121" i="9"/>
  <c r="BP127" i="9"/>
  <c r="BJ127" i="10" s="1"/>
  <c r="BP131" i="9"/>
  <c r="BP137" i="9"/>
  <c r="BP143" i="9"/>
  <c r="BP149" i="9"/>
  <c r="BP157" i="9"/>
  <c r="BU163" i="9"/>
  <c r="BV169" i="9"/>
  <c r="BT175" i="9"/>
  <c r="BT181" i="9"/>
  <c r="BT187" i="9"/>
  <c r="BP163" i="9"/>
  <c r="BR7" i="9"/>
  <c r="BL7" i="10" s="1"/>
  <c r="BR11" i="9"/>
  <c r="BS15" i="9"/>
  <c r="BS19" i="9"/>
  <c r="BV23" i="9"/>
  <c r="BS27" i="9"/>
  <c r="BV31" i="9"/>
  <c r="BR35" i="9"/>
  <c r="BS39" i="9"/>
  <c r="BM38" i="10" s="1"/>
  <c r="BS43" i="9"/>
  <c r="BM43" i="10" s="1"/>
  <c r="BW8" i="9"/>
  <c r="BV12" i="9"/>
  <c r="BS16" i="9"/>
  <c r="BW20" i="9"/>
  <c r="BV24" i="9"/>
  <c r="BW28" i="9"/>
  <c r="BV32" i="9"/>
  <c r="BW36" i="9"/>
  <c r="BW40" i="9"/>
  <c r="BR9" i="9"/>
  <c r="BR13" i="9"/>
  <c r="BU17" i="9"/>
  <c r="BO17" i="10" s="1"/>
  <c r="BW21" i="9"/>
  <c r="BS25" i="9"/>
  <c r="BS29" i="9"/>
  <c r="BW33" i="9"/>
  <c r="BW37" i="9"/>
  <c r="BW41" i="9"/>
  <c r="BR6" i="9"/>
  <c r="BU10" i="9"/>
  <c r="BO10" i="10" s="1"/>
  <c r="BR14" i="9"/>
  <c r="BV18" i="9"/>
  <c r="BR22" i="9"/>
  <c r="BV26" i="9"/>
  <c r="BR30" i="9"/>
  <c r="BR34" i="9"/>
  <c r="BR38" i="9"/>
  <c r="BL37" i="10" s="1"/>
  <c r="BU42" i="9"/>
  <c r="BS46" i="9"/>
  <c r="BU50" i="9"/>
  <c r="BU54" i="9"/>
  <c r="BU58" i="9"/>
  <c r="BU62" i="9"/>
  <c r="BU66" i="9"/>
  <c r="BP70" i="9"/>
  <c r="BS74" i="9"/>
  <c r="BQ78" i="9"/>
  <c r="BK78" i="10" s="1"/>
  <c r="BW82" i="9"/>
  <c r="BR86" i="9"/>
  <c r="BU47" i="9"/>
  <c r="BV50" i="9"/>
  <c r="BS53" i="9"/>
  <c r="BT56" i="9"/>
  <c r="BS58" i="9"/>
  <c r="BM58" i="10" s="1"/>
  <c r="BW61" i="9"/>
  <c r="BT64" i="9"/>
  <c r="BR66" i="9"/>
  <c r="BS69" i="9"/>
  <c r="BM68" i="10" s="1"/>
  <c r="BT72" i="9"/>
  <c r="BW74" i="9"/>
  <c r="BT46" i="9"/>
  <c r="BU49" i="9"/>
  <c r="BW51" i="9"/>
  <c r="BV46" i="9"/>
  <c r="BQ48" i="9"/>
  <c r="BU51" i="9"/>
  <c r="BU53" i="9"/>
  <c r="BW55" i="9"/>
  <c r="BR57" i="9"/>
  <c r="BL56" i="10" s="1"/>
  <c r="BV59" i="9"/>
  <c r="BP59" i="10" s="1"/>
  <c r="BV61" i="9"/>
  <c r="BP61" i="10" s="1"/>
  <c r="BV63" i="9"/>
  <c r="BV65" i="9"/>
  <c r="BW67" i="9"/>
  <c r="BR69" i="9"/>
  <c r="BS71" i="9"/>
  <c r="BS73" i="9"/>
  <c r="BS75" i="9"/>
  <c r="BW77" i="9"/>
  <c r="BU79" i="9"/>
  <c r="BU81" i="9"/>
  <c r="BQ83" i="9"/>
  <c r="BU85" i="9"/>
  <c r="BR58" i="9"/>
  <c r="BV66" i="9"/>
  <c r="BU74" i="9"/>
  <c r="BO74" i="10" s="1"/>
  <c r="BU78" i="9"/>
  <c r="BT82" i="9"/>
  <c r="BS86" i="9"/>
  <c r="BQ88" i="9"/>
  <c r="BS90" i="9"/>
  <c r="BS92" i="9"/>
  <c r="BU94" i="9"/>
  <c r="BW96" i="9"/>
  <c r="BR98" i="9"/>
  <c r="BR100" i="9"/>
  <c r="BS102" i="9"/>
  <c r="BS104" i="9"/>
  <c r="BT106" i="9"/>
  <c r="BN106" i="10" s="1"/>
  <c r="BS108" i="9"/>
  <c r="BS110" i="9"/>
  <c r="BW112" i="9"/>
  <c r="BW114" i="9"/>
  <c r="BW116" i="9"/>
  <c r="BT118" i="9"/>
  <c r="BW120" i="9"/>
  <c r="BR122" i="9"/>
  <c r="BR124" i="9"/>
  <c r="BS126" i="9"/>
  <c r="BR128" i="9"/>
  <c r="BW130" i="9"/>
  <c r="BR132" i="9"/>
  <c r="BT134" i="9"/>
  <c r="BT136" i="9"/>
  <c r="BP138" i="9"/>
  <c r="BV140" i="9"/>
  <c r="BV142" i="9"/>
  <c r="BR144" i="9"/>
  <c r="BS146" i="9"/>
  <c r="BS148" i="9"/>
  <c r="BS150" i="9"/>
  <c r="BP152" i="9"/>
  <c r="BQ154" i="9"/>
  <c r="BQ156" i="9"/>
  <c r="BS158" i="9"/>
  <c r="BU52" i="9"/>
  <c r="BW60" i="9"/>
  <c r="BW68" i="9"/>
  <c r="BV75" i="9"/>
  <c r="BT79" i="9"/>
  <c r="BW83" i="9"/>
  <c r="BQ87" i="9"/>
  <c r="BU89" i="9"/>
  <c r="BQ91" i="9"/>
  <c r="BQ93" i="9"/>
  <c r="BQ95" i="9"/>
  <c r="BQ97" i="9"/>
  <c r="BQ99" i="9"/>
  <c r="BV101" i="9"/>
  <c r="BU103" i="9"/>
  <c r="BV105" i="9"/>
  <c r="BR107" i="9"/>
  <c r="BQ109" i="9"/>
  <c r="BR111" i="9"/>
  <c r="BU113" i="9"/>
  <c r="BR115" i="9"/>
  <c r="BL115" i="10" s="1"/>
  <c r="BR117" i="9"/>
  <c r="BS119" i="9"/>
  <c r="BR121" i="9"/>
  <c r="BU123" i="9"/>
  <c r="BR125" i="9"/>
  <c r="BU127" i="9"/>
  <c r="BR129" i="9"/>
  <c r="BU131" i="9"/>
  <c r="BS133" i="9"/>
  <c r="BR135" i="9"/>
  <c r="BQ137" i="9"/>
  <c r="BR139" i="9"/>
  <c r="BQ141" i="9"/>
  <c r="BQ143" i="9"/>
  <c r="BQ145" i="9"/>
  <c r="BQ147" i="9"/>
  <c r="BV149" i="9"/>
  <c r="BV151" i="9"/>
  <c r="BR153" i="9"/>
  <c r="BU155" i="9"/>
  <c r="BQ157" i="9"/>
  <c r="BV159" i="9"/>
  <c r="BQ57" i="9"/>
  <c r="BR65" i="9"/>
  <c r="BR73" i="9"/>
  <c r="BT78" i="9"/>
  <c r="BQ82" i="9"/>
  <c r="BT86" i="9"/>
  <c r="BR88" i="9"/>
  <c r="BR90" i="9"/>
  <c r="BR92" i="9"/>
  <c r="BR94" i="9"/>
  <c r="BR96" i="9"/>
  <c r="BQ98" i="9"/>
  <c r="BQ100" i="9"/>
  <c r="BU102" i="9"/>
  <c r="BQ104" i="9"/>
  <c r="BS106" i="9"/>
  <c r="BR108" i="9"/>
  <c r="BR110" i="9"/>
  <c r="BV112" i="9"/>
  <c r="BV114" i="9"/>
  <c r="BV116" i="9"/>
  <c r="BW118" i="9"/>
  <c r="BV120" i="9"/>
  <c r="BQ122" i="9"/>
  <c r="BU124" i="9"/>
  <c r="BR126" i="9"/>
  <c r="BS128" i="9"/>
  <c r="BU130" i="9"/>
  <c r="BU132" i="9"/>
  <c r="BS134" i="9"/>
  <c r="BS136" i="9"/>
  <c r="BV138" i="9"/>
  <c r="BU140" i="9"/>
  <c r="BU142" i="9"/>
  <c r="BQ144" i="9"/>
  <c r="BU146" i="9"/>
  <c r="BU148" i="9"/>
  <c r="BQ150" i="9"/>
  <c r="BS152" i="9"/>
  <c r="BR154" i="9"/>
  <c r="BR156" i="9"/>
  <c r="BR158" i="9"/>
  <c r="BW53" i="9"/>
  <c r="BU61" i="9"/>
  <c r="BW69" i="9"/>
  <c r="BQ76" i="9"/>
  <c r="BK76" i="10" s="1"/>
  <c r="BV80" i="9"/>
  <c r="BR84" i="9"/>
  <c r="BL84" i="10" s="1"/>
  <c r="BS87" i="9"/>
  <c r="BV89" i="9"/>
  <c r="BV91" i="9"/>
  <c r="BV93" i="9"/>
  <c r="BV95" i="9"/>
  <c r="BP95" i="10" s="1"/>
  <c r="BW97" i="9"/>
  <c r="BV99" i="9"/>
  <c r="BU101" i="9"/>
  <c r="BS103" i="9"/>
  <c r="BU105" i="9"/>
  <c r="BU107" i="9"/>
  <c r="BV109" i="9"/>
  <c r="BP111" i="9"/>
  <c r="BV113" i="9"/>
  <c r="BS115" i="9"/>
  <c r="BS117" i="9"/>
  <c r="BP119" i="9"/>
  <c r="BS121" i="9"/>
  <c r="BV123" i="9"/>
  <c r="BS125" i="9"/>
  <c r="BV127" i="9"/>
  <c r="BP127" i="10" s="1"/>
  <c r="BT129" i="9"/>
  <c r="BS131" i="9"/>
  <c r="BR133" i="9"/>
  <c r="BW135" i="9"/>
  <c r="BQ135" i="10" s="1"/>
  <c r="BR137" i="9"/>
  <c r="BT139" i="9"/>
  <c r="BR141" i="9"/>
  <c r="BV143" i="9"/>
  <c r="BW145" i="9"/>
  <c r="BV147" i="9"/>
  <c r="BU149" i="9"/>
  <c r="BU151" i="9"/>
  <c r="BU153" i="9"/>
  <c r="BV155" i="9"/>
  <c r="BV157" i="9"/>
  <c r="BW159" i="9"/>
  <c r="BR161" i="9"/>
  <c r="BW163" i="9"/>
  <c r="BW165" i="9"/>
  <c r="BS167" i="9"/>
  <c r="BT169" i="9"/>
  <c r="BT171" i="9"/>
  <c r="BQ173" i="9"/>
  <c r="BS175" i="9"/>
  <c r="BR177" i="9"/>
  <c r="BU179" i="9"/>
  <c r="BS181" i="9"/>
  <c r="BW183" i="9"/>
  <c r="BW185" i="9"/>
  <c r="BQ187" i="9"/>
  <c r="BQ160" i="9"/>
  <c r="BQ162" i="9"/>
  <c r="BQ164" i="9"/>
  <c r="BU166" i="9"/>
  <c r="BQ168" i="9"/>
  <c r="BS170" i="9"/>
  <c r="BP172" i="9"/>
  <c r="BR174" i="9"/>
  <c r="BS176" i="9"/>
  <c r="BV178" i="9"/>
  <c r="BQ180" i="9"/>
  <c r="BK180" i="10" s="1"/>
  <c r="BR182" i="9"/>
  <c r="BU184" i="9"/>
  <c r="BQ186" i="9"/>
  <c r="BR187" i="9"/>
  <c r="BU161" i="9"/>
  <c r="BS163" i="9"/>
  <c r="BS165" i="9"/>
  <c r="BR167" i="9"/>
  <c r="BP169" i="9"/>
  <c r="BP171" i="9"/>
  <c r="BS173" i="9"/>
  <c r="BR175" i="9"/>
  <c r="BU177" i="9"/>
  <c r="BQ179" i="9"/>
  <c r="BU181" i="9"/>
  <c r="BS183" i="9"/>
  <c r="BS185" i="9"/>
  <c r="BV188" i="9"/>
  <c r="BW161" i="9"/>
  <c r="BU169" i="9"/>
  <c r="BW177" i="9"/>
  <c r="BR185" i="9"/>
  <c r="BU164" i="9"/>
  <c r="BR172" i="9"/>
  <c r="BU180" i="9"/>
  <c r="BV187" i="9"/>
  <c r="BV166" i="9"/>
  <c r="BT174" i="9"/>
  <c r="BT182" i="9"/>
  <c r="BQ161" i="9"/>
  <c r="BW169" i="9"/>
  <c r="BQ177" i="9"/>
  <c r="BV185" i="9"/>
  <c r="BT14" i="9"/>
  <c r="BT26" i="9"/>
  <c r="BN26" i="10" s="1"/>
  <c r="BT34" i="9"/>
  <c r="BN34" i="10" s="1"/>
  <c r="BQ7" i="9"/>
  <c r="BK7" i="10" s="1"/>
  <c r="BQ19" i="9"/>
  <c r="BQ31" i="9"/>
  <c r="BU43" i="9"/>
  <c r="BQ16" i="9"/>
  <c r="BU28" i="9"/>
  <c r="BO28" i="10" s="1"/>
  <c r="BU36" i="9"/>
  <c r="BP9" i="9"/>
  <c r="BP21" i="9"/>
  <c r="BP33" i="9"/>
  <c r="BP53" i="9"/>
  <c r="BP65" i="9"/>
  <c r="BJ65" i="10" s="1"/>
  <c r="BP73" i="9"/>
  <c r="BP85" i="9"/>
  <c r="BR55" i="9"/>
  <c r="BW63" i="9"/>
  <c r="BU71" i="9"/>
  <c r="BW48" i="9"/>
  <c r="BV48" i="9"/>
  <c r="BU55" i="9"/>
  <c r="BR61" i="9"/>
  <c r="BQ67" i="9"/>
  <c r="BW73" i="9"/>
  <c r="BS79" i="9"/>
  <c r="BV85" i="9"/>
  <c r="BP85" i="10" s="1"/>
  <c r="BQ72" i="9"/>
  <c r="BS85" i="9"/>
  <c r="BT92" i="9"/>
  <c r="BT98" i="9"/>
  <c r="BT104" i="9"/>
  <c r="BT110" i="9"/>
  <c r="BT116" i="9"/>
  <c r="BT122" i="9"/>
  <c r="BT128" i="9"/>
  <c r="BU134" i="9"/>
  <c r="BT140" i="9"/>
  <c r="BT146" i="9"/>
  <c r="BU152" i="9"/>
  <c r="BT158" i="9"/>
  <c r="BS66" i="9"/>
  <c r="BM65" i="10" s="1"/>
  <c r="BR78" i="9"/>
  <c r="BW86" i="9"/>
  <c r="BW92" i="9"/>
  <c r="BS98" i="9"/>
  <c r="BW104" i="9"/>
  <c r="BW110" i="9"/>
  <c r="BU116" i="9"/>
  <c r="BP120" i="9"/>
  <c r="BS124" i="9"/>
  <c r="BT130" i="9"/>
  <c r="BQ136" i="9"/>
  <c r="BS142" i="9"/>
  <c r="BW148" i="9"/>
  <c r="BS156" i="9"/>
  <c r="BU63" i="9"/>
  <c r="BO62" i="10" s="1"/>
  <c r="BT81" i="9"/>
  <c r="BW89" i="9"/>
  <c r="BW95" i="9"/>
  <c r="BR101" i="9"/>
  <c r="BV107" i="9"/>
  <c r="BT111" i="9"/>
  <c r="BN111" i="10" s="1"/>
  <c r="BT117" i="9"/>
  <c r="BQ123" i="9"/>
  <c r="BP129" i="9"/>
  <c r="BT135" i="9"/>
  <c r="BN135" i="10" s="1"/>
  <c r="BW141" i="9"/>
  <c r="BR147" i="9"/>
  <c r="BQ153" i="9"/>
  <c r="BR159" i="9"/>
  <c r="BS67" i="9"/>
  <c r="BU83" i="9"/>
  <c r="BP91" i="9"/>
  <c r="BP97" i="9"/>
  <c r="BP103" i="9"/>
  <c r="BP109" i="9"/>
  <c r="BQ111" i="9"/>
  <c r="BQ117" i="9"/>
  <c r="BP123" i="9"/>
  <c r="BQ129" i="9"/>
  <c r="BQ135" i="9"/>
  <c r="BP141" i="9"/>
  <c r="BP147" i="9"/>
  <c r="BP153" i="9"/>
  <c r="BP159" i="9"/>
  <c r="BT165" i="9"/>
  <c r="BV171" i="9"/>
  <c r="BT177" i="9"/>
  <c r="BT185" i="9"/>
  <c r="BV161" i="9"/>
  <c r="BR165" i="9"/>
  <c r="BW167" i="9"/>
  <c r="BV175" i="9"/>
  <c r="BU183" i="9"/>
  <c r="BQ163" i="9"/>
  <c r="BR171" i="9"/>
  <c r="BP179" i="9"/>
  <c r="BP187" i="9"/>
  <c r="BR183" i="9"/>
  <c r="BV186" i="9"/>
  <c r="BQ188" i="9"/>
  <c r="BQ171" i="9"/>
  <c r="BQ169" i="9"/>
  <c r="BV177" i="9"/>
  <c r="BU185" i="9"/>
  <c r="BP165" i="9"/>
  <c r="BP173" i="9"/>
  <c r="BP181" i="9"/>
  <c r="BS187" i="9"/>
  <c r="BU162" i="9"/>
  <c r="BO162" i="10" s="1"/>
  <c r="BV164" i="9"/>
  <c r="BU167" i="9"/>
  <c r="BV179" i="9"/>
  <c r="BP179" i="10" s="1"/>
  <c r="BP167" i="9"/>
  <c r="BP175" i="9"/>
  <c r="BP183" i="9"/>
  <c r="BV167" i="9"/>
  <c r="BW170" i="9"/>
  <c r="BT172" i="9"/>
  <c r="BN172" i="10" s="1"/>
  <c r="BU175" i="9"/>
  <c r="BR173" i="9"/>
  <c r="BW181" i="9"/>
  <c r="BP161" i="9"/>
  <c r="BR169" i="9"/>
  <c r="BP177" i="9"/>
  <c r="BJ177" i="10" s="1"/>
  <c r="BP185" i="9"/>
  <c r="BW175" i="9"/>
  <c r="BQ178" i="9"/>
  <c r="BP180" i="9"/>
  <c r="BV183" i="9"/>
  <c r="BU187" i="9"/>
  <c r="B5" i="10"/>
  <c r="Q6" i="9"/>
  <c r="T7" i="9"/>
  <c r="CH56" i="11" s="1"/>
  <c r="W7" i="9"/>
  <c r="K8" i="9"/>
  <c r="Q9" i="9"/>
  <c r="X10" i="9"/>
  <c r="Z10" i="9"/>
  <c r="O11" i="9"/>
  <c r="U12" i="9"/>
  <c r="AB13" i="9"/>
  <c r="G14" i="9"/>
  <c r="O14" i="9"/>
  <c r="Y15" i="9"/>
  <c r="V16" i="9"/>
  <c r="L17" i="9"/>
  <c r="O17" i="9"/>
  <c r="N18" i="9"/>
  <c r="R19" i="9"/>
  <c r="P20" i="9"/>
  <c r="I20" i="9"/>
  <c r="R21" i="9"/>
  <c r="Q22" i="9"/>
  <c r="T23" i="9"/>
  <c r="W23" i="9"/>
  <c r="V24" i="9"/>
  <c r="U25" i="9"/>
  <c r="X26" i="9"/>
  <c r="AA26" i="9"/>
  <c r="Z27" i="9"/>
  <c r="Y28" i="9"/>
  <c r="AB29" i="9"/>
  <c r="G30" i="9"/>
  <c r="K30" i="9"/>
  <c r="I31" i="9"/>
  <c r="B5" i="9"/>
  <c r="E54" i="11"/>
  <c r="N6" i="9"/>
  <c r="M7" i="9"/>
  <c r="CA56" i="11" s="1"/>
  <c r="P8" i="9"/>
  <c r="AA8" i="9"/>
  <c r="V9" i="9"/>
  <c r="M10" i="9"/>
  <c r="T11" i="9"/>
  <c r="N11" i="9"/>
  <c r="I12" i="9"/>
  <c r="Q13" i="9"/>
  <c r="X14" i="9"/>
  <c r="Z14" i="9"/>
  <c r="O15" i="9"/>
  <c r="U16" i="9"/>
  <c r="AB17" i="9"/>
  <c r="G18" i="9"/>
  <c r="S18" i="9"/>
  <c r="U19" i="9"/>
  <c r="H20" i="9"/>
  <c r="L21" i="9"/>
  <c r="O21" i="9"/>
  <c r="N22" i="9"/>
  <c r="M23" i="9"/>
  <c r="P24" i="9"/>
  <c r="S24" i="9"/>
  <c r="R25" i="9"/>
  <c r="Q26" i="9"/>
  <c r="T27" i="9"/>
  <c r="W27" i="9"/>
  <c r="V28" i="9"/>
  <c r="U29" i="9"/>
  <c r="X30" i="9"/>
  <c r="AA30" i="9"/>
  <c r="Z31" i="9"/>
  <c r="Y32" i="9"/>
  <c r="AB33" i="9"/>
  <c r="G34" i="9"/>
  <c r="K34" i="9"/>
  <c r="I35" i="9"/>
  <c r="H36" i="9"/>
  <c r="L37" i="9"/>
  <c r="O37" i="9"/>
  <c r="N38" i="9"/>
  <c r="H39" i="9"/>
  <c r="P40" i="9"/>
  <c r="S40" i="9"/>
  <c r="Y41" i="9"/>
  <c r="H42" i="9"/>
  <c r="T43" i="9"/>
  <c r="H43" i="9"/>
  <c r="O44" i="9"/>
  <c r="K45" i="9"/>
  <c r="X46" i="9"/>
  <c r="Y46" i="9"/>
  <c r="K47" i="9"/>
  <c r="R48" i="9"/>
  <c r="AB49" i="9"/>
  <c r="G50" i="9"/>
  <c r="O50" i="9"/>
  <c r="Y51" i="9"/>
  <c r="H52" i="9"/>
  <c r="AB6" i="9"/>
  <c r="G7" i="9"/>
  <c r="K7" i="9"/>
  <c r="BY56" i="11" s="1"/>
  <c r="Y8" i="9"/>
  <c r="Z9" i="9"/>
  <c r="L10" i="9"/>
  <c r="W10" i="9"/>
  <c r="I11" i="9"/>
  <c r="H12" i="9"/>
  <c r="P13" i="9"/>
  <c r="AA13" i="9"/>
  <c r="N14" i="9"/>
  <c r="M15" i="9"/>
  <c r="T16" i="9"/>
  <c r="N16" i="9"/>
  <c r="V17" i="9"/>
  <c r="Q18" i="9"/>
  <c r="X19" i="9"/>
  <c r="Z19" i="9"/>
  <c r="S20" i="9"/>
  <c r="Y21" i="9"/>
  <c r="G6" i="9"/>
  <c r="K6" i="9"/>
  <c r="BY55" i="11" s="1"/>
  <c r="I7" i="9"/>
  <c r="Z8" i="9"/>
  <c r="L9" i="9"/>
  <c r="W9" i="9"/>
  <c r="I10" i="9"/>
  <c r="H11" i="9"/>
  <c r="P12" i="9"/>
  <c r="Z12" i="9"/>
  <c r="V13" i="9"/>
  <c r="H14" i="9"/>
  <c r="T15" i="9"/>
  <c r="I15" i="9"/>
  <c r="K16" i="9"/>
  <c r="U17" i="9"/>
  <c r="X18" i="9"/>
  <c r="V18" i="9"/>
  <c r="K19" i="9"/>
  <c r="Y20" i="9"/>
  <c r="AB21" i="9"/>
  <c r="G22" i="9"/>
  <c r="K22" i="9"/>
  <c r="I23" i="9"/>
  <c r="H24" i="9"/>
  <c r="L25" i="9"/>
  <c r="O25" i="9"/>
  <c r="N26" i="9"/>
  <c r="M27" i="9"/>
  <c r="P28" i="9"/>
  <c r="S28" i="9"/>
  <c r="R29" i="9"/>
  <c r="Q30" i="9"/>
  <c r="T31" i="9"/>
  <c r="W31" i="9"/>
  <c r="V32" i="9"/>
  <c r="U33" i="9"/>
  <c r="X34" i="9"/>
  <c r="AA34" i="9"/>
  <c r="Z35" i="9"/>
  <c r="Y36" i="9"/>
  <c r="AB37" i="9"/>
  <c r="G38" i="9"/>
  <c r="K38" i="9"/>
  <c r="Y39" i="9"/>
  <c r="H40" i="9"/>
  <c r="L41" i="9"/>
  <c r="Z41" i="9"/>
  <c r="Y42" i="9"/>
  <c r="Y43" i="9"/>
  <c r="P44" i="9"/>
  <c r="M44" i="9"/>
  <c r="H45" i="9"/>
  <c r="I46" i="9"/>
  <c r="T47" i="9"/>
  <c r="AA47" i="9"/>
  <c r="Y48" i="9"/>
  <c r="U49" i="9"/>
  <c r="X50" i="9"/>
  <c r="V50" i="9"/>
  <c r="O51" i="9"/>
  <c r="Y52" i="9"/>
  <c r="U6" i="9"/>
  <c r="X7" i="9"/>
  <c r="CL56" i="11" s="1"/>
  <c r="AA7" i="9"/>
  <c r="CO56" i="11" s="1"/>
  <c r="O8" i="9"/>
  <c r="U9" i="9"/>
  <c r="AB10" i="9"/>
  <c r="G11" i="9"/>
  <c r="S11" i="9"/>
  <c r="Y12" i="9"/>
  <c r="R13" i="9"/>
  <c r="L14" i="9"/>
  <c r="S14" i="9"/>
  <c r="N15" i="9"/>
  <c r="H16" i="9"/>
  <c r="P17" i="9"/>
  <c r="S17" i="9"/>
  <c r="Z18" i="9"/>
  <c r="H19" i="9"/>
  <c r="T20" i="9"/>
  <c r="R20" i="9"/>
  <c r="V21" i="9"/>
  <c r="U22" i="9"/>
  <c r="U8" i="9"/>
  <c r="Y11" i="9"/>
  <c r="Y14" i="9"/>
  <c r="R17" i="9"/>
  <c r="O20" i="9"/>
  <c r="Z23" i="9"/>
  <c r="K26" i="9"/>
  <c r="O29" i="9"/>
  <c r="H32" i="9"/>
  <c r="O33" i="9"/>
  <c r="M35" i="9"/>
  <c r="S36" i="9"/>
  <c r="Q38" i="9"/>
  <c r="I39" i="9"/>
  <c r="H41" i="9"/>
  <c r="AA42" i="9"/>
  <c r="I44" i="9"/>
  <c r="G46" i="9"/>
  <c r="R47" i="9"/>
  <c r="L49" i="9"/>
  <c r="Y50" i="9"/>
  <c r="P52" i="9"/>
  <c r="O6" i="9"/>
  <c r="H8" i="9"/>
  <c r="AA9" i="9"/>
  <c r="M11" i="9"/>
  <c r="K12" i="9"/>
  <c r="M14" i="9"/>
  <c r="R15" i="9"/>
  <c r="Y17" i="9"/>
  <c r="G19" i="9"/>
  <c r="N20" i="9"/>
  <c r="L22" i="9"/>
  <c r="G23" i="9"/>
  <c r="K23" i="9"/>
  <c r="I24" i="9"/>
  <c r="H25" i="9"/>
  <c r="L26" i="9"/>
  <c r="O26" i="9"/>
  <c r="N27" i="9"/>
  <c r="M28" i="9"/>
  <c r="P29" i="9"/>
  <c r="S29" i="9"/>
  <c r="R30" i="9"/>
  <c r="Q31" i="9"/>
  <c r="T32" i="9"/>
  <c r="W32" i="9"/>
  <c r="V33" i="9"/>
  <c r="U34" i="9"/>
  <c r="X35" i="9"/>
  <c r="AA35" i="9"/>
  <c r="Z36" i="9"/>
  <c r="Y37" i="9"/>
  <c r="AB38" i="9"/>
  <c r="G39" i="9"/>
  <c r="S39" i="9"/>
  <c r="I40" i="9"/>
  <c r="V41" i="9"/>
  <c r="L42" i="9"/>
  <c r="O42" i="9"/>
  <c r="Z43" i="9"/>
  <c r="Q44" i="9"/>
  <c r="P45" i="9"/>
  <c r="N45" i="9"/>
  <c r="K46" i="9"/>
  <c r="Y47" i="9"/>
  <c r="T48" i="9"/>
  <c r="AA48" i="9"/>
  <c r="Z49" i="9"/>
  <c r="M50" i="9"/>
  <c r="X51" i="9"/>
  <c r="R51" i="9"/>
  <c r="V6" i="9"/>
  <c r="U7" i="9"/>
  <c r="X8" i="9"/>
  <c r="R8" i="9"/>
  <c r="O9" i="9"/>
  <c r="U10" i="9"/>
  <c r="AB11" i="9"/>
  <c r="G12" i="9"/>
  <c r="R12" i="9"/>
  <c r="Y13" i="9"/>
  <c r="I14" i="9"/>
  <c r="L15" i="9"/>
  <c r="W15" i="9"/>
  <c r="I16" i="9"/>
  <c r="M17" i="9"/>
  <c r="P18" i="9"/>
  <c r="AA18" i="9"/>
  <c r="N19" i="9"/>
  <c r="Q20" i="9"/>
  <c r="T21" i="9"/>
  <c r="W21" i="9"/>
  <c r="V22" i="9"/>
  <c r="U23" i="9"/>
  <c r="X24" i="9"/>
  <c r="AA24" i="9"/>
  <c r="Z25" i="9"/>
  <c r="Y26" i="9"/>
  <c r="AB27" i="9"/>
  <c r="G28" i="9"/>
  <c r="K28" i="9"/>
  <c r="I29" i="9"/>
  <c r="H30" i="9"/>
  <c r="L31" i="9"/>
  <c r="O31" i="9"/>
  <c r="N32" i="9"/>
  <c r="M33" i="9"/>
  <c r="P34" i="9"/>
  <c r="S34" i="9"/>
  <c r="R35" i="9"/>
  <c r="Q36" i="9"/>
  <c r="T37" i="9"/>
  <c r="W37" i="9"/>
  <c r="V38" i="9"/>
  <c r="Q39" i="9"/>
  <c r="X40" i="9"/>
  <c r="AA40" i="9"/>
  <c r="N41" i="9"/>
  <c r="Q42" i="9"/>
  <c r="AB43" i="9"/>
  <c r="G44" i="9"/>
  <c r="W44" i="9"/>
  <c r="W45" i="9"/>
  <c r="U46" i="9"/>
  <c r="L47" i="9"/>
  <c r="S47" i="9"/>
  <c r="Z48" i="9"/>
  <c r="M49" i="9"/>
  <c r="P50" i="9"/>
  <c r="W50" i="9"/>
  <c r="Z51" i="9"/>
  <c r="Q52" i="9"/>
  <c r="Z6" i="9"/>
  <c r="Y7" i="9"/>
  <c r="AB8" i="9"/>
  <c r="G9" i="9"/>
  <c r="S9" i="9"/>
  <c r="Y10" i="9"/>
  <c r="R11" i="9"/>
  <c r="L12" i="9"/>
  <c r="V12" i="9"/>
  <c r="I13" i="9"/>
  <c r="R14" i="9"/>
  <c r="P15" i="9"/>
  <c r="AA15" i="9"/>
  <c r="R16" i="9"/>
  <c r="Q17" i="9"/>
  <c r="T18" i="9"/>
  <c r="I18" i="9"/>
  <c r="V19" i="9"/>
  <c r="U20" i="9"/>
  <c r="X21" i="9"/>
  <c r="AA21" i="9"/>
  <c r="Z22" i="9"/>
  <c r="Y23" i="9"/>
  <c r="AB24" i="9"/>
  <c r="G25" i="9"/>
  <c r="K25" i="9"/>
  <c r="E25" i="10" s="1"/>
  <c r="I26" i="9"/>
  <c r="H27" i="9"/>
  <c r="X6" i="9"/>
  <c r="AB9" i="9"/>
  <c r="W12" i="9"/>
  <c r="H15" i="9"/>
  <c r="M18" i="9"/>
  <c r="U21" i="9"/>
  <c r="Y24" i="9"/>
  <c r="I27" i="9"/>
  <c r="N30" i="9"/>
  <c r="S32" i="9"/>
  <c r="Q34" i="9"/>
  <c r="W35" i="9"/>
  <c r="U37" i="9"/>
  <c r="AA38" i="9"/>
  <c r="Y40" i="9"/>
  <c r="G42" i="9"/>
  <c r="V43" i="9"/>
  <c r="L45" i="9"/>
  <c r="Z46" i="9"/>
  <c r="P48" i="9"/>
  <c r="V49" i="9"/>
  <c r="T51" i="9"/>
  <c r="K52" i="9"/>
  <c r="Q7" i="9"/>
  <c r="CE56" i="11" s="1"/>
  <c r="I8" i="9"/>
  <c r="Q10" i="9"/>
  <c r="Z11" i="9"/>
  <c r="U13" i="9"/>
  <c r="G15" i="9"/>
  <c r="Y16" i="9"/>
  <c r="L18" i="9"/>
  <c r="Y19" i="9"/>
  <c r="P21" i="9"/>
  <c r="AB22" i="9"/>
  <c r="X23" i="9"/>
  <c r="AA23" i="9"/>
  <c r="Z24" i="9"/>
  <c r="Y25" i="9"/>
  <c r="AB26" i="9"/>
  <c r="G27" i="9"/>
  <c r="K27" i="9"/>
  <c r="I28" i="9"/>
  <c r="H29" i="9"/>
  <c r="L30" i="9"/>
  <c r="O30" i="9"/>
  <c r="N31" i="9"/>
  <c r="M32" i="9"/>
  <c r="P33" i="9"/>
  <c r="S33" i="9"/>
  <c r="R34" i="9"/>
  <c r="Q35" i="9"/>
  <c r="T36" i="9"/>
  <c r="W36" i="9"/>
  <c r="V37" i="9"/>
  <c r="U38" i="9"/>
  <c r="X39" i="9"/>
  <c r="V39" i="9"/>
  <c r="Z40" i="9"/>
  <c r="T40" i="10" s="1"/>
  <c r="M41" i="9"/>
  <c r="AB42" i="9"/>
  <c r="G43" i="9"/>
  <c r="S43" i="9"/>
  <c r="N44" i="9"/>
  <c r="H44" i="10" s="1"/>
  <c r="I45" i="9"/>
  <c r="L46" i="9"/>
  <c r="AA46" i="9"/>
  <c r="U46" i="10" s="1"/>
  <c r="V47" i="9"/>
  <c r="Q48" i="9"/>
  <c r="P49" i="9"/>
  <c r="S49" i="9"/>
  <c r="N50" i="9"/>
  <c r="M51" i="9"/>
  <c r="T52" i="9"/>
  <c r="P6" i="9"/>
  <c r="S6" i="9"/>
  <c r="R7" i="9"/>
  <c r="M8" i="9"/>
  <c r="T9" i="9"/>
  <c r="I9" i="9"/>
  <c r="K10" i="9"/>
  <c r="Q11" i="9"/>
  <c r="X12" i="9"/>
  <c r="S12" i="9"/>
  <c r="O13" i="9"/>
  <c r="Q14" i="9"/>
  <c r="AB15" i="9"/>
  <c r="G16" i="9"/>
  <c r="S16" i="9"/>
  <c r="I17" i="9"/>
  <c r="R18" i="9"/>
  <c r="L19" i="9"/>
  <c r="S19" i="9"/>
  <c r="V20" i="9"/>
  <c r="M21" i="9"/>
  <c r="P22" i="9"/>
  <c r="S22" i="9"/>
  <c r="R23" i="9"/>
  <c r="Q24" i="9"/>
  <c r="T25" i="9"/>
  <c r="W25" i="9"/>
  <c r="V26" i="9"/>
  <c r="U27" i="9"/>
  <c r="X28" i="9"/>
  <c r="AA28" i="9"/>
  <c r="Z29" i="9"/>
  <c r="Y30" i="9"/>
  <c r="AB31" i="9"/>
  <c r="G32" i="9"/>
  <c r="K32" i="9"/>
  <c r="I33" i="9"/>
  <c r="H34" i="9"/>
  <c r="L35" i="9"/>
  <c r="O35" i="9"/>
  <c r="N36" i="9"/>
  <c r="M37" i="9"/>
  <c r="P38" i="9"/>
  <c r="S38" i="9"/>
  <c r="Z39" i="9"/>
  <c r="Q40" i="9"/>
  <c r="T41" i="9"/>
  <c r="S41" i="9"/>
  <c r="N42" i="9"/>
  <c r="N43" i="9"/>
  <c r="X44" i="9"/>
  <c r="R44" i="9"/>
  <c r="Q45" i="9"/>
  <c r="R46" i="9"/>
  <c r="AB47" i="9"/>
  <c r="G48" i="9"/>
  <c r="O48" i="9"/>
  <c r="N49" i="9"/>
  <c r="I50" i="9"/>
  <c r="L51" i="9"/>
  <c r="W51" i="9"/>
  <c r="R52" i="9"/>
  <c r="T6" i="9"/>
  <c r="W6" i="9"/>
  <c r="V7" i="9"/>
  <c r="CJ56" i="11" s="1"/>
  <c r="Q8" i="9"/>
  <c r="X9" i="9"/>
  <c r="R9" i="9"/>
  <c r="O10" i="9"/>
  <c r="U11" i="9"/>
  <c r="AB12" i="9"/>
  <c r="G13" i="9"/>
  <c r="S13" i="9"/>
  <c r="U14" i="9"/>
  <c r="Z15" i="9"/>
  <c r="L16" i="9"/>
  <c r="W16" i="9"/>
  <c r="N17" i="9"/>
  <c r="H18" i="9"/>
  <c r="P19" i="9"/>
  <c r="W19" i="9"/>
  <c r="K20" i="9"/>
  <c r="Q21" i="9"/>
  <c r="T22" i="9"/>
  <c r="W22" i="9"/>
  <c r="V23" i="9"/>
  <c r="U24" i="9"/>
  <c r="X25" i="9"/>
  <c r="AA25" i="9"/>
  <c r="AA6" i="9"/>
  <c r="G10" i="9"/>
  <c r="L13" i="9"/>
  <c r="P16" i="9"/>
  <c r="T19" i="9"/>
  <c r="X22" i="9"/>
  <c r="AB25" i="9"/>
  <c r="H28" i="9"/>
  <c r="M31" i="9"/>
  <c r="L33" i="9"/>
  <c r="N34" i="9"/>
  <c r="P36" i="9"/>
  <c r="R37" i="9"/>
  <c r="T39" i="9"/>
  <c r="V40" i="9"/>
  <c r="P40" i="10" s="1"/>
  <c r="X42" i="9"/>
  <c r="O43" i="9"/>
  <c r="AB45" i="9"/>
  <c r="W46" i="9"/>
  <c r="H48" i="9"/>
  <c r="O49" i="9"/>
  <c r="H51" i="9"/>
  <c r="L6" i="9"/>
  <c r="N7" i="9"/>
  <c r="P9" i="9"/>
  <c r="V10" i="9"/>
  <c r="T12" i="9"/>
  <c r="K13" i="9"/>
  <c r="X15" i="9"/>
  <c r="O16" i="9"/>
  <c r="AB18" i="9"/>
  <c r="O19" i="9"/>
  <c r="H21" i="9"/>
  <c r="R22" i="9"/>
  <c r="Q23" i="9"/>
  <c r="T24" i="9"/>
  <c r="W24" i="9"/>
  <c r="V25" i="9"/>
  <c r="U26" i="9"/>
  <c r="X27" i="9"/>
  <c r="AA27" i="9"/>
  <c r="Z28" i="9"/>
  <c r="Y29" i="9"/>
  <c r="AB30" i="9"/>
  <c r="G31" i="9"/>
  <c r="K31" i="9"/>
  <c r="I32" i="9"/>
  <c r="H33" i="9"/>
  <c r="L34" i="9"/>
  <c r="O34" i="9"/>
  <c r="N35" i="9"/>
  <c r="M36" i="9"/>
  <c r="P37" i="9"/>
  <c r="S37" i="9"/>
  <c r="R38" i="9"/>
  <c r="M39" i="9"/>
  <c r="T40" i="9"/>
  <c r="W40" i="9"/>
  <c r="I41" i="9"/>
  <c r="M42" i="9"/>
  <c r="X43" i="9"/>
  <c r="U43" i="9"/>
  <c r="S44" i="9"/>
  <c r="O45" i="9"/>
  <c r="AB46" i="9"/>
  <c r="G47" i="9"/>
  <c r="O47" i="9"/>
  <c r="V48" i="9"/>
  <c r="H49" i="9"/>
  <c r="L50" i="9"/>
  <c r="S50" i="9"/>
  <c r="N51" i="9"/>
  <c r="M52" i="9"/>
  <c r="H6" i="9"/>
  <c r="L7" i="9"/>
  <c r="BZ56" i="11" s="1"/>
  <c r="O7" i="9"/>
  <c r="CC56" i="11" s="1"/>
  <c r="N8" i="9"/>
  <c r="H9" i="9"/>
  <c r="P10" i="9"/>
  <c r="AA10" i="9"/>
  <c r="V11" i="9"/>
  <c r="M12" i="9"/>
  <c r="T13" i="9"/>
  <c r="N13" i="9"/>
  <c r="V14" i="9"/>
  <c r="Q15" i="9"/>
  <c r="X16" i="9"/>
  <c r="Z16" i="9"/>
  <c r="Z17" i="9"/>
  <c r="U18" i="9"/>
  <c r="AB19" i="9"/>
  <c r="G20" i="9"/>
  <c r="W20" i="9"/>
  <c r="I21" i="9"/>
  <c r="H22" i="9"/>
  <c r="L23" i="9"/>
  <c r="O23" i="9"/>
  <c r="N24" i="9"/>
  <c r="M25" i="9"/>
  <c r="P26" i="9"/>
  <c r="S26" i="9"/>
  <c r="R27" i="9"/>
  <c r="Q28" i="9"/>
  <c r="T29" i="9"/>
  <c r="W29" i="9"/>
  <c r="V30" i="9"/>
  <c r="U31" i="9"/>
  <c r="X32" i="9"/>
  <c r="AA32" i="9"/>
  <c r="Z33" i="9"/>
  <c r="Y34" i="9"/>
  <c r="AB35" i="9"/>
  <c r="G36" i="9"/>
  <c r="K36" i="9"/>
  <c r="I37" i="9"/>
  <c r="H38" i="9"/>
  <c r="L39" i="9"/>
  <c r="W39" i="9"/>
  <c r="N40" i="9"/>
  <c r="O41" i="9"/>
  <c r="P42" i="9"/>
  <c r="S42" i="9"/>
  <c r="M43" i="9"/>
  <c r="U44" i="9"/>
  <c r="T45" i="9"/>
  <c r="V45" i="9"/>
  <c r="O46" i="9"/>
  <c r="I47" i="9"/>
  <c r="X48" i="9"/>
  <c r="U48" i="9"/>
  <c r="Y49" i="9"/>
  <c r="Q50" i="9"/>
  <c r="AB51" i="9"/>
  <c r="G52" i="9"/>
  <c r="S52" i="9"/>
  <c r="M6" i="9"/>
  <c r="P7" i="9"/>
  <c r="S7" i="9"/>
  <c r="CG56" i="11" s="1"/>
  <c r="V8" i="9"/>
  <c r="M9" i="9"/>
  <c r="T10" i="9"/>
  <c r="Z7" i="9"/>
  <c r="CN56" i="11" s="1"/>
  <c r="S10" i="9"/>
  <c r="W13" i="9"/>
  <c r="AA16" i="9"/>
  <c r="AA19" i="9"/>
  <c r="AA22" i="9"/>
  <c r="G26" i="9"/>
  <c r="L29" i="9"/>
  <c r="P32" i="9"/>
  <c r="R33" i="9"/>
  <c r="T35" i="9"/>
  <c r="V36" i="9"/>
  <c r="X38" i="9"/>
  <c r="O39" i="9"/>
  <c r="AB41" i="9"/>
  <c r="K42" i="9"/>
  <c r="H44" i="9"/>
  <c r="Y45" i="9"/>
  <c r="M47" i="9"/>
  <c r="W48" i="9"/>
  <c r="H50" i="9"/>
  <c r="I51" i="9"/>
  <c r="R6" i="9"/>
  <c r="T8" i="9"/>
  <c r="K9" i="9"/>
  <c r="E9" i="10" s="1"/>
  <c r="X11" i="9"/>
  <c r="N12" i="9"/>
  <c r="AB14" i="9"/>
  <c r="S15" i="9"/>
  <c r="H17" i="9"/>
  <c r="W18" i="9"/>
  <c r="M20" i="9"/>
  <c r="S21" i="9"/>
  <c r="M21" i="10" s="1"/>
  <c r="O22" i="9"/>
  <c r="N23" i="9"/>
  <c r="M24" i="9"/>
  <c r="P25" i="9"/>
  <c r="S25" i="9"/>
  <c r="R26" i="9"/>
  <c r="Q27" i="9"/>
  <c r="T28" i="9"/>
  <c r="W28" i="9"/>
  <c r="V29" i="9"/>
  <c r="U30" i="9"/>
  <c r="X31" i="9"/>
  <c r="AA31" i="9"/>
  <c r="Z32" i="9"/>
  <c r="Y33" i="9"/>
  <c r="AB34" i="9"/>
  <c r="G35" i="9"/>
  <c r="K35" i="9"/>
  <c r="I36" i="9"/>
  <c r="H37" i="9"/>
  <c r="L38" i="9"/>
  <c r="O38" i="9"/>
  <c r="N39" i="9"/>
  <c r="M40" i="9"/>
  <c r="P41" i="9"/>
  <c r="K41" i="9"/>
  <c r="I42" i="9"/>
  <c r="I43" i="9"/>
  <c r="T44" i="9"/>
  <c r="Y44" i="9"/>
  <c r="M45" i="9"/>
  <c r="N46" i="9"/>
  <c r="X47" i="9"/>
  <c r="Q47" i="9"/>
  <c r="K48" i="9"/>
  <c r="I49" i="9"/>
  <c r="AB50" i="9"/>
  <c r="G51" i="9"/>
  <c r="S51" i="9"/>
  <c r="I52" i="9"/>
  <c r="Y6" i="9"/>
  <c r="AB7" i="9"/>
  <c r="G8" i="9"/>
  <c r="S8" i="9"/>
  <c r="Y9" i="9"/>
  <c r="R10" i="9"/>
  <c r="L11" i="9"/>
  <c r="W11" i="9"/>
  <c r="O12" i="9"/>
  <c r="H13" i="9"/>
  <c r="P14" i="9"/>
  <c r="W14" i="9"/>
  <c r="Q14" i="10" s="1"/>
  <c r="V15" i="9"/>
  <c r="M16" i="9"/>
  <c r="G16" i="10" s="1"/>
  <c r="T17" i="9"/>
  <c r="W17" i="9"/>
  <c r="K18" i="9"/>
  <c r="M19" i="9"/>
  <c r="X20" i="9"/>
  <c r="Z20" i="9"/>
  <c r="Z21" i="9"/>
  <c r="Y22" i="9"/>
  <c r="AB23" i="9"/>
  <c r="G24" i="9"/>
  <c r="K24" i="9"/>
  <c r="I25" i="9"/>
  <c r="H26" i="9"/>
  <c r="L27" i="9"/>
  <c r="O27" i="9"/>
  <c r="N28" i="9"/>
  <c r="M29" i="9"/>
  <c r="P30" i="9"/>
  <c r="S30" i="9"/>
  <c r="R31" i="9"/>
  <c r="Q32" i="9"/>
  <c r="T33" i="9"/>
  <c r="W33" i="9"/>
  <c r="V34" i="9"/>
  <c r="U35" i="9"/>
  <c r="X36" i="9"/>
  <c r="AA36" i="9"/>
  <c r="Z37" i="9"/>
  <c r="Y38" i="9"/>
  <c r="AB39" i="9"/>
  <c r="G40" i="9"/>
  <c r="K40" i="9"/>
  <c r="Q41" i="9"/>
  <c r="K41" i="10" s="1"/>
  <c r="R42" i="9"/>
  <c r="L43" i="9"/>
  <c r="W43" i="9"/>
  <c r="Q43" i="10" s="1"/>
  <c r="Z44" i="9"/>
  <c r="R45" i="9"/>
  <c r="P46" i="9"/>
  <c r="M46" i="9"/>
  <c r="Z47" i="9"/>
  <c r="T47" i="10" s="1"/>
  <c r="I48" i="9"/>
  <c r="T49" i="9"/>
  <c r="W49" i="9"/>
  <c r="Z50" i="9"/>
  <c r="T50" i="10" s="1"/>
  <c r="Q51" i="9"/>
  <c r="K51" i="10" s="1"/>
  <c r="X52" i="9"/>
  <c r="V52" i="9"/>
  <c r="I6" i="9"/>
  <c r="H7" i="9"/>
  <c r="L8" i="9"/>
  <c r="W8" i="9"/>
  <c r="N9" i="9"/>
  <c r="H10" i="9"/>
  <c r="P11" i="9"/>
  <c r="AA11" i="9"/>
  <c r="AA12" i="9"/>
  <c r="M13" i="9"/>
  <c r="T14" i="9"/>
  <c r="AA14" i="9"/>
  <c r="K15" i="9"/>
  <c r="Q16" i="9"/>
  <c r="X17" i="9"/>
  <c r="AA17" i="9"/>
  <c r="O18" i="9"/>
  <c r="Q19" i="9"/>
  <c r="AB20" i="9"/>
  <c r="G21" i="9"/>
  <c r="K21" i="9"/>
  <c r="I22" i="9"/>
  <c r="H23" i="9"/>
  <c r="L24" i="9"/>
  <c r="O24" i="9"/>
  <c r="N25" i="9"/>
  <c r="M26" i="9"/>
  <c r="P27" i="9"/>
  <c r="S27" i="9"/>
  <c r="R28" i="9"/>
  <c r="Q29" i="9"/>
  <c r="T30" i="9"/>
  <c r="W30" i="9"/>
  <c r="V31" i="9"/>
  <c r="U32" i="9"/>
  <c r="N10" i="9"/>
  <c r="Z13" i="9"/>
  <c r="G17" i="9"/>
  <c r="L20" i="9"/>
  <c r="P23" i="9"/>
  <c r="T26" i="9"/>
  <c r="V27" i="9"/>
  <c r="O28" i="9"/>
  <c r="K29" i="9"/>
  <c r="Z30" i="9"/>
  <c r="S31" i="9"/>
  <c r="O32" i="9"/>
  <c r="N33" i="9"/>
  <c r="M34" i="9"/>
  <c r="P35" i="9"/>
  <c r="S35" i="9"/>
  <c r="R36" i="9"/>
  <c r="Q37" i="9"/>
  <c r="T38" i="9"/>
  <c r="W38" i="9"/>
  <c r="K39" i="9"/>
  <c r="E39" i="10" s="1"/>
  <c r="U40" i="9"/>
  <c r="X41" i="9"/>
  <c r="AA41" i="9"/>
  <c r="V42" i="9"/>
  <c r="P42" i="10" s="1"/>
  <c r="R43" i="9"/>
  <c r="AB44" i="9"/>
  <c r="V44" i="10" s="1"/>
  <c r="G45" i="9"/>
  <c r="U45" i="9"/>
  <c r="V46" i="9"/>
  <c r="H47" i="9"/>
  <c r="L48" i="9"/>
  <c r="S48" i="9"/>
  <c r="R49" i="9"/>
  <c r="R50" i="9"/>
  <c r="P51" i="9"/>
  <c r="J51" i="10" s="1"/>
  <c r="AA51" i="9"/>
  <c r="Z52" i="9"/>
  <c r="AB53" i="9"/>
  <c r="G54" i="9"/>
  <c r="V54" i="9"/>
  <c r="U55" i="9"/>
  <c r="N56" i="9"/>
  <c r="L57" i="9"/>
  <c r="S57" i="9"/>
  <c r="N58" i="9"/>
  <c r="H59" i="9"/>
  <c r="P60" i="9"/>
  <c r="AA60" i="9"/>
  <c r="W61" i="9"/>
  <c r="Q62" i="9"/>
  <c r="T63" i="9"/>
  <c r="R63" i="9"/>
  <c r="V64" i="9"/>
  <c r="Q65" i="9"/>
  <c r="X66" i="9"/>
  <c r="Z66" i="9"/>
  <c r="O67" i="9"/>
  <c r="U68" i="9"/>
  <c r="AB69" i="9"/>
  <c r="H70" i="9"/>
  <c r="AB70" i="9"/>
  <c r="M71" i="9"/>
  <c r="M72" i="9"/>
  <c r="L73" i="9"/>
  <c r="R73" i="9"/>
  <c r="S74" i="9"/>
  <c r="V75" i="9"/>
  <c r="P76" i="9"/>
  <c r="Y76" i="9"/>
  <c r="Q77" i="9"/>
  <c r="H78" i="9"/>
  <c r="R79" i="9"/>
  <c r="Q79" i="9"/>
  <c r="Q80" i="9"/>
  <c r="U81" i="9"/>
  <c r="X82" i="9"/>
  <c r="V82" i="9"/>
  <c r="Z83" i="9"/>
  <c r="N84" i="9"/>
  <c r="AB85" i="9"/>
  <c r="G86" i="9"/>
  <c r="Q86" i="9"/>
  <c r="Y87" i="9"/>
  <c r="H88" i="9"/>
  <c r="L89" i="9"/>
  <c r="S89" i="9"/>
  <c r="Z90" i="9"/>
  <c r="M91" i="9"/>
  <c r="P92" i="9"/>
  <c r="W92" i="9"/>
  <c r="U93" i="9"/>
  <c r="I94" i="9"/>
  <c r="T95" i="9"/>
  <c r="AA95" i="9"/>
  <c r="H96" i="9"/>
  <c r="U97" i="9"/>
  <c r="X98" i="9"/>
  <c r="AA98" i="9"/>
  <c r="O99" i="9"/>
  <c r="U100" i="9"/>
  <c r="AB101" i="9"/>
  <c r="G102" i="9"/>
  <c r="O102" i="9"/>
  <c r="Y103" i="9"/>
  <c r="N104" i="9"/>
  <c r="L105" i="9"/>
  <c r="W105" i="9"/>
  <c r="I106" i="9"/>
  <c r="V107" i="9"/>
  <c r="P108" i="9"/>
  <c r="S108" i="9"/>
  <c r="R109" i="9"/>
  <c r="Q110" i="9"/>
  <c r="U111" i="9"/>
  <c r="X111" i="9"/>
  <c r="V112" i="9"/>
  <c r="U113" i="9"/>
  <c r="X114" i="9"/>
  <c r="Q114" i="9"/>
  <c r="Z115" i="9"/>
  <c r="R116" i="9"/>
  <c r="Y117" i="9"/>
  <c r="I118" i="9"/>
  <c r="H118" i="9"/>
  <c r="P119" i="9"/>
  <c r="N120" i="9"/>
  <c r="M121" i="9"/>
  <c r="P121" i="9"/>
  <c r="Q122" i="9"/>
  <c r="N123" i="9"/>
  <c r="T124" i="9"/>
  <c r="W124" i="9"/>
  <c r="R125" i="9"/>
  <c r="N126" i="9"/>
  <c r="T127" i="9"/>
  <c r="W127" i="9"/>
  <c r="V128" i="9"/>
  <c r="R129" i="9"/>
  <c r="X130" i="9"/>
  <c r="V130" i="9"/>
  <c r="O131" i="9"/>
  <c r="Y132" i="9"/>
  <c r="K133" i="9"/>
  <c r="G134" i="9"/>
  <c r="AA134" i="9"/>
  <c r="T135" i="9"/>
  <c r="Y136" i="9"/>
  <c r="L137" i="9"/>
  <c r="O137" i="9"/>
  <c r="S138" i="9"/>
  <c r="I139" i="9"/>
  <c r="P140" i="9"/>
  <c r="S140" i="9"/>
  <c r="R141" i="9"/>
  <c r="Q142" i="9"/>
  <c r="T143" i="9"/>
  <c r="I143" i="9"/>
  <c r="N144" i="9"/>
  <c r="Q145" i="9"/>
  <c r="X146" i="9"/>
  <c r="V146" i="9"/>
  <c r="K147" i="9"/>
  <c r="Q148" i="9"/>
  <c r="AB149" i="9"/>
  <c r="G150" i="9"/>
  <c r="O150" i="9"/>
  <c r="Y151" i="9"/>
  <c r="H152" i="9"/>
  <c r="L153" i="9"/>
  <c r="K11" i="9"/>
  <c r="K14" i="9"/>
  <c r="K17" i="9"/>
  <c r="AA20" i="9"/>
  <c r="S23" i="9"/>
  <c r="Z26" i="9"/>
  <c r="L28" i="9"/>
  <c r="G29" i="9"/>
  <c r="AA29" i="9"/>
  <c r="P31" i="9"/>
  <c r="L32" i="9"/>
  <c r="G33" i="9"/>
  <c r="K33" i="9"/>
  <c r="I34" i="9"/>
  <c r="H35" i="9"/>
  <c r="L36" i="9"/>
  <c r="O36" i="9"/>
  <c r="N37" i="9"/>
  <c r="M38" i="9"/>
  <c r="P39" i="9"/>
  <c r="AA39" i="9"/>
  <c r="R40" i="9"/>
  <c r="W41" i="9"/>
  <c r="T42" i="9"/>
  <c r="W42" i="9"/>
  <c r="K43" i="9"/>
  <c r="V44" i="9"/>
  <c r="X45" i="9"/>
  <c r="S45" i="9"/>
  <c r="S46" i="9"/>
  <c r="N47" i="9"/>
  <c r="AB48" i="9"/>
  <c r="G49" i="9"/>
  <c r="K49" i="9"/>
  <c r="U50" i="9"/>
  <c r="V51" i="9"/>
  <c r="L52" i="9"/>
  <c r="W52" i="9"/>
  <c r="N53" i="9"/>
  <c r="X54" i="9"/>
  <c r="W54" i="9"/>
  <c r="N55" i="9"/>
  <c r="U56" i="9"/>
  <c r="AB57" i="9"/>
  <c r="G58" i="9"/>
  <c r="S58" i="9"/>
  <c r="Y59" i="9"/>
  <c r="R60" i="9"/>
  <c r="L61" i="9"/>
  <c r="Q61" i="9"/>
  <c r="AA62" i="9"/>
  <c r="N63" i="9"/>
  <c r="P64" i="9"/>
  <c r="W64" i="9"/>
  <c r="R65" i="9"/>
  <c r="M66" i="9"/>
  <c r="T67" i="9"/>
  <c r="N67" i="9"/>
  <c r="K68" i="9"/>
  <c r="U69" i="9"/>
  <c r="V70" i="9"/>
  <c r="Z70" i="9"/>
  <c r="I71" i="9"/>
  <c r="Z72" i="9"/>
  <c r="AB73" i="9"/>
  <c r="G74" i="9"/>
  <c r="M74" i="9"/>
  <c r="H75" i="9"/>
  <c r="M76" i="9"/>
  <c r="L77" i="9"/>
  <c r="R77" i="9"/>
  <c r="Y78" i="9"/>
  <c r="O79" i="9"/>
  <c r="P80" i="9"/>
  <c r="V80" i="9"/>
  <c r="R81" i="9"/>
  <c r="R82" i="9"/>
  <c r="T83" i="9"/>
  <c r="W83" i="9"/>
  <c r="K84" i="9"/>
  <c r="V85" i="9"/>
  <c r="X86" i="9"/>
  <c r="V86" i="9"/>
  <c r="O87" i="9"/>
  <c r="R88" i="9"/>
  <c r="AB89" i="9"/>
  <c r="G90" i="9"/>
  <c r="O90" i="9"/>
  <c r="R91" i="9"/>
  <c r="H92" i="9"/>
  <c r="L93" i="9"/>
  <c r="W93" i="9"/>
  <c r="Z94" i="9"/>
  <c r="U95" i="9"/>
  <c r="P96" i="9"/>
  <c r="I96" i="9"/>
  <c r="I97" i="9"/>
  <c r="Z98" i="9"/>
  <c r="T99" i="9"/>
  <c r="I99" i="9"/>
  <c r="K100" i="9"/>
  <c r="Q101" i="9"/>
  <c r="X102" i="9"/>
  <c r="V102" i="9"/>
  <c r="K103" i="9"/>
  <c r="Q104" i="9"/>
  <c r="AB105" i="9"/>
  <c r="G106" i="9"/>
  <c r="S106" i="9"/>
  <c r="U107" i="9"/>
  <c r="H108" i="9"/>
  <c r="L109" i="9"/>
  <c r="O109" i="9"/>
  <c r="N110" i="9"/>
  <c r="R111" i="9"/>
  <c r="P112" i="9"/>
  <c r="S112" i="9"/>
  <c r="R113" i="9"/>
  <c r="U114" i="9"/>
  <c r="T115" i="9"/>
  <c r="W115" i="9"/>
  <c r="S116" i="9"/>
  <c r="V117" i="9"/>
  <c r="Z118" i="9"/>
  <c r="Y118" i="9"/>
  <c r="M119" i="9"/>
  <c r="K120" i="9"/>
  <c r="I121" i="9"/>
  <c r="G122" i="9"/>
  <c r="N122" i="9"/>
  <c r="S123" i="9"/>
  <c r="M124" i="9"/>
  <c r="L125" i="9"/>
  <c r="O125" i="9"/>
  <c r="K126" i="9"/>
  <c r="M127" i="9"/>
  <c r="P128" i="9"/>
  <c r="S128" i="9"/>
  <c r="T129" i="9"/>
  <c r="Q130" i="9"/>
  <c r="T131" i="9"/>
  <c r="N131" i="9"/>
  <c r="V132" i="9"/>
  <c r="T133" i="9"/>
  <c r="X134" i="9"/>
  <c r="Y134" i="9"/>
  <c r="S135" i="9"/>
  <c r="M135" i="10" s="1"/>
  <c r="V136" i="9"/>
  <c r="AB137" i="9"/>
  <c r="H138" i="9"/>
  <c r="L138" i="9"/>
  <c r="Z139" i="9"/>
  <c r="H140" i="9"/>
  <c r="L141" i="9"/>
  <c r="O141" i="9"/>
  <c r="N142" i="9"/>
  <c r="H143" i="9"/>
  <c r="P144" i="9"/>
  <c r="K144" i="9"/>
  <c r="I145" i="9"/>
  <c r="M146" i="9"/>
  <c r="T147" i="9"/>
  <c r="AA147" i="9"/>
  <c r="Z148" i="9"/>
  <c r="Q149" i="9"/>
  <c r="X150" i="9"/>
  <c r="V150" i="9"/>
  <c r="O151" i="9"/>
  <c r="Y152" i="9"/>
  <c r="AB153" i="9"/>
  <c r="Q12" i="9"/>
  <c r="U15" i="9"/>
  <c r="Y18" i="9"/>
  <c r="S18" i="10" s="1"/>
  <c r="N21" i="9"/>
  <c r="R24" i="9"/>
  <c r="W26" i="9"/>
  <c r="AB28" i="9"/>
  <c r="X29" i="9"/>
  <c r="M30" i="9"/>
  <c r="H31" i="9"/>
  <c r="AB32" i="9"/>
  <c r="X33" i="9"/>
  <c r="AA33" i="9"/>
  <c r="Z34" i="9"/>
  <c r="Y35" i="9"/>
  <c r="AB36" i="9"/>
  <c r="G37" i="9"/>
  <c r="K37" i="9"/>
  <c r="I38" i="9"/>
  <c r="R39" i="9"/>
  <c r="L39" i="10" s="1"/>
  <c r="L40" i="9"/>
  <c r="O40" i="9"/>
  <c r="U41" i="9"/>
  <c r="Z42" i="9"/>
  <c r="P43" i="9"/>
  <c r="AA43" i="9"/>
  <c r="K44" i="9"/>
  <c r="Z45" i="9"/>
  <c r="T46" i="9"/>
  <c r="Q46" i="9"/>
  <c r="U47" i="9"/>
  <c r="O46" i="10" s="1"/>
  <c r="N48" i="9"/>
  <c r="X49" i="9"/>
  <c r="AA49" i="9"/>
  <c r="K50" i="9"/>
  <c r="U51" i="9"/>
  <c r="AB52" i="9"/>
  <c r="G53" i="9"/>
  <c r="M53" i="9"/>
  <c r="M54" i="9"/>
  <c r="T55" i="9"/>
  <c r="K55" i="9"/>
  <c r="K56" i="9"/>
  <c r="Q57" i="9"/>
  <c r="X58" i="9"/>
  <c r="V58" i="9"/>
  <c r="K59" i="9"/>
  <c r="U60" i="9"/>
  <c r="AB61" i="9"/>
  <c r="G62" i="9"/>
  <c r="V62" i="9"/>
  <c r="S63" i="9"/>
  <c r="Z64" i="9"/>
  <c r="L65" i="9"/>
  <c r="W65" i="9"/>
  <c r="I66" i="9"/>
  <c r="H67" i="9"/>
  <c r="P68" i="9"/>
  <c r="AA68" i="9"/>
  <c r="K69" i="9"/>
  <c r="S70" i="9"/>
  <c r="T71" i="9"/>
  <c r="O71" i="9"/>
  <c r="W72" i="9"/>
  <c r="S73" i="9"/>
  <c r="X74" i="9"/>
  <c r="Z74" i="9"/>
  <c r="Y75" i="9"/>
  <c r="Z76" i="9"/>
  <c r="AB77" i="9"/>
  <c r="G78" i="9"/>
  <c r="V78" i="9"/>
  <c r="G79" i="9"/>
  <c r="I80" i="9"/>
  <c r="L81" i="9"/>
  <c r="O81" i="9"/>
  <c r="S82" i="9"/>
  <c r="M83" i="9"/>
  <c r="P84" i="9"/>
  <c r="AA84" i="9"/>
  <c r="S85" i="9"/>
  <c r="Z86" i="9"/>
  <c r="T87" i="9"/>
  <c r="N87" i="9"/>
  <c r="K88" i="9"/>
  <c r="Y89" i="9"/>
  <c r="X90" i="9"/>
  <c r="Q90" i="9"/>
  <c r="K91" i="9"/>
  <c r="N92" i="9"/>
  <c r="AB93" i="9"/>
  <c r="G94" i="9"/>
  <c r="O94" i="9"/>
  <c r="V95" i="9"/>
  <c r="Y96" i="9"/>
  <c r="L97" i="9"/>
  <c r="Z97" i="9"/>
  <c r="U98" i="9"/>
  <c r="H99" i="9"/>
  <c r="P100" i="9"/>
  <c r="AA100" i="9"/>
  <c r="Z101" i="9"/>
  <c r="Z102" i="9"/>
  <c r="T103" i="9"/>
  <c r="AA103" i="9"/>
  <c r="R104" i="9"/>
  <c r="Q105" i="9"/>
  <c r="X106" i="9"/>
  <c r="Z106" i="9"/>
  <c r="S107" i="9"/>
  <c r="Y108" i="9"/>
  <c r="AB109" i="9"/>
  <c r="G110" i="9"/>
  <c r="K110" i="9"/>
  <c r="O111" i="9"/>
  <c r="H112" i="9"/>
  <c r="L113" i="9"/>
  <c r="O113" i="9"/>
  <c r="R114" i="9"/>
  <c r="M115" i="9"/>
  <c r="P116" i="9"/>
  <c r="Y116" i="9"/>
  <c r="S117" i="9"/>
  <c r="W118" i="9"/>
  <c r="Z119" i="9"/>
  <c r="R119" i="9"/>
  <c r="AA120" i="9"/>
  <c r="Z121" i="9"/>
  <c r="X122" i="9"/>
  <c r="AA122" i="9"/>
  <c r="M123" i="9"/>
  <c r="N124" i="9"/>
  <c r="AB125" i="9"/>
  <c r="H126" i="9"/>
  <c r="AA126" i="9"/>
  <c r="I127" i="9"/>
  <c r="H128" i="9"/>
  <c r="M129" i="9"/>
  <c r="S129" i="9"/>
  <c r="R130" i="9"/>
  <c r="M131" i="9"/>
  <c r="P132" i="9"/>
  <c r="S132" i="9"/>
  <c r="R133" i="9"/>
  <c r="N134" i="9"/>
  <c r="U135" i="9"/>
  <c r="P135" i="9"/>
  <c r="S136" i="9"/>
  <c r="U137" i="9"/>
  <c r="Y138" i="9"/>
  <c r="AB138" i="9"/>
  <c r="O139" i="9"/>
  <c r="Y140" i="9"/>
  <c r="AB141" i="9"/>
  <c r="G142" i="9"/>
  <c r="K142" i="9"/>
  <c r="Y143" i="9"/>
  <c r="S144" i="9"/>
  <c r="L145" i="9"/>
  <c r="Z145" i="9"/>
  <c r="N146" i="9"/>
  <c r="V147" i="9"/>
  <c r="P148" i="9"/>
  <c r="W148" i="9"/>
  <c r="R149" i="9"/>
  <c r="M150" i="9"/>
  <c r="T151" i="9"/>
  <c r="N151" i="9"/>
  <c r="V152" i="9"/>
  <c r="R153" i="9"/>
  <c r="X13" i="9"/>
  <c r="Q25" i="9"/>
  <c r="I30" i="9"/>
  <c r="T34" i="9"/>
  <c r="X37" i="9"/>
  <c r="R37" i="10" s="1"/>
  <c r="AB40" i="9"/>
  <c r="Q43" i="9"/>
  <c r="H46" i="9"/>
  <c r="Q49" i="9"/>
  <c r="U52" i="9"/>
  <c r="AA55" i="9"/>
  <c r="M58" i="9"/>
  <c r="V61" i="9"/>
  <c r="U64" i="9"/>
  <c r="Y67" i="9"/>
  <c r="L70" i="9"/>
  <c r="Q73" i="9"/>
  <c r="W76" i="9"/>
  <c r="X79" i="9"/>
  <c r="M82" i="9"/>
  <c r="G82" i="10" s="1"/>
  <c r="M85" i="9"/>
  <c r="AA88" i="9"/>
  <c r="AA91" i="9"/>
  <c r="U94" i="9"/>
  <c r="G98" i="9"/>
  <c r="L101" i="9"/>
  <c r="P104" i="9"/>
  <c r="T107" i="9"/>
  <c r="X110" i="9"/>
  <c r="AB113" i="9"/>
  <c r="H116" i="9"/>
  <c r="W119" i="9"/>
  <c r="S122" i="9"/>
  <c r="U125" i="9"/>
  <c r="Y128" i="9"/>
  <c r="I131" i="9"/>
  <c r="K134" i="9"/>
  <c r="R137" i="9"/>
  <c r="V140" i="9"/>
  <c r="O143" i="9"/>
  <c r="S146" i="9"/>
  <c r="W149" i="9"/>
  <c r="S152" i="9"/>
  <c r="X154" i="9"/>
  <c r="U154" i="9"/>
  <c r="K155" i="9"/>
  <c r="N156" i="9"/>
  <c r="AB157" i="9"/>
  <c r="G158" i="9"/>
  <c r="O158" i="9"/>
  <c r="N159" i="9"/>
  <c r="S160" i="9"/>
  <c r="L161" i="9"/>
  <c r="V161" i="9"/>
  <c r="N162" i="9"/>
  <c r="R163" i="9"/>
  <c r="P164" i="9"/>
  <c r="S164" i="9"/>
  <c r="R165" i="9"/>
  <c r="U166" i="9"/>
  <c r="T167" i="9"/>
  <c r="W167" i="9"/>
  <c r="V168" i="9"/>
  <c r="AA169" i="9"/>
  <c r="Z170" i="9"/>
  <c r="Y170" i="9"/>
  <c r="AB171" i="9"/>
  <c r="G172" i="9"/>
  <c r="AB173" i="9"/>
  <c r="H174" i="9"/>
  <c r="L174" i="9"/>
  <c r="K175" i="9"/>
  <c r="K176" i="9"/>
  <c r="L177" i="9"/>
  <c r="O177" i="9"/>
  <c r="Y178" i="9"/>
  <c r="K179" i="9"/>
  <c r="P180" i="9"/>
  <c r="O52" i="9"/>
  <c r="K53" i="9"/>
  <c r="Q54" i="9"/>
  <c r="X55" i="9"/>
  <c r="W55" i="9"/>
  <c r="O56" i="9"/>
  <c r="U57" i="9"/>
  <c r="AB58" i="9"/>
  <c r="G59" i="9"/>
  <c r="O59" i="9"/>
  <c r="Y60" i="9"/>
  <c r="Y61" i="9"/>
  <c r="L62" i="9"/>
  <c r="Z62" i="9"/>
  <c r="W63" i="9"/>
  <c r="H64" i="9"/>
  <c r="P65" i="9"/>
  <c r="AA65" i="9"/>
  <c r="V66" i="9"/>
  <c r="M67" i="9"/>
  <c r="T68" i="9"/>
  <c r="N68" i="9"/>
  <c r="O69" i="9"/>
  <c r="W70" i="9"/>
  <c r="X71" i="9"/>
  <c r="AA71" i="9"/>
  <c r="AA72" i="9"/>
  <c r="AA73" i="9"/>
  <c r="AB74" i="9"/>
  <c r="G75" i="9"/>
  <c r="I75" i="9"/>
  <c r="K76" i="9"/>
  <c r="N77" i="9"/>
  <c r="L78" i="9"/>
  <c r="Z78" i="9"/>
  <c r="L79" i="9"/>
  <c r="R80" i="9"/>
  <c r="P81" i="9"/>
  <c r="S81" i="9"/>
  <c r="W82" i="9"/>
  <c r="Q83" i="9"/>
  <c r="T84" i="9"/>
  <c r="M84" i="9"/>
  <c r="W85" i="9"/>
  <c r="K86" i="9"/>
  <c r="X87" i="9"/>
  <c r="Z87" i="9"/>
  <c r="O88" i="9"/>
  <c r="I89" i="9"/>
  <c r="AB90" i="9"/>
  <c r="G91" i="9"/>
  <c r="O91" i="9"/>
  <c r="R92" i="9"/>
  <c r="Q93" i="9"/>
  <c r="L94" i="9"/>
  <c r="S94" i="9"/>
  <c r="Z95" i="9"/>
  <c r="N96" i="9"/>
  <c r="P97" i="9"/>
  <c r="K97" i="9"/>
  <c r="Y98" i="9"/>
  <c r="M99" i="9"/>
  <c r="T100" i="9"/>
  <c r="I100" i="9"/>
  <c r="K101" i="9"/>
  <c r="H102" i="9"/>
  <c r="X103" i="9"/>
  <c r="N103" i="9"/>
  <c r="K104" i="9"/>
  <c r="U105" i="9"/>
  <c r="AB106" i="9"/>
  <c r="G107" i="9"/>
  <c r="W107" i="9"/>
  <c r="I108" i="9"/>
  <c r="H109" i="9"/>
  <c r="L110" i="9"/>
  <c r="O110" i="9"/>
  <c r="S111" i="9"/>
  <c r="M112" i="9"/>
  <c r="P113" i="9"/>
  <c r="S113" i="9"/>
  <c r="V114" i="9"/>
  <c r="Q115" i="9"/>
  <c r="T116" i="9"/>
  <c r="N116" i="9"/>
  <c r="W117" i="9"/>
  <c r="AA118" i="9"/>
  <c r="K119" i="9"/>
  <c r="V119" i="9"/>
  <c r="G120" i="9"/>
  <c r="K121" i="9"/>
  <c r="AB16" i="9"/>
  <c r="Y27" i="9"/>
  <c r="Y31" i="9"/>
  <c r="W34" i="9"/>
  <c r="Q34" i="10" s="1"/>
  <c r="AA37" i="9"/>
  <c r="G41" i="9"/>
  <c r="L44" i="9"/>
  <c r="P47" i="9"/>
  <c r="T50" i="9"/>
  <c r="L53" i="9"/>
  <c r="P56" i="9"/>
  <c r="T59" i="9"/>
  <c r="X62" i="9"/>
  <c r="AB65" i="9"/>
  <c r="Z68" i="9"/>
  <c r="K71" i="9"/>
  <c r="N74" i="9"/>
  <c r="S77" i="9"/>
  <c r="S80" i="9"/>
  <c r="I83" i="9"/>
  <c r="W86" i="9"/>
  <c r="V89" i="9"/>
  <c r="Q92" i="9"/>
  <c r="K95" i="9"/>
  <c r="K98" i="9"/>
  <c r="W101" i="9"/>
  <c r="W104" i="9"/>
  <c r="R107" i="9"/>
  <c r="AA110" i="9"/>
  <c r="G114" i="9"/>
  <c r="H117" i="9"/>
  <c r="Q120" i="9"/>
  <c r="T123" i="9"/>
  <c r="Y126" i="9"/>
  <c r="L129" i="9"/>
  <c r="H132" i="9"/>
  <c r="R135" i="9"/>
  <c r="V138" i="9"/>
  <c r="U141" i="9"/>
  <c r="U144" i="9"/>
  <c r="U147" i="9"/>
  <c r="I150" i="9"/>
  <c r="U153" i="9"/>
  <c r="I154" i="9"/>
  <c r="T155" i="9"/>
  <c r="AA155" i="9"/>
  <c r="Q156" i="9"/>
  <c r="N157" i="9"/>
  <c r="X158" i="9"/>
  <c r="Q158" i="9"/>
  <c r="S159" i="9"/>
  <c r="M159" i="10" s="1"/>
  <c r="U160" i="9"/>
  <c r="AB161" i="9"/>
  <c r="G162" i="9"/>
  <c r="K162" i="9"/>
  <c r="O163" i="9"/>
  <c r="H164" i="9"/>
  <c r="L165" i="9"/>
  <c r="O165" i="9"/>
  <c r="N166" i="9"/>
  <c r="M167" i="9"/>
  <c r="P168" i="9"/>
  <c r="S168" i="9"/>
  <c r="T169" i="9"/>
  <c r="W170" i="9"/>
  <c r="V171" i="9"/>
  <c r="U171" i="9"/>
  <c r="X172" i="9"/>
  <c r="N173" i="9"/>
  <c r="Y174" i="9"/>
  <c r="AB174" i="9"/>
  <c r="N175" i="9"/>
  <c r="M176" i="9"/>
  <c r="AB177" i="9"/>
  <c r="G178" i="9"/>
  <c r="O178" i="9"/>
  <c r="M179" i="9"/>
  <c r="I180" i="9"/>
  <c r="P53" i="9"/>
  <c r="AA53" i="9"/>
  <c r="I54" i="9"/>
  <c r="H55" i="9"/>
  <c r="T56" i="9"/>
  <c r="R56" i="9"/>
  <c r="Z57" i="9"/>
  <c r="Q58" i="9"/>
  <c r="X59" i="9"/>
  <c r="V59" i="9"/>
  <c r="O60" i="9"/>
  <c r="K61" i="9"/>
  <c r="AB62" i="9"/>
  <c r="G63" i="9"/>
  <c r="Q63" i="9"/>
  <c r="Y64" i="9"/>
  <c r="Z65" i="9"/>
  <c r="L66" i="9"/>
  <c r="W66" i="9"/>
  <c r="I67" i="9"/>
  <c r="H68" i="9"/>
  <c r="P69" i="9"/>
  <c r="I69" i="9"/>
  <c r="P70" i="9"/>
  <c r="S71" i="9"/>
  <c r="T72" i="9"/>
  <c r="N72" i="9"/>
  <c r="U73" i="9"/>
  <c r="V74" i="9"/>
  <c r="X75" i="9"/>
  <c r="W75" i="9"/>
  <c r="AA76" i="9"/>
  <c r="AA77" i="9"/>
  <c r="I19" i="9"/>
  <c r="U28" i="9"/>
  <c r="R32" i="9"/>
  <c r="V35" i="9"/>
  <c r="P35" i="10" s="1"/>
  <c r="Z38" i="9"/>
  <c r="R41" i="9"/>
  <c r="AA44" i="9"/>
  <c r="W47" i="9"/>
  <c r="AA50" i="9"/>
  <c r="W53" i="9"/>
  <c r="AA56" i="9"/>
  <c r="AA59" i="9"/>
  <c r="W62" i="9"/>
  <c r="Q62" i="10" s="1"/>
  <c r="G66" i="9"/>
  <c r="L69" i="9"/>
  <c r="P72" i="9"/>
  <c r="T75" i="9"/>
  <c r="X78" i="9"/>
  <c r="AB81" i="9"/>
  <c r="H84" i="9"/>
  <c r="H87" i="9"/>
  <c r="I90" i="9"/>
  <c r="R93" i="9"/>
  <c r="O96" i="9"/>
  <c r="Y99" i="9"/>
  <c r="U102" i="9"/>
  <c r="V105" i="9"/>
  <c r="V108" i="9"/>
  <c r="G111" i="9"/>
  <c r="O114" i="9"/>
  <c r="P117" i="9"/>
  <c r="T120" i="9"/>
  <c r="R123" i="9"/>
  <c r="X126" i="9"/>
  <c r="G130" i="9"/>
  <c r="M133" i="9"/>
  <c r="P136" i="9"/>
  <c r="U139" i="9"/>
  <c r="X142" i="9"/>
  <c r="AB145" i="9"/>
  <c r="I148" i="9"/>
  <c r="H151" i="9"/>
  <c r="W153" i="9"/>
  <c r="Z154" i="9"/>
  <c r="U155" i="9"/>
  <c r="P156" i="9"/>
  <c r="W156" i="9"/>
  <c r="M157" i="9"/>
  <c r="I158" i="9"/>
  <c r="T159" i="9"/>
  <c r="R159" i="9"/>
  <c r="N160" i="9"/>
  <c r="Q161" i="9"/>
  <c r="X162" i="9"/>
  <c r="AA162" i="9"/>
  <c r="G163" i="9"/>
  <c r="Y164" i="9"/>
  <c r="AB165" i="9"/>
  <c r="G166" i="9"/>
  <c r="K166" i="9"/>
  <c r="I167" i="9"/>
  <c r="H168" i="9"/>
  <c r="N169" i="9"/>
  <c r="M169" i="9"/>
  <c r="X170" i="9"/>
  <c r="S171" i="9"/>
  <c r="Q172" i="9"/>
  <c r="S172" i="9"/>
  <c r="W173" i="9"/>
  <c r="V174" i="9"/>
  <c r="T175" i="9"/>
  <c r="O175" i="9"/>
  <c r="I176" i="9"/>
  <c r="U177" i="9"/>
  <c r="X178" i="9"/>
  <c r="R178" i="9"/>
  <c r="I179" i="9"/>
  <c r="Q180" i="9"/>
  <c r="Q53" i="9"/>
  <c r="L54" i="9"/>
  <c r="Z54" i="9"/>
  <c r="Y55" i="9"/>
  <c r="H56" i="9"/>
  <c r="P57" i="9"/>
  <c r="W57" i="9"/>
  <c r="Z58" i="9"/>
  <c r="M59" i="9"/>
  <c r="T60" i="9"/>
  <c r="N60" i="9"/>
  <c r="AA61" i="9"/>
  <c r="U62" i="9"/>
  <c r="X63" i="9"/>
  <c r="Z63" i="9"/>
  <c r="K64" i="9"/>
  <c r="U65" i="9"/>
  <c r="AB66" i="9"/>
  <c r="G67" i="9"/>
  <c r="S67" i="9"/>
  <c r="Y68" i="9"/>
  <c r="H69" i="9"/>
  <c r="M70" i="9"/>
  <c r="Q70" i="9"/>
  <c r="Q71" i="9"/>
  <c r="U72" i="9"/>
  <c r="P73" i="9"/>
  <c r="V73" i="9"/>
  <c r="W74" i="9"/>
  <c r="K75" i="9"/>
  <c r="T76" i="9"/>
  <c r="N76" i="9"/>
  <c r="U77" i="9"/>
  <c r="M78" i="9"/>
  <c r="V79" i="9"/>
  <c r="Y79" i="9"/>
  <c r="U80" i="9"/>
  <c r="Y81" i="9"/>
  <c r="AB82" i="9"/>
  <c r="G83" i="9"/>
  <c r="K83" i="9"/>
  <c r="R84" i="9"/>
  <c r="I85" i="9"/>
  <c r="L86" i="9"/>
  <c r="U86" i="9"/>
  <c r="I87" i="9"/>
  <c r="U88" i="9"/>
  <c r="P89" i="9"/>
  <c r="W89" i="9"/>
  <c r="M90" i="9"/>
  <c r="Q91" i="9"/>
  <c r="T92" i="9"/>
  <c r="AA92" i="9"/>
  <c r="K93" i="9"/>
  <c r="N94" i="9"/>
  <c r="X95" i="9"/>
  <c r="Q95" i="9"/>
  <c r="M96" i="9"/>
  <c r="Y97" i="9"/>
  <c r="AB98" i="9"/>
  <c r="G99" i="9"/>
  <c r="S99" i="9"/>
  <c r="Y100" i="9"/>
  <c r="V101" i="9"/>
  <c r="L102" i="9"/>
  <c r="S102" i="9"/>
  <c r="I103" i="9"/>
  <c r="V104" i="9"/>
  <c r="P105" i="9"/>
  <c r="AA105" i="9"/>
  <c r="R106" i="9"/>
  <c r="L106" i="10" s="1"/>
  <c r="H107" i="9"/>
  <c r="T108" i="9"/>
  <c r="W108" i="9"/>
  <c r="V109" i="9"/>
  <c r="U110" i="9"/>
  <c r="Y111" i="9"/>
  <c r="AB111" i="9"/>
  <c r="Z112" i="9"/>
  <c r="Y113" i="9"/>
  <c r="AB114" i="9"/>
  <c r="G115" i="9"/>
  <c r="K115" i="9"/>
  <c r="Z116" i="9"/>
  <c r="I117" i="9"/>
  <c r="N118" i="9"/>
  <c r="M118" i="9"/>
  <c r="T119" i="9"/>
  <c r="R120" i="9"/>
  <c r="Q121" i="9"/>
  <c r="T121" i="9"/>
  <c r="U122" i="9"/>
  <c r="M22" i="9"/>
  <c r="U39" i="9"/>
  <c r="K51" i="9"/>
  <c r="M63" i="9"/>
  <c r="O75" i="9"/>
  <c r="P88" i="9"/>
  <c r="R100" i="9"/>
  <c r="Y112" i="9"/>
  <c r="Z124" i="9"/>
  <c r="M136" i="9"/>
  <c r="L149" i="9"/>
  <c r="V155" i="9"/>
  <c r="Z158" i="9"/>
  <c r="AA161" i="9"/>
  <c r="V164" i="9"/>
  <c r="Z167" i="9"/>
  <c r="H170" i="9"/>
  <c r="V173" i="9"/>
  <c r="Z176" i="9"/>
  <c r="O179" i="9"/>
  <c r="G55" i="9"/>
  <c r="L58" i="9"/>
  <c r="P61" i="9"/>
  <c r="T64" i="9"/>
  <c r="X67" i="9"/>
  <c r="I70" i="9"/>
  <c r="N73" i="9"/>
  <c r="U76" i="9"/>
  <c r="I78" i="9"/>
  <c r="T80" i="9"/>
  <c r="V81" i="9"/>
  <c r="X83" i="9"/>
  <c r="O84" i="9"/>
  <c r="AB86" i="9"/>
  <c r="S87" i="9"/>
  <c r="H89" i="9"/>
  <c r="S90" i="9"/>
  <c r="M92" i="9"/>
  <c r="AA93" i="9"/>
  <c r="I95" i="9"/>
  <c r="R96" i="9"/>
  <c r="H98" i="9"/>
  <c r="R99" i="9"/>
  <c r="U101" i="9"/>
  <c r="G103" i="9"/>
  <c r="U104" i="9"/>
  <c r="L106" i="9"/>
  <c r="Y107" i="9"/>
  <c r="P109" i="9"/>
  <c r="R110" i="9"/>
  <c r="T112" i="9"/>
  <c r="V113" i="9"/>
  <c r="X115" i="9"/>
  <c r="W116" i="9"/>
  <c r="K118" i="9"/>
  <c r="Q119" i="9"/>
  <c r="N121" i="9"/>
  <c r="W122" i="9"/>
  <c r="V123" i="9"/>
  <c r="X124" i="9"/>
  <c r="AA124" i="9"/>
  <c r="V125" i="9"/>
  <c r="R126" i="9"/>
  <c r="X127" i="9"/>
  <c r="AA127" i="9"/>
  <c r="Z128" i="9"/>
  <c r="V129" i="9"/>
  <c r="AB130" i="9"/>
  <c r="G131" i="9"/>
  <c r="S131" i="9"/>
  <c r="I132" i="9"/>
  <c r="S133" i="9"/>
  <c r="L134" i="9"/>
  <c r="H134" i="9"/>
  <c r="AB135" i="9"/>
  <c r="I136" i="9"/>
  <c r="P137" i="9"/>
  <c r="S137" i="9"/>
  <c r="W138" i="9"/>
  <c r="N139" i="9"/>
  <c r="T140" i="9"/>
  <c r="W140" i="9"/>
  <c r="V141" i="9"/>
  <c r="U142" i="9"/>
  <c r="X143" i="9"/>
  <c r="R143" i="9"/>
  <c r="R144" i="9"/>
  <c r="U145" i="9"/>
  <c r="AB146" i="9"/>
  <c r="G147" i="9"/>
  <c r="O147" i="9"/>
  <c r="U148" i="9"/>
  <c r="V149" i="9"/>
  <c r="P149" i="10" s="1"/>
  <c r="L150" i="9"/>
  <c r="S150" i="9"/>
  <c r="I151" i="9"/>
  <c r="M152" i="9"/>
  <c r="P153" i="9"/>
  <c r="AA153" i="9"/>
  <c r="M154" i="9"/>
  <c r="I155" i="9"/>
  <c r="T156" i="9"/>
  <c r="AA156" i="9"/>
  <c r="Y157" i="9"/>
  <c r="N158" i="9"/>
  <c r="X159" i="9"/>
  <c r="Z159" i="9"/>
  <c r="R160" i="9"/>
  <c r="U161" i="9"/>
  <c r="AB162" i="9"/>
  <c r="H163" i="9"/>
  <c r="L163" i="9"/>
  <c r="I164" i="9"/>
  <c r="H165" i="9"/>
  <c r="L166" i="9"/>
  <c r="O166" i="9"/>
  <c r="N29" i="9"/>
  <c r="U42" i="9"/>
  <c r="S54" i="9"/>
  <c r="S66" i="9"/>
  <c r="M66" i="10" s="1"/>
  <c r="AA78" i="9"/>
  <c r="T91" i="9"/>
  <c r="H103" i="9"/>
  <c r="I115" i="9"/>
  <c r="Z127" i="9"/>
  <c r="G139" i="9"/>
  <c r="P152" i="9"/>
  <c r="H156" i="9"/>
  <c r="M159" i="9"/>
  <c r="Q162" i="9"/>
  <c r="U165" i="9"/>
  <c r="Y168" i="9"/>
  <c r="L171" i="9"/>
  <c r="S174" i="9"/>
  <c r="R177" i="9"/>
  <c r="Z180" i="9"/>
  <c r="R55" i="9"/>
  <c r="W58" i="9"/>
  <c r="U61" i="9"/>
  <c r="AA64" i="9"/>
  <c r="V67" i="9"/>
  <c r="G71" i="9"/>
  <c r="L74" i="9"/>
  <c r="P77" i="9"/>
  <c r="U79" i="9"/>
  <c r="O79" i="10" s="1"/>
  <c r="AA80" i="9"/>
  <c r="L82" i="9"/>
  <c r="N83" i="9"/>
  <c r="P85" i="9"/>
  <c r="AA86" i="9"/>
  <c r="T88" i="9"/>
  <c r="Z89" i="9"/>
  <c r="T89" i="10" s="1"/>
  <c r="X91" i="9"/>
  <c r="K92" i="9"/>
  <c r="E92" i="10" s="1"/>
  <c r="AB94" i="9"/>
  <c r="O95" i="9"/>
  <c r="H97" i="9"/>
  <c r="O98" i="9"/>
  <c r="H100" i="9"/>
  <c r="AA101" i="9"/>
  <c r="M103" i="9"/>
  <c r="AA104" i="9"/>
  <c r="Q106" i="9"/>
  <c r="Z107" i="9"/>
  <c r="Y109" i="9"/>
  <c r="H111" i="9"/>
  <c r="I112" i="9"/>
  <c r="L114" i="9"/>
  <c r="N115" i="9"/>
  <c r="H115" i="10" s="1"/>
  <c r="M117" i="9"/>
  <c r="T118" i="9"/>
  <c r="U120" i="9"/>
  <c r="AA121" i="9"/>
  <c r="R122" i="9"/>
  <c r="W123" i="9"/>
  <c r="Q124" i="9"/>
  <c r="P125" i="9"/>
  <c r="S125" i="9"/>
  <c r="O126" i="9"/>
  <c r="Q127" i="9"/>
  <c r="T128" i="9"/>
  <c r="N128" i="10" s="1"/>
  <c r="W128" i="9"/>
  <c r="AB129" i="9"/>
  <c r="U130" i="9"/>
  <c r="X131" i="9"/>
  <c r="V131" i="9"/>
  <c r="Z132" i="9"/>
  <c r="AB133" i="9"/>
  <c r="AB134" i="9"/>
  <c r="H135" i="9"/>
  <c r="W135" i="9"/>
  <c r="Q135" i="10" s="1"/>
  <c r="Z136" i="9"/>
  <c r="H137" i="9"/>
  <c r="M138" i="9"/>
  <c r="P138" i="9"/>
  <c r="P139" i="9"/>
  <c r="M140" i="9"/>
  <c r="P141" i="9"/>
  <c r="S141" i="9"/>
  <c r="R142" i="9"/>
  <c r="M143" i="9"/>
  <c r="T144" i="9"/>
  <c r="O144" i="9"/>
  <c r="N145" i="9"/>
  <c r="Q146" i="9"/>
  <c r="X147" i="9"/>
  <c r="R147" i="9"/>
  <c r="K148" i="9"/>
  <c r="U149" i="9"/>
  <c r="AB150" i="9"/>
  <c r="G151" i="9"/>
  <c r="S151" i="9"/>
  <c r="I152" i="9"/>
  <c r="Q153" i="9"/>
  <c r="L154" i="9"/>
  <c r="S154" i="9"/>
  <c r="Z155" i="9"/>
  <c r="M156" i="9"/>
  <c r="P157" i="9"/>
  <c r="W157" i="9"/>
  <c r="H158" i="9"/>
  <c r="Q159" i="9"/>
  <c r="T160" i="9"/>
  <c r="O160" i="9"/>
  <c r="I161" i="9"/>
  <c r="U162" i="9"/>
  <c r="Y163" i="9"/>
  <c r="S163" i="10" s="1"/>
  <c r="AB163" i="9"/>
  <c r="Z164" i="9"/>
  <c r="Y165" i="9"/>
  <c r="AB166" i="9"/>
  <c r="G167" i="9"/>
  <c r="K167" i="9"/>
  <c r="I168" i="9"/>
  <c r="O169" i="9"/>
  <c r="N170" i="9"/>
  <c r="M170" i="9"/>
  <c r="P171" i="9"/>
  <c r="R172" i="9"/>
  <c r="P173" i="9"/>
  <c r="K173" i="9"/>
  <c r="W174" i="9"/>
  <c r="Q175" i="9"/>
  <c r="T176" i="9"/>
  <c r="O176" i="9"/>
  <c r="V177" i="9"/>
  <c r="M178" i="9"/>
  <c r="G178" i="10" s="1"/>
  <c r="X179" i="9"/>
  <c r="AA179" i="9"/>
  <c r="K180" i="9"/>
  <c r="V53" i="9"/>
  <c r="AA54" i="9"/>
  <c r="L55" i="9"/>
  <c r="V55" i="9"/>
  <c r="I56" i="9"/>
  <c r="H57" i="9"/>
  <c r="P58" i="9"/>
  <c r="AA58" i="9"/>
  <c r="U58" i="10" s="1"/>
  <c r="N59" i="9"/>
  <c r="M60" i="9"/>
  <c r="T61" i="9"/>
  <c r="N61" i="9"/>
  <c r="N62" i="9"/>
  <c r="K63" i="9"/>
  <c r="X64" i="9"/>
  <c r="R64" i="9"/>
  <c r="O65" i="9"/>
  <c r="U66" i="9"/>
  <c r="AB67" i="9"/>
  <c r="G68" i="9"/>
  <c r="S68" i="9"/>
  <c r="N69" i="9"/>
  <c r="K70" i="9"/>
  <c r="L71" i="9"/>
  <c r="V71" i="9"/>
  <c r="O72" i="9"/>
  <c r="Z73" i="9"/>
  <c r="P74" i="9"/>
  <c r="I74" i="9"/>
  <c r="Q75" i="9"/>
  <c r="I76" i="9"/>
  <c r="T77" i="9"/>
  <c r="O77" i="9"/>
  <c r="N78" i="9"/>
  <c r="W79" i="9"/>
  <c r="X80" i="9"/>
  <c r="U36" i="9"/>
  <c r="M48" i="9"/>
  <c r="K60" i="9"/>
  <c r="Y72" i="9"/>
  <c r="L85" i="9"/>
  <c r="AB97" i="9"/>
  <c r="U109" i="9"/>
  <c r="W121" i="9"/>
  <c r="W133" i="9"/>
  <c r="G146" i="9"/>
  <c r="O154" i="9"/>
  <c r="S157" i="9"/>
  <c r="K160" i="9"/>
  <c r="X163" i="9"/>
  <c r="AA166" i="9"/>
  <c r="I170" i="9"/>
  <c r="L173" i="9"/>
  <c r="P176" i="9"/>
  <c r="T179" i="9"/>
  <c r="AB54" i="9"/>
  <c r="V57" i="9"/>
  <c r="H60" i="9"/>
  <c r="V63" i="9"/>
  <c r="Q66" i="9"/>
  <c r="Y69" i="9"/>
  <c r="K72" i="9"/>
  <c r="M75" i="9"/>
  <c r="AB78" i="9"/>
  <c r="AB79" i="9"/>
  <c r="H81" i="9"/>
  <c r="Q82" i="9"/>
  <c r="K82" i="10" s="1"/>
  <c r="Q84" i="9"/>
  <c r="Q85" i="9"/>
  <c r="M87" i="9"/>
  <c r="M88" i="9"/>
  <c r="N90" i="9"/>
  <c r="Y91" i="9"/>
  <c r="V93" i="9"/>
  <c r="G95" i="9"/>
  <c r="S96" i="9"/>
  <c r="L98" i="9"/>
  <c r="N99" i="9"/>
  <c r="P101" i="9"/>
  <c r="Y102" i="9"/>
  <c r="T104" i="9"/>
  <c r="K105" i="9"/>
  <c r="X107" i="9"/>
  <c r="Z108" i="9"/>
  <c r="AB110" i="9"/>
  <c r="L111" i="9"/>
  <c r="H113" i="9"/>
  <c r="S114" i="9"/>
  <c r="Q116" i="9"/>
  <c r="T117" i="9"/>
  <c r="AA119" i="9"/>
  <c r="X120" i="9"/>
  <c r="AB122" i="9"/>
  <c r="X123" i="9"/>
  <c r="Z123" i="9"/>
  <c r="K124" i="9"/>
  <c r="Y125" i="9"/>
  <c r="T126" i="9"/>
  <c r="G127" i="9"/>
  <c r="K127" i="9"/>
  <c r="I128" i="9"/>
  <c r="X129" i="9"/>
  <c r="L130" i="9"/>
  <c r="W130" i="9"/>
  <c r="R131" i="9"/>
  <c r="M132" i="9"/>
  <c r="Q133" i="9"/>
  <c r="L133" i="9"/>
  <c r="O134" i="9"/>
  <c r="V135" i="9"/>
  <c r="T136" i="9"/>
  <c r="Q136" i="9"/>
  <c r="V137" i="9"/>
  <c r="Z138" i="9"/>
  <c r="Y139" i="9"/>
  <c r="T139" i="9"/>
  <c r="Z140" i="9"/>
  <c r="Y141" i="9"/>
  <c r="AB142" i="9"/>
  <c r="G143" i="9"/>
  <c r="S143" i="9"/>
  <c r="Y144" i="9"/>
  <c r="O145" i="9"/>
  <c r="L146" i="9"/>
  <c r="W146" i="9"/>
  <c r="Y147" i="9"/>
  <c r="R148" i="9"/>
  <c r="P149" i="9"/>
  <c r="AA149" i="9"/>
  <c r="N150" i="9"/>
  <c r="M151" i="9"/>
  <c r="G151" i="10" s="1"/>
  <c r="T152" i="9"/>
  <c r="W152" i="9"/>
  <c r="K153" i="9"/>
  <c r="N154" i="9"/>
  <c r="X155" i="9"/>
  <c r="Q155" i="9"/>
  <c r="K156" i="9"/>
  <c r="R157" i="9"/>
  <c r="AB158" i="9"/>
  <c r="G159" i="9"/>
  <c r="W159" i="9"/>
  <c r="Y160" i="9"/>
  <c r="S161" i="9"/>
  <c r="M160" i="10" s="1"/>
  <c r="L162" i="9"/>
  <c r="F162" i="10" s="1"/>
  <c r="O162" i="9"/>
  <c r="S163" i="9"/>
  <c r="M164" i="9"/>
  <c r="P165" i="9"/>
  <c r="S165" i="9"/>
  <c r="R166" i="9"/>
  <c r="L165" i="10" s="1"/>
  <c r="Q167" i="9"/>
  <c r="T168" i="9"/>
  <c r="N168" i="10" s="1"/>
  <c r="W168" i="9"/>
  <c r="X169" i="9"/>
  <c r="AA170" i="9"/>
  <c r="Z171" i="9"/>
  <c r="Y171" i="9"/>
  <c r="AB172" i="9"/>
  <c r="V171" i="10" s="1"/>
  <c r="R173" i="9"/>
  <c r="I174" i="9"/>
  <c r="G175" i="9"/>
  <c r="R175" i="9"/>
  <c r="Q176" i="9"/>
  <c r="H177" i="9"/>
  <c r="L178" i="9"/>
  <c r="S178" i="9"/>
  <c r="Q179" i="9"/>
  <c r="V180" i="9"/>
  <c r="T53" i="9"/>
  <c r="H53" i="9"/>
  <c r="N54" i="9"/>
  <c r="M55" i="9"/>
  <c r="X56" i="9"/>
  <c r="Z56" i="9"/>
  <c r="K57" i="9"/>
  <c r="U58" i="9"/>
  <c r="O57" i="10" s="1"/>
  <c r="AB59" i="9"/>
  <c r="G60" i="9"/>
  <c r="S60" i="9"/>
  <c r="O61" i="9"/>
  <c r="H62" i="9"/>
  <c r="L63" i="9"/>
  <c r="U63" i="9"/>
  <c r="I64" i="9"/>
  <c r="H65" i="9"/>
  <c r="P66" i="9"/>
  <c r="AA66" i="9"/>
  <c r="Z67" i="9"/>
  <c r="M68" i="9"/>
  <c r="T69" i="9"/>
  <c r="N68" i="10" s="1"/>
  <c r="R69" i="9"/>
  <c r="T70" i="9"/>
  <c r="W71" i="9"/>
  <c r="Q71" i="10" s="1"/>
  <c r="X72" i="9"/>
  <c r="V72" i="9"/>
  <c r="Y73" i="9"/>
  <c r="K74" i="9"/>
  <c r="AB75" i="9"/>
  <c r="G76" i="9"/>
  <c r="H76" i="9"/>
  <c r="H77" i="9"/>
  <c r="O78" i="9"/>
  <c r="I79" i="9"/>
  <c r="H79" i="9"/>
  <c r="H80" i="9"/>
  <c r="M81" i="9"/>
  <c r="P82" i="9"/>
  <c r="Y82" i="9"/>
  <c r="R83" i="9"/>
  <c r="Y84" i="9"/>
  <c r="T85" i="9"/>
  <c r="U85" i="9"/>
  <c r="H86" i="9"/>
  <c r="Q87" i="9"/>
  <c r="X88" i="9"/>
  <c r="Y88" i="9"/>
  <c r="K89" i="9"/>
  <c r="R90" i="9"/>
  <c r="AB91" i="9"/>
  <c r="G92" i="9"/>
  <c r="O92" i="9"/>
  <c r="Z93" i="9"/>
  <c r="H94" i="9"/>
  <c r="L95" i="9"/>
  <c r="F94" i="10" s="1"/>
  <c r="S95" i="9"/>
  <c r="Q33" i="9"/>
  <c r="G82" i="9"/>
  <c r="S130" i="9"/>
  <c r="P160" i="9"/>
  <c r="N172" i="9"/>
  <c r="Y56" i="9"/>
  <c r="O68" i="9"/>
  <c r="I68" i="10" s="1"/>
  <c r="S79" i="9"/>
  <c r="Z85" i="9"/>
  <c r="V91" i="9"/>
  <c r="N97" i="9"/>
  <c r="O103" i="9"/>
  <c r="S109" i="9"/>
  <c r="AA115" i="9"/>
  <c r="L122" i="9"/>
  <c r="H125" i="9"/>
  <c r="M128" i="9"/>
  <c r="Q131" i="9"/>
  <c r="R134" i="9"/>
  <c r="Y137" i="9"/>
  <c r="I140" i="9"/>
  <c r="N143" i="9"/>
  <c r="Z146" i="9"/>
  <c r="K149" i="9"/>
  <c r="Z152" i="9"/>
  <c r="O155" i="9"/>
  <c r="S158" i="9"/>
  <c r="Z161" i="9"/>
  <c r="W164" i="9"/>
  <c r="N167" i="9"/>
  <c r="R169" i="9"/>
  <c r="AB170" i="9"/>
  <c r="U172" i="9"/>
  <c r="H173" i="9"/>
  <c r="X175" i="9"/>
  <c r="N176" i="9"/>
  <c r="AB178" i="9"/>
  <c r="V177" i="10" s="1"/>
  <c r="N179" i="9"/>
  <c r="Y53" i="9"/>
  <c r="K54" i="9"/>
  <c r="M56" i="9"/>
  <c r="AA57" i="9"/>
  <c r="Q59" i="9"/>
  <c r="Z60" i="9"/>
  <c r="Y62" i="9"/>
  <c r="G64" i="9"/>
  <c r="Y65" i="9"/>
  <c r="L67" i="9"/>
  <c r="I68" i="9"/>
  <c r="U70" i="9"/>
  <c r="U71" i="9"/>
  <c r="T73" i="9"/>
  <c r="AA74" i="9"/>
  <c r="X76" i="9"/>
  <c r="Y77" i="9"/>
  <c r="Z79" i="9"/>
  <c r="Y80" i="9"/>
  <c r="Z81" i="9"/>
  <c r="AA82" i="9"/>
  <c r="O83" i="9"/>
  <c r="S84" i="9"/>
  <c r="AA85" i="9"/>
  <c r="Y86" i="9"/>
  <c r="W87" i="9"/>
  <c r="S88" i="9"/>
  <c r="AA89" i="9"/>
  <c r="W90" i="9"/>
  <c r="S91" i="9"/>
  <c r="U92" i="9"/>
  <c r="M93" i="9"/>
  <c r="W94" i="9"/>
  <c r="G96" i="9"/>
  <c r="Q96" i="9"/>
  <c r="K95" i="10" s="1"/>
  <c r="O97" i="9"/>
  <c r="I97" i="10" s="1"/>
  <c r="I98" i="9"/>
  <c r="L99" i="9"/>
  <c r="W99" i="9"/>
  <c r="N100" i="9"/>
  <c r="H101" i="9"/>
  <c r="P102" i="9"/>
  <c r="W102" i="9"/>
  <c r="R103" i="9"/>
  <c r="L103" i="10" s="1"/>
  <c r="H104" i="9"/>
  <c r="T105" i="9"/>
  <c r="I105" i="9"/>
  <c r="K106" i="9"/>
  <c r="M107" i="9"/>
  <c r="X108" i="9"/>
  <c r="AA108" i="9"/>
  <c r="Z109" i="9"/>
  <c r="Y110" i="9"/>
  <c r="I111" i="9"/>
  <c r="G112" i="9"/>
  <c r="K112" i="9"/>
  <c r="I113" i="9"/>
  <c r="H114" i="9"/>
  <c r="L115" i="9"/>
  <c r="O115" i="9"/>
  <c r="K116" i="9"/>
  <c r="N117" i="9"/>
  <c r="R118" i="9"/>
  <c r="Q118" i="9"/>
  <c r="X119" i="9"/>
  <c r="V120" i="9"/>
  <c r="U121" i="9"/>
  <c r="X121" i="9"/>
  <c r="Y122" i="9"/>
  <c r="K123" i="9"/>
  <c r="AB124" i="9"/>
  <c r="V124" i="10" s="1"/>
  <c r="G124" i="9"/>
  <c r="Z125" i="9"/>
  <c r="V126" i="9"/>
  <c r="AB127" i="9"/>
  <c r="G128" i="9"/>
  <c r="K128" i="9"/>
  <c r="Z129" i="9"/>
  <c r="H130" i="9"/>
  <c r="L131" i="9"/>
  <c r="W131" i="9"/>
  <c r="N132" i="9"/>
  <c r="AA133" i="9"/>
  <c r="P134" i="9"/>
  <c r="M134" i="9"/>
  <c r="K135" i="9"/>
  <c r="N136" i="9"/>
  <c r="T137" i="9"/>
  <c r="W137" i="9"/>
  <c r="Q137" i="10" s="1"/>
  <c r="AA138" i="9"/>
  <c r="R139" i="9"/>
  <c r="X140" i="9"/>
  <c r="AA140" i="9"/>
  <c r="Z141" i="9"/>
  <c r="Y142" i="9"/>
  <c r="AB143" i="9"/>
  <c r="G144" i="9"/>
  <c r="V144" i="9"/>
  <c r="Y145" i="9"/>
  <c r="R146" i="9"/>
  <c r="L147" i="9"/>
  <c r="S147" i="9"/>
  <c r="Y148" i="9"/>
  <c r="H149" i="9"/>
  <c r="P150" i="9"/>
  <c r="W150" i="9"/>
  <c r="V151" i="9"/>
  <c r="P150" i="10" s="1"/>
  <c r="Q152" i="9"/>
  <c r="K152" i="10" s="1"/>
  <c r="T153" i="9"/>
  <c r="M153" i="9"/>
  <c r="G153" i="10" s="1"/>
  <c r="Y154" i="9"/>
  <c r="N155" i="9"/>
  <c r="X156" i="9"/>
  <c r="Y156" i="9"/>
  <c r="S156" i="10" s="1"/>
  <c r="K157" i="9"/>
  <c r="R158" i="9"/>
  <c r="AB159" i="9"/>
  <c r="G160" i="9"/>
  <c r="V160" i="9"/>
  <c r="Y161" i="9"/>
  <c r="H162" i="9"/>
  <c r="M163" i="9"/>
  <c r="P163" i="9"/>
  <c r="N164" i="9"/>
  <c r="M165" i="9"/>
  <c r="P166" i="9"/>
  <c r="S166" i="9"/>
  <c r="R167" i="9"/>
  <c r="Q168" i="9"/>
  <c r="V169" i="9"/>
  <c r="U169" i="9"/>
  <c r="G170" i="9"/>
  <c r="AA171" i="9"/>
  <c r="Y172" i="9"/>
  <c r="AA172" i="9"/>
  <c r="Y173" i="9"/>
  <c r="K174" i="9"/>
  <c r="AB175" i="9"/>
  <c r="G176" i="9"/>
  <c r="R176" i="9"/>
  <c r="I177" i="9"/>
  <c r="N178" i="9"/>
  <c r="L179" i="9"/>
  <c r="V179" i="9"/>
  <c r="Y180" i="9"/>
  <c r="H181" i="9"/>
  <c r="Q182" i="9"/>
  <c r="N52" i="9"/>
  <c r="S53" i="9"/>
  <c r="M53" i="10" s="1"/>
  <c r="Y54" i="9"/>
  <c r="S54" i="10" s="1"/>
  <c r="O55" i="9"/>
  <c r="L56" i="9"/>
  <c r="W56" i="9"/>
  <c r="Q56" i="10" s="1"/>
  <c r="I57" i="9"/>
  <c r="H58" i="9"/>
  <c r="P59" i="9"/>
  <c r="W59" i="9"/>
  <c r="V60" i="9"/>
  <c r="R61" i="9"/>
  <c r="T62" i="9"/>
  <c r="S62" i="9"/>
  <c r="H63" i="9"/>
  <c r="Q64" i="9"/>
  <c r="X65" i="9"/>
  <c r="V65" i="9"/>
  <c r="P65" i="10" s="1"/>
  <c r="O66" i="9"/>
  <c r="U67" i="9"/>
  <c r="AB68" i="9"/>
  <c r="G69" i="9"/>
  <c r="W69" i="9"/>
  <c r="Q69" i="10" s="1"/>
  <c r="G70" i="9"/>
  <c r="R71" i="9"/>
  <c r="L72" i="9"/>
  <c r="Q72" i="9"/>
  <c r="M73" i="9"/>
  <c r="Y74" i="9"/>
  <c r="P75" i="9"/>
  <c r="Z75" i="9"/>
  <c r="S76" i="9"/>
  <c r="K77" i="9"/>
  <c r="T78" i="9"/>
  <c r="S78" i="9"/>
  <c r="T79" i="9"/>
  <c r="O80" i="9"/>
  <c r="X81" i="9"/>
  <c r="AA81" i="9"/>
  <c r="H82" i="9"/>
  <c r="Y83" i="9"/>
  <c r="AB84" i="9"/>
  <c r="G85" i="9"/>
  <c r="H85" i="9"/>
  <c r="S86" i="9"/>
  <c r="R87" i="9"/>
  <c r="L88" i="9"/>
  <c r="W88" i="9"/>
  <c r="Q88" i="10" s="1"/>
  <c r="R89" i="9"/>
  <c r="U90" i="9"/>
  <c r="P91" i="9"/>
  <c r="W91" i="9"/>
  <c r="Z92" i="9"/>
  <c r="N93" i="9"/>
  <c r="H93" i="10" s="1"/>
  <c r="T94" i="9"/>
  <c r="AA94" i="9"/>
  <c r="Y95" i="9"/>
  <c r="K96" i="9"/>
  <c r="X97" i="9"/>
  <c r="W97" i="9"/>
  <c r="V98" i="9"/>
  <c r="U99" i="9"/>
  <c r="AB100" i="9"/>
  <c r="G101" i="9"/>
  <c r="S101" i="9"/>
  <c r="M101" i="10" s="1"/>
  <c r="Q102" i="9"/>
  <c r="V103" i="9"/>
  <c r="P103" i="10" s="1"/>
  <c r="L104" i="9"/>
  <c r="S104" i="9"/>
  <c r="N105" i="9"/>
  <c r="H106" i="9"/>
  <c r="P107" i="9"/>
  <c r="I107" i="9"/>
  <c r="R108" i="9"/>
  <c r="Q109" i="9"/>
  <c r="T110" i="9"/>
  <c r="W110" i="9"/>
  <c r="AA111" i="9"/>
  <c r="U112" i="9"/>
  <c r="X113" i="9"/>
  <c r="AA113" i="9"/>
  <c r="K114" i="9"/>
  <c r="E114" i="10" s="1"/>
  <c r="Y115" i="9"/>
  <c r="AA45" i="9"/>
  <c r="U45" i="10" s="1"/>
  <c r="X94" i="9"/>
  <c r="AA142" i="9"/>
  <c r="U163" i="9"/>
  <c r="M175" i="9"/>
  <c r="I59" i="9"/>
  <c r="N71" i="9"/>
  <c r="K80" i="9"/>
  <c r="G87" i="9"/>
  <c r="P93" i="9"/>
  <c r="X99" i="9"/>
  <c r="R105" i="9"/>
  <c r="V111" i="9"/>
  <c r="P111" i="10" s="1"/>
  <c r="Z117" i="9"/>
  <c r="T117" i="10" s="1"/>
  <c r="G123" i="9"/>
  <c r="M126" i="9"/>
  <c r="Q129" i="9"/>
  <c r="T132" i="9"/>
  <c r="N132" i="10" s="1"/>
  <c r="Y135" i="9"/>
  <c r="I138" i="9"/>
  <c r="H141" i="9"/>
  <c r="H144" i="9"/>
  <c r="H147" i="9"/>
  <c r="Q150" i="9"/>
  <c r="V153" i="9"/>
  <c r="P152" i="10" s="1"/>
  <c r="R156" i="9"/>
  <c r="V159" i="9"/>
  <c r="R162" i="9"/>
  <c r="V165" i="9"/>
  <c r="AA167" i="9"/>
  <c r="G169" i="9"/>
  <c r="I171" i="9"/>
  <c r="L172" i="9"/>
  <c r="F171" i="10" s="1"/>
  <c r="M174" i="9"/>
  <c r="S175" i="9"/>
  <c r="P177" i="9"/>
  <c r="I178" i="9"/>
  <c r="T180" i="9"/>
  <c r="O53" i="9"/>
  <c r="AB55" i="9"/>
  <c r="S56" i="9"/>
  <c r="R58" i="9"/>
  <c r="S59" i="9"/>
  <c r="I61" i="9"/>
  <c r="K62" i="9"/>
  <c r="M64" i="9"/>
  <c r="N65" i="9"/>
  <c r="Q67" i="9"/>
  <c r="R68" i="9"/>
  <c r="AA70" i="9"/>
  <c r="G72" i="9"/>
  <c r="H73" i="9"/>
  <c r="L75" i="9"/>
  <c r="O76" i="9"/>
  <c r="P78" i="9"/>
  <c r="P79" i="9"/>
  <c r="W80" i="9"/>
  <c r="W81" i="9"/>
  <c r="L83" i="9"/>
  <c r="F82" i="10" s="1"/>
  <c r="G84" i="9"/>
  <c r="U84" i="9"/>
  <c r="P86" i="9"/>
  <c r="L87" i="9"/>
  <c r="G88" i="9"/>
  <c r="T89" i="9"/>
  <c r="P90" i="9"/>
  <c r="L91" i="9"/>
  <c r="X92" i="9"/>
  <c r="T93" i="9"/>
  <c r="P94" i="9"/>
  <c r="AB95" i="9"/>
  <c r="X96" i="9"/>
  <c r="R96" i="10" s="1"/>
  <c r="Z96" i="9"/>
  <c r="R97" i="9"/>
  <c r="M98" i="9"/>
  <c r="AB99" i="9"/>
  <c r="V99" i="10" s="1"/>
  <c r="G100" i="9"/>
  <c r="S100" i="9"/>
  <c r="M100" i="10" s="1"/>
  <c r="Y101" i="9"/>
  <c r="I102" i="9"/>
  <c r="L103" i="9"/>
  <c r="F103" i="10" s="1"/>
  <c r="S103" i="9"/>
  <c r="M103" i="10" s="1"/>
  <c r="Y104" i="9"/>
  <c r="H105" i="9"/>
  <c r="P106" i="9"/>
  <c r="J106" i="10" s="1"/>
  <c r="AA106" i="9"/>
  <c r="K107" i="9"/>
  <c r="Q108" i="9"/>
  <c r="K108" i="10" s="1"/>
  <c r="T109" i="9"/>
  <c r="N109" i="10" s="1"/>
  <c r="W109" i="9"/>
  <c r="Q109" i="10" s="1"/>
  <c r="V110" i="9"/>
  <c r="Z111" i="9"/>
  <c r="X112" i="9"/>
  <c r="R112" i="10" s="1"/>
  <c r="AA112" i="9"/>
  <c r="Z113" i="9"/>
  <c r="I114" i="9"/>
  <c r="AB115" i="9"/>
  <c r="G116" i="9"/>
  <c r="AA116" i="9"/>
  <c r="K117" i="9"/>
  <c r="O118" i="9"/>
  <c r="U119" i="9"/>
  <c r="Y119" i="9"/>
  <c r="S120" i="9"/>
  <c r="R121" i="9"/>
  <c r="P122" i="9"/>
  <c r="V122" i="9"/>
  <c r="P122" i="10" s="1"/>
  <c r="AA123" i="9"/>
  <c r="U124" i="9"/>
  <c r="T125" i="9"/>
  <c r="W125" i="9"/>
  <c r="S126" i="9"/>
  <c r="U127" i="9"/>
  <c r="X128" i="9"/>
  <c r="AA128" i="9"/>
  <c r="K129" i="9"/>
  <c r="Y130" i="9"/>
  <c r="AB131" i="9"/>
  <c r="G132" i="9"/>
  <c r="K132" i="9"/>
  <c r="E132" i="10" s="1"/>
  <c r="I133" i="9"/>
  <c r="U134" i="9"/>
  <c r="M135" i="9"/>
  <c r="AA135" i="9"/>
  <c r="K136" i="9"/>
  <c r="M137" i="9"/>
  <c r="G137" i="10" s="1"/>
  <c r="Q138" i="9"/>
  <c r="T138" i="9"/>
  <c r="AB139" i="9"/>
  <c r="Q140" i="9"/>
  <c r="T141" i="9"/>
  <c r="W141" i="9"/>
  <c r="V142" i="9"/>
  <c r="Q143" i="9"/>
  <c r="X144" i="9"/>
  <c r="W144" i="9"/>
  <c r="R145" i="9"/>
  <c r="U146" i="9"/>
  <c r="AB147" i="9"/>
  <c r="G148" i="9"/>
  <c r="O148" i="9"/>
  <c r="Y149" i="9"/>
  <c r="R150" i="9"/>
  <c r="L151" i="9"/>
  <c r="W151" i="9"/>
  <c r="N152" i="9"/>
  <c r="I153" i="9"/>
  <c r="P154" i="9"/>
  <c r="W154" i="9"/>
  <c r="Q153" i="10" s="1"/>
  <c r="M155" i="9"/>
  <c r="G155" i="10" s="1"/>
  <c r="U156" i="9"/>
  <c r="T157" i="9"/>
  <c r="AA157" i="9"/>
  <c r="U158" i="9"/>
  <c r="U159" i="9"/>
  <c r="X160" i="9"/>
  <c r="AA160" i="9"/>
  <c r="N161" i="9"/>
  <c r="Y162" i="9"/>
  <c r="S162" i="10" s="1"/>
  <c r="I163" i="9"/>
  <c r="G164" i="9"/>
  <c r="K164" i="9"/>
  <c r="I165" i="9"/>
  <c r="M166" i="9"/>
  <c r="L167" i="9"/>
  <c r="O167" i="9"/>
  <c r="N168" i="9"/>
  <c r="S169" i="9"/>
  <c r="R170" i="9"/>
  <c r="Q170" i="9"/>
  <c r="T171" i="9"/>
  <c r="V172" i="9"/>
  <c r="T173" i="9"/>
  <c r="S173" i="9"/>
  <c r="M173" i="10" s="1"/>
  <c r="AA174" i="9"/>
  <c r="U175" i="9"/>
  <c r="X176" i="9"/>
  <c r="AA176" i="9"/>
  <c r="Z177" i="9"/>
  <c r="T176" i="10" s="1"/>
  <c r="Q178" i="9"/>
  <c r="AB179" i="9"/>
  <c r="G180" i="9"/>
  <c r="O180" i="9"/>
  <c r="Y181" i="9"/>
  <c r="N182" i="9"/>
  <c r="X53" i="9"/>
  <c r="R53" i="10" s="1"/>
  <c r="U53" i="9"/>
  <c r="R54" i="9"/>
  <c r="Q55" i="9"/>
  <c r="AB56" i="9"/>
  <c r="G57" i="9"/>
  <c r="O57" i="9"/>
  <c r="Y58" i="9"/>
  <c r="R59" i="9"/>
  <c r="L59" i="10" s="1"/>
  <c r="L60" i="9"/>
  <c r="F60" i="10" s="1"/>
  <c r="W60" i="9"/>
  <c r="S61" i="9"/>
  <c r="M62" i="9"/>
  <c r="P63" i="9"/>
  <c r="J63" i="10" s="1"/>
  <c r="I63" i="9"/>
  <c r="N64" i="9"/>
  <c r="M65" i="9"/>
  <c r="G65" i="10" s="1"/>
  <c r="T66" i="9"/>
  <c r="N66" i="10" s="1"/>
  <c r="N66" i="9"/>
  <c r="H66" i="10" s="1"/>
  <c r="K67" i="9"/>
  <c r="Q68" i="9"/>
  <c r="X69" i="9"/>
  <c r="Z69" i="9"/>
  <c r="T69" i="10" s="1"/>
  <c r="X70" i="9"/>
  <c r="H71" i="9"/>
  <c r="AB72" i="9"/>
  <c r="V72" i="10" s="1"/>
  <c r="G73" i="9"/>
  <c r="I73" i="9"/>
  <c r="O74" i="9"/>
  <c r="N75" i="9"/>
  <c r="L76" i="9"/>
  <c r="F76" i="10" s="1"/>
  <c r="Q76" i="9"/>
  <c r="M77" i="9"/>
  <c r="W78" i="9"/>
  <c r="N79" i="9"/>
  <c r="M79" i="9"/>
  <c r="M80" i="9"/>
  <c r="Q81" i="9"/>
  <c r="T82" i="9"/>
  <c r="N82" i="10" s="1"/>
  <c r="N82" i="9"/>
  <c r="V83" i="9"/>
  <c r="I84" i="9"/>
  <c r="X85" i="9"/>
  <c r="R85" i="10" s="1"/>
  <c r="Y85" i="9"/>
  <c r="M86" i="9"/>
  <c r="U87" i="9"/>
  <c r="AB88" i="9"/>
  <c r="V88" i="10" s="1"/>
  <c r="G89" i="9"/>
  <c r="O89" i="9"/>
  <c r="V90" i="9"/>
  <c r="H91" i="9"/>
  <c r="L92" i="9"/>
  <c r="S92" i="9"/>
  <c r="H93" i="9"/>
  <c r="Q94" i="9"/>
  <c r="P95" i="9"/>
  <c r="W95" i="9"/>
  <c r="AA96" i="9"/>
  <c r="Q97" i="9"/>
  <c r="T98" i="9"/>
  <c r="N98" i="10" s="1"/>
  <c r="W98" i="9"/>
  <c r="K99" i="9"/>
  <c r="E99" i="10" s="1"/>
  <c r="Q100" i="9"/>
  <c r="K100" i="10" s="1"/>
  <c r="X101" i="9"/>
  <c r="R101" i="9"/>
  <c r="K102" i="9"/>
  <c r="U103" i="9"/>
  <c r="AB104" i="9"/>
  <c r="G105" i="9"/>
  <c r="S105" i="9"/>
  <c r="M105" i="10" s="1"/>
  <c r="Y106" i="9"/>
  <c r="S106" i="10" s="1"/>
  <c r="N107" i="9"/>
  <c r="L108" i="9"/>
  <c r="F108" i="10" s="1"/>
  <c r="O108" i="9"/>
  <c r="I108" i="10" s="1"/>
  <c r="N109" i="9"/>
  <c r="H109" i="10" s="1"/>
  <c r="M110" i="9"/>
  <c r="Q111" i="9"/>
  <c r="T111" i="9"/>
  <c r="R112" i="9"/>
  <c r="L112" i="10" s="1"/>
  <c r="Q113" i="9"/>
  <c r="T114" i="9"/>
  <c r="AA114" i="9"/>
  <c r="V115" i="9"/>
  <c r="I116" i="9"/>
  <c r="U117" i="9"/>
  <c r="AB117" i="9"/>
  <c r="AB118" i="9"/>
  <c r="L119" i="9"/>
  <c r="I120" i="9"/>
  <c r="H121" i="9"/>
  <c r="L121" i="9"/>
  <c r="M122" i="9"/>
  <c r="U123" i="9"/>
  <c r="P124" i="9"/>
  <c r="S124" i="9"/>
  <c r="N125" i="9"/>
  <c r="I126" i="9"/>
  <c r="P127" i="9"/>
  <c r="J127" i="10" s="1"/>
  <c r="S127" i="9"/>
  <c r="M127" i="10" s="1"/>
  <c r="R128" i="9"/>
  <c r="N129" i="9"/>
  <c r="T130" i="9"/>
  <c r="N130" i="10" s="1"/>
  <c r="N130" i="9"/>
  <c r="H130" i="10" s="1"/>
  <c r="K131" i="9"/>
  <c r="U132" i="9"/>
  <c r="Y133" i="9"/>
  <c r="X133" i="9"/>
  <c r="W134" i="9"/>
  <c r="L135" i="9"/>
  <c r="AB136" i="9"/>
  <c r="V136" i="10" s="1"/>
  <c r="G137" i="9"/>
  <c r="K137" i="9"/>
  <c r="E136" i="10" s="1"/>
  <c r="O138" i="9"/>
  <c r="X139" i="9"/>
  <c r="L140" i="9"/>
  <c r="F140" i="10" s="1"/>
  <c r="O140" i="9"/>
  <c r="N141" i="9"/>
  <c r="H141" i="10" s="1"/>
  <c r="M142" i="9"/>
  <c r="P143" i="9"/>
  <c r="J143" i="10" s="1"/>
  <c r="AA143" i="9"/>
  <c r="I144" i="9"/>
  <c r="M145" i="9"/>
  <c r="G145" i="10" s="1"/>
  <c r="T146" i="9"/>
  <c r="N146" i="10" s="1"/>
  <c r="I146" i="9"/>
  <c r="AA69" i="9"/>
  <c r="P118" i="9"/>
  <c r="L157" i="9"/>
  <c r="K169" i="9"/>
  <c r="R53" i="9"/>
  <c r="K65" i="9"/>
  <c r="Z77" i="9"/>
  <c r="AA83" i="9"/>
  <c r="L90" i="9"/>
  <c r="T96" i="9"/>
  <c r="AB102" i="9"/>
  <c r="M108" i="9"/>
  <c r="Y114" i="9"/>
  <c r="O120" i="9"/>
  <c r="V124" i="9"/>
  <c r="N127" i="9"/>
  <c r="Z130" i="9"/>
  <c r="V133" i="9"/>
  <c r="W136" i="9"/>
  <c r="S139" i="9"/>
  <c r="O142" i="9"/>
  <c r="I142" i="10" s="1"/>
  <c r="K145" i="9"/>
  <c r="AA148" i="9"/>
  <c r="Z151" i="9"/>
  <c r="G155" i="9"/>
  <c r="L158" i="9"/>
  <c r="P161" i="9"/>
  <c r="T164" i="9"/>
  <c r="X167" i="9"/>
  <c r="Z168" i="9"/>
  <c r="K170" i="9"/>
  <c r="H171" i="9"/>
  <c r="M173" i="9"/>
  <c r="G173" i="10" s="1"/>
  <c r="P174" i="9"/>
  <c r="S176" i="9"/>
  <c r="S177" i="9"/>
  <c r="M177" i="10" s="1"/>
  <c r="S179" i="9"/>
  <c r="AA52" i="9"/>
  <c r="U54" i="9"/>
  <c r="G56" i="9"/>
  <c r="Y57" i="9"/>
  <c r="L59" i="9"/>
  <c r="I60" i="9"/>
  <c r="P62" i="9"/>
  <c r="AA63" i="9"/>
  <c r="T65" i="9"/>
  <c r="N65" i="10" s="1"/>
  <c r="K66" i="9"/>
  <c r="X68" i="9"/>
  <c r="S69" i="9"/>
  <c r="AB71" i="9"/>
  <c r="H72" i="9"/>
  <c r="Q74" i="9"/>
  <c r="R75" i="9"/>
  <c r="V77" i="9"/>
  <c r="K78" i="9"/>
  <c r="Z80" i="9"/>
  <c r="I81" i="9"/>
  <c r="K82" i="9"/>
  <c r="U83" i="9"/>
  <c r="V84" i="9"/>
  <c r="K85" i="9"/>
  <c r="O86" i="9"/>
  <c r="V87" i="9"/>
  <c r="Z88" i="9"/>
  <c r="N89" i="9"/>
  <c r="Y90" i="9"/>
  <c r="Z91" i="9"/>
  <c r="V92" i="9"/>
  <c r="O93" i="9"/>
  <c r="Y94" i="9"/>
  <c r="H95" i="9"/>
  <c r="W96" i="9"/>
  <c r="M97" i="9"/>
  <c r="P98" i="9"/>
  <c r="J97" i="10" s="1"/>
  <c r="S98" i="9"/>
  <c r="Z99" i="9"/>
  <c r="M100" i="9"/>
  <c r="T101" i="9"/>
  <c r="I101" i="9"/>
  <c r="N102" i="9"/>
  <c r="Q103" i="9"/>
  <c r="X104" i="9"/>
  <c r="Z104" i="9"/>
  <c r="O105" i="9"/>
  <c r="U106" i="9"/>
  <c r="AB107" i="9"/>
  <c r="V106" i="10" s="1"/>
  <c r="G108" i="9"/>
  <c r="K108" i="9"/>
  <c r="I109" i="9"/>
  <c r="H110" i="9"/>
  <c r="M111" i="9"/>
  <c r="P111" i="9"/>
  <c r="N112" i="9"/>
  <c r="M113" i="9"/>
  <c r="P114" i="9"/>
  <c r="W114" i="9"/>
  <c r="R115" i="9"/>
  <c r="L115" i="10" s="1"/>
  <c r="U116" i="9"/>
  <c r="Q117" i="9"/>
  <c r="X117" i="9"/>
  <c r="X118" i="9"/>
  <c r="G119" i="9"/>
  <c r="Y120" i="9"/>
  <c r="AB120" i="9"/>
  <c r="G121" i="9"/>
  <c r="H122" i="9"/>
  <c r="AB123" i="9"/>
  <c r="L124" i="9"/>
  <c r="O124" i="9"/>
  <c r="I125" i="9"/>
  <c r="AB126" i="9"/>
  <c r="L127" i="9"/>
  <c r="O127" i="9"/>
  <c r="N128" i="9"/>
  <c r="I129" i="9"/>
  <c r="P130" i="9"/>
  <c r="AA130" i="9"/>
  <c r="Z131" i="9"/>
  <c r="T131" i="10" s="1"/>
  <c r="Q132" i="9"/>
  <c r="U133" i="9"/>
  <c r="P133" i="9"/>
  <c r="J133" i="10" s="1"/>
  <c r="S134" i="9"/>
  <c r="Z135" i="9"/>
  <c r="T135" i="10" s="1"/>
  <c r="X136" i="9"/>
  <c r="U136" i="9"/>
  <c r="Z137" i="9"/>
  <c r="K138" i="9"/>
  <c r="L139" i="9"/>
  <c r="G140" i="9"/>
  <c r="K140" i="9"/>
  <c r="I141" i="9"/>
  <c r="H142" i="9"/>
  <c r="L143" i="9"/>
  <c r="W143" i="9"/>
  <c r="AA144" i="9"/>
  <c r="H145" i="9"/>
  <c r="P146" i="9"/>
  <c r="AA146" i="9"/>
  <c r="N147" i="9"/>
  <c r="H148" i="9"/>
  <c r="T149" i="9"/>
  <c r="N149" i="9"/>
  <c r="Z150" i="9"/>
  <c r="Q151" i="9"/>
  <c r="X152" i="9"/>
  <c r="AA152" i="9"/>
  <c r="U152" i="10" s="1"/>
  <c r="O153" i="9"/>
  <c r="R154" i="9"/>
  <c r="AB155" i="9"/>
  <c r="G156" i="9"/>
  <c r="O156" i="9"/>
  <c r="V157" i="9"/>
  <c r="M158" i="9"/>
  <c r="L159" i="9"/>
  <c r="AA159" i="9"/>
  <c r="W160" i="9"/>
  <c r="H161" i="9"/>
  <c r="P162" i="9"/>
  <c r="S162" i="9"/>
  <c r="W163" i="9"/>
  <c r="Q163" i="10" s="1"/>
  <c r="Q164" i="9"/>
  <c r="T165" i="9"/>
  <c r="W165" i="9"/>
  <c r="V166" i="9"/>
  <c r="U167" i="9"/>
  <c r="O166" i="10" s="1"/>
  <c r="X168" i="9"/>
  <c r="AA168" i="9"/>
  <c r="AB169" i="9"/>
  <c r="L170" i="9"/>
  <c r="K171" i="9"/>
  <c r="H172" i="9"/>
  <c r="K172" i="9"/>
  <c r="Z173" i="9"/>
  <c r="N174" i="9"/>
  <c r="L175" i="9"/>
  <c r="V175" i="9"/>
  <c r="U176" i="9"/>
  <c r="M177" i="9"/>
  <c r="G177" i="10" s="1"/>
  <c r="P178" i="9"/>
  <c r="W178" i="9"/>
  <c r="U179" i="9"/>
  <c r="H180" i="9"/>
  <c r="T181" i="9"/>
  <c r="I181" i="9"/>
  <c r="AA182" i="9"/>
  <c r="Z53" i="9"/>
  <c r="T53" i="10" s="1"/>
  <c r="H54" i="9"/>
  <c r="P55" i="9"/>
  <c r="Z55" i="9"/>
  <c r="V56" i="9"/>
  <c r="P56" i="10" s="1"/>
  <c r="M57" i="9"/>
  <c r="T58" i="9"/>
  <c r="I58" i="9"/>
  <c r="Z59" i="9"/>
  <c r="Q60" i="9"/>
  <c r="X61" i="9"/>
  <c r="Z61" i="9"/>
  <c r="T61" i="10" s="1"/>
  <c r="R62" i="9"/>
  <c r="O63" i="9"/>
  <c r="AB64" i="9"/>
  <c r="V64" i="10" s="1"/>
  <c r="G65" i="9"/>
  <c r="S65" i="9"/>
  <c r="Y66" i="9"/>
  <c r="R67" i="9"/>
  <c r="L67" i="10" s="1"/>
  <c r="L68" i="9"/>
  <c r="W68" i="9"/>
  <c r="V69" i="9"/>
  <c r="O70" i="9"/>
  <c r="P71" i="9"/>
  <c r="Z71" i="9"/>
  <c r="S72" i="9"/>
  <c r="K73" i="9"/>
  <c r="T74" i="9"/>
  <c r="R74" i="9"/>
  <c r="U75" i="9"/>
  <c r="O75" i="10" s="1"/>
  <c r="R76" i="9"/>
  <c r="X77" i="9"/>
  <c r="W77" i="9"/>
  <c r="R78" i="9"/>
  <c r="AA79" i="9"/>
  <c r="U78" i="10" s="1"/>
  <c r="AB80" i="9"/>
  <c r="G81" i="9"/>
  <c r="K81" i="9"/>
  <c r="O82" i="9"/>
  <c r="H83" i="9"/>
  <c r="L84" i="9"/>
  <c r="W84" i="9"/>
  <c r="Q84" i="10" s="1"/>
  <c r="O85" i="9"/>
  <c r="I86" i="9"/>
  <c r="P87" i="9"/>
  <c r="AA87" i="9"/>
  <c r="U87" i="10" s="1"/>
  <c r="Q88" i="9"/>
  <c r="Q89" i="9"/>
  <c r="T90" i="9"/>
  <c r="AA90" i="9"/>
  <c r="U91" i="9"/>
  <c r="O91" i="10" s="1"/>
  <c r="I92" i="9"/>
  <c r="X93" i="9"/>
  <c r="Y93" i="9"/>
  <c r="K94" i="9"/>
  <c r="R95" i="9"/>
  <c r="AB96" i="9"/>
  <c r="G97" i="9"/>
  <c r="V97" i="9"/>
  <c r="Q98" i="9"/>
  <c r="V99" i="9"/>
  <c r="L100" i="9"/>
  <c r="W100" i="9"/>
  <c r="N101" i="9"/>
  <c r="R102" i="9"/>
  <c r="P103" i="9"/>
  <c r="W103" i="9"/>
  <c r="I104" i="9"/>
  <c r="M105" i="9"/>
  <c r="T106" i="9"/>
  <c r="N106" i="9"/>
  <c r="O107" i="9"/>
  <c r="U108" i="9"/>
  <c r="X109" i="9"/>
  <c r="AA109" i="9"/>
  <c r="Z110" i="9"/>
  <c r="K111" i="9"/>
  <c r="AB112" i="9"/>
  <c r="V112" i="10" s="1"/>
  <c r="G113" i="9"/>
  <c r="K113" i="9"/>
  <c r="N114" i="9"/>
  <c r="H115" i="9"/>
  <c r="L116" i="9"/>
  <c r="M116" i="9"/>
  <c r="O117" i="9"/>
  <c r="S118" i="9"/>
  <c r="N119" i="9"/>
  <c r="I119" i="9"/>
  <c r="W120" i="9"/>
  <c r="V121" i="9"/>
  <c r="T122" i="9"/>
  <c r="O122" i="9"/>
  <c r="H123" i="9"/>
  <c r="Y124" i="9"/>
  <c r="X125" i="9"/>
  <c r="AA125" i="9"/>
  <c r="W126" i="9"/>
  <c r="Y127" i="9"/>
  <c r="AB128" i="9"/>
  <c r="H129" i="9"/>
  <c r="O129" i="9"/>
  <c r="I130" i="9"/>
  <c r="H131" i="9"/>
  <c r="L132" i="9"/>
  <c r="F132" i="10" s="1"/>
  <c r="O132" i="9"/>
  <c r="N133" i="9"/>
  <c r="I134" i="9"/>
  <c r="Q135" i="9"/>
  <c r="K135" i="10" s="1"/>
  <c r="G135" i="9"/>
  <c r="O136" i="9"/>
  <c r="Q137" i="9"/>
  <c r="U138" i="9"/>
  <c r="X138" i="9"/>
  <c r="R138" i="10" s="1"/>
  <c r="K139" i="9"/>
  <c r="U140" i="9"/>
  <c r="X141" i="9"/>
  <c r="AA141" i="9"/>
  <c r="U141" i="10" s="1"/>
  <c r="Z142" i="9"/>
  <c r="U143" i="9"/>
  <c r="AB144" i="9"/>
  <c r="V144" i="10" s="1"/>
  <c r="G145" i="9"/>
  <c r="V145" i="9"/>
  <c r="Y146" i="9"/>
  <c r="I147" i="9"/>
  <c r="L148" i="9"/>
  <c r="F148" i="10" s="1"/>
  <c r="S148" i="9"/>
  <c r="I149" i="9"/>
  <c r="H150" i="9"/>
  <c r="P151" i="9"/>
  <c r="J151" i="10" s="1"/>
  <c r="AA151" i="9"/>
  <c r="R152" i="9"/>
  <c r="L152" i="10" s="1"/>
  <c r="N153" i="9"/>
  <c r="T154" i="9"/>
  <c r="N154" i="10" s="1"/>
  <c r="AA154" i="9"/>
  <c r="Y155" i="9"/>
  <c r="I156" i="9"/>
  <c r="X157" i="9"/>
  <c r="U157" i="9"/>
  <c r="K158" i="9"/>
  <c r="Y159" i="9"/>
  <c r="AB160" i="9"/>
  <c r="V160" i="10" s="1"/>
  <c r="G161" i="9"/>
  <c r="R161" i="9"/>
  <c r="I162" i="9"/>
  <c r="N163" i="9"/>
  <c r="L164" i="9"/>
  <c r="O164" i="9"/>
  <c r="N165" i="9"/>
  <c r="Q166" i="9"/>
  <c r="P167" i="9"/>
  <c r="S167" i="9"/>
  <c r="R168" i="9"/>
  <c r="W169" i="9"/>
  <c r="Q168" i="10" s="1"/>
  <c r="V170" i="9"/>
  <c r="U170" i="9"/>
  <c r="X171" i="9"/>
  <c r="R57" i="9"/>
  <c r="H178" i="9"/>
  <c r="V88" i="9"/>
  <c r="P88" i="10" s="1"/>
  <c r="W112" i="9"/>
  <c r="W129" i="9"/>
  <c r="L142" i="9"/>
  <c r="AB154" i="9"/>
  <c r="Y166" i="9"/>
  <c r="W172" i="9"/>
  <c r="Q172" i="10" s="1"/>
  <c r="G179" i="9"/>
  <c r="T57" i="9"/>
  <c r="N57" i="10" s="1"/>
  <c r="AB63" i="9"/>
  <c r="M69" i="9"/>
  <c r="S75" i="9"/>
  <c r="T81" i="9"/>
  <c r="N85" i="9"/>
  <c r="M89" i="9"/>
  <c r="I93" i="9"/>
  <c r="T97" i="9"/>
  <c r="X100" i="9"/>
  <c r="AB103" i="9"/>
  <c r="V106" i="9"/>
  <c r="M109" i="9"/>
  <c r="Q112" i="9"/>
  <c r="U115" i="9"/>
  <c r="G118" i="9"/>
  <c r="O121" i="9"/>
  <c r="I124" i="9"/>
  <c r="R127" i="9"/>
  <c r="L126" i="10" s="1"/>
  <c r="K130" i="9"/>
  <c r="Z133" i="9"/>
  <c r="AA136" i="9"/>
  <c r="W139" i="9"/>
  <c r="Q138" i="10" s="1"/>
  <c r="S142" i="9"/>
  <c r="S145" i="9"/>
  <c r="V148" i="9"/>
  <c r="P147" i="10" s="1"/>
  <c r="G152" i="9"/>
  <c r="L155" i="9"/>
  <c r="P158" i="9"/>
  <c r="T161" i="9"/>
  <c r="X164" i="9"/>
  <c r="AB167" i="9"/>
  <c r="O170" i="9"/>
  <c r="Q173" i="9"/>
  <c r="W176" i="9"/>
  <c r="W179" i="9"/>
  <c r="K182" i="9"/>
  <c r="I55" i="9"/>
  <c r="O58" i="9"/>
  <c r="M61" i="9"/>
  <c r="S64" i="9"/>
  <c r="AA67" i="9"/>
  <c r="R70" i="9"/>
  <c r="W73" i="9"/>
  <c r="G77" i="9"/>
  <c r="L80" i="9"/>
  <c r="P83" i="9"/>
  <c r="T86" i="9"/>
  <c r="X89" i="9"/>
  <c r="AB92" i="9"/>
  <c r="M95" i="9"/>
  <c r="R98" i="9"/>
  <c r="M101" i="9"/>
  <c r="M104" i="9"/>
  <c r="Q107" i="9"/>
  <c r="I110" i="9"/>
  <c r="N113" i="9"/>
  <c r="AB116" i="9"/>
  <c r="L117" i="9"/>
  <c r="S119" i="9"/>
  <c r="M119" i="10" s="1"/>
  <c r="P120" i="9"/>
  <c r="J120" i="10" s="1"/>
  <c r="K122" i="9"/>
  <c r="I123" i="9"/>
  <c r="Q125" i="9"/>
  <c r="P126" i="9"/>
  <c r="U128" i="9"/>
  <c r="P129" i="9"/>
  <c r="Y131" i="9"/>
  <c r="H133" i="9"/>
  <c r="Z134" i="9"/>
  <c r="L136" i="9"/>
  <c r="N137" i="9"/>
  <c r="Q139" i="9"/>
  <c r="R140" i="9"/>
  <c r="T142" i="9"/>
  <c r="K143" i="9"/>
  <c r="X145" i="9"/>
  <c r="R145" i="10" s="1"/>
  <c r="O146" i="9"/>
  <c r="W147" i="9"/>
  <c r="Q147" i="10" s="1"/>
  <c r="G149" i="9"/>
  <c r="Z149" i="9"/>
  <c r="AA150" i="9"/>
  <c r="L152" i="9"/>
  <c r="G153" i="9"/>
  <c r="Y153" i="9"/>
  <c r="P155" i="9"/>
  <c r="L156" i="9"/>
  <c r="G157" i="9"/>
  <c r="T158" i="9"/>
  <c r="P159" i="9"/>
  <c r="L160" i="9"/>
  <c r="F160" i="10" s="1"/>
  <c r="X161" i="9"/>
  <c r="R161" i="10" s="1"/>
  <c r="T162" i="9"/>
  <c r="Q163" i="9"/>
  <c r="K163" i="10" s="1"/>
  <c r="AB164" i="9"/>
  <c r="X165" i="9"/>
  <c r="T166" i="9"/>
  <c r="H167" i="9"/>
  <c r="AB168" i="9"/>
  <c r="Z169" i="9"/>
  <c r="S170" i="9"/>
  <c r="O171" i="9"/>
  <c r="I172" i="9"/>
  <c r="G173" i="9"/>
  <c r="I173" i="9"/>
  <c r="O174" i="9"/>
  <c r="I174" i="10" s="1"/>
  <c r="H175" i="9"/>
  <c r="L176" i="9"/>
  <c r="V176" i="9"/>
  <c r="P175" i="10" s="1"/>
  <c r="N177" i="9"/>
  <c r="V178" i="9"/>
  <c r="P179" i="9"/>
  <c r="Z179" i="9"/>
  <c r="N180" i="9"/>
  <c r="M181" i="9"/>
  <c r="U181" i="9"/>
  <c r="W182" i="9"/>
  <c r="Y183" i="9"/>
  <c r="X184" i="9"/>
  <c r="Z184" i="9"/>
  <c r="W185" i="9"/>
  <c r="R186" i="9"/>
  <c r="AB187" i="9"/>
  <c r="V187" i="10" s="1"/>
  <c r="R181" i="9"/>
  <c r="G182" i="9"/>
  <c r="I183" i="9"/>
  <c r="AB184" i="9"/>
  <c r="G185" i="9"/>
  <c r="AA185" i="9"/>
  <c r="Z186" i="9"/>
  <c r="H187" i="9"/>
  <c r="H182" i="9"/>
  <c r="AB182" i="9"/>
  <c r="S183" i="9"/>
  <c r="V184" i="9"/>
  <c r="AB185" i="9"/>
  <c r="G186" i="9"/>
  <c r="AA186" i="9"/>
  <c r="I187" i="9"/>
  <c r="Q181" i="9"/>
  <c r="S182" i="9"/>
  <c r="Q183" i="9"/>
  <c r="T184" i="9"/>
  <c r="R184" i="9"/>
  <c r="S185" i="9"/>
  <c r="I186" i="9"/>
  <c r="X187" i="9"/>
  <c r="R187" i="10" s="1"/>
  <c r="S187" i="9"/>
  <c r="M106" i="9"/>
  <c r="I62" i="9"/>
  <c r="M94" i="9"/>
  <c r="H119" i="9"/>
  <c r="W132" i="9"/>
  <c r="P145" i="9"/>
  <c r="H157" i="9"/>
  <c r="M168" i="9"/>
  <c r="Z174" i="9"/>
  <c r="U180" i="9"/>
  <c r="K58" i="9"/>
  <c r="E58" i="10" s="1"/>
  <c r="O64" i="9"/>
  <c r="Y70" i="9"/>
  <c r="V76" i="9"/>
  <c r="U82" i="9"/>
  <c r="R86" i="9"/>
  <c r="H90" i="9"/>
  <c r="R94" i="9"/>
  <c r="S97" i="9"/>
  <c r="V100" i="9"/>
  <c r="P100" i="10" s="1"/>
  <c r="G104" i="9"/>
  <c r="L107" i="9"/>
  <c r="P110" i="9"/>
  <c r="T113" i="9"/>
  <c r="X116" i="9"/>
  <c r="O119" i="9"/>
  <c r="Z122" i="9"/>
  <c r="M125" i="9"/>
  <c r="Q128" i="9"/>
  <c r="U131" i="9"/>
  <c r="V134" i="9"/>
  <c r="I137" i="9"/>
  <c r="N140" i="9"/>
  <c r="Z143" i="9"/>
  <c r="K146" i="9"/>
  <c r="E146" i="10" s="1"/>
  <c r="O149" i="9"/>
  <c r="K152" i="9"/>
  <c r="S155" i="9"/>
  <c r="W158" i="9"/>
  <c r="K161" i="9"/>
  <c r="AA164" i="9"/>
  <c r="G168" i="9"/>
  <c r="N171" i="9"/>
  <c r="H170" i="10" s="1"/>
  <c r="Q174" i="9"/>
  <c r="T177" i="9"/>
  <c r="X180" i="9"/>
  <c r="I53" i="9"/>
  <c r="Q56" i="9"/>
  <c r="K56" i="10" s="1"/>
  <c r="U59" i="9"/>
  <c r="O62" i="9"/>
  <c r="I65" i="9"/>
  <c r="V68" i="9"/>
  <c r="Y71" i="9"/>
  <c r="H74" i="9"/>
  <c r="I77" i="9"/>
  <c r="N80" i="9"/>
  <c r="S83" i="9"/>
  <c r="N86" i="9"/>
  <c r="U89" i="9"/>
  <c r="G93" i="9"/>
  <c r="L96" i="9"/>
  <c r="P99" i="9"/>
  <c r="T102" i="9"/>
  <c r="X105" i="9"/>
  <c r="R105" i="10" s="1"/>
  <c r="AB108" i="9"/>
  <c r="N111" i="9"/>
  <c r="H111" i="10" s="1"/>
  <c r="M114" i="9"/>
  <c r="O116" i="9"/>
  <c r="V118" i="9"/>
  <c r="P117" i="10" s="1"/>
  <c r="AB119" i="9"/>
  <c r="Y121" i="9"/>
  <c r="I122" i="9"/>
  <c r="H124" i="9"/>
  <c r="K125" i="9"/>
  <c r="H127" i="9"/>
  <c r="O128" i="9"/>
  <c r="M130" i="9"/>
  <c r="AA131" i="9"/>
  <c r="G133" i="9"/>
  <c r="Q134" i="9"/>
  <c r="R136" i="9"/>
  <c r="AA137" i="9"/>
  <c r="V139" i="9"/>
  <c r="G141" i="9"/>
  <c r="I142" i="9"/>
  <c r="L144" i="9"/>
  <c r="W145" i="9"/>
  <c r="P147" i="9"/>
  <c r="AB148" i="9"/>
  <c r="V148" i="10" s="1"/>
  <c r="X149" i="9"/>
  <c r="T150" i="9"/>
  <c r="R151" i="9"/>
  <c r="AB152" i="9"/>
  <c r="X153" i="9"/>
  <c r="Q154" i="9"/>
  <c r="K154" i="10" s="1"/>
  <c r="H155" i="9"/>
  <c r="AB156" i="9"/>
  <c r="I157" i="9"/>
  <c r="Y158" i="9"/>
  <c r="S157" i="10" s="1"/>
  <c r="H159" i="9"/>
  <c r="Q160" i="9"/>
  <c r="M161" i="9"/>
  <c r="M162" i="9"/>
  <c r="G162" i="10" s="1"/>
  <c r="K163" i="9"/>
  <c r="U164" i="9"/>
  <c r="Q165" i="9"/>
  <c r="I166" i="9"/>
  <c r="Y167" i="9"/>
  <c r="S167" i="10" s="1"/>
  <c r="U168" i="9"/>
  <c r="O168" i="10" s="1"/>
  <c r="P169" i="9"/>
  <c r="P170" i="9"/>
  <c r="G171" i="9"/>
  <c r="Z172" i="9"/>
  <c r="X173" i="9"/>
  <c r="AA173" i="9"/>
  <c r="U173" i="10" s="1"/>
  <c r="G174" i="9"/>
  <c r="Y175" i="9"/>
  <c r="AB176" i="9"/>
  <c r="G177" i="9"/>
  <c r="K177" i="9"/>
  <c r="U178" i="9"/>
  <c r="R179" i="9"/>
  <c r="L180" i="9"/>
  <c r="S180" i="9"/>
  <c r="N181" i="9"/>
  <c r="AA181" i="9"/>
  <c r="T182" i="9"/>
  <c r="K183" i="9"/>
  <c r="U184" i="9"/>
  <c r="T185" i="9"/>
  <c r="N185" i="9"/>
  <c r="S186" i="9"/>
  <c r="U187" i="9"/>
  <c r="V181" i="9"/>
  <c r="X182" i="9"/>
  <c r="O183" i="9"/>
  <c r="N184" i="9"/>
  <c r="X185" i="9"/>
  <c r="V185" i="9"/>
  <c r="W186" i="9"/>
  <c r="Y187" i="9"/>
  <c r="AA180" i="9"/>
  <c r="I182" i="9"/>
  <c r="T183" i="9"/>
  <c r="N183" i="9"/>
  <c r="W184" i="9"/>
  <c r="I185" i="9"/>
  <c r="X186" i="9"/>
  <c r="R186" i="10" s="1"/>
  <c r="V186" i="9"/>
  <c r="Z187" i="9"/>
  <c r="T187" i="10" s="1"/>
  <c r="W181" i="9"/>
  <c r="P182" i="9"/>
  <c r="Z183" i="9"/>
  <c r="Q184" i="9"/>
  <c r="P185" i="9"/>
  <c r="Y185" i="9"/>
  <c r="O186" i="9"/>
  <c r="Q187" i="9"/>
  <c r="X166" i="9"/>
  <c r="Z82" i="9"/>
  <c r="W106" i="9"/>
  <c r="G126" i="9"/>
  <c r="H139" i="9"/>
  <c r="X151" i="9"/>
  <c r="R150" i="10" s="1"/>
  <c r="V163" i="9"/>
  <c r="P163" i="10" s="1"/>
  <c r="W171" i="9"/>
  <c r="Y177" i="9"/>
  <c r="S55" i="9"/>
  <c r="H61" i="9"/>
  <c r="W67" i="9"/>
  <c r="O73" i="9"/>
  <c r="G80" i="9"/>
  <c r="X84" i="9"/>
  <c r="I88" i="9"/>
  <c r="Y92" i="9"/>
  <c r="V96" i="9"/>
  <c r="Q99" i="9"/>
  <c r="M102" i="9"/>
  <c r="Y105" i="9"/>
  <c r="N108" i="9"/>
  <c r="W111" i="9"/>
  <c r="Z114" i="9"/>
  <c r="AA117" i="9"/>
  <c r="L120" i="9"/>
  <c r="Y123" i="9"/>
  <c r="L126" i="9"/>
  <c r="AA129" i="9"/>
  <c r="AA132" i="9"/>
  <c r="G136" i="9"/>
  <c r="M139" i="9"/>
  <c r="P142" i="9"/>
  <c r="T145" i="9"/>
  <c r="X148" i="9"/>
  <c r="R147" i="10" s="1"/>
  <c r="AB151" i="9"/>
  <c r="H154" i="9"/>
  <c r="Q157" i="9"/>
  <c r="M160" i="9"/>
  <c r="Z163" i="9"/>
  <c r="H166" i="9"/>
  <c r="L169" i="9"/>
  <c r="F169" i="10" s="1"/>
  <c r="P172" i="9"/>
  <c r="J172" i="10" s="1"/>
  <c r="AA175" i="9"/>
  <c r="Z178" i="9"/>
  <c r="T178" i="10" s="1"/>
  <c r="O181" i="9"/>
  <c r="O54" i="9"/>
  <c r="N57" i="9"/>
  <c r="G61" i="9"/>
  <c r="L64" i="9"/>
  <c r="F64" i="10" s="1"/>
  <c r="P67" i="9"/>
  <c r="N70" i="9"/>
  <c r="X73" i="9"/>
  <c r="AB76" i="9"/>
  <c r="V76" i="10" s="1"/>
  <c r="K79" i="9"/>
  <c r="I82" i="9"/>
  <c r="R85" i="9"/>
  <c r="N88" i="9"/>
  <c r="N91" i="9"/>
  <c r="V94" i="9"/>
  <c r="AA97" i="9"/>
  <c r="Z100" i="9"/>
  <c r="T100" i="10" s="1"/>
  <c r="Z103" i="9"/>
  <c r="O106" i="9"/>
  <c r="K109" i="9"/>
  <c r="O112" i="9"/>
  <c r="I112" i="10" s="1"/>
  <c r="S115" i="9"/>
  <c r="R117" i="9"/>
  <c r="U118" i="9"/>
  <c r="Z120" i="9"/>
  <c r="AB121" i="9"/>
  <c r="O123" i="9"/>
  <c r="G125" i="9"/>
  <c r="Z126" i="9"/>
  <c r="L128" i="9"/>
  <c r="G129" i="9"/>
  <c r="P131" i="9"/>
  <c r="R132" i="9"/>
  <c r="T134" i="9"/>
  <c r="O135" i="9"/>
  <c r="I135" i="10" s="1"/>
  <c r="X137" i="9"/>
  <c r="R136" i="10" s="1"/>
  <c r="G138" i="9"/>
  <c r="AB140" i="9"/>
  <c r="K141" i="9"/>
  <c r="V143" i="9"/>
  <c r="P142" i="10" s="1"/>
  <c r="Z144" i="9"/>
  <c r="T144" i="10" s="1"/>
  <c r="H146" i="9"/>
  <c r="Z147" i="9"/>
  <c r="N148" i="9"/>
  <c r="S149" i="9"/>
  <c r="K150" i="9"/>
  <c r="K151" i="9"/>
  <c r="O152" i="9"/>
  <c r="S153" i="9"/>
  <c r="K154" i="9"/>
  <c r="E153" i="10" s="1"/>
  <c r="W155" i="9"/>
  <c r="S156" i="9"/>
  <c r="O157" i="9"/>
  <c r="AA158" i="9"/>
  <c r="I159" i="9"/>
  <c r="Z160" i="9"/>
  <c r="W161" i="9"/>
  <c r="W162" i="9"/>
  <c r="T163" i="9"/>
  <c r="G165" i="9"/>
  <c r="AA165" i="9"/>
  <c r="W166" i="9"/>
  <c r="Q166" i="10" s="1"/>
  <c r="L168" i="9"/>
  <c r="I169" i="9"/>
  <c r="Y169" i="9"/>
  <c r="R171" i="9"/>
  <c r="L171" i="10" s="1"/>
  <c r="M172" i="9"/>
  <c r="O172" i="9"/>
  <c r="O173" i="9"/>
  <c r="I173" i="10" s="1"/>
  <c r="R174" i="9"/>
  <c r="P175" i="9"/>
  <c r="J175" i="10" s="1"/>
  <c r="Z175" i="9"/>
  <c r="Y176" i="9"/>
  <c r="Q177" i="9"/>
  <c r="T178" i="9"/>
  <c r="AA178" i="9"/>
  <c r="U178" i="10" s="1"/>
  <c r="Y179" i="9"/>
  <c r="M180" i="9"/>
  <c r="X181" i="9"/>
  <c r="P181" i="9"/>
  <c r="J180" i="10" s="1"/>
  <c r="V182" i="9"/>
  <c r="AB183" i="9"/>
  <c r="G184" i="9"/>
  <c r="M184" i="9"/>
  <c r="Z185" i="9"/>
  <c r="H186" i="9"/>
  <c r="L187" i="9"/>
  <c r="F187" i="10" s="1"/>
  <c r="AA187" i="9"/>
  <c r="U187" i="10" s="1"/>
  <c r="AB181" i="9"/>
  <c r="Z182" i="9"/>
  <c r="H183" i="9"/>
  <c r="L184" i="9"/>
  <c r="Y184" i="9"/>
  <c r="K185" i="9"/>
  <c r="Q186" i="9"/>
  <c r="P187" i="9"/>
  <c r="J187" i="10" s="1"/>
  <c r="O187" i="9"/>
  <c r="I187" i="10" s="1"/>
  <c r="K181" i="9"/>
  <c r="L182" i="9"/>
  <c r="R183" i="9"/>
  <c r="H184" i="9"/>
  <c r="L185" i="9"/>
  <c r="M185" i="9"/>
  <c r="K186" i="9"/>
  <c r="M187" i="9"/>
  <c r="L181" i="9"/>
  <c r="R182" i="9"/>
  <c r="X183" i="9"/>
  <c r="R183" i="10" s="1"/>
  <c r="V183" i="9"/>
  <c r="AA184" i="9"/>
  <c r="R185" i="9"/>
  <c r="L185" i="10" s="1"/>
  <c r="AB186" i="9"/>
  <c r="G187" i="9"/>
  <c r="K187" i="9"/>
  <c r="E187" i="10" s="1"/>
  <c r="G154" i="9"/>
  <c r="X135" i="9"/>
  <c r="R135" i="10" s="1"/>
  <c r="W175" i="9"/>
  <c r="I72" i="9"/>
  <c r="I91" i="9"/>
  <c r="O104" i="9"/>
  <c r="V116" i="9"/>
  <c r="U129" i="9"/>
  <c r="M141" i="9"/>
  <c r="Z153" i="9"/>
  <c r="Z165" i="9"/>
  <c r="W177" i="9"/>
  <c r="AB60" i="9"/>
  <c r="R72" i="9"/>
  <c r="Z84" i="9"/>
  <c r="U96" i="9"/>
  <c r="G109" i="9"/>
  <c r="L118" i="9"/>
  <c r="R124" i="9"/>
  <c r="O130" i="9"/>
  <c r="H136" i="9"/>
  <c r="W142" i="9"/>
  <c r="M148" i="9"/>
  <c r="U152" i="9"/>
  <c r="Z156" i="9"/>
  <c r="I160" i="9"/>
  <c r="R164" i="9"/>
  <c r="O168" i="9"/>
  <c r="I168" i="10" s="1"/>
  <c r="T172" i="9"/>
  <c r="I175" i="9"/>
  <c r="K178" i="9"/>
  <c r="S181" i="9"/>
  <c r="O184" i="9"/>
  <c r="R187" i="9"/>
  <c r="Y182" i="9"/>
  <c r="S182" i="10" s="1"/>
  <c r="U185" i="9"/>
  <c r="M183" i="9"/>
  <c r="G183" i="10" s="1"/>
  <c r="Y186" i="9"/>
  <c r="K184" i="9"/>
  <c r="N187" i="9"/>
  <c r="H187" i="10" s="1"/>
  <c r="U74" i="9"/>
  <c r="T148" i="9"/>
  <c r="N147" i="10" s="1"/>
  <c r="P54" i="9"/>
  <c r="Q78" i="9"/>
  <c r="N95" i="9"/>
  <c r="AA107" i="9"/>
  <c r="H120" i="9"/>
  <c r="X132" i="9"/>
  <c r="M144" i="9"/>
  <c r="V156" i="9"/>
  <c r="P155" i="10" s="1"/>
  <c r="K168" i="9"/>
  <c r="R180" i="9"/>
  <c r="Y63" i="9"/>
  <c r="AA75" i="9"/>
  <c r="K87" i="9"/>
  <c r="AA99" i="9"/>
  <c r="L112" i="9"/>
  <c r="M120" i="9"/>
  <c r="U126" i="9"/>
  <c r="AB132" i="9"/>
  <c r="R138" i="9"/>
  <c r="L137" i="10" s="1"/>
  <c r="Q144" i="9"/>
  <c r="K144" i="10" s="1"/>
  <c r="M149" i="9"/>
  <c r="H153" i="9"/>
  <c r="Z157" i="9"/>
  <c r="O161" i="9"/>
  <c r="I161" i="10" s="1"/>
  <c r="K165" i="9"/>
  <c r="H169" i="9"/>
  <c r="U173" i="9"/>
  <c r="H176" i="9"/>
  <c r="H179" i="9"/>
  <c r="U182" i="9"/>
  <c r="Q185" i="9"/>
  <c r="K185" i="10" s="1"/>
  <c r="P183" i="9"/>
  <c r="T186" i="9"/>
  <c r="P184" i="9"/>
  <c r="T187" i="9"/>
  <c r="N187" i="10" s="1"/>
  <c r="M182" i="9"/>
  <c r="H185" i="9"/>
  <c r="Q123" i="9"/>
  <c r="Q169" i="9"/>
  <c r="R66" i="9"/>
  <c r="AB87" i="9"/>
  <c r="O101" i="9"/>
  <c r="I101" i="10" s="1"/>
  <c r="W113" i="9"/>
  <c r="Q126" i="9"/>
  <c r="N138" i="9"/>
  <c r="U150" i="9"/>
  <c r="V162" i="9"/>
  <c r="P161" i="10" s="1"/>
  <c r="T174" i="9"/>
  <c r="X57" i="9"/>
  <c r="Q69" i="9"/>
  <c r="N81" i="9"/>
  <c r="S93" i="9"/>
  <c r="Z105" i="9"/>
  <c r="G117" i="9"/>
  <c r="P123" i="9"/>
  <c r="Y129" i="9"/>
  <c r="N135" i="9"/>
  <c r="Q141" i="9"/>
  <c r="K141" i="10" s="1"/>
  <c r="Q147" i="9"/>
  <c r="K147" i="10" s="1"/>
  <c r="U151" i="9"/>
  <c r="R155" i="9"/>
  <c r="O159" i="9"/>
  <c r="I159" i="10" s="1"/>
  <c r="AA163" i="9"/>
  <c r="U163" i="10" s="1"/>
  <c r="V167" i="9"/>
  <c r="Q171" i="9"/>
  <c r="X174" i="9"/>
  <c r="AA177" i="9"/>
  <c r="U177" i="10" s="1"/>
  <c r="G181" i="9"/>
  <c r="AA183" i="9"/>
  <c r="U186" i="9"/>
  <c r="W180" i="9"/>
  <c r="S184" i="9"/>
  <c r="V187" i="9"/>
  <c r="P187" i="10" s="1"/>
  <c r="O182" i="9"/>
  <c r="O185" i="9"/>
  <c r="W183" i="9"/>
  <c r="M186" i="9"/>
  <c r="O100" i="9"/>
  <c r="N98" i="9"/>
  <c r="M147" i="9"/>
  <c r="G146" i="10" s="1"/>
  <c r="H66" i="9"/>
  <c r="P115" i="9"/>
  <c r="AA139" i="9"/>
  <c r="V158" i="9"/>
  <c r="U174" i="9"/>
  <c r="P186" i="9"/>
  <c r="Z181" i="9"/>
  <c r="L186" i="9"/>
  <c r="H160" i="9"/>
  <c r="S110" i="9"/>
  <c r="K159" i="9"/>
  <c r="U78" i="9"/>
  <c r="S121" i="9"/>
  <c r="AA145" i="9"/>
  <c r="Z162" i="9"/>
  <c r="X177" i="9"/>
  <c r="I184" i="9"/>
  <c r="AB83" i="9"/>
  <c r="I135" i="9"/>
  <c r="T54" i="9"/>
  <c r="AA102" i="9"/>
  <c r="O133" i="9"/>
  <c r="V154" i="9"/>
  <c r="P154" i="10" s="1"/>
  <c r="T170" i="9"/>
  <c r="L183" i="9"/>
  <c r="N186" i="9"/>
  <c r="G183" i="9"/>
  <c r="X60" i="9"/>
  <c r="V127" i="9"/>
  <c r="P127" i="10" s="1"/>
  <c r="L123" i="9"/>
  <c r="Y150" i="9"/>
  <c r="S150" i="10" s="1"/>
  <c r="W187" i="9"/>
  <c r="Q187" i="10" s="1"/>
  <c r="K90" i="9"/>
  <c r="AB180" i="9"/>
  <c r="M171" i="9"/>
  <c r="Z166" i="9"/>
  <c r="T166" i="10" s="1"/>
  <c r="U183" i="9"/>
  <c r="BE6" i="9"/>
  <c r="BF7" i="9"/>
  <c r="BD9" i="9"/>
  <c r="BA10" i="9"/>
  <c r="BC11" i="9"/>
  <c r="BD13" i="9"/>
  <c r="BA14" i="9"/>
  <c r="BC15" i="9"/>
  <c r="BD17" i="9"/>
  <c r="BA18" i="9"/>
  <c r="BC19" i="9"/>
  <c r="BD21" i="9"/>
  <c r="BE22" i="9"/>
  <c r="BJ23" i="9"/>
  <c r="BD25" i="9"/>
  <c r="BE26" i="9"/>
  <c r="BJ27" i="9"/>
  <c r="BD29" i="9"/>
  <c r="BE30" i="9"/>
  <c r="BJ31" i="9"/>
  <c r="BH6" i="9"/>
  <c r="BI7" i="9"/>
  <c r="BK8" i="9"/>
  <c r="BH10" i="9"/>
  <c r="BE11" i="9"/>
  <c r="BJ12" i="9"/>
  <c r="BH14" i="9"/>
  <c r="BE15" i="9"/>
  <c r="BG16" i="9"/>
  <c r="BH18" i="9"/>
  <c r="BE19" i="9"/>
  <c r="BG20" i="9"/>
  <c r="BK6" i="9"/>
  <c r="BA8" i="9"/>
  <c r="BB9" i="9"/>
  <c r="BJ10" i="9"/>
  <c r="BA12" i="9"/>
  <c r="BB13" i="9"/>
  <c r="BJ14" i="9"/>
  <c r="BF16" i="9"/>
  <c r="BF17" i="9"/>
  <c r="BF18" i="9"/>
  <c r="BA20" i="9"/>
  <c r="BF21" i="9"/>
  <c r="BK22" i="9"/>
  <c r="BA24" i="9"/>
  <c r="BF25" i="9"/>
  <c r="BK26" i="9"/>
  <c r="BA28" i="9"/>
  <c r="BF29" i="9"/>
  <c r="BK30" i="9"/>
  <c r="BA32" i="9"/>
  <c r="BF33" i="9"/>
  <c r="BL8" i="9"/>
  <c r="BI13" i="9"/>
  <c r="BK18" i="9"/>
  <c r="BG22" i="9"/>
  <c r="BB25" i="9"/>
  <c r="BL28" i="9"/>
  <c r="BG30" i="9"/>
  <c r="BD33" i="9"/>
  <c r="BF34" i="9"/>
  <c r="BK35" i="9"/>
  <c r="BA37" i="9"/>
  <c r="BF38" i="9"/>
  <c r="BJ39" i="9"/>
  <c r="BF41" i="9"/>
  <c r="BB42" i="9"/>
  <c r="BA43" i="9"/>
  <c r="BI45" i="9"/>
  <c r="BA46" i="9"/>
  <c r="BE47" i="9"/>
  <c r="BA49" i="9"/>
  <c r="BJ50" i="9"/>
  <c r="BF51" i="9"/>
  <c r="BE53" i="9"/>
  <c r="BG54" i="9"/>
  <c r="BK55" i="9"/>
  <c r="BB57" i="9"/>
  <c r="BJ58" i="9"/>
  <c r="BB59" i="9"/>
  <c r="BA61" i="9"/>
  <c r="BK62" i="9"/>
  <c r="BF63" i="9"/>
  <c r="BF65" i="9"/>
  <c r="BF66" i="9"/>
  <c r="BB67" i="9"/>
  <c r="BB69" i="9"/>
  <c r="BK70" i="9"/>
  <c r="BK71" i="9"/>
  <c r="BF73" i="9"/>
  <c r="BG74" i="9"/>
  <c r="BK75" i="9"/>
  <c r="BB77" i="9"/>
  <c r="BI78" i="9"/>
  <c r="BE79" i="9"/>
  <c r="BA81" i="9"/>
  <c r="BG82" i="9"/>
  <c r="BI83" i="9"/>
  <c r="BB85" i="9"/>
  <c r="BG86" i="9"/>
  <c r="BB87" i="9"/>
  <c r="BA89" i="9"/>
  <c r="BE90" i="9"/>
  <c r="BF8" i="9"/>
  <c r="BK13" i="9"/>
  <c r="BL19" i="9"/>
  <c r="BH23" i="9"/>
  <c r="BC25" i="9"/>
  <c r="BI28" i="9"/>
  <c r="BH31" i="9"/>
  <c r="BH33" i="9"/>
  <c r="BJ34" i="9"/>
  <c r="BD36" i="9"/>
  <c r="BE37" i="9"/>
  <c r="BJ38" i="9"/>
  <c r="BD40" i="9"/>
  <c r="BC41" i="9"/>
  <c r="BC42" i="9"/>
  <c r="BD44" i="9"/>
  <c r="BB45" i="9"/>
  <c r="BC46" i="9"/>
  <c r="BD48" i="9"/>
  <c r="BI49" i="9"/>
  <c r="BC50" i="9"/>
  <c r="BD52" i="9"/>
  <c r="BB53" i="9"/>
  <c r="BB54" i="9"/>
  <c r="BD56" i="9"/>
  <c r="BA57" i="9"/>
  <c r="BC58" i="9"/>
  <c r="BD60" i="9"/>
  <c r="BI61" i="9"/>
  <c r="BB62" i="9"/>
  <c r="BD64" i="9"/>
  <c r="BA65" i="9"/>
  <c r="BC66" i="9"/>
  <c r="BD68" i="9"/>
  <c r="BA69" i="9"/>
  <c r="BD70" i="9"/>
  <c r="BD72" i="9"/>
  <c r="BG73" i="9"/>
  <c r="BK74" i="9"/>
  <c r="BD76" i="9"/>
  <c r="BJ77" i="9"/>
  <c r="BB78" i="9"/>
  <c r="BD80" i="9"/>
  <c r="BI81" i="9"/>
  <c r="BK82" i="9"/>
  <c r="BD84" i="9"/>
  <c r="BF85" i="9"/>
  <c r="BK86" i="9"/>
  <c r="BD88" i="9"/>
  <c r="BI89" i="9"/>
  <c r="BC90" i="9"/>
  <c r="BD92" i="9"/>
  <c r="BB93" i="9"/>
  <c r="BC94" i="9"/>
  <c r="BD96" i="9"/>
  <c r="BA97" i="9"/>
  <c r="BC98" i="9"/>
  <c r="BD100" i="9"/>
  <c r="BA101" i="9"/>
  <c r="BC102" i="9"/>
  <c r="BD104" i="9"/>
  <c r="BA105" i="9"/>
  <c r="BC106" i="9"/>
  <c r="BD108" i="9"/>
  <c r="BE109" i="9"/>
  <c r="BC110" i="9"/>
  <c r="BA112" i="9"/>
  <c r="BE113" i="9"/>
  <c r="BK114" i="9"/>
  <c r="BD116" i="9"/>
  <c r="BF117" i="9"/>
  <c r="BL118" i="9"/>
  <c r="BA120" i="9"/>
  <c r="BF121" i="9"/>
  <c r="BI122" i="9"/>
  <c r="BD124" i="9"/>
  <c r="BB6" i="9"/>
  <c r="BK11" i="9"/>
  <c r="BL17" i="9"/>
  <c r="BH22" i="9"/>
  <c r="BC24" i="9"/>
  <c r="BI27" i="9"/>
  <c r="BH30" i="9"/>
  <c r="BI32" i="9"/>
  <c r="BL34" i="9"/>
  <c r="BB35" i="9"/>
  <c r="BG36" i="9"/>
  <c r="BL38" i="9"/>
  <c r="BB39" i="9"/>
  <c r="BG40" i="9"/>
  <c r="BL42" i="9"/>
  <c r="BJ43" i="9"/>
  <c r="BI44" i="9"/>
  <c r="BL46" i="9"/>
  <c r="BJ47" i="9"/>
  <c r="BK48" i="9"/>
  <c r="BL50" i="9"/>
  <c r="BI51" i="9"/>
  <c r="BK52" i="9"/>
  <c r="BL54" i="9"/>
  <c r="BG55" i="9"/>
  <c r="BK56" i="9"/>
  <c r="BL58" i="9"/>
  <c r="BI59" i="9"/>
  <c r="BK60" i="9"/>
  <c r="BL62" i="9"/>
  <c r="BC63" i="9"/>
  <c r="BK64" i="9"/>
  <c r="BL66" i="9"/>
  <c r="BI67" i="9"/>
  <c r="BK68" i="9"/>
  <c r="BI70" i="9"/>
  <c r="BA71" i="9"/>
  <c r="BB72" i="9"/>
  <c r="BL74" i="9"/>
  <c r="BA75" i="9"/>
  <c r="BB76" i="9"/>
  <c r="BL78" i="9"/>
  <c r="BG79" i="9"/>
  <c r="BC80" i="9"/>
  <c r="BL82" i="9"/>
  <c r="BF83" i="9"/>
  <c r="BK84" i="9"/>
  <c r="BL86" i="9"/>
  <c r="BI87" i="9"/>
  <c r="BK88" i="9"/>
  <c r="BL90" i="9"/>
  <c r="BJ91" i="9"/>
  <c r="BK92" i="9"/>
  <c r="BL94" i="9"/>
  <c r="BJ95" i="9"/>
  <c r="BI96" i="9"/>
  <c r="BL98" i="9"/>
  <c r="BI99" i="9"/>
  <c r="BK100" i="9"/>
  <c r="BL102" i="9"/>
  <c r="BI103" i="9"/>
  <c r="BK104" i="9"/>
  <c r="BL106" i="9"/>
  <c r="BE107" i="9"/>
  <c r="BK108" i="9"/>
  <c r="BL110" i="9"/>
  <c r="BL111" i="9"/>
  <c r="BH112" i="9"/>
  <c r="BE114" i="9"/>
  <c r="BJ115" i="9"/>
  <c r="BB116" i="9"/>
  <c r="BJ118" i="9"/>
  <c r="BK119" i="9"/>
  <c r="BH120" i="9"/>
  <c r="BL122" i="9"/>
  <c r="BC123" i="9"/>
  <c r="BG124" i="9"/>
  <c r="BI126" i="9"/>
  <c r="BF127" i="9"/>
  <c r="BJ128" i="9"/>
  <c r="BL130" i="9"/>
  <c r="BI131" i="9"/>
  <c r="BL25" i="9"/>
  <c r="BI34" i="9"/>
  <c r="BK39" i="9"/>
  <c r="BH45" i="9"/>
  <c r="BE50" i="9"/>
  <c r="BJ55" i="9"/>
  <c r="BH61" i="9"/>
  <c r="BE66" i="9"/>
  <c r="BF71" i="9"/>
  <c r="BH77" i="9"/>
  <c r="BF82" i="9"/>
  <c r="BG87" i="9"/>
  <c r="BH92" i="9"/>
  <c r="BG94" i="9"/>
  <c r="BE97" i="9"/>
  <c r="BH100" i="9"/>
  <c r="BG102" i="9"/>
  <c r="BE105" i="9"/>
  <c r="BH108" i="9"/>
  <c r="BG110" i="9"/>
  <c r="BI113" i="9"/>
  <c r="BH116" i="9"/>
  <c r="BA118" i="9"/>
  <c r="BJ121" i="9"/>
  <c r="BH124" i="9"/>
  <c r="BK125" i="9"/>
  <c r="BC127" i="9"/>
  <c r="BF129" i="9"/>
  <c r="BB131" i="9"/>
  <c r="BB132" i="9"/>
  <c r="BD134" i="9"/>
  <c r="BF135" i="9"/>
  <c r="AZ135" i="10" s="1"/>
  <c r="BK136" i="9"/>
  <c r="BA138" i="9"/>
  <c r="BB139" i="9"/>
  <c r="BJ140" i="9"/>
  <c r="BJ6" i="9"/>
  <c r="BD8" i="9"/>
  <c r="BA9" i="9"/>
  <c r="BC10" i="9"/>
  <c r="BD12" i="9"/>
  <c r="BA13" i="9"/>
  <c r="BC14" i="9"/>
  <c r="BD16" i="9"/>
  <c r="BE17" i="9"/>
  <c r="BC18" i="9"/>
  <c r="BD20" i="9"/>
  <c r="BE21" i="9"/>
  <c r="BJ22" i="9"/>
  <c r="BD24" i="9"/>
  <c r="BE25" i="9"/>
  <c r="BJ26" i="9"/>
  <c r="BD28" i="9"/>
  <c r="BE29" i="9"/>
  <c r="BJ30" i="9"/>
  <c r="BI6" i="9"/>
  <c r="BC6" i="10" s="1"/>
  <c r="BJ7" i="9"/>
  <c r="BH9" i="9"/>
  <c r="BB9" i="10" s="1"/>
  <c r="BE10" i="9"/>
  <c r="AY10" i="10" s="1"/>
  <c r="BG11" i="9"/>
  <c r="BH13" i="9"/>
  <c r="BE14" i="9"/>
  <c r="BG15" i="9"/>
  <c r="BA15" i="10" s="1"/>
  <c r="BH17" i="9"/>
  <c r="BB17" i="10" s="1"/>
  <c r="BE18" i="9"/>
  <c r="AY18" i="10" s="1"/>
  <c r="BG19" i="9"/>
  <c r="BH21" i="9"/>
  <c r="BA7" i="9"/>
  <c r="AU7" i="10" s="1"/>
  <c r="BC8" i="9"/>
  <c r="BF9" i="9"/>
  <c r="BJ11" i="9"/>
  <c r="BB12" i="9"/>
  <c r="AV12" i="10" s="1"/>
  <c r="BF13" i="9"/>
  <c r="BB15" i="9"/>
  <c r="BJ16" i="9"/>
  <c r="BK17" i="9"/>
  <c r="BB19" i="9"/>
  <c r="BJ20" i="9"/>
  <c r="BK21" i="9"/>
  <c r="BE21" i="10" s="1"/>
  <c r="BA23" i="9"/>
  <c r="AU23" i="10" s="1"/>
  <c r="BF24" i="9"/>
  <c r="BK25" i="9"/>
  <c r="BA27" i="9"/>
  <c r="AU27" i="10" s="1"/>
  <c r="BF28" i="9"/>
  <c r="AZ28" i="10" s="1"/>
  <c r="BK29" i="9"/>
  <c r="BE29" i="10" s="1"/>
  <c r="BA31" i="9"/>
  <c r="AU31" i="10" s="1"/>
  <c r="BF32" i="9"/>
  <c r="AZ32" i="10" s="1"/>
  <c r="BK33" i="9"/>
  <c r="BI9" i="9"/>
  <c r="BK14" i="9"/>
  <c r="BL20" i="9"/>
  <c r="BB23" i="9"/>
  <c r="BL26" i="9"/>
  <c r="BG28" i="9"/>
  <c r="BB31" i="9"/>
  <c r="BI33" i="9"/>
  <c r="BK34" i="9"/>
  <c r="BA36" i="9"/>
  <c r="BF37" i="9"/>
  <c r="AZ37" i="10" s="1"/>
  <c r="BK38" i="9"/>
  <c r="BA40" i="9"/>
  <c r="BE41" i="9"/>
  <c r="BJ42" i="9"/>
  <c r="BE44" i="9"/>
  <c r="BC45" i="9"/>
  <c r="BE46" i="9"/>
  <c r="AY46" i="10" s="1"/>
  <c r="BI48" i="9"/>
  <c r="BJ49" i="9"/>
  <c r="BD49" i="10" s="1"/>
  <c r="BB50" i="9"/>
  <c r="BB52" i="9"/>
  <c r="BA53" i="9"/>
  <c r="BK54" i="9"/>
  <c r="BE54" i="10" s="1"/>
  <c r="BB56" i="9"/>
  <c r="BJ57" i="9"/>
  <c r="BD57" i="10" s="1"/>
  <c r="BB58" i="9"/>
  <c r="AV58" i="10" s="1"/>
  <c r="BB60" i="9"/>
  <c r="BC61" i="9"/>
  <c r="BC62" i="9"/>
  <c r="BF64" i="9"/>
  <c r="AZ64" i="10" s="1"/>
  <c r="BC65" i="9"/>
  <c r="BB66" i="9"/>
  <c r="AV66" i="10" s="1"/>
  <c r="BJ68" i="9"/>
  <c r="BJ69" i="9"/>
  <c r="BJ70" i="9"/>
  <c r="BA72" i="9"/>
  <c r="BI73" i="9"/>
  <c r="BF74" i="9"/>
  <c r="BA76" i="9"/>
  <c r="BA77" i="9"/>
  <c r="BC78" i="9"/>
  <c r="BF80" i="9"/>
  <c r="BJ81" i="9"/>
  <c r="BJ82" i="9"/>
  <c r="BI84" i="9"/>
  <c r="BI85" i="9"/>
  <c r="BF86" i="9"/>
  <c r="BI88" i="9"/>
  <c r="BJ89" i="9"/>
  <c r="BA90" i="9"/>
  <c r="BK9" i="9"/>
  <c r="BL15" i="9"/>
  <c r="BF20" i="9"/>
  <c r="BC23" i="9"/>
  <c r="BI26" i="9"/>
  <c r="BH29" i="9"/>
  <c r="BC31" i="9"/>
  <c r="BB33" i="9"/>
  <c r="BD35" i="9"/>
  <c r="AX35" i="10" s="1"/>
  <c r="BE36" i="9"/>
  <c r="AY36" i="10" s="1"/>
  <c r="BJ37" i="9"/>
  <c r="BD37" i="10" s="1"/>
  <c r="BD39" i="9"/>
  <c r="AX39" i="10" s="1"/>
  <c r="BE40" i="9"/>
  <c r="BI41" i="9"/>
  <c r="BD43" i="9"/>
  <c r="AX43" i="10" s="1"/>
  <c r="BB44" i="9"/>
  <c r="AV44" i="10" s="1"/>
  <c r="BK45" i="9"/>
  <c r="BD47" i="9"/>
  <c r="BB48" i="9"/>
  <c r="BE49" i="9"/>
  <c r="BD51" i="9"/>
  <c r="AX51" i="10" s="1"/>
  <c r="BA52" i="9"/>
  <c r="BC53" i="9"/>
  <c r="BD55" i="9"/>
  <c r="AX55" i="10" s="1"/>
  <c r="BA56" i="9"/>
  <c r="AU56" i="10" s="1"/>
  <c r="BC57" i="9"/>
  <c r="AW57" i="10" s="1"/>
  <c r="BD59" i="9"/>
  <c r="AX59" i="10" s="1"/>
  <c r="BA60" i="9"/>
  <c r="BG61" i="9"/>
  <c r="BD63" i="9"/>
  <c r="AX63" i="10" s="1"/>
  <c r="BA64" i="9"/>
  <c r="BG65" i="9"/>
  <c r="BD67" i="9"/>
  <c r="BA68" i="9"/>
  <c r="BC69" i="9"/>
  <c r="BD71" i="9"/>
  <c r="AX71" i="10" s="1"/>
  <c r="BI72" i="9"/>
  <c r="BB73" i="9"/>
  <c r="BD75" i="9"/>
  <c r="BI76" i="9"/>
  <c r="BE77" i="9"/>
  <c r="BA79" i="9"/>
  <c r="BG80" i="9"/>
  <c r="BC81" i="9"/>
  <c r="BD83" i="9"/>
  <c r="AX83" i="10" s="1"/>
  <c r="BB84" i="9"/>
  <c r="BC85" i="9"/>
  <c r="BD87" i="9"/>
  <c r="AX87" i="10" s="1"/>
  <c r="BB88" i="9"/>
  <c r="BE89" i="9"/>
  <c r="BD91" i="9"/>
  <c r="AX91" i="10" s="1"/>
  <c r="BB92" i="9"/>
  <c r="AV92" i="10" s="1"/>
  <c r="BC93" i="9"/>
  <c r="AW93" i="10" s="1"/>
  <c r="BD95" i="9"/>
  <c r="BB96" i="9"/>
  <c r="BB97" i="9"/>
  <c r="BD99" i="9"/>
  <c r="AX99" i="10" s="1"/>
  <c r="BA100" i="9"/>
  <c r="AU100" i="10" s="1"/>
  <c r="BC101" i="9"/>
  <c r="AW101" i="10" s="1"/>
  <c r="BD103" i="9"/>
  <c r="AX103" i="10" s="1"/>
  <c r="BA104" i="9"/>
  <c r="AU104" i="10" s="1"/>
  <c r="BC105" i="9"/>
  <c r="AW105" i="10" s="1"/>
  <c r="BD107" i="9"/>
  <c r="AX107" i="10" s="1"/>
  <c r="BI108" i="9"/>
  <c r="BJ109" i="9"/>
  <c r="BA111" i="9"/>
  <c r="AU111" i="10" s="1"/>
  <c r="BF112" i="9"/>
  <c r="BJ113" i="9"/>
  <c r="BD115" i="9"/>
  <c r="AX115" i="10" s="1"/>
  <c r="BI116" i="9"/>
  <c r="BK117" i="9"/>
  <c r="BH119" i="9"/>
  <c r="BF120" i="9"/>
  <c r="AZ120" i="10" s="1"/>
  <c r="BK121" i="9"/>
  <c r="BD123" i="9"/>
  <c r="AX123" i="10" s="1"/>
  <c r="BL6" i="9"/>
  <c r="BC7" i="9"/>
  <c r="BL13" i="9"/>
  <c r="BI18" i="9"/>
  <c r="BC22" i="9"/>
  <c r="BI25" i="9"/>
  <c r="BH28" i="9"/>
  <c r="BC30" i="9"/>
  <c r="BG32" i="9"/>
  <c r="BB34" i="9"/>
  <c r="AV34" i="10" s="1"/>
  <c r="BG35" i="9"/>
  <c r="BL37" i="9"/>
  <c r="BB38" i="9"/>
  <c r="AV38" i="10" s="1"/>
  <c r="BF39" i="9"/>
  <c r="BL41" i="9"/>
  <c r="BI42" i="9"/>
  <c r="BG43" i="9"/>
  <c r="BL45" i="9"/>
  <c r="BF45" i="10" s="1"/>
  <c r="BJ46" i="9"/>
  <c r="BD46" i="10" s="1"/>
  <c r="BK47" i="9"/>
  <c r="BE47" i="10" s="1"/>
  <c r="BL49" i="9"/>
  <c r="BF49" i="10" s="1"/>
  <c r="BI50" i="9"/>
  <c r="BC50" i="10" s="1"/>
  <c r="BK51" i="9"/>
  <c r="BL53" i="9"/>
  <c r="BI54" i="9"/>
  <c r="BC55" i="9"/>
  <c r="BL57" i="9"/>
  <c r="BI58" i="9"/>
  <c r="BC58" i="10" s="1"/>
  <c r="BK59" i="9"/>
  <c r="BE59" i="10" s="1"/>
  <c r="BL61" i="9"/>
  <c r="BF61" i="10" s="1"/>
  <c r="BI62" i="9"/>
  <c r="BI63" i="9"/>
  <c r="BL65" i="9"/>
  <c r="BF65" i="10" s="1"/>
  <c r="BI66" i="9"/>
  <c r="BC66" i="10" s="1"/>
  <c r="BK67" i="9"/>
  <c r="BE67" i="10" s="1"/>
  <c r="BL69" i="9"/>
  <c r="BG70" i="9"/>
  <c r="BC71" i="9"/>
  <c r="BL73" i="9"/>
  <c r="BC74" i="9"/>
  <c r="BC75" i="9"/>
  <c r="BL77" i="9"/>
  <c r="BF77" i="10" s="1"/>
  <c r="BE78" i="9"/>
  <c r="BL79" i="9"/>
  <c r="BL81" i="9"/>
  <c r="BC82" i="9"/>
  <c r="BK83" i="9"/>
  <c r="BE83" i="10" s="1"/>
  <c r="BL85" i="9"/>
  <c r="BF85" i="10" s="1"/>
  <c r="BC86" i="9"/>
  <c r="BK87" i="9"/>
  <c r="BE87" i="10" s="1"/>
  <c r="BL89" i="9"/>
  <c r="BF89" i="10" s="1"/>
  <c r="BJ90" i="9"/>
  <c r="BD90" i="10" s="1"/>
  <c r="BK91" i="9"/>
  <c r="BL93" i="9"/>
  <c r="BF93" i="10" s="1"/>
  <c r="BJ94" i="9"/>
  <c r="BK95" i="9"/>
  <c r="BL97" i="9"/>
  <c r="BF97" i="10" s="1"/>
  <c r="BI98" i="9"/>
  <c r="BC98" i="10" s="1"/>
  <c r="BK99" i="9"/>
  <c r="BL101" i="9"/>
  <c r="BF101" i="10" s="1"/>
  <c r="BB102" i="9"/>
  <c r="BK103" i="9"/>
  <c r="BE103" i="10" s="1"/>
  <c r="BL105" i="9"/>
  <c r="BI106" i="9"/>
  <c r="BK107" i="9"/>
  <c r="BE107" i="10" s="1"/>
  <c r="BL109" i="9"/>
  <c r="BF109" i="10" s="1"/>
  <c r="BF110" i="9"/>
  <c r="BD111" i="9"/>
  <c r="BL113" i="9"/>
  <c r="BC114" i="9"/>
  <c r="BG115" i="9"/>
  <c r="BI117" i="9"/>
  <c r="BD118" i="9"/>
  <c r="BB119" i="9"/>
  <c r="BI121" i="9"/>
  <c r="BA122" i="9"/>
  <c r="BI123" i="9"/>
  <c r="BL125" i="9"/>
  <c r="BF126" i="9"/>
  <c r="AZ126" i="10" s="1"/>
  <c r="BK127" i="9"/>
  <c r="BI129" i="9"/>
  <c r="BI130" i="9"/>
  <c r="BC130" i="10" s="1"/>
  <c r="BC12" i="9"/>
  <c r="BG27" i="9"/>
  <c r="BC35" i="9"/>
  <c r="BH41" i="9"/>
  <c r="BF46" i="9"/>
  <c r="BG51" i="9"/>
  <c r="BH57" i="9"/>
  <c r="BE62" i="9"/>
  <c r="BG67" i="9"/>
  <c r="BH73" i="9"/>
  <c r="BA78" i="9"/>
  <c r="BG83" i="9"/>
  <c r="BH89" i="9"/>
  <c r="BG92" i="9"/>
  <c r="BF95" i="9"/>
  <c r="BH98" i="9"/>
  <c r="BG100" i="9"/>
  <c r="BE103" i="9"/>
  <c r="BH106" i="9"/>
  <c r="BG108" i="9"/>
  <c r="BJ111" i="9"/>
  <c r="BL114" i="9"/>
  <c r="BE116" i="9"/>
  <c r="BG119" i="9"/>
  <c r="BH122" i="9"/>
  <c r="BD6" i="9"/>
  <c r="BE7" i="9"/>
  <c r="BG8" i="9"/>
  <c r="BD10" i="9"/>
  <c r="BA11" i="9"/>
  <c r="BF12" i="9"/>
  <c r="BD14" i="9"/>
  <c r="BA15" i="9"/>
  <c r="BC16" i="9"/>
  <c r="BD18" i="9"/>
  <c r="BA19" i="9"/>
  <c r="BC20" i="9"/>
  <c r="BD22" i="9"/>
  <c r="BE23" i="9"/>
  <c r="BJ24" i="9"/>
  <c r="BD26" i="9"/>
  <c r="BE27" i="9"/>
  <c r="BJ28" i="9"/>
  <c r="BD30" i="9"/>
  <c r="BE31" i="9"/>
  <c r="BH7" i="9"/>
  <c r="BI8" i="9"/>
  <c r="BG9" i="9"/>
  <c r="BH11" i="9"/>
  <c r="BI12" i="9"/>
  <c r="BG13" i="9"/>
  <c r="BH15" i="9"/>
  <c r="BE16" i="9"/>
  <c r="BC17" i="9"/>
  <c r="AW17" i="10" s="1"/>
  <c r="BH19" i="9"/>
  <c r="BI20" i="9"/>
  <c r="BF6" i="9"/>
  <c r="BG7" i="9"/>
  <c r="BJ9" i="9"/>
  <c r="BB10" i="9"/>
  <c r="BB11" i="9"/>
  <c r="BJ13" i="9"/>
  <c r="BF14" i="9"/>
  <c r="BJ15" i="9"/>
  <c r="BA17" i="9"/>
  <c r="BJ18" i="9"/>
  <c r="BJ19" i="9"/>
  <c r="BA21" i="9"/>
  <c r="BF22" i="9"/>
  <c r="BK23" i="9"/>
  <c r="BA25" i="9"/>
  <c r="BF26" i="9"/>
  <c r="BK27" i="9"/>
  <c r="BA29" i="9"/>
  <c r="BF30" i="9"/>
  <c r="BK31" i="9"/>
  <c r="BA33" i="9"/>
  <c r="BG6" i="9"/>
  <c r="BL12" i="9"/>
  <c r="BB17" i="9"/>
  <c r="BL22" i="9"/>
  <c r="BG24" i="9"/>
  <c r="BB27" i="9"/>
  <c r="BL30" i="9"/>
  <c r="BB32" i="9"/>
  <c r="BA34" i="9"/>
  <c r="BF35" i="9"/>
  <c r="BK36" i="9"/>
  <c r="BA38" i="9"/>
  <c r="BC39" i="9"/>
  <c r="BK40" i="9"/>
  <c r="BF42" i="9"/>
  <c r="BK43" i="9"/>
  <c r="BF44" i="9"/>
  <c r="BI46" i="9"/>
  <c r="BI47" i="9"/>
  <c r="BE48" i="9"/>
  <c r="BF50" i="9"/>
  <c r="BJ51" i="9"/>
  <c r="BJ52" i="9"/>
  <c r="BC54" i="9"/>
  <c r="BB55" i="9"/>
  <c r="BJ56" i="9"/>
  <c r="BF58" i="9"/>
  <c r="BF59" i="9"/>
  <c r="BJ60" i="9"/>
  <c r="BG62" i="9"/>
  <c r="BG63" i="9"/>
  <c r="BJ64" i="9"/>
  <c r="BJ66" i="9"/>
  <c r="BJ67" i="9"/>
  <c r="BB68" i="9"/>
  <c r="BB70" i="9"/>
  <c r="BE71" i="9"/>
  <c r="BJ72" i="9"/>
  <c r="BE74" i="9"/>
  <c r="BE75" i="9"/>
  <c r="BJ76" i="9"/>
  <c r="BG78" i="9"/>
  <c r="BK79" i="9"/>
  <c r="BK80" i="9"/>
  <c r="BA82" i="9"/>
  <c r="BJ83" i="9"/>
  <c r="BA84" i="9"/>
  <c r="BE86" i="9"/>
  <c r="BJ87" i="9"/>
  <c r="BA88" i="9"/>
  <c r="BI90" i="9"/>
  <c r="BL7" i="9"/>
  <c r="BG12" i="9"/>
  <c r="BG17" i="9"/>
  <c r="BI22" i="9"/>
  <c r="BH25" i="9"/>
  <c r="BC27" i="9"/>
  <c r="BI30" i="9"/>
  <c r="BJ32" i="9"/>
  <c r="BE34" i="9"/>
  <c r="BJ35" i="9"/>
  <c r="BD37" i="9"/>
  <c r="BE38" i="9"/>
  <c r="BG39" i="9"/>
  <c r="BD41" i="9"/>
  <c r="BA42" i="9"/>
  <c r="AU42" i="10" s="1"/>
  <c r="BE43" i="9"/>
  <c r="AY43" i="10" s="1"/>
  <c r="BD45" i="9"/>
  <c r="BB46" i="9"/>
  <c r="BC47" i="9"/>
  <c r="BD49" i="9"/>
  <c r="BA50" i="9"/>
  <c r="BC51" i="9"/>
  <c r="BD53" i="9"/>
  <c r="BA54" i="9"/>
  <c r="BF55" i="9"/>
  <c r="BD57" i="9"/>
  <c r="BA58" i="9"/>
  <c r="BC59" i="9"/>
  <c r="BD61" i="9"/>
  <c r="BA62" i="9"/>
  <c r="BK63" i="9"/>
  <c r="BD65" i="9"/>
  <c r="BA66" i="9"/>
  <c r="BC67" i="9"/>
  <c r="BD69" i="9"/>
  <c r="BF70" i="9"/>
  <c r="BI71" i="9"/>
  <c r="BD73" i="9"/>
  <c r="BB74" i="9"/>
  <c r="BI75" i="9"/>
  <c r="BD77" i="9"/>
  <c r="BK78" i="9"/>
  <c r="BD79" i="9"/>
  <c r="BD81" i="9"/>
  <c r="BI82" i="9"/>
  <c r="BC83" i="9"/>
  <c r="BD85" i="9"/>
  <c r="BJ86" i="9"/>
  <c r="BC87" i="9"/>
  <c r="BD89" i="9"/>
  <c r="BB90" i="9"/>
  <c r="BC91" i="9"/>
  <c r="BD93" i="9"/>
  <c r="BB94" i="9"/>
  <c r="BC95" i="9"/>
  <c r="BD97" i="9"/>
  <c r="BA98" i="9"/>
  <c r="BC99" i="9"/>
  <c r="BD101" i="9"/>
  <c r="BE102" i="9"/>
  <c r="BC103" i="9"/>
  <c r="BD105" i="9"/>
  <c r="BA106" i="9"/>
  <c r="BC107" i="9"/>
  <c r="BD109" i="9"/>
  <c r="BI110" i="9"/>
  <c r="BG111" i="9"/>
  <c r="BD113" i="9"/>
  <c r="BF114" i="9"/>
  <c r="BK115" i="9"/>
  <c r="BA117" i="9"/>
  <c r="AU117" i="10" s="1"/>
  <c r="BG118" i="9"/>
  <c r="BA118" i="10" s="1"/>
  <c r="BL119" i="9"/>
  <c r="BA121" i="9"/>
  <c r="BC122" i="9"/>
  <c r="BK123" i="9"/>
  <c r="BI10" i="9"/>
  <c r="BK15" i="9"/>
  <c r="BL21" i="9"/>
  <c r="BH24" i="9"/>
  <c r="BC26" i="9"/>
  <c r="BI29" i="9"/>
  <c r="BD32" i="9"/>
  <c r="BC33" i="9"/>
  <c r="BL35" i="9"/>
  <c r="BB36" i="9"/>
  <c r="BG37" i="9"/>
  <c r="BL39" i="9"/>
  <c r="BB40" i="9"/>
  <c r="BJ41" i="9"/>
  <c r="BL43" i="9"/>
  <c r="BC44" i="9"/>
  <c r="BE45" i="9"/>
  <c r="BL47" i="9"/>
  <c r="BJ48" i="9"/>
  <c r="BG49" i="9"/>
  <c r="BL51" i="9"/>
  <c r="BI52" i="9"/>
  <c r="BK53" i="9"/>
  <c r="BL55" i="9"/>
  <c r="BI56" i="9"/>
  <c r="BK57" i="9"/>
  <c r="BL59" i="9"/>
  <c r="BI60" i="9"/>
  <c r="BE61" i="9"/>
  <c r="BL63" i="9"/>
  <c r="BI64" i="9"/>
  <c r="BB65" i="9"/>
  <c r="BL67" i="9"/>
  <c r="BI68" i="9"/>
  <c r="BK69" i="9"/>
  <c r="BL71" i="9"/>
  <c r="BC72" i="9"/>
  <c r="BC73" i="9"/>
  <c r="BL75" i="9"/>
  <c r="BC76" i="9"/>
  <c r="BF77" i="9"/>
  <c r="BB79" i="9"/>
  <c r="BE80" i="9"/>
  <c r="BK81" i="9"/>
  <c r="BL83" i="9"/>
  <c r="BJ84" i="9"/>
  <c r="BK85" i="9"/>
  <c r="BL87" i="9"/>
  <c r="BJ88" i="9"/>
  <c r="BG89" i="9"/>
  <c r="BL91" i="9"/>
  <c r="BJ92" i="9"/>
  <c r="BK93" i="9"/>
  <c r="BL95" i="9"/>
  <c r="BC96" i="9"/>
  <c r="BJ97" i="9"/>
  <c r="BL99" i="9"/>
  <c r="BI100" i="9"/>
  <c r="BK101" i="9"/>
  <c r="BL103" i="9"/>
  <c r="BI104" i="9"/>
  <c r="BK105" i="9"/>
  <c r="BL107" i="9"/>
  <c r="BF108" i="9"/>
  <c r="BG109" i="9"/>
  <c r="BI111" i="9"/>
  <c r="BC112" i="9"/>
  <c r="BG113" i="9"/>
  <c r="BL115" i="9"/>
  <c r="BC116" i="9"/>
  <c r="BH117" i="9"/>
  <c r="BI119" i="9"/>
  <c r="BC120" i="9"/>
  <c r="BH121" i="9"/>
  <c r="BL123" i="9"/>
  <c r="BB124" i="9"/>
  <c r="BG125" i="9"/>
  <c r="BL127" i="9"/>
  <c r="BE128" i="9"/>
  <c r="BK129" i="9"/>
  <c r="BL131" i="9"/>
  <c r="BB22" i="9"/>
  <c r="BC32" i="9"/>
  <c r="BI38" i="9"/>
  <c r="BC43" i="9"/>
  <c r="BH49" i="9"/>
  <c r="BE54" i="9"/>
  <c r="BG59" i="9"/>
  <c r="BH65" i="9"/>
  <c r="BC70" i="9"/>
  <c r="BF75" i="9"/>
  <c r="BH81" i="9"/>
  <c r="BB86" i="9"/>
  <c r="BF91" i="9"/>
  <c r="BH94" i="9"/>
  <c r="BA96" i="9"/>
  <c r="BE99" i="9"/>
  <c r="BH102" i="9"/>
  <c r="BG104" i="9"/>
  <c r="BA107" i="9"/>
  <c r="BH110" i="9"/>
  <c r="BD112" i="9"/>
  <c r="BF115" i="9"/>
  <c r="BF118" i="9"/>
  <c r="BD120" i="9"/>
  <c r="BJ123" i="9"/>
  <c r="BI125" i="9"/>
  <c r="BA127" i="9"/>
  <c r="BA129" i="9"/>
  <c r="BG130" i="9"/>
  <c r="BE132" i="9"/>
  <c r="BJ133" i="9"/>
  <c r="BA135" i="9"/>
  <c r="BB136" i="9"/>
  <c r="BJ137" i="9"/>
  <c r="BA139" i="9"/>
  <c r="BE140" i="9"/>
  <c r="BJ141" i="9"/>
  <c r="BD143" i="9"/>
  <c r="BA144" i="9"/>
  <c r="BB145" i="9"/>
  <c r="BD147" i="9"/>
  <c r="BA148" i="9"/>
  <c r="BC149" i="9"/>
  <c r="BE8" i="9"/>
  <c r="BC13" i="9"/>
  <c r="BD19" i="9"/>
  <c r="BE24" i="9"/>
  <c r="BJ29" i="9"/>
  <c r="BH8" i="9"/>
  <c r="BE13" i="9"/>
  <c r="BG18" i="9"/>
  <c r="BB7" i="9"/>
  <c r="BK12" i="9"/>
  <c r="BB18" i="9"/>
  <c r="BF23" i="9"/>
  <c r="BK28" i="9"/>
  <c r="BE28" i="10" s="1"/>
  <c r="BL24" i="9"/>
  <c r="BG33" i="9"/>
  <c r="BA39" i="9"/>
  <c r="BG44" i="9"/>
  <c r="BK49" i="9"/>
  <c r="BA55" i="9"/>
  <c r="BF60" i="9"/>
  <c r="BJ65" i="9"/>
  <c r="BB71" i="9"/>
  <c r="BG76" i="9"/>
  <c r="BE81" i="9"/>
  <c r="BF87" i="9"/>
  <c r="BL11" i="9"/>
  <c r="BH27" i="9"/>
  <c r="BE35" i="9"/>
  <c r="BJ40" i="9"/>
  <c r="BD46" i="9"/>
  <c r="BA51" i="9"/>
  <c r="BC56" i="9"/>
  <c r="BD62" i="9"/>
  <c r="AX62" i="10" s="1"/>
  <c r="BA67" i="9"/>
  <c r="BK72" i="9"/>
  <c r="BD78" i="9"/>
  <c r="BE83" i="9"/>
  <c r="BC88" i="9"/>
  <c r="BD94" i="9"/>
  <c r="BA99" i="9"/>
  <c r="BC104" i="9"/>
  <c r="AW104" i="10" s="1"/>
  <c r="BD110" i="9"/>
  <c r="AX110" i="10" s="1"/>
  <c r="BB115" i="9"/>
  <c r="BK120" i="9"/>
  <c r="BL9" i="9"/>
  <c r="BH26" i="9"/>
  <c r="BG34" i="9"/>
  <c r="BL40" i="9"/>
  <c r="BJ45" i="9"/>
  <c r="BK50" i="9"/>
  <c r="BL56" i="9"/>
  <c r="BJ61" i="9"/>
  <c r="BK66" i="9"/>
  <c r="BL72" i="9"/>
  <c r="BK77" i="9"/>
  <c r="BB82" i="9"/>
  <c r="BL88" i="9"/>
  <c r="BJ93" i="9"/>
  <c r="BK98" i="9"/>
  <c r="BL104" i="9"/>
  <c r="BB109" i="9"/>
  <c r="BA114" i="9"/>
  <c r="BI120" i="9"/>
  <c r="BB125" i="9"/>
  <c r="BK130" i="9"/>
  <c r="BE42" i="9"/>
  <c r="BA63" i="9"/>
  <c r="BH85" i="9"/>
  <c r="BG98" i="9"/>
  <c r="BI109" i="9"/>
  <c r="BE120" i="9"/>
  <c r="BL126" i="9"/>
  <c r="BD129" i="9"/>
  <c r="BA133" i="9"/>
  <c r="BG135" i="9"/>
  <c r="BA135" i="10" s="1"/>
  <c r="BF138" i="9"/>
  <c r="BD141" i="9"/>
  <c r="BJ142" i="9"/>
  <c r="BB144" i="9"/>
  <c r="BA146" i="9"/>
  <c r="BD148" i="9"/>
  <c r="BD150" i="9"/>
  <c r="BA151" i="9"/>
  <c r="BH152" i="9"/>
  <c r="BD154" i="9"/>
  <c r="BI155" i="9"/>
  <c r="BE156" i="9"/>
  <c r="BD158" i="9"/>
  <c r="BA159" i="9"/>
  <c r="BB160" i="9"/>
  <c r="BD162" i="9"/>
  <c r="BF163" i="9"/>
  <c r="BC164" i="9"/>
  <c r="BD166" i="9"/>
  <c r="BE167" i="9"/>
  <c r="BJ168" i="9"/>
  <c r="BB170" i="9"/>
  <c r="BG171" i="9"/>
  <c r="BG172" i="9"/>
  <c r="BA174" i="9"/>
  <c r="BA175" i="9"/>
  <c r="BI176" i="9"/>
  <c r="BD178" i="9"/>
  <c r="BJ179" i="9"/>
  <c r="BC180" i="9"/>
  <c r="BA182" i="9"/>
  <c r="BI183" i="9"/>
  <c r="BK184" i="9"/>
  <c r="BD186" i="9"/>
  <c r="BE187" i="9"/>
  <c r="AY187" i="10" s="1"/>
  <c r="BI19" i="9"/>
  <c r="BL31" i="9"/>
  <c r="BI37" i="9"/>
  <c r="BG42" i="9"/>
  <c r="BH48" i="9"/>
  <c r="BF53" i="9"/>
  <c r="BG58" i="9"/>
  <c r="BH64" i="9"/>
  <c r="BE69" i="9"/>
  <c r="BA74" i="9"/>
  <c r="BH80" i="9"/>
  <c r="BJ85" i="9"/>
  <c r="BG90" i="9"/>
  <c r="BA93" i="9"/>
  <c r="BE96" i="9"/>
  <c r="BB98" i="9"/>
  <c r="BB101" i="9"/>
  <c r="BF104" i="9"/>
  <c r="BF106" i="9"/>
  <c r="BF109" i="9"/>
  <c r="BB112" i="9"/>
  <c r="BI114" i="9"/>
  <c r="BG117" i="9"/>
  <c r="BB120" i="9"/>
  <c r="BG122" i="9"/>
  <c r="BH125" i="9"/>
  <c r="BH126" i="9"/>
  <c r="BB128" i="9"/>
  <c r="BE130" i="9"/>
  <c r="BH132" i="9"/>
  <c r="BH133" i="9"/>
  <c r="BA134" i="9"/>
  <c r="BH136" i="9"/>
  <c r="BI137" i="9"/>
  <c r="BD138" i="9"/>
  <c r="BH140" i="9"/>
  <c r="BI141" i="9"/>
  <c r="BC142" i="9"/>
  <c r="BH144" i="9"/>
  <c r="BE145" i="9"/>
  <c r="BG146" i="9"/>
  <c r="BH148" i="9"/>
  <c r="BE149" i="9"/>
  <c r="BG150" i="9"/>
  <c r="BE152" i="9"/>
  <c r="BF153" i="9"/>
  <c r="BC154" i="9"/>
  <c r="BH156" i="9"/>
  <c r="BF157" i="9"/>
  <c r="BG158" i="9"/>
  <c r="BH160" i="9"/>
  <c r="BE161" i="9"/>
  <c r="BC162" i="9"/>
  <c r="BH164" i="9"/>
  <c r="BI165" i="9"/>
  <c r="BK166" i="9"/>
  <c r="BH168" i="9"/>
  <c r="BK169" i="9"/>
  <c r="BI170" i="9"/>
  <c r="BE172" i="9"/>
  <c r="BC173" i="9"/>
  <c r="BD174" i="9"/>
  <c r="BH176" i="9"/>
  <c r="BE177" i="9"/>
  <c r="BG178" i="9"/>
  <c r="BH180" i="9"/>
  <c r="BE181" i="9"/>
  <c r="BD182" i="9"/>
  <c r="BH184" i="9"/>
  <c r="BF185" i="9"/>
  <c r="BE186" i="9"/>
  <c r="BL10" i="9"/>
  <c r="BB26" i="9"/>
  <c r="BH35" i="9"/>
  <c r="BI40" i="9"/>
  <c r="BC40" i="10" s="1"/>
  <c r="BA45" i="9"/>
  <c r="BH51" i="9"/>
  <c r="BE56" i="9"/>
  <c r="BK61" i="9"/>
  <c r="BH67" i="9"/>
  <c r="BF72" i="9"/>
  <c r="BI77" i="9"/>
  <c r="BH83" i="9"/>
  <c r="BF88" i="9"/>
  <c r="BF92" i="9"/>
  <c r="BH95" i="9"/>
  <c r="BF97" i="9"/>
  <c r="BE100" i="9"/>
  <c r="BH103" i="9"/>
  <c r="BG105" i="9"/>
  <c r="BB108" i="9"/>
  <c r="BE111" i="9"/>
  <c r="BC113" i="9"/>
  <c r="BF116" i="9"/>
  <c r="BA119" i="9"/>
  <c r="BD121" i="9"/>
  <c r="BE124" i="9"/>
  <c r="BE126" i="9"/>
  <c r="BI127" i="9"/>
  <c r="BC129" i="9"/>
  <c r="BE131" i="9"/>
  <c r="AY131" i="10" s="1"/>
  <c r="BJ132" i="9"/>
  <c r="BD132" i="10" s="1"/>
  <c r="BE134" i="9"/>
  <c r="BH135" i="9"/>
  <c r="BI136" i="9"/>
  <c r="BI138" i="9"/>
  <c r="BJ139" i="9"/>
  <c r="BG140" i="9"/>
  <c r="BL142" i="9"/>
  <c r="BI143" i="9"/>
  <c r="BJ144" i="9"/>
  <c r="BL146" i="9"/>
  <c r="BI147" i="9"/>
  <c r="BK148" i="9"/>
  <c r="BL150" i="9"/>
  <c r="BI151" i="9"/>
  <c r="BB152" i="9"/>
  <c r="BL154" i="9"/>
  <c r="BF155" i="9"/>
  <c r="BG156" i="9"/>
  <c r="BL158" i="9"/>
  <c r="BI159" i="9"/>
  <c r="BJ160" i="9"/>
  <c r="BL162" i="9"/>
  <c r="BG163" i="9"/>
  <c r="BK164" i="9"/>
  <c r="BL166" i="9"/>
  <c r="BB167" i="9"/>
  <c r="BG168" i="9"/>
  <c r="BJ170" i="9"/>
  <c r="BD171" i="9"/>
  <c r="BD172" i="9"/>
  <c r="BI174" i="9"/>
  <c r="BI175" i="9"/>
  <c r="BJ176" i="9"/>
  <c r="BL178" i="9"/>
  <c r="BK179" i="9"/>
  <c r="BK180" i="9"/>
  <c r="BI182" i="9"/>
  <c r="BC183" i="9"/>
  <c r="BI184" i="9"/>
  <c r="BL186" i="9"/>
  <c r="BB187" i="9"/>
  <c r="AV187" i="10" s="1"/>
  <c r="BG21" i="9"/>
  <c r="BE32" i="9"/>
  <c r="BH38" i="9"/>
  <c r="BF43" i="9"/>
  <c r="BG48" i="9"/>
  <c r="BH54" i="9"/>
  <c r="BE59" i="9"/>
  <c r="BG64" i="9"/>
  <c r="BA70" i="9"/>
  <c r="BG75" i="9"/>
  <c r="BA75" i="10" s="1"/>
  <c r="BJ80" i="9"/>
  <c r="BH86" i="9"/>
  <c r="BI91" i="9"/>
  <c r="BE93" i="9"/>
  <c r="BG96" i="9"/>
  <c r="BJ99" i="9"/>
  <c r="BJ101" i="9"/>
  <c r="BB104" i="9"/>
  <c r="BB107" i="9"/>
  <c r="BK109" i="9"/>
  <c r="BG112" i="9"/>
  <c r="BI115" i="9"/>
  <c r="BL117" i="9"/>
  <c r="BG120" i="9"/>
  <c r="BE123" i="9"/>
  <c r="BE125" i="9"/>
  <c r="BH127" i="9"/>
  <c r="BK128" i="9"/>
  <c r="BC130" i="9"/>
  <c r="BA132" i="9"/>
  <c r="BF133" i="9"/>
  <c r="BJ134" i="9"/>
  <c r="BE136" i="9"/>
  <c r="BF137" i="9"/>
  <c r="BL138" i="9"/>
  <c r="BA140" i="9"/>
  <c r="BF141" i="9"/>
  <c r="BK142" i="9"/>
  <c r="BG144" i="9"/>
  <c r="BK145" i="9"/>
  <c r="BF146" i="9"/>
  <c r="BB148" i="9"/>
  <c r="BB149" i="9"/>
  <c r="BJ150" i="9"/>
  <c r="BF152" i="9"/>
  <c r="BI153" i="9"/>
  <c r="BK154" i="9"/>
  <c r="BA156" i="9"/>
  <c r="BI157" i="9"/>
  <c r="BE158" i="9"/>
  <c r="BC160" i="9"/>
  <c r="BC161" i="9"/>
  <c r="BK162" i="9"/>
  <c r="BJ164" i="9"/>
  <c r="BB165" i="9"/>
  <c r="BJ166" i="9"/>
  <c r="BA168" i="9"/>
  <c r="BH169" i="9"/>
  <c r="BL170" i="9"/>
  <c r="BH172" i="9"/>
  <c r="BA173" i="9"/>
  <c r="BL174" i="9"/>
  <c r="BF176" i="9"/>
  <c r="BC177" i="9"/>
  <c r="BB178" i="9"/>
  <c r="BJ180" i="9"/>
  <c r="BB181" i="9"/>
  <c r="BL182" i="9"/>
  <c r="BE184" i="9"/>
  <c r="BG185" i="9"/>
  <c r="BJ186" i="9"/>
  <c r="BC9" i="9"/>
  <c r="BD15" i="9"/>
  <c r="BE20" i="9"/>
  <c r="BJ25" i="9"/>
  <c r="BD31" i="9"/>
  <c r="BE9" i="9"/>
  <c r="BG14" i="9"/>
  <c r="BH20" i="9"/>
  <c r="BJ8" i="9"/>
  <c r="BB14" i="9"/>
  <c r="BF19" i="9"/>
  <c r="BK24" i="9"/>
  <c r="BA30" i="9"/>
  <c r="BK10" i="9"/>
  <c r="BG26" i="9"/>
  <c r="BA35" i="9"/>
  <c r="BF40" i="9"/>
  <c r="AZ40" i="10" s="1"/>
  <c r="BG45" i="9"/>
  <c r="BB51" i="9"/>
  <c r="BF56" i="9"/>
  <c r="BF61" i="9"/>
  <c r="BF67" i="9"/>
  <c r="BG72" i="9"/>
  <c r="BG77" i="9"/>
  <c r="BA83" i="9"/>
  <c r="BE88" i="9"/>
  <c r="BI16" i="9"/>
  <c r="BC29" i="9"/>
  <c r="BJ36" i="9"/>
  <c r="BD42" i="9"/>
  <c r="AX42" i="10" s="1"/>
  <c r="BB47" i="9"/>
  <c r="BC52" i="9"/>
  <c r="BD58" i="9"/>
  <c r="BB63" i="9"/>
  <c r="BC68" i="9"/>
  <c r="BD74" i="9"/>
  <c r="BJ79" i="9"/>
  <c r="BE84" i="9"/>
  <c r="BD90" i="9"/>
  <c r="BB95" i="9"/>
  <c r="BC100" i="9"/>
  <c r="BD106" i="9"/>
  <c r="BF111" i="9"/>
  <c r="BK116" i="9"/>
  <c r="BD122" i="9"/>
  <c r="BI14" i="9"/>
  <c r="BC28" i="9"/>
  <c r="BL36" i="9"/>
  <c r="BA41" i="9"/>
  <c r="BK46" i="9"/>
  <c r="BL52" i="9"/>
  <c r="BI57" i="9"/>
  <c r="BJ62" i="9"/>
  <c r="BL68" i="9"/>
  <c r="BF68" i="10" s="1"/>
  <c r="BE73" i="9"/>
  <c r="BJ78" i="9"/>
  <c r="BL84" i="9"/>
  <c r="BF89" i="9"/>
  <c r="BK94" i="9"/>
  <c r="BL100" i="9"/>
  <c r="BI105" i="9"/>
  <c r="BK110" i="9"/>
  <c r="BL116" i="9"/>
  <c r="BC121" i="9"/>
  <c r="BK126" i="9"/>
  <c r="BL18" i="9"/>
  <c r="BG47" i="9"/>
  <c r="BH69" i="9"/>
  <c r="BF90" i="9"/>
  <c r="BE101" i="9"/>
  <c r="BE112" i="9"/>
  <c r="BB122" i="9"/>
  <c r="BG126" i="9"/>
  <c r="BA130" i="9"/>
  <c r="BK133" i="9"/>
  <c r="BD136" i="9"/>
  <c r="BK138" i="9"/>
  <c r="BE141" i="9"/>
  <c r="BA143" i="9"/>
  <c r="BD145" i="9"/>
  <c r="BC146" i="9"/>
  <c r="BC148" i="9"/>
  <c r="BA150" i="9"/>
  <c r="AU150" i="10" s="1"/>
  <c r="BC151" i="9"/>
  <c r="BD153" i="9"/>
  <c r="AX153" i="10" s="1"/>
  <c r="BI154" i="9"/>
  <c r="BE155" i="9"/>
  <c r="AY155" i="10" s="1"/>
  <c r="BD157" i="9"/>
  <c r="BB158" i="9"/>
  <c r="BC159" i="9"/>
  <c r="BD161" i="9"/>
  <c r="AX161" i="10" s="1"/>
  <c r="BE162" i="9"/>
  <c r="BC163" i="9"/>
  <c r="BD165" i="9"/>
  <c r="BI166" i="9"/>
  <c r="BJ167" i="9"/>
  <c r="BB169" i="9"/>
  <c r="BG170" i="9"/>
  <c r="BL171" i="9"/>
  <c r="BD173" i="9"/>
  <c r="BF174" i="9"/>
  <c r="BB175" i="9"/>
  <c r="BD177" i="9"/>
  <c r="AX177" i="10" s="1"/>
  <c r="BA178" i="9"/>
  <c r="BE179" i="9"/>
  <c r="BD181" i="9"/>
  <c r="AX181" i="10" s="1"/>
  <c r="BF182" i="9"/>
  <c r="BK183" i="9"/>
  <c r="BD185" i="9"/>
  <c r="AX185" i="10" s="1"/>
  <c r="BI186" i="9"/>
  <c r="BJ187" i="9"/>
  <c r="BL23" i="9"/>
  <c r="BL33" i="9"/>
  <c r="BC38" i="9"/>
  <c r="BH44" i="9"/>
  <c r="BB49" i="9"/>
  <c r="BF54" i="9"/>
  <c r="BH60" i="9"/>
  <c r="BE65" i="9"/>
  <c r="BL70" i="9"/>
  <c r="BH76" i="9"/>
  <c r="BB81" i="9"/>
  <c r="BA86" i="9"/>
  <c r="BE91" i="9"/>
  <c r="BE94" i="9"/>
  <c r="BF96" i="9"/>
  <c r="BB99" i="9"/>
  <c r="BA102" i="9"/>
  <c r="BJ104" i="9"/>
  <c r="BI107" i="9"/>
  <c r="BA110" i="9"/>
  <c r="BL112" i="9"/>
  <c r="BC115" i="9"/>
  <c r="BC118" i="9"/>
  <c r="BL120" i="9"/>
  <c r="BG123" i="9"/>
  <c r="BF125" i="9"/>
  <c r="AZ125" i="10" s="1"/>
  <c r="BE127" i="9"/>
  <c r="BE129" i="9"/>
  <c r="BJ130" i="9"/>
  <c r="BI132" i="9"/>
  <c r="BC133" i="9"/>
  <c r="BE135" i="9"/>
  <c r="BJ136" i="9"/>
  <c r="BC137" i="9"/>
  <c r="BE139" i="9"/>
  <c r="BI140" i="9"/>
  <c r="BC140" i="10" s="1"/>
  <c r="BC141" i="9"/>
  <c r="BH143" i="9"/>
  <c r="BE144" i="9"/>
  <c r="AY144" i="10" s="1"/>
  <c r="BF145" i="9"/>
  <c r="BH147" i="9"/>
  <c r="BE148" i="9"/>
  <c r="BG149" i="9"/>
  <c r="BA149" i="10" s="1"/>
  <c r="BH151" i="9"/>
  <c r="BG152" i="9"/>
  <c r="BG153" i="9"/>
  <c r="BH155" i="9"/>
  <c r="BB156" i="9"/>
  <c r="BG157" i="9"/>
  <c r="BH159" i="9"/>
  <c r="BE160" i="9"/>
  <c r="AY160" i="10" s="1"/>
  <c r="BF161" i="9"/>
  <c r="BE163" i="9"/>
  <c r="BE164" i="9"/>
  <c r="BJ165" i="9"/>
  <c r="BH167" i="9"/>
  <c r="BB167" i="10" s="1"/>
  <c r="BI168" i="9"/>
  <c r="BA169" i="9"/>
  <c r="BF171" i="9"/>
  <c r="BF172" i="9"/>
  <c r="BB173" i="9"/>
  <c r="BH175" i="9"/>
  <c r="BB175" i="10" s="1"/>
  <c r="BK176" i="9"/>
  <c r="BF177" i="9"/>
  <c r="BH179" i="9"/>
  <c r="BE180" i="9"/>
  <c r="AY180" i="10" s="1"/>
  <c r="BG181" i="9"/>
  <c r="BH183" i="9"/>
  <c r="BB183" i="10" s="1"/>
  <c r="BJ184" i="9"/>
  <c r="BE185" i="9"/>
  <c r="AY185" i="10" s="1"/>
  <c r="BH187" i="9"/>
  <c r="BB187" i="10" s="1"/>
  <c r="BI15" i="9"/>
  <c r="BL29" i="9"/>
  <c r="BF29" i="10" s="1"/>
  <c r="BI36" i="9"/>
  <c r="BB41" i="9"/>
  <c r="AV41" i="10" s="1"/>
  <c r="BH47" i="9"/>
  <c r="BE52" i="9"/>
  <c r="BG57" i="9"/>
  <c r="BH63" i="9"/>
  <c r="BE68" i="9"/>
  <c r="BJ73" i="9"/>
  <c r="BI79" i="9"/>
  <c r="BF84" i="9"/>
  <c r="BC89" i="9"/>
  <c r="BH93" i="9"/>
  <c r="BG95" i="9"/>
  <c r="BE98" i="9"/>
  <c r="BH101" i="9"/>
  <c r="BG103" i="9"/>
  <c r="BE106" i="9"/>
  <c r="BH109" i="9"/>
  <c r="BK111" i="9"/>
  <c r="BJ114" i="9"/>
  <c r="BE117" i="9"/>
  <c r="BE119" i="9"/>
  <c r="BK122" i="9"/>
  <c r="BC124" i="9"/>
  <c r="BJ126" i="9"/>
  <c r="BI128" i="9"/>
  <c r="BH130" i="9"/>
  <c r="BK131" i="9"/>
  <c r="BI133" i="9"/>
  <c r="BG134" i="9"/>
  <c r="BD135" i="9"/>
  <c r="BL137" i="9"/>
  <c r="BC138" i="9"/>
  <c r="BK139" i="9"/>
  <c r="BL141" i="9"/>
  <c r="BB142" i="9"/>
  <c r="BK143" i="9"/>
  <c r="BL145" i="9"/>
  <c r="BF145" i="10" s="1"/>
  <c r="BI146" i="9"/>
  <c r="BC146" i="10" s="1"/>
  <c r="BK147" i="9"/>
  <c r="BL149" i="9"/>
  <c r="BF149" i="10" s="1"/>
  <c r="BI150" i="9"/>
  <c r="BC150" i="10" s="1"/>
  <c r="BK151" i="9"/>
  <c r="BL153" i="9"/>
  <c r="BF154" i="9"/>
  <c r="AZ154" i="10" s="1"/>
  <c r="BG155" i="9"/>
  <c r="BA155" i="10" s="1"/>
  <c r="BL157" i="9"/>
  <c r="BJ158" i="9"/>
  <c r="BK159" i="9"/>
  <c r="BL161" i="9"/>
  <c r="BF161" i="10" s="1"/>
  <c r="BB162" i="9"/>
  <c r="BH163" i="9"/>
  <c r="BL165" i="9"/>
  <c r="BF165" i="10" s="1"/>
  <c r="BB166" i="9"/>
  <c r="BG167" i="9"/>
  <c r="BA167" i="10" s="1"/>
  <c r="BJ169" i="9"/>
  <c r="BH170" i="9"/>
  <c r="BE171" i="9"/>
  <c r="AY171" i="10" s="1"/>
  <c r="BL173" i="9"/>
  <c r="BF173" i="10" s="1"/>
  <c r="BC174" i="9"/>
  <c r="BJ175" i="9"/>
  <c r="BD175" i="10" s="1"/>
  <c r="BL177" i="9"/>
  <c r="BF177" i="10" s="1"/>
  <c r="BI178" i="9"/>
  <c r="BF179" i="9"/>
  <c r="BL181" i="9"/>
  <c r="BC182" i="9"/>
  <c r="AW182" i="10" s="1"/>
  <c r="BB183" i="9"/>
  <c r="BL185" i="9"/>
  <c r="BC186" i="9"/>
  <c r="BK187" i="9"/>
  <c r="BE187" i="10" s="1"/>
  <c r="BB24" i="9"/>
  <c r="BH34" i="9"/>
  <c r="BI39" i="9"/>
  <c r="BA44" i="9"/>
  <c r="BH50" i="9"/>
  <c r="BI55" i="9"/>
  <c r="BG60" i="9"/>
  <c r="BH66" i="9"/>
  <c r="BG71" i="9"/>
  <c r="BA71" i="10" s="1"/>
  <c r="BE76" i="9"/>
  <c r="AY76" i="10" s="1"/>
  <c r="BH82" i="9"/>
  <c r="BE87" i="9"/>
  <c r="AY87" i="10" s="1"/>
  <c r="BA91" i="9"/>
  <c r="BI94" i="9"/>
  <c r="BC97" i="9"/>
  <c r="BF99" i="9"/>
  <c r="BJ102" i="9"/>
  <c r="BF105" i="9"/>
  <c r="BF107" i="9"/>
  <c r="BJ110" i="9"/>
  <c r="BA113" i="9"/>
  <c r="BE115" i="9"/>
  <c r="BH118" i="9"/>
  <c r="BB121" i="9"/>
  <c r="BF123" i="9"/>
  <c r="BC125" i="9"/>
  <c r="BJ127" i="9"/>
  <c r="BB129" i="9"/>
  <c r="BH131" i="9"/>
  <c r="BK132" i="9"/>
  <c r="BL133" i="9"/>
  <c r="BB135" i="9"/>
  <c r="AV135" i="10" s="1"/>
  <c r="BG136" i="9"/>
  <c r="BK137" i="9"/>
  <c r="BL139" i="9"/>
  <c r="BF140" i="9"/>
  <c r="AZ140" i="10" s="1"/>
  <c r="BK141" i="9"/>
  <c r="BE141" i="10" s="1"/>
  <c r="BF143" i="9"/>
  <c r="BC144" i="9"/>
  <c r="BG145" i="9"/>
  <c r="BB147" i="9"/>
  <c r="BJ148" i="9"/>
  <c r="BF149" i="9"/>
  <c r="BJ151" i="9"/>
  <c r="BD152" i="9"/>
  <c r="BE153" i="9"/>
  <c r="BA155" i="9"/>
  <c r="AU155" i="10" s="1"/>
  <c r="BJ156" i="9"/>
  <c r="BA157" i="9"/>
  <c r="BB159" i="9"/>
  <c r="BG160" i="9"/>
  <c r="BK161" i="9"/>
  <c r="BE161" i="10" s="1"/>
  <c r="BB163" i="9"/>
  <c r="BB164" i="9"/>
  <c r="BG165" i="9"/>
  <c r="BA167" i="9"/>
  <c r="BF168" i="9"/>
  <c r="BI169" i="9"/>
  <c r="BC171" i="9"/>
  <c r="BC172" i="9"/>
  <c r="BG173" i="9"/>
  <c r="BG175" i="9"/>
  <c r="BE176" i="9"/>
  <c r="BK177" i="9"/>
  <c r="BB179" i="9"/>
  <c r="BB180" i="9"/>
  <c r="BJ181" i="9"/>
  <c r="BA183" i="9"/>
  <c r="BG184" i="9"/>
  <c r="BA184" i="10" s="1"/>
  <c r="BJ185" i="9"/>
  <c r="BA187" i="9"/>
  <c r="BD7" i="9"/>
  <c r="BE12" i="9"/>
  <c r="BJ17" i="9"/>
  <c r="BD23" i="9"/>
  <c r="BE28" i="9"/>
  <c r="AY28" i="10" s="1"/>
  <c r="BC6" i="9"/>
  <c r="BH12" i="9"/>
  <c r="BI17" i="9"/>
  <c r="BA6" i="9"/>
  <c r="BF11" i="9"/>
  <c r="BB16" i="9"/>
  <c r="BA22" i="9"/>
  <c r="BF27" i="9"/>
  <c r="BK32" i="9"/>
  <c r="BB21" i="9"/>
  <c r="BH32" i="9"/>
  <c r="BK37" i="9"/>
  <c r="BI43" i="9"/>
  <c r="BA48" i="9"/>
  <c r="BI53" i="9"/>
  <c r="BJ59" i="9"/>
  <c r="BB64" i="9"/>
  <c r="BF69" i="9"/>
  <c r="BB75" i="9"/>
  <c r="BI80" i="9"/>
  <c r="BE85" i="9"/>
  <c r="BI24" i="9"/>
  <c r="BC24" i="10" s="1"/>
  <c r="BD34" i="9"/>
  <c r="BE39" i="9"/>
  <c r="BK44" i="9"/>
  <c r="BD50" i="9"/>
  <c r="AX50" i="10" s="1"/>
  <c r="BE55" i="9"/>
  <c r="BC60" i="9"/>
  <c r="BD66" i="9"/>
  <c r="BJ71" i="9"/>
  <c r="BK76" i="9"/>
  <c r="BD82" i="9"/>
  <c r="BA87" i="9"/>
  <c r="AU87" i="10" s="1"/>
  <c r="BC92" i="9"/>
  <c r="AW92" i="10" s="1"/>
  <c r="BD98" i="9"/>
  <c r="BA103" i="9"/>
  <c r="BC108" i="9"/>
  <c r="BD114" i="9"/>
  <c r="BC119" i="9"/>
  <c r="AW119" i="10" s="1"/>
  <c r="BK7" i="9"/>
  <c r="BI23" i="9"/>
  <c r="BE33" i="9"/>
  <c r="BG38" i="9"/>
  <c r="BL44" i="9"/>
  <c r="BF49" i="9"/>
  <c r="BJ54" i="9"/>
  <c r="BL60" i="9"/>
  <c r="BI65" i="9"/>
  <c r="BE70" i="9"/>
  <c r="BL76" i="9"/>
  <c r="BF76" i="10" s="1"/>
  <c r="BF81" i="9"/>
  <c r="BI86" i="9"/>
  <c r="BL92" i="9"/>
  <c r="BI97" i="9"/>
  <c r="BK102" i="9"/>
  <c r="BL108" i="9"/>
  <c r="BB113" i="9"/>
  <c r="BE118" i="9"/>
  <c r="BL124" i="9"/>
  <c r="BJ129" i="9"/>
  <c r="BH37" i="9"/>
  <c r="BE58" i="9"/>
  <c r="AY58" i="10" s="1"/>
  <c r="BH79" i="9"/>
  <c r="BH96" i="9"/>
  <c r="BG106" i="9"/>
  <c r="BJ117" i="9"/>
  <c r="BD125" i="9"/>
  <c r="BC128" i="9"/>
  <c r="AW128" i="10" s="1"/>
  <c r="BD132" i="9"/>
  <c r="BL134" i="9"/>
  <c r="BE137" i="9"/>
  <c r="BD140" i="9"/>
  <c r="BE142" i="9"/>
  <c r="BD144" i="9"/>
  <c r="BD146" i="9"/>
  <c r="BC147" i="9"/>
  <c r="AW147" i="10" s="1"/>
  <c r="BA149" i="9"/>
  <c r="AU149" i="10" s="1"/>
  <c r="BD151" i="9"/>
  <c r="BC152" i="9"/>
  <c r="BC153" i="9"/>
  <c r="BD155" i="9"/>
  <c r="BI156" i="9"/>
  <c r="BC157" i="9"/>
  <c r="BD159" i="9"/>
  <c r="BA160" i="9"/>
  <c r="BB161" i="9"/>
  <c r="BA163" i="9"/>
  <c r="BA164" i="9"/>
  <c r="BF165" i="9"/>
  <c r="BD167" i="9"/>
  <c r="BE168" i="9"/>
  <c r="BL169" i="9"/>
  <c r="BB171" i="9"/>
  <c r="BB172" i="9"/>
  <c r="BI173" i="9"/>
  <c r="BD175" i="9"/>
  <c r="BC176" i="9"/>
  <c r="BB177" i="9"/>
  <c r="BD179" i="9"/>
  <c r="BA180" i="9"/>
  <c r="BC181" i="9"/>
  <c r="BD183" i="9"/>
  <c r="BB184" i="9"/>
  <c r="BK185" i="9"/>
  <c r="BD187" i="9"/>
  <c r="AX187" i="10" s="1"/>
  <c r="BL14" i="9"/>
  <c r="BB28" i="9"/>
  <c r="BH36" i="9"/>
  <c r="BK41" i="9"/>
  <c r="BG46" i="9"/>
  <c r="BH52" i="9"/>
  <c r="BE57" i="9"/>
  <c r="BF62" i="9"/>
  <c r="BH68" i="9"/>
  <c r="BB68" i="10" s="1"/>
  <c r="BA73" i="9"/>
  <c r="BF78" i="9"/>
  <c r="BH84" i="9"/>
  <c r="BB89" i="9"/>
  <c r="BE92" i="9"/>
  <c r="BI95" i="9"/>
  <c r="BJ98" i="9"/>
  <c r="BB100" i="9"/>
  <c r="BJ103" i="9"/>
  <c r="BJ106" i="9"/>
  <c r="BE108" i="9"/>
  <c r="AY108" i="10" s="1"/>
  <c r="BC111" i="9"/>
  <c r="BB114" i="9"/>
  <c r="BJ116" i="9"/>
  <c r="BD119" i="9"/>
  <c r="BF122" i="9"/>
  <c r="BF124" i="9"/>
  <c r="BB126" i="9"/>
  <c r="BA128" i="9"/>
  <c r="BD130" i="9"/>
  <c r="BG131" i="9"/>
  <c r="BE133" i="9"/>
  <c r="BC134" i="9"/>
  <c r="BK135" i="9"/>
  <c r="BH137" i="9"/>
  <c r="BJ138" i="9"/>
  <c r="BG139" i="9"/>
  <c r="BH141" i="9"/>
  <c r="BI142" i="9"/>
  <c r="BG143" i="9"/>
  <c r="BH145" i="9"/>
  <c r="BE146" i="9"/>
  <c r="BG147" i="9"/>
  <c r="BH149" i="9"/>
  <c r="BE150" i="9"/>
  <c r="BG151" i="9"/>
  <c r="BH153" i="9"/>
  <c r="BB154" i="9"/>
  <c r="BC155" i="9"/>
  <c r="BH157" i="9"/>
  <c r="BF158" i="9"/>
  <c r="BG159" i="9"/>
  <c r="BH161" i="9"/>
  <c r="BI162" i="9"/>
  <c r="BD163" i="9"/>
  <c r="BH165" i="9"/>
  <c r="BF166" i="9"/>
  <c r="BC167" i="9"/>
  <c r="BF169" i="9"/>
  <c r="BK170" i="9"/>
  <c r="BA171" i="9"/>
  <c r="BH173" i="9"/>
  <c r="BJ174" i="9"/>
  <c r="BD174" i="10" s="1"/>
  <c r="BF175" i="9"/>
  <c r="BH177" i="9"/>
  <c r="BE178" i="9"/>
  <c r="BI179" i="9"/>
  <c r="BH181" i="9"/>
  <c r="BJ182" i="9"/>
  <c r="BE183" i="9"/>
  <c r="BH185" i="9"/>
  <c r="BF186" i="9"/>
  <c r="BG187" i="9"/>
  <c r="BA187" i="10" s="1"/>
  <c r="BG23" i="9"/>
  <c r="BJ33" i="9"/>
  <c r="BH39" i="9"/>
  <c r="BJ44" i="9"/>
  <c r="BC49" i="9"/>
  <c r="BH55" i="9"/>
  <c r="BE60" i="9"/>
  <c r="BK65" i="9"/>
  <c r="BH71" i="9"/>
  <c r="BF76" i="9"/>
  <c r="BG81" i="9"/>
  <c r="BH87" i="9"/>
  <c r="BG91" i="9"/>
  <c r="BF94" i="9"/>
  <c r="BH97" i="9"/>
  <c r="BG99" i="9"/>
  <c r="BI102" i="9"/>
  <c r="BH105" i="9"/>
  <c r="BG107" i="9"/>
  <c r="BB110" i="9"/>
  <c r="BH113" i="9"/>
  <c r="BA115" i="9"/>
  <c r="BK118" i="9"/>
  <c r="BE121" i="9"/>
  <c r="BA123" i="9"/>
  <c r="BJ125" i="9"/>
  <c r="BB127" i="9"/>
  <c r="AV127" i="10" s="1"/>
  <c r="BH129" i="9"/>
  <c r="BD131" i="9"/>
  <c r="BC132" i="9"/>
  <c r="BD133" i="9"/>
  <c r="BI135" i="9"/>
  <c r="BC135" i="10" s="1"/>
  <c r="BC136" i="9"/>
  <c r="BG137" i="9"/>
  <c r="BI139" i="9"/>
  <c r="BB140" i="9"/>
  <c r="BG141" i="9"/>
  <c r="BL143" i="9"/>
  <c r="BI144" i="9"/>
  <c r="BJ145" i="9"/>
  <c r="BL147" i="9"/>
  <c r="BI148" i="9"/>
  <c r="BK149" i="9"/>
  <c r="BL151" i="9"/>
  <c r="BK152" i="9"/>
  <c r="BK153" i="9"/>
  <c r="BL155" i="9"/>
  <c r="BF156" i="9"/>
  <c r="AZ156" i="10" s="1"/>
  <c r="BK157" i="9"/>
  <c r="BL159" i="9"/>
  <c r="BI160" i="9"/>
  <c r="BJ161" i="9"/>
  <c r="BI163" i="9"/>
  <c r="BI164" i="9"/>
  <c r="BC164" i="10" s="1"/>
  <c r="BC165" i="9"/>
  <c r="BL167" i="9"/>
  <c r="BB168" i="9"/>
  <c r="BE169" i="9"/>
  <c r="BJ171" i="9"/>
  <c r="BJ172" i="9"/>
  <c r="BJ173" i="9"/>
  <c r="BL175" i="9"/>
  <c r="BA176" i="9"/>
  <c r="BJ177" i="9"/>
  <c r="BL179" i="9"/>
  <c r="BI180" i="9"/>
  <c r="BK181" i="9"/>
  <c r="BL183" i="9"/>
  <c r="BC184" i="9"/>
  <c r="BB185" i="9"/>
  <c r="BL187" i="9"/>
  <c r="BK16" i="9"/>
  <c r="BG29" i="9"/>
  <c r="BC36" i="9"/>
  <c r="BH42" i="9"/>
  <c r="BF47" i="9"/>
  <c r="BG52" i="9"/>
  <c r="BH58" i="9"/>
  <c r="BJ63" i="9"/>
  <c r="BG68" i="9"/>
  <c r="BH74" i="9"/>
  <c r="BC79" i="9"/>
  <c r="BC84" i="9"/>
  <c r="AW84" i="10" s="1"/>
  <c r="BH90" i="9"/>
  <c r="BI93" i="9"/>
  <c r="BA95" i="9"/>
  <c r="BF98" i="9"/>
  <c r="BF101" i="9"/>
  <c r="BF103" i="9"/>
  <c r="AZ103" i="10" s="1"/>
  <c r="BB106" i="9"/>
  <c r="BA109" i="9"/>
  <c r="BH111" i="9"/>
  <c r="BG114" i="9"/>
  <c r="BD11" i="9"/>
  <c r="AX10" i="10" s="1"/>
  <c r="BF10" i="9"/>
  <c r="BF31" i="9"/>
  <c r="AZ31" i="10" s="1"/>
  <c r="BG41" i="9"/>
  <c r="BE63" i="9"/>
  <c r="BG84" i="9"/>
  <c r="BD38" i="9"/>
  <c r="BA59" i="9"/>
  <c r="BB80" i="9"/>
  <c r="BD102" i="9"/>
  <c r="BB123" i="9"/>
  <c r="BK42" i="9"/>
  <c r="BL64" i="9"/>
  <c r="BA85" i="9"/>
  <c r="BK106" i="9"/>
  <c r="BL128" i="9"/>
  <c r="BF93" i="9"/>
  <c r="AZ93" i="10" s="1"/>
  <c r="BH128" i="9"/>
  <c r="BC139" i="9"/>
  <c r="BA147" i="9"/>
  <c r="BB153" i="9"/>
  <c r="BC158" i="9"/>
  <c r="AW158" i="10" s="1"/>
  <c r="BD164" i="9"/>
  <c r="BG169" i="9"/>
  <c r="BK174" i="9"/>
  <c r="BD180" i="9"/>
  <c r="AX180" i="10" s="1"/>
  <c r="BI185" i="9"/>
  <c r="BC34" i="9"/>
  <c r="BH56" i="9"/>
  <c r="BC77" i="9"/>
  <c r="AW77" i="10" s="1"/>
  <c r="BA94" i="9"/>
  <c r="BB105" i="9"/>
  <c r="BA116" i="9"/>
  <c r="BA126" i="9"/>
  <c r="BF132" i="9"/>
  <c r="BE138" i="9"/>
  <c r="BE143" i="9"/>
  <c r="BG148" i="9"/>
  <c r="BA148" i="10" s="1"/>
  <c r="BH154" i="9"/>
  <c r="BE159" i="9"/>
  <c r="BG164" i="9"/>
  <c r="BF170" i="9"/>
  <c r="AZ170" i="10" s="1"/>
  <c r="BE175" i="9"/>
  <c r="BG180" i="9"/>
  <c r="BH186" i="9"/>
  <c r="BC37" i="9"/>
  <c r="BH59" i="9"/>
  <c r="BA80" i="9"/>
  <c r="BJ96" i="9"/>
  <c r="BH107" i="9"/>
  <c r="BD117" i="9"/>
  <c r="AX117" i="10" s="1"/>
  <c r="BD127" i="9"/>
  <c r="BB133" i="9"/>
  <c r="BH138" i="9"/>
  <c r="BL144" i="9"/>
  <c r="BI149" i="9"/>
  <c r="BG154" i="9"/>
  <c r="BL160" i="9"/>
  <c r="BF160" i="10" s="1"/>
  <c r="BK165" i="9"/>
  <c r="BD170" i="9"/>
  <c r="BL176" i="9"/>
  <c r="BI181" i="9"/>
  <c r="BB186" i="9"/>
  <c r="BC40" i="9"/>
  <c r="BH62" i="9"/>
  <c r="BB83" i="9"/>
  <c r="BG97" i="9"/>
  <c r="BJ108" i="9"/>
  <c r="BB117" i="9"/>
  <c r="BE122" i="9"/>
  <c r="BC126" i="9"/>
  <c r="BF130" i="9"/>
  <c r="BG133" i="9"/>
  <c r="BL135" i="9"/>
  <c r="BG138" i="9"/>
  <c r="BA138" i="10" s="1"/>
  <c r="BA141" i="9"/>
  <c r="BB143" i="9"/>
  <c r="BJ146" i="9"/>
  <c r="BJ149" i="9"/>
  <c r="BF151" i="9"/>
  <c r="BJ154" i="9"/>
  <c r="BE157" i="9"/>
  <c r="BF159" i="9"/>
  <c r="BF162" i="9"/>
  <c r="BA165" i="9"/>
  <c r="BK167" i="9"/>
  <c r="BA170" i="9"/>
  <c r="AU170" i="10" s="1"/>
  <c r="BE173" i="9"/>
  <c r="BC175" i="9"/>
  <c r="BJ178" i="9"/>
  <c r="BF181" i="9"/>
  <c r="AZ181" i="10" s="1"/>
  <c r="BJ183" i="9"/>
  <c r="BG186" i="9"/>
  <c r="BJ21" i="9"/>
  <c r="BB29" i="9"/>
  <c r="BC21" i="9"/>
  <c r="BC48" i="9"/>
  <c r="BK112" i="9"/>
  <c r="BI74" i="9"/>
  <c r="BH53" i="9"/>
  <c r="BC143" i="9"/>
  <c r="AW143" i="10" s="1"/>
  <c r="BA161" i="9"/>
  <c r="BA177" i="9"/>
  <c r="BG66" i="9"/>
  <c r="BE110" i="9"/>
  <c r="BJ135" i="9"/>
  <c r="BC156" i="9"/>
  <c r="BK172" i="9"/>
  <c r="BF183" i="9"/>
  <c r="BG69" i="9"/>
  <c r="BJ112" i="9"/>
  <c r="BB130" i="9"/>
  <c r="BK146" i="9"/>
  <c r="BL168" i="9"/>
  <c r="BF168" i="10" s="1"/>
  <c r="BL27" i="9"/>
  <c r="BA92" i="9"/>
  <c r="BJ119" i="9"/>
  <c r="BF131" i="9"/>
  <c r="BD139" i="9"/>
  <c r="BF147" i="9"/>
  <c r="BK155" i="9"/>
  <c r="BG161" i="9"/>
  <c r="BC169" i="9"/>
  <c r="BG177" i="9"/>
  <c r="BA185" i="9"/>
  <c r="BA16" i="9"/>
  <c r="BG10" i="9"/>
  <c r="BF15" i="9"/>
  <c r="BL16" i="9"/>
  <c r="BA47" i="9"/>
  <c r="BF68" i="9"/>
  <c r="BK89" i="9"/>
  <c r="BB43" i="9"/>
  <c r="BC64" i="9"/>
  <c r="BD86" i="9"/>
  <c r="AX86" i="10" s="1"/>
  <c r="BJ107" i="9"/>
  <c r="BK19" i="9"/>
  <c r="BL48" i="9"/>
  <c r="BI69" i="9"/>
  <c r="BK90" i="9"/>
  <c r="BI112" i="9"/>
  <c r="BB30" i="9"/>
  <c r="BH104" i="9"/>
  <c r="BC131" i="9"/>
  <c r="BD142" i="9"/>
  <c r="BD149" i="9"/>
  <c r="AX149" i="10" s="1"/>
  <c r="BE154" i="9"/>
  <c r="AY154" i="10" s="1"/>
  <c r="BD160" i="9"/>
  <c r="BE165" i="9"/>
  <c r="AY164" i="10" s="1"/>
  <c r="BE170" i="9"/>
  <c r="AY170" i="10" s="1"/>
  <c r="BD176" i="9"/>
  <c r="AX176" i="10" s="1"/>
  <c r="BA181" i="9"/>
  <c r="BK186" i="9"/>
  <c r="BH40" i="9"/>
  <c r="BB61" i="9"/>
  <c r="BE82" i="9"/>
  <c r="AY81" i="10" s="1"/>
  <c r="BK97" i="9"/>
  <c r="BA108" i="9"/>
  <c r="AU108" i="10" s="1"/>
  <c r="BI118" i="9"/>
  <c r="BG127" i="9"/>
  <c r="BH134" i="9"/>
  <c r="BF139" i="9"/>
  <c r="AZ139" i="10" s="1"/>
  <c r="BF144" i="9"/>
  <c r="BH150" i="9"/>
  <c r="BB155" i="9"/>
  <c r="BF160" i="9"/>
  <c r="BH166" i="9"/>
  <c r="BB166" i="10" s="1"/>
  <c r="BK171" i="9"/>
  <c r="BB176" i="9"/>
  <c r="BE182" i="9"/>
  <c r="BI187" i="9"/>
  <c r="BH43" i="9"/>
  <c r="BE64" i="9"/>
  <c r="BG85" i="9"/>
  <c r="BH99" i="9"/>
  <c r="BC109" i="9"/>
  <c r="AW109" i="10" s="1"/>
  <c r="BJ120" i="9"/>
  <c r="BF128" i="9"/>
  <c r="BI134" i="9"/>
  <c r="BC134" i="10" s="1"/>
  <c r="BL140" i="9"/>
  <c r="BI145" i="9"/>
  <c r="BK150" i="9"/>
  <c r="BL156" i="9"/>
  <c r="BF156" i="10" s="1"/>
  <c r="BI161" i="9"/>
  <c r="BE166" i="9"/>
  <c r="BI172" i="9"/>
  <c r="BI177" i="9"/>
  <c r="BH182" i="9"/>
  <c r="BI11" i="9"/>
  <c r="BH46" i="9"/>
  <c r="BE67" i="9"/>
  <c r="BG88" i="9"/>
  <c r="BF100" i="9"/>
  <c r="BB111" i="9"/>
  <c r="BF119" i="9"/>
  <c r="BI124" i="9"/>
  <c r="BD128" i="9"/>
  <c r="AX128" i="10" s="1"/>
  <c r="BJ131" i="9"/>
  <c r="BB134" i="9"/>
  <c r="BF136" i="9"/>
  <c r="BH139" i="9"/>
  <c r="BA142" i="9"/>
  <c r="BK144" i="9"/>
  <c r="BJ147" i="9"/>
  <c r="BF150" i="9"/>
  <c r="BJ152" i="9"/>
  <c r="BJ155" i="9"/>
  <c r="BD155" i="10" s="1"/>
  <c r="BI158" i="9"/>
  <c r="BK160" i="9"/>
  <c r="BK163" i="9"/>
  <c r="BA166" i="9"/>
  <c r="BK168" i="9"/>
  <c r="BH171" i="9"/>
  <c r="BB171" i="10" s="1"/>
  <c r="BB174" i="9"/>
  <c r="BG176" i="9"/>
  <c r="BA179" i="9"/>
  <c r="BB182" i="9"/>
  <c r="BF184" i="9"/>
  <c r="BF187" i="9"/>
  <c r="AZ187" i="10" s="1"/>
  <c r="BH16" i="9"/>
  <c r="BB16" i="10" s="1"/>
  <c r="BF52" i="9"/>
  <c r="BB91" i="9"/>
  <c r="BJ53" i="9"/>
  <c r="BC117" i="9"/>
  <c r="BF134" i="9"/>
  <c r="BC150" i="9"/>
  <c r="BG166" i="9"/>
  <c r="BK182" i="9"/>
  <c r="BF45" i="9"/>
  <c r="BJ100" i="9"/>
  <c r="BL129" i="9"/>
  <c r="BE151" i="9"/>
  <c r="BI167" i="9"/>
  <c r="BK20" i="9"/>
  <c r="BH91" i="9"/>
  <c r="BH123" i="9"/>
  <c r="BB141" i="9"/>
  <c r="BJ157" i="9"/>
  <c r="BK173" i="9"/>
  <c r="BL184" i="9"/>
  <c r="BE72" i="9"/>
  <c r="BK113" i="9"/>
  <c r="BG128" i="9"/>
  <c r="BA137" i="9"/>
  <c r="BC145" i="9"/>
  <c r="AW145" i="10" s="1"/>
  <c r="BA153" i="9"/>
  <c r="BL163" i="9"/>
  <c r="BI171" i="9"/>
  <c r="BG179" i="9"/>
  <c r="BC187" i="9"/>
  <c r="AW187" i="10" s="1"/>
  <c r="BD27" i="9"/>
  <c r="BI21" i="9"/>
  <c r="BA26" i="9"/>
  <c r="BF36" i="9"/>
  <c r="BF57" i="9"/>
  <c r="BF79" i="9"/>
  <c r="BL32" i="9"/>
  <c r="BF32" i="10" s="1"/>
  <c r="BD54" i="9"/>
  <c r="BJ75" i="9"/>
  <c r="BK96" i="9"/>
  <c r="BB118" i="9"/>
  <c r="BB37" i="9"/>
  <c r="BK58" i="9"/>
  <c r="BE58" i="10" s="1"/>
  <c r="BL80" i="9"/>
  <c r="BI101" i="9"/>
  <c r="BJ122" i="9"/>
  <c r="BJ74" i="9"/>
  <c r="BD74" i="10" s="1"/>
  <c r="BJ124" i="9"/>
  <c r="BD137" i="9"/>
  <c r="AX137" i="10" s="1"/>
  <c r="BA145" i="9"/>
  <c r="BA152" i="9"/>
  <c r="BB157" i="9"/>
  <c r="BJ162" i="9"/>
  <c r="BD168" i="9"/>
  <c r="BF173" i="9"/>
  <c r="BC178" i="9"/>
  <c r="BD184" i="9"/>
  <c r="BG25" i="9"/>
  <c r="BG50" i="9"/>
  <c r="BH72" i="9"/>
  <c r="BI92" i="9"/>
  <c r="BF102" i="9"/>
  <c r="BF113" i="9"/>
  <c r="BA124" i="9"/>
  <c r="BA131" i="9"/>
  <c r="BA136" i="9"/>
  <c r="BH142" i="9"/>
  <c r="BE147" i="9"/>
  <c r="BL152" i="9"/>
  <c r="BH158" i="9"/>
  <c r="BJ163" i="9"/>
  <c r="BD163" i="10" s="1"/>
  <c r="BC168" i="9"/>
  <c r="BE174" i="9"/>
  <c r="BC179" i="9"/>
  <c r="BA184" i="9"/>
  <c r="BG31" i="9"/>
  <c r="BG53" i="9"/>
  <c r="BH75" i="9"/>
  <c r="BG93" i="9"/>
  <c r="BE104" i="9"/>
  <c r="BH115" i="9"/>
  <c r="BA125" i="9"/>
  <c r="BL132" i="9"/>
  <c r="BB137" i="9"/>
  <c r="BG142" i="9"/>
  <c r="BL148" i="9"/>
  <c r="BJ153" i="9"/>
  <c r="BK158" i="9"/>
  <c r="BL164" i="9"/>
  <c r="BF164" i="10" s="1"/>
  <c r="BD169" i="9"/>
  <c r="BH174" i="9"/>
  <c r="BL180" i="9"/>
  <c r="BC185" i="9"/>
  <c r="BI35" i="9"/>
  <c r="BG56" i="9"/>
  <c r="BH78" i="9"/>
  <c r="BE95" i="9"/>
  <c r="BJ105" i="9"/>
  <c r="BD105" i="10" s="1"/>
  <c r="BG116" i="9"/>
  <c r="BL121" i="9"/>
  <c r="BD126" i="9"/>
  <c r="BG129" i="9"/>
  <c r="BG132" i="9"/>
  <c r="BC135" i="9"/>
  <c r="AW135" i="10" s="1"/>
  <c r="BB138" i="9"/>
  <c r="BK140" i="9"/>
  <c r="BJ143" i="9"/>
  <c r="BB146" i="9"/>
  <c r="BF148" i="9"/>
  <c r="AZ148" i="10" s="1"/>
  <c r="BB151" i="9"/>
  <c r="BA154" i="9"/>
  <c r="BK156" i="9"/>
  <c r="BJ159" i="9"/>
  <c r="BD159" i="10" s="1"/>
  <c r="BA162" i="9"/>
  <c r="BF164" i="9"/>
  <c r="BF167" i="9"/>
  <c r="BC170" i="9"/>
  <c r="BL172" i="9"/>
  <c r="BK175" i="9"/>
  <c r="BF178" i="9"/>
  <c r="BF180" i="9"/>
  <c r="BG183" i="9"/>
  <c r="BA186" i="9"/>
  <c r="BB20" i="9"/>
  <c r="BK73" i="9"/>
  <c r="BH70" i="9"/>
  <c r="BI31" i="9"/>
  <c r="BL96" i="9"/>
  <c r="BH114" i="9"/>
  <c r="BD156" i="9"/>
  <c r="BA172" i="9"/>
  <c r="BB8" i="9"/>
  <c r="BH88" i="9"/>
  <c r="BB88" i="10" s="1"/>
  <c r="BG121" i="9"/>
  <c r="BC140" i="9"/>
  <c r="BH146" i="9"/>
  <c r="BH162" i="9"/>
  <c r="BH178" i="9"/>
  <c r="BF48" i="9"/>
  <c r="AZ48" i="10" s="1"/>
  <c r="BG101" i="9"/>
  <c r="BL136" i="9"/>
  <c r="BI152" i="9"/>
  <c r="BG162" i="9"/>
  <c r="BK178" i="9"/>
  <c r="BE51" i="9"/>
  <c r="BB103" i="9"/>
  <c r="BK124" i="9"/>
  <c r="BK134" i="9"/>
  <c r="BF142" i="9"/>
  <c r="BB150" i="9"/>
  <c r="BA158" i="9"/>
  <c r="BC166" i="9"/>
  <c r="AW166" i="10" s="1"/>
  <c r="BG174" i="9"/>
  <c r="BG182" i="9"/>
  <c r="BA182" i="10" s="1"/>
  <c r="AD6" i="9"/>
  <c r="AV7" i="9"/>
  <c r="AM7" i="9"/>
  <c r="AS8" i="9"/>
  <c r="AV9" i="9"/>
  <c r="AU9" i="9"/>
  <c r="AS10" i="9"/>
  <c r="AV11" i="9"/>
  <c r="AU11" i="9"/>
  <c r="AS12" i="9"/>
  <c r="AV13" i="9"/>
  <c r="AU13" i="9"/>
  <c r="AZ6" i="9"/>
  <c r="AQ6" i="9"/>
  <c r="AH7" i="9"/>
  <c r="AZ8" i="9"/>
  <c r="AY8" i="9"/>
  <c r="AW9" i="9"/>
  <c r="AZ10" i="9"/>
  <c r="AY10" i="9"/>
  <c r="AW11" i="9"/>
  <c r="AZ12" i="9"/>
  <c r="AX12" i="9"/>
  <c r="AW13" i="9"/>
  <c r="AS6" i="9"/>
  <c r="AN7" i="9"/>
  <c r="AE7" i="9"/>
  <c r="AK8" i="9"/>
  <c r="AN9" i="9"/>
  <c r="AM9" i="9"/>
  <c r="AK10" i="9"/>
  <c r="AN11" i="9"/>
  <c r="AM11" i="9"/>
  <c r="AK12" i="9"/>
  <c r="AN13" i="9"/>
  <c r="AW6" i="9"/>
  <c r="AR7" i="9"/>
  <c r="AI7" i="9"/>
  <c r="AO8" i="9"/>
  <c r="AF6" i="9"/>
  <c r="AT6" i="9"/>
  <c r="AK7" i="9"/>
  <c r="CY56" i="11" s="1"/>
  <c r="AF8" i="9"/>
  <c r="AE8" i="9"/>
  <c r="AC9" i="9"/>
  <c r="AF10" i="9"/>
  <c r="AE10" i="9"/>
  <c r="AC11" i="9"/>
  <c r="AF12" i="9"/>
  <c r="AD12" i="9"/>
  <c r="AC13" i="9"/>
  <c r="AF14" i="9"/>
  <c r="AO6" i="9"/>
  <c r="AJ7" i="9"/>
  <c r="AX7" i="9"/>
  <c r="AG8" i="9"/>
  <c r="AJ9" i="9"/>
  <c r="AI9" i="9"/>
  <c r="AG10" i="9"/>
  <c r="AJ11" i="9"/>
  <c r="AI11" i="9"/>
  <c r="AG12" i="9"/>
  <c r="AJ13" i="9"/>
  <c r="AI13" i="9"/>
  <c r="AL6" i="9"/>
  <c r="AC7" i="9"/>
  <c r="AU7" i="9"/>
  <c r="AH8" i="9"/>
  <c r="AL9" i="9"/>
  <c r="AH9" i="9"/>
  <c r="AD10" i="9"/>
  <c r="AL11" i="9"/>
  <c r="AD11" i="9"/>
  <c r="AI12" i="9"/>
  <c r="AK6" i="9"/>
  <c r="AF7" i="9"/>
  <c r="CT56" i="11" s="1"/>
  <c r="AT7" i="9"/>
  <c r="DH56" i="11" s="1"/>
  <c r="AC8" i="9"/>
  <c r="AF9" i="9"/>
  <c r="AE9" i="9"/>
  <c r="AC10" i="9"/>
  <c r="AF11" i="9"/>
  <c r="AE11" i="9"/>
  <c r="AC12" i="9"/>
  <c r="AF13" i="9"/>
  <c r="AE13" i="9"/>
  <c r="AJ6" i="9"/>
  <c r="AX6" i="9"/>
  <c r="AO7" i="9"/>
  <c r="AJ8" i="9"/>
  <c r="AI8" i="9"/>
  <c r="AG9" i="9"/>
  <c r="AJ10" i="9"/>
  <c r="AI10" i="9"/>
  <c r="AG11" i="9"/>
  <c r="AJ12" i="9"/>
  <c r="AH12" i="9"/>
  <c r="AG13" i="9"/>
  <c r="AJ14" i="9"/>
  <c r="AC6" i="9"/>
  <c r="AU6" i="9"/>
  <c r="AL7" i="9"/>
  <c r="AL8" i="9"/>
  <c r="AD8" i="9"/>
  <c r="AD9" i="9"/>
  <c r="AH10" i="9"/>
  <c r="AL10" i="9"/>
  <c r="AH11" i="9"/>
  <c r="AM12" i="9"/>
  <c r="AE12" i="9"/>
  <c r="Y12" i="10" s="1"/>
  <c r="AD13" i="9"/>
  <c r="AG6" i="9"/>
  <c r="AY6" i="9"/>
  <c r="AP7" i="9"/>
  <c r="AX8" i="9"/>
  <c r="AP8" i="9"/>
  <c r="AP9" i="9"/>
  <c r="AT10" i="9"/>
  <c r="AX10" i="9"/>
  <c r="AT11" i="9"/>
  <c r="AY12" i="9"/>
  <c r="AQ12" i="9"/>
  <c r="AP13" i="9"/>
  <c r="AV14" i="9"/>
  <c r="AU14" i="9"/>
  <c r="AV6" i="9"/>
  <c r="AU8" i="9"/>
  <c r="AS11" i="9"/>
  <c r="AQ7" i="9"/>
  <c r="AW10" i="9"/>
  <c r="AZ13" i="9"/>
  <c r="AE6" i="9"/>
  <c r="AK9" i="9"/>
  <c r="AN12" i="9"/>
  <c r="AP6" i="9"/>
  <c r="AY7" i="9"/>
  <c r="AR9" i="9"/>
  <c r="AT9" i="9"/>
  <c r="AQ10" i="9"/>
  <c r="AQ11" i="9"/>
  <c r="AU12" i="9"/>
  <c r="AO13" i="9"/>
  <c r="AC14" i="9"/>
  <c r="AV15" i="9"/>
  <c r="AY15" i="9"/>
  <c r="AW16" i="9"/>
  <c r="AV17" i="9"/>
  <c r="AM17" i="9"/>
  <c r="AW18" i="9"/>
  <c r="AV19" i="9"/>
  <c r="AU19" i="9"/>
  <c r="AH20" i="9"/>
  <c r="AV21" i="9"/>
  <c r="AM21" i="9"/>
  <c r="AD22" i="9"/>
  <c r="AV23" i="9"/>
  <c r="AM23" i="9"/>
  <c r="AD24" i="9"/>
  <c r="AV25" i="9"/>
  <c r="AM25" i="9"/>
  <c r="AD26" i="9"/>
  <c r="AV27" i="9"/>
  <c r="AM27" i="9"/>
  <c r="AD28" i="9"/>
  <c r="AV29" i="9"/>
  <c r="AM29" i="9"/>
  <c r="AD30" i="9"/>
  <c r="AV31" i="9"/>
  <c r="AM31" i="9"/>
  <c r="AD32" i="9"/>
  <c r="AV33" i="9"/>
  <c r="AM33" i="9"/>
  <c r="AD34" i="9"/>
  <c r="AV35" i="9"/>
  <c r="AM35" i="9"/>
  <c r="AD36" i="9"/>
  <c r="AV37" i="9"/>
  <c r="AM37" i="9"/>
  <c r="AD38" i="9"/>
  <c r="AV39" i="9"/>
  <c r="AY39" i="9"/>
  <c r="AD40" i="9"/>
  <c r="AV41" i="9"/>
  <c r="AT41" i="9"/>
  <c r="AW42" i="9"/>
  <c r="AV43" i="9"/>
  <c r="AU43" i="9"/>
  <c r="AX44" i="9"/>
  <c r="AV45" i="9"/>
  <c r="AD45" i="9"/>
  <c r="AT46" i="9"/>
  <c r="AV47" i="9"/>
  <c r="AU47" i="9"/>
  <c r="AP48" i="9"/>
  <c r="AV49" i="9"/>
  <c r="AY49" i="9"/>
  <c r="AS50" i="9"/>
  <c r="AV51" i="9"/>
  <c r="AY51" i="9"/>
  <c r="AW52" i="9"/>
  <c r="AV53" i="9"/>
  <c r="AU53" i="9"/>
  <c r="AW54" i="9"/>
  <c r="AV55" i="9"/>
  <c r="AT55" i="9"/>
  <c r="AS56" i="9"/>
  <c r="AV57" i="9"/>
  <c r="AY57" i="9"/>
  <c r="AS58" i="9"/>
  <c r="AV59" i="9"/>
  <c r="AU59" i="9"/>
  <c r="AS60" i="9"/>
  <c r="AV61" i="9"/>
  <c r="AW61" i="9"/>
  <c r="AS62" i="9"/>
  <c r="AV63" i="9"/>
  <c r="AS63" i="9"/>
  <c r="AW64" i="9"/>
  <c r="AV65" i="9"/>
  <c r="AU65" i="9"/>
  <c r="AS66" i="9"/>
  <c r="AV67" i="9"/>
  <c r="AU67" i="9"/>
  <c r="AS68" i="9"/>
  <c r="AV69" i="9"/>
  <c r="AU69" i="9"/>
  <c r="AY70" i="9"/>
  <c r="AZ14" i="9"/>
  <c r="AY14" i="9"/>
  <c r="AH15" i="9"/>
  <c r="AZ16" i="9"/>
  <c r="AY16" i="9"/>
  <c r="AH17" i="9"/>
  <c r="AZ18" i="9"/>
  <c r="AD18" i="9"/>
  <c r="AW19" i="9"/>
  <c r="AZ20" i="9"/>
  <c r="AY20" i="9"/>
  <c r="AH21" i="9"/>
  <c r="AZ22" i="9"/>
  <c r="AQ22" i="9"/>
  <c r="AH23" i="9"/>
  <c r="AZ24" i="9"/>
  <c r="AQ24" i="9"/>
  <c r="AH25" i="9"/>
  <c r="AZ26" i="9"/>
  <c r="AQ26" i="9"/>
  <c r="AH27" i="9"/>
  <c r="AZ28" i="9"/>
  <c r="AQ28" i="9"/>
  <c r="AH29" i="9"/>
  <c r="AZ30" i="9"/>
  <c r="AQ30" i="9"/>
  <c r="AH31" i="9"/>
  <c r="AZ32" i="9"/>
  <c r="AQ32" i="9"/>
  <c r="AH33" i="9"/>
  <c r="AZ34" i="9"/>
  <c r="AQ34" i="9"/>
  <c r="AH35" i="9"/>
  <c r="AZ36" i="9"/>
  <c r="AQ36" i="9"/>
  <c r="AH37" i="9"/>
  <c r="AZ38" i="9"/>
  <c r="AQ38" i="9"/>
  <c r="AH39" i="9"/>
  <c r="AZ40" i="9"/>
  <c r="AQ40" i="9"/>
  <c r="AG41" i="9"/>
  <c r="AZ42" i="9"/>
  <c r="AH42" i="9"/>
  <c r="AX43" i="9"/>
  <c r="AZ44" i="9"/>
  <c r="AS44" i="9"/>
  <c r="AU45" i="9"/>
  <c r="AZ46" i="9"/>
  <c r="AY46" i="9"/>
  <c r="AX47" i="9"/>
  <c r="AZ48" i="9"/>
  <c r="AY48" i="9"/>
  <c r="AX49" i="9"/>
  <c r="AZ50" i="9"/>
  <c r="AY50" i="9"/>
  <c r="AH51" i="9"/>
  <c r="AZ52" i="9"/>
  <c r="AD52" i="9"/>
  <c r="AX53" i="9"/>
  <c r="AZ54" i="9"/>
  <c r="AE54" i="9"/>
  <c r="AW55" i="9"/>
  <c r="AZ56" i="9"/>
  <c r="AY56" i="9"/>
  <c r="AL57" i="9"/>
  <c r="AZ58" i="9"/>
  <c r="AY58" i="9"/>
  <c r="AW59" i="9"/>
  <c r="AZ60" i="9"/>
  <c r="AY60" i="9"/>
  <c r="AM61" i="9"/>
  <c r="AZ62" i="9"/>
  <c r="AX62" i="9"/>
  <c r="AI63" i="9"/>
  <c r="AZ64" i="9"/>
  <c r="AD64" i="9"/>
  <c r="AD14" i="9"/>
  <c r="AP14" i="9"/>
  <c r="AX14" i="9"/>
  <c r="AE15" i="9"/>
  <c r="AC16" i="9"/>
  <c r="AT16" i="9"/>
  <c r="AP17" i="9"/>
  <c r="AC18" i="9"/>
  <c r="AX18" i="9"/>
  <c r="AT19" i="9"/>
  <c r="AG20" i="9"/>
  <c r="AT20" i="9"/>
  <c r="AP21" i="9"/>
  <c r="AG22" i="9"/>
  <c r="AY22" i="9"/>
  <c r="AP23" i="9"/>
  <c r="AG24" i="9"/>
  <c r="AY24" i="9"/>
  <c r="AP25" i="9"/>
  <c r="AG26" i="9"/>
  <c r="AY26" i="9"/>
  <c r="AP27" i="9"/>
  <c r="AG28" i="9"/>
  <c r="AY28" i="9"/>
  <c r="AP29" i="9"/>
  <c r="AG30" i="9"/>
  <c r="AY30" i="9"/>
  <c r="AP31" i="9"/>
  <c r="AG32" i="9"/>
  <c r="AY32" i="9"/>
  <c r="AP33" i="9"/>
  <c r="AG34" i="9"/>
  <c r="AY34" i="9"/>
  <c r="AP35" i="9"/>
  <c r="AG36" i="9"/>
  <c r="AY36" i="9"/>
  <c r="AP37" i="9"/>
  <c r="AG38" i="9"/>
  <c r="AY38" i="9"/>
  <c r="AE39" i="9"/>
  <c r="AG40" i="9"/>
  <c r="AY40" i="9"/>
  <c r="AO41" i="9"/>
  <c r="AC42" i="9"/>
  <c r="AX42" i="9"/>
  <c r="AS43" i="9"/>
  <c r="AO44" i="9"/>
  <c r="AT44" i="9"/>
  <c r="AG45" i="9"/>
  <c r="AW46" i="9"/>
  <c r="AS46" i="9"/>
  <c r="AW47" i="9"/>
  <c r="AK48" i="9"/>
  <c r="AS48" i="9"/>
  <c r="AE49" i="9"/>
  <c r="AT50" i="9"/>
  <c r="AP50" i="9"/>
  <c r="AE51" i="9"/>
  <c r="AC52" i="9"/>
  <c r="AX52" i="9"/>
  <c r="AO53" i="9"/>
  <c r="AC54" i="9"/>
  <c r="AY54" i="9"/>
  <c r="AU55" i="9"/>
  <c r="AP56" i="9"/>
  <c r="AX56" i="9"/>
  <c r="AE57" i="9"/>
  <c r="AT58" i="9"/>
  <c r="AP58" i="9"/>
  <c r="AX59" i="9"/>
  <c r="AP60" i="9"/>
  <c r="AX60" i="9"/>
  <c r="AU61" i="9"/>
  <c r="AU62" i="9"/>
  <c r="AM6" i="9"/>
  <c r="AG6" i="10" s="1"/>
  <c r="AS9" i="9"/>
  <c r="AV12" i="9"/>
  <c r="AW8" i="9"/>
  <c r="AZ11" i="9"/>
  <c r="AY13" i="9"/>
  <c r="AS7" i="9"/>
  <c r="AN10" i="9"/>
  <c r="AL12" i="9"/>
  <c r="AI6" i="9"/>
  <c r="AR8" i="9"/>
  <c r="AX9" i="9"/>
  <c r="AR10" i="9"/>
  <c r="AR11" i="9"/>
  <c r="AP11" i="9"/>
  <c r="AP12" i="9"/>
  <c r="AQ13" i="9"/>
  <c r="AS14" i="9"/>
  <c r="AG15" i="9"/>
  <c r="AF16" i="9"/>
  <c r="AE16" i="9"/>
  <c r="AK17" i="9"/>
  <c r="AF18" i="9"/>
  <c r="AI18" i="9"/>
  <c r="AC19" i="9"/>
  <c r="AF20" i="9"/>
  <c r="AE20" i="9"/>
  <c r="AK21" i="9"/>
  <c r="AF22" i="9"/>
  <c r="AT22" i="9"/>
  <c r="AK23" i="9"/>
  <c r="AF24" i="9"/>
  <c r="AT24" i="9"/>
  <c r="AK25" i="9"/>
  <c r="AF26" i="9"/>
  <c r="AT26" i="9"/>
  <c r="AK27" i="9"/>
  <c r="AF28" i="9"/>
  <c r="AT28" i="9"/>
  <c r="AK29" i="9"/>
  <c r="AF30" i="9"/>
  <c r="AT30" i="9"/>
  <c r="AK31" i="9"/>
  <c r="AF32" i="9"/>
  <c r="AT32" i="9"/>
  <c r="AK33" i="9"/>
  <c r="AF34" i="9"/>
  <c r="AT34" i="9"/>
  <c r="AK35" i="9"/>
  <c r="AF36" i="9"/>
  <c r="AT36" i="9"/>
  <c r="AK37" i="9"/>
  <c r="AF38" i="9"/>
  <c r="AT38" i="9"/>
  <c r="AG39" i="9"/>
  <c r="AA39" i="10" s="1"/>
  <c r="AF40" i="9"/>
  <c r="AT40" i="9"/>
  <c r="AX41" i="9"/>
  <c r="AF42" i="9"/>
  <c r="AI42" i="9"/>
  <c r="AD43" i="9"/>
  <c r="AF44" i="9"/>
  <c r="AQ44" i="9"/>
  <c r="AT45" i="9"/>
  <c r="AF46" i="9"/>
  <c r="AE46" i="9"/>
  <c r="AD47" i="9"/>
  <c r="AF48" i="9"/>
  <c r="AE48" i="9"/>
  <c r="Y48" i="10" s="1"/>
  <c r="AD49" i="9"/>
  <c r="AF50" i="9"/>
  <c r="AE50" i="9"/>
  <c r="Y50" i="10" s="1"/>
  <c r="AG51" i="9"/>
  <c r="AF52" i="9"/>
  <c r="AI52" i="9"/>
  <c r="AD53" i="9"/>
  <c r="AF54" i="9"/>
  <c r="AH54" i="9"/>
  <c r="AC55" i="9"/>
  <c r="AF56" i="9"/>
  <c r="AE56" i="9"/>
  <c r="Y56" i="10" s="1"/>
  <c r="AG57" i="9"/>
  <c r="AF58" i="9"/>
  <c r="AE58" i="9"/>
  <c r="AC59" i="9"/>
  <c r="AF60" i="9"/>
  <c r="AE60" i="9"/>
  <c r="AD61" i="9"/>
  <c r="AF62" i="9"/>
  <c r="AD62" i="9"/>
  <c r="AW63" i="9"/>
  <c r="AF64" i="9"/>
  <c r="AI64" i="9"/>
  <c r="AG65" i="9"/>
  <c r="AF66" i="9"/>
  <c r="AE66" i="9"/>
  <c r="AC67" i="9"/>
  <c r="AF68" i="9"/>
  <c r="AE68" i="9"/>
  <c r="AC69" i="9"/>
  <c r="AC70" i="9"/>
  <c r="AR70" i="9"/>
  <c r="AG14" i="9"/>
  <c r="AJ15" i="9"/>
  <c r="AM15" i="9"/>
  <c r="AK16" i="9"/>
  <c r="AJ17" i="9"/>
  <c r="AX17" i="9"/>
  <c r="AK18" i="9"/>
  <c r="AJ19" i="9"/>
  <c r="AI19" i="9"/>
  <c r="AO20" i="9"/>
  <c r="AJ21" i="9"/>
  <c r="AX21" i="9"/>
  <c r="AO22" i="9"/>
  <c r="AJ23" i="9"/>
  <c r="AX23" i="9"/>
  <c r="AO24" i="9"/>
  <c r="AJ25" i="9"/>
  <c r="AX25" i="9"/>
  <c r="AO26" i="9"/>
  <c r="AJ27" i="9"/>
  <c r="AX27" i="9"/>
  <c r="AO28" i="9"/>
  <c r="AJ29" i="9"/>
  <c r="AX29" i="9"/>
  <c r="AO30" i="9"/>
  <c r="AJ31" i="9"/>
  <c r="AX31" i="9"/>
  <c r="AO32" i="9"/>
  <c r="AJ33" i="9"/>
  <c r="AX33" i="9"/>
  <c r="AO34" i="9"/>
  <c r="AJ35" i="9"/>
  <c r="AX35" i="9"/>
  <c r="AO36" i="9"/>
  <c r="AJ37" i="9"/>
  <c r="AX37" i="9"/>
  <c r="AO38" i="9"/>
  <c r="AJ39" i="9"/>
  <c r="AM39" i="9"/>
  <c r="AO40" i="9"/>
  <c r="AJ41" i="9"/>
  <c r="AW41" i="9"/>
  <c r="AK42" i="9"/>
  <c r="AJ43" i="9"/>
  <c r="AI43" i="9"/>
  <c r="AD44" i="9"/>
  <c r="X44" i="10" s="1"/>
  <c r="AJ45" i="9"/>
  <c r="AO45" i="9"/>
  <c r="AH46" i="9"/>
  <c r="AJ47" i="9"/>
  <c r="AI47" i="9"/>
  <c r="AD48" i="9"/>
  <c r="AJ49" i="9"/>
  <c r="AM49" i="9"/>
  <c r="AG50" i="9"/>
  <c r="AJ51" i="9"/>
  <c r="AM51" i="9"/>
  <c r="AK52" i="9"/>
  <c r="AJ53" i="9"/>
  <c r="AI53" i="9"/>
  <c r="AK54" i="9"/>
  <c r="AJ55" i="9"/>
  <c r="AH55" i="9"/>
  <c r="AG56" i="9"/>
  <c r="AJ57" i="9"/>
  <c r="AM57" i="9"/>
  <c r="AG58" i="9"/>
  <c r="AJ59" i="9"/>
  <c r="AI59" i="9"/>
  <c r="AG60" i="9"/>
  <c r="AJ61" i="9"/>
  <c r="AC61" i="9"/>
  <c r="AG62" i="9"/>
  <c r="AJ63" i="9"/>
  <c r="AY63" i="9"/>
  <c r="AK64" i="9"/>
  <c r="AJ65" i="9"/>
  <c r="AK14" i="9"/>
  <c r="AO14" i="9"/>
  <c r="AR15" i="9"/>
  <c r="AU15" i="9"/>
  <c r="AS16" i="9"/>
  <c r="AR17" i="9"/>
  <c r="AI17" i="9"/>
  <c r="AS18" i="9"/>
  <c r="AR19" i="9"/>
  <c r="AQ19" i="9"/>
  <c r="AW20" i="9"/>
  <c r="AR21" i="9"/>
  <c r="AI21" i="9"/>
  <c r="AW22" i="9"/>
  <c r="AR23" i="9"/>
  <c r="AI23" i="9"/>
  <c r="AW24" i="9"/>
  <c r="AR25" i="9"/>
  <c r="AI25" i="9"/>
  <c r="AW26" i="9"/>
  <c r="AR27" i="9"/>
  <c r="AI27" i="9"/>
  <c r="AW28" i="9"/>
  <c r="AR29" i="9"/>
  <c r="AI29" i="9"/>
  <c r="AW30" i="9"/>
  <c r="AR31" i="9"/>
  <c r="AI31" i="9"/>
  <c r="AW32" i="9"/>
  <c r="AR33" i="9"/>
  <c r="AI33" i="9"/>
  <c r="AW34" i="9"/>
  <c r="AR35" i="9"/>
  <c r="AI35" i="9"/>
  <c r="AW36" i="9"/>
  <c r="AR37" i="9"/>
  <c r="AI37" i="9"/>
  <c r="AW38" i="9"/>
  <c r="AR39" i="9"/>
  <c r="AU39" i="9"/>
  <c r="AW40" i="9"/>
  <c r="AR41" i="9"/>
  <c r="AL41" i="9"/>
  <c r="AS42" i="9"/>
  <c r="AR43" i="9"/>
  <c r="AQ43" i="9"/>
  <c r="AL44" i="9"/>
  <c r="AR45" i="9"/>
  <c r="AW45" i="9"/>
  <c r="AP46" i="9"/>
  <c r="AR47" i="9"/>
  <c r="AQ47" i="9"/>
  <c r="AL48" i="9"/>
  <c r="AR49" i="9"/>
  <c r="AU49" i="9"/>
  <c r="AO50" i="9"/>
  <c r="AR51" i="9"/>
  <c r="AU51" i="9"/>
  <c r="AS52" i="9"/>
  <c r="AR53" i="9"/>
  <c r="AQ53" i="9"/>
  <c r="AS54" i="9"/>
  <c r="AR55" i="9"/>
  <c r="AP55" i="9"/>
  <c r="AO56" i="9"/>
  <c r="AR57" i="9"/>
  <c r="AU57" i="9"/>
  <c r="AO58" i="9"/>
  <c r="AR59" i="9"/>
  <c r="AQ59" i="9"/>
  <c r="AO60" i="9"/>
  <c r="AR61" i="9"/>
  <c r="AO61" i="9"/>
  <c r="AO62" i="9"/>
  <c r="AR63" i="9"/>
  <c r="AK63" i="9"/>
  <c r="AS64" i="9"/>
  <c r="AR65" i="9"/>
  <c r="AQ65" i="9"/>
  <c r="AO66" i="9"/>
  <c r="AR67" i="9"/>
  <c r="AQ67" i="9"/>
  <c r="AO68" i="9"/>
  <c r="AR69" i="9"/>
  <c r="AQ69" i="9"/>
  <c r="AU70" i="9"/>
  <c r="AV8" i="9"/>
  <c r="AU10" i="9"/>
  <c r="AS13" i="9"/>
  <c r="AZ7" i="9"/>
  <c r="AY9" i="9"/>
  <c r="AW12" i="9"/>
  <c r="AN6" i="9"/>
  <c r="AH6" i="10" s="1"/>
  <c r="AM8" i="9"/>
  <c r="AK11" i="9"/>
  <c r="AK13" i="9"/>
  <c r="AR6" i="9"/>
  <c r="AW7" i="9"/>
  <c r="AQ8" i="9"/>
  <c r="AQ9" i="9"/>
  <c r="AP10" i="9"/>
  <c r="AO11" i="9"/>
  <c r="AO12" i="9"/>
  <c r="AX13" i="9"/>
  <c r="AR14" i="9"/>
  <c r="AF15" i="9"/>
  <c r="AI15" i="9"/>
  <c r="AG16" i="9"/>
  <c r="AF17" i="9"/>
  <c r="AT17" i="9"/>
  <c r="AG18" i="9"/>
  <c r="AF19" i="9"/>
  <c r="AE19" i="9"/>
  <c r="AK20" i="9"/>
  <c r="AF21" i="9"/>
  <c r="AT21" i="9"/>
  <c r="AK22" i="9"/>
  <c r="AF23" i="9"/>
  <c r="AT23" i="9"/>
  <c r="AK24" i="9"/>
  <c r="AF25" i="9"/>
  <c r="AT25" i="9"/>
  <c r="AK26" i="9"/>
  <c r="AF27" i="9"/>
  <c r="AT27" i="9"/>
  <c r="AK28" i="9"/>
  <c r="AF29" i="9"/>
  <c r="AT29" i="9"/>
  <c r="AK30" i="9"/>
  <c r="AF31" i="9"/>
  <c r="AT31" i="9"/>
  <c r="AK32" i="9"/>
  <c r="AF33" i="9"/>
  <c r="AT33" i="9"/>
  <c r="AK34" i="9"/>
  <c r="AF35" i="9"/>
  <c r="AT35" i="9"/>
  <c r="AK36" i="9"/>
  <c r="AF37" i="9"/>
  <c r="AT37" i="9"/>
  <c r="AK38" i="9"/>
  <c r="AF39" i="9"/>
  <c r="AI39" i="9"/>
  <c r="AK40" i="9"/>
  <c r="AF41" i="9"/>
  <c r="AS41" i="9"/>
  <c r="AG42" i="9"/>
  <c r="AF43" i="9"/>
  <c r="AE43" i="9"/>
  <c r="AW44" i="9"/>
  <c r="AF45" i="9"/>
  <c r="AK45" i="9"/>
  <c r="AD46" i="9"/>
  <c r="AF47" i="9"/>
  <c r="AE47" i="9"/>
  <c r="AW48" i="9"/>
  <c r="AF49" i="9"/>
  <c r="AI49" i="9"/>
  <c r="AC50" i="9"/>
  <c r="AF51" i="9"/>
  <c r="AI51" i="9"/>
  <c r="AG52" i="9"/>
  <c r="AF53" i="9"/>
  <c r="AE53" i="9"/>
  <c r="AG54" i="9"/>
  <c r="AF55" i="9"/>
  <c r="AD55" i="9"/>
  <c r="AC56" i="9"/>
  <c r="AF57" i="9"/>
  <c r="AI57" i="9"/>
  <c r="AC58" i="9"/>
  <c r="AF59" i="9"/>
  <c r="AE59" i="9"/>
  <c r="AC60" i="9"/>
  <c r="AF61" i="9"/>
  <c r="AY61" i="9"/>
  <c r="AC62" i="9"/>
  <c r="AF63" i="9"/>
  <c r="AU63" i="9"/>
  <c r="AG64" i="9"/>
  <c r="AF65" i="9"/>
  <c r="AE65" i="9"/>
  <c r="AC66" i="9"/>
  <c r="AF67" i="9"/>
  <c r="AE67" i="9"/>
  <c r="AC68" i="9"/>
  <c r="AF69" i="9"/>
  <c r="AE69" i="9"/>
  <c r="AI70" i="9"/>
  <c r="AM13" i="9"/>
  <c r="AI14" i="9"/>
  <c r="AK15" i="9"/>
  <c r="AJ16" i="9"/>
  <c r="AI16" i="9"/>
  <c r="AO17" i="9"/>
  <c r="AJ18" i="9"/>
  <c r="AM18" i="9"/>
  <c r="AG19" i="9"/>
  <c r="AA19" i="10" s="1"/>
  <c r="AJ20" i="9"/>
  <c r="AI20" i="9"/>
  <c r="AO21" i="9"/>
  <c r="AJ22" i="9"/>
  <c r="AX22" i="9"/>
  <c r="AO23" i="9"/>
  <c r="AJ24" i="9"/>
  <c r="AX24" i="9"/>
  <c r="AO25" i="9"/>
  <c r="AJ26" i="9"/>
  <c r="AX26" i="9"/>
  <c r="AO27" i="9"/>
  <c r="AJ28" i="9"/>
  <c r="AX28" i="9"/>
  <c r="AO29" i="9"/>
  <c r="AJ30" i="9"/>
  <c r="AX30" i="9"/>
  <c r="AO31" i="9"/>
  <c r="AJ32" i="9"/>
  <c r="AX32" i="9"/>
  <c r="AO33" i="9"/>
  <c r="AJ34" i="9"/>
  <c r="AX34" i="9"/>
  <c r="AO35" i="9"/>
  <c r="AJ36" i="9"/>
  <c r="AX36" i="9"/>
  <c r="AO37" i="9"/>
  <c r="AJ38" i="9"/>
  <c r="AX38" i="9"/>
  <c r="AK39" i="9"/>
  <c r="AJ40" i="9"/>
  <c r="AX40" i="9"/>
  <c r="AE41" i="9"/>
  <c r="AJ42" i="9"/>
  <c r="AM42" i="9"/>
  <c r="AH43" i="9"/>
  <c r="AJ44" i="9"/>
  <c r="AU44" i="9"/>
  <c r="AX45" i="9"/>
  <c r="AJ46" i="9"/>
  <c r="AI46" i="9"/>
  <c r="AH47" i="9"/>
  <c r="AJ48" i="9"/>
  <c r="AI48" i="9"/>
  <c r="AH49" i="9"/>
  <c r="AJ50" i="9"/>
  <c r="AI50" i="9"/>
  <c r="AK51" i="9"/>
  <c r="AJ52" i="9"/>
  <c r="AM52" i="9"/>
  <c r="AH53" i="9"/>
  <c r="AJ54" i="9"/>
  <c r="AL54" i="9"/>
  <c r="AG55" i="9"/>
  <c r="AJ56" i="9"/>
  <c r="AI56" i="9"/>
  <c r="AK57" i="9"/>
  <c r="AJ58" i="9"/>
  <c r="AI58" i="9"/>
  <c r="AG59" i="9"/>
  <c r="AJ60" i="9"/>
  <c r="AI60" i="9"/>
  <c r="AL61" i="9"/>
  <c r="AJ62" i="9"/>
  <c r="AH62" i="9"/>
  <c r="AD63" i="9"/>
  <c r="AJ64" i="9"/>
  <c r="AM64" i="9"/>
  <c r="AH13" i="9"/>
  <c r="AN14" i="9"/>
  <c r="AQ14" i="9"/>
  <c r="AS15" i="9"/>
  <c r="AR16" i="9"/>
  <c r="AQ16" i="9"/>
  <c r="AW17" i="9"/>
  <c r="AR18" i="9"/>
  <c r="AU18" i="9"/>
  <c r="AO19" i="9"/>
  <c r="AR20" i="9"/>
  <c r="AQ20" i="9"/>
  <c r="AW21" i="9"/>
  <c r="AR22" i="9"/>
  <c r="AI22" i="9"/>
  <c r="AW23" i="9"/>
  <c r="AR24" i="9"/>
  <c r="AI24" i="9"/>
  <c r="AW25" i="9"/>
  <c r="AR26" i="9"/>
  <c r="AI26" i="9"/>
  <c r="AW27" i="9"/>
  <c r="AR28" i="9"/>
  <c r="AI28" i="9"/>
  <c r="AW29" i="9"/>
  <c r="AR30" i="9"/>
  <c r="AI30" i="9"/>
  <c r="AW31" i="9"/>
  <c r="AR32" i="9"/>
  <c r="AI32" i="9"/>
  <c r="AW33" i="9"/>
  <c r="AR34" i="9"/>
  <c r="AI34" i="9"/>
  <c r="AW35" i="9"/>
  <c r="AR36" i="9"/>
  <c r="AI36" i="9"/>
  <c r="AW37" i="9"/>
  <c r="AR38" i="9"/>
  <c r="AI38" i="9"/>
  <c r="AS39" i="9"/>
  <c r="AR40" i="9"/>
  <c r="AI40" i="9"/>
  <c r="AU41" i="9"/>
  <c r="AR42" i="9"/>
  <c r="AU42" i="9"/>
  <c r="AP43" i="9"/>
  <c r="AR44" i="9"/>
  <c r="AG44" i="9"/>
  <c r="AI45" i="9"/>
  <c r="AR46" i="9"/>
  <c r="AQ46" i="9"/>
  <c r="AP47" i="9"/>
  <c r="AR48" i="9"/>
  <c r="AQ48" i="9"/>
  <c r="AP49" i="9"/>
  <c r="AR50" i="9"/>
  <c r="AQ50" i="9"/>
  <c r="AS51" i="9"/>
  <c r="AR52" i="9"/>
  <c r="AU52" i="9"/>
  <c r="AP53" i="9"/>
  <c r="AR54" i="9"/>
  <c r="AT54" i="9"/>
  <c r="AO55" i="9"/>
  <c r="AR56" i="9"/>
  <c r="AQ56" i="9"/>
  <c r="AS57" i="9"/>
  <c r="AR58" i="9"/>
  <c r="AQ58" i="9"/>
  <c r="AO59" i="9"/>
  <c r="AR60" i="9"/>
  <c r="AQ60" i="9"/>
  <c r="AE61" i="9"/>
  <c r="AR62" i="9"/>
  <c r="AP62" i="9"/>
  <c r="AT63" i="9"/>
  <c r="AR64" i="9"/>
  <c r="AU64" i="9"/>
  <c r="AS65" i="9"/>
  <c r="AR66" i="9"/>
  <c r="AQ66" i="9"/>
  <c r="AO67" i="9"/>
  <c r="AR68" i="9"/>
  <c r="AQ68" i="9"/>
  <c r="AO69" i="9"/>
  <c r="AD70" i="9"/>
  <c r="AG70" i="9"/>
  <c r="AY71" i="9"/>
  <c r="AR72" i="9"/>
  <c r="AO72" i="9"/>
  <c r="AL16" i="9"/>
  <c r="AD19" i="9"/>
  <c r="AU21" i="9"/>
  <c r="AL24" i="9"/>
  <c r="AC27" i="9"/>
  <c r="AU29" i="9"/>
  <c r="AL32" i="9"/>
  <c r="AC35" i="9"/>
  <c r="AU37" i="9"/>
  <c r="AL40" i="9"/>
  <c r="AT12" i="9"/>
  <c r="AO10" i="9"/>
  <c r="AT13" i="9"/>
  <c r="AU16" i="9"/>
  <c r="AS19" i="9"/>
  <c r="AV22" i="9"/>
  <c r="AM24" i="9"/>
  <c r="AD27" i="9"/>
  <c r="AV30" i="9"/>
  <c r="AM32" i="9"/>
  <c r="AD35" i="9"/>
  <c r="AV38" i="9"/>
  <c r="AM40" i="9"/>
  <c r="AT43" i="9"/>
  <c r="AV46" i="9"/>
  <c r="AU48" i="9"/>
  <c r="AW51" i="9"/>
  <c r="AV54" i="9"/>
  <c r="AU56" i="9"/>
  <c r="AS59" i="9"/>
  <c r="AV62" i="9"/>
  <c r="AY64" i="9"/>
  <c r="AS67" i="9"/>
  <c r="AP70" i="9"/>
  <c r="AD15" i="9"/>
  <c r="AL18" i="9"/>
  <c r="AZ21" i="9"/>
  <c r="AQ23" i="9"/>
  <c r="AH26" i="9"/>
  <c r="AZ29" i="9"/>
  <c r="AQ31" i="9"/>
  <c r="AH34" i="9"/>
  <c r="AZ37" i="9"/>
  <c r="AD39" i="9"/>
  <c r="AD42" i="9"/>
  <c r="AZ45" i="9"/>
  <c r="AY47" i="9"/>
  <c r="AS47" i="10" s="1"/>
  <c r="AW50" i="9"/>
  <c r="AZ53" i="9"/>
  <c r="AX55" i="9"/>
  <c r="AW58" i="9"/>
  <c r="AZ61" i="9"/>
  <c r="AH63" i="9"/>
  <c r="AT14" i="9"/>
  <c r="AG17" i="9"/>
  <c r="AX19" i="9"/>
  <c r="AP22" i="9"/>
  <c r="AG25" i="9"/>
  <c r="AY27" i="9"/>
  <c r="AP30" i="9"/>
  <c r="AG33" i="9"/>
  <c r="AY35" i="9"/>
  <c r="AP38" i="9"/>
  <c r="AP41" i="9"/>
  <c r="AO43" i="9"/>
  <c r="AO46" i="9"/>
  <c r="AS49" i="9"/>
  <c r="AT51" i="9"/>
  <c r="AD54" i="9"/>
  <c r="AC57" i="9"/>
  <c r="AP59" i="9"/>
  <c r="AY62" i="9"/>
  <c r="AX63" i="9"/>
  <c r="AC65" i="9"/>
  <c r="AP66" i="9"/>
  <c r="AP67" i="9"/>
  <c r="AP69" i="9"/>
  <c r="AN70" i="9"/>
  <c r="AO71" i="9"/>
  <c r="AX72" i="9"/>
  <c r="AL15" i="9"/>
  <c r="AF15" i="10" s="1"/>
  <c r="AL19" i="9"/>
  <c r="AC23" i="9"/>
  <c r="AL26" i="9"/>
  <c r="AL30" i="9"/>
  <c r="AU33" i="9"/>
  <c r="AC37" i="9"/>
  <c r="AH41" i="9"/>
  <c r="AC43" i="9"/>
  <c r="AC46" i="9"/>
  <c r="AG49" i="9"/>
  <c r="AL51" i="9"/>
  <c r="AU54" i="9"/>
  <c r="AP57" i="9"/>
  <c r="AD59" i="9"/>
  <c r="AM62" i="9"/>
  <c r="AL65" i="9"/>
  <c r="AH66" i="9"/>
  <c r="AH67" i="9"/>
  <c r="AD69" i="9"/>
  <c r="X69" i="10" s="1"/>
  <c r="AJ70" i="9"/>
  <c r="AK71" i="9"/>
  <c r="AE72" i="9"/>
  <c r="AP73" i="9"/>
  <c r="AU73" i="9"/>
  <c r="AQ74" i="9"/>
  <c r="AL75" i="9"/>
  <c r="AU75" i="9"/>
  <c r="AQ76" i="9"/>
  <c r="AL77" i="9"/>
  <c r="AY77" i="9"/>
  <c r="AD78" i="9"/>
  <c r="AE79" i="9"/>
  <c r="AW79" i="9"/>
  <c r="AO80" i="9"/>
  <c r="AK81" i="9"/>
  <c r="AW81" i="9"/>
  <c r="AQ82" i="9"/>
  <c r="AG83" i="9"/>
  <c r="AY83" i="9"/>
  <c r="AY84" i="9"/>
  <c r="AH85" i="9"/>
  <c r="AW85" i="9"/>
  <c r="AI86" i="9"/>
  <c r="AT87" i="9"/>
  <c r="AX87" i="9"/>
  <c r="AG88" i="9"/>
  <c r="AO89" i="9"/>
  <c r="AW89" i="9"/>
  <c r="AK90" i="9"/>
  <c r="AK91" i="9"/>
  <c r="AO91" i="9"/>
  <c r="AO92" i="9"/>
  <c r="AW93" i="9"/>
  <c r="AS93" i="9"/>
  <c r="AG94" i="9"/>
  <c r="AW95" i="9"/>
  <c r="AO95" i="9"/>
  <c r="AQ96" i="9"/>
  <c r="AC97" i="9"/>
  <c r="AY97" i="9"/>
  <c r="AT98" i="9"/>
  <c r="AT99" i="9"/>
  <c r="AX99" i="9"/>
  <c r="AX100" i="9"/>
  <c r="AT101" i="9"/>
  <c r="AX101" i="9"/>
  <c r="AP102" i="9"/>
  <c r="AC103" i="9"/>
  <c r="AT103" i="9"/>
  <c r="AP104" i="9"/>
  <c r="AT105" i="9"/>
  <c r="AX105" i="9"/>
  <c r="AP106" i="9"/>
  <c r="AL107" i="9"/>
  <c r="AX107" i="9"/>
  <c r="AP108" i="9"/>
  <c r="AG109" i="9"/>
  <c r="AY109" i="9"/>
  <c r="AX110" i="9"/>
  <c r="AH111" i="9"/>
  <c r="AZ111" i="9"/>
  <c r="AI112" i="9"/>
  <c r="AG113" i="9"/>
  <c r="AY113" i="9"/>
  <c r="AI114" i="9"/>
  <c r="AK115" i="9"/>
  <c r="AO115" i="9"/>
  <c r="AO15" i="9"/>
  <c r="AN18" i="9"/>
  <c r="AM20" i="9"/>
  <c r="AS23" i="9"/>
  <c r="AN26" i="9"/>
  <c r="AE28" i="9"/>
  <c r="AS31" i="9"/>
  <c r="AN34" i="9"/>
  <c r="AE36" i="9"/>
  <c r="AO39" i="9"/>
  <c r="AN42" i="9"/>
  <c r="AY44" i="9"/>
  <c r="AL47" i="9"/>
  <c r="AN50" i="9"/>
  <c r="AQ52" i="9"/>
  <c r="AK55" i="9"/>
  <c r="AN58" i="9"/>
  <c r="AM60" i="9"/>
  <c r="AG60" i="10" s="1"/>
  <c r="AL63" i="9"/>
  <c r="AI65" i="9"/>
  <c r="AJ67" i="9"/>
  <c r="AG68" i="9"/>
  <c r="AI69" i="9"/>
  <c r="AF71" i="9"/>
  <c r="AI71" i="9"/>
  <c r="AG72" i="9"/>
  <c r="AC73" i="9"/>
  <c r="AV74" i="9"/>
  <c r="AS74" i="9"/>
  <c r="AC75" i="9"/>
  <c r="AV76" i="9"/>
  <c r="AW76" i="9"/>
  <c r="AC77" i="9"/>
  <c r="AV78" i="9"/>
  <c r="AX78" i="9"/>
  <c r="AY79" i="9"/>
  <c r="AV80" i="9"/>
  <c r="AT80" i="9"/>
  <c r="AP81" i="9"/>
  <c r="AV82" i="9"/>
  <c r="AW82" i="9"/>
  <c r="AD83" i="9"/>
  <c r="AV84" i="9"/>
  <c r="AM84" i="9"/>
  <c r="AC85" i="9"/>
  <c r="AV86" i="9"/>
  <c r="AG86" i="9"/>
  <c r="AS87" i="9"/>
  <c r="AV88" i="9"/>
  <c r="AQ88" i="9"/>
  <c r="AT89" i="9"/>
  <c r="AV90" i="9"/>
  <c r="AU90" i="9"/>
  <c r="AP91" i="9"/>
  <c r="AV92" i="9"/>
  <c r="AU92" i="9"/>
  <c r="AT93" i="9"/>
  <c r="AV94" i="9"/>
  <c r="AQ94" i="9"/>
  <c r="AT95" i="9"/>
  <c r="AV96" i="9"/>
  <c r="AS96" i="9"/>
  <c r="AW97" i="9"/>
  <c r="AV98" i="9"/>
  <c r="AU98" i="9"/>
  <c r="AS99" i="9"/>
  <c r="AV100" i="9"/>
  <c r="AU100" i="9"/>
  <c r="AS101" i="9"/>
  <c r="AV102" i="9"/>
  <c r="AU102" i="9"/>
  <c r="AW103" i="9"/>
  <c r="AV104" i="9"/>
  <c r="AU104" i="9"/>
  <c r="AS105" i="9"/>
  <c r="AV106" i="9"/>
  <c r="AU106" i="9"/>
  <c r="AO107" i="9"/>
  <c r="AV108" i="9"/>
  <c r="AM108" i="9"/>
  <c r="AD109" i="9"/>
  <c r="AV110" i="9"/>
  <c r="AU110" i="9"/>
  <c r="AE111" i="9"/>
  <c r="AK112" i="9"/>
  <c r="AN112" i="9"/>
  <c r="AD113" i="9"/>
  <c r="AV114" i="9"/>
  <c r="AZ114" i="9"/>
  <c r="AP115" i="9"/>
  <c r="AV116" i="9"/>
  <c r="AP16" i="9"/>
  <c r="AP18" i="9"/>
  <c r="AL21" i="9"/>
  <c r="AC24" i="9"/>
  <c r="AU26" i="9"/>
  <c r="AL29" i="9"/>
  <c r="AC32" i="9"/>
  <c r="AU34" i="9"/>
  <c r="AL37" i="9"/>
  <c r="AC40" i="9"/>
  <c r="AP42" i="9"/>
  <c r="AC45" i="9"/>
  <c r="AC48" i="9"/>
  <c r="AH50" i="9"/>
  <c r="AC53" i="9"/>
  <c r="AD56" i="9"/>
  <c r="AD58" i="9"/>
  <c r="AQ61" i="9"/>
  <c r="AP64" i="9"/>
  <c r="AN66" i="9"/>
  <c r="AK67" i="9"/>
  <c r="AM68" i="9"/>
  <c r="AS70" i="9"/>
  <c r="AD71" i="9"/>
  <c r="AV72" i="9"/>
  <c r="AJ73" i="9"/>
  <c r="AW73" i="9"/>
  <c r="AD74" i="9"/>
  <c r="AJ75" i="9"/>
  <c r="AW75" i="9"/>
  <c r="AH76" i="9"/>
  <c r="AJ77" i="9"/>
  <c r="AW77" i="9"/>
  <c r="AC78" i="9"/>
  <c r="AD79" i="9"/>
  <c r="AV79" i="9"/>
  <c r="AI80" i="9"/>
  <c r="AJ81" i="9"/>
  <c r="AM81" i="9"/>
  <c r="AH82" i="9"/>
  <c r="AJ83" i="9"/>
  <c r="AX83" i="9"/>
  <c r="AH84" i="9"/>
  <c r="AJ85" i="9"/>
  <c r="AM85" i="9"/>
  <c r="AD86" i="9"/>
  <c r="AJ87" i="9"/>
  <c r="AI87" i="9"/>
  <c r="AD88" i="9"/>
  <c r="AJ89" i="9"/>
  <c r="AI89" i="9"/>
  <c r="AD90" i="9"/>
  <c r="AJ91" i="9"/>
  <c r="AE91" i="9"/>
  <c r="AH92" i="9"/>
  <c r="AJ93" i="9"/>
  <c r="AI93" i="9"/>
  <c r="AD94" i="9"/>
  <c r="AJ95" i="9"/>
  <c r="AI95" i="9"/>
  <c r="AD96" i="9"/>
  <c r="AJ97" i="9"/>
  <c r="AL97" i="9"/>
  <c r="AG98" i="9"/>
  <c r="AJ99" i="9"/>
  <c r="AM99" i="9"/>
  <c r="AG100" i="9"/>
  <c r="AJ101" i="9"/>
  <c r="AM101" i="9"/>
  <c r="AG102" i="9"/>
  <c r="AJ103" i="9"/>
  <c r="AM103" i="9"/>
  <c r="AG104" i="9"/>
  <c r="AJ105" i="9"/>
  <c r="AI105" i="9"/>
  <c r="AG106" i="9"/>
  <c r="AJ107" i="9"/>
  <c r="AM107" i="9"/>
  <c r="AO108" i="9"/>
  <c r="AJ109" i="9"/>
  <c r="AX109" i="9"/>
  <c r="AS110" i="9"/>
  <c r="AG111" i="9"/>
  <c r="AY111" i="9"/>
  <c r="AH112" i="9"/>
  <c r="AQ15" i="9"/>
  <c r="AO18" i="9"/>
  <c r="AN21" i="9"/>
  <c r="AE23" i="9"/>
  <c r="AS26" i="9"/>
  <c r="AN29" i="9"/>
  <c r="AE31" i="9"/>
  <c r="AS34" i="9"/>
  <c r="AN37" i="9"/>
  <c r="AQ39" i="9"/>
  <c r="AO42" i="9"/>
  <c r="AN45" i="9"/>
  <c r="AM47" i="9"/>
  <c r="AK50" i="9"/>
  <c r="AN53" i="9"/>
  <c r="AL55" i="9"/>
  <c r="AK58" i="9"/>
  <c r="AN61" i="9"/>
  <c r="AC63" i="9"/>
  <c r="AY65" i="9"/>
  <c r="AZ67" i="9"/>
  <c r="AW68" i="9"/>
  <c r="AY69" i="9"/>
  <c r="AN71" i="9"/>
  <c r="AF72" i="9"/>
  <c r="AD72" i="9"/>
  <c r="AK73" i="9"/>
  <c r="AG74" i="9"/>
  <c r="AP74" i="9"/>
  <c r="AK75" i="9"/>
  <c r="AC76" i="9"/>
  <c r="AL76" i="9"/>
  <c r="AK77" i="9"/>
  <c r="AE78" i="9"/>
  <c r="AQ78" i="9"/>
  <c r="AJ79" i="9"/>
  <c r="AH80" i="9"/>
  <c r="AM80" i="9"/>
  <c r="AX81" i="9"/>
  <c r="AC82" i="9"/>
  <c r="AL82" i="9"/>
  <c r="AL83" i="9"/>
  <c r="AK84" i="9"/>
  <c r="AC84" i="9"/>
  <c r="AS85" i="9"/>
  <c r="AC86" i="9"/>
  <c r="AH86" i="9"/>
  <c r="AD87" i="9"/>
  <c r="AC88" i="9"/>
  <c r="AY88" i="9"/>
  <c r="AC89" i="9"/>
  <c r="AG90" i="9"/>
  <c r="AC90" i="9"/>
  <c r="AX91" i="9"/>
  <c r="AK92" i="9"/>
  <c r="AG92" i="9"/>
  <c r="AC93" i="9"/>
  <c r="AC94" i="9"/>
  <c r="AY94" i="9"/>
  <c r="AK95" i="9"/>
  <c r="AG96" i="9"/>
  <c r="AP96" i="9"/>
  <c r="AU97" i="9"/>
  <c r="AL98" i="9"/>
  <c r="AD98" i="9"/>
  <c r="AP99" i="9"/>
  <c r="AD100" i="9"/>
  <c r="AH100" i="9"/>
  <c r="AL101" i="9"/>
  <c r="AL102" i="9"/>
  <c r="AH102" i="9"/>
  <c r="AX103" i="9"/>
  <c r="AH104" i="9"/>
  <c r="AL104" i="9"/>
  <c r="AD105" i="9"/>
  <c r="AL106" i="9"/>
  <c r="AH106" i="9"/>
  <c r="AW107" i="9"/>
  <c r="AC108" i="9"/>
  <c r="AU108" i="9"/>
  <c r="AL109" i="9"/>
  <c r="AC110" i="9"/>
  <c r="AO110" i="9"/>
  <c r="AM111" i="9"/>
  <c r="AS112" i="9"/>
  <c r="AV112" i="9"/>
  <c r="AL113" i="9"/>
  <c r="AO114" i="9"/>
  <c r="AI114" i="10" s="1"/>
  <c r="AK114" i="9"/>
  <c r="AX115" i="9"/>
  <c r="AC116" i="9"/>
  <c r="AL116" i="9"/>
  <c r="AM117" i="9"/>
  <c r="AE118" i="9"/>
  <c r="AS118" i="9"/>
  <c r="AN119" i="9"/>
  <c r="AJ114" i="9"/>
  <c r="AE116" i="9"/>
  <c r="AP117" i="9"/>
  <c r="AI118" i="9"/>
  <c r="AP119" i="9"/>
  <c r="AG120" i="9"/>
  <c r="AY120" i="9"/>
  <c r="AP121" i="9"/>
  <c r="AJ122" i="9"/>
  <c r="AW122" i="9"/>
  <c r="AD123" i="9"/>
  <c r="AJ124" i="9"/>
  <c r="AX124" i="9"/>
  <c r="AO125" i="9"/>
  <c r="AG126" i="9"/>
  <c r="AQ126" i="9"/>
  <c r="AO127" i="9"/>
  <c r="AJ128" i="9"/>
  <c r="AL128" i="9"/>
  <c r="AH129" i="9"/>
  <c r="AJ130" i="9"/>
  <c r="AM130" i="9"/>
  <c r="AG131" i="9"/>
  <c r="AJ132" i="9"/>
  <c r="AP132" i="9"/>
  <c r="AJ133" i="9"/>
  <c r="AJ134" i="9"/>
  <c r="AM134" i="9"/>
  <c r="AP135" i="9"/>
  <c r="AJ136" i="9"/>
  <c r="AQ136" i="9"/>
  <c r="AO137" i="9"/>
  <c r="AG138" i="9"/>
  <c r="AY138" i="9"/>
  <c r="AD139" i="9"/>
  <c r="AJ140" i="9"/>
  <c r="AX140" i="9"/>
  <c r="AO141" i="9"/>
  <c r="AJ142" i="9"/>
  <c r="AX142" i="9"/>
  <c r="AK143" i="9"/>
  <c r="AJ144" i="9"/>
  <c r="AL144" i="9"/>
  <c r="AG145" i="9"/>
  <c r="AJ146" i="9"/>
  <c r="AI146" i="9"/>
  <c r="AG147" i="9"/>
  <c r="AJ148" i="9"/>
  <c r="AI148" i="9"/>
  <c r="AG149" i="9"/>
  <c r="AJ150" i="9"/>
  <c r="AI150" i="9"/>
  <c r="AG151" i="9"/>
  <c r="AJ152" i="9"/>
  <c r="AI152" i="9"/>
  <c r="AH153" i="9"/>
  <c r="AJ154" i="9"/>
  <c r="AI154" i="9"/>
  <c r="AH155" i="9"/>
  <c r="AJ156" i="9"/>
  <c r="AI156" i="9"/>
  <c r="AD157" i="9"/>
  <c r="AJ158" i="9"/>
  <c r="AI158" i="9"/>
  <c r="AG159" i="9"/>
  <c r="AJ160" i="9"/>
  <c r="AH160" i="9"/>
  <c r="AG161" i="9"/>
  <c r="AJ162" i="9"/>
  <c r="AX162" i="9"/>
  <c r="AP163" i="9"/>
  <c r="AJ164" i="9"/>
  <c r="AI164" i="9"/>
  <c r="AO165" i="9"/>
  <c r="AJ166" i="9"/>
  <c r="AI166" i="9"/>
  <c r="AS167" i="9"/>
  <c r="AJ168" i="9"/>
  <c r="AX168" i="9"/>
  <c r="AQ169" i="9"/>
  <c r="AH170" i="9"/>
  <c r="AW170" i="9"/>
  <c r="AQ171" i="9"/>
  <c r="AG172" i="9"/>
  <c r="AQ172" i="9"/>
  <c r="AW173" i="9"/>
  <c r="AG174" i="9"/>
  <c r="AY174" i="9"/>
  <c r="AO175" i="9"/>
  <c r="AJ176" i="9"/>
  <c r="AW176" i="9"/>
  <c r="AG177" i="9"/>
  <c r="AJ178" i="9"/>
  <c r="AI178" i="9"/>
  <c r="AE179" i="9"/>
  <c r="AJ180" i="9"/>
  <c r="AI180" i="9"/>
  <c r="AK181" i="9"/>
  <c r="AG182" i="9"/>
  <c r="AY182" i="9"/>
  <c r="AH183" i="9"/>
  <c r="AJ184" i="9"/>
  <c r="AU184" i="9"/>
  <c r="AH185" i="9"/>
  <c r="AJ186" i="9"/>
  <c r="AY186" i="9"/>
  <c r="AO187" i="9"/>
  <c r="AI187" i="10" s="1"/>
  <c r="AR112" i="9"/>
  <c r="AT115" i="9"/>
  <c r="AC117" i="9"/>
  <c r="AR117" i="9"/>
  <c r="AG118" i="9"/>
  <c r="AV119" i="9"/>
  <c r="AT120" i="9"/>
  <c r="AK121" i="9"/>
  <c r="AF121" i="9"/>
  <c r="AM122" i="9"/>
  <c r="AN123" i="9"/>
  <c r="AC123" i="9"/>
  <c r="AW124" i="9"/>
  <c r="AN125" i="9"/>
  <c r="AE125" i="9"/>
  <c r="AL126" i="9"/>
  <c r="AN127" i="9"/>
  <c r="AE127" i="9"/>
  <c r="AK128" i="9"/>
  <c r="AK129" i="9"/>
  <c r="AM129" i="9"/>
  <c r="AO130" i="9"/>
  <c r="AN131" i="9"/>
  <c r="AM131" i="9"/>
  <c r="AS132" i="9"/>
  <c r="AK133" i="9"/>
  <c r="AE133" i="9"/>
  <c r="AH134" i="9"/>
  <c r="AK135" i="9"/>
  <c r="AQ135" i="9"/>
  <c r="AD136" i="9"/>
  <c r="AN137" i="9"/>
  <c r="AE137" i="9"/>
  <c r="AT138" i="9"/>
  <c r="AG139" i="9"/>
  <c r="AM139" i="9"/>
  <c r="AS140" i="9"/>
  <c r="AN141" i="9"/>
  <c r="AE141" i="9"/>
  <c r="AS142" i="9"/>
  <c r="AN143" i="9"/>
  <c r="AQ143" i="9"/>
  <c r="AK144" i="9"/>
  <c r="AN145" i="9"/>
  <c r="AL145" i="9"/>
  <c r="AK146" i="9"/>
  <c r="AN147" i="9"/>
  <c r="AM147" i="9"/>
  <c r="AK148" i="9"/>
  <c r="AN149" i="9"/>
  <c r="AM149" i="9"/>
  <c r="AK150" i="9"/>
  <c r="AN151" i="9"/>
  <c r="AM151" i="9"/>
  <c r="AS152" i="9"/>
  <c r="AN153" i="9"/>
  <c r="AI153" i="9"/>
  <c r="AL154" i="9"/>
  <c r="AN155" i="9"/>
  <c r="AM155" i="9"/>
  <c r="AL156" i="9"/>
  <c r="AN157" i="9"/>
  <c r="AI157" i="9"/>
  <c r="AL158" i="9"/>
  <c r="AN159" i="9"/>
  <c r="AM159" i="9"/>
  <c r="AK160" i="9"/>
  <c r="AN161" i="9"/>
  <c r="AP161" i="9"/>
  <c r="AS162" i="9"/>
  <c r="AK163" i="9"/>
  <c r="AF163" i="9"/>
  <c r="AO164" i="9"/>
  <c r="AN165" i="9"/>
  <c r="AE165" i="9"/>
  <c r="AW166" i="9"/>
  <c r="AN167" i="9"/>
  <c r="AE167" i="9"/>
  <c r="AS168" i="9"/>
  <c r="AL169" i="9"/>
  <c r="AC169" i="9"/>
  <c r="AY170" i="9"/>
  <c r="AL171" i="9"/>
  <c r="AC171" i="9"/>
  <c r="AH172" i="9"/>
  <c r="AN173" i="9"/>
  <c r="AD173" i="9"/>
  <c r="AT174" i="9"/>
  <c r="AN175" i="9"/>
  <c r="AP175" i="9"/>
  <c r="AM176" i="9"/>
  <c r="AN177" i="9"/>
  <c r="AP177" i="9"/>
  <c r="AK178" i="9"/>
  <c r="AN179" i="9"/>
  <c r="AH179" i="9"/>
  <c r="AK180" i="9"/>
  <c r="AN181" i="9"/>
  <c r="AH6" i="9"/>
  <c r="AN8" i="9"/>
  <c r="AG7" i="9"/>
  <c r="AX11" i="9"/>
  <c r="AE14" i="9"/>
  <c r="AD17" i="9"/>
  <c r="AV20" i="9"/>
  <c r="AM22" i="9"/>
  <c r="AD25" i="9"/>
  <c r="AV28" i="9"/>
  <c r="AM30" i="9"/>
  <c r="AG30" i="10" s="1"/>
  <c r="AD33" i="9"/>
  <c r="AV36" i="9"/>
  <c r="AM38" i="9"/>
  <c r="AC41" i="9"/>
  <c r="AV44" i="9"/>
  <c r="AU46" i="9"/>
  <c r="AT49" i="9"/>
  <c r="AV52" i="9"/>
  <c r="AP52" i="10" s="1"/>
  <c r="AX54" i="9"/>
  <c r="AW57" i="9"/>
  <c r="AV60" i="9"/>
  <c r="AT62" i="9"/>
  <c r="AW65" i="9"/>
  <c r="AV68" i="9"/>
  <c r="AO70" i="9"/>
  <c r="AI70" i="10" s="1"/>
  <c r="AD16" i="9"/>
  <c r="AZ19" i="9"/>
  <c r="AQ21" i="9"/>
  <c r="AH24" i="9"/>
  <c r="AZ27" i="9"/>
  <c r="AQ29" i="9"/>
  <c r="AH32" i="9"/>
  <c r="AZ35" i="9"/>
  <c r="AQ37" i="9"/>
  <c r="AH40" i="9"/>
  <c r="AZ43" i="9"/>
  <c r="AL45" i="9"/>
  <c r="AT48" i="9"/>
  <c r="AZ51" i="9"/>
  <c r="AY53" i="9"/>
  <c r="AS53" i="10" s="1"/>
  <c r="AW56" i="9"/>
  <c r="AZ59" i="9"/>
  <c r="AH61" i="9"/>
  <c r="AH64" i="9"/>
  <c r="AC15" i="9"/>
  <c r="AY17" i="9"/>
  <c r="AD20" i="9"/>
  <c r="AG23" i="9"/>
  <c r="AY25" i="9"/>
  <c r="AP28" i="9"/>
  <c r="AG31" i="9"/>
  <c r="AY33" i="9"/>
  <c r="AP36" i="9"/>
  <c r="AC39" i="9"/>
  <c r="AY41" i="9"/>
  <c r="AM44" i="9"/>
  <c r="AO47" i="9"/>
  <c r="AW49" i="9"/>
  <c r="AE52" i="9"/>
  <c r="AY55" i="9"/>
  <c r="AT57" i="9"/>
  <c r="AT60" i="9"/>
  <c r="AQ62" i="9"/>
  <c r="AC64" i="9"/>
  <c r="AX65" i="9"/>
  <c r="AX66" i="9"/>
  <c r="AX68" i="9"/>
  <c r="AX69" i="9"/>
  <c r="AT70" i="9"/>
  <c r="AP71" i="9"/>
  <c r="AQ72" i="9"/>
  <c r="AC17" i="9"/>
  <c r="AX20" i="9"/>
  <c r="AU23" i="9"/>
  <c r="AU27" i="9"/>
  <c r="AC31" i="9"/>
  <c r="W31" i="10" s="1"/>
  <c r="AL34" i="9"/>
  <c r="AL38" i="9"/>
  <c r="AQ41" i="9"/>
  <c r="AI44" i="9"/>
  <c r="AC47" i="9"/>
  <c r="AK49" i="9"/>
  <c r="AT52" i="9"/>
  <c r="AM55" i="9"/>
  <c r="AH57" i="9"/>
  <c r="AH60" i="9"/>
  <c r="AG63" i="9"/>
  <c r="AP65" i="9"/>
  <c r="AL66" i="9"/>
  <c r="AL68" i="9"/>
  <c r="AL69" i="9"/>
  <c r="AL70" i="9"/>
  <c r="AX71" i="9"/>
  <c r="AY72" i="9"/>
  <c r="AY73" i="9"/>
  <c r="AR74" i="9"/>
  <c r="AK74" i="9"/>
  <c r="AY75" i="9"/>
  <c r="AR76" i="9"/>
  <c r="AO76" i="9"/>
  <c r="AU77" i="9"/>
  <c r="AR78" i="9"/>
  <c r="AT78" i="9"/>
  <c r="AU79" i="9"/>
  <c r="AR80" i="9"/>
  <c r="AL80" i="9"/>
  <c r="AL81" i="9"/>
  <c r="AF81" i="10" s="1"/>
  <c r="AR82" i="9"/>
  <c r="AO82" i="9"/>
  <c r="AW83" i="9"/>
  <c r="AR84" i="9"/>
  <c r="AI84" i="9"/>
  <c r="AX85" i="9"/>
  <c r="AR86" i="9"/>
  <c r="AY86" i="9"/>
  <c r="AO87" i="9"/>
  <c r="AR88" i="9"/>
  <c r="AM88" i="9"/>
  <c r="AP89" i="9"/>
  <c r="AR90" i="9"/>
  <c r="AQ90" i="9"/>
  <c r="AL91" i="9"/>
  <c r="AR92" i="9"/>
  <c r="AQ92" i="9"/>
  <c r="AP93" i="9"/>
  <c r="AR94" i="9"/>
  <c r="AM94" i="9"/>
  <c r="AP95" i="9"/>
  <c r="AJ95" i="10" s="1"/>
  <c r="AR96" i="9"/>
  <c r="AK96" i="9"/>
  <c r="AS97" i="9"/>
  <c r="AR98" i="9"/>
  <c r="AQ98" i="9"/>
  <c r="AO99" i="9"/>
  <c r="AR100" i="9"/>
  <c r="AQ100" i="9"/>
  <c r="AO101" i="9"/>
  <c r="AR102" i="9"/>
  <c r="AQ102" i="9"/>
  <c r="AS103" i="9"/>
  <c r="AR104" i="9"/>
  <c r="AQ104" i="9"/>
  <c r="AO105" i="9"/>
  <c r="AR106" i="9"/>
  <c r="AQ106" i="9"/>
  <c r="AK107" i="9"/>
  <c r="AR108" i="9"/>
  <c r="AI108" i="9"/>
  <c r="AW109" i="9"/>
  <c r="AR110" i="9"/>
  <c r="AQ110" i="9"/>
  <c r="AX111" i="9"/>
  <c r="AG112" i="9"/>
  <c r="AY112" i="9"/>
  <c r="AW113" i="9"/>
  <c r="AR114" i="9"/>
  <c r="AY114" i="9"/>
  <c r="AL115" i="9"/>
  <c r="AF115" i="10" s="1"/>
  <c r="AR116" i="9"/>
  <c r="AN16" i="9"/>
  <c r="AQ18" i="9"/>
  <c r="AS21" i="9"/>
  <c r="AN24" i="9"/>
  <c r="AE26" i="9"/>
  <c r="AS29" i="9"/>
  <c r="AN32" i="9"/>
  <c r="AE34" i="9"/>
  <c r="AS37" i="9"/>
  <c r="AN40" i="9"/>
  <c r="AQ42" i="9"/>
  <c r="AE45" i="9"/>
  <c r="AN48" i="9"/>
  <c r="AM50" i="9"/>
  <c r="AL53" i="9"/>
  <c r="AN56" i="9"/>
  <c r="AM58" i="9"/>
  <c r="AT61" i="9"/>
  <c r="AN64" i="9"/>
  <c r="AJ66" i="9"/>
  <c r="AG67" i="9"/>
  <c r="AI68" i="9"/>
  <c r="AK70" i="9"/>
  <c r="AZ71" i="9"/>
  <c r="AN72" i="9"/>
  <c r="AF73" i="9"/>
  <c r="AS73" i="9"/>
  <c r="AW74" i="9"/>
  <c r="AQ74" i="10" s="1"/>
  <c r="AF75" i="9"/>
  <c r="AS75" i="9"/>
  <c r="AS76" i="9"/>
  <c r="AF77" i="9"/>
  <c r="AS77" i="9"/>
  <c r="AU78" i="9"/>
  <c r="AO79" i="9"/>
  <c r="AR79" i="9"/>
  <c r="AX80" i="9"/>
  <c r="AF81" i="9"/>
  <c r="AI81" i="9"/>
  <c r="AS82" i="9"/>
  <c r="AF83" i="9"/>
  <c r="AT83" i="9"/>
  <c r="AD84" i="9"/>
  <c r="AF85" i="9"/>
  <c r="AI85" i="9"/>
  <c r="AW86" i="9"/>
  <c r="AF87" i="9"/>
  <c r="AE87" i="9"/>
  <c r="AW88" i="9"/>
  <c r="AF89" i="9"/>
  <c r="AE89" i="9"/>
  <c r="AW90" i="9"/>
  <c r="AF91" i="9"/>
  <c r="AS91" i="9"/>
  <c r="AD92" i="9"/>
  <c r="AF93" i="9"/>
  <c r="AE93" i="9"/>
  <c r="AW94" i="9"/>
  <c r="AF95" i="9"/>
  <c r="AE95" i="9"/>
  <c r="AW96" i="9"/>
  <c r="AF97" i="9"/>
  <c r="AH97" i="9"/>
  <c r="AC98" i="9"/>
  <c r="AF99" i="9"/>
  <c r="AI99" i="9"/>
  <c r="AC100" i="9"/>
  <c r="AF101" i="9"/>
  <c r="AI101" i="9"/>
  <c r="AC102" i="9"/>
  <c r="AF103" i="9"/>
  <c r="AI103" i="9"/>
  <c r="AC104" i="9"/>
  <c r="AF105" i="9"/>
  <c r="AE105" i="9"/>
  <c r="AC106" i="9"/>
  <c r="AF107" i="9"/>
  <c r="AI107" i="9"/>
  <c r="AK108" i="9"/>
  <c r="AF109" i="9"/>
  <c r="AT109" i="9"/>
  <c r="AK110" i="9"/>
  <c r="AC111" i="9"/>
  <c r="AU111" i="9"/>
  <c r="AD112" i="9"/>
  <c r="AF113" i="9"/>
  <c r="AT113" i="9"/>
  <c r="AD114" i="9"/>
  <c r="AF115" i="9"/>
  <c r="AY115" i="9"/>
  <c r="AS116" i="9"/>
  <c r="AH16" i="9"/>
  <c r="AH19" i="9"/>
  <c r="AC22" i="9"/>
  <c r="AU24" i="9"/>
  <c r="AL27" i="9"/>
  <c r="AC30" i="9"/>
  <c r="AU32" i="9"/>
  <c r="AL35" i="9"/>
  <c r="AC38" i="9"/>
  <c r="AU40" i="9"/>
  <c r="AG43" i="9"/>
  <c r="AK46" i="9"/>
  <c r="AG48" i="9"/>
  <c r="AX51" i="9"/>
  <c r="AQ54" i="9"/>
  <c r="AL56" i="9"/>
  <c r="AH59" i="9"/>
  <c r="AI62" i="9"/>
  <c r="AL64" i="9"/>
  <c r="AK66" i="9"/>
  <c r="AM67" i="9"/>
  <c r="AN69" i="9"/>
  <c r="AH69" i="10" s="1"/>
  <c r="AQ70" i="9"/>
  <c r="AC71" i="9"/>
  <c r="AH72" i="9"/>
  <c r="AZ73" i="9"/>
  <c r="AE73" i="9"/>
  <c r="AI74" i="9"/>
  <c r="AZ75" i="9"/>
  <c r="AE75" i="9"/>
  <c r="AI76" i="9"/>
  <c r="AZ77" i="9"/>
  <c r="AE77" i="9"/>
  <c r="AS78" i="9"/>
  <c r="AT79" i="9"/>
  <c r="AK79" i="9"/>
  <c r="AG80" i="9"/>
  <c r="AZ81" i="9"/>
  <c r="AG81" i="9"/>
  <c r="AI82" i="9"/>
  <c r="AZ83" i="9"/>
  <c r="AQ83" i="9"/>
  <c r="AX84" i="9"/>
  <c r="AZ85" i="9"/>
  <c r="AG85" i="9"/>
  <c r="AP86" i="9"/>
  <c r="AZ87" i="9"/>
  <c r="AY87" i="9"/>
  <c r="AT88" i="9"/>
  <c r="AZ89" i="9"/>
  <c r="AY89" i="9"/>
  <c r="AT90" i="9"/>
  <c r="AZ91" i="9"/>
  <c r="AU91" i="9"/>
  <c r="AX92" i="9"/>
  <c r="AZ93" i="9"/>
  <c r="AY93" i="9"/>
  <c r="AT94" i="9"/>
  <c r="AZ95" i="9"/>
  <c r="AY95" i="9"/>
  <c r="AI96" i="9"/>
  <c r="AZ97" i="9"/>
  <c r="AE97" i="9"/>
  <c r="AW98" i="9"/>
  <c r="AZ99" i="9"/>
  <c r="AD99" i="9"/>
  <c r="AW100" i="9"/>
  <c r="AZ101" i="9"/>
  <c r="AD101" i="9"/>
  <c r="AW102" i="9"/>
  <c r="AZ103" i="9"/>
  <c r="AD103" i="9"/>
  <c r="AW104" i="9"/>
  <c r="AZ105" i="9"/>
  <c r="AY105" i="9"/>
  <c r="AW106" i="9"/>
  <c r="AZ107" i="9"/>
  <c r="AH107" i="9"/>
  <c r="AH108" i="9"/>
  <c r="AZ109" i="9"/>
  <c r="AQ109" i="9"/>
  <c r="AP110" i="9"/>
  <c r="AW111" i="9"/>
  <c r="AR111" i="9"/>
  <c r="AL111" i="10" s="1"/>
  <c r="AX112" i="9"/>
  <c r="AO16" i="9"/>
  <c r="AN19" i="9"/>
  <c r="AE21" i="9"/>
  <c r="AS24" i="9"/>
  <c r="AN27" i="9"/>
  <c r="AE29" i="9"/>
  <c r="AS32" i="9"/>
  <c r="AN35" i="9"/>
  <c r="AE37" i="9"/>
  <c r="AS40" i="9"/>
  <c r="AN43" i="9"/>
  <c r="AS45" i="9"/>
  <c r="AH48" i="9"/>
  <c r="AN51" i="9"/>
  <c r="AM53" i="9"/>
  <c r="AK56" i="9"/>
  <c r="AN59" i="9"/>
  <c r="AG61" i="9"/>
  <c r="AO64" i="9"/>
  <c r="AZ66" i="9"/>
  <c r="AW67" i="9"/>
  <c r="AY68" i="9"/>
  <c r="AH70" i="9"/>
  <c r="AT71" i="9"/>
  <c r="AZ72" i="9"/>
  <c r="AN73" i="9"/>
  <c r="AD73" i="9"/>
  <c r="AL74" i="9"/>
  <c r="AN75" i="9"/>
  <c r="AH75" i="9"/>
  <c r="AP76" i="9"/>
  <c r="AN77" i="9"/>
  <c r="AH77" i="9"/>
  <c r="AG78" i="9"/>
  <c r="AH79" i="9"/>
  <c r="AZ79" i="9"/>
  <c r="AQ80" i="9"/>
  <c r="AN81" i="9"/>
  <c r="AQ81" i="9"/>
  <c r="AP82" i="9"/>
  <c r="AN83" i="9"/>
  <c r="AE83" i="9"/>
  <c r="AL84" i="9"/>
  <c r="AN85" i="9"/>
  <c r="AQ85" i="9"/>
  <c r="AL86" i="9"/>
  <c r="AN87" i="9"/>
  <c r="AM87" i="9"/>
  <c r="AH88" i="9"/>
  <c r="AN89" i="9"/>
  <c r="AM89" i="9"/>
  <c r="AH90" i="9"/>
  <c r="AN91" i="9"/>
  <c r="AI91" i="9"/>
  <c r="AL92" i="9"/>
  <c r="AN93" i="9"/>
  <c r="AM93" i="9"/>
  <c r="AH94" i="9"/>
  <c r="AN95" i="9"/>
  <c r="AM95" i="9"/>
  <c r="AL96" i="9"/>
  <c r="AF96" i="10" s="1"/>
  <c r="AN97" i="9"/>
  <c r="AP97" i="9"/>
  <c r="AK98" i="9"/>
  <c r="AN99" i="9"/>
  <c r="AQ99" i="9"/>
  <c r="AK100" i="9"/>
  <c r="AN101" i="9"/>
  <c r="AQ101" i="9"/>
  <c r="AK102" i="9"/>
  <c r="AN103" i="9"/>
  <c r="AQ103" i="9"/>
  <c r="AK104" i="9"/>
  <c r="AN105" i="9"/>
  <c r="AM105" i="9"/>
  <c r="AK106" i="9"/>
  <c r="AN107" i="9"/>
  <c r="AQ107" i="9"/>
  <c r="AS108" i="9"/>
  <c r="AN109" i="9"/>
  <c r="AE109" i="9"/>
  <c r="AD110" i="9"/>
  <c r="AK111" i="9"/>
  <c r="AF111" i="9"/>
  <c r="AL112" i="9"/>
  <c r="AN113" i="9"/>
  <c r="AE113" i="9"/>
  <c r="AL114" i="9"/>
  <c r="AN115" i="9"/>
  <c r="AS115" i="9"/>
  <c r="AP116" i="9"/>
  <c r="AK117" i="9"/>
  <c r="AF117" i="9"/>
  <c r="AU118" i="9"/>
  <c r="AS119" i="9"/>
  <c r="AG119" i="9"/>
  <c r="AQ114" i="9"/>
  <c r="AY116" i="9"/>
  <c r="AQ117" i="9"/>
  <c r="AF118" i="9"/>
  <c r="AQ119" i="9"/>
  <c r="AW120" i="9"/>
  <c r="AR120" i="9"/>
  <c r="AI121" i="9"/>
  <c r="AZ122" i="9"/>
  <c r="AI122" i="9"/>
  <c r="AI123" i="9"/>
  <c r="AZ124" i="9"/>
  <c r="AQ124" i="9"/>
  <c r="AH125" i="9"/>
  <c r="AW126" i="9"/>
  <c r="AJ126" i="9"/>
  <c r="AH127" i="9"/>
  <c r="AZ128" i="9"/>
  <c r="AI128" i="9"/>
  <c r="AX129" i="9"/>
  <c r="AZ130" i="9"/>
  <c r="AD130" i="9"/>
  <c r="AW131" i="9"/>
  <c r="AZ132" i="9"/>
  <c r="AM132" i="9"/>
  <c r="AH133" i="9"/>
  <c r="AZ134" i="9"/>
  <c r="AC134" i="9"/>
  <c r="AR135" i="9"/>
  <c r="AZ136" i="9"/>
  <c r="AK136" i="9"/>
  <c r="AH137" i="9"/>
  <c r="AW138" i="9"/>
  <c r="AR138" i="9"/>
  <c r="AT139" i="9"/>
  <c r="AZ140" i="9"/>
  <c r="AQ140" i="9"/>
  <c r="AH141" i="9"/>
  <c r="AZ142" i="9"/>
  <c r="AQ142" i="9"/>
  <c r="AH143" i="9"/>
  <c r="AZ144" i="9"/>
  <c r="AE144" i="9"/>
  <c r="AW145" i="9"/>
  <c r="AZ146" i="9"/>
  <c r="AY146" i="9"/>
  <c r="AW147" i="9"/>
  <c r="AZ148" i="9"/>
  <c r="AY148" i="9"/>
  <c r="AW149" i="9"/>
  <c r="AZ150" i="9"/>
  <c r="AY150" i="9"/>
  <c r="AW151" i="9"/>
  <c r="AZ152" i="9"/>
  <c r="AY152" i="9"/>
  <c r="AX153" i="9"/>
  <c r="AZ154" i="9"/>
  <c r="AY154" i="9"/>
  <c r="AX155" i="9"/>
  <c r="AZ156" i="9"/>
  <c r="AY156" i="9"/>
  <c r="AT157" i="9"/>
  <c r="AZ158" i="9"/>
  <c r="AY158" i="9"/>
  <c r="AW159" i="9"/>
  <c r="AZ160" i="9"/>
  <c r="AX160" i="9"/>
  <c r="AW161" i="9"/>
  <c r="AZ162" i="9"/>
  <c r="AQ162" i="9"/>
  <c r="AI163" i="9"/>
  <c r="AZ164" i="9"/>
  <c r="AY164" i="9"/>
  <c r="AH165" i="9"/>
  <c r="AZ166" i="9"/>
  <c r="AY166" i="9"/>
  <c r="AH167" i="9"/>
  <c r="AZ168" i="9"/>
  <c r="AQ168" i="9"/>
  <c r="AK168" i="10" s="1"/>
  <c r="AJ169" i="9"/>
  <c r="AX170" i="9"/>
  <c r="AV170" i="9"/>
  <c r="AJ171" i="9"/>
  <c r="AW172" i="9"/>
  <c r="AN172" i="9"/>
  <c r="AE173" i="9"/>
  <c r="AW174" i="9"/>
  <c r="AR174" i="9"/>
  <c r="AQ175" i="9"/>
  <c r="AZ176" i="9"/>
  <c r="AI176" i="9"/>
  <c r="AW177" i="9"/>
  <c r="AZ178" i="9"/>
  <c r="AY178" i="9"/>
  <c r="AG179" i="9"/>
  <c r="AZ180" i="9"/>
  <c r="AY180" i="9"/>
  <c r="AD181" i="9"/>
  <c r="AW182" i="9"/>
  <c r="AR182" i="9"/>
  <c r="AI183" i="9"/>
  <c r="AZ184" i="9"/>
  <c r="AH184" i="9"/>
  <c r="AB184" i="10" s="1"/>
  <c r="AI185" i="9"/>
  <c r="AZ186" i="9"/>
  <c r="AD186" i="9"/>
  <c r="AH187" i="9"/>
  <c r="AB187" i="10" s="1"/>
  <c r="AH113" i="9"/>
  <c r="AZ116" i="9"/>
  <c r="AW117" i="9"/>
  <c r="AP118" i="9"/>
  <c r="AC119" i="9"/>
  <c r="AD119" i="9"/>
  <c r="AM120" i="9"/>
  <c r="AD121" i="9"/>
  <c r="AV121" i="9"/>
  <c r="AK122" i="9"/>
  <c r="AG123" i="9"/>
  <c r="AP123" i="9"/>
  <c r="AC124" i="9"/>
  <c r="AC125" i="9"/>
  <c r="AU125" i="9"/>
  <c r="AE126" i="9"/>
  <c r="AC127" i="9"/>
  <c r="AU127" i="9"/>
  <c r="AM128" i="9"/>
  <c r="AF129" i="9"/>
  <c r="AJ129" i="9"/>
  <c r="AD129" i="10" s="1"/>
  <c r="AT130" i="9"/>
  <c r="AD131" i="9"/>
  <c r="AH131" i="9"/>
  <c r="AD132" i="9"/>
  <c r="AI133" i="9"/>
  <c r="AN133" i="9"/>
  <c r="AX134" i="9"/>
  <c r="AD135" i="9"/>
  <c r="AN135" i="9"/>
  <c r="AE136" i="9"/>
  <c r="AC137" i="9"/>
  <c r="AU137" i="9"/>
  <c r="AM138" i="9"/>
  <c r="AW139" i="9"/>
  <c r="AF139" i="9"/>
  <c r="AL140" i="9"/>
  <c r="AC141" i="9"/>
  <c r="AU141" i="9"/>
  <c r="AL142" i="9"/>
  <c r="AP143" i="9"/>
  <c r="AL143" i="9"/>
  <c r="AQ144" i="9"/>
  <c r="AE145" i="9"/>
  <c r="AI145" i="9"/>
  <c r="AL146" i="9"/>
  <c r="AD147" i="9"/>
  <c r="AH147" i="9"/>
  <c r="AL148" i="9"/>
  <c r="AH149" i="9"/>
  <c r="AL149" i="9"/>
  <c r="AD150" i="9"/>
  <c r="AH151" i="9"/>
  <c r="AL151" i="9"/>
  <c r="AP152" i="9"/>
  <c r="AG153" i="9"/>
  <c r="AY153" i="9"/>
  <c r="AG154" i="9"/>
  <c r="AC155" i="9"/>
  <c r="AK155" i="9"/>
  <c r="AC156" i="9"/>
  <c r="AC157" i="9"/>
  <c r="AY157" i="9"/>
  <c r="AC158" i="9"/>
  <c r="AD159" i="9"/>
  <c r="AH159" i="9"/>
  <c r="AI160" i="9"/>
  <c r="AI161" i="9"/>
  <c r="AQ161" i="9"/>
  <c r="AL162" i="9"/>
  <c r="AD163" i="9"/>
  <c r="AV163" i="9"/>
  <c r="AH164" i="9"/>
  <c r="AC165" i="9"/>
  <c r="AU165" i="9"/>
  <c r="AP166" i="9"/>
  <c r="AC167" i="9"/>
  <c r="AU167" i="9"/>
  <c r="AL168" i="9"/>
  <c r="AF168" i="10" s="1"/>
  <c r="AE169" i="9"/>
  <c r="AS169" i="9"/>
  <c r="AC170" i="9"/>
  <c r="AE171" i="9"/>
  <c r="AS171" i="9"/>
  <c r="AX172" i="9"/>
  <c r="AC173" i="9"/>
  <c r="AQ173" i="9"/>
  <c r="AM174" i="9"/>
  <c r="AC175" i="9"/>
  <c r="AM175" i="9"/>
  <c r="AG175" i="10" s="1"/>
  <c r="AK176" i="9"/>
  <c r="AE177" i="9"/>
  <c r="AQ177" i="9"/>
  <c r="AL178" i="9"/>
  <c r="AD179" i="9"/>
  <c r="AQ179" i="9"/>
  <c r="AD180" i="9"/>
  <c r="AV10" i="9"/>
  <c r="AY11" i="9"/>
  <c r="AL13" i="9"/>
  <c r="AO9" i="9"/>
  <c r="AR13" i="9"/>
  <c r="AV16" i="9"/>
  <c r="AY18" i="9"/>
  <c r="AD21" i="9"/>
  <c r="AV24" i="9"/>
  <c r="AM26" i="9"/>
  <c r="AD29" i="9"/>
  <c r="AV32" i="9"/>
  <c r="AM34" i="9"/>
  <c r="AG34" i="10" s="1"/>
  <c r="AD37" i="9"/>
  <c r="X36" i="10" s="1"/>
  <c r="AV40" i="9"/>
  <c r="AY42" i="9"/>
  <c r="AQ45" i="9"/>
  <c r="AV48" i="9"/>
  <c r="AU50" i="9"/>
  <c r="AT53" i="9"/>
  <c r="AN53" i="10" s="1"/>
  <c r="AV56" i="9"/>
  <c r="AU58" i="9"/>
  <c r="AI61" i="9"/>
  <c r="AV64" i="9"/>
  <c r="AU66" i="9"/>
  <c r="AS69" i="9"/>
  <c r="AZ15" i="9"/>
  <c r="AQ17" i="9"/>
  <c r="AP20" i="9"/>
  <c r="AZ23" i="9"/>
  <c r="AQ25" i="9"/>
  <c r="AH28" i="9"/>
  <c r="AZ31" i="9"/>
  <c r="AQ33" i="9"/>
  <c r="AH36" i="9"/>
  <c r="AZ39" i="9"/>
  <c r="AI41" i="9"/>
  <c r="AE44" i="9"/>
  <c r="AZ47" i="9"/>
  <c r="AC49" i="9"/>
  <c r="AH52" i="9"/>
  <c r="AZ55" i="9"/>
  <c r="AD57" i="9"/>
  <c r="X57" i="10" s="1"/>
  <c r="AW60" i="9"/>
  <c r="AQ60" i="10" s="1"/>
  <c r="AZ63" i="9"/>
  <c r="AT63" i="10" s="1"/>
  <c r="AH14" i="9"/>
  <c r="AX16" i="9"/>
  <c r="AP19" i="9"/>
  <c r="AY21" i="9"/>
  <c r="AP24" i="9"/>
  <c r="AG27" i="9"/>
  <c r="AY29" i="9"/>
  <c r="AP32" i="9"/>
  <c r="AJ32" i="10" s="1"/>
  <c r="AG35" i="9"/>
  <c r="AY37" i="9"/>
  <c r="AP40" i="9"/>
  <c r="AW43" i="9"/>
  <c r="AQ43" i="10" s="1"/>
  <c r="AY45" i="9"/>
  <c r="AO48" i="9"/>
  <c r="AC51" i="9"/>
  <c r="AW53" i="9"/>
  <c r="AT56" i="9"/>
  <c r="AT59" i="9"/>
  <c r="AX61" i="9"/>
  <c r="AQ63" i="9"/>
  <c r="AX64" i="9"/>
  <c r="AT66" i="9"/>
  <c r="AX67" i="9"/>
  <c r="AP68" i="9"/>
  <c r="AE70" i="9"/>
  <c r="AL71" i="9"/>
  <c r="AK72" i="9"/>
  <c r="AP15" i="9"/>
  <c r="AT18" i="9"/>
  <c r="AL22" i="9"/>
  <c r="AU25" i="9"/>
  <c r="AC29" i="9"/>
  <c r="W29" i="10" s="1"/>
  <c r="AC33" i="9"/>
  <c r="AL36" i="9"/>
  <c r="AL39" i="9"/>
  <c r="AK43" i="9"/>
  <c r="AM45" i="9"/>
  <c r="AX48" i="9"/>
  <c r="AP51" i="9"/>
  <c r="AG53" i="9"/>
  <c r="AH56" i="9"/>
  <c r="AL59" i="9"/>
  <c r="AP61" i="9"/>
  <c r="AJ61" i="10" s="1"/>
  <c r="AT64" i="9"/>
  <c r="AD66" i="9"/>
  <c r="AL67" i="9"/>
  <c r="AD68" i="9"/>
  <c r="AX70" i="9"/>
  <c r="AE71" i="9"/>
  <c r="Y71" i="10" s="1"/>
  <c r="AC72" i="9"/>
  <c r="W71" i="10" s="1"/>
  <c r="AR73" i="9"/>
  <c r="AL73" i="9"/>
  <c r="AT74" i="9"/>
  <c r="AR75" i="9"/>
  <c r="AP75" i="9"/>
  <c r="AX76" i="9"/>
  <c r="AR77" i="9"/>
  <c r="AP77" i="9"/>
  <c r="AK78" i="9"/>
  <c r="AL79" i="9"/>
  <c r="AC79" i="9"/>
  <c r="AY80" i="9"/>
  <c r="AR81" i="9"/>
  <c r="AU81" i="9"/>
  <c r="AX82" i="9"/>
  <c r="AR83" i="9"/>
  <c r="AI83" i="9"/>
  <c r="AP84" i="9"/>
  <c r="AR85" i="9"/>
  <c r="AU85" i="9"/>
  <c r="AX86" i="9"/>
  <c r="AR87" i="9"/>
  <c r="AQ87" i="9"/>
  <c r="AL88" i="9"/>
  <c r="AR89" i="9"/>
  <c r="AQ89" i="9"/>
  <c r="AL90" i="9"/>
  <c r="AR91" i="9"/>
  <c r="AM91" i="9"/>
  <c r="AP92" i="9"/>
  <c r="AR93" i="9"/>
  <c r="AQ93" i="9"/>
  <c r="AL94" i="9"/>
  <c r="AR95" i="9"/>
  <c r="AQ95" i="9"/>
  <c r="AK95" i="10" s="1"/>
  <c r="AT96" i="9"/>
  <c r="AR97" i="9"/>
  <c r="AT97" i="9"/>
  <c r="AN97" i="10" s="1"/>
  <c r="AO98" i="9"/>
  <c r="AR99" i="9"/>
  <c r="AU99" i="9"/>
  <c r="AO100" i="9"/>
  <c r="AR101" i="9"/>
  <c r="AU101" i="9"/>
  <c r="AO102" i="9"/>
  <c r="AR103" i="9"/>
  <c r="AU103" i="9"/>
  <c r="AO104" i="9"/>
  <c r="AR105" i="9"/>
  <c r="AQ105" i="9"/>
  <c r="AO106" i="9"/>
  <c r="AR107" i="9"/>
  <c r="AU107" i="9"/>
  <c r="AO106" i="10" s="1"/>
  <c r="AW108" i="9"/>
  <c r="AR109" i="9"/>
  <c r="AI109" i="9"/>
  <c r="AH110" i="9"/>
  <c r="AB110" i="10" s="1"/>
  <c r="AO111" i="9"/>
  <c r="AJ111" i="9"/>
  <c r="AP112" i="9"/>
  <c r="AR113" i="9"/>
  <c r="AI113" i="9"/>
  <c r="AC113" i="10" s="1"/>
  <c r="AP114" i="9"/>
  <c r="AR115" i="9"/>
  <c r="AE115" i="9"/>
  <c r="AM14" i="9"/>
  <c r="AG14" i="10" s="1"/>
  <c r="AS17" i="9"/>
  <c r="AN20" i="9"/>
  <c r="AE22" i="9"/>
  <c r="AS25" i="9"/>
  <c r="AN28" i="9"/>
  <c r="AE30" i="9"/>
  <c r="AS33" i="9"/>
  <c r="AN36" i="9"/>
  <c r="AE38" i="9"/>
  <c r="AM41" i="9"/>
  <c r="AN44" i="9"/>
  <c r="AM46" i="9"/>
  <c r="AL49" i="9"/>
  <c r="AN52" i="9"/>
  <c r="AP54" i="9"/>
  <c r="AO57" i="9"/>
  <c r="AN60" i="9"/>
  <c r="AL62" i="9"/>
  <c r="AK65" i="9"/>
  <c r="AI66" i="9"/>
  <c r="AJ68" i="9"/>
  <c r="AG69" i="9"/>
  <c r="AV70" i="9"/>
  <c r="AS71" i="9"/>
  <c r="AI72" i="9"/>
  <c r="AX73" i="9"/>
  <c r="AF74" i="9"/>
  <c r="AU74" i="9"/>
  <c r="AT75" i="9"/>
  <c r="AF76" i="9"/>
  <c r="AU76" i="9"/>
  <c r="AT77" i="9"/>
  <c r="AF78" i="9"/>
  <c r="AH78" i="9"/>
  <c r="AI79" i="9"/>
  <c r="AF80" i="9"/>
  <c r="AS80" i="9"/>
  <c r="AS81" i="9"/>
  <c r="AF82" i="9"/>
  <c r="AU82" i="9"/>
  <c r="AK83" i="9"/>
  <c r="AE83" i="10" s="1"/>
  <c r="AF84" i="9"/>
  <c r="AG84" i="9"/>
  <c r="AA84" i="10" s="1"/>
  <c r="AL85" i="9"/>
  <c r="AF86" i="9"/>
  <c r="AM86" i="9"/>
  <c r="AG85" i="10" s="1"/>
  <c r="AC87" i="9"/>
  <c r="W87" i="10" s="1"/>
  <c r="AF88" i="9"/>
  <c r="AS88" i="9"/>
  <c r="AD89" i="9"/>
  <c r="AF90" i="9"/>
  <c r="AE90" i="9"/>
  <c r="AW91" i="9"/>
  <c r="AF92" i="9"/>
  <c r="AE92" i="9"/>
  <c r="AD93" i="9"/>
  <c r="AF94" i="9"/>
  <c r="AS94" i="9"/>
  <c r="AD95" i="9"/>
  <c r="X94" i="10" s="1"/>
  <c r="AF96" i="9"/>
  <c r="AU96" i="9"/>
  <c r="AO96" i="10" s="1"/>
  <c r="AG97" i="9"/>
  <c r="AF98" i="9"/>
  <c r="AE98" i="9"/>
  <c r="AC99" i="9"/>
  <c r="AF100" i="9"/>
  <c r="AE100" i="9"/>
  <c r="AC101" i="9"/>
  <c r="AF102" i="9"/>
  <c r="AE102" i="9"/>
  <c r="AG103" i="9"/>
  <c r="AA102" i="10" s="1"/>
  <c r="AF104" i="9"/>
  <c r="AE104" i="9"/>
  <c r="AC105" i="9"/>
  <c r="AF106" i="9"/>
  <c r="AE106" i="9"/>
  <c r="AT107" i="9"/>
  <c r="AF108" i="9"/>
  <c r="AT108" i="9"/>
  <c r="AK109" i="9"/>
  <c r="AF110" i="9"/>
  <c r="AE110" i="9"/>
  <c r="Y110" i="10" s="1"/>
  <c r="AL111" i="9"/>
  <c r="AF112" i="9"/>
  <c r="AM112" i="9"/>
  <c r="AK113" i="9"/>
  <c r="AF114" i="9"/>
  <c r="AM114" i="9"/>
  <c r="AW115" i="9"/>
  <c r="AF116" i="9"/>
  <c r="AT15" i="9"/>
  <c r="AN15" i="10" s="1"/>
  <c r="AH18" i="9"/>
  <c r="AL20" i="9"/>
  <c r="AL23" i="9"/>
  <c r="AC26" i="9"/>
  <c r="AU28" i="9"/>
  <c r="AL31" i="9"/>
  <c r="AC34" i="9"/>
  <c r="AU36" i="9"/>
  <c r="AP39" i="9"/>
  <c r="AT42" i="9"/>
  <c r="AH44" i="9"/>
  <c r="AK47" i="9"/>
  <c r="AD50" i="9"/>
  <c r="AP52" i="9"/>
  <c r="AI55" i="9"/>
  <c r="AH58" i="9"/>
  <c r="AL60" i="9"/>
  <c r="AM63" i="9"/>
  <c r="AM65" i="9"/>
  <c r="AN67" i="9"/>
  <c r="AK68" i="9"/>
  <c r="AM69" i="9"/>
  <c r="AJ71" i="9"/>
  <c r="AQ71" i="9"/>
  <c r="AK71" i="10" s="1"/>
  <c r="AW72" i="9"/>
  <c r="AG73" i="9"/>
  <c r="AZ74" i="9"/>
  <c r="AH74" i="9"/>
  <c r="AG75" i="9"/>
  <c r="AZ76" i="9"/>
  <c r="AD76" i="9"/>
  <c r="AG77" i="9"/>
  <c r="AZ78" i="9"/>
  <c r="AI78" i="9"/>
  <c r="AF79" i="9"/>
  <c r="AZ80" i="9"/>
  <c r="AE80" i="9"/>
  <c r="AT81" i="9"/>
  <c r="AZ82" i="9"/>
  <c r="AD82" i="9"/>
  <c r="AH83" i="9"/>
  <c r="AZ84" i="9"/>
  <c r="AU84" i="9"/>
  <c r="AK85" i="9"/>
  <c r="AZ86" i="9"/>
  <c r="AO86" i="9"/>
  <c r="AW87" i="9"/>
  <c r="AZ88" i="9"/>
  <c r="AU88" i="9"/>
  <c r="AX89" i="9"/>
  <c r="AZ90" i="9"/>
  <c r="AY90" i="9"/>
  <c r="AT91" i="9"/>
  <c r="AZ92" i="9"/>
  <c r="AY92" i="9"/>
  <c r="AX93" i="9"/>
  <c r="AZ94" i="9"/>
  <c r="AU94" i="9"/>
  <c r="AX95" i="9"/>
  <c r="AZ96" i="9"/>
  <c r="AH96" i="9"/>
  <c r="AM97" i="9"/>
  <c r="AZ98" i="9"/>
  <c r="AY98" i="9"/>
  <c r="AS97" i="10" s="1"/>
  <c r="AW99" i="9"/>
  <c r="AZ100" i="9"/>
  <c r="AY100" i="9"/>
  <c r="AW101" i="9"/>
  <c r="AZ102" i="9"/>
  <c r="AY102" i="9"/>
  <c r="AL103" i="9"/>
  <c r="AZ104" i="9"/>
  <c r="AY104" i="9"/>
  <c r="AW105" i="9"/>
  <c r="AZ106" i="9"/>
  <c r="AY106" i="9"/>
  <c r="AS107" i="9"/>
  <c r="AZ108" i="9"/>
  <c r="AQ108" i="9"/>
  <c r="AH109" i="9"/>
  <c r="AZ110" i="9"/>
  <c r="AY110" i="9"/>
  <c r="AI111" i="9"/>
  <c r="AO112" i="9"/>
  <c r="AN15" i="9"/>
  <c r="AE17" i="9"/>
  <c r="AS20" i="9"/>
  <c r="AN23" i="9"/>
  <c r="AE25" i="9"/>
  <c r="AS28" i="9"/>
  <c r="AN31" i="9"/>
  <c r="AE33" i="9"/>
  <c r="AS36" i="9"/>
  <c r="AN39" i="9"/>
  <c r="AD41" i="9"/>
  <c r="AP44" i="9"/>
  <c r="AN47" i="9"/>
  <c r="AQ49" i="9"/>
  <c r="AK49" i="10" s="1"/>
  <c r="AO52" i="9"/>
  <c r="AN55" i="9"/>
  <c r="AQ57" i="9"/>
  <c r="AK60" i="9"/>
  <c r="AN63" i="9"/>
  <c r="AD65" i="9"/>
  <c r="AY66" i="9"/>
  <c r="AZ68" i="9"/>
  <c r="AW69" i="9"/>
  <c r="AW70" i="9"/>
  <c r="AH71" i="9"/>
  <c r="AU72" i="9"/>
  <c r="AQ73" i="9"/>
  <c r="AN74" i="9"/>
  <c r="AC74" i="9"/>
  <c r="AQ75" i="9"/>
  <c r="AN76" i="9"/>
  <c r="AG76" i="9"/>
  <c r="AQ77" i="9"/>
  <c r="AN78" i="9"/>
  <c r="AP78" i="9"/>
  <c r="AQ79" i="9"/>
  <c r="AN80" i="9"/>
  <c r="AD80" i="9"/>
  <c r="AH81" i="9"/>
  <c r="AN82" i="9"/>
  <c r="AG82" i="9"/>
  <c r="AS83" i="9"/>
  <c r="AN84" i="9"/>
  <c r="AE84" i="9"/>
  <c r="AT85" i="9"/>
  <c r="AN86" i="9"/>
  <c r="AU86" i="9"/>
  <c r="AK87" i="9"/>
  <c r="AN88" i="9"/>
  <c r="AI88" i="9"/>
  <c r="AL89" i="9"/>
  <c r="AN90" i="9"/>
  <c r="AM90" i="9"/>
  <c r="AH91" i="9"/>
  <c r="AN92" i="9"/>
  <c r="AM92" i="9"/>
  <c r="AL93" i="9"/>
  <c r="AN94" i="9"/>
  <c r="AI94" i="9"/>
  <c r="AL95" i="9"/>
  <c r="AN96" i="9"/>
  <c r="AC96" i="9"/>
  <c r="AO97" i="9"/>
  <c r="AN98" i="9"/>
  <c r="AM98" i="9"/>
  <c r="AK99" i="9"/>
  <c r="AN100" i="9"/>
  <c r="AM100" i="9"/>
  <c r="AG99" i="10" s="1"/>
  <c r="AK101" i="9"/>
  <c r="AN102" i="9"/>
  <c r="AM102" i="9"/>
  <c r="AO103" i="9"/>
  <c r="AN104" i="9"/>
  <c r="AM104" i="9"/>
  <c r="AK105" i="9"/>
  <c r="AN106" i="9"/>
  <c r="AM106" i="9"/>
  <c r="AG107" i="9"/>
  <c r="AA106" i="10" s="1"/>
  <c r="AN108" i="9"/>
  <c r="AE108" i="9"/>
  <c r="AS109" i="9"/>
  <c r="AN110" i="9"/>
  <c r="AM110" i="9"/>
  <c r="AG110" i="10" s="1"/>
  <c r="AT111" i="9"/>
  <c r="AC112" i="9"/>
  <c r="AU112" i="9"/>
  <c r="AS113" i="9"/>
  <c r="AN114" i="9"/>
  <c r="AU114" i="9"/>
  <c r="AH115" i="9"/>
  <c r="AN116" i="9"/>
  <c r="AG116" i="9"/>
  <c r="AT117" i="9"/>
  <c r="AL118" i="9"/>
  <c r="AC118" i="9"/>
  <c r="AU119" i="9"/>
  <c r="AO113" i="9"/>
  <c r="AJ116" i="9"/>
  <c r="AS117" i="9"/>
  <c r="AH118" i="9"/>
  <c r="AW118" i="9"/>
  <c r="AW119" i="9"/>
  <c r="AI120" i="9"/>
  <c r="AW121" i="9"/>
  <c r="AR121" i="9"/>
  <c r="AG122" i="9"/>
  <c r="AA122" i="10" s="1"/>
  <c r="AZ123" i="9"/>
  <c r="AH123" i="9"/>
  <c r="AT124" i="9"/>
  <c r="AZ125" i="9"/>
  <c r="AQ125" i="9"/>
  <c r="AK125" i="10" s="1"/>
  <c r="AX126" i="9"/>
  <c r="AZ127" i="9"/>
  <c r="AQ127" i="9"/>
  <c r="AW128" i="9"/>
  <c r="AW129" i="9"/>
  <c r="AY129" i="9"/>
  <c r="AH130" i="9"/>
  <c r="AZ131" i="9"/>
  <c r="AY131" i="9"/>
  <c r="AQ132" i="9"/>
  <c r="AW133" i="9"/>
  <c r="AF133" i="9"/>
  <c r="AT134" i="9"/>
  <c r="AW135" i="9"/>
  <c r="AF135" i="9"/>
  <c r="AX136" i="9"/>
  <c r="AZ137" i="9"/>
  <c r="AQ137" i="9"/>
  <c r="AI138" i="9"/>
  <c r="AS139" i="9"/>
  <c r="AM139" i="10" s="1"/>
  <c r="AY139" i="9"/>
  <c r="AH140" i="9"/>
  <c r="AZ141" i="9"/>
  <c r="AQ141" i="9"/>
  <c r="AH142" i="9"/>
  <c r="AZ143" i="9"/>
  <c r="AD143" i="9"/>
  <c r="AW144" i="9"/>
  <c r="AZ145" i="9"/>
  <c r="AX145" i="9"/>
  <c r="AW146" i="9"/>
  <c r="AZ147" i="9"/>
  <c r="AY147" i="9"/>
  <c r="AW148" i="9"/>
  <c r="AZ149" i="9"/>
  <c r="AY149" i="9"/>
  <c r="AW150" i="9"/>
  <c r="AZ151" i="9"/>
  <c r="AY151" i="9"/>
  <c r="AH152" i="9"/>
  <c r="AB152" i="10" s="1"/>
  <c r="AZ153" i="9"/>
  <c r="AU153" i="9"/>
  <c r="AX154" i="9"/>
  <c r="AZ155" i="9"/>
  <c r="AY155" i="9"/>
  <c r="AX156" i="9"/>
  <c r="AZ157" i="9"/>
  <c r="AU157" i="9"/>
  <c r="AX158" i="9"/>
  <c r="AZ159" i="9"/>
  <c r="AY159" i="9"/>
  <c r="AW160" i="9"/>
  <c r="AZ161" i="9"/>
  <c r="AE161" i="9"/>
  <c r="AH162" i="9"/>
  <c r="AW163" i="9"/>
  <c r="AR163" i="9"/>
  <c r="AL164" i="9"/>
  <c r="AZ165" i="9"/>
  <c r="AQ165" i="9"/>
  <c r="AL166" i="9"/>
  <c r="AZ167" i="9"/>
  <c r="AQ167" i="9"/>
  <c r="AH168" i="9"/>
  <c r="AX169" i="9"/>
  <c r="AO169" i="9"/>
  <c r="AZ170" i="9"/>
  <c r="AX171" i="9"/>
  <c r="AO171" i="9"/>
  <c r="AT172" i="9"/>
  <c r="AZ173" i="9"/>
  <c r="AI173" i="9"/>
  <c r="AI174" i="9"/>
  <c r="AZ175" i="9"/>
  <c r="AE175" i="9"/>
  <c r="AG176" i="9"/>
  <c r="AA176" i="10" s="1"/>
  <c r="AZ177" i="9"/>
  <c r="AI177" i="9"/>
  <c r="AC177" i="10" s="1"/>
  <c r="AW178" i="9"/>
  <c r="AZ179" i="9"/>
  <c r="AI179" i="9"/>
  <c r="AC179" i="10" s="1"/>
  <c r="AW180" i="9"/>
  <c r="AZ181" i="9"/>
  <c r="AH181" i="9"/>
  <c r="AI182" i="9"/>
  <c r="AZ183" i="9"/>
  <c r="AD183" i="9"/>
  <c r="AE184" i="9"/>
  <c r="AZ185" i="9"/>
  <c r="AD185" i="9"/>
  <c r="AI186" i="9"/>
  <c r="AZ187" i="9"/>
  <c r="AT187" i="10" s="1"/>
  <c r="AM187" i="9"/>
  <c r="AG187" i="10" s="1"/>
  <c r="AC114" i="9"/>
  <c r="AO116" i="9"/>
  <c r="AU117" i="9"/>
  <c r="AJ118" i="9"/>
  <c r="AY119" i="9"/>
  <c r="AD120" i="9"/>
  <c r="AV120" i="9"/>
  <c r="AM121" i="9"/>
  <c r="AG121" i="10" s="1"/>
  <c r="AH122" i="9"/>
  <c r="AQ122" i="9"/>
  <c r="AM123" i="9"/>
  <c r="AG124" i="9"/>
  <c r="AU124" i="9"/>
  <c r="AL125" i="9"/>
  <c r="AF125" i="10" s="1"/>
  <c r="AN126" i="9"/>
  <c r="AR126" i="9"/>
  <c r="AL127" i="9"/>
  <c r="AE128" i="9"/>
  <c r="AU128" i="9"/>
  <c r="AN129" i="9"/>
  <c r="AL130" i="9"/>
  <c r="AP130" i="9"/>
  <c r="AL131" i="9"/>
  <c r="AC132" i="9"/>
  <c r="AU132" i="9"/>
  <c r="AL133" i="9"/>
  <c r="AG134" i="9"/>
  <c r="AK134" i="9"/>
  <c r="AZ135" i="9"/>
  <c r="AG136" i="9"/>
  <c r="AS136" i="9"/>
  <c r="AL137" i="9"/>
  <c r="AD138" i="9"/>
  <c r="AV138" i="9"/>
  <c r="AX139" i="9"/>
  <c r="AC140" i="9"/>
  <c r="AU140" i="9"/>
  <c r="AL141" i="9"/>
  <c r="AC142" i="9"/>
  <c r="AU142" i="9"/>
  <c r="AT143" i="9"/>
  <c r="AI144" i="9"/>
  <c r="AM144" i="9"/>
  <c r="AM145" i="9"/>
  <c r="AD146" i="9"/>
  <c r="AH146" i="9"/>
  <c r="AL147" i="9"/>
  <c r="AD148" i="9"/>
  <c r="AH148" i="9"/>
  <c r="AB148" i="10" s="1"/>
  <c r="AD149" i="9"/>
  <c r="AH150" i="9"/>
  <c r="AL150" i="9"/>
  <c r="AD151" i="9"/>
  <c r="AC152" i="9"/>
  <c r="AL152" i="9"/>
  <c r="AC153" i="9"/>
  <c r="AC154" i="9"/>
  <c r="AK154" i="9"/>
  <c r="AG155" i="9"/>
  <c r="AG156" i="9"/>
  <c r="AK156" i="9"/>
  <c r="AX157" i="9"/>
  <c r="AK158" i="9"/>
  <c r="AG158" i="9"/>
  <c r="AL159" i="9"/>
  <c r="AE160" i="9"/>
  <c r="AM160" i="9"/>
  <c r="AM161" i="9"/>
  <c r="AC162" i="9"/>
  <c r="AU162" i="9"/>
  <c r="AM163" i="9"/>
  <c r="AT164" i="9"/>
  <c r="AD164" i="9"/>
  <c r="AL165" i="9"/>
  <c r="AC166" i="9"/>
  <c r="AS166" i="9"/>
  <c r="AM166" i="10" s="1"/>
  <c r="AL167" i="9"/>
  <c r="AC168" i="9"/>
  <c r="AU168" i="9"/>
  <c r="AN169" i="9"/>
  <c r="AE170" i="9"/>
  <c r="AG170" i="9"/>
  <c r="AN171" i="9"/>
  <c r="AJ172" i="9"/>
  <c r="AV172" i="9"/>
  <c r="AM173" i="9"/>
  <c r="AD174" i="9"/>
  <c r="AV174" i="9"/>
  <c r="AY175" i="9"/>
  <c r="AH176" i="9"/>
  <c r="AQ176" i="9"/>
  <c r="AM177" i="9"/>
  <c r="AD178" i="9"/>
  <c r="AH178" i="9"/>
  <c r="AB178" i="10" s="1"/>
  <c r="AK179" i="9"/>
  <c r="AL180" i="9"/>
  <c r="AH180" i="9"/>
  <c r="AL181" i="9"/>
  <c r="AD182" i="9"/>
  <c r="AV182" i="9"/>
  <c r="AM183" i="9"/>
  <c r="AC184" i="9"/>
  <c r="AP184" i="9"/>
  <c r="AM185" i="9"/>
  <c r="AG186" i="9"/>
  <c r="AL186" i="9"/>
  <c r="AL187" i="9"/>
  <c r="AF187" i="10" s="1"/>
  <c r="AX113" i="9"/>
  <c r="AH116" i="9"/>
  <c r="AH117" i="9"/>
  <c r="AT118" i="9"/>
  <c r="AK119" i="9"/>
  <c r="AT119" i="9"/>
  <c r="AQ120" i="9"/>
  <c r="AH121" i="9"/>
  <c r="AZ121" i="9"/>
  <c r="AO122" i="9"/>
  <c r="AO123" i="9"/>
  <c r="AX123" i="9"/>
  <c r="AH124" i="9"/>
  <c r="AG125" i="9"/>
  <c r="AY125" i="9"/>
  <c r="AI126" i="9"/>
  <c r="AG127" i="9"/>
  <c r="AM10" i="9"/>
  <c r="AV18" i="9"/>
  <c r="AM28" i="9"/>
  <c r="AW39" i="9"/>
  <c r="AQ39" i="10" s="1"/>
  <c r="AV50" i="9"/>
  <c r="AU60" i="9"/>
  <c r="AW14" i="9"/>
  <c r="AZ25" i="9"/>
  <c r="AQ35" i="9"/>
  <c r="AX46" i="9"/>
  <c r="AZ57" i="9"/>
  <c r="AX15" i="9"/>
  <c r="AP26" i="9"/>
  <c r="AG37" i="9"/>
  <c r="AS47" i="9"/>
  <c r="AX58" i="9"/>
  <c r="AT65" i="9"/>
  <c r="AR71" i="9"/>
  <c r="AC21" i="9"/>
  <c r="AU35" i="9"/>
  <c r="AG47" i="9"/>
  <c r="AL58" i="9"/>
  <c r="AD67" i="9"/>
  <c r="AJ72" i="9"/>
  <c r="AX74" i="9"/>
  <c r="AO77" i="9"/>
  <c r="AP80" i="9"/>
  <c r="AT82" i="9"/>
  <c r="AE85" i="9"/>
  <c r="AK88" i="9"/>
  <c r="AO90" i="9"/>
  <c r="AO93" i="9"/>
  <c r="AO96" i="9"/>
  <c r="AP98" i="9"/>
  <c r="AE101" i="9"/>
  <c r="AT104" i="9"/>
  <c r="AT106" i="9"/>
  <c r="AP109" i="9"/>
  <c r="AW112" i="9"/>
  <c r="AS114" i="9"/>
  <c r="AK19" i="9"/>
  <c r="AN30" i="9"/>
  <c r="AE40" i="9"/>
  <c r="AO51" i="9"/>
  <c r="AN62" i="9"/>
  <c r="AJ69" i="9"/>
  <c r="AV73" i="9"/>
  <c r="AX75" i="9"/>
  <c r="AO78" i="9"/>
  <c r="AV81" i="9"/>
  <c r="AM83" i="9"/>
  <c r="AG83" i="10" s="1"/>
  <c r="AS86" i="9"/>
  <c r="AV89" i="9"/>
  <c r="AQ91" i="9"/>
  <c r="AP94" i="9"/>
  <c r="AV97" i="9"/>
  <c r="AY99" i="9"/>
  <c r="AS102" i="9"/>
  <c r="AV105" i="9"/>
  <c r="AY107" i="9"/>
  <c r="AL110" i="9"/>
  <c r="AV113" i="9"/>
  <c r="AI115" i="9"/>
  <c r="AU22" i="9"/>
  <c r="AL33" i="9"/>
  <c r="AC44" i="9"/>
  <c r="AM54" i="9"/>
  <c r="AO65" i="9"/>
  <c r="AZ70" i="9"/>
  <c r="AJ74" i="9"/>
  <c r="AY76" i="9"/>
  <c r="AS75" i="10" s="1"/>
  <c r="AM79" i="9"/>
  <c r="AJ82" i="9"/>
  <c r="AS84" i="9"/>
  <c r="AG87" i="9"/>
  <c r="AJ90" i="9"/>
  <c r="AI92" i="9"/>
  <c r="AH95" i="9"/>
  <c r="AJ98" i="9"/>
  <c r="AI100" i="9"/>
  <c r="AK103" i="9"/>
  <c r="AJ106" i="9"/>
  <c r="AX108" i="9"/>
  <c r="AR108" i="10" s="1"/>
  <c r="AP111" i="9"/>
  <c r="AM19" i="9"/>
  <c r="AS30" i="9"/>
  <c r="AM30" i="10" s="1"/>
  <c r="AN41" i="9"/>
  <c r="AQ51" i="9"/>
  <c r="AK62" i="9"/>
  <c r="AZ69" i="9"/>
  <c r="AH73" i="9"/>
  <c r="AM75" i="9"/>
  <c r="AW78" i="9"/>
  <c r="AC81" i="9"/>
  <c r="AU83" i="9"/>
  <c r="AO83" i="10" s="1"/>
  <c r="AE86" i="9"/>
  <c r="AG89" i="9"/>
  <c r="AY91" i="9"/>
  <c r="AX94" i="9"/>
  <c r="AI97" i="9"/>
  <c r="AC96" i="10" s="1"/>
  <c r="AL99" i="9"/>
  <c r="AD102" i="9"/>
  <c r="AH105" i="9"/>
  <c r="AP107" i="9"/>
  <c r="AT110" i="9"/>
  <c r="AC113" i="9"/>
  <c r="AU115" i="9"/>
  <c r="AN118" i="9"/>
  <c r="AT116" i="9"/>
  <c r="AN116" i="10" s="1"/>
  <c r="AP120" i="9"/>
  <c r="AJ123" i="9"/>
  <c r="AX125" i="9"/>
  <c r="AR125" i="10" s="1"/>
  <c r="AG128" i="9"/>
  <c r="AJ131" i="9"/>
  <c r="AX133" i="9"/>
  <c r="AR133" i="10" s="1"/>
  <c r="AP136" i="9"/>
  <c r="AJ135" i="10" s="1"/>
  <c r="AC139" i="9"/>
  <c r="AX141" i="9"/>
  <c r="AG144" i="9"/>
  <c r="AA144" i="10" s="1"/>
  <c r="AJ147" i="9"/>
  <c r="AI149" i="9"/>
  <c r="AO152" i="9"/>
  <c r="AJ155" i="9"/>
  <c r="AD155" i="10" s="1"/>
  <c r="AE157" i="9"/>
  <c r="AG160" i="9"/>
  <c r="AG163" i="9"/>
  <c r="AX165" i="9"/>
  <c r="AO168" i="9"/>
  <c r="AH171" i="9"/>
  <c r="AO173" i="9"/>
  <c r="AE176" i="9"/>
  <c r="Y176" i="10" s="1"/>
  <c r="AJ179" i="9"/>
  <c r="AM181" i="9"/>
  <c r="AW184" i="9"/>
  <c r="AJ187" i="9"/>
  <c r="AD187" i="10" s="1"/>
  <c r="AX117" i="9"/>
  <c r="AF120" i="9"/>
  <c r="AL123" i="9"/>
  <c r="AK126" i="9"/>
  <c r="AP128" i="9"/>
  <c r="AK131" i="9"/>
  <c r="AN134" i="9"/>
  <c r="AU136" i="9"/>
  <c r="AH139" i="9"/>
  <c r="AN142" i="9"/>
  <c r="AP144" i="9"/>
  <c r="AK147" i="9"/>
  <c r="AE147" i="10" s="1"/>
  <c r="AN150" i="9"/>
  <c r="AH149" i="10" s="1"/>
  <c r="AM152" i="9"/>
  <c r="AL155" i="9"/>
  <c r="AN158" i="9"/>
  <c r="AH158" i="10" s="1"/>
  <c r="AL160" i="9"/>
  <c r="AT163" i="9"/>
  <c r="AN166" i="9"/>
  <c r="AE168" i="9"/>
  <c r="AU171" i="9"/>
  <c r="AK174" i="9"/>
  <c r="AD176" i="9"/>
  <c r="AM179" i="9"/>
  <c r="AO181" i="9"/>
  <c r="AT182" i="9"/>
  <c r="AC183" i="9"/>
  <c r="W183" i="10" s="1"/>
  <c r="AN184" i="9"/>
  <c r="AN185" i="9"/>
  <c r="AL185" i="9"/>
  <c r="AC186" i="9"/>
  <c r="AQ187" i="9"/>
  <c r="AK187" i="10" s="1"/>
  <c r="AJ115" i="9"/>
  <c r="AG117" i="9"/>
  <c r="AQ118" i="9"/>
  <c r="AF119" i="9"/>
  <c r="AX120" i="9"/>
  <c r="AX121" i="9"/>
  <c r="AP122" i="9"/>
  <c r="AR123" i="9"/>
  <c r="AR124" i="9"/>
  <c r="AY124" i="9"/>
  <c r="AI125" i="9"/>
  <c r="AY126" i="9"/>
  <c r="AP127" i="9"/>
  <c r="AJ127" i="10" s="1"/>
  <c r="AQ128" i="9"/>
  <c r="AY128" i="9"/>
  <c r="AZ129" i="9"/>
  <c r="AC130" i="9"/>
  <c r="AX130" i="9"/>
  <c r="AX131" i="9"/>
  <c r="AG132" i="9"/>
  <c r="AY132" i="9"/>
  <c r="AP133" i="9"/>
  <c r="AO134" i="9"/>
  <c r="AS134" i="9"/>
  <c r="AE135" i="9"/>
  <c r="AO136" i="9"/>
  <c r="AT136" i="9"/>
  <c r="AP137" i="9"/>
  <c r="AH138" i="9"/>
  <c r="AZ138" i="9"/>
  <c r="AV139" i="9"/>
  <c r="AG140" i="9"/>
  <c r="AY140" i="9"/>
  <c r="AP141" i="9"/>
  <c r="AG142" i="9"/>
  <c r="AY142" i="9"/>
  <c r="AE143" i="9"/>
  <c r="AU144" i="9"/>
  <c r="AY144" i="9"/>
  <c r="AY145" i="9"/>
  <c r="AP146" i="9"/>
  <c r="AT146" i="9"/>
  <c r="AX147" i="9"/>
  <c r="AP148" i="9"/>
  <c r="AT148" i="9"/>
  <c r="AP149" i="9"/>
  <c r="AT150" i="9"/>
  <c r="AX150" i="9"/>
  <c r="AP151" i="9"/>
  <c r="AG152" i="9"/>
  <c r="AT152" i="9"/>
  <c r="AK153" i="9"/>
  <c r="AO154" i="9"/>
  <c r="AW154" i="9"/>
  <c r="AS155" i="9"/>
  <c r="AS156" i="9"/>
  <c r="AW156" i="9"/>
  <c r="AG157" i="9"/>
  <c r="AW158" i="9"/>
  <c r="AS158" i="9"/>
  <c r="AX159" i="9"/>
  <c r="AQ160" i="9"/>
  <c r="AY160" i="9"/>
  <c r="AD161" i="9"/>
  <c r="AG162" i="9"/>
  <c r="AY162" i="9"/>
  <c r="AQ163" i="9"/>
  <c r="AC164" i="9"/>
  <c r="AP164" i="9"/>
  <c r="AP165" i="9"/>
  <c r="AG166" i="9"/>
  <c r="AX166" i="9"/>
  <c r="AP167" i="9"/>
  <c r="AG168" i="9"/>
  <c r="AY168" i="9"/>
  <c r="AR169" i="9"/>
  <c r="AM170" i="9"/>
  <c r="AO170" i="9"/>
  <c r="AR171" i="9"/>
  <c r="AR172" i="9"/>
  <c r="AE172" i="9"/>
  <c r="AU173" i="9"/>
  <c r="AH174" i="9"/>
  <c r="AZ174" i="9"/>
  <c r="AD175" i="9"/>
  <c r="AP176" i="9"/>
  <c r="AY176" i="9"/>
  <c r="AD177" i="9"/>
  <c r="AP178" i="9"/>
  <c r="AT178" i="9"/>
  <c r="AO179" i="9"/>
  <c r="AX180" i="9"/>
  <c r="AT180" i="9"/>
  <c r="AE181" i="9"/>
  <c r="AH182" i="9"/>
  <c r="AZ182" i="9"/>
  <c r="AQ183" i="9"/>
  <c r="AG184" i="9"/>
  <c r="AX184" i="9"/>
  <c r="AQ185" i="9"/>
  <c r="AO186" i="9"/>
  <c r="AT186" i="9"/>
  <c r="AP187" i="9"/>
  <c r="AJ187" i="10" s="1"/>
  <c r="AQ113" i="9"/>
  <c r="AX116" i="9"/>
  <c r="AR116" i="10" s="1"/>
  <c r="AL117" i="9"/>
  <c r="AX118" i="9"/>
  <c r="AH119" i="9"/>
  <c r="AC120" i="9"/>
  <c r="AU120" i="9"/>
  <c r="AL121" i="9"/>
  <c r="AF122" i="9"/>
  <c r="AS122" i="9"/>
  <c r="AW123" i="9"/>
  <c r="AF124" i="9"/>
  <c r="AP124" i="9"/>
  <c r="AJ123" i="10" s="1"/>
  <c r="AK125" i="9"/>
  <c r="AC126" i="9"/>
  <c r="AM126" i="9"/>
  <c r="AK127" i="9"/>
  <c r="AF128" i="9"/>
  <c r="AH128" i="9"/>
  <c r="AD129" i="9"/>
  <c r="X129" i="10" s="1"/>
  <c r="AF130" i="9"/>
  <c r="AI130" i="9"/>
  <c r="AC131" i="9"/>
  <c r="AF132" i="9"/>
  <c r="AL132" i="9"/>
  <c r="AY133" i="9"/>
  <c r="AF134" i="9"/>
  <c r="AI134" i="9"/>
  <c r="AL135" i="9"/>
  <c r="AF136" i="9"/>
  <c r="AM136" i="9"/>
  <c r="AK137" i="9"/>
  <c r="AC138" i="9"/>
  <c r="W137" i="10" s="1"/>
  <c r="AU138" i="9"/>
  <c r="AZ139" i="9"/>
  <c r="AF140" i="9"/>
  <c r="AT140" i="9"/>
  <c r="AK141" i="9"/>
  <c r="AF142" i="9"/>
  <c r="AT142" i="9"/>
  <c r="AG143" i="9"/>
  <c r="AA143" i="10" s="1"/>
  <c r="AF144" i="9"/>
  <c r="AH144" i="9"/>
  <c r="AC145" i="9"/>
  <c r="AF146" i="9"/>
  <c r="AE146" i="9"/>
  <c r="AC147" i="9"/>
  <c r="AF148" i="9"/>
  <c r="AE148" i="9"/>
  <c r="AC149" i="9"/>
  <c r="AF150" i="9"/>
  <c r="AE150" i="9"/>
  <c r="AC151" i="9"/>
  <c r="AF152" i="9"/>
  <c r="AE152" i="9"/>
  <c r="AD153" i="9"/>
  <c r="AF154" i="9"/>
  <c r="AE154" i="9"/>
  <c r="AD155" i="9"/>
  <c r="AF156" i="9"/>
  <c r="AE156" i="9"/>
  <c r="AW157" i="9"/>
  <c r="AF158" i="9"/>
  <c r="AE158" i="9"/>
  <c r="AC159" i="9"/>
  <c r="W158" i="10" s="1"/>
  <c r="AF160" i="9"/>
  <c r="AD160" i="9"/>
  <c r="AC161" i="9"/>
  <c r="AF162" i="9"/>
  <c r="AT162" i="9"/>
  <c r="AL163" i="9"/>
  <c r="AF163" i="10" s="1"/>
  <c r="AF164" i="9"/>
  <c r="Z163" i="10" s="1"/>
  <c r="AE164" i="9"/>
  <c r="AK165" i="9"/>
  <c r="AF166" i="9"/>
  <c r="AE166" i="9"/>
  <c r="AO167" i="9"/>
  <c r="AF168" i="9"/>
  <c r="AT168" i="9"/>
  <c r="AM169" i="9"/>
  <c r="AD170" i="9"/>
  <c r="AS170" i="9"/>
  <c r="AM169" i="10" s="1"/>
  <c r="AM171" i="9"/>
  <c r="AC172" i="9"/>
  <c r="W171" i="10" s="1"/>
  <c r="AM172" i="9"/>
  <c r="AS173" i="9"/>
  <c r="AC174" i="9"/>
  <c r="AU174" i="9"/>
  <c r="AK175" i="9"/>
  <c r="AF176" i="9"/>
  <c r="AS176" i="9"/>
  <c r="AC177" i="9"/>
  <c r="AF178" i="9"/>
  <c r="AE178" i="9"/>
  <c r="AT179" i="9"/>
  <c r="AF180" i="9"/>
  <c r="AE180" i="9"/>
  <c r="AG181" i="9"/>
  <c r="AC182" i="9"/>
  <c r="AU182" i="9"/>
  <c r="AS183" i="9"/>
  <c r="AF184" i="9"/>
  <c r="AQ184" i="9"/>
  <c r="AS185" i="9"/>
  <c r="AF186" i="9"/>
  <c r="AU186" i="9"/>
  <c r="AK187" i="9"/>
  <c r="AE187" i="10" s="1"/>
  <c r="AT8" i="9"/>
  <c r="AU20" i="9"/>
  <c r="AD31" i="9"/>
  <c r="AV42" i="9"/>
  <c r="AY52" i="9"/>
  <c r="AE63" i="9"/>
  <c r="AZ17" i="9"/>
  <c r="AT17" i="10" s="1"/>
  <c r="AQ27" i="9"/>
  <c r="AH38" i="9"/>
  <c r="AZ49" i="9"/>
  <c r="AY59" i="9"/>
  <c r="AE18" i="9"/>
  <c r="AG29" i="9"/>
  <c r="AT39" i="9"/>
  <c r="AX50" i="9"/>
  <c r="AS61" i="9"/>
  <c r="AT67" i="9"/>
  <c r="AU71" i="9"/>
  <c r="AC25" i="9"/>
  <c r="AX39" i="9"/>
  <c r="AL50" i="9"/>
  <c r="AK61" i="9"/>
  <c r="AH68" i="9"/>
  <c r="AL72" i="9"/>
  <c r="AF72" i="10" s="1"/>
  <c r="AO75" i="9"/>
  <c r="AM78" i="9"/>
  <c r="AU80" i="9"/>
  <c r="AP83" i="9"/>
  <c r="AK86" i="9"/>
  <c r="AO88" i="9"/>
  <c r="AI88" i="10" s="1"/>
  <c r="AG91" i="9"/>
  <c r="AO94" i="9"/>
  <c r="AI94" i="10" s="1"/>
  <c r="AX96" i="9"/>
  <c r="AE99" i="9"/>
  <c r="AX102" i="9"/>
  <c r="AX104" i="9"/>
  <c r="AE107" i="9"/>
  <c r="AG110" i="9"/>
  <c r="AZ112" i="9"/>
  <c r="AM115" i="9"/>
  <c r="AN22" i="9"/>
  <c r="AE32" i="9"/>
  <c r="AL43" i="9"/>
  <c r="AN54" i="9"/>
  <c r="AQ64" i="9"/>
  <c r="AM70" i="9"/>
  <c r="AT73" i="9"/>
  <c r="AE76" i="9"/>
  <c r="AP79" i="9"/>
  <c r="AY81" i="9"/>
  <c r="AS80" i="10" s="1"/>
  <c r="AT84" i="9"/>
  <c r="AV87" i="9"/>
  <c r="AU89" i="9"/>
  <c r="AT92" i="9"/>
  <c r="AV95" i="9"/>
  <c r="AX97" i="9"/>
  <c r="AS100" i="9"/>
  <c r="AV103" i="9"/>
  <c r="AU105" i="9"/>
  <c r="AD108" i="9"/>
  <c r="AS111" i="9"/>
  <c r="AM113" i="9"/>
  <c r="AL14" i="9"/>
  <c r="AF14" i="10" s="1"/>
  <c r="AL25" i="9"/>
  <c r="AC36" i="9"/>
  <c r="AG46" i="9"/>
  <c r="AX57" i="9"/>
  <c r="AM66" i="9"/>
  <c r="AW71" i="9"/>
  <c r="AY74" i="9"/>
  <c r="AS74" i="10" s="1"/>
  <c r="AI77" i="9"/>
  <c r="AJ80" i="9"/>
  <c r="AY82" i="9"/>
  <c r="AP85" i="9"/>
  <c r="AJ88" i="9"/>
  <c r="AI90" i="9"/>
  <c r="AH93" i="9"/>
  <c r="AJ96" i="9"/>
  <c r="AI98" i="9"/>
  <c r="AG101" i="9"/>
  <c r="AJ104" i="9"/>
  <c r="AI106" i="9"/>
  <c r="AO109" i="9"/>
  <c r="AJ112" i="9"/>
  <c r="AS22" i="9"/>
  <c r="AN33" i="9"/>
  <c r="AH33" i="10" s="1"/>
  <c r="AM43" i="9"/>
  <c r="AO54" i="9"/>
  <c r="AN65" i="9"/>
  <c r="AF70" i="9"/>
  <c r="AM73" i="9"/>
  <c r="AM76" i="9"/>
  <c r="AX79" i="9"/>
  <c r="AO81" i="9"/>
  <c r="AQ84" i="9"/>
  <c r="AH87" i="9"/>
  <c r="AK89" i="9"/>
  <c r="AC92" i="9"/>
  <c r="AG95" i="9"/>
  <c r="AA95" i="10" s="1"/>
  <c r="AQ97" i="9"/>
  <c r="AL100" i="9"/>
  <c r="AP103" i="9"/>
  <c r="AL105" i="9"/>
  <c r="AL108" i="9"/>
  <c r="AD111" i="9"/>
  <c r="AU113" i="9"/>
  <c r="AM116" i="9"/>
  <c r="AG116" i="10" s="1"/>
  <c r="AE119" i="9"/>
  <c r="AN117" i="9"/>
  <c r="AG121" i="9"/>
  <c r="AY123" i="9"/>
  <c r="AH126" i="9"/>
  <c r="AG129" i="9"/>
  <c r="AI131" i="9"/>
  <c r="AD134" i="9"/>
  <c r="X134" i="10" s="1"/>
  <c r="AJ137" i="9"/>
  <c r="AD136" i="10" s="1"/>
  <c r="AI139" i="9"/>
  <c r="AO142" i="9"/>
  <c r="AJ145" i="9"/>
  <c r="AD145" i="10" s="1"/>
  <c r="AI147" i="9"/>
  <c r="AG150" i="9"/>
  <c r="AA150" i="10" s="1"/>
  <c r="AJ153" i="9"/>
  <c r="AI155" i="9"/>
  <c r="AH158" i="9"/>
  <c r="AB158" i="10" s="1"/>
  <c r="AJ161" i="9"/>
  <c r="AY163" i="9"/>
  <c r="AO166" i="9"/>
  <c r="AH169" i="9"/>
  <c r="AZ171" i="9"/>
  <c r="AT170" i="10" s="1"/>
  <c r="AP174" i="9"/>
  <c r="AJ177" i="9"/>
  <c r="AW179" i="9"/>
  <c r="AQ179" i="10" s="1"/>
  <c r="AP182" i="9"/>
  <c r="AJ185" i="9"/>
  <c r="AX187" i="9"/>
  <c r="AR187" i="10" s="1"/>
  <c r="AM118" i="9"/>
  <c r="AT121" i="9"/>
  <c r="AN124" i="9"/>
  <c r="AU126" i="9"/>
  <c r="AL129" i="9"/>
  <c r="AN132" i="9"/>
  <c r="AQ134" i="9"/>
  <c r="AS137" i="9"/>
  <c r="AN140" i="9"/>
  <c r="AE142" i="9"/>
  <c r="AK145" i="9"/>
  <c r="AN148" i="9"/>
  <c r="AH148" i="10" s="1"/>
  <c r="AM150" i="9"/>
  <c r="AL153" i="9"/>
  <c r="AN156" i="9"/>
  <c r="AM158" i="9"/>
  <c r="AK161" i="9"/>
  <c r="AE160" i="10" s="1"/>
  <c r="AN164" i="9"/>
  <c r="AH164" i="10" s="1"/>
  <c r="AM166" i="9"/>
  <c r="AU169" i="9"/>
  <c r="AK172" i="9"/>
  <c r="AF174" i="9"/>
  <c r="AK177" i="9"/>
  <c r="AN180" i="9"/>
  <c r="AH180" i="10" s="1"/>
  <c r="AQ181" i="9"/>
  <c r="AM182" i="9"/>
  <c r="AP183" i="9"/>
  <c r="AJ183" i="10" s="1"/>
  <c r="AD184" i="9"/>
  <c r="AC185" i="9"/>
  <c r="AN186" i="9"/>
  <c r="AN187" i="9"/>
  <c r="AH187" i="10" s="1"/>
  <c r="AI187" i="9"/>
  <c r="AC187" i="10" s="1"/>
  <c r="AG115" i="9"/>
  <c r="AE117" i="9"/>
  <c r="AR118" i="9"/>
  <c r="AZ119" i="9"/>
  <c r="AJ120" i="9"/>
  <c r="AQ121" i="9"/>
  <c r="AK120" i="10" s="1"/>
  <c r="AU122" i="9"/>
  <c r="AT123" i="9"/>
  <c r="AK124" i="9"/>
  <c r="AR125" i="9"/>
  <c r="AO126" i="9"/>
  <c r="AZ126" i="9"/>
  <c r="AI127" i="9"/>
  <c r="AO128" i="9"/>
  <c r="AO129" i="9"/>
  <c r="AQ129" i="9"/>
  <c r="AS130" i="9"/>
  <c r="AR131" i="9"/>
  <c r="AQ131" i="9"/>
  <c r="AW132" i="9"/>
  <c r="AO133" i="9"/>
  <c r="AM133" i="9"/>
  <c r="AL134" i="9"/>
  <c r="AO135" i="9"/>
  <c r="AU135" i="9"/>
  <c r="AH136" i="9"/>
  <c r="AB136" i="10" s="1"/>
  <c r="AR137" i="9"/>
  <c r="AI137" i="9"/>
  <c r="AX138" i="9"/>
  <c r="AK139" i="9"/>
  <c r="AQ139" i="9"/>
  <c r="AW140" i="9"/>
  <c r="AR141" i="9"/>
  <c r="AI141" i="9"/>
  <c r="AW142" i="9"/>
  <c r="AR143" i="9"/>
  <c r="AU143" i="9"/>
  <c r="AO143" i="10" s="1"/>
  <c r="AO144" i="9"/>
  <c r="AR145" i="9"/>
  <c r="AP145" i="9"/>
  <c r="AJ145" i="10" s="1"/>
  <c r="AO146" i="9"/>
  <c r="AR147" i="9"/>
  <c r="AQ147" i="9"/>
  <c r="AO148" i="9"/>
  <c r="AR149" i="9"/>
  <c r="AQ149" i="9"/>
  <c r="AO150" i="9"/>
  <c r="AR151" i="9"/>
  <c r="AQ151" i="9"/>
  <c r="AW152" i="9"/>
  <c r="AR153" i="9"/>
  <c r="AM153" i="9"/>
  <c r="AP154" i="9"/>
  <c r="AR155" i="9"/>
  <c r="AQ155" i="9"/>
  <c r="AP156" i="9"/>
  <c r="AR157" i="9"/>
  <c r="AM157" i="9"/>
  <c r="AP158" i="9"/>
  <c r="AR159" i="9"/>
  <c r="AQ159" i="9"/>
  <c r="AK159" i="10" s="1"/>
  <c r="AO160" i="9"/>
  <c r="AR161" i="9"/>
  <c r="AT161" i="9"/>
  <c r="AN161" i="10" s="1"/>
  <c r="AW162" i="9"/>
  <c r="AO163" i="9"/>
  <c r="AJ163" i="9"/>
  <c r="AS164" i="9"/>
  <c r="AR165" i="9"/>
  <c r="AI165" i="9"/>
  <c r="AC164" i="10" s="1"/>
  <c r="AD166" i="9"/>
  <c r="AR167" i="9"/>
  <c r="AI167" i="9"/>
  <c r="AW168" i="9"/>
  <c r="AP169" i="9"/>
  <c r="AG169" i="9"/>
  <c r="AJ170" i="9"/>
  <c r="AP171" i="9"/>
  <c r="AG171" i="9"/>
  <c r="AA171" i="10" s="1"/>
  <c r="AL172" i="9"/>
  <c r="AR173" i="9"/>
  <c r="AL173" i="9"/>
  <c r="AX174" i="9"/>
  <c r="AR175" i="9"/>
  <c r="AT175" i="9"/>
  <c r="AU176" i="9"/>
  <c r="AR177" i="9"/>
  <c r="AT177" i="9"/>
  <c r="AO178" i="9"/>
  <c r="AR179" i="9"/>
  <c r="AP179" i="9"/>
  <c r="AO180" i="9"/>
  <c r="AR181" i="9"/>
  <c r="AU181" i="9"/>
  <c r="AO181" i="10" s="1"/>
  <c r="AX182" i="9"/>
  <c r="AR183" i="9"/>
  <c r="AO183" i="9"/>
  <c r="AL184" i="9"/>
  <c r="AR185" i="9"/>
  <c r="AO185" i="9"/>
  <c r="AI185" i="10" s="1"/>
  <c r="AX186" i="9"/>
  <c r="AR187" i="9"/>
  <c r="AL187" i="10" s="1"/>
  <c r="AE187" i="9"/>
  <c r="Y187" i="10" s="1"/>
  <c r="AX114" i="9"/>
  <c r="AU116" i="9"/>
  <c r="AI117" i="9"/>
  <c r="AY118" i="9"/>
  <c r="AM119" i="9"/>
  <c r="AS120" i="9"/>
  <c r="AN120" i="9"/>
  <c r="AE121" i="9"/>
  <c r="AV122" i="9"/>
  <c r="AT122" i="9"/>
  <c r="AE123" i="9"/>
  <c r="AV124" i="9"/>
  <c r="AM124" i="9"/>
  <c r="AD125" i="9"/>
  <c r="AS126" i="9"/>
  <c r="AF126" i="9"/>
  <c r="AD127" i="9"/>
  <c r="AV128" i="9"/>
  <c r="AX128" i="9"/>
  <c r="AT129" i="9"/>
  <c r="AV130" i="9"/>
  <c r="AY130" i="9"/>
  <c r="AS129" i="10" s="1"/>
  <c r="AS131" i="9"/>
  <c r="AV132" i="9"/>
  <c r="AI132" i="9"/>
  <c r="AD133" i="9"/>
  <c r="AV134" i="9"/>
  <c r="AY134" i="9"/>
  <c r="AJ135" i="9"/>
  <c r="AV136" i="9"/>
  <c r="AC136" i="9"/>
  <c r="AD137" i="9"/>
  <c r="AS138" i="9"/>
  <c r="AN138" i="9"/>
  <c r="AP139" i="9"/>
  <c r="AV140" i="9"/>
  <c r="AM140" i="9"/>
  <c r="AD141" i="9"/>
  <c r="AV142" i="9"/>
  <c r="AM142" i="9"/>
  <c r="AW143" i="9"/>
  <c r="AV144" i="9"/>
  <c r="AX144" i="9"/>
  <c r="AS145" i="9"/>
  <c r="AV146" i="9"/>
  <c r="AU146" i="9"/>
  <c r="AS147" i="9"/>
  <c r="AV148" i="9"/>
  <c r="AU148" i="9"/>
  <c r="AS149" i="9"/>
  <c r="AV150" i="9"/>
  <c r="AU150" i="9"/>
  <c r="AS151" i="9"/>
  <c r="AV152" i="9"/>
  <c r="AU152" i="9"/>
  <c r="AT153" i="9"/>
  <c r="AV154" i="9"/>
  <c r="AU154" i="9"/>
  <c r="AO153" i="10" s="1"/>
  <c r="AT155" i="9"/>
  <c r="AV156" i="9"/>
  <c r="AU156" i="9"/>
  <c r="AP157" i="9"/>
  <c r="AV158" i="9"/>
  <c r="AU158" i="9"/>
  <c r="AO157" i="10" s="1"/>
  <c r="AS159" i="9"/>
  <c r="AV160" i="9"/>
  <c r="AT160" i="9"/>
  <c r="AS161" i="9"/>
  <c r="AV162" i="9"/>
  <c r="AM162" i="9"/>
  <c r="AE163" i="9"/>
  <c r="AV164" i="9"/>
  <c r="AP163" i="10" s="1"/>
  <c r="AU164" i="9"/>
  <c r="AD165" i="9"/>
  <c r="AV166" i="9"/>
  <c r="AU166" i="9"/>
  <c r="AD167" i="9"/>
  <c r="AV168" i="9"/>
  <c r="AM168" i="9"/>
  <c r="AG168" i="10" s="1"/>
  <c r="AF169" i="9"/>
  <c r="AT170" i="9"/>
  <c r="AN170" i="9"/>
  <c r="AF171" i="9"/>
  <c r="AS172" i="9"/>
  <c r="AF172" i="9"/>
  <c r="AX173" i="9"/>
  <c r="AS174" i="9"/>
  <c r="AN174" i="9"/>
  <c r="AI175" i="9"/>
  <c r="AV176" i="9"/>
  <c r="AT176" i="9"/>
  <c r="AS177" i="9"/>
  <c r="AV178" i="9"/>
  <c r="AU178" i="9"/>
  <c r="AC179" i="9"/>
  <c r="AV180" i="9"/>
  <c r="AU180" i="9"/>
  <c r="AW181" i="9"/>
  <c r="AS182" i="9"/>
  <c r="AN182" i="9"/>
  <c r="AE183" i="9"/>
  <c r="AV184" i="9"/>
  <c r="AS184" i="9"/>
  <c r="AM184" i="10" s="1"/>
  <c r="AE185" i="9"/>
  <c r="Y184" i="10" s="1"/>
  <c r="AV186" i="9"/>
  <c r="AS186" i="9"/>
  <c r="AD187" i="9"/>
  <c r="X187" i="10" s="1"/>
  <c r="AZ9" i="9"/>
  <c r="AW15" i="9"/>
  <c r="AV26" i="9"/>
  <c r="AP25" i="10" s="1"/>
  <c r="AM36" i="9"/>
  <c r="AT47" i="9"/>
  <c r="AV58" i="9"/>
  <c r="AU68" i="9"/>
  <c r="AH22" i="9"/>
  <c r="AZ33" i="9"/>
  <c r="AY43" i="9"/>
  <c r="AI54" i="9"/>
  <c r="AZ65" i="9"/>
  <c r="AY23" i="9"/>
  <c r="AP34" i="9"/>
  <c r="AJ34" i="10" s="1"/>
  <c r="AP45" i="9"/>
  <c r="AQ55" i="9"/>
  <c r="AE64" i="9"/>
  <c r="AT69" i="9"/>
  <c r="AU17" i="9"/>
  <c r="AU31" i="9"/>
  <c r="AH45" i="9"/>
  <c r="AE55" i="9"/>
  <c r="AH65" i="9"/>
  <c r="AV71" i="9"/>
  <c r="AO74" i="9"/>
  <c r="AT76" i="9"/>
  <c r="AN79" i="9"/>
  <c r="AH79" i="10" s="1"/>
  <c r="AK82" i="9"/>
  <c r="AO84" i="9"/>
  <c r="AP87" i="9"/>
  <c r="AS90" i="9"/>
  <c r="AS92" i="9"/>
  <c r="AS95" i="9"/>
  <c r="AM94" i="10" s="1"/>
  <c r="AX98" i="9"/>
  <c r="AP100" i="9"/>
  <c r="AE103" i="9"/>
  <c r="AX106" i="9"/>
  <c r="AY108" i="9"/>
  <c r="AQ111" i="9"/>
  <c r="AW114" i="9"/>
  <c r="AQ114" i="10" s="1"/>
  <c r="AM16" i="9"/>
  <c r="AS27" i="9"/>
  <c r="AM26" i="10" s="1"/>
  <c r="AN38" i="9"/>
  <c r="AM48" i="9"/>
  <c r="AK59" i="9"/>
  <c r="AI67" i="9"/>
  <c r="AS72" i="9"/>
  <c r="AV75" i="9"/>
  <c r="AX77" i="9"/>
  <c r="AC80" i="9"/>
  <c r="AV83" i="9"/>
  <c r="AY85" i="9"/>
  <c r="AP88" i="9"/>
  <c r="AV91" i="9"/>
  <c r="AU93" i="9"/>
  <c r="AE96" i="9"/>
  <c r="AV99" i="9"/>
  <c r="AY101" i="9"/>
  <c r="AS104" i="9"/>
  <c r="AV107" i="9"/>
  <c r="AP107" i="10" s="1"/>
  <c r="AM109" i="9"/>
  <c r="AT112" i="9"/>
  <c r="AV115" i="9"/>
  <c r="AC20" i="9"/>
  <c r="AU30" i="9"/>
  <c r="AK41" i="9"/>
  <c r="AL52" i="9"/>
  <c r="AE62" i="9"/>
  <c r="Y61" i="10" s="1"/>
  <c r="AK69" i="9"/>
  <c r="AI73" i="9"/>
  <c r="AJ76" i="9"/>
  <c r="AL78" i="9"/>
  <c r="AD81" i="9"/>
  <c r="AJ84" i="9"/>
  <c r="AQ86" i="9"/>
  <c r="AH89" i="9"/>
  <c r="AJ92" i="9"/>
  <c r="AD91" i="10" s="1"/>
  <c r="AE94" i="9"/>
  <c r="Y94" i="10" s="1"/>
  <c r="AK97" i="9"/>
  <c r="AJ100" i="9"/>
  <c r="AI102" i="9"/>
  <c r="AG105" i="9"/>
  <c r="AJ108" i="9"/>
  <c r="AI110" i="9"/>
  <c r="AN17" i="9"/>
  <c r="AE27" i="9"/>
  <c r="AS38" i="9"/>
  <c r="AN49" i="9"/>
  <c r="AM59" i="9"/>
  <c r="AY67" i="9"/>
  <c r="AP72" i="9"/>
  <c r="AD75" i="9"/>
  <c r="AM77" i="9"/>
  <c r="AK80" i="9"/>
  <c r="AC83" i="9"/>
  <c r="AO85" i="9"/>
  <c r="AI85" i="10" s="1"/>
  <c r="AX88" i="9"/>
  <c r="AC91" i="9"/>
  <c r="W90" i="10" s="1"/>
  <c r="AK93" i="9"/>
  <c r="AM96" i="9"/>
  <c r="AH99" i="9"/>
  <c r="AP101" i="9"/>
  <c r="AD104" i="9"/>
  <c r="AD107" i="9"/>
  <c r="AU109" i="9"/>
  <c r="AE112" i="9"/>
  <c r="AC115" i="9"/>
  <c r="AV117" i="9"/>
  <c r="AD115" i="9"/>
  <c r="AR119" i="9"/>
  <c r="AE122" i="9"/>
  <c r="AJ125" i="9"/>
  <c r="AX127" i="9"/>
  <c r="AK130" i="9"/>
  <c r="AG133" i="9"/>
  <c r="AM135" i="9"/>
  <c r="AP138" i="9"/>
  <c r="AJ141" i="9"/>
  <c r="AM143" i="9"/>
  <c r="AG146" i="9"/>
  <c r="AJ149" i="9"/>
  <c r="AD148" i="10" s="1"/>
  <c r="AI151" i="9"/>
  <c r="AH154" i="9"/>
  <c r="AJ157" i="9"/>
  <c r="AI159" i="9"/>
  <c r="AO162" i="9"/>
  <c r="AJ165" i="9"/>
  <c r="AX167" i="9"/>
  <c r="AU170" i="9"/>
  <c r="AJ173" i="9"/>
  <c r="AL175" i="9"/>
  <c r="AG178" i="9"/>
  <c r="AJ181" i="9"/>
  <c r="AD180" i="10" s="1"/>
  <c r="AY183" i="9"/>
  <c r="AH186" i="9"/>
  <c r="AI116" i="9"/>
  <c r="AK120" i="9"/>
  <c r="AD122" i="9"/>
  <c r="AS125" i="9"/>
  <c r="AN128" i="9"/>
  <c r="AQ130" i="9"/>
  <c r="AR133" i="9"/>
  <c r="AN136" i="9"/>
  <c r="AF138" i="9"/>
  <c r="AS141" i="9"/>
  <c r="AN144" i="9"/>
  <c r="AM146" i="9"/>
  <c r="AK149" i="9"/>
  <c r="AE149" i="10" s="1"/>
  <c r="AN152" i="9"/>
  <c r="AM154" i="9"/>
  <c r="AH157" i="9"/>
  <c r="AB157" i="10" s="1"/>
  <c r="AN160" i="9"/>
  <c r="AH160" i="10" s="1"/>
  <c r="AE162" i="9"/>
  <c r="AS165" i="9"/>
  <c r="AM165" i="10" s="1"/>
  <c r="AN168" i="9"/>
  <c r="AI170" i="9"/>
  <c r="AH173" i="9"/>
  <c r="AB172" i="10" s="1"/>
  <c r="AN176" i="9"/>
  <c r="AM178" i="9"/>
  <c r="AT181" i="9"/>
  <c r="AK182" i="9"/>
  <c r="AN183" i="9"/>
  <c r="AL183" i="9"/>
  <c r="AY184" i="9"/>
  <c r="AG185" i="9"/>
  <c r="AM186" i="9"/>
  <c r="AS187" i="9"/>
  <c r="AM187" i="10" s="1"/>
  <c r="AH114" i="9"/>
  <c r="AW116" i="9"/>
  <c r="AZ117" i="9"/>
  <c r="AI119" i="9"/>
  <c r="AH120" i="9"/>
  <c r="AO121" i="9"/>
  <c r="AR122" i="9"/>
  <c r="AY122" i="9"/>
  <c r="AK123" i="9"/>
  <c r="AI124" i="9"/>
  <c r="AP125" i="9"/>
  <c r="AP126" i="9"/>
  <c r="AW127" i="9"/>
  <c r="AR128" i="9"/>
  <c r="AT128" i="9"/>
  <c r="AP129" i="9"/>
  <c r="AR130" i="9"/>
  <c r="AL130" i="10" s="1"/>
  <c r="AU130" i="9"/>
  <c r="AO131" i="9"/>
  <c r="AR132" i="9"/>
  <c r="AX132" i="9"/>
  <c r="AZ133" i="9"/>
  <c r="AR134" i="9"/>
  <c r="AU134" i="9"/>
  <c r="AO134" i="10" s="1"/>
  <c r="AX135" i="9"/>
  <c r="AR136" i="9"/>
  <c r="AL136" i="10" s="1"/>
  <c r="AY136" i="9"/>
  <c r="AW137" i="9"/>
  <c r="AQ137" i="10" s="1"/>
  <c r="AO138" i="9"/>
  <c r="AJ138" i="9"/>
  <c r="AL139" i="9"/>
  <c r="AF139" i="10" s="1"/>
  <c r="AR140" i="9"/>
  <c r="AL140" i="10" s="1"/>
  <c r="AI140" i="9"/>
  <c r="AC140" i="10" s="1"/>
  <c r="AW141" i="9"/>
  <c r="AR142" i="9"/>
  <c r="AL142" i="10" s="1"/>
  <c r="AI142" i="9"/>
  <c r="AS143" i="9"/>
  <c r="AR144" i="9"/>
  <c r="AL144" i="10" s="1"/>
  <c r="AT144" i="9"/>
  <c r="AO145" i="9"/>
  <c r="AR146" i="9"/>
  <c r="AL146" i="10" s="1"/>
  <c r="AQ146" i="9"/>
  <c r="AK146" i="10" s="1"/>
  <c r="AO147" i="9"/>
  <c r="AR148" i="9"/>
  <c r="AL148" i="10" s="1"/>
  <c r="AQ148" i="9"/>
  <c r="AK148" i="10" s="1"/>
  <c r="AO149" i="9"/>
  <c r="AI149" i="10" s="1"/>
  <c r="AR150" i="9"/>
  <c r="AL150" i="10" s="1"/>
  <c r="AQ150" i="9"/>
  <c r="AO151" i="9"/>
  <c r="AI151" i="10" s="1"/>
  <c r="AR152" i="9"/>
  <c r="AQ152" i="9"/>
  <c r="AP153" i="9"/>
  <c r="AR154" i="9"/>
  <c r="AL154" i="10" s="1"/>
  <c r="AQ154" i="9"/>
  <c r="AK154" i="10" s="1"/>
  <c r="AP155" i="9"/>
  <c r="AR156" i="9"/>
  <c r="AQ156" i="9"/>
  <c r="AL157" i="9"/>
  <c r="AF156" i="10" s="1"/>
  <c r="AR158" i="9"/>
  <c r="AL158" i="10" s="1"/>
  <c r="AQ158" i="9"/>
  <c r="AK158" i="10" s="1"/>
  <c r="AO159" i="9"/>
  <c r="AI159" i="10" s="1"/>
  <c r="AR160" i="9"/>
  <c r="AP160" i="9"/>
  <c r="AO161" i="9"/>
  <c r="AR162" i="9"/>
  <c r="AI162" i="9"/>
  <c r="AC162" i="10" s="1"/>
  <c r="AX163" i="9"/>
  <c r="AR164" i="9"/>
  <c r="AL164" i="10" s="1"/>
  <c r="AQ164" i="9"/>
  <c r="AK163" i="10" s="1"/>
  <c r="AW165" i="9"/>
  <c r="AR166" i="9"/>
  <c r="AL166" i="10" s="1"/>
  <c r="AQ166" i="9"/>
  <c r="AG167" i="9"/>
  <c r="AR168" i="9"/>
  <c r="AL168" i="10" s="1"/>
  <c r="AI168" i="9"/>
  <c r="AY169" i="9"/>
  <c r="AP170" i="9"/>
  <c r="AJ170" i="10" s="1"/>
  <c r="AF170" i="9"/>
  <c r="AY171" i="9"/>
  <c r="AO172" i="9"/>
  <c r="AY172" i="9"/>
  <c r="AP173" i="9"/>
  <c r="AJ173" i="10" s="1"/>
  <c r="AO174" i="9"/>
  <c r="AI174" i="10" s="1"/>
  <c r="AJ174" i="9"/>
  <c r="AW175" i="9"/>
  <c r="AR176" i="9"/>
  <c r="AL176" i="9"/>
  <c r="AO177" i="9"/>
  <c r="AI177" i="10" s="1"/>
  <c r="AR178" i="9"/>
  <c r="AL178" i="10" s="1"/>
  <c r="AQ178" i="9"/>
  <c r="AU179" i="9"/>
  <c r="AO179" i="10" s="1"/>
  <c r="AR180" i="9"/>
  <c r="AL180" i="10" s="1"/>
  <c r="AQ180" i="9"/>
  <c r="AS181" i="9"/>
  <c r="AO182" i="9"/>
  <c r="AI181" i="10" s="1"/>
  <c r="AJ182" i="9"/>
  <c r="AX183" i="9"/>
  <c r="AR183" i="10" s="1"/>
  <c r="AR184" i="9"/>
  <c r="AL184" i="10" s="1"/>
  <c r="AK184" i="9"/>
  <c r="AX185" i="9"/>
  <c r="AR185" i="10" s="1"/>
  <c r="AR186" i="9"/>
  <c r="AL186" i="10" s="1"/>
  <c r="AK186" i="9"/>
  <c r="AW187" i="9"/>
  <c r="AQ187" i="10" s="1"/>
  <c r="AZ113" i="9"/>
  <c r="AQ115" i="9"/>
  <c r="AO117" i="9"/>
  <c r="AD118" i="9"/>
  <c r="AO118" i="9"/>
  <c r="AO119" i="9"/>
  <c r="AE120" i="9"/>
  <c r="AS121" i="9"/>
  <c r="AM121" i="10" s="1"/>
  <c r="AN121" i="9"/>
  <c r="AC122" i="9"/>
  <c r="AV123" i="9"/>
  <c r="AP123" i="10" s="1"/>
  <c r="AS123" i="9"/>
  <c r="AL124" i="9"/>
  <c r="AV125" i="9"/>
  <c r="AM125" i="9"/>
  <c r="AT126" i="9"/>
  <c r="AV127" i="9"/>
  <c r="AP127" i="10" s="1"/>
  <c r="AM127" i="9"/>
  <c r="AG127" i="10" s="1"/>
  <c r="AS128" i="9"/>
  <c r="AS129" i="9"/>
  <c r="AU129" i="9"/>
  <c r="AW130" i="9"/>
  <c r="AV131" i="9"/>
  <c r="AU131" i="9"/>
  <c r="AE132" i="9"/>
  <c r="AS133" i="9"/>
  <c r="AU133" i="9"/>
  <c r="AP134" i="9"/>
  <c r="AS135" i="9"/>
  <c r="AY135" i="9"/>
  <c r="AL136" i="9"/>
  <c r="AV137" i="9"/>
  <c r="AM137" i="9"/>
  <c r="AG136" i="10" s="1"/>
  <c r="AE138" i="9"/>
  <c r="AO139" i="9"/>
  <c r="AU139" i="9"/>
  <c r="AD140" i="9"/>
  <c r="X140" i="10" s="1"/>
  <c r="AV141" i="9"/>
  <c r="AP141" i="10" s="1"/>
  <c r="AM141" i="9"/>
  <c r="AG141" i="10" s="1"/>
  <c r="AD142" i="9"/>
  <c r="AV143" i="9"/>
  <c r="AP143" i="10" s="1"/>
  <c r="AY143" i="9"/>
  <c r="AS143" i="10" s="1"/>
  <c r="AS144" i="9"/>
  <c r="AM144" i="10" s="1"/>
  <c r="AV145" i="9"/>
  <c r="AP145" i="10" s="1"/>
  <c r="AT145" i="9"/>
  <c r="AN145" i="10" s="1"/>
  <c r="AS146" i="9"/>
  <c r="AM146" i="10" s="1"/>
  <c r="AV147" i="9"/>
  <c r="AU147" i="9"/>
  <c r="AO147" i="10" s="1"/>
  <c r="AS148" i="9"/>
  <c r="AM148" i="10" s="1"/>
  <c r="AV149" i="9"/>
  <c r="AP149" i="10" s="1"/>
  <c r="AU149" i="9"/>
  <c r="AS150" i="9"/>
  <c r="AM150" i="10" s="1"/>
  <c r="AV151" i="9"/>
  <c r="AU151" i="9"/>
  <c r="AO151" i="10" s="1"/>
  <c r="AD152" i="9"/>
  <c r="AV153" i="9"/>
  <c r="AP153" i="10" s="1"/>
  <c r="AQ153" i="9"/>
  <c r="AT154" i="9"/>
  <c r="AN154" i="10" s="1"/>
  <c r="AV155" i="9"/>
  <c r="AP155" i="10" s="1"/>
  <c r="AU155" i="9"/>
  <c r="AO155" i="10" s="1"/>
  <c r="AT156" i="9"/>
  <c r="AV157" i="9"/>
  <c r="AP157" i="10" s="1"/>
  <c r="AQ157" i="9"/>
  <c r="AT158" i="9"/>
  <c r="AV159" i="9"/>
  <c r="AU159" i="9"/>
  <c r="AS160" i="9"/>
  <c r="AM160" i="10" s="1"/>
  <c r="AV161" i="9"/>
  <c r="AX161" i="9"/>
  <c r="AD162" i="9"/>
  <c r="X162" i="10" s="1"/>
  <c r="AS163" i="9"/>
  <c r="AN163" i="9"/>
  <c r="AW164" i="9"/>
  <c r="AV165" i="9"/>
  <c r="AP165" i="10" s="1"/>
  <c r="AM165" i="9"/>
  <c r="AG165" i="10" s="1"/>
  <c r="AH166" i="9"/>
  <c r="AV167" i="9"/>
  <c r="AP167" i="10" s="1"/>
  <c r="AM167" i="9"/>
  <c r="AD168" i="9"/>
  <c r="AT169" i="9"/>
  <c r="AN169" i="10" s="1"/>
  <c r="AK169" i="9"/>
  <c r="AR170" i="9"/>
  <c r="AL170" i="10" s="1"/>
  <c r="AT171" i="9"/>
  <c r="AK171" i="9"/>
  <c r="AP172" i="9"/>
  <c r="AV173" i="9"/>
  <c r="AT173" i="9"/>
  <c r="AE174" i="9"/>
  <c r="AV175" i="9"/>
  <c r="AP175" i="10" s="1"/>
  <c r="AX175" i="9"/>
  <c r="AC176" i="9"/>
  <c r="AV177" i="9"/>
  <c r="AP177" i="10" s="1"/>
  <c r="AX177" i="9"/>
  <c r="AS178" i="9"/>
  <c r="AV179" i="9"/>
  <c r="AX179" i="9"/>
  <c r="AS180" i="9"/>
  <c r="AV181" i="9"/>
  <c r="AY181" i="9"/>
  <c r="AS181" i="10" s="1"/>
  <c r="AE182" i="9"/>
  <c r="AV183" i="9"/>
  <c r="AP183" i="10" s="1"/>
  <c r="AW183" i="9"/>
  <c r="AQ183" i="10" s="1"/>
  <c r="AT184" i="9"/>
  <c r="AV185" i="9"/>
  <c r="AP185" i="10" s="1"/>
  <c r="AW185" i="9"/>
  <c r="AE186" i="9"/>
  <c r="AV187" i="9"/>
  <c r="AU187" i="9"/>
  <c r="AO187" i="10" s="1"/>
  <c r="AD7" i="9"/>
  <c r="AK44" i="9"/>
  <c r="AH30" i="9"/>
  <c r="AG21" i="9"/>
  <c r="AO63" i="9"/>
  <c r="AL42" i="9"/>
  <c r="AO73" i="9"/>
  <c r="AW84" i="9"/>
  <c r="AK94" i="9"/>
  <c r="AP105" i="9"/>
  <c r="AK116" i="9"/>
  <c r="AM56" i="9"/>
  <c r="AG56" i="10" s="1"/>
  <c r="AV77" i="9"/>
  <c r="AU87" i="9"/>
  <c r="AS98" i="9"/>
  <c r="AV109" i="9"/>
  <c r="AC28" i="9"/>
  <c r="W28" i="10" s="1"/>
  <c r="AN68" i="9"/>
  <c r="AW80" i="9"/>
  <c r="AD91" i="9"/>
  <c r="AJ102" i="9"/>
  <c r="AD102" i="10" s="1"/>
  <c r="AQ112" i="9"/>
  <c r="AN57" i="9"/>
  <c r="AD77" i="9"/>
  <c r="AL87" i="9"/>
  <c r="AH98" i="9"/>
  <c r="AC109" i="9"/>
  <c r="AL119" i="9"/>
  <c r="AJ127" i="9"/>
  <c r="AD127" i="10" s="1"/>
  <c r="AX137" i="9"/>
  <c r="AG148" i="9"/>
  <c r="AJ159" i="9"/>
  <c r="AZ169" i="9"/>
  <c r="AG180" i="9"/>
  <c r="AX119" i="9"/>
  <c r="AN130" i="9"/>
  <c r="AH129" i="10" s="1"/>
  <c r="AE140" i="9"/>
  <c r="Y140" i="10" s="1"/>
  <c r="AK151" i="9"/>
  <c r="AE150" i="10" s="1"/>
  <c r="AN162" i="9"/>
  <c r="AU172" i="9"/>
  <c r="AO171" i="10" s="1"/>
  <c r="AP181" i="9"/>
  <c r="AP185" i="9"/>
  <c r="AQ116" i="9"/>
  <c r="AZ120" i="9"/>
  <c r="AT120" i="10" s="1"/>
  <c r="AD124" i="9"/>
  <c r="AY127" i="9"/>
  <c r="AE130" i="9"/>
  <c r="AQ133" i="9"/>
  <c r="AV135" i="9"/>
  <c r="AP135" i="10" s="1"/>
  <c r="AQ138" i="9"/>
  <c r="AG141" i="9"/>
  <c r="AA140" i="10" s="1"/>
  <c r="AX143" i="9"/>
  <c r="AX146" i="9"/>
  <c r="AR145" i="10" s="1"/>
  <c r="AT149" i="9"/>
  <c r="AN149" i="10" s="1"/>
  <c r="AT151" i="9"/>
  <c r="AS154" i="9"/>
  <c r="AK157" i="9"/>
  <c r="AE156" i="10" s="1"/>
  <c r="AT159" i="9"/>
  <c r="AN159" i="10" s="1"/>
  <c r="AP162" i="9"/>
  <c r="AJ161" i="10" s="1"/>
  <c r="AG165" i="9"/>
  <c r="AY167" i="9"/>
  <c r="AS166" i="10" s="1"/>
  <c r="AK170" i="9"/>
  <c r="AK173" i="9"/>
  <c r="AU175" i="9"/>
  <c r="AX178" i="9"/>
  <c r="AC181" i="9"/>
  <c r="AT183" i="9"/>
  <c r="AN183" i="10" s="1"/>
  <c r="AQ186" i="9"/>
  <c r="AD116" i="9"/>
  <c r="AL120" i="9"/>
  <c r="AF123" i="9"/>
  <c r="AT125" i="9"/>
  <c r="AC128" i="9"/>
  <c r="AF131" i="9"/>
  <c r="Z131" i="10" s="1"/>
  <c r="AT133" i="9"/>
  <c r="AW136" i="9"/>
  <c r="AJ139" i="9"/>
  <c r="AT141" i="9"/>
  <c r="AN141" i="10" s="1"/>
  <c r="AC144" i="9"/>
  <c r="AF147" i="9"/>
  <c r="AE149" i="9"/>
  <c r="AK152" i="9"/>
  <c r="AF155" i="9"/>
  <c r="Z154" i="10" s="1"/>
  <c r="AS157" i="9"/>
  <c r="AC160" i="9"/>
  <c r="AC163" i="9"/>
  <c r="AT165" i="9"/>
  <c r="AK168" i="9"/>
  <c r="AD171" i="9"/>
  <c r="AG173" i="9"/>
  <c r="AA173" i="10" s="1"/>
  <c r="AX176" i="9"/>
  <c r="AF179" i="9"/>
  <c r="AI181" i="9"/>
  <c r="AO184" i="9"/>
  <c r="AF187" i="9"/>
  <c r="AR12" i="9"/>
  <c r="AS55" i="9"/>
  <c r="AZ41" i="9"/>
  <c r="AY31" i="9"/>
  <c r="AT68" i="9"/>
  <c r="AK53" i="9"/>
  <c r="AK76" i="9"/>
  <c r="AT86" i="9"/>
  <c r="AD97" i="9"/>
  <c r="AG108" i="9"/>
  <c r="AA108" i="10" s="1"/>
  <c r="AE24" i="9"/>
  <c r="AG66" i="9"/>
  <c r="AG79" i="9"/>
  <c r="AP90" i="9"/>
  <c r="AV101" i="9"/>
  <c r="AN111" i="9"/>
  <c r="AU38" i="9"/>
  <c r="AM72" i="9"/>
  <c r="AO83" i="9"/>
  <c r="AJ94" i="9"/>
  <c r="AI104" i="9"/>
  <c r="AN25" i="9"/>
  <c r="AW66" i="9"/>
  <c r="AS79" i="9"/>
  <c r="AX90" i="9"/>
  <c r="AH101" i="9"/>
  <c r="AV111" i="9"/>
  <c r="AZ118" i="9"/>
  <c r="AI129" i="9"/>
  <c r="AO140" i="9"/>
  <c r="AI140" i="10" s="1"/>
  <c r="AJ151" i="9"/>
  <c r="AD150" i="10" s="1"/>
  <c r="AL161" i="9"/>
  <c r="AD172" i="9"/>
  <c r="AJ183" i="9"/>
  <c r="AD182" i="10" s="1"/>
  <c r="AN122" i="9"/>
  <c r="AT132" i="9"/>
  <c r="AO143" i="9"/>
  <c r="AN154" i="9"/>
  <c r="AH154" i="10" s="1"/>
  <c r="AM164" i="9"/>
  <c r="AS175" i="9"/>
  <c r="AF182" i="9"/>
  <c r="AP186" i="9"/>
  <c r="AY117" i="9"/>
  <c r="AJ121" i="9"/>
  <c r="AW125" i="9"/>
  <c r="AD128" i="9"/>
  <c r="AP131" i="9"/>
  <c r="AV133" i="9"/>
  <c r="AI136" i="9"/>
  <c r="AC136" i="10" s="1"/>
  <c r="AN139" i="9"/>
  <c r="AH139" i="10" s="1"/>
  <c r="AY141" i="9"/>
  <c r="AD144" i="9"/>
  <c r="AP147" i="9"/>
  <c r="AJ146" i="10" s="1"/>
  <c r="AX149" i="9"/>
  <c r="AX152" i="9"/>
  <c r="AO155" i="9"/>
  <c r="AO157" i="9"/>
  <c r="AU160" i="9"/>
  <c r="AH163" i="9"/>
  <c r="AY165" i="9"/>
  <c r="AP168" i="9"/>
  <c r="AI171" i="9"/>
  <c r="AY173" i="9"/>
  <c r="AO176" i="9"/>
  <c r="AI175" i="10" s="1"/>
  <c r="AL179" i="9"/>
  <c r="AF179" i="10" s="1"/>
  <c r="AX181" i="9"/>
  <c r="AM184" i="9"/>
  <c r="AG187" i="9"/>
  <c r="AA187" i="10" s="1"/>
  <c r="AJ117" i="9"/>
  <c r="AD117" i="10" s="1"/>
  <c r="AC121" i="9"/>
  <c r="AU123" i="9"/>
  <c r="AD126" i="9"/>
  <c r="AC129" i="9"/>
  <c r="AE131" i="9"/>
  <c r="AW134" i="9"/>
  <c r="AF137" i="9"/>
  <c r="AE139" i="9"/>
  <c r="AK142" i="9"/>
  <c r="AF145" i="9"/>
  <c r="AE147" i="9"/>
  <c r="AC150" i="9"/>
  <c r="W149" i="10" s="1"/>
  <c r="AF153" i="9"/>
  <c r="AE155" i="9"/>
  <c r="AD158" i="9"/>
  <c r="AF161" i="9"/>
  <c r="Z160" i="10" s="1"/>
  <c r="AU163" i="9"/>
  <c r="AK166" i="9"/>
  <c r="AD169" i="9"/>
  <c r="X169" i="10" s="1"/>
  <c r="AV171" i="9"/>
  <c r="AL174" i="9"/>
  <c r="AF174" i="10" s="1"/>
  <c r="AF177" i="9"/>
  <c r="AS179" i="9"/>
  <c r="AL182" i="9"/>
  <c r="AF185" i="9"/>
  <c r="AT187" i="9"/>
  <c r="AN187" i="10" s="1"/>
  <c r="AV34" i="9"/>
  <c r="AY19" i="9"/>
  <c r="AS19" i="10" s="1"/>
  <c r="AW62" i="9"/>
  <c r="AS53" i="9"/>
  <c r="AL28" i="9"/>
  <c r="AH69" i="9"/>
  <c r="AE81" i="9"/>
  <c r="Y80" i="10" s="1"/>
  <c r="AW92" i="9"/>
  <c r="AT102" i="9"/>
  <c r="AP113" i="9"/>
  <c r="AN46" i="9"/>
  <c r="AE74" i="9"/>
  <c r="AV85" i="9"/>
  <c r="AU95" i="9"/>
  <c r="AS106" i="9"/>
  <c r="AL17" i="9"/>
  <c r="AD60" i="9"/>
  <c r="AJ78" i="9"/>
  <c r="AE88" i="9"/>
  <c r="AG99" i="9"/>
  <c r="AJ110" i="9"/>
  <c r="AL46" i="9"/>
  <c r="AM74" i="9"/>
  <c r="AD85" i="9"/>
  <c r="AC95" i="9"/>
  <c r="AD106" i="9"/>
  <c r="AD117" i="9"/>
  <c r="AS124" i="9"/>
  <c r="AG135" i="9"/>
  <c r="AA134" i="10" s="1"/>
  <c r="AH145" i="9"/>
  <c r="AH156" i="9"/>
  <c r="AB156" i="10" s="1"/>
  <c r="AJ167" i="9"/>
  <c r="AL177" i="9"/>
  <c r="AG114" i="9"/>
  <c r="AS127" i="9"/>
  <c r="AK138" i="9"/>
  <c r="AE137" i="10" s="1"/>
  <c r="AM148" i="9"/>
  <c r="AK159" i="9"/>
  <c r="AL170" i="9"/>
  <c r="AF170" i="10" s="1"/>
  <c r="AM180" i="9"/>
  <c r="AI184" i="9"/>
  <c r="AJ113" i="9"/>
  <c r="AO120" i="9"/>
  <c r="AQ123" i="9"/>
  <c r="AR127" i="9"/>
  <c r="AR129" i="9"/>
  <c r="AH132" i="9"/>
  <c r="AH135" i="9"/>
  <c r="AY137" i="9"/>
  <c r="AP140" i="9"/>
  <c r="AC143" i="9"/>
  <c r="AU145" i="9"/>
  <c r="AX148" i="9"/>
  <c r="AX151" i="9"/>
  <c r="AS153" i="9"/>
  <c r="AM152" i="10" s="1"/>
  <c r="AO156" i="9"/>
  <c r="AP159" i="9"/>
  <c r="AY161" i="9"/>
  <c r="AX164" i="9"/>
  <c r="AK167" i="9"/>
  <c r="AW169" i="9"/>
  <c r="AI172" i="9"/>
  <c r="AG175" i="9"/>
  <c r="AY177" i="9"/>
  <c r="AS176" i="10" s="1"/>
  <c r="AP180" i="9"/>
  <c r="AJ179" i="10" s="1"/>
  <c r="AK183" i="9"/>
  <c r="AE183" i="10" s="1"/>
  <c r="AT185" i="9"/>
  <c r="AN185" i="10" s="1"/>
  <c r="AZ115" i="9"/>
  <c r="AJ119" i="9"/>
  <c r="AX122" i="9"/>
  <c r="AF125" i="9"/>
  <c r="AT127" i="9"/>
  <c r="AG130" i="9"/>
  <c r="AC133" i="9"/>
  <c r="AI135" i="9"/>
  <c r="AL138" i="9"/>
  <c r="AF141" i="9"/>
  <c r="AI143" i="9"/>
  <c r="AC146" i="9"/>
  <c r="W146" i="10" s="1"/>
  <c r="AF149" i="9"/>
  <c r="Z148" i="10" s="1"/>
  <c r="AE151" i="9"/>
  <c r="AD154" i="9"/>
  <c r="AF157" i="9"/>
  <c r="Z157" i="10" s="1"/>
  <c r="AE159" i="9"/>
  <c r="Y158" i="10" s="1"/>
  <c r="AK162" i="9"/>
  <c r="AF165" i="9"/>
  <c r="AT167" i="9"/>
  <c r="AN167" i="10" s="1"/>
  <c r="AQ170" i="9"/>
  <c r="AK170" i="10" s="1"/>
  <c r="AF173" i="9"/>
  <c r="AH175" i="9"/>
  <c r="AC178" i="9"/>
  <c r="AF181" i="9"/>
  <c r="AU183" i="9"/>
  <c r="AW186" i="9"/>
  <c r="AQ186" i="10" s="1"/>
  <c r="AE42" i="9"/>
  <c r="AS89" i="9"/>
  <c r="AM88" i="10" s="1"/>
  <c r="AM71" i="9"/>
  <c r="AT114" i="9"/>
  <c r="AY96" i="9"/>
  <c r="AM82" i="9"/>
  <c r="AY121" i="9"/>
  <c r="AK164" i="9"/>
  <c r="AE164" i="10" s="1"/>
  <c r="AT135" i="9"/>
  <c r="AN178" i="9"/>
  <c r="AH177" i="10" s="1"/>
  <c r="AL122" i="9"/>
  <c r="AE134" i="9"/>
  <c r="AQ145" i="9"/>
  <c r="AW155" i="9"/>
  <c r="AT166" i="9"/>
  <c r="AU177" i="9"/>
  <c r="AY187" i="9"/>
  <c r="AS187" i="10" s="1"/>
  <c r="AF127" i="9"/>
  <c r="AT137" i="9"/>
  <c r="AC148" i="9"/>
  <c r="W148" i="10" s="1"/>
  <c r="AF159" i="9"/>
  <c r="AV169" i="9"/>
  <c r="AP169" i="10" s="1"/>
  <c r="AC180" i="9"/>
  <c r="AP63" i="9"/>
  <c r="AJ62" i="10" s="1"/>
  <c r="AV93" i="9"/>
  <c r="AI75" i="9"/>
  <c r="AE35" i="9"/>
  <c r="AH103" i="9"/>
  <c r="AJ143" i="9"/>
  <c r="AY185" i="9"/>
  <c r="AM156" i="9"/>
  <c r="AC187" i="9"/>
  <c r="AV129" i="9"/>
  <c r="AP128" i="10" s="1"/>
  <c r="AR139" i="9"/>
  <c r="AL138" i="10" s="1"/>
  <c r="AP150" i="9"/>
  <c r="AQ182" i="9"/>
  <c r="AK182" i="10" s="1"/>
  <c r="AU121" i="9"/>
  <c r="AW153" i="9"/>
  <c r="AQ152" i="10" s="1"/>
  <c r="AD23" i="9"/>
  <c r="AT72" i="9"/>
  <c r="AN72" i="10" s="1"/>
  <c r="AT100" i="9"/>
  <c r="AE82" i="9"/>
  <c r="AO49" i="9"/>
  <c r="AI49" i="10" s="1"/>
  <c r="AC107" i="9"/>
  <c r="AG93" i="9"/>
  <c r="AO132" i="9"/>
  <c r="AJ175" i="9"/>
  <c r="AN146" i="9"/>
  <c r="AG183" i="9"/>
  <c r="AA183" i="10" s="1"/>
  <c r="AV126" i="9"/>
  <c r="AG137" i="9"/>
  <c r="AT147" i="9"/>
  <c r="AN147" i="10" s="1"/>
  <c r="AO158" i="9"/>
  <c r="AI169" i="9"/>
  <c r="AC169" i="10" s="1"/>
  <c r="AY179" i="9"/>
  <c r="AV118" i="9"/>
  <c r="AE129" i="9"/>
  <c r="AK140" i="9"/>
  <c r="AF151" i="9"/>
  <c r="AH161" i="9"/>
  <c r="AZ172" i="9"/>
  <c r="AF183" i="9"/>
  <c r="AV66" i="9"/>
  <c r="AW171" i="9"/>
  <c r="AQ171" i="10" s="1"/>
  <c r="AF143" i="9"/>
  <c r="AF175" i="9"/>
  <c r="Z174" i="10" s="1"/>
  <c r="AD51" i="9"/>
  <c r="AY78" i="9"/>
  <c r="AS35" i="9"/>
  <c r="AY103" i="9"/>
  <c r="AJ86" i="9"/>
  <c r="AG71" i="9"/>
  <c r="AE114" i="9"/>
  <c r="AE153" i="9"/>
  <c r="AE124" i="9"/>
  <c r="AW167" i="9"/>
  <c r="AK118" i="9"/>
  <c r="AT131" i="9"/>
  <c r="AP142" i="9"/>
  <c r="AO153" i="9"/>
  <c r="AI153" i="10" s="1"/>
  <c r="AZ163" i="9"/>
  <c r="AT162" i="10" s="1"/>
  <c r="AQ174" i="9"/>
  <c r="AK173" i="10" s="1"/>
  <c r="AK185" i="9"/>
  <c r="AE185" i="10" s="1"/>
  <c r="AO124" i="9"/>
  <c r="AC135" i="9"/>
  <c r="AD145" i="9"/>
  <c r="AD156" i="9"/>
  <c r="AF167" i="9"/>
  <c r="Z167" i="10" s="1"/>
  <c r="AH177" i="9"/>
  <c r="AW110" i="9"/>
  <c r="AQ110" i="10" s="1"/>
  <c r="AU161" i="9"/>
  <c r="AK132" i="9"/>
  <c r="AE132" i="10" s="1"/>
  <c r="AG164" i="9"/>
  <c r="AU185" i="9"/>
  <c r="AO184" i="10" s="1"/>
  <c r="BM6" i="9"/>
  <c r="BO11" i="9"/>
  <c r="BN16" i="9"/>
  <c r="BM22" i="9"/>
  <c r="BN27" i="9"/>
  <c r="BO32" i="9"/>
  <c r="BM38" i="9"/>
  <c r="BO43" i="9"/>
  <c r="BO48" i="9"/>
  <c r="BO54" i="9"/>
  <c r="BO59" i="9"/>
  <c r="BO64" i="9"/>
  <c r="BN70" i="9"/>
  <c r="BM75" i="9"/>
  <c r="BM80" i="9"/>
  <c r="BM86" i="9"/>
  <c r="BM91" i="9"/>
  <c r="BN96" i="9"/>
  <c r="BN102" i="9"/>
  <c r="BO107" i="9"/>
  <c r="BO112" i="9"/>
  <c r="BN118" i="9"/>
  <c r="BN123" i="9"/>
  <c r="BN128" i="9"/>
  <c r="BM134" i="9"/>
  <c r="BN139" i="9"/>
  <c r="BN144" i="9"/>
  <c r="BM150" i="9"/>
  <c r="BN10" i="9"/>
  <c r="BO15" i="9"/>
  <c r="BM21" i="9"/>
  <c r="BN26" i="9"/>
  <c r="BO31" i="9"/>
  <c r="BM37" i="9"/>
  <c r="BN42" i="9"/>
  <c r="BO47" i="9"/>
  <c r="BN53" i="9"/>
  <c r="BO58" i="9"/>
  <c r="BN63" i="9"/>
  <c r="BN69" i="9"/>
  <c r="BO74" i="9"/>
  <c r="BM11" i="9"/>
  <c r="BO16" i="9"/>
  <c r="BO21" i="9"/>
  <c r="BM27" i="9"/>
  <c r="BN32" i="9"/>
  <c r="BO37" i="9"/>
  <c r="BN43" i="9"/>
  <c r="BM48" i="9"/>
  <c r="BO53" i="9"/>
  <c r="BI53" i="10" s="1"/>
  <c r="BM59" i="9"/>
  <c r="BN64" i="9"/>
  <c r="BO69" i="9"/>
  <c r="BO75" i="9"/>
  <c r="BO80" i="9"/>
  <c r="BM85" i="9"/>
  <c r="BG85" i="10" s="1"/>
  <c r="BN91" i="9"/>
  <c r="BO96" i="9"/>
  <c r="BO101" i="9"/>
  <c r="BM107" i="9"/>
  <c r="BN112" i="9"/>
  <c r="BO117" i="9"/>
  <c r="BM123" i="9"/>
  <c r="BO128" i="9"/>
  <c r="BO133" i="9"/>
  <c r="BM139" i="9"/>
  <c r="BO144" i="9"/>
  <c r="BO6" i="9"/>
  <c r="BM28" i="9"/>
  <c r="BO49" i="9"/>
  <c r="BM70" i="9"/>
  <c r="BO85" i="9"/>
  <c r="BM96" i="9"/>
  <c r="BN106" i="9"/>
  <c r="BN117" i="9"/>
  <c r="BM128" i="9"/>
  <c r="BO138" i="9"/>
  <c r="BN149" i="9"/>
  <c r="BN156" i="9"/>
  <c r="BO161" i="9"/>
  <c r="BO166" i="9"/>
  <c r="BM172" i="9"/>
  <c r="BO177" i="9"/>
  <c r="BO182" i="9"/>
  <c r="BN8" i="9"/>
  <c r="BN29" i="9"/>
  <c r="BN50" i="9"/>
  <c r="BN72" i="9"/>
  <c r="BO86" i="9"/>
  <c r="BO97" i="9"/>
  <c r="BN107" i="9"/>
  <c r="BO118" i="9"/>
  <c r="BM129" i="9"/>
  <c r="BO139" i="9"/>
  <c r="BO149" i="9"/>
  <c r="BO156" i="9"/>
  <c r="BN161" i="9"/>
  <c r="BM167" i="9"/>
  <c r="BN172" i="9"/>
  <c r="BN177" i="9"/>
  <c r="BN183" i="9"/>
  <c r="BN9" i="9"/>
  <c r="BO30" i="9"/>
  <c r="BM16" i="9"/>
  <c r="BN37" i="9"/>
  <c r="BN58" i="9"/>
  <c r="BM79" i="9"/>
  <c r="BM90" i="9"/>
  <c r="BM101" i="9"/>
  <c r="BO111" i="9"/>
  <c r="BM122" i="9"/>
  <c r="BG122" i="10" s="1"/>
  <c r="BM133" i="9"/>
  <c r="BN143" i="9"/>
  <c r="BN152" i="9"/>
  <c r="BM158" i="9"/>
  <c r="BO163" i="9"/>
  <c r="BN169" i="9"/>
  <c r="BN174" i="9"/>
  <c r="BO179" i="9"/>
  <c r="BN185" i="9"/>
  <c r="BO78" i="9"/>
  <c r="BN121" i="9"/>
  <c r="BN158" i="9"/>
  <c r="BN179" i="9"/>
  <c r="BO81" i="9"/>
  <c r="BN124" i="9"/>
  <c r="BM159" i="9"/>
  <c r="BN180" i="9"/>
  <c r="BN84" i="9"/>
  <c r="BO126" i="9"/>
  <c r="BN160" i="9"/>
  <c r="BM182" i="9"/>
  <c r="BN86" i="9"/>
  <c r="BN129" i="9"/>
  <c r="BM162" i="9"/>
  <c r="BO183" i="9"/>
  <c r="BN7" i="9"/>
  <c r="BN12" i="9"/>
  <c r="BN18" i="9"/>
  <c r="BN23" i="9"/>
  <c r="BO28" i="9"/>
  <c r="BM34" i="9"/>
  <c r="BM39" i="9"/>
  <c r="BO44" i="9"/>
  <c r="BM50" i="9"/>
  <c r="BM55" i="9"/>
  <c r="BO60" i="9"/>
  <c r="BM66" i="9"/>
  <c r="BM71" i="9"/>
  <c r="BM76" i="9"/>
  <c r="BN82" i="9"/>
  <c r="BO87" i="9"/>
  <c r="BO92" i="9"/>
  <c r="BM98" i="9"/>
  <c r="BM103" i="9"/>
  <c r="BM108" i="9"/>
  <c r="BG107" i="10" s="1"/>
  <c r="BM114" i="9"/>
  <c r="BO119" i="9"/>
  <c r="BO124" i="9"/>
  <c r="BM130" i="9"/>
  <c r="BN135" i="9"/>
  <c r="BO140" i="9"/>
  <c r="BN146" i="9"/>
  <c r="BO151" i="9"/>
  <c r="BN6" i="9"/>
  <c r="BN11" i="9"/>
  <c r="BM17" i="9"/>
  <c r="BO22" i="9"/>
  <c r="BO27" i="9"/>
  <c r="BM33" i="9"/>
  <c r="BN38" i="9"/>
  <c r="BM43" i="9"/>
  <c r="BN49" i="9"/>
  <c r="BM54" i="9"/>
  <c r="BN59" i="9"/>
  <c r="BM65" i="9"/>
  <c r="BO70" i="9"/>
  <c r="BN75" i="9"/>
  <c r="BM7" i="9"/>
  <c r="BM12" i="9"/>
  <c r="BO17" i="9"/>
  <c r="BM23" i="9"/>
  <c r="BN28" i="9"/>
  <c r="BO33" i="9"/>
  <c r="BN39" i="9"/>
  <c r="BN44" i="9"/>
  <c r="BM49" i="9"/>
  <c r="BO55" i="9"/>
  <c r="BM60" i="9"/>
  <c r="BO65" i="9"/>
  <c r="BO71" i="9"/>
  <c r="BO76" i="9"/>
  <c r="BM81" i="9"/>
  <c r="BM87" i="9"/>
  <c r="BM92" i="9"/>
  <c r="BN97" i="9"/>
  <c r="BN103" i="9"/>
  <c r="BO108" i="9"/>
  <c r="BO113" i="9"/>
  <c r="BN119" i="9"/>
  <c r="BM124" i="9"/>
  <c r="BO129" i="9"/>
  <c r="BM135" i="9"/>
  <c r="BN140" i="9"/>
  <c r="BN145" i="9"/>
  <c r="BO12" i="9"/>
  <c r="BN33" i="9"/>
  <c r="BN54" i="9"/>
  <c r="BN76" i="9"/>
  <c r="BN88" i="9"/>
  <c r="BN98" i="9"/>
  <c r="BO109" i="9"/>
  <c r="BM120" i="9"/>
  <c r="BO130" i="9"/>
  <c r="BN141" i="9"/>
  <c r="BM151" i="9"/>
  <c r="BG150" i="10" s="1"/>
  <c r="BO157" i="9"/>
  <c r="BO162" i="9"/>
  <c r="BM168" i="9"/>
  <c r="BN173" i="9"/>
  <c r="BN178" i="9"/>
  <c r="BM184" i="9"/>
  <c r="BN13" i="9"/>
  <c r="BO34" i="9"/>
  <c r="BN56" i="9"/>
  <c r="BN77" i="9"/>
  <c r="BN89" i="9"/>
  <c r="BO99" i="9"/>
  <c r="BO110" i="9"/>
  <c r="BM121" i="9"/>
  <c r="BO131" i="9"/>
  <c r="BN142" i="9"/>
  <c r="BN151" i="9"/>
  <c r="BM157" i="9"/>
  <c r="BM163" i="9"/>
  <c r="BN168" i="9"/>
  <c r="BO173" i="9"/>
  <c r="BM179" i="9"/>
  <c r="BO184" i="9"/>
  <c r="BO14" i="9"/>
  <c r="BM36" i="9"/>
  <c r="BN21" i="9"/>
  <c r="BO42" i="9"/>
  <c r="BM64" i="9"/>
  <c r="BO82" i="9"/>
  <c r="BI81" i="10" s="1"/>
  <c r="BN93" i="9"/>
  <c r="BO103" i="9"/>
  <c r="BN114" i="9"/>
  <c r="BM125" i="9"/>
  <c r="BO135" i="9"/>
  <c r="BM146" i="9"/>
  <c r="BO154" i="9"/>
  <c r="BO159" i="9"/>
  <c r="BM165" i="9"/>
  <c r="BO170" i="9"/>
  <c r="BO175" i="9"/>
  <c r="BM181" i="9"/>
  <c r="BO186" i="9"/>
  <c r="BO89" i="9"/>
  <c r="BM132" i="9"/>
  <c r="BN163" i="9"/>
  <c r="BN184" i="9"/>
  <c r="BN92" i="9"/>
  <c r="BO134" i="9"/>
  <c r="BO164" i="9"/>
  <c r="BN186" i="9"/>
  <c r="BM94" i="9"/>
  <c r="BN137" i="9"/>
  <c r="BM166" i="9"/>
  <c r="BN187" i="9"/>
  <c r="BH187" i="10" s="1"/>
  <c r="BM97" i="9"/>
  <c r="BM140" i="9"/>
  <c r="BN167" i="9"/>
  <c r="BM10" i="9"/>
  <c r="BG10" i="10" s="1"/>
  <c r="BN20" i="9"/>
  <c r="BN31" i="9"/>
  <c r="BM42" i="9"/>
  <c r="BO52" i="9"/>
  <c r="BO63" i="9"/>
  <c r="BM74" i="9"/>
  <c r="BM84" i="9"/>
  <c r="BO95" i="9"/>
  <c r="BI95" i="10" s="1"/>
  <c r="BM106" i="9"/>
  <c r="BM116" i="9"/>
  <c r="BN127" i="9"/>
  <c r="BM138" i="9"/>
  <c r="BG138" i="10" s="1"/>
  <c r="BO148" i="9"/>
  <c r="BI148" i="10" s="1"/>
  <c r="BM9" i="9"/>
  <c r="BO19" i="9"/>
  <c r="BN30" i="9"/>
  <c r="BN41" i="9"/>
  <c r="BH41" i="10" s="1"/>
  <c r="BO51" i="9"/>
  <c r="BN62" i="9"/>
  <c r="BN73" i="9"/>
  <c r="BO9" i="9"/>
  <c r="BO20" i="9"/>
  <c r="BM31" i="9"/>
  <c r="BO41" i="9"/>
  <c r="BM52" i="9"/>
  <c r="BM63" i="9"/>
  <c r="BG63" i="10" s="1"/>
  <c r="BM73" i="9"/>
  <c r="BO84" i="9"/>
  <c r="BN95" i="9"/>
  <c r="BO105" i="9"/>
  <c r="BO116" i="9"/>
  <c r="BM127" i="9"/>
  <c r="BO137" i="9"/>
  <c r="BM148" i="9"/>
  <c r="BM44" i="9"/>
  <c r="BM82" i="9"/>
  <c r="BM104" i="9"/>
  <c r="BN125" i="9"/>
  <c r="BO146" i="9"/>
  <c r="BO160" i="9"/>
  <c r="BM170" i="9"/>
  <c r="BN181" i="9"/>
  <c r="BH180" i="10" s="1"/>
  <c r="BM24" i="9"/>
  <c r="BN66" i="9"/>
  <c r="BO94" i="9"/>
  <c r="BO115" i="9"/>
  <c r="BM137" i="9"/>
  <c r="BN155" i="9"/>
  <c r="BN165" i="9"/>
  <c r="BM176" i="9"/>
  <c r="BM187" i="9"/>
  <c r="BG187" i="10" s="1"/>
  <c r="BO10" i="9"/>
  <c r="BM53" i="9"/>
  <c r="BN87" i="9"/>
  <c r="BN109" i="9"/>
  <c r="BN130" i="9"/>
  <c r="BO150" i="9"/>
  <c r="BN162" i="9"/>
  <c r="BM173" i="9"/>
  <c r="BM183" i="9"/>
  <c r="BG183" i="10" s="1"/>
  <c r="BM110" i="9"/>
  <c r="BM174" i="9"/>
  <c r="BN113" i="9"/>
  <c r="BN175" i="9"/>
  <c r="BN116" i="9"/>
  <c r="BO176" i="9"/>
  <c r="BM118" i="9"/>
  <c r="BM178" i="9"/>
  <c r="BG178" i="10" s="1"/>
  <c r="BM26" i="9"/>
  <c r="BN47" i="9"/>
  <c r="BO79" i="9"/>
  <c r="BN122" i="9"/>
  <c r="BO132" i="9"/>
  <c r="BM14" i="9"/>
  <c r="BM46" i="9"/>
  <c r="BN78" i="9"/>
  <c r="BN36" i="9"/>
  <c r="BO68" i="9"/>
  <c r="BO100" i="9"/>
  <c r="BN132" i="9"/>
  <c r="BN65" i="9"/>
  <c r="BM136" i="9"/>
  <c r="BN176" i="9"/>
  <c r="BO83" i="9"/>
  <c r="BI83" i="10" s="1"/>
  <c r="BO147" i="9"/>
  <c r="BI147" i="10" s="1"/>
  <c r="BO181" i="9"/>
  <c r="BI181" i="10" s="1"/>
  <c r="BN74" i="9"/>
  <c r="BM141" i="9"/>
  <c r="BO178" i="9"/>
  <c r="BI178" i="10" s="1"/>
  <c r="BO153" i="9"/>
  <c r="BI153" i="10" s="1"/>
  <c r="BO73" i="9"/>
  <c r="BN14" i="9"/>
  <c r="BO24" i="9"/>
  <c r="BN35" i="9"/>
  <c r="BN46" i="9"/>
  <c r="BO56" i="9"/>
  <c r="BO67" i="9"/>
  <c r="BM78" i="9"/>
  <c r="BM88" i="9"/>
  <c r="BN99" i="9"/>
  <c r="BN110" i="9"/>
  <c r="BO120" i="9"/>
  <c r="BM131" i="9"/>
  <c r="BM142" i="9"/>
  <c r="BO152" i="9"/>
  <c r="BM13" i="9"/>
  <c r="BG13" i="10" s="1"/>
  <c r="BO23" i="9"/>
  <c r="BN34" i="9"/>
  <c r="BN45" i="9"/>
  <c r="BN55" i="9"/>
  <c r="BO66" i="9"/>
  <c r="BM77" i="9"/>
  <c r="BO13" i="9"/>
  <c r="BN24" i="9"/>
  <c r="BH23" i="10" s="1"/>
  <c r="BM35" i="9"/>
  <c r="BO45" i="9"/>
  <c r="BM56" i="9"/>
  <c r="BM67" i="9"/>
  <c r="BO77" i="9"/>
  <c r="BI77" i="10" s="1"/>
  <c r="BO88" i="9"/>
  <c r="BM99" i="9"/>
  <c r="BM109" i="9"/>
  <c r="BN120" i="9"/>
  <c r="BN131" i="9"/>
  <c r="BO141" i="9"/>
  <c r="BN17" i="9"/>
  <c r="BN60" i="9"/>
  <c r="BO90" i="9"/>
  <c r="BM112" i="9"/>
  <c r="BN133" i="9"/>
  <c r="BM153" i="9"/>
  <c r="BM164" i="9"/>
  <c r="BG164" i="10" s="1"/>
  <c r="BO174" i="9"/>
  <c r="BO185" i="9"/>
  <c r="BN40" i="9"/>
  <c r="BN81" i="9"/>
  <c r="BM102" i="9"/>
  <c r="BG102" i="10" s="1"/>
  <c r="BO123" i="9"/>
  <c r="BO145" i="9"/>
  <c r="BI145" i="10" s="1"/>
  <c r="BN159" i="9"/>
  <c r="BM169" i="9"/>
  <c r="BG169" i="10" s="1"/>
  <c r="BO180" i="9"/>
  <c r="BI180" i="10" s="1"/>
  <c r="BM20" i="9"/>
  <c r="BO26" i="9"/>
  <c r="BM69" i="9"/>
  <c r="BM95" i="9"/>
  <c r="BM117" i="9"/>
  <c r="BG117" i="10" s="1"/>
  <c r="BN138" i="9"/>
  <c r="BH138" i="10" s="1"/>
  <c r="BM155" i="9"/>
  <c r="BN166" i="9"/>
  <c r="BM177" i="9"/>
  <c r="BO187" i="9"/>
  <c r="BO142" i="9"/>
  <c r="BM41" i="9"/>
  <c r="BM145" i="9"/>
  <c r="BO46" i="9"/>
  <c r="BI45" i="10" s="1"/>
  <c r="BN148" i="9"/>
  <c r="BN52" i="9"/>
  <c r="BN150" i="9"/>
  <c r="BH150" i="10" s="1"/>
  <c r="BO36" i="9"/>
  <c r="BN68" i="9"/>
  <c r="BN100" i="9"/>
  <c r="BN154" i="9"/>
  <c r="BO35" i="9"/>
  <c r="BN67" i="9"/>
  <c r="BO25" i="9"/>
  <c r="BO57" i="9"/>
  <c r="BN79" i="9"/>
  <c r="BM111" i="9"/>
  <c r="BG111" i="10" s="1"/>
  <c r="BM143" i="9"/>
  <c r="BO114" i="9"/>
  <c r="BO165" i="9"/>
  <c r="BM45" i="9"/>
  <c r="BN126" i="9"/>
  <c r="BM160" i="9"/>
  <c r="BN25" i="9"/>
  <c r="BO98" i="9"/>
  <c r="BN157" i="9"/>
  <c r="BM57" i="9"/>
  <c r="BO62" i="9"/>
  <c r="BO155" i="9"/>
  <c r="BO8" i="9"/>
  <c r="BM19" i="9"/>
  <c r="BG19" i="10" s="1"/>
  <c r="BM30" i="9"/>
  <c r="BM40" i="9"/>
  <c r="BM51" i="9"/>
  <c r="BM62" i="9"/>
  <c r="BM72" i="9"/>
  <c r="BN83" i="9"/>
  <c r="BH82" i="10" s="1"/>
  <c r="BN94" i="9"/>
  <c r="BO104" i="9"/>
  <c r="BN115" i="9"/>
  <c r="BM126" i="9"/>
  <c r="BO136" i="9"/>
  <c r="BM147" i="9"/>
  <c r="BO7" i="9"/>
  <c r="BM18" i="9"/>
  <c r="BM29" i="9"/>
  <c r="BO39" i="9"/>
  <c r="BO50" i="9"/>
  <c r="BO61" i="9"/>
  <c r="BN71" i="9"/>
  <c r="BM8" i="9"/>
  <c r="BN19" i="9"/>
  <c r="BO29" i="9"/>
  <c r="BI29" i="10" s="1"/>
  <c r="BO40" i="9"/>
  <c r="BN51" i="9"/>
  <c r="BN61" i="9"/>
  <c r="BO72" i="9"/>
  <c r="BM83" i="9"/>
  <c r="BO93" i="9"/>
  <c r="BN104" i="9"/>
  <c r="BM115" i="9"/>
  <c r="BO125" i="9"/>
  <c r="BN136" i="9"/>
  <c r="BN147" i="9"/>
  <c r="BO38" i="9"/>
  <c r="BN80" i="9"/>
  <c r="BN101" i="9"/>
  <c r="BO122" i="9"/>
  <c r="BM144" i="9"/>
  <c r="BO158" i="9"/>
  <c r="BO169" i="9"/>
  <c r="BM180" i="9"/>
  <c r="BO18" i="9"/>
  <c r="BM61" i="9"/>
  <c r="BO91" i="9"/>
  <c r="BM113" i="9"/>
  <c r="BN134" i="9"/>
  <c r="BN153" i="9"/>
  <c r="BN164" i="9"/>
  <c r="BM175" i="9"/>
  <c r="BM185" i="9"/>
  <c r="BN48" i="9"/>
  <c r="BN85" i="9"/>
  <c r="BO106" i="9"/>
  <c r="BO127" i="9"/>
  <c r="BM149" i="9"/>
  <c r="BG149" i="10" s="1"/>
  <c r="BM161" i="9"/>
  <c r="BM171" i="9"/>
  <c r="BG171" i="10" s="1"/>
  <c r="BN182" i="9"/>
  <c r="BM100" i="9"/>
  <c r="BO168" i="9"/>
  <c r="BI168" i="10" s="1"/>
  <c r="BO102" i="9"/>
  <c r="BN170" i="9"/>
  <c r="BN105" i="9"/>
  <c r="BO171" i="9"/>
  <c r="BN108" i="9"/>
  <c r="BO172" i="9"/>
  <c r="BM15" i="9"/>
  <c r="BM58" i="9"/>
  <c r="BN90" i="9"/>
  <c r="BN111" i="9"/>
  <c r="BO143" i="9"/>
  <c r="BM25" i="9"/>
  <c r="BN57" i="9"/>
  <c r="BH57" i="10" s="1"/>
  <c r="BN15" i="9"/>
  <c r="BM47" i="9"/>
  <c r="BM89" i="9"/>
  <c r="BO121" i="9"/>
  <c r="BI121" i="10" s="1"/>
  <c r="BN22" i="9"/>
  <c r="BM93" i="9"/>
  <c r="BM154" i="9"/>
  <c r="BG153" i="10" s="1"/>
  <c r="BM186" i="9"/>
  <c r="BM105" i="9"/>
  <c r="BG105" i="10" s="1"/>
  <c r="BN171" i="9"/>
  <c r="BM32" i="9"/>
  <c r="BM119" i="9"/>
  <c r="BO167" i="9"/>
  <c r="BM152" i="9"/>
  <c r="BG151" i="10" s="1"/>
  <c r="BM68" i="9"/>
  <c r="BM156" i="9"/>
  <c r="BG156" i="10" s="1"/>
  <c r="C56" i="11"/>
  <c r="H169" i="10"/>
  <c r="AT5" i="9"/>
  <c r="AF5" i="9"/>
  <c r="AH5" i="9"/>
  <c r="AK5" i="9"/>
  <c r="K5" i="9"/>
  <c r="Y5" i="9"/>
  <c r="G185" i="10"/>
  <c r="Q5" i="9"/>
  <c r="T5" i="9"/>
  <c r="AA5" i="9"/>
  <c r="X5" i="9"/>
  <c r="N5" i="9"/>
  <c r="Z5" i="9"/>
  <c r="H5" i="9"/>
  <c r="J176" i="10"/>
  <c r="J160" i="10"/>
  <c r="F141" i="10"/>
  <c r="M5" i="9"/>
  <c r="V5" i="9"/>
  <c r="I5" i="9"/>
  <c r="S5" i="9"/>
  <c r="P5" i="9"/>
  <c r="BL178" i="10"/>
  <c r="BM156" i="10"/>
  <c r="I31" i="10"/>
  <c r="BQ158" i="10"/>
  <c r="BJ174" i="10"/>
  <c r="BL165" i="10"/>
  <c r="BM137" i="10"/>
  <c r="BC137" i="10"/>
  <c r="BE168" i="10"/>
  <c r="BC158" i="10"/>
  <c r="BO167" i="10"/>
  <c r="BK171" i="10"/>
  <c r="BJ163" i="10"/>
  <c r="BK184" i="10"/>
  <c r="BQ167" i="10"/>
  <c r="BK166" i="10"/>
  <c r="BP160" i="10"/>
  <c r="BL147" i="10"/>
  <c r="BQ140" i="10"/>
  <c r="BQ148" i="10"/>
  <c r="BM140" i="10"/>
  <c r="BJ182" i="10"/>
  <c r="BQ178" i="10"/>
  <c r="BQ153" i="10"/>
  <c r="BQ143" i="10"/>
  <c r="BQ139" i="10"/>
  <c r="BQ149" i="10"/>
  <c r="BO186" i="10"/>
  <c r="BE171" i="10"/>
  <c r="BQ147" i="10"/>
  <c r="BP176" i="10"/>
  <c r="BL78" i="10"/>
  <c r="BO159" i="10"/>
  <c r="BK183" i="10"/>
  <c r="BM161" i="10"/>
  <c r="BK53" i="10"/>
  <c r="BO158" i="10"/>
  <c r="BJ140" i="10"/>
  <c r="BQ155" i="10"/>
  <c r="M147" i="10"/>
  <c r="T141" i="10"/>
  <c r="BP164" i="10"/>
  <c r="O174" i="10"/>
  <c r="BL183" i="10"/>
  <c r="BJ187" i="10"/>
  <c r="BM186" i="10"/>
  <c r="BP163" i="10"/>
  <c r="BQ181" i="10"/>
  <c r="BN158" i="10"/>
  <c r="AZ162" i="10"/>
  <c r="BM144" i="10"/>
  <c r="BM138" i="10"/>
  <c r="BP132" i="10"/>
  <c r="AB183" i="10"/>
  <c r="BL179" i="10"/>
  <c r="BP152" i="10"/>
  <c r="BE157" i="10"/>
  <c r="AW167" i="10"/>
  <c r="E183" i="10"/>
  <c r="Q170" i="10"/>
  <c r="G167" i="10"/>
  <c r="O147" i="10"/>
  <c r="BC162" i="10"/>
  <c r="AY146" i="10"/>
  <c r="AK142" i="10"/>
  <c r="BQ136" i="10"/>
  <c r="BE156" i="10"/>
  <c r="BP172" i="10"/>
  <c r="I186" i="10"/>
  <c r="S187" i="10"/>
  <c r="P170" i="10"/>
  <c r="P169" i="10"/>
  <c r="J167" i="10"/>
  <c r="J166" i="10"/>
  <c r="F164" i="10"/>
  <c r="F163" i="10"/>
  <c r="R157" i="10"/>
  <c r="U154" i="10"/>
  <c r="P144" i="10"/>
  <c r="E138" i="10"/>
  <c r="G166" i="10"/>
  <c r="O159" i="10"/>
  <c r="Q148" i="10"/>
  <c r="BJ183" i="10"/>
  <c r="BN187" i="10"/>
  <c r="BN159" i="10"/>
  <c r="BO136" i="10"/>
  <c r="F173" i="10"/>
  <c r="BN142" i="10"/>
  <c r="BP185" i="10"/>
  <c r="BQ169" i="10"/>
  <c r="BO166" i="10"/>
  <c r="BK162" i="10"/>
  <c r="BQ174" i="10"/>
  <c r="BD185" i="10"/>
  <c r="AV180" i="10"/>
  <c r="AV164" i="10"/>
  <c r="BF185" i="10"/>
  <c r="BD169" i="10"/>
  <c r="BF157" i="10"/>
  <c r="BE147" i="10"/>
  <c r="BE183" i="10"/>
  <c r="BC161" i="10"/>
  <c r="AA158" i="10"/>
  <c r="F155" i="10"/>
  <c r="BQ161" i="10"/>
  <c r="BM163" i="10"/>
  <c r="BM176" i="10"/>
  <c r="BK164" i="10"/>
  <c r="BM180" i="10"/>
  <c r="BP157" i="10"/>
  <c r="BO149" i="10"/>
  <c r="BP147" i="10"/>
  <c r="BL156" i="10"/>
  <c r="BL154" i="10"/>
  <c r="BO147" i="10"/>
  <c r="BO140" i="10"/>
  <c r="BP138" i="10"/>
  <c r="BP149" i="10"/>
  <c r="BK145" i="10"/>
  <c r="BK154" i="10"/>
  <c r="BM148" i="10"/>
  <c r="BL144" i="10"/>
  <c r="BP140" i="10"/>
  <c r="BJ137" i="10"/>
  <c r="BL187" i="10"/>
  <c r="BM174" i="10"/>
  <c r="BM166" i="10"/>
  <c r="BM151" i="10"/>
  <c r="BP159" i="10"/>
  <c r="BK157" i="10"/>
  <c r="BK137" i="10"/>
  <c r="AZ178" i="10"/>
  <c r="BD183" i="10"/>
  <c r="AX144" i="10"/>
  <c r="AG158" i="10"/>
  <c r="F177" i="10"/>
  <c r="S170" i="10"/>
  <c r="Q167" i="10"/>
  <c r="M164" i="10"/>
  <c r="I158" i="10"/>
  <c r="E155" i="10"/>
  <c r="F145" i="10"/>
  <c r="E142" i="10"/>
  <c r="S140" i="10"/>
  <c r="BP165" i="10"/>
  <c r="BO163" i="10"/>
  <c r="BO164" i="10"/>
  <c r="BL182" i="10"/>
  <c r="BL141" i="10"/>
  <c r="BL140" i="10"/>
  <c r="BL153" i="10"/>
  <c r="BA175" i="10"/>
  <c r="BA157" i="10"/>
  <c r="BA151" i="10"/>
  <c r="AU146" i="10"/>
  <c r="AB138" i="10"/>
  <c r="BK136" i="10"/>
  <c r="BD147" i="10"/>
  <c r="BM185" i="10"/>
  <c r="BM184" i="10"/>
  <c r="BK185" i="10"/>
  <c r="BK186" i="10"/>
  <c r="BP177" i="10"/>
  <c r="BM169" i="10"/>
  <c r="BM170" i="10"/>
  <c r="BO150" i="10"/>
  <c r="BO151" i="10"/>
  <c r="BK141" i="10"/>
  <c r="BM158" i="10"/>
  <c r="BM157" i="10"/>
  <c r="BJ28" i="10"/>
  <c r="AV179" i="10"/>
  <c r="AX160" i="10"/>
  <c r="AM137" i="10"/>
  <c r="BJ170" i="10"/>
  <c r="BL173" i="10"/>
  <c r="BP155" i="10"/>
  <c r="BP154" i="10"/>
  <c r="BN139" i="10"/>
  <c r="BO146" i="10"/>
  <c r="BO145" i="10"/>
  <c r="BP151" i="10"/>
  <c r="BP150" i="10"/>
  <c r="BK143" i="10"/>
  <c r="BK142" i="10"/>
  <c r="BQ83" i="10"/>
  <c r="AY159" i="10"/>
  <c r="BB147" i="10"/>
  <c r="BB146" i="10"/>
  <c r="AW141" i="10"/>
  <c r="BL155" i="10"/>
  <c r="BP187" i="10"/>
  <c r="BP186" i="10"/>
  <c r="BL185" i="10"/>
  <c r="BL184" i="10"/>
  <c r="BO183" i="10"/>
  <c r="BK167" i="10"/>
  <c r="BK168" i="10"/>
  <c r="BK160" i="10"/>
  <c r="BO155" i="10"/>
  <c r="BL138" i="10"/>
  <c r="BD151" i="10"/>
  <c r="BB163" i="10"/>
  <c r="BF153" i="10"/>
  <c r="BB179" i="10"/>
  <c r="BD167" i="10"/>
  <c r="AX157" i="10"/>
  <c r="BM162" i="10"/>
  <c r="BQ168" i="10"/>
  <c r="BE182" i="10"/>
  <c r="L181" i="10"/>
  <c r="J179" i="10"/>
  <c r="J178" i="10"/>
  <c r="F176" i="10"/>
  <c r="F175" i="10"/>
  <c r="P167" i="10"/>
  <c r="K164" i="10"/>
  <c r="I160" i="10"/>
  <c r="P158" i="10"/>
  <c r="I157" i="10"/>
  <c r="R153" i="10"/>
  <c r="N150" i="10"/>
  <c r="E141" i="10"/>
  <c r="I149" i="10"/>
  <c r="E148" i="10"/>
  <c r="U147" i="10"/>
  <c r="S137" i="10"/>
  <c r="S136" i="10"/>
  <c r="L163" i="10"/>
  <c r="H162" i="10"/>
  <c r="S143" i="10"/>
  <c r="S142" i="10"/>
  <c r="I176" i="10"/>
  <c r="H145" i="10"/>
  <c r="R5" i="9"/>
  <c r="E178" i="10"/>
  <c r="BL150" i="10"/>
  <c r="BL145" i="10"/>
  <c r="T142" i="10"/>
  <c r="AB5" i="9"/>
  <c r="O5" i="9"/>
  <c r="L5" i="9"/>
  <c r="BJ185" i="10"/>
  <c r="U5" i="9"/>
  <c r="BL171" i="10"/>
  <c r="BM183" i="10"/>
  <c r="BL175" i="10"/>
  <c r="BM173" i="10"/>
  <c r="BJ169" i="10"/>
  <c r="BL167" i="10"/>
  <c r="BM165" i="10"/>
  <c r="BO161" i="10"/>
  <c r="BK187" i="10"/>
  <c r="BQ185" i="10"/>
  <c r="BQ182" i="10"/>
  <c r="BO179" i="10"/>
  <c r="BL176" i="10"/>
  <c r="BN171" i="10"/>
  <c r="BN169" i="10"/>
  <c r="BM167" i="10"/>
  <c r="BQ165" i="10"/>
  <c r="BL160" i="10"/>
  <c r="BP156" i="10"/>
  <c r="BP146" i="10"/>
  <c r="BP137" i="10"/>
  <c r="BK155" i="10"/>
  <c r="BM149" i="10"/>
  <c r="BM147" i="10"/>
  <c r="BM146" i="10"/>
  <c r="BP141" i="10"/>
  <c r="BJ138" i="10"/>
  <c r="A167" i="10"/>
  <c r="A171" i="10"/>
  <c r="A175" i="10"/>
  <c r="A179" i="10"/>
  <c r="A183" i="10"/>
  <c r="A185" i="10"/>
  <c r="A39" i="10"/>
  <c r="A43" i="10"/>
  <c r="A63" i="10"/>
  <c r="A67" i="10"/>
  <c r="A73" i="10"/>
  <c r="A91" i="10"/>
  <c r="A97" i="10"/>
  <c r="A101" i="10"/>
  <c r="A107" i="10"/>
  <c r="A113" i="10"/>
  <c r="A11" i="10"/>
  <c r="A13" i="10"/>
  <c r="A16" i="10"/>
  <c r="A18" i="10"/>
  <c r="A20" i="10"/>
  <c r="A147" i="10"/>
  <c r="A149" i="10"/>
  <c r="A151" i="10"/>
  <c r="A153" i="10"/>
  <c r="A155" i="10"/>
  <c r="A157" i="10"/>
  <c r="A159" i="10"/>
  <c r="A161" i="10"/>
  <c r="A163" i="10"/>
  <c r="A165" i="10"/>
  <c r="A169" i="10"/>
  <c r="A173" i="10"/>
  <c r="A177" i="10"/>
  <c r="A181" i="10"/>
  <c r="A187" i="10"/>
  <c r="A37" i="10"/>
  <c r="A61" i="10"/>
  <c r="A65" i="10"/>
  <c r="A71" i="10"/>
  <c r="A89" i="10"/>
  <c r="A95" i="10"/>
  <c r="A103" i="10"/>
  <c r="A109" i="10"/>
  <c r="A115" i="10"/>
  <c r="A146" i="10"/>
  <c r="A148" i="10"/>
  <c r="A150" i="10"/>
  <c r="A152" i="10"/>
  <c r="A154" i="10"/>
  <c r="A156" i="10"/>
  <c r="A158" i="10"/>
  <c r="A160" i="10"/>
  <c r="A162" i="10"/>
  <c r="A164" i="10"/>
  <c r="A166" i="10"/>
  <c r="A168" i="10"/>
  <c r="A170" i="10"/>
  <c r="A172" i="10"/>
  <c r="A174" i="10"/>
  <c r="A176" i="10"/>
  <c r="A178" i="10"/>
  <c r="A180" i="10"/>
  <c r="A182" i="10"/>
  <c r="A184" i="10"/>
  <c r="A186" i="10"/>
  <c r="A41" i="10"/>
  <c r="A69" i="10"/>
  <c r="A87" i="10"/>
  <c r="A93" i="10"/>
  <c r="A99" i="10"/>
  <c r="A105" i="10"/>
  <c r="A111" i="10"/>
  <c r="A117" i="10"/>
  <c r="A116" i="10"/>
  <c r="A40" i="10"/>
  <c r="A106" i="10"/>
  <c r="A33" i="10"/>
  <c r="A108" i="10"/>
  <c r="A35" i="10"/>
  <c r="A112" i="10"/>
  <c r="A32" i="10"/>
  <c r="A74" i="10"/>
  <c r="A38" i="10"/>
  <c r="A138" i="10"/>
  <c r="A50" i="10"/>
  <c r="A135" i="10"/>
  <c r="A81" i="10"/>
  <c r="A51" i="10"/>
  <c r="A15" i="10"/>
  <c r="A80" i="10"/>
  <c r="A145" i="10"/>
  <c r="A129" i="10"/>
  <c r="A83" i="10"/>
  <c r="A53" i="10"/>
  <c r="A24" i="10"/>
  <c r="A84" i="10"/>
  <c r="A121" i="10"/>
  <c r="A92" i="10"/>
  <c r="A72" i="10"/>
  <c r="A102" i="10"/>
  <c r="A143" i="10"/>
  <c r="A26" i="10"/>
  <c r="A137" i="10"/>
  <c r="A45" i="10"/>
  <c r="A132" i="10"/>
  <c r="A23" i="10"/>
  <c r="A104" i="10"/>
  <c r="A12" i="10"/>
  <c r="A98" i="10"/>
  <c r="A29" i="10"/>
  <c r="A96" i="10"/>
  <c r="A31" i="10"/>
  <c r="A100" i="10"/>
  <c r="A110" i="10"/>
  <c r="A66" i="10"/>
  <c r="A34" i="10"/>
  <c r="A126" i="10"/>
  <c r="A6" i="10"/>
  <c r="A131" i="10"/>
  <c r="A77" i="10"/>
  <c r="A47" i="10"/>
  <c r="A7" i="10"/>
  <c r="A46" i="10"/>
  <c r="A141" i="10"/>
  <c r="A125" i="10"/>
  <c r="A79" i="10"/>
  <c r="A49" i="10"/>
  <c r="A9" i="10"/>
  <c r="A54" i="10"/>
  <c r="A136" i="10"/>
  <c r="A86" i="10"/>
  <c r="A27" i="10"/>
  <c r="A90" i="10"/>
  <c r="A17" i="10"/>
  <c r="A88" i="10"/>
  <c r="A30" i="10"/>
  <c r="A127" i="10"/>
  <c r="A25" i="10"/>
  <c r="A75" i="10"/>
  <c r="A21" i="10"/>
  <c r="A82" i="10"/>
  <c r="A68" i="10"/>
  <c r="A114" i="10"/>
  <c r="A70" i="10"/>
  <c r="A120" i="10"/>
  <c r="A44" i="10"/>
  <c r="A124" i="10"/>
  <c r="A64" i="10"/>
  <c r="A94" i="10"/>
  <c r="A42" i="10"/>
  <c r="A10" i="10"/>
  <c r="A58" i="10"/>
  <c r="A139" i="10"/>
  <c r="A85" i="10"/>
  <c r="A55" i="10"/>
  <c r="A22" i="10"/>
  <c r="A123" i="10"/>
  <c r="A14" i="10"/>
  <c r="A133" i="10"/>
  <c r="A119" i="10"/>
  <c r="A57" i="10"/>
  <c r="A28" i="10"/>
  <c r="A130" i="10"/>
  <c r="A144" i="10"/>
  <c r="A128" i="10"/>
  <c r="A78" i="10"/>
  <c r="A48" i="10"/>
  <c r="A8" i="10"/>
  <c r="A140" i="10"/>
  <c r="A60" i="10"/>
  <c r="A36" i="10"/>
  <c r="A56" i="10"/>
  <c r="A118" i="10"/>
  <c r="A19" i="10"/>
  <c r="A62" i="10"/>
  <c r="A76" i="10"/>
  <c r="A59" i="10"/>
  <c r="A134" i="10"/>
  <c r="A122" i="10"/>
  <c r="A142" i="10"/>
  <c r="A52" i="10"/>
  <c r="A5" i="10"/>
  <c r="BM182" i="10"/>
  <c r="BQ183" i="10"/>
  <c r="BJ152" i="10"/>
  <c r="BQ184" i="10"/>
  <c r="V170" i="10"/>
  <c r="H158" i="10"/>
  <c r="BQ176" i="10"/>
  <c r="BO168" i="10"/>
  <c r="BQ159" i="10"/>
  <c r="BL166" i="10"/>
  <c r="BK172" i="10"/>
  <c r="BJ168" i="10"/>
  <c r="BO178" i="10"/>
  <c r="V172" i="10"/>
  <c r="M163" i="10"/>
  <c r="H150" i="10"/>
  <c r="L148" i="10"/>
  <c r="M143" i="10"/>
  <c r="S139" i="10"/>
  <c r="BO152" i="10"/>
  <c r="BK182" i="10"/>
  <c r="BK174" i="10"/>
  <c r="BP180" i="10"/>
  <c r="BO172" i="10"/>
  <c r="BF179" i="10"/>
  <c r="BA162" i="10"/>
  <c r="BP183" i="10"/>
  <c r="BP182" i="10"/>
  <c r="BP174" i="10"/>
  <c r="BJ186" i="10"/>
  <c r="BJ184" i="10"/>
  <c r="BN178" i="10"/>
  <c r="BL170" i="10"/>
  <c r="BJ166" i="10"/>
  <c r="BJ164" i="10"/>
  <c r="BO182" i="10"/>
  <c r="BO174" i="10"/>
  <c r="BN164" i="10"/>
  <c r="BJ160" i="10"/>
  <c r="BJ154" i="10"/>
  <c r="BK152" i="10"/>
  <c r="BJ148" i="10"/>
  <c r="BJ145" i="10"/>
  <c r="BJ144" i="10"/>
  <c r="BJ141" i="10"/>
  <c r="BK138" i="10"/>
  <c r="BQ156" i="10"/>
  <c r="BQ154" i="10"/>
  <c r="BL148" i="10"/>
  <c r="BN153" i="10"/>
  <c r="BQ7" i="10"/>
  <c r="BP37" i="10"/>
  <c r="BJ142" i="10"/>
  <c r="BJ153" i="10"/>
  <c r="BO177" i="10"/>
  <c r="BN181" i="10"/>
  <c r="BM181" i="10"/>
  <c r="O152" i="10"/>
  <c r="BP142" i="10"/>
  <c r="BK153" i="10"/>
  <c r="BM145" i="10"/>
  <c r="BK178" i="10"/>
  <c r="BK163" i="10"/>
  <c r="BO165" i="10"/>
  <c r="BL186" i="10"/>
  <c r="BN170" i="10"/>
  <c r="BQ162" i="10"/>
  <c r="BO160" i="10"/>
  <c r="BL161" i="10"/>
  <c r="BM172" i="10"/>
  <c r="BP158" i="10"/>
  <c r="BP148" i="10"/>
  <c r="BP139" i="10"/>
  <c r="BQ144" i="10"/>
  <c r="BL136" i="10"/>
  <c r="BN136" i="10"/>
  <c r="Y156" i="10"/>
  <c r="T183" i="10"/>
  <c r="AD172" i="10"/>
  <c r="BP171" i="10"/>
  <c r="BQ175" i="10"/>
  <c r="BP181" i="10"/>
  <c r="BJ143" i="10"/>
  <c r="BJ147" i="10"/>
  <c r="BJ159" i="10"/>
  <c r="BJ165" i="10"/>
  <c r="BJ167" i="10"/>
  <c r="BL169" i="10"/>
  <c r="BQ137" i="10"/>
  <c r="BQ160" i="10"/>
  <c r="BP184" i="10"/>
  <c r="BO181" i="10"/>
  <c r="BQ141" i="10"/>
  <c r="BL146" i="10"/>
  <c r="BQ170" i="10"/>
  <c r="BJ136" i="10"/>
  <c r="BJ146" i="10"/>
  <c r="BM179" i="10"/>
  <c r="BM178" i="10"/>
  <c r="BL163" i="10"/>
  <c r="BL162" i="10"/>
  <c r="BN179" i="10"/>
  <c r="BN180" i="10"/>
  <c r="BJ175" i="10"/>
  <c r="BJ176" i="10"/>
  <c r="BJ162" i="10"/>
  <c r="BJ161" i="10"/>
  <c r="BN186" i="10"/>
  <c r="BN185" i="10"/>
  <c r="BN184" i="10"/>
  <c r="BN183" i="10"/>
  <c r="BN176" i="10"/>
  <c r="BN175" i="10"/>
  <c r="BP169" i="10"/>
  <c r="BP170" i="10"/>
  <c r="BN168" i="10"/>
  <c r="BN167" i="10"/>
  <c r="BN166" i="10"/>
  <c r="BN165" i="10"/>
  <c r="BN161" i="10"/>
  <c r="BN162" i="10"/>
  <c r="BJ157" i="10"/>
  <c r="BJ158" i="10"/>
  <c r="BJ155" i="10"/>
  <c r="BJ156" i="10"/>
  <c r="BJ150" i="10"/>
  <c r="BJ149" i="10"/>
  <c r="BL152" i="10"/>
  <c r="BL151" i="10"/>
  <c r="BN157" i="10"/>
  <c r="BN156" i="10"/>
  <c r="BN154" i="10"/>
  <c r="BN155" i="10"/>
  <c r="BN151" i="10"/>
  <c r="BN150" i="10"/>
  <c r="BN148" i="10"/>
  <c r="BN149" i="10"/>
  <c r="BN146" i="10"/>
  <c r="BN147" i="10"/>
  <c r="BN144" i="10"/>
  <c r="BN145" i="10"/>
  <c r="BL143" i="10"/>
  <c r="BL142" i="10"/>
  <c r="BN141" i="10"/>
  <c r="BN140" i="10"/>
  <c r="BO139" i="10"/>
  <c r="BO138" i="10"/>
  <c r="BN122" i="10"/>
  <c r="BF147" i="10"/>
  <c r="BF184" i="10"/>
  <c r="AX169" i="10"/>
  <c r="BJ178" i="10"/>
  <c r="BL168" i="10"/>
  <c r="BL164" i="10"/>
  <c r="BM164" i="10"/>
  <c r="BQ152" i="10"/>
  <c r="BN137" i="10"/>
  <c r="BO137" i="10"/>
  <c r="AV172" i="10"/>
  <c r="AO156" i="10"/>
  <c r="AM138" i="10"/>
  <c r="AG186" i="10"/>
  <c r="Q183" i="10"/>
  <c r="M151" i="10"/>
  <c r="BK173" i="10"/>
  <c r="BL177" i="10"/>
  <c r="BO175" i="10"/>
  <c r="BP167" i="10"/>
  <c r="BN177" i="10"/>
  <c r="BK139" i="10"/>
  <c r="S153" i="10"/>
  <c r="M139" i="10"/>
  <c r="BD168" i="10"/>
  <c r="R139" i="10"/>
  <c r="G156" i="10"/>
  <c r="J139" i="10"/>
  <c r="BK159" i="10"/>
  <c r="R169" i="10"/>
  <c r="BN182" i="10"/>
  <c r="BN174" i="10"/>
  <c r="BL172" i="10"/>
  <c r="BQ177" i="10"/>
  <c r="BO169" i="10"/>
  <c r="BM175" i="10"/>
  <c r="BQ163" i="10"/>
  <c r="BO153" i="10"/>
  <c r="BQ145" i="10"/>
  <c r="BP143" i="10"/>
  <c r="BL137" i="10"/>
  <c r="BM152" i="10"/>
  <c r="BO148" i="10"/>
  <c r="BM136" i="10"/>
  <c r="BK156" i="10"/>
  <c r="BM150" i="10"/>
  <c r="BF137" i="10"/>
  <c r="BD184" i="10"/>
  <c r="BE176" i="10"/>
  <c r="BC168" i="10"/>
  <c r="AZ161" i="10"/>
  <c r="AU178" i="10"/>
  <c r="AX173" i="10"/>
  <c r="BF171" i="10"/>
  <c r="AY162" i="10"/>
  <c r="AZ138" i="10"/>
  <c r="AR165" i="10"/>
  <c r="N180" i="10"/>
  <c r="J177" i="10"/>
  <c r="P165" i="10"/>
  <c r="P159" i="10"/>
  <c r="E145" i="10"/>
  <c r="J145" i="10"/>
  <c r="Q136" i="10"/>
  <c r="F174" i="10"/>
  <c r="P168" i="10"/>
  <c r="L153" i="10"/>
  <c r="L149" i="10"/>
  <c r="H146" i="10"/>
  <c r="BM187" i="10"/>
  <c r="BJ181" i="10"/>
  <c r="BJ173" i="10"/>
  <c r="BL159" i="10"/>
  <c r="BQ151" i="10"/>
  <c r="BJ139" i="10"/>
  <c r="BL77" i="10"/>
  <c r="BE166" i="10"/>
  <c r="AV139" i="10"/>
  <c r="AJ166" i="10"/>
  <c r="AL182" i="10"/>
  <c r="AL174" i="10"/>
  <c r="AB137" i="10"/>
  <c r="R179" i="10"/>
  <c r="G170" i="10"/>
  <c r="E167" i="10"/>
  <c r="T164" i="10"/>
  <c r="M154" i="10"/>
  <c r="F154" i="10"/>
  <c r="O149" i="10"/>
  <c r="M141" i="10"/>
  <c r="G140" i="10"/>
  <c r="T136" i="10"/>
  <c r="I179" i="10"/>
  <c r="R163" i="10"/>
  <c r="F138" i="10"/>
  <c r="BK181" i="10"/>
  <c r="BQ186" i="10"/>
  <c r="BK170" i="10"/>
  <c r="BM168" i="10"/>
  <c r="BQ166" i="10"/>
  <c r="BP162" i="10"/>
  <c r="BM159" i="10"/>
  <c r="BP153" i="10"/>
  <c r="BK151" i="10"/>
  <c r="BO143" i="10"/>
  <c r="BO157" i="10"/>
  <c r="BM153" i="10"/>
  <c r="BM143" i="10"/>
  <c r="BM139" i="10"/>
  <c r="BD177" i="10"/>
  <c r="BD182" i="10"/>
  <c r="AZ175" i="10"/>
  <c r="AV177" i="10"/>
  <c r="BC156" i="10"/>
  <c r="AS170" i="10"/>
  <c r="AA161" i="10"/>
  <c r="J183" i="10"/>
  <c r="V180" i="10"/>
  <c r="R175" i="10"/>
  <c r="I166" i="10"/>
  <c r="U156" i="10"/>
  <c r="N156" i="10"/>
  <c r="G152" i="10"/>
  <c r="F150" i="10"/>
  <c r="I147" i="10"/>
  <c r="R143" i="10"/>
  <c r="P141" i="10"/>
  <c r="N140" i="10"/>
  <c r="P174" i="10"/>
  <c r="K172" i="10"/>
  <c r="AZ183" i="10"/>
  <c r="AU161" i="10"/>
  <c r="AP138" i="10"/>
  <c r="AR158" i="10"/>
  <c r="AS139" i="10"/>
  <c r="P185" i="10"/>
  <c r="O157" i="10"/>
  <c r="F178" i="10"/>
  <c r="S171" i="10"/>
  <c r="J165" i="10"/>
  <c r="S160" i="10"/>
  <c r="J149" i="10"/>
  <c r="S147" i="10"/>
  <c r="V142" i="10"/>
  <c r="P171" i="10"/>
  <c r="M168" i="10"/>
  <c r="Q149" i="10"/>
  <c r="M146" i="10"/>
  <c r="G136" i="10"/>
  <c r="H56" i="11"/>
  <c r="I56" i="11"/>
  <c r="CD56" i="11"/>
  <c r="E57" i="11"/>
  <c r="C57" i="11" s="1"/>
  <c r="BN91" i="10" l="1"/>
  <c r="BK115" i="10"/>
  <c r="BP52" i="10"/>
  <c r="BJ11" i="10"/>
  <c r="BP29" i="10"/>
  <c r="BL91" i="10"/>
  <c r="BP96" i="10"/>
  <c r="F107" i="10"/>
  <c r="H89" i="10"/>
  <c r="U69" i="10"/>
  <c r="U105" i="10"/>
  <c r="J93" i="10"/>
  <c r="U57" i="10"/>
  <c r="Q121" i="10"/>
  <c r="O104" i="10"/>
  <c r="K121" i="10"/>
  <c r="Q47" i="10"/>
  <c r="K92" i="10"/>
  <c r="P46" i="10"/>
  <c r="G32" i="10"/>
  <c r="V26" i="10"/>
  <c r="BH116" i="10"/>
  <c r="BO93" i="10"/>
  <c r="BN67" i="10"/>
  <c r="M20" i="10"/>
  <c r="K119" i="10"/>
  <c r="K114" i="10"/>
  <c r="BN86" i="10"/>
  <c r="BM27" i="10"/>
  <c r="S118" i="10"/>
  <c r="BJ51" i="10"/>
  <c r="E97" i="10"/>
  <c r="I133" i="10"/>
  <c r="K123" i="10"/>
  <c r="V121" i="10"/>
  <c r="P37" i="10"/>
  <c r="H31" i="10"/>
  <c r="O21" i="10"/>
  <c r="P39" i="10"/>
  <c r="BI20" i="10"/>
  <c r="BG65" i="10"/>
  <c r="BI21" i="10"/>
  <c r="AS102" i="10"/>
  <c r="AA98" i="10"/>
  <c r="Y73" i="10"/>
  <c r="AQ133" i="10"/>
  <c r="AI82" i="10"/>
  <c r="AP116" i="10"/>
  <c r="AG96" i="10"/>
  <c r="AE82" i="10"/>
  <c r="AK64" i="10"/>
  <c r="AQ119" i="10"/>
  <c r="AM28" i="10"/>
  <c r="AR20" i="10"/>
  <c r="AA17" i="10"/>
  <c r="AC45" i="10"/>
  <c r="AS48" i="10"/>
  <c r="AR43" i="10"/>
  <c r="BD100" i="10"/>
  <c r="AY122" i="10"/>
  <c r="AW37" i="10"/>
  <c r="BC80" i="10"/>
  <c r="AX7" i="10"/>
  <c r="BB66" i="10"/>
  <c r="BB63" i="10"/>
  <c r="AZ108" i="10"/>
  <c r="AW73" i="10"/>
  <c r="P69" i="10"/>
  <c r="N52" i="10"/>
  <c r="N126" i="10"/>
  <c r="N116" i="10"/>
  <c r="F26" i="10"/>
  <c r="N36" i="10"/>
  <c r="BL41" i="10"/>
  <c r="AM12" i="10"/>
  <c r="H95" i="10"/>
  <c r="N40" i="10"/>
  <c r="BP89" i="10"/>
  <c r="BM104" i="10"/>
  <c r="BN85" i="10"/>
  <c r="S11" i="10"/>
  <c r="BN118" i="10"/>
  <c r="F118" i="10"/>
  <c r="M23" i="10"/>
  <c r="M16" i="10"/>
  <c r="BQ116" i="10"/>
  <c r="BP63" i="10"/>
  <c r="BJ61" i="10"/>
  <c r="BO99" i="10"/>
  <c r="BQ125" i="10"/>
  <c r="BP35" i="10"/>
  <c r="BK43" i="10"/>
  <c r="BN93" i="10"/>
  <c r="BO70" i="10"/>
  <c r="BO117" i="10"/>
  <c r="BM83" i="10"/>
  <c r="BQ80" i="10"/>
  <c r="BK46" i="10"/>
  <c r="BJ82" i="10"/>
  <c r="BK70" i="10"/>
  <c r="BJ21" i="10"/>
  <c r="BJ129" i="10"/>
  <c r="BQ120" i="10"/>
  <c r="BO51" i="10"/>
  <c r="M17" i="10"/>
  <c r="BN68" i="10"/>
  <c r="BD71" i="10"/>
  <c r="M92" i="10"/>
  <c r="P54" i="10"/>
  <c r="N26" i="10"/>
  <c r="N16" i="10"/>
  <c r="K27" i="10"/>
  <c r="G20" i="10"/>
  <c r="F18" i="10"/>
  <c r="H27" i="10"/>
  <c r="L20" i="10"/>
  <c r="N54" i="10"/>
  <c r="O48" i="10"/>
  <c r="I20" i="10"/>
  <c r="G60" i="10"/>
  <c r="P20" i="10"/>
  <c r="P12" i="10"/>
  <c r="AY114" i="10"/>
  <c r="U6" i="10"/>
  <c r="BP99" i="10"/>
  <c r="BO77" i="10"/>
  <c r="BJ49" i="10"/>
  <c r="BL53" i="10"/>
  <c r="BK29" i="10"/>
  <c r="BP27" i="10"/>
  <c r="BN19" i="10"/>
  <c r="BO8" i="10"/>
  <c r="BA87" i="10"/>
  <c r="BP101" i="10"/>
  <c r="BL122" i="10"/>
  <c r="J79" i="10"/>
  <c r="U21" i="10"/>
  <c r="G25" i="10"/>
  <c r="G7" i="10"/>
  <c r="E27" i="10"/>
  <c r="BN82" i="10"/>
  <c r="BK127" i="10"/>
  <c r="BK12" i="10"/>
  <c r="BQ47" i="10"/>
  <c r="BL31" i="10"/>
  <c r="M74" i="10"/>
  <c r="L22" i="10"/>
  <c r="P10" i="10"/>
  <c r="R40" i="10"/>
  <c r="T43" i="10"/>
  <c r="P16" i="10"/>
  <c r="BK15" i="10"/>
  <c r="BL98" i="10"/>
  <c r="BM123" i="10"/>
  <c r="BL69" i="10"/>
  <c r="BO72" i="10"/>
  <c r="BM32" i="10"/>
  <c r="BL38" i="10"/>
  <c r="BN87" i="10"/>
  <c r="BQ88" i="10"/>
  <c r="BJ79" i="10"/>
  <c r="BJ67" i="10"/>
  <c r="BJ35" i="10"/>
  <c r="BL43" i="10"/>
  <c r="BK11" i="10"/>
  <c r="BQ8" i="10"/>
  <c r="AG42" i="10"/>
  <c r="BF30" i="10"/>
  <c r="BC26" i="10"/>
  <c r="R123" i="10"/>
  <c r="R129" i="10"/>
  <c r="V18" i="10"/>
  <c r="F47" i="10"/>
  <c r="M34" i="10"/>
  <c r="BP131" i="10"/>
  <c r="BM109" i="10"/>
  <c r="BM64" i="10"/>
  <c r="BO71" i="10"/>
  <c r="BO85" i="10"/>
  <c r="BL119" i="10"/>
  <c r="BP80" i="10"/>
  <c r="BM46" i="10"/>
  <c r="BJ132" i="10"/>
  <c r="BN7" i="10"/>
  <c r="R47" i="10"/>
  <c r="G36" i="10"/>
  <c r="Q10" i="10"/>
  <c r="BK111" i="10"/>
  <c r="BN129" i="10"/>
  <c r="BL74" i="10"/>
  <c r="BP67" i="10"/>
  <c r="BJ56" i="10"/>
  <c r="BO118" i="10"/>
  <c r="BL102" i="10"/>
  <c r="BO129" i="10"/>
  <c r="BO75" i="10"/>
  <c r="BO60" i="10"/>
  <c r="BN54" i="10"/>
  <c r="BJ50" i="10"/>
  <c r="BO24" i="10"/>
  <c r="BO31" i="10"/>
  <c r="BN100" i="10"/>
  <c r="BP48" i="10"/>
  <c r="BP66" i="10"/>
  <c r="BL105" i="10"/>
  <c r="BP87" i="10"/>
  <c r="BJ104" i="10"/>
  <c r="BJ7" i="10"/>
  <c r="BL118" i="10"/>
  <c r="BN25" i="10"/>
  <c r="BJ74" i="10"/>
  <c r="BJ42" i="10"/>
  <c r="BJ10" i="10"/>
  <c r="BO73" i="10"/>
  <c r="BP86" i="10"/>
  <c r="BM63" i="10"/>
  <c r="BP30" i="10"/>
  <c r="BQ96" i="10"/>
  <c r="BP60" i="10"/>
  <c r="BJ18" i="10"/>
  <c r="BM48" i="10"/>
  <c r="BK75" i="10"/>
  <c r="BK40" i="10"/>
  <c r="V58" i="10"/>
  <c r="BQ79" i="10"/>
  <c r="BB130" i="10"/>
  <c r="W50" i="10"/>
  <c r="G99" i="10"/>
  <c r="F14" i="10"/>
  <c r="BO122" i="10"/>
  <c r="BL127" i="10"/>
  <c r="BK77" i="10"/>
  <c r="AJ74" i="10"/>
  <c r="X53" i="10"/>
  <c r="X45" i="10"/>
  <c r="M94" i="10"/>
  <c r="O9" i="10"/>
  <c r="BB15" i="10"/>
  <c r="BM77" i="10"/>
  <c r="L132" i="10"/>
  <c r="S95" i="10"/>
  <c r="K131" i="10"/>
  <c r="P125" i="10"/>
  <c r="Q93" i="10"/>
  <c r="R45" i="10"/>
  <c r="J39" i="10"/>
  <c r="S76" i="10"/>
  <c r="H58" i="10"/>
  <c r="V50" i="10"/>
  <c r="F38" i="10"/>
  <c r="P13" i="10"/>
  <c r="R43" i="10"/>
  <c r="J37" i="10"/>
  <c r="Q24" i="10"/>
  <c r="T19" i="10"/>
  <c r="BN81" i="10"/>
  <c r="BN115" i="10"/>
  <c r="BO105" i="10"/>
  <c r="BO69" i="10"/>
  <c r="BO12" i="10"/>
  <c r="BP103" i="10"/>
  <c r="BL87" i="10"/>
  <c r="BK124" i="10"/>
  <c r="BK108" i="10"/>
  <c r="BQ76" i="10"/>
  <c r="BM76" i="10"/>
  <c r="BM44" i="10"/>
  <c r="BP19" i="10"/>
  <c r="BJ125" i="10"/>
  <c r="BN63" i="10"/>
  <c r="BL16" i="10"/>
  <c r="BN29" i="10"/>
  <c r="BN94" i="10"/>
  <c r="BK126" i="10"/>
  <c r="AP50" i="10"/>
  <c r="I99" i="10"/>
  <c r="K49" i="10"/>
  <c r="G42" i="10"/>
  <c r="BL129" i="10"/>
  <c r="BP75" i="10"/>
  <c r="BL71" i="10"/>
  <c r="BO128" i="10"/>
  <c r="BM95" i="10"/>
  <c r="BP15" i="10"/>
  <c r="BK92" i="10"/>
  <c r="BQ112" i="10"/>
  <c r="BN8" i="10"/>
  <c r="BO15" i="10"/>
  <c r="BN27" i="10"/>
  <c r="BM17" i="10"/>
  <c r="BQ59" i="10"/>
  <c r="BQ121" i="10"/>
  <c r="P68" i="10"/>
  <c r="BK10" i="10"/>
  <c r="BM108" i="10"/>
  <c r="E104" i="10"/>
  <c r="S29" i="10"/>
  <c r="F10" i="10"/>
  <c r="BO133" i="10"/>
  <c r="BO132" i="10"/>
  <c r="BK81" i="10"/>
  <c r="BO126" i="10"/>
  <c r="BK45" i="10"/>
  <c r="BO55" i="10"/>
  <c r="BK112" i="10"/>
  <c r="BQ131" i="10"/>
  <c r="BN83" i="10"/>
  <c r="BQ105" i="10"/>
  <c r="BO111" i="10"/>
  <c r="BN95" i="10"/>
  <c r="BK67" i="10"/>
  <c r="BM56" i="10"/>
  <c r="BJ38" i="10"/>
  <c r="BJ64" i="10"/>
  <c r="BO23" i="10"/>
  <c r="BK27" i="10"/>
  <c r="BN35" i="10"/>
  <c r="BQ46" i="10"/>
  <c r="BK73" i="10"/>
  <c r="BP56" i="10"/>
  <c r="BP13" i="10"/>
  <c r="BM41" i="10"/>
  <c r="O30" i="10"/>
  <c r="BQ111" i="10"/>
  <c r="BK89" i="10"/>
  <c r="AA70" i="10"/>
  <c r="AF46" i="10"/>
  <c r="AC103" i="10"/>
  <c r="AA79" i="10"/>
  <c r="AA21" i="10"/>
  <c r="AP95" i="10"/>
  <c r="Y86" i="10"/>
  <c r="AI92" i="10"/>
  <c r="AD72" i="10"/>
  <c r="AR58" i="10"/>
  <c r="AT25" i="10"/>
  <c r="W26" i="10"/>
  <c r="AI130" i="10"/>
  <c r="AC29" i="10"/>
  <c r="AI28" i="10"/>
  <c r="AS40" i="10"/>
  <c r="AJ48" i="10"/>
  <c r="BD107" i="10"/>
  <c r="AW40" i="10"/>
  <c r="AX114" i="10"/>
  <c r="BF70" i="10"/>
  <c r="BF103" i="10"/>
  <c r="BD108" i="10"/>
  <c r="BD80" i="10"/>
  <c r="BD115" i="10"/>
  <c r="K69" i="10"/>
  <c r="K60" i="10"/>
  <c r="V98" i="10"/>
  <c r="O125" i="10"/>
  <c r="BK17" i="10"/>
  <c r="P123" i="10"/>
  <c r="N32" i="10"/>
  <c r="BP20" i="10"/>
  <c r="U7" i="10"/>
  <c r="L11" i="10"/>
  <c r="BO106" i="10"/>
  <c r="BQ82" i="10"/>
  <c r="BL68" i="10"/>
  <c r="BN71" i="10"/>
  <c r="BL30" i="10"/>
  <c r="BQ126" i="10"/>
  <c r="BQ58" i="10"/>
  <c r="BM59" i="10"/>
  <c r="BK8" i="10"/>
  <c r="V10" i="10"/>
  <c r="BP74" i="10"/>
  <c r="BN18" i="10"/>
  <c r="BN45" i="10"/>
  <c r="BQ45" i="10"/>
  <c r="BN89" i="10"/>
  <c r="BN88" i="10"/>
  <c r="M14" i="10"/>
  <c r="BO97" i="10"/>
  <c r="BQ103" i="10"/>
  <c r="BJ96" i="10"/>
  <c r="BJ95" i="10"/>
  <c r="BL25" i="10"/>
  <c r="AU59" i="10"/>
  <c r="BJ58" i="10"/>
  <c r="BQ75" i="10"/>
  <c r="O47" i="10"/>
  <c r="BP79" i="10"/>
  <c r="BJ87" i="10"/>
  <c r="BK102" i="10"/>
  <c r="BO64" i="10"/>
  <c r="AO21" i="10"/>
  <c r="T11" i="10"/>
  <c r="BP107" i="10"/>
  <c r="BJ131" i="10"/>
  <c r="BM81" i="10"/>
  <c r="BK132" i="10"/>
  <c r="BQ122" i="10"/>
  <c r="AT18" i="10"/>
  <c r="I125" i="10"/>
  <c r="N104" i="10"/>
  <c r="L129" i="10"/>
  <c r="BJ22" i="10"/>
  <c r="T103" i="10"/>
  <c r="J77" i="10"/>
  <c r="V122" i="10"/>
  <c r="E115" i="10"/>
  <c r="F66" i="10"/>
  <c r="M121" i="10"/>
  <c r="K48" i="10"/>
  <c r="F125" i="10"/>
  <c r="L82" i="10"/>
  <c r="T82" i="10"/>
  <c r="L41" i="10"/>
  <c r="L26" i="10"/>
  <c r="F34" i="10"/>
  <c r="S19" i="10"/>
  <c r="V42" i="10"/>
  <c r="E46" i="10"/>
  <c r="U9" i="10"/>
  <c r="M19" i="10"/>
  <c r="BP123" i="10"/>
  <c r="BP91" i="10"/>
  <c r="BL73" i="10"/>
  <c r="BL116" i="10"/>
  <c r="BM89" i="10"/>
  <c r="BP49" i="10"/>
  <c r="BM14" i="10"/>
  <c r="BN10" i="10"/>
  <c r="BM132" i="10"/>
  <c r="BQ130" i="10"/>
  <c r="BM99" i="10"/>
  <c r="BO79" i="10"/>
  <c r="BQ77" i="10"/>
  <c r="BL61" i="10"/>
  <c r="BK79" i="10"/>
  <c r="BO48" i="10"/>
  <c r="BM30" i="10"/>
  <c r="BL131" i="10"/>
  <c r="BO112" i="10"/>
  <c r="BN42" i="10"/>
  <c r="BJ124" i="10"/>
  <c r="BJ92" i="10"/>
  <c r="BP55" i="10"/>
  <c r="BN74" i="10"/>
  <c r="BQ100" i="10"/>
  <c r="BM84" i="10"/>
  <c r="BJ63" i="10"/>
  <c r="BJ75" i="10"/>
  <c r="BJ60" i="10"/>
  <c r="BK24" i="10"/>
  <c r="BN15" i="10"/>
  <c r="BP68" i="10"/>
  <c r="BP38" i="10"/>
  <c r="BP22" i="10"/>
  <c r="BM60" i="10"/>
  <c r="T108" i="10"/>
  <c r="G123" i="10"/>
  <c r="G28" i="10"/>
  <c r="BJ107" i="10"/>
  <c r="BN49" i="10"/>
  <c r="BO91" i="10"/>
  <c r="BP121" i="10"/>
  <c r="BN30" i="10"/>
  <c r="BN105" i="10"/>
  <c r="BN48" i="10"/>
  <c r="BJ27" i="10"/>
  <c r="BP41" i="10"/>
  <c r="BO67" i="10"/>
  <c r="BL36" i="10"/>
  <c r="BO66" i="10"/>
  <c r="AJ99" i="10"/>
  <c r="AF129" i="10"/>
  <c r="AJ25" i="10"/>
  <c r="BL62" i="10"/>
  <c r="BI35" i="10"/>
  <c r="BH131" i="10"/>
  <c r="BI10" i="10"/>
  <c r="BI52" i="10"/>
  <c r="BG54" i="10"/>
  <c r="BH11" i="10"/>
  <c r="Y134" i="10"/>
  <c r="W133" i="10"/>
  <c r="AD113" i="10"/>
  <c r="W129" i="10"/>
  <c r="X97" i="10"/>
  <c r="AS59" i="10"/>
  <c r="X31" i="10"/>
  <c r="BN14" i="10"/>
  <c r="AS6" i="10"/>
  <c r="V70" i="10"/>
  <c r="O34" i="10"/>
  <c r="J17" i="10"/>
  <c r="BJ91" i="10"/>
  <c r="BO47" i="10"/>
  <c r="BQ119" i="10"/>
  <c r="BL96" i="10"/>
  <c r="BK105" i="10"/>
  <c r="BQ52" i="10"/>
  <c r="BP69" i="10"/>
  <c r="BJ59" i="10"/>
  <c r="BO34" i="10"/>
  <c r="BK6" i="10"/>
  <c r="BL72" i="10"/>
  <c r="BH67" i="10"/>
  <c r="X116" i="10"/>
  <c r="Y131" i="10"/>
  <c r="AM103" i="10"/>
  <c r="BK80" i="10"/>
  <c r="BQ78" i="10"/>
  <c r="BI91" i="10"/>
  <c r="BI92" i="10"/>
  <c r="BI73" i="10"/>
  <c r="BH6" i="10"/>
  <c r="AG70" i="10"/>
  <c r="AI72" i="10"/>
  <c r="AC123" i="10"/>
  <c r="Y63" i="10"/>
  <c r="Z70" i="10"/>
  <c r="AA45" i="10"/>
  <c r="AR94" i="10"/>
  <c r="BM90" i="10"/>
  <c r="F52" i="10"/>
  <c r="V52" i="10"/>
  <c r="J27" i="10"/>
  <c r="Q8" i="10"/>
  <c r="BJ108" i="10"/>
  <c r="BL121" i="10"/>
  <c r="BM15" i="10"/>
  <c r="I134" i="10"/>
  <c r="F98" i="10"/>
  <c r="N72" i="10"/>
  <c r="G48" i="10"/>
  <c r="S60" i="10"/>
  <c r="R33" i="10"/>
  <c r="T26" i="10"/>
  <c r="O7" i="10"/>
  <c r="R34" i="10"/>
  <c r="J28" i="10"/>
  <c r="BO61" i="10"/>
  <c r="BQ74" i="10"/>
  <c r="BQ40" i="10"/>
  <c r="BQ133" i="10"/>
  <c r="BO86" i="10"/>
  <c r="BL20" i="10"/>
  <c r="AH47" i="10"/>
  <c r="Y25" i="10"/>
  <c r="AQ53" i="10"/>
  <c r="AT72" i="10"/>
  <c r="W30" i="10"/>
  <c r="W64" i="10"/>
  <c r="AC48" i="10"/>
  <c r="AY95" i="10"/>
  <c r="BC112" i="10"/>
  <c r="BD125" i="10"/>
  <c r="AZ76" i="10"/>
  <c r="AZ124" i="10"/>
  <c r="BB29" i="10"/>
  <c r="I104" i="10"/>
  <c r="Q100" i="10"/>
  <c r="Q96" i="10"/>
  <c r="R67" i="10"/>
  <c r="G122" i="10"/>
  <c r="E61" i="10"/>
  <c r="M76" i="10"/>
  <c r="T72" i="10"/>
  <c r="Q89" i="10"/>
  <c r="K53" i="10"/>
  <c r="V60" i="10"/>
  <c r="P44" i="10"/>
  <c r="G38" i="10"/>
  <c r="G46" i="10"/>
  <c r="E40" i="10"/>
  <c r="T32" i="10"/>
  <c r="Q18" i="10"/>
  <c r="O43" i="10"/>
  <c r="H13" i="10"/>
  <c r="T39" i="10"/>
  <c r="S25" i="10"/>
  <c r="S7" i="10"/>
  <c r="H41" i="10"/>
  <c r="L34" i="10"/>
  <c r="P31" i="10"/>
  <c r="J13" i="10"/>
  <c r="BK129" i="10"/>
  <c r="BQ72" i="10"/>
  <c r="BL55" i="10"/>
  <c r="BM87" i="10"/>
  <c r="BL92" i="10"/>
  <c r="BO113" i="10"/>
  <c r="BN134" i="10"/>
  <c r="BM85" i="10"/>
  <c r="BO54" i="10"/>
  <c r="BL21" i="10"/>
  <c r="BM29" i="10"/>
  <c r="BJ111" i="10"/>
  <c r="BJ76" i="10"/>
  <c r="BM96" i="10"/>
  <c r="BP116" i="10"/>
  <c r="BM126" i="10"/>
  <c r="BM57" i="10"/>
  <c r="BM72" i="10"/>
  <c r="BQ22" i="10"/>
  <c r="BL29" i="10"/>
  <c r="BK54" i="10"/>
  <c r="BN17" i="10"/>
  <c r="BQ124" i="10"/>
  <c r="BO107" i="10"/>
  <c r="BK58" i="10"/>
  <c r="BM128" i="10"/>
  <c r="BP97" i="10"/>
  <c r="BM82" i="10"/>
  <c r="BO14" i="10"/>
  <c r="BK20" i="10"/>
  <c r="BP81" i="10"/>
  <c r="BO65" i="10"/>
  <c r="BM37" i="10"/>
  <c r="BM21" i="10"/>
  <c r="BQ12" i="10"/>
  <c r="AH23" i="10"/>
  <c r="AB109" i="10"/>
  <c r="AO36" i="10"/>
  <c r="AG67" i="10"/>
  <c r="AK28" i="10"/>
  <c r="AF47" i="10"/>
  <c r="AQ45" i="10"/>
  <c r="AQ40" i="10"/>
  <c r="AQ8" i="10"/>
  <c r="AM43" i="10"/>
  <c r="AP6" i="10"/>
  <c r="BC21" i="10"/>
  <c r="AU92" i="10"/>
  <c r="AZ69" i="10"/>
  <c r="BD114" i="10"/>
  <c r="BD25" i="10"/>
  <c r="G125" i="10"/>
  <c r="M117" i="10"/>
  <c r="F100" i="10"/>
  <c r="T77" i="10"/>
  <c r="U81" i="10"/>
  <c r="T78" i="10"/>
  <c r="V97" i="10"/>
  <c r="U53" i="10"/>
  <c r="H83" i="10"/>
  <c r="V129" i="10"/>
  <c r="O101" i="10"/>
  <c r="Q75" i="10"/>
  <c r="M128" i="10"/>
  <c r="M116" i="10"/>
  <c r="Q38" i="10"/>
  <c r="I32" i="10"/>
  <c r="P15" i="10"/>
  <c r="S8" i="10"/>
  <c r="F50" i="10"/>
  <c r="M37" i="10"/>
  <c r="E31" i="10"/>
  <c r="P25" i="10"/>
  <c r="J49" i="10"/>
  <c r="Q36" i="10"/>
  <c r="I30" i="10"/>
  <c r="T24" i="10"/>
  <c r="G50" i="10"/>
  <c r="H14" i="10"/>
  <c r="BM67" i="10"/>
  <c r="BM116" i="10"/>
  <c r="BO100" i="10"/>
  <c r="BK94" i="10"/>
  <c r="BL99" i="10"/>
  <c r="BP46" i="10"/>
  <c r="BN64" i="10"/>
  <c r="BM25" i="10"/>
  <c r="BL44" i="10"/>
  <c r="BM54" i="10"/>
  <c r="BQ10" i="10"/>
  <c r="AM116" i="10"/>
  <c r="AJ77" i="10"/>
  <c r="AH63" i="10"/>
  <c r="AM20" i="10"/>
  <c r="AR72" i="10"/>
  <c r="AF67" i="10"/>
  <c r="AR48" i="10"/>
  <c r="AE66" i="10"/>
  <c r="AR109" i="10"/>
  <c r="AJ55" i="10"/>
  <c r="X47" i="10"/>
  <c r="AL8" i="10"/>
  <c r="AS14" i="10"/>
  <c r="BB50" i="10"/>
  <c r="BB47" i="10"/>
  <c r="AY129" i="10"/>
  <c r="AW68" i="10"/>
  <c r="BC15" i="10"/>
  <c r="BE69" i="10"/>
  <c r="AU60" i="10"/>
  <c r="V83" i="10"/>
  <c r="O89" i="10"/>
  <c r="G94" i="10"/>
  <c r="U52" i="10"/>
  <c r="P109" i="10"/>
  <c r="L87" i="10"/>
  <c r="S52" i="10"/>
  <c r="P70" i="10"/>
  <c r="H59" i="10"/>
  <c r="K105" i="10"/>
  <c r="L99" i="10"/>
  <c r="G70" i="10"/>
  <c r="E134" i="10"/>
  <c r="G84" i="10"/>
  <c r="M132" i="10"/>
  <c r="S107" i="10"/>
  <c r="I71" i="10"/>
  <c r="U29" i="10"/>
  <c r="N38" i="10"/>
  <c r="L27" i="10"/>
  <c r="M15" i="10"/>
  <c r="R38" i="10"/>
  <c r="U18" i="10"/>
  <c r="E35" i="10"/>
  <c r="O17" i="10"/>
  <c r="M18" i="10"/>
  <c r="F30" i="10"/>
  <c r="U23" i="10"/>
  <c r="R39" i="10"/>
  <c r="J33" i="10"/>
  <c r="T49" i="10"/>
  <c r="S37" i="10"/>
  <c r="K38" i="10"/>
  <c r="V36" i="10"/>
  <c r="H18" i="10"/>
  <c r="BM131" i="10"/>
  <c r="BM115" i="10"/>
  <c r="BP120" i="10"/>
  <c r="BK104" i="10"/>
  <c r="BL88" i="10"/>
  <c r="BK109" i="10"/>
  <c r="BK93" i="10"/>
  <c r="BQ61" i="10"/>
  <c r="BQ101" i="10"/>
  <c r="BN90" i="10"/>
  <c r="BK23" i="10"/>
  <c r="BQ57" i="10"/>
  <c r="BP54" i="10"/>
  <c r="BM7" i="10"/>
  <c r="BP21" i="10"/>
  <c r="BQ108" i="10"/>
  <c r="BK131" i="10"/>
  <c r="BK62" i="10"/>
  <c r="BO22" i="10"/>
  <c r="BK28" i="10"/>
  <c r="BN31" i="10"/>
  <c r="BN57" i="10"/>
  <c r="BJ20" i="10"/>
  <c r="BN39" i="10"/>
  <c r="BN23" i="10"/>
  <c r="BN6" i="10"/>
  <c r="BM61" i="10"/>
  <c r="BO13" i="10"/>
  <c r="BQ9" i="10"/>
  <c r="BM13" i="10"/>
  <c r="AZ9" i="10"/>
  <c r="M54" i="10"/>
  <c r="T134" i="10"/>
  <c r="R87" i="10"/>
  <c r="P95" i="10"/>
  <c r="V48" i="10"/>
  <c r="N42" i="10"/>
  <c r="F36" i="10"/>
  <c r="I22" i="10"/>
  <c r="V46" i="10"/>
  <c r="U27" i="10"/>
  <c r="M11" i="10"/>
  <c r="T45" i="10"/>
  <c r="N20" i="10"/>
  <c r="BK110" i="10"/>
  <c r="BM98" i="10"/>
  <c r="BN92" i="10"/>
  <c r="BN128" i="10"/>
  <c r="BP112" i="10"/>
  <c r="BQ97" i="10"/>
  <c r="BQ117" i="10"/>
  <c r="BO52" i="10"/>
  <c r="BM74" i="10"/>
  <c r="BO42" i="10"/>
  <c r="BM26" i="10"/>
  <c r="BK49" i="10"/>
  <c r="BJ97" i="10"/>
  <c r="BP133" i="10"/>
  <c r="BK85" i="10"/>
  <c r="BN113" i="10"/>
  <c r="BJ43" i="10"/>
  <c r="BO18" i="10"/>
  <c r="BK25" i="10"/>
  <c r="BJ33" i="10"/>
  <c r="BN37" i="10"/>
  <c r="BP42" i="10"/>
  <c r="BM23" i="10"/>
  <c r="BP28" i="10"/>
  <c r="U65" i="10"/>
  <c r="BO33" i="10"/>
  <c r="U119" i="10"/>
  <c r="J69" i="10"/>
  <c r="J116" i="10"/>
  <c r="O49" i="10"/>
  <c r="O45" i="10"/>
  <c r="N30" i="10"/>
  <c r="F24" i="10"/>
  <c r="U17" i="10"/>
  <c r="P33" i="10"/>
  <c r="S43" i="10"/>
  <c r="BL40" i="10"/>
  <c r="BP119" i="10"/>
  <c r="BK103" i="10"/>
  <c r="BN61" i="10"/>
  <c r="BJ72" i="10"/>
  <c r="BN11" i="10"/>
  <c r="L51" i="10"/>
  <c r="BJ16" i="10"/>
  <c r="BJ17" i="10"/>
  <c r="BN47" i="10"/>
  <c r="BP83" i="10"/>
  <c r="BL18" i="10"/>
  <c r="BO121" i="10"/>
  <c r="V82" i="10"/>
  <c r="G112" i="10"/>
  <c r="P61" i="10"/>
  <c r="P60" i="10"/>
  <c r="K31" i="10"/>
  <c r="I8" i="10"/>
  <c r="N31" i="10"/>
  <c r="P17" i="10"/>
  <c r="BN98" i="10"/>
  <c r="BN97" i="10"/>
  <c r="BJ73" i="10"/>
  <c r="BQ114" i="10"/>
  <c r="BQ50" i="10"/>
  <c r="BQ128" i="10"/>
  <c r="BQ129" i="10"/>
  <c r="BN75" i="10"/>
  <c r="BN76" i="10"/>
  <c r="BQ53" i="10"/>
  <c r="BQ54" i="10"/>
  <c r="BO19" i="10"/>
  <c r="BO20" i="10"/>
  <c r="BJ116" i="10"/>
  <c r="BJ115" i="10"/>
  <c r="BN120" i="10"/>
  <c r="BN62" i="10"/>
  <c r="BJ47" i="10"/>
  <c r="BJ46" i="10"/>
  <c r="BQ49" i="10"/>
  <c r="BN72" i="10"/>
  <c r="BN73" i="10"/>
  <c r="BJ68" i="10"/>
  <c r="BM45" i="10"/>
  <c r="BM34" i="10"/>
  <c r="O131" i="10"/>
  <c r="O130" i="10"/>
  <c r="I96" i="10"/>
  <c r="BQ62" i="10"/>
  <c r="BQ63" i="10"/>
  <c r="BP26" i="10"/>
  <c r="BP25" i="10"/>
  <c r="BK21" i="10"/>
  <c r="BK22" i="10"/>
  <c r="BP8" i="10"/>
  <c r="BO50" i="10"/>
  <c r="BN50" i="10"/>
  <c r="AW23" i="10"/>
  <c r="AW22" i="10"/>
  <c r="BG15" i="10"/>
  <c r="BG132" i="10"/>
  <c r="AP125" i="10"/>
  <c r="AC75" i="10"/>
  <c r="AS127" i="10"/>
  <c r="AH65" i="10"/>
  <c r="AL71" i="10"/>
  <c r="AH39" i="10"/>
  <c r="Y38" i="10"/>
  <c r="AK32" i="10"/>
  <c r="AS68" i="10"/>
  <c r="AP14" i="10"/>
  <c r="BA6" i="10"/>
  <c r="S56" i="10"/>
  <c r="Q130" i="10"/>
  <c r="V62" i="10"/>
  <c r="G52" i="10"/>
  <c r="K35" i="10"/>
  <c r="R23" i="10"/>
  <c r="BM75" i="10"/>
  <c r="BN84" i="10"/>
  <c r="BN28" i="10"/>
  <c r="BL59" i="10"/>
  <c r="BL32" i="10"/>
  <c r="BN104" i="10"/>
  <c r="BP88" i="10"/>
  <c r="BJ86" i="10"/>
  <c r="BM114" i="10"/>
  <c r="E52" i="10"/>
  <c r="BJ128" i="10"/>
  <c r="BL17" i="10"/>
  <c r="BP40" i="10"/>
  <c r="BH71" i="10"/>
  <c r="BG64" i="10"/>
  <c r="Y82" i="10"/>
  <c r="AF120" i="10"/>
  <c r="W122" i="10"/>
  <c r="AM92" i="10"/>
  <c r="AT54" i="10"/>
  <c r="BM42" i="10"/>
  <c r="BJ26" i="10"/>
  <c r="BN107" i="10"/>
  <c r="BJ106" i="10"/>
  <c r="BL97" i="10"/>
  <c r="BN46" i="10"/>
  <c r="BJ48" i="10"/>
  <c r="BQ60" i="10"/>
  <c r="L6" i="10"/>
  <c r="Q21" i="10"/>
  <c r="P18" i="10"/>
  <c r="BO63" i="10"/>
  <c r="BN110" i="10"/>
  <c r="BJ119" i="10"/>
  <c r="BP31" i="10"/>
  <c r="BJ100" i="10"/>
  <c r="BL70" i="10"/>
  <c r="BN99" i="10"/>
  <c r="BO53" i="10"/>
  <c r="BO108" i="10"/>
  <c r="AQ58" i="10"/>
  <c r="AC14" i="10"/>
  <c r="BD59" i="10"/>
  <c r="AW38" i="10"/>
  <c r="BC109" i="10"/>
  <c r="U70" i="10"/>
  <c r="U85" i="10"/>
  <c r="F70" i="10"/>
  <c r="O39" i="10"/>
  <c r="G31" i="10"/>
  <c r="H43" i="10"/>
  <c r="BL75" i="10"/>
  <c r="BJ57" i="10"/>
  <c r="BM73" i="10"/>
  <c r="BO9" i="10"/>
  <c r="BP118" i="10"/>
  <c r="BN36" i="10"/>
  <c r="BQ13" i="10"/>
  <c r="BI71" i="10"/>
  <c r="BG69" i="10"/>
  <c r="AP30" i="10"/>
  <c r="X48" i="10"/>
  <c r="AX106" i="10"/>
  <c r="BF10" i="10"/>
  <c r="G77" i="10"/>
  <c r="O134" i="10"/>
  <c r="S38" i="10"/>
  <c r="H49" i="10"/>
  <c r="BQ118" i="10"/>
  <c r="T46" i="10"/>
  <c r="BM80" i="10"/>
  <c r="BJ34" i="10"/>
  <c r="AS56" i="10"/>
  <c r="AZ98" i="10"/>
  <c r="BE46" i="10"/>
  <c r="BB8" i="10"/>
  <c r="AW30" i="10"/>
  <c r="L94" i="10"/>
  <c r="Q26" i="10"/>
  <c r="BN69" i="10"/>
  <c r="AP31" i="10"/>
  <c r="AO56" i="10"/>
  <c r="BF100" i="10"/>
  <c r="BF126" i="10"/>
  <c r="K122" i="10"/>
  <c r="J53" i="10"/>
  <c r="E53" i="10"/>
  <c r="N44" i="10"/>
  <c r="U31" i="10"/>
  <c r="M25" i="10"/>
  <c r="P8" i="10"/>
  <c r="S48" i="10"/>
  <c r="G24" i="10"/>
  <c r="F12" i="10"/>
  <c r="F25" i="10"/>
  <c r="M39" i="10"/>
  <c r="BJ84" i="10"/>
  <c r="BN13" i="10"/>
  <c r="BL133" i="10"/>
  <c r="BM106" i="10"/>
  <c r="BQ67" i="10"/>
  <c r="BQ115" i="10"/>
  <c r="BO78" i="10"/>
  <c r="BP62" i="10"/>
  <c r="BQ81" i="10"/>
  <c r="BL35" i="10"/>
  <c r="BN96" i="10"/>
  <c r="BL103" i="10"/>
  <c r="BJ81" i="10"/>
  <c r="BO32" i="10"/>
  <c r="BJ83" i="10"/>
  <c r="BJ19" i="10"/>
  <c r="BO25" i="10"/>
  <c r="BK32" i="10"/>
  <c r="AJ90" i="10"/>
  <c r="X124" i="10"/>
  <c r="AI62" i="10"/>
  <c r="Y132" i="10"/>
  <c r="AM37" i="10"/>
  <c r="AJ45" i="10"/>
  <c r="AO67" i="10"/>
  <c r="AB87" i="10"/>
  <c r="AI54" i="10"/>
  <c r="AA100" i="10"/>
  <c r="Y75" i="10"/>
  <c r="AM61" i="10"/>
  <c r="AK26" i="10"/>
  <c r="AM36" i="10"/>
  <c r="AH15" i="10"/>
  <c r="AO28" i="10"/>
  <c r="AT31" i="10"/>
  <c r="AO66" i="10"/>
  <c r="AP24" i="10"/>
  <c r="AQ67" i="10"/>
  <c r="AA67" i="10"/>
  <c r="AC56" i="10"/>
  <c r="AS50" i="10"/>
  <c r="BB79" i="10"/>
  <c r="BC36" i="10"/>
  <c r="BE66" i="10"/>
  <c r="BB30" i="10"/>
  <c r="Q113" i="10"/>
  <c r="S91" i="10"/>
  <c r="G109" i="10"/>
  <c r="R70" i="10"/>
  <c r="V114" i="10"/>
  <c r="T96" i="10"/>
  <c r="G73" i="10"/>
  <c r="M84" i="10"/>
  <c r="G74" i="10"/>
  <c r="J57" i="10"/>
  <c r="U126" i="10"/>
  <c r="T124" i="10"/>
  <c r="G22" i="10"/>
  <c r="O62" i="10"/>
  <c r="E103" i="10"/>
  <c r="S98" i="10"/>
  <c r="L91" i="10"/>
  <c r="F61" i="10"/>
  <c r="Q54" i="10"/>
  <c r="M48" i="10"/>
  <c r="K47" i="10"/>
  <c r="P29" i="10"/>
  <c r="H23" i="10"/>
  <c r="H12" i="10"/>
  <c r="Q13" i="10"/>
  <c r="N28" i="10"/>
  <c r="I19" i="10"/>
  <c r="R41" i="10"/>
  <c r="V9" i="10"/>
  <c r="L15" i="10"/>
  <c r="BQ92" i="10"/>
  <c r="BO134" i="10"/>
  <c r="BK100" i="10"/>
  <c r="BO89" i="10"/>
  <c r="BM110" i="10"/>
  <c r="BO94" i="10"/>
  <c r="BN56" i="10"/>
  <c r="BL6" i="10"/>
  <c r="BL13" i="10"/>
  <c r="BP23" i="10"/>
  <c r="BN38" i="10"/>
  <c r="BK61" i="10"/>
  <c r="BK130" i="10"/>
  <c r="BP76" i="10"/>
  <c r="BN119" i="10"/>
  <c r="BQ87" i="10"/>
  <c r="BM31" i="10"/>
  <c r="BM6" i="10"/>
  <c r="BO45" i="10"/>
  <c r="BQ132" i="10"/>
  <c r="BJ71" i="10"/>
  <c r="BJ39" i="10"/>
  <c r="BI49" i="10"/>
  <c r="BH29" i="10"/>
  <c r="BG33" i="10"/>
  <c r="AC129" i="10"/>
  <c r="AN68" i="10"/>
  <c r="AC97" i="10"/>
  <c r="AR112" i="10"/>
  <c r="AS131" i="10"/>
  <c r="AA76" i="10"/>
  <c r="AH55" i="10"/>
  <c r="Y33" i="10"/>
  <c r="AS106" i="10"/>
  <c r="AJ18" i="10"/>
  <c r="AT66" i="10"/>
  <c r="AK109" i="10"/>
  <c r="AD66" i="10"/>
  <c r="AF29" i="10"/>
  <c r="AC50" i="10"/>
  <c r="AN9" i="10"/>
  <c r="BE134" i="10"/>
  <c r="AV20" i="10"/>
  <c r="BC93" i="10"/>
  <c r="BC97" i="10"/>
  <c r="AV16" i="10"/>
  <c r="BD17" i="10"/>
  <c r="BB34" i="10"/>
  <c r="AU102" i="10"/>
  <c r="AV121" i="10"/>
  <c r="BC25" i="10"/>
  <c r="BC27" i="10"/>
  <c r="I122" i="10"/>
  <c r="H56" i="10"/>
  <c r="N112" i="10"/>
  <c r="S115" i="10"/>
  <c r="M78" i="10"/>
  <c r="T128" i="10"/>
  <c r="E63" i="10"/>
  <c r="Q65" i="10"/>
  <c r="N123" i="10"/>
  <c r="H73" i="10"/>
  <c r="F109" i="10"/>
  <c r="H123" i="10"/>
  <c r="H21" i="10"/>
  <c r="U41" i="10"/>
  <c r="E18" i="10"/>
  <c r="I11" i="10"/>
  <c r="J41" i="10"/>
  <c r="Q28" i="10"/>
  <c r="S45" i="10"/>
  <c r="M51" i="10"/>
  <c r="I46" i="10"/>
  <c r="H39" i="10"/>
  <c r="S33" i="10"/>
  <c r="I34" i="10"/>
  <c r="T28" i="10"/>
  <c r="F46" i="10"/>
  <c r="M33" i="10"/>
  <c r="J21" i="10"/>
  <c r="BQ94" i="10"/>
  <c r="BQ85" i="10"/>
  <c r="BQ48" i="10"/>
  <c r="BP114" i="10"/>
  <c r="BN77" i="10"/>
  <c r="BM118" i="10"/>
  <c r="BO102" i="10"/>
  <c r="BK86" i="10"/>
  <c r="BL124" i="10"/>
  <c r="BM107" i="10"/>
  <c r="BM92" i="10"/>
  <c r="BL58" i="10"/>
  <c r="BQ55" i="10"/>
  <c r="BM53" i="10"/>
  <c r="BL34" i="10"/>
  <c r="BO119" i="10"/>
  <c r="BL112" i="10"/>
  <c r="BM100" i="10"/>
  <c r="BQ84" i="10"/>
  <c r="BJ41" i="10"/>
  <c r="BK14" i="10"/>
  <c r="BK125" i="10"/>
  <c r="BK63" i="10"/>
  <c r="BQ98" i="10"/>
  <c r="BJ66" i="10"/>
  <c r="BN20" i="10"/>
  <c r="BL42" i="10"/>
  <c r="BI27" i="10"/>
  <c r="AK130" i="10"/>
  <c r="AG109" i="10"/>
  <c r="AR106" i="10"/>
  <c r="AN47" i="10"/>
  <c r="AF134" i="10"/>
  <c r="Z121" i="10"/>
  <c r="AD123" i="10"/>
  <c r="AP73" i="10"/>
  <c r="AI90" i="10"/>
  <c r="AI52" i="10"/>
  <c r="AH31" i="10"/>
  <c r="AO84" i="10"/>
  <c r="AF23" i="10"/>
  <c r="AF36" i="10"/>
  <c r="AF56" i="10"/>
  <c r="AA40" i="10"/>
  <c r="BF129" i="10"/>
  <c r="BD112" i="10"/>
  <c r="BE106" i="10"/>
  <c r="AX38" i="10"/>
  <c r="BB129" i="10"/>
  <c r="AZ11" i="10"/>
  <c r="AY12" i="10"/>
  <c r="AY68" i="10"/>
  <c r="BA14" i="10"/>
  <c r="AX19" i="10"/>
  <c r="AX32" i="10"/>
  <c r="AW24" i="10"/>
  <c r="N134" i="10"/>
  <c r="G69" i="10"/>
  <c r="F84" i="10"/>
  <c r="Q77" i="10"/>
  <c r="S90" i="10"/>
  <c r="V71" i="10"/>
  <c r="F59" i="10"/>
  <c r="N111" i="10"/>
  <c r="O87" i="10"/>
  <c r="S100" i="10"/>
  <c r="V94" i="10"/>
  <c r="K85" i="10"/>
  <c r="J47" i="10"/>
  <c r="Q39" i="10"/>
  <c r="AG117" i="10"/>
  <c r="X108" i="10"/>
  <c r="I82" i="10"/>
  <c r="O132" i="10"/>
  <c r="F114" i="10"/>
  <c r="U73" i="10"/>
  <c r="S61" i="10"/>
  <c r="K133" i="10"/>
  <c r="R107" i="10"/>
  <c r="J101" i="10"/>
  <c r="G87" i="10"/>
  <c r="O109" i="10"/>
  <c r="E69" i="10"/>
  <c r="R91" i="10"/>
  <c r="P67" i="10"/>
  <c r="M90" i="10"/>
  <c r="S111" i="10"/>
  <c r="Q74" i="10"/>
  <c r="O65" i="10"/>
  <c r="G59" i="10"/>
  <c r="P105" i="10"/>
  <c r="S126" i="10"/>
  <c r="P119" i="10"/>
  <c r="R79" i="10"/>
  <c r="P86" i="10"/>
  <c r="U62" i="10"/>
  <c r="BM69" i="10"/>
  <c r="BO46" i="10"/>
  <c r="BJ88" i="10"/>
  <c r="BP70" i="10"/>
  <c r="BL47" i="10"/>
  <c r="BJ31" i="10"/>
  <c r="BJ15" i="10"/>
  <c r="BO6" i="10"/>
  <c r="AS16" i="10"/>
  <c r="AD16" i="10"/>
  <c r="AJ49" i="10"/>
  <c r="AM50" i="10"/>
  <c r="AZ112" i="10"/>
  <c r="AV123" i="10"/>
  <c r="BE16" i="10"/>
  <c r="BE110" i="10"/>
  <c r="BB43" i="10"/>
  <c r="BF131" i="10"/>
  <c r="I52" i="10"/>
  <c r="AJ54" i="10"/>
  <c r="BD73" i="10"/>
  <c r="AB46" i="10"/>
  <c r="AF38" i="10"/>
  <c r="AS42" i="10"/>
  <c r="AB16" i="10"/>
  <c r="AN52" i="10"/>
  <c r="AB80" i="10"/>
  <c r="AO98" i="10"/>
  <c r="AQ82" i="10"/>
  <c r="AL67" i="10"/>
  <c r="AM64" i="10"/>
  <c r="AQ24" i="10"/>
  <c r="AL19" i="10"/>
  <c r="AD47" i="10"/>
  <c r="AR33" i="10"/>
  <c r="AD31" i="10"/>
  <c r="AD15" i="10"/>
  <c r="Z48" i="10"/>
  <c r="AQ64" i="10"/>
  <c r="AM56" i="10"/>
  <c r="Z10" i="10"/>
  <c r="BF96" i="10"/>
  <c r="BF128" i="10"/>
  <c r="AU123" i="10"/>
  <c r="BB71" i="10"/>
  <c r="BE131" i="10"/>
  <c r="BD77" i="10"/>
  <c r="BA105" i="10"/>
  <c r="AZ104" i="10"/>
  <c r="AV124" i="10"/>
  <c r="BD97" i="10"/>
  <c r="AW76" i="10"/>
  <c r="AV64" i="10"/>
  <c r="AX113" i="10"/>
  <c r="AY73" i="10"/>
  <c r="BD51" i="10"/>
  <c r="BE36" i="10"/>
  <c r="AV17" i="10"/>
  <c r="BC20" i="10"/>
  <c r="BF108" i="10"/>
  <c r="AW55" i="10"/>
  <c r="AX66" i="10"/>
  <c r="AU6" i="10"/>
  <c r="AW10" i="10"/>
  <c r="BE88" i="10"/>
  <c r="BE11" i="10"/>
  <c r="AZ121" i="10"/>
  <c r="BC89" i="10"/>
  <c r="AW46" i="10"/>
  <c r="AX36" i="10"/>
  <c r="BD12" i="10"/>
  <c r="V102" i="10"/>
  <c r="T110" i="10"/>
  <c r="V59" i="10"/>
  <c r="P93" i="10"/>
  <c r="M133" i="10"/>
  <c r="M67" i="10"/>
  <c r="I114" i="10"/>
  <c r="Q86" i="10"/>
  <c r="F79" i="10"/>
  <c r="Q70" i="10"/>
  <c r="R55" i="10"/>
  <c r="V109" i="10"/>
  <c r="F97" i="10"/>
  <c r="G54" i="10"/>
  <c r="Q63" i="10"/>
  <c r="M58" i="10"/>
  <c r="N124" i="10"/>
  <c r="M107" i="10"/>
  <c r="T90" i="10"/>
  <c r="S87" i="10"/>
  <c r="R11" i="10"/>
  <c r="O31" i="10"/>
  <c r="V19" i="10"/>
  <c r="N13" i="10"/>
  <c r="I47" i="10"/>
  <c r="K23" i="10"/>
  <c r="F6" i="10"/>
  <c r="L43" i="10"/>
  <c r="G17" i="10"/>
  <c r="G11" i="10"/>
  <c r="T22" i="10"/>
  <c r="P21" i="10"/>
  <c r="S12" i="10"/>
  <c r="O6" i="10"/>
  <c r="S21" i="10"/>
  <c r="K18" i="10"/>
  <c r="K21" i="10"/>
  <c r="BJ103" i="10"/>
  <c r="BN127" i="10"/>
  <c r="BJ32" i="10"/>
  <c r="BK19" i="10"/>
  <c r="BM125" i="10"/>
  <c r="BK122" i="10"/>
  <c r="BO127" i="10"/>
  <c r="BP17" i="10"/>
  <c r="BQ28" i="10"/>
  <c r="BM18" i="10"/>
  <c r="BK121" i="10"/>
  <c r="BK35" i="10"/>
  <c r="BP125" i="10"/>
  <c r="BP94" i="10"/>
  <c r="BL120" i="10"/>
  <c r="BO95" i="10"/>
  <c r="BM93" i="10"/>
  <c r="BO41" i="10"/>
  <c r="BO114" i="10"/>
  <c r="BO58" i="10"/>
  <c r="BJ134" i="10"/>
  <c r="BL117" i="10"/>
  <c r="BJ93" i="10"/>
  <c r="BK114" i="10"/>
  <c r="BK90" i="10"/>
  <c r="BQ127" i="10"/>
  <c r="BK119" i="10"/>
  <c r="BN124" i="10"/>
  <c r="BN101" i="10"/>
  <c r="BK60" i="10"/>
  <c r="BK55" i="10"/>
  <c r="BN53" i="10"/>
  <c r="BL51" i="10"/>
  <c r="BN51" i="10"/>
  <c r="BJ77" i="10"/>
  <c r="BJ62" i="10"/>
  <c r="BJ54" i="10"/>
  <c r="BJ30" i="10"/>
  <c r="BJ14" i="10"/>
  <c r="BO37" i="10"/>
  <c r="BO21" i="10"/>
  <c r="BN41" i="10"/>
  <c r="BN16" i="10"/>
  <c r="BN9" i="10"/>
  <c r="BO38" i="10"/>
  <c r="BL14" i="10"/>
  <c r="BQ6" i="10"/>
  <c r="BQ43" i="10"/>
  <c r="BM40" i="10"/>
  <c r="BL24" i="10"/>
  <c r="AR56" i="10"/>
  <c r="AR57" i="10"/>
  <c r="AP121" i="10"/>
  <c r="AT79" i="10"/>
  <c r="Y91" i="10"/>
  <c r="AK14" i="10"/>
  <c r="AC70" i="10"/>
  <c r="AL59" i="10"/>
  <c r="AL51" i="10"/>
  <c r="AL43" i="10"/>
  <c r="AL35" i="10"/>
  <c r="AL27" i="10"/>
  <c r="AD63" i="10"/>
  <c r="AR25" i="10"/>
  <c r="AE37" i="10"/>
  <c r="AE21" i="10"/>
  <c r="AA30" i="10"/>
  <c r="W7" i="10"/>
  <c r="AC9" i="10"/>
  <c r="BD24" i="10"/>
  <c r="BA8" i="10"/>
  <c r="BF125" i="10"/>
  <c r="AV88" i="10"/>
  <c r="BD70" i="10"/>
  <c r="BA82" i="10"/>
  <c r="AU18" i="10"/>
  <c r="I63" i="10"/>
  <c r="R95" i="10"/>
  <c r="T57" i="10"/>
  <c r="G67" i="10"/>
  <c r="Q72" i="10"/>
  <c r="K28" i="10"/>
  <c r="R16" i="10"/>
  <c r="N12" i="10"/>
  <c r="Q37" i="10"/>
  <c r="AG100" i="10"/>
  <c r="R15" i="10"/>
  <c r="J29" i="10"/>
  <c r="R35" i="10"/>
  <c r="BM117" i="10"/>
  <c r="BL83" i="10"/>
  <c r="BJ102" i="10"/>
  <c r="BM91" i="10"/>
  <c r="BM105" i="10"/>
  <c r="AX67" i="10"/>
  <c r="BJ85" i="10"/>
  <c r="F7" i="10"/>
  <c r="AE29" i="10"/>
  <c r="AV108" i="10"/>
  <c r="H116" i="10"/>
  <c r="I110" i="10"/>
  <c r="I109" i="10"/>
  <c r="AB123" i="10"/>
  <c r="AB58" i="10"/>
  <c r="AB27" i="10"/>
  <c r="W106" i="10"/>
  <c r="AD89" i="10"/>
  <c r="AP96" i="10"/>
  <c r="AQ32" i="10"/>
  <c r="AD55" i="10"/>
  <c r="AI36" i="10"/>
  <c r="AI20" i="10"/>
  <c r="Y66" i="10"/>
  <c r="Y58" i="10"/>
  <c r="AN34" i="10"/>
  <c r="AN26" i="10"/>
  <c r="Z16" i="10"/>
  <c r="AT50" i="10"/>
  <c r="AP43" i="10"/>
  <c r="AQ16" i="10"/>
  <c r="AB9" i="10"/>
  <c r="AW124" i="10"/>
  <c r="BA113" i="10"/>
  <c r="BF39" i="10"/>
  <c r="AW91" i="10"/>
  <c r="AX49" i="10"/>
  <c r="AZ129" i="10"/>
  <c r="AV87" i="10"/>
  <c r="BD23" i="10"/>
  <c r="P94" i="10"/>
  <c r="E129" i="10"/>
  <c r="H69" i="10"/>
  <c r="S112" i="10"/>
  <c r="J113" i="10"/>
  <c r="I91" i="10"/>
  <c r="H131" i="10"/>
  <c r="Q52" i="10"/>
  <c r="J10" i="10"/>
  <c r="J9" i="10"/>
  <c r="M9" i="10"/>
  <c r="T25" i="10"/>
  <c r="V37" i="10"/>
  <c r="V38" i="10"/>
  <c r="K13" i="10"/>
  <c r="BP93" i="10"/>
  <c r="BP92" i="10"/>
  <c r="BL89" i="10"/>
  <c r="BL90" i="10"/>
  <c r="BL134" i="10"/>
  <c r="BL135" i="10"/>
  <c r="BL110" i="10"/>
  <c r="BL111" i="10"/>
  <c r="BL132" i="10"/>
  <c r="BL8" i="10"/>
  <c r="BL9" i="10"/>
  <c r="BP12" i="10"/>
  <c r="BP11" i="10"/>
  <c r="BO56" i="10"/>
  <c r="BO57" i="10"/>
  <c r="BN66" i="10"/>
  <c r="BN65" i="10"/>
  <c r="BJ12" i="10"/>
  <c r="BJ13" i="10"/>
  <c r="BN21" i="10"/>
  <c r="BN22" i="10"/>
  <c r="BJ118" i="10"/>
  <c r="BJ117" i="10"/>
  <c r="BL123" i="10"/>
  <c r="BK84" i="10"/>
  <c r="BK83" i="10"/>
  <c r="BQ18" i="10"/>
  <c r="BQ17" i="10"/>
  <c r="BJ98" i="10"/>
  <c r="BJ99" i="10"/>
  <c r="BK52" i="10"/>
  <c r="BQ27" i="10"/>
  <c r="BM8" i="10"/>
  <c r="AR124" i="10"/>
  <c r="AE77" i="10"/>
  <c r="W77" i="10"/>
  <c r="AE22" i="10"/>
  <c r="AC37" i="10"/>
  <c r="AC21" i="10"/>
  <c r="AD39" i="10"/>
  <c r="AD23" i="10"/>
  <c r="Z64" i="10"/>
  <c r="Z56" i="10"/>
  <c r="Z40" i="10"/>
  <c r="Z32" i="10"/>
  <c r="Z24" i="10"/>
  <c r="Y51" i="10"/>
  <c r="AA12" i="10"/>
  <c r="AD7" i="10"/>
  <c r="AQ9" i="10"/>
  <c r="BE89" i="10"/>
  <c r="AX130" i="10"/>
  <c r="AW33" i="10"/>
  <c r="BA40" i="10"/>
  <c r="AW110" i="10"/>
  <c r="AX29" i="10"/>
  <c r="AX13" i="10"/>
  <c r="H57" i="10"/>
  <c r="H79" i="10"/>
  <c r="E80" i="10"/>
  <c r="Q85" i="10"/>
  <c r="O51" i="10"/>
  <c r="L38" i="10"/>
  <c r="J50" i="10"/>
  <c r="U40" i="10"/>
  <c r="U39" i="10"/>
  <c r="E28" i="10"/>
  <c r="S46" i="10"/>
  <c r="BJ122" i="10"/>
  <c r="BJ123" i="10"/>
  <c r="BQ110" i="10"/>
  <c r="BQ109" i="10"/>
  <c r="BK71" i="10"/>
  <c r="BK72" i="10"/>
  <c r="BP108" i="10"/>
  <c r="BP109" i="10"/>
  <c r="Q66" i="10"/>
  <c r="M40" i="10"/>
  <c r="H48" i="10"/>
  <c r="BM52" i="10"/>
  <c r="BE53" i="10"/>
  <c r="BQ95" i="10"/>
  <c r="F110" i="10"/>
  <c r="AB39" i="10"/>
  <c r="BM124" i="10"/>
  <c r="BJ40" i="10"/>
  <c r="BJ94" i="10"/>
  <c r="AT114" i="10"/>
  <c r="AQ65" i="10"/>
  <c r="AD125" i="10"/>
  <c r="K43" i="10"/>
  <c r="H133" i="10"/>
  <c r="G131" i="10"/>
  <c r="T106" i="10"/>
  <c r="T97" i="10"/>
  <c r="R49" i="10"/>
  <c r="Q83" i="10"/>
  <c r="E17" i="10"/>
  <c r="P41" i="10"/>
  <c r="H33" i="10"/>
  <c r="G18" i="10"/>
  <c r="L9" i="10"/>
  <c r="V6" i="10"/>
  <c r="I38" i="10"/>
  <c r="G9" i="10"/>
  <c r="G6" i="10"/>
  <c r="P48" i="10"/>
  <c r="I45" i="10"/>
  <c r="K44" i="10"/>
  <c r="H35" i="10"/>
  <c r="O26" i="10"/>
  <c r="S16" i="10"/>
  <c r="K10" i="10"/>
  <c r="BP130" i="10"/>
  <c r="BP129" i="10"/>
  <c r="BN103" i="10"/>
  <c r="BK42" i="10"/>
  <c r="BN58" i="10"/>
  <c r="BN59" i="10"/>
  <c r="BK34" i="10"/>
  <c r="BK18" i="10"/>
  <c r="BN32" i="10"/>
  <c r="BN33" i="10"/>
  <c r="BM134" i="10"/>
  <c r="BN125" i="10"/>
  <c r="BJ78" i="10"/>
  <c r="BL15" i="10"/>
  <c r="BJ29" i="10"/>
  <c r="S10" i="10"/>
  <c r="J44" i="10"/>
  <c r="F41" i="10"/>
  <c r="M28" i="10"/>
  <c r="I6" i="10"/>
  <c r="O16" i="10"/>
  <c r="T8" i="10"/>
  <c r="AP70" i="10"/>
  <c r="AT65" i="10"/>
  <c r="AR128" i="10"/>
  <c r="AI127" i="10"/>
  <c r="AF100" i="10"/>
  <c r="AD104" i="10"/>
  <c r="AM100" i="10"/>
  <c r="AO89" i="10"/>
  <c r="AE85" i="10"/>
  <c r="AM84" i="10"/>
  <c r="AM101" i="10"/>
  <c r="AP80" i="10"/>
  <c r="AD69" i="10"/>
  <c r="AJ108" i="10"/>
  <c r="AP18" i="10"/>
  <c r="AK75" i="10"/>
  <c r="AO72" i="10"/>
  <c r="AG68" i="10"/>
  <c r="AC71" i="10"/>
  <c r="W78" i="10"/>
  <c r="AN18" i="10"/>
  <c r="AR63" i="10"/>
  <c r="AB14" i="10"/>
  <c r="AP59" i="10"/>
  <c r="AG37" i="10"/>
  <c r="BD121" i="10"/>
  <c r="AZ128" i="10"/>
  <c r="BB40" i="10"/>
  <c r="AW64" i="10"/>
  <c r="T120" i="10"/>
  <c r="H110" i="10"/>
  <c r="R25" i="10"/>
  <c r="BL100" i="10"/>
  <c r="BO116" i="10"/>
  <c r="BP47" i="10"/>
  <c r="BQ134" i="10"/>
  <c r="BP126" i="10"/>
  <c r="BJ110" i="10"/>
  <c r="BP115" i="10"/>
  <c r="BM39" i="10"/>
  <c r="BL104" i="10"/>
  <c r="BL63" i="10"/>
  <c r="BJ133" i="10"/>
  <c r="BP117" i="10"/>
  <c r="BL81" i="10"/>
  <c r="BL50" i="10"/>
  <c r="BM71" i="10"/>
  <c r="BK64" i="10"/>
  <c r="BK120" i="10"/>
  <c r="BM55" i="10"/>
  <c r="BJ6" i="10"/>
  <c r="BN40" i="10"/>
  <c r="BN24" i="10"/>
  <c r="BL45" i="10"/>
  <c r="BP57" i="10"/>
  <c r="BQ29" i="10"/>
  <c r="BP34" i="10"/>
  <c r="AP66" i="10"/>
  <c r="AP34" i="10"/>
  <c r="AQ80" i="10"/>
  <c r="AB30" i="10"/>
  <c r="AJ88" i="10"/>
  <c r="AT33" i="10"/>
  <c r="AN92" i="10"/>
  <c r="AT49" i="10"/>
  <c r="AB72" i="10"/>
  <c r="AQ112" i="10"/>
  <c r="AT57" i="10"/>
  <c r="AG28" i="10"/>
  <c r="AM112" i="10"/>
  <c r="X41" i="10"/>
  <c r="AE113" i="10"/>
  <c r="AK36" i="10"/>
  <c r="AT26" i="10"/>
  <c r="BE123" i="10"/>
  <c r="BA49" i="10"/>
  <c r="BC118" i="10"/>
  <c r="BC74" i="10"/>
  <c r="V87" i="10"/>
  <c r="G120" i="10"/>
  <c r="O95" i="10"/>
  <c r="O129" i="10"/>
  <c r="M115" i="10"/>
  <c r="G114" i="10"/>
  <c r="N102" i="10"/>
  <c r="P134" i="10"/>
  <c r="T121" i="10"/>
  <c r="O107" i="10"/>
  <c r="T70" i="10"/>
  <c r="P77" i="10"/>
  <c r="S133" i="10"/>
  <c r="F86" i="10"/>
  <c r="S134" i="10"/>
  <c r="E96" i="10"/>
  <c r="M62" i="10"/>
  <c r="L133" i="10"/>
  <c r="I60" i="10"/>
  <c r="L130" i="10"/>
  <c r="N103" i="10"/>
  <c r="O36" i="10"/>
  <c r="O60" i="10"/>
  <c r="E118" i="10"/>
  <c r="G118" i="10"/>
  <c r="K90" i="10"/>
  <c r="E133" i="10"/>
  <c r="R110" i="10"/>
  <c r="Q64" i="10"/>
  <c r="E49" i="10"/>
  <c r="I36" i="10"/>
  <c r="E33" i="10"/>
  <c r="P27" i="10"/>
  <c r="O24" i="10"/>
  <c r="CM56" i="11"/>
  <c r="BL57" i="10"/>
  <c r="S44" i="10"/>
  <c r="BN109" i="10"/>
  <c r="BJ109" i="10"/>
  <c r="BL12" i="10"/>
  <c r="BO44" i="10"/>
  <c r="BO88" i="10"/>
  <c r="BQ86" i="10"/>
  <c r="BL82" i="10"/>
  <c r="BL22" i="10"/>
  <c r="BM28" i="10"/>
  <c r="BP32" i="10"/>
  <c r="BK65" i="10"/>
  <c r="BQ73" i="10"/>
  <c r="P104" i="10"/>
  <c r="P19" i="10"/>
  <c r="AD97" i="10"/>
  <c r="AD98" i="10"/>
  <c r="AQ49" i="10"/>
  <c r="AQ48" i="10"/>
  <c r="R7" i="10"/>
  <c r="G45" i="10"/>
  <c r="G15" i="10"/>
  <c r="BC35" i="10"/>
  <c r="M112" i="10"/>
  <c r="BK128" i="10"/>
  <c r="U14" i="10"/>
  <c r="I25" i="10"/>
  <c r="N29" i="10"/>
  <c r="Q101" i="10"/>
  <c r="L92" i="10"/>
  <c r="E86" i="10"/>
  <c r="J64" i="10"/>
  <c r="J65" i="10"/>
  <c r="J104" i="10"/>
  <c r="J43" i="10"/>
  <c r="R32" i="10"/>
  <c r="R31" i="10"/>
  <c r="J26" i="10"/>
  <c r="J25" i="10"/>
  <c r="F23" i="10"/>
  <c r="F22" i="10"/>
  <c r="U10" i="10"/>
  <c r="Q15" i="10"/>
  <c r="Q16" i="10"/>
  <c r="M47" i="10"/>
  <c r="M46" i="10"/>
  <c r="H32" i="10"/>
  <c r="S26" i="10"/>
  <c r="R50" i="10"/>
  <c r="R51" i="10"/>
  <c r="N47" i="10"/>
  <c r="N48" i="10"/>
  <c r="U35" i="10"/>
  <c r="U34" i="10"/>
  <c r="Q31" i="10"/>
  <c r="Q32" i="10"/>
  <c r="E22" i="10"/>
  <c r="E23" i="10"/>
  <c r="O22" i="10"/>
  <c r="S20" i="10"/>
  <c r="Q7" i="10"/>
  <c r="BO83" i="10"/>
  <c r="BO82" i="10"/>
  <c r="BJ52" i="10"/>
  <c r="BJ53" i="10"/>
  <c r="BO36" i="10"/>
  <c r="BO35" i="10"/>
  <c r="BK30" i="10"/>
  <c r="BK31" i="10"/>
  <c r="BQ69" i="10"/>
  <c r="BQ68" i="10"/>
  <c r="BL108" i="10"/>
  <c r="BL107" i="10"/>
  <c r="BK57" i="10"/>
  <c r="BK56" i="10"/>
  <c r="BP105" i="10"/>
  <c r="BP104" i="10"/>
  <c r="BM102" i="10"/>
  <c r="BM101" i="10"/>
  <c r="BM86" i="10"/>
  <c r="BO80" i="10"/>
  <c r="BO81" i="10"/>
  <c r="BP64" i="10"/>
  <c r="BP65" i="10"/>
  <c r="BK48" i="10"/>
  <c r="BK47" i="10"/>
  <c r="BL85" i="10"/>
  <c r="BL86" i="10"/>
  <c r="BJ69" i="10"/>
  <c r="BJ70" i="10"/>
  <c r="BN133" i="10"/>
  <c r="R60" i="10"/>
  <c r="R59" i="10"/>
  <c r="S125" i="10"/>
  <c r="H76" i="10"/>
  <c r="H77" i="10"/>
  <c r="E88" i="10"/>
  <c r="L79" i="10"/>
  <c r="Q49" i="10"/>
  <c r="Q48" i="10"/>
  <c r="V35" i="10"/>
  <c r="V34" i="10"/>
  <c r="L35" i="10"/>
  <c r="CB56" i="11"/>
  <c r="Q124" i="10"/>
  <c r="U127" i="10"/>
  <c r="F62" i="10"/>
  <c r="Q73" i="10"/>
  <c r="E16" i="10"/>
  <c r="E38" i="10"/>
  <c r="G43" i="10"/>
  <c r="AP72" i="10"/>
  <c r="AN95" i="10"/>
  <c r="AQ76" i="10"/>
  <c r="BP72" i="10"/>
  <c r="BJ101" i="10"/>
  <c r="BM120" i="10"/>
  <c r="BM111" i="10"/>
  <c r="BJ44" i="10"/>
  <c r="BJ45" i="10"/>
  <c r="BO30" i="10"/>
  <c r="BO29" i="10"/>
  <c r="BL46" i="10"/>
  <c r="BJ24" i="10"/>
  <c r="BK36" i="10"/>
  <c r="BN43" i="10"/>
  <c r="BP14" i="10"/>
  <c r="BL26" i="10"/>
  <c r="BN114" i="10"/>
  <c r="AN73" i="10"/>
  <c r="AC99" i="10"/>
  <c r="AS111" i="10"/>
  <c r="AB62" i="10"/>
  <c r="T85" i="10"/>
  <c r="AN57" i="10"/>
  <c r="S81" i="10"/>
  <c r="N118" i="10"/>
  <c r="H72" i="10"/>
  <c r="L113" i="10"/>
  <c r="K104" i="10"/>
  <c r="AW88" i="10"/>
  <c r="BH7" i="10"/>
  <c r="BP128" i="10"/>
  <c r="BA165" i="10"/>
  <c r="AY175" i="10"/>
  <c r="H134" i="10"/>
  <c r="U75" i="10"/>
  <c r="G159" i="10"/>
  <c r="Q106" i="10"/>
  <c r="P139" i="10"/>
  <c r="G88" i="10"/>
  <c r="Q126" i="10"/>
  <c r="L62" i="10"/>
  <c r="H127" i="10"/>
  <c r="V146" i="10"/>
  <c r="E173" i="10"/>
  <c r="S109" i="10"/>
  <c r="S64" i="10"/>
  <c r="K58" i="10"/>
  <c r="T66" i="10"/>
  <c r="Q152" i="10"/>
  <c r="P137" i="10"/>
  <c r="U155" i="10"/>
  <c r="S97" i="10"/>
  <c r="T38" i="10"/>
  <c r="I177" i="10"/>
  <c r="H156" i="10"/>
  <c r="E120" i="10"/>
  <c r="V105" i="10"/>
  <c r="N99" i="10"/>
  <c r="J96" i="10"/>
  <c r="M81" i="10"/>
  <c r="O56" i="10"/>
  <c r="M122" i="10"/>
  <c r="R13" i="10"/>
  <c r="V28" i="10"/>
  <c r="M31" i="10"/>
  <c r="L28" i="10"/>
  <c r="H25" i="10"/>
  <c r="K19" i="10"/>
  <c r="K20" i="10"/>
  <c r="V11" i="10"/>
  <c r="L12" i="10"/>
  <c r="K37" i="10"/>
  <c r="AI162" i="10"/>
  <c r="BL174" i="10"/>
  <c r="BM133" i="10"/>
  <c r="BL139" i="10"/>
  <c r="E29" i="10"/>
  <c r="AO20" i="10"/>
  <c r="AA86" i="10"/>
  <c r="AC111" i="10"/>
  <c r="AJ116" i="10"/>
  <c r="AQ97" i="10"/>
  <c r="X15" i="10"/>
  <c r="AT61" i="10"/>
  <c r="AJ35" i="10"/>
  <c r="AS24" i="10"/>
  <c r="AQ55" i="10"/>
  <c r="AC130" i="10"/>
  <c r="Y32" i="10"/>
  <c r="AI167" i="10"/>
  <c r="AB118" i="10"/>
  <c r="AJ136" i="10"/>
  <c r="AR93" i="10"/>
  <c r="X67" i="10"/>
  <c r="AH84" i="10"/>
  <c r="AK108" i="10"/>
  <c r="AT74" i="10"/>
  <c r="Z108" i="10"/>
  <c r="W105" i="10"/>
  <c r="Z84" i="10"/>
  <c r="AM81" i="10"/>
  <c r="Y126" i="10"/>
  <c r="AC163" i="10"/>
  <c r="AN138" i="10"/>
  <c r="AS72" i="10"/>
  <c r="W38" i="10"/>
  <c r="W40" i="10"/>
  <c r="W84" i="10"/>
  <c r="Z71" i="10"/>
  <c r="X39" i="10"/>
  <c r="AI19" i="10"/>
  <c r="AA54" i="10"/>
  <c r="AC20" i="10"/>
  <c r="AE14" i="10"/>
  <c r="AZ184" i="10"/>
  <c r="AS60" i="10"/>
  <c r="AE12" i="10"/>
  <c r="AL68" i="10"/>
  <c r="AD64" i="10"/>
  <c r="AC42" i="10"/>
  <c r="AC18" i="10"/>
  <c r="AR17" i="10"/>
  <c r="AS39" i="10"/>
  <c r="AK6" i="10"/>
  <c r="X11" i="10"/>
  <c r="AF6" i="10"/>
  <c r="AW140" i="10"/>
  <c r="BB173" i="10"/>
  <c r="BB141" i="10"/>
  <c r="BA127" i="10"/>
  <c r="BE172" i="10"/>
  <c r="BA176" i="10"/>
  <c r="AZ68" i="10"/>
  <c r="AU177" i="10"/>
  <c r="BD148" i="10"/>
  <c r="BA96" i="10"/>
  <c r="BE164" i="10"/>
  <c r="AZ132" i="10"/>
  <c r="AU93" i="10"/>
  <c r="AV122" i="10"/>
  <c r="BD172" i="10"/>
  <c r="AU127" i="10"/>
  <c r="BB84" i="10"/>
  <c r="AV171" i="10"/>
  <c r="BB37" i="10"/>
  <c r="BF92" i="10"/>
  <c r="AX65" i="10"/>
  <c r="BE44" i="10"/>
  <c r="AW6" i="10"/>
  <c r="AV163" i="10"/>
  <c r="BB131" i="10"/>
  <c r="AX135" i="10"/>
  <c r="BE122" i="10"/>
  <c r="BB100" i="10"/>
  <c r="BB151" i="10"/>
  <c r="AY65" i="10"/>
  <c r="BB44" i="10"/>
  <c r="BF170" i="10"/>
  <c r="AU143" i="10"/>
  <c r="BF116" i="10"/>
  <c r="AW28" i="10"/>
  <c r="BA72" i="10"/>
  <c r="AZ18" i="10"/>
  <c r="AY20" i="10"/>
  <c r="BD179" i="10"/>
  <c r="AV148" i="10"/>
  <c r="BC174" i="10"/>
  <c r="BC136" i="10"/>
  <c r="AW113" i="10"/>
  <c r="BC19" i="10"/>
  <c r="BC119" i="10"/>
  <c r="BF55" i="10"/>
  <c r="BE71" i="10"/>
  <c r="AU54" i="10"/>
  <c r="AW32" i="10"/>
  <c r="BD48" i="10"/>
  <c r="BA110" i="10"/>
  <c r="AX100" i="10"/>
  <c r="AW94" i="10"/>
  <c r="AX68" i="10"/>
  <c r="AX52" i="10"/>
  <c r="BC7" i="10"/>
  <c r="BB119" i="10"/>
  <c r="BD11" i="10"/>
  <c r="AU8" i="10"/>
  <c r="BC44" i="10"/>
  <c r="AZ7" i="10"/>
  <c r="G171" i="10"/>
  <c r="U158" i="10"/>
  <c r="S123" i="10"/>
  <c r="N181" i="10"/>
  <c r="Q144" i="10"/>
  <c r="M97" i="10"/>
  <c r="F151" i="10"/>
  <c r="I57" i="10"/>
  <c r="Q68" i="10"/>
  <c r="E170" i="10"/>
  <c r="J161" i="10"/>
  <c r="Q143" i="10"/>
  <c r="G49" i="10"/>
  <c r="BC129" i="10"/>
  <c r="BD69" i="10"/>
  <c r="Q129" i="10"/>
  <c r="L102" i="10"/>
  <c r="X174" i="10"/>
  <c r="AJ111" i="10"/>
  <c r="Y21" i="10"/>
  <c r="AC82" i="10"/>
  <c r="AO63" i="10"/>
  <c r="AK15" i="10"/>
  <c r="X62" i="10"/>
  <c r="AI37" i="10"/>
  <c r="AD32" i="10"/>
  <c r="Y59" i="10"/>
  <c r="AC51" i="10"/>
  <c r="X46" i="10"/>
  <c r="AP11" i="10"/>
  <c r="AJ21" i="10"/>
  <c r="AR62" i="10"/>
  <c r="AM65" i="10"/>
  <c r="AM63" i="10"/>
  <c r="AM57" i="10"/>
  <c r="AN54" i="10"/>
  <c r="AQ41" i="10"/>
  <c r="AG23" i="10"/>
  <c r="AQ17" i="10"/>
  <c r="AJ9" i="10"/>
  <c r="AH9" i="10"/>
  <c r="AW168" i="10"/>
  <c r="BF183" i="10"/>
  <c r="AV110" i="10"/>
  <c r="AY150" i="10"/>
  <c r="BE41" i="10"/>
  <c r="AX131" i="10"/>
  <c r="AX151" i="10"/>
  <c r="BE151" i="10"/>
  <c r="AZ115" i="10"/>
  <c r="AY80" i="10"/>
  <c r="AX78" i="10"/>
  <c r="BA17" i="10"/>
  <c r="BD55" i="10"/>
  <c r="AY23" i="10"/>
  <c r="AW75" i="10"/>
  <c r="AW81" i="10"/>
  <c r="AV33" i="10"/>
  <c r="AU53" i="10"/>
  <c r="BC47" i="10"/>
  <c r="BD15" i="10"/>
  <c r="BE38" i="10"/>
  <c r="AW65" i="10"/>
  <c r="AV59" i="10"/>
  <c r="M185" i="10"/>
  <c r="R164" i="10"/>
  <c r="R167" i="10"/>
  <c r="J78" i="10"/>
  <c r="T62" i="10"/>
  <c r="U72" i="10"/>
  <c r="G53" i="10"/>
  <c r="T15" i="10"/>
  <c r="Y183" i="10"/>
  <c r="AQ143" i="10"/>
  <c r="AP162" i="10"/>
  <c r="AJ177" i="10"/>
  <c r="AH150" i="10"/>
  <c r="AR142" i="10"/>
  <c r="AF105" i="10"/>
  <c r="AA91" i="10"/>
  <c r="AA90" i="10"/>
  <c r="AF55" i="10"/>
  <c r="AM33" i="10"/>
  <c r="Y22" i="10"/>
  <c r="AA103" i="10"/>
  <c r="X96" i="10"/>
  <c r="W48" i="10"/>
  <c r="AQ103" i="10"/>
  <c r="AO100" i="10"/>
  <c r="AP98" i="10"/>
  <c r="AP90" i="10"/>
  <c r="AG84" i="10"/>
  <c r="AH34" i="10"/>
  <c r="AM23" i="10"/>
  <c r="AA94" i="10"/>
  <c r="AF26" i="10"/>
  <c r="AA63" i="10"/>
  <c r="Y52" i="10"/>
  <c r="AE40" i="10"/>
  <c r="AI50" i="10"/>
  <c r="AJ29" i="10"/>
  <c r="AR49" i="10"/>
  <c r="AP69" i="10"/>
  <c r="AO14" i="10"/>
  <c r="AG11" i="10"/>
  <c r="AW139" i="10"/>
  <c r="AZ166" i="10"/>
  <c r="BB145" i="10"/>
  <c r="AW134" i="10"/>
  <c r="AZ167" i="10"/>
  <c r="AU91" i="10"/>
  <c r="BF140" i="10"/>
  <c r="AV156" i="10"/>
  <c r="BF120" i="10"/>
  <c r="BA46" i="10"/>
  <c r="AY158" i="10"/>
  <c r="AV104" i="10"/>
  <c r="BB53" i="10"/>
  <c r="AY32" i="10"/>
  <c r="BA168" i="10"/>
  <c r="BA177" i="10"/>
  <c r="AW173" i="10"/>
  <c r="BA122" i="10"/>
  <c r="BA90" i="10"/>
  <c r="Q9" i="10"/>
  <c r="BA172" i="10"/>
  <c r="BA76" i="10"/>
  <c r="BA33" i="10"/>
  <c r="AX143" i="10"/>
  <c r="BD136" i="10"/>
  <c r="AY132" i="10"/>
  <c r="AY128" i="10"/>
  <c r="BF75" i="10"/>
  <c r="AW121" i="10"/>
  <c r="AV89" i="10"/>
  <c r="BA77" i="10"/>
  <c r="BD72" i="10"/>
  <c r="AZ14" i="10"/>
  <c r="AW34" i="10"/>
  <c r="BC123" i="10"/>
  <c r="AX118" i="10"/>
  <c r="BC54" i="10"/>
  <c r="AW21" i="10"/>
  <c r="BD113" i="10"/>
  <c r="BA65" i="10"/>
  <c r="AZ79" i="10"/>
  <c r="BB20" i="10"/>
  <c r="AY24" i="10"/>
  <c r="BA123" i="10"/>
  <c r="BE119" i="10"/>
  <c r="BC102" i="10"/>
  <c r="BE81" i="10"/>
  <c r="AX72" i="10"/>
  <c r="BC60" i="10"/>
  <c r="AW49" i="10"/>
  <c r="BD34" i="10"/>
  <c r="AU80" i="10"/>
  <c r="AU48" i="10"/>
  <c r="AZ38" i="10"/>
  <c r="BA22" i="10"/>
  <c r="AY6" i="10"/>
  <c r="S184" i="10"/>
  <c r="J182" i="10"/>
  <c r="P183" i="10"/>
  <c r="I116" i="10"/>
  <c r="P99" i="10"/>
  <c r="E140" i="10"/>
  <c r="R104" i="10"/>
  <c r="S93" i="10"/>
  <c r="E81" i="10"/>
  <c r="J174" i="10"/>
  <c r="N96" i="10"/>
  <c r="G141" i="10"/>
  <c r="O53" i="10"/>
  <c r="U174" i="10"/>
  <c r="T113" i="10"/>
  <c r="H65" i="10"/>
  <c r="M175" i="10"/>
  <c r="R99" i="10"/>
  <c r="G165" i="10"/>
  <c r="T146" i="10"/>
  <c r="F122" i="10"/>
  <c r="U148" i="10"/>
  <c r="M142" i="10"/>
  <c r="T140" i="10"/>
  <c r="K116" i="10"/>
  <c r="E160" i="10"/>
  <c r="K174" i="10"/>
  <c r="V166" i="10"/>
  <c r="I144" i="10"/>
  <c r="U153" i="10"/>
  <c r="L98" i="10"/>
  <c r="H175" i="10"/>
  <c r="O144" i="10"/>
  <c r="G111" i="10"/>
  <c r="K72" i="10"/>
  <c r="J147" i="10"/>
  <c r="S108" i="10"/>
  <c r="K149" i="10"/>
  <c r="V137" i="10"/>
  <c r="T94" i="10"/>
  <c r="H46" i="10"/>
  <c r="K15" i="10"/>
  <c r="V24" i="10"/>
  <c r="J15" i="10"/>
  <c r="F31" i="10"/>
  <c r="U24" i="10"/>
  <c r="I9" i="10"/>
  <c r="P6" i="10"/>
  <c r="T42" i="10"/>
  <c r="AE69" i="10"/>
  <c r="AB104" i="10"/>
  <c r="AB73" i="10"/>
  <c r="Y101" i="10"/>
  <c r="Y100" i="10"/>
  <c r="AN59" i="10"/>
  <c r="AE111" i="10"/>
  <c r="AB79" i="10"/>
  <c r="AG53" i="10"/>
  <c r="AT58" i="10"/>
  <c r="AT59" i="10"/>
  <c r="AP19" i="10"/>
  <c r="AP20" i="10"/>
  <c r="AO26" i="10"/>
  <c r="AO25" i="10"/>
  <c r="AS79" i="10"/>
  <c r="AB40" i="10"/>
  <c r="AI58" i="10"/>
  <c r="AQ33" i="10"/>
  <c r="AQ34" i="10"/>
  <c r="AC22" i="10"/>
  <c r="AC23" i="10"/>
  <c r="AD57" i="10"/>
  <c r="AD56" i="10"/>
  <c r="AI30" i="10"/>
  <c r="AI29" i="10"/>
  <c r="AI22" i="10"/>
  <c r="AI21" i="10"/>
  <c r="Y68" i="10"/>
  <c r="Y67" i="10"/>
  <c r="AN35" i="10"/>
  <c r="AN36" i="10"/>
  <c r="AN27" i="10"/>
  <c r="AN28" i="10"/>
  <c r="Y19" i="10"/>
  <c r="Y20" i="10"/>
  <c r="AT51" i="10"/>
  <c r="AT52" i="10"/>
  <c r="AT28" i="10"/>
  <c r="AG31" i="10"/>
  <c r="AD9" i="10"/>
  <c r="AD8" i="10"/>
  <c r="W9" i="10"/>
  <c r="W8" i="10"/>
  <c r="AL7" i="10"/>
  <c r="AL6" i="10"/>
  <c r="AM6" i="10"/>
  <c r="AZ164" i="10"/>
  <c r="AZ163" i="10"/>
  <c r="AZ56" i="10"/>
  <c r="AZ57" i="10"/>
  <c r="BD53" i="10"/>
  <c r="BD52" i="10"/>
  <c r="AZ119" i="10"/>
  <c r="AZ118" i="10"/>
  <c r="BC187" i="10"/>
  <c r="BC186" i="10"/>
  <c r="AV61" i="10"/>
  <c r="AV60" i="10"/>
  <c r="AW126" i="10"/>
  <c r="AW125" i="10"/>
  <c r="AZ47" i="10"/>
  <c r="AW155" i="10"/>
  <c r="BC43" i="10"/>
  <c r="BC42" i="10"/>
  <c r="AV162" i="10"/>
  <c r="AZ172" i="10"/>
  <c r="AV98" i="10"/>
  <c r="AV99" i="10"/>
  <c r="BD186" i="10"/>
  <c r="BD187" i="10"/>
  <c r="BE132" i="10"/>
  <c r="BE133" i="10"/>
  <c r="AZ137" i="10"/>
  <c r="AZ136" i="10"/>
  <c r="BC184" i="10"/>
  <c r="BB168" i="10"/>
  <c r="AY151" i="10"/>
  <c r="AY152" i="10"/>
  <c r="AV112" i="10"/>
  <c r="AY69" i="10"/>
  <c r="AW111" i="10"/>
  <c r="AW112" i="10"/>
  <c r="AX85" i="10"/>
  <c r="AU57" i="10"/>
  <c r="AU58" i="10"/>
  <c r="BE40" i="10"/>
  <c r="AZ30" i="10"/>
  <c r="BB19" i="10"/>
  <c r="BB18" i="10"/>
  <c r="BE90" i="10"/>
  <c r="BE91" i="10"/>
  <c r="BC75" i="10"/>
  <c r="BC76" i="10"/>
  <c r="AU90" i="10"/>
  <c r="AZ74" i="10"/>
  <c r="BA16" i="10"/>
  <c r="BD26" i="10"/>
  <c r="BD27" i="10"/>
  <c r="R56" i="10"/>
  <c r="R57" i="10"/>
  <c r="M180" i="10"/>
  <c r="M181" i="10"/>
  <c r="I182" i="10"/>
  <c r="I183" i="10"/>
  <c r="S120" i="10"/>
  <c r="S121" i="10"/>
  <c r="J109" i="10"/>
  <c r="Y53" i="10"/>
  <c r="T186" i="10"/>
  <c r="BA166" i="10"/>
  <c r="E154" i="10"/>
  <c r="AM66" i="10"/>
  <c r="AT27" i="10"/>
  <c r="BB150" i="10"/>
  <c r="AB105" i="10"/>
  <c r="AY153" i="10"/>
  <c r="BF141" i="10"/>
  <c r="AE112" i="10"/>
  <c r="AX84" i="10"/>
  <c r="AZ29" i="10"/>
  <c r="AH174" i="10"/>
  <c r="AH173" i="10"/>
  <c r="AP132" i="10"/>
  <c r="X88" i="10"/>
  <c r="X89" i="10"/>
  <c r="AJ76" i="10"/>
  <c r="AB60" i="10"/>
  <c r="AO23" i="10"/>
  <c r="AE135" i="10"/>
  <c r="AE95" i="10"/>
  <c r="X87" i="10"/>
  <c r="X86" i="10"/>
  <c r="AC80" i="10"/>
  <c r="AC79" i="10"/>
  <c r="AE55" i="10"/>
  <c r="AR107" i="10"/>
  <c r="AS64" i="10"/>
  <c r="AE39" i="10"/>
  <c r="AE38" i="10"/>
  <c r="AO9" i="10"/>
  <c r="AO10" i="10"/>
  <c r="AI66" i="10"/>
  <c r="AL60" i="10"/>
  <c r="AL61" i="10"/>
  <c r="AL53" i="10"/>
  <c r="AL52" i="10"/>
  <c r="AL44" i="10"/>
  <c r="AL45" i="10"/>
  <c r="AL37" i="10"/>
  <c r="AL36" i="10"/>
  <c r="AL29" i="10"/>
  <c r="AL28" i="10"/>
  <c r="AL21" i="10"/>
  <c r="AL20" i="10"/>
  <c r="AC58" i="10"/>
  <c r="AC59" i="10"/>
  <c r="AG51" i="10"/>
  <c r="AR35" i="10"/>
  <c r="AR34" i="10"/>
  <c r="AR26" i="10"/>
  <c r="AR27" i="10"/>
  <c r="AC19" i="10"/>
  <c r="AA14" i="10"/>
  <c r="AA13" i="10"/>
  <c r="Z58" i="10"/>
  <c r="Z57" i="10"/>
  <c r="Z49" i="10"/>
  <c r="Z50" i="10"/>
  <c r="Z41" i="10"/>
  <c r="Z42" i="10"/>
  <c r="Z33" i="10"/>
  <c r="Z34" i="10"/>
  <c r="Z25" i="10"/>
  <c r="Z26" i="10"/>
  <c r="Z17" i="10"/>
  <c r="Z18" i="10"/>
  <c r="AR18" i="10"/>
  <c r="AK29" i="10"/>
  <c r="AK30" i="10"/>
  <c r="AP53" i="10"/>
  <c r="AP45" i="10"/>
  <c r="AP44" i="10"/>
  <c r="AP21" i="10"/>
  <c r="AI6" i="10"/>
  <c r="DH55" i="11"/>
  <c r="AN6" i="10"/>
  <c r="BC176" i="10"/>
  <c r="BC177" i="10"/>
  <c r="BB99" i="10"/>
  <c r="BB98" i="10"/>
  <c r="AZ144" i="10"/>
  <c r="AZ143" i="10"/>
  <c r="BA9" i="10"/>
  <c r="BA10" i="10"/>
  <c r="BB90" i="10"/>
  <c r="AW107" i="10"/>
  <c r="AW108" i="10"/>
  <c r="AV24" i="10"/>
  <c r="AV23" i="10"/>
  <c r="AZ176" i="10"/>
  <c r="AZ177" i="10"/>
  <c r="AU86" i="10"/>
  <c r="AV25" i="10"/>
  <c r="AV26" i="10"/>
  <c r="AV100" i="10"/>
  <c r="AV101" i="10"/>
  <c r="AU147" i="10"/>
  <c r="AU148" i="10"/>
  <c r="BA104" i="10"/>
  <c r="BA103" i="10"/>
  <c r="BF91" i="10"/>
  <c r="AU105" i="10"/>
  <c r="AU106" i="10"/>
  <c r="AX37" i="10"/>
  <c r="BC30" i="10"/>
  <c r="BA13" i="10"/>
  <c r="BA70" i="10"/>
  <c r="AX134" i="10"/>
  <c r="AY11" i="10"/>
  <c r="AX17" i="10"/>
  <c r="AX16" i="10"/>
  <c r="O77" i="10"/>
  <c r="O78" i="10"/>
  <c r="T104" i="10"/>
  <c r="F184" i="10"/>
  <c r="E79" i="10"/>
  <c r="E78" i="10"/>
  <c r="R84" i="10"/>
  <c r="R83" i="10"/>
  <c r="Q158" i="10"/>
  <c r="Q157" i="10"/>
  <c r="O82" i="10"/>
  <c r="O81" i="10"/>
  <c r="AQ18" i="10"/>
  <c r="AW95" i="10"/>
  <c r="AV161" i="10"/>
  <c r="G176" i="10"/>
  <c r="AS61" i="10"/>
  <c r="X95" i="10"/>
  <c r="X40" i="10"/>
  <c r="N64" i="10"/>
  <c r="AX116" i="10"/>
  <c r="R103" i="10"/>
  <c r="AI65" i="10"/>
  <c r="AM113" i="10"/>
  <c r="BB182" i="10"/>
  <c r="BE39" i="10"/>
  <c r="J173" i="10"/>
  <c r="O96" i="10"/>
  <c r="Q145" i="10"/>
  <c r="Q165" i="10"/>
  <c r="AG22" i="10"/>
  <c r="AK37" i="10"/>
  <c r="AU55" i="10"/>
  <c r="BD16" i="10"/>
  <c r="P138" i="10"/>
  <c r="AB44" i="10"/>
  <c r="AD163" i="10"/>
  <c r="AD162" i="10"/>
  <c r="AP105" i="10"/>
  <c r="AP104" i="10"/>
  <c r="AD70" i="10"/>
  <c r="AD71" i="10"/>
  <c r="AC81" i="10"/>
  <c r="AJ28" i="10"/>
  <c r="AJ27" i="10"/>
  <c r="AG101" i="10"/>
  <c r="AF37" i="10"/>
  <c r="AI89" i="10"/>
  <c r="AN51" i="10"/>
  <c r="AC60" i="10"/>
  <c r="AG52" i="10"/>
  <c r="AE45" i="10"/>
  <c r="AK46" i="10"/>
  <c r="AK47" i="10"/>
  <c r="AC30" i="10"/>
  <c r="AC31" i="10"/>
  <c r="AQ26" i="10"/>
  <c r="AQ25" i="10"/>
  <c r="AE54" i="10"/>
  <c r="AD49" i="10"/>
  <c r="AD48" i="10"/>
  <c r="AD40" i="10"/>
  <c r="AD41" i="10"/>
  <c r="AD33" i="10"/>
  <c r="AD24" i="10"/>
  <c r="AD25" i="10"/>
  <c r="AD17" i="10"/>
  <c r="Z65" i="10"/>
  <c r="Z66" i="10"/>
  <c r="W55" i="10"/>
  <c r="AE30" i="10"/>
  <c r="AE31" i="10"/>
  <c r="AE23" i="10"/>
  <c r="AA15" i="10"/>
  <c r="AA31" i="10"/>
  <c r="AA32" i="10"/>
  <c r="AT60" i="10"/>
  <c r="AT20" i="10"/>
  <c r="AT19" i="10"/>
  <c r="X33" i="10"/>
  <c r="X34" i="10"/>
  <c r="AC11" i="10"/>
  <c r="AC10" i="10"/>
  <c r="Z12" i="10"/>
  <c r="Z11" i="10"/>
  <c r="AQ10" i="10"/>
  <c r="AQ11" i="10"/>
  <c r="AO11" i="10"/>
  <c r="AY66" i="10"/>
  <c r="AY67" i="10"/>
  <c r="AU171" i="10"/>
  <c r="AZ165" i="10"/>
  <c r="BC23" i="10"/>
  <c r="BC22" i="10"/>
  <c r="BE32" i="10"/>
  <c r="BE31" i="10"/>
  <c r="AU157" i="10"/>
  <c r="AV147" i="10"/>
  <c r="AV146" i="10"/>
  <c r="AY124" i="10"/>
  <c r="AY125" i="10"/>
  <c r="BE179" i="10"/>
  <c r="BE178" i="10"/>
  <c r="BB103" i="10"/>
  <c r="AY130" i="10"/>
  <c r="BC183" i="10"/>
  <c r="AU151" i="10"/>
  <c r="AY120" i="10"/>
  <c r="BC124" i="10"/>
  <c r="BC125" i="10"/>
  <c r="BB93" i="10"/>
  <c r="BB94" i="10"/>
  <c r="BA62" i="10"/>
  <c r="BA61" i="10"/>
  <c r="AX18" i="10"/>
  <c r="BF81" i="10"/>
  <c r="BF80" i="10"/>
  <c r="BA32" i="10"/>
  <c r="BA31" i="10"/>
  <c r="BF20" i="10"/>
  <c r="BA54" i="10"/>
  <c r="BA55" i="10"/>
  <c r="AY21" i="10"/>
  <c r="AY22" i="10"/>
  <c r="E90" i="10"/>
  <c r="E89" i="10"/>
  <c r="H138" i="10"/>
  <c r="H137" i="10"/>
  <c r="V186" i="10"/>
  <c r="V185" i="10"/>
  <c r="G179" i="10"/>
  <c r="G180" i="10"/>
  <c r="E150" i="10"/>
  <c r="E149" i="10"/>
  <c r="J67" i="10"/>
  <c r="K99" i="10"/>
  <c r="K98" i="10"/>
  <c r="V167" i="10"/>
  <c r="V168" i="10"/>
  <c r="K107" i="10"/>
  <c r="J83" i="10"/>
  <c r="Q175" i="10"/>
  <c r="Q176" i="10"/>
  <c r="O115" i="10"/>
  <c r="O114" i="10"/>
  <c r="I132" i="10"/>
  <c r="I129" i="10"/>
  <c r="I128" i="10"/>
  <c r="T58" i="10"/>
  <c r="T59" i="10"/>
  <c r="H174" i="10"/>
  <c r="H173" i="10"/>
  <c r="F159" i="10"/>
  <c r="G113" i="10"/>
  <c r="N100" i="10"/>
  <c r="N101" i="10"/>
  <c r="T168" i="10"/>
  <c r="T167" i="10"/>
  <c r="F157" i="10"/>
  <c r="F158" i="10"/>
  <c r="P132" i="10"/>
  <c r="P133" i="10"/>
  <c r="E64" i="10"/>
  <c r="E65" i="10"/>
  <c r="E102" i="10"/>
  <c r="E101" i="10"/>
  <c r="O156" i="10"/>
  <c r="O155" i="10"/>
  <c r="Q146" i="10"/>
  <c r="N141" i="10"/>
  <c r="H71" i="10"/>
  <c r="H70" i="10"/>
  <c r="V159" i="10"/>
  <c r="N153" i="10"/>
  <c r="F147" i="10"/>
  <c r="P121" i="10"/>
  <c r="S135" i="10"/>
  <c r="Q55" i="10"/>
  <c r="J135" i="10"/>
  <c r="T112" i="10"/>
  <c r="L134" i="10"/>
  <c r="T145" i="10"/>
  <c r="N117" i="10"/>
  <c r="I53" i="10"/>
  <c r="R156" i="10"/>
  <c r="J150" i="10"/>
  <c r="U140" i="10"/>
  <c r="S122" i="10"/>
  <c r="M129" i="10"/>
  <c r="S124" i="10"/>
  <c r="K106" i="10"/>
  <c r="V135" i="10"/>
  <c r="O88" i="10"/>
  <c r="P79" i="10"/>
  <c r="P78" i="10"/>
  <c r="L107" i="10"/>
  <c r="K115" i="10"/>
  <c r="P66" i="10"/>
  <c r="E176" i="10"/>
  <c r="E175" i="10"/>
  <c r="T170" i="10"/>
  <c r="N167" i="10"/>
  <c r="J164" i="10"/>
  <c r="F161" i="10"/>
  <c r="O154" i="10"/>
  <c r="S96" i="10"/>
  <c r="S34" i="10"/>
  <c r="T102" i="10"/>
  <c r="V93" i="10"/>
  <c r="N87" i="10"/>
  <c r="N86" i="10"/>
  <c r="F81" i="10"/>
  <c r="T74" i="10"/>
  <c r="T73" i="10"/>
  <c r="E50" i="10"/>
  <c r="E43" i="10"/>
  <c r="J128" i="10"/>
  <c r="S132" i="10"/>
  <c r="J32" i="10"/>
  <c r="J31" i="10"/>
  <c r="T6" i="10"/>
  <c r="T7" i="10"/>
  <c r="M7" i="10"/>
  <c r="P30" i="10"/>
  <c r="H24" i="10"/>
  <c r="G12" i="10"/>
  <c r="R21" i="10"/>
  <c r="V43" i="10"/>
  <c r="N37" i="10"/>
  <c r="J34" i="10"/>
  <c r="AN5" i="10"/>
  <c r="AS173" i="10"/>
  <c r="Y23" i="10"/>
  <c r="AE44" i="10"/>
  <c r="AK179" i="10"/>
  <c r="AI137" i="10"/>
  <c r="AR134" i="10"/>
  <c r="AQ126" i="10"/>
  <c r="AC109" i="10"/>
  <c r="AK55" i="10"/>
  <c r="AC117" i="10"/>
  <c r="AG133" i="10"/>
  <c r="AF50" i="10"/>
  <c r="AN7" i="10"/>
  <c r="AJ121" i="10"/>
  <c r="AJ120" i="10"/>
  <c r="W81" i="10"/>
  <c r="AP113" i="10"/>
  <c r="AP81" i="10"/>
  <c r="AO60" i="10"/>
  <c r="AS11" i="10"/>
  <c r="BE113" i="10"/>
  <c r="BA85" i="10"/>
  <c r="E159" i="10"/>
  <c r="G144" i="10"/>
  <c r="S179" i="10"/>
  <c r="L131" i="10"/>
  <c r="T125" i="10"/>
  <c r="F144" i="10"/>
  <c r="I61" i="10"/>
  <c r="U149" i="10"/>
  <c r="E121" i="10"/>
  <c r="V92" i="10"/>
  <c r="F80" i="10"/>
  <c r="H165" i="10"/>
  <c r="V79" i="10"/>
  <c r="U68" i="10"/>
  <c r="I79" i="10"/>
  <c r="J134" i="10"/>
  <c r="H143" i="10"/>
  <c r="E56" i="10"/>
  <c r="Y113" i="10"/>
  <c r="AM34" i="10"/>
  <c r="AA93" i="10"/>
  <c r="AS95" i="10"/>
  <c r="Y88" i="10"/>
  <c r="AH45" i="10"/>
  <c r="AQ62" i="10"/>
  <c r="AB100" i="10"/>
  <c r="AE53" i="10"/>
  <c r="AD139" i="10"/>
  <c r="AE94" i="10"/>
  <c r="X6" i="10"/>
  <c r="AD107" i="10"/>
  <c r="AO92" i="10"/>
  <c r="AC166" i="10"/>
  <c r="AD79" i="10"/>
  <c r="AR103" i="10"/>
  <c r="AB128" i="10"/>
  <c r="AA117" i="10"/>
  <c r="AA160" i="10"/>
  <c r="AD82" i="10"/>
  <c r="AP89" i="10"/>
  <c r="AI57" i="10"/>
  <c r="AJ20" i="10"/>
  <c r="AV138" i="10"/>
  <c r="AY109" i="10"/>
  <c r="N169" i="10"/>
  <c r="G181" i="10"/>
  <c r="K77" i="10"/>
  <c r="Q142" i="10"/>
  <c r="T175" i="10"/>
  <c r="T171" i="10"/>
  <c r="S69" i="10"/>
  <c r="Q131" i="10"/>
  <c r="G106" i="10"/>
  <c r="N166" i="10"/>
  <c r="S152" i="10"/>
  <c r="I169" i="10"/>
  <c r="J157" i="10"/>
  <c r="M145" i="10"/>
  <c r="T132" i="10"/>
  <c r="I120" i="10"/>
  <c r="V154" i="10"/>
  <c r="I163" i="10"/>
  <c r="K137" i="10"/>
  <c r="V128" i="10"/>
  <c r="I70" i="10"/>
  <c r="T87" i="10"/>
  <c r="J61" i="10"/>
  <c r="M138" i="10"/>
  <c r="H126" i="10"/>
  <c r="H125" i="10"/>
  <c r="K76" i="10"/>
  <c r="H64" i="10"/>
  <c r="K54" i="10"/>
  <c r="L169" i="10"/>
  <c r="F166" i="10"/>
  <c r="L144" i="10"/>
  <c r="V138" i="10"/>
  <c r="N88" i="10"/>
  <c r="F74" i="10"/>
  <c r="J163" i="10"/>
  <c r="M88" i="10"/>
  <c r="K86" i="10"/>
  <c r="K52" i="10"/>
  <c r="AJ112" i="10"/>
  <c r="S131" i="10"/>
  <c r="AM133" i="10"/>
  <c r="AH116" i="10"/>
  <c r="AR95" i="10"/>
  <c r="AN66" i="10"/>
  <c r="X102" i="10"/>
  <c r="AJ97" i="10"/>
  <c r="AB129" i="10"/>
  <c r="W96" i="10"/>
  <c r="AA73" i="10"/>
  <c r="AG62" i="10"/>
  <c r="AN42" i="10"/>
  <c r="AG111" i="10"/>
  <c r="AM87" i="10"/>
  <c r="Y69" i="10"/>
  <c r="AS44" i="10"/>
  <c r="W15" i="10"/>
  <c r="AV103" i="10"/>
  <c r="BC152" i="10"/>
  <c r="BA121" i="10"/>
  <c r="AV151" i="10"/>
  <c r="BA25" i="10"/>
  <c r="AV37" i="10"/>
  <c r="BE20" i="10"/>
  <c r="AV111" i="10"/>
  <c r="BF48" i="10"/>
  <c r="AX133" i="10"/>
  <c r="BE118" i="10"/>
  <c r="BE6" i="10"/>
  <c r="BB108" i="10"/>
  <c r="AY97" i="10"/>
  <c r="AI78" i="10"/>
  <c r="AS65" i="10"/>
  <c r="AP36" i="10"/>
  <c r="X25" i="10"/>
  <c r="AU131" i="10"/>
  <c r="BA178" i="10"/>
  <c r="AV143" i="10"/>
  <c r="BB61" i="10"/>
  <c r="BB56" i="10"/>
  <c r="BF64" i="10"/>
  <c r="BB105" i="10"/>
  <c r="AZ94" i="10"/>
  <c r="AV27" i="10"/>
  <c r="AZ80" i="10"/>
  <c r="BC53" i="10"/>
  <c r="AW97" i="10"/>
  <c r="BF33" i="10"/>
  <c r="F180" i="10"/>
  <c r="AY45" i="10"/>
  <c r="AQ70" i="10"/>
  <c r="AH22" i="10"/>
  <c r="BB97" i="10"/>
  <c r="BA81" i="10"/>
  <c r="T161" i="10"/>
  <c r="K126" i="10"/>
  <c r="F111" i="10"/>
  <c r="P115" i="10"/>
  <c r="M153" i="10"/>
  <c r="J144" i="10"/>
  <c r="K180" i="10"/>
  <c r="J155" i="10"/>
  <c r="K89" i="10"/>
  <c r="I124" i="10"/>
  <c r="O106" i="10"/>
  <c r="K103" i="10"/>
  <c r="I138" i="10"/>
  <c r="K142" i="10"/>
  <c r="BP175" i="10"/>
  <c r="BK134" i="10"/>
  <c r="BP106" i="10"/>
  <c r="BN80" i="10"/>
  <c r="BO43" i="10"/>
  <c r="BN173" i="10"/>
  <c r="BN79" i="10"/>
  <c r="BJ151" i="10"/>
  <c r="BK113" i="10"/>
  <c r="BK118" i="10"/>
  <c r="BM94" i="10"/>
  <c r="BK51" i="10"/>
  <c r="BO173" i="10"/>
  <c r="BO98" i="10"/>
  <c r="BP135" i="10"/>
  <c r="BO156" i="10"/>
  <c r="BO92" i="10"/>
  <c r="AG18" i="10"/>
  <c r="AU169" i="10"/>
  <c r="AW42" i="10"/>
  <c r="V132" i="10"/>
  <c r="R185" i="10"/>
  <c r="V108" i="10"/>
  <c r="V184" i="10"/>
  <c r="Q184" i="10"/>
  <c r="L161" i="10"/>
  <c r="S155" i="10"/>
  <c r="Q178" i="10"/>
  <c r="Q159" i="10"/>
  <c r="J129" i="10"/>
  <c r="V120" i="10"/>
  <c r="H102" i="10"/>
  <c r="N163" i="10"/>
  <c r="G108" i="10"/>
  <c r="U83" i="10"/>
  <c r="U143" i="10"/>
  <c r="F119" i="10"/>
  <c r="N173" i="10"/>
  <c r="I148" i="10"/>
  <c r="I117" i="10"/>
  <c r="N92" i="10"/>
  <c r="I54" i="10"/>
  <c r="M165" i="10"/>
  <c r="E156" i="10"/>
  <c r="S144" i="10"/>
  <c r="S141" i="10"/>
  <c r="O120" i="10"/>
  <c r="L117" i="10"/>
  <c r="S79" i="10"/>
  <c r="Q164" i="10"/>
  <c r="L89" i="10"/>
  <c r="R111" i="10"/>
  <c r="N108" i="10"/>
  <c r="P143" i="10"/>
  <c r="Q162" i="10"/>
  <c r="P151" i="10"/>
  <c r="V139" i="10"/>
  <c r="J105" i="10"/>
  <c r="M87" i="10"/>
  <c r="T95" i="10"/>
  <c r="E137" i="10"/>
  <c r="K55" i="10"/>
  <c r="U98" i="10"/>
  <c r="V178" i="10"/>
  <c r="N164" i="10"/>
  <c r="Q132" i="10"/>
  <c r="F172" i="10"/>
  <c r="AI18" i="10"/>
  <c r="BQ36" i="10"/>
  <c r="BQ93" i="10"/>
  <c r="AQ44" i="10"/>
  <c r="AR12" i="10"/>
  <c r="Z132" i="10"/>
  <c r="AF58" i="10"/>
  <c r="AT141" i="10"/>
  <c r="AH86" i="10"/>
  <c r="AT108" i="10"/>
  <c r="Z102" i="10"/>
  <c r="Z86" i="10"/>
  <c r="AF90" i="10"/>
  <c r="Y136" i="10"/>
  <c r="AG128" i="10"/>
  <c r="BF172" i="10"/>
  <c r="BE140" i="10"/>
  <c r="AY157" i="10"/>
  <c r="BD137" i="10"/>
  <c r="P166" i="10"/>
  <c r="N174" i="10"/>
  <c r="L65" i="10"/>
  <c r="T84" i="10"/>
  <c r="K157" i="10"/>
  <c r="R141" i="10"/>
  <c r="O137" i="10"/>
  <c r="U124" i="10"/>
  <c r="Q98" i="10"/>
  <c r="G80" i="10"/>
  <c r="I74" i="10"/>
  <c r="H161" i="10"/>
  <c r="S148" i="10"/>
  <c r="J121" i="10"/>
  <c r="J85" i="10"/>
  <c r="T92" i="10"/>
  <c r="S83" i="10"/>
  <c r="H52" i="10"/>
  <c r="L175" i="10"/>
  <c r="S173" i="10"/>
  <c r="L157" i="10"/>
  <c r="H155" i="10"/>
  <c r="N136" i="10"/>
  <c r="F130" i="10"/>
  <c r="H53" i="10"/>
  <c r="F133" i="10"/>
  <c r="S102" i="10"/>
  <c r="L63" i="10"/>
  <c r="J140" i="10"/>
  <c r="R58" i="10"/>
  <c r="F44" i="10"/>
  <c r="S31" i="10"/>
  <c r="N34" i="10"/>
  <c r="P50" i="10"/>
  <c r="G34" i="10"/>
  <c r="G44" i="10"/>
  <c r="N10" i="10"/>
  <c r="J7" i="10"/>
  <c r="U47" i="10"/>
  <c r="T35" i="10"/>
  <c r="P32" i="10"/>
  <c r="L29" i="10"/>
  <c r="H26" i="10"/>
  <c r="BP166" i="10"/>
  <c r="BJ120" i="10"/>
  <c r="BJ8" i="10"/>
  <c r="BO104" i="10"/>
  <c r="BL109" i="10"/>
  <c r="BO154" i="10"/>
  <c r="BL106" i="10"/>
  <c r="BQ66" i="10"/>
  <c r="BP58" i="10"/>
  <c r="BP10" i="10"/>
  <c r="BP145" i="10"/>
  <c r="BN60" i="10"/>
  <c r="BP144" i="10"/>
  <c r="BO7" i="10"/>
  <c r="BO170" i="10"/>
  <c r="BO76" i="10"/>
  <c r="BO110" i="10"/>
  <c r="BP9" i="10"/>
  <c r="G51" i="10"/>
  <c r="K7" i="10"/>
  <c r="BA21" i="10"/>
  <c r="M184" i="10"/>
  <c r="V116" i="10"/>
  <c r="L168" i="10"/>
  <c r="E113" i="10"/>
  <c r="M68" i="10"/>
  <c r="F90" i="10"/>
  <c r="Q94" i="10"/>
  <c r="I76" i="10"/>
  <c r="P179" i="10"/>
  <c r="R75" i="10"/>
  <c r="H166" i="10"/>
  <c r="N151" i="10"/>
  <c r="J148" i="10"/>
  <c r="V78" i="10"/>
  <c r="N76" i="10"/>
  <c r="J73" i="10"/>
  <c r="H60" i="10"/>
  <c r="Q173" i="10"/>
  <c r="S164" i="10"/>
  <c r="L122" i="10"/>
  <c r="O41" i="10"/>
  <c r="J152" i="10"/>
  <c r="F149" i="10"/>
  <c r="V173" i="10"/>
  <c r="O153" i="10"/>
  <c r="M80" i="10"/>
  <c r="M111" i="10"/>
  <c r="U71" i="10"/>
  <c r="S116" i="10"/>
  <c r="M106" i="10"/>
  <c r="T101" i="10"/>
  <c r="I150" i="10"/>
  <c r="S85" i="10"/>
  <c r="U118" i="10"/>
  <c r="U120" i="10"/>
  <c r="O160" i="10"/>
  <c r="J136" i="10"/>
  <c r="AI184" i="10"/>
  <c r="Y142" i="10"/>
  <c r="Y107" i="10"/>
  <c r="AH101" i="10"/>
  <c r="AT83" i="10"/>
  <c r="W98" i="10"/>
  <c r="Y44" i="10"/>
  <c r="AK172" i="10"/>
  <c r="AK143" i="10"/>
  <c r="X109" i="10"/>
  <c r="AF64" i="10"/>
  <c r="W102" i="10"/>
  <c r="AQ94" i="10"/>
  <c r="AM74" i="10"/>
  <c r="AF65" i="10"/>
  <c r="AK171" i="10"/>
  <c r="AK135" i="10"/>
  <c r="AO97" i="10"/>
  <c r="W76" i="10"/>
  <c r="W62" i="10"/>
  <c r="AI42" i="10"/>
  <c r="AC69" i="10"/>
  <c r="AK52" i="10"/>
  <c r="AN12" i="10"/>
  <c r="AO41" i="10"/>
  <c r="AO62" i="10"/>
  <c r="AI12" i="10"/>
  <c r="W61" i="10"/>
  <c r="AC6" i="10"/>
  <c r="AK11" i="10"/>
  <c r="AM11" i="10"/>
  <c r="AB10" i="10"/>
  <c r="W6" i="10"/>
  <c r="BB69" i="10"/>
  <c r="BB74" i="10"/>
  <c r="AW178" i="10"/>
  <c r="BB157" i="10"/>
  <c r="AU136" i="10"/>
  <c r="AX167" i="10"/>
  <c r="BD157" i="10"/>
  <c r="AV173" i="10"/>
  <c r="BE163" i="10"/>
  <c r="BC171" i="10"/>
  <c r="AY182" i="10"/>
  <c r="AU47" i="10"/>
  <c r="BD135" i="10"/>
  <c r="BD178" i="10"/>
  <c r="BE167" i="10"/>
  <c r="BD146" i="10"/>
  <c r="BF134" i="10"/>
  <c r="AV82" i="10"/>
  <c r="AU126" i="10"/>
  <c r="BB127" i="10"/>
  <c r="BE148" i="10"/>
  <c r="BC143" i="10"/>
  <c r="AY59" i="10"/>
  <c r="AZ185" i="10"/>
  <c r="BB180" i="10"/>
  <c r="BE169" i="10"/>
  <c r="BA158" i="10"/>
  <c r="BA143" i="10"/>
  <c r="BD116" i="10"/>
  <c r="BB35" i="10"/>
  <c r="BE184" i="10"/>
  <c r="BF169" i="10"/>
  <c r="BD129" i="10"/>
  <c r="AU103" i="10"/>
  <c r="AN71" i="10"/>
  <c r="AI171" i="10"/>
  <c r="AA151" i="10"/>
  <c r="AT137" i="10"/>
  <c r="AJ132" i="10"/>
  <c r="AR129" i="10"/>
  <c r="W139" i="10"/>
  <c r="Y90" i="10"/>
  <c r="AN77" i="10"/>
  <c r="AN93" i="10"/>
  <c r="AO40" i="10"/>
  <c r="AA22" i="10"/>
  <c r="AT42" i="10"/>
  <c r="W53" i="10"/>
  <c r="AR55" i="10"/>
  <c r="AJ47" i="10"/>
  <c r="AO69" i="10"/>
  <c r="AT132" i="10"/>
  <c r="X114" i="10"/>
  <c r="AW59" i="10"/>
  <c r="BE37" i="10"/>
  <c r="BD109" i="10"/>
  <c r="AZ83" i="10"/>
  <c r="AY126" i="10"/>
  <c r="AV81" i="10"/>
  <c r="AW159" i="10"/>
  <c r="AW148" i="10"/>
  <c r="AY101" i="10"/>
  <c r="AX14" i="10"/>
  <c r="BA112" i="10"/>
  <c r="BC90" i="10"/>
  <c r="BD85" i="10"/>
  <c r="AY42" i="10"/>
  <c r="BD92" i="10"/>
  <c r="BF71" i="10"/>
  <c r="AV71" i="10"/>
  <c r="BE12" i="10"/>
  <c r="AX112" i="10"/>
  <c r="AW70" i="10"/>
  <c r="BB120" i="10"/>
  <c r="BC99" i="10"/>
  <c r="AV78" i="10"/>
  <c r="BF62" i="10"/>
  <c r="BC51" i="10"/>
  <c r="AW82" i="10"/>
  <c r="AU61" i="10"/>
  <c r="BD86" i="10"/>
  <c r="BA7" i="10"/>
  <c r="O150" i="10"/>
  <c r="E177" i="10"/>
  <c r="I156" i="10"/>
  <c r="N145" i="10"/>
  <c r="F120" i="10"/>
  <c r="H108" i="10"/>
  <c r="H183" i="10"/>
  <c r="V175" i="10"/>
  <c r="U137" i="10"/>
  <c r="V118" i="10"/>
  <c r="O180" i="10"/>
  <c r="H176" i="10"/>
  <c r="K97" i="10"/>
  <c r="U63" i="10"/>
  <c r="T129" i="10"/>
  <c r="H129" i="10"/>
  <c r="M91" i="10"/>
  <c r="G86" i="10"/>
  <c r="O146" i="10"/>
  <c r="V130" i="10"/>
  <c r="R127" i="10"/>
  <c r="J89" i="10"/>
  <c r="Q81" i="10"/>
  <c r="E76" i="10"/>
  <c r="S74" i="10"/>
  <c r="V68" i="10"/>
  <c r="R65" i="10"/>
  <c r="N62" i="10"/>
  <c r="J59" i="10"/>
  <c r="F56" i="10"/>
  <c r="E105" i="10"/>
  <c r="H99" i="10"/>
  <c r="U88" i="10"/>
  <c r="S55" i="10"/>
  <c r="T107" i="10"/>
  <c r="I98" i="10"/>
  <c r="V161" i="10"/>
  <c r="R158" i="10"/>
  <c r="M136" i="10"/>
  <c r="Q107" i="10"/>
  <c r="E75" i="10"/>
  <c r="Q104" i="10"/>
  <c r="Q117" i="10"/>
  <c r="V89" i="10"/>
  <c r="R86" i="10"/>
  <c r="N83" i="10"/>
  <c r="J80" i="10"/>
  <c r="O94" i="10"/>
  <c r="I39" i="10"/>
  <c r="O15" i="10"/>
  <c r="T30" i="10"/>
  <c r="Q30" i="10"/>
  <c r="M27" i="10"/>
  <c r="I24" i="10"/>
  <c r="O10" i="10"/>
  <c r="L13" i="10"/>
  <c r="BA174" i="10"/>
  <c r="AY51" i="10"/>
  <c r="BF136" i="10"/>
  <c r="BB162" i="10"/>
  <c r="AZ179" i="10"/>
  <c r="BA141" i="10"/>
  <c r="AV118" i="10"/>
  <c r="BD120" i="10"/>
  <c r="BE146" i="10"/>
  <c r="AW48" i="10"/>
  <c r="AW174" i="10"/>
  <c r="AY62" i="10"/>
  <c r="AV106" i="10"/>
  <c r="BD32" i="10"/>
  <c r="BC142" i="10"/>
  <c r="AW151" i="10"/>
  <c r="BF124" i="10"/>
  <c r="BF60" i="10"/>
  <c r="AX98" i="10"/>
  <c r="AX34" i="10"/>
  <c r="AZ107" i="10"/>
  <c r="BA60" i="10"/>
  <c r="AW9" i="10"/>
  <c r="BD39" i="10"/>
  <c r="AZ86" i="10"/>
  <c r="U144" i="10"/>
  <c r="I185" i="10"/>
  <c r="O181" i="10"/>
  <c r="T160" i="10"/>
  <c r="I152" i="10"/>
  <c r="H147" i="10"/>
  <c r="J142" i="10"/>
  <c r="O163" i="10"/>
  <c r="L135" i="10"/>
  <c r="N176" i="10"/>
  <c r="E152" i="10"/>
  <c r="T179" i="10"/>
  <c r="M63" i="10"/>
  <c r="V153" i="10"/>
  <c r="L160" i="10"/>
  <c r="O139" i="10"/>
  <c r="I81" i="10"/>
  <c r="V169" i="10"/>
  <c r="T98" i="10"/>
  <c r="P92" i="10"/>
  <c r="K74" i="10"/>
  <c r="H82" i="10"/>
  <c r="G175" i="10"/>
  <c r="K63" i="10"/>
  <c r="P160" i="10"/>
  <c r="R106" i="10"/>
  <c r="J100" i="10"/>
  <c r="R130" i="10"/>
  <c r="H29" i="10"/>
  <c r="L32" i="10"/>
  <c r="S27" i="10"/>
  <c r="F40" i="10"/>
  <c r="L24" i="10"/>
  <c r="K12" i="10"/>
  <c r="BL180" i="10"/>
  <c r="BQ34" i="10"/>
  <c r="AV74" i="10"/>
  <c r="I18" i="10"/>
  <c r="H9" i="10"/>
  <c r="O20" i="10"/>
  <c r="V8" i="10"/>
  <c r="BQ16" i="10"/>
  <c r="BI85" i="10"/>
  <c r="AB181" i="10"/>
  <c r="AN152" i="10"/>
  <c r="X176" i="10"/>
  <c r="AH30" i="10"/>
  <c r="AA170" i="10"/>
  <c r="AF133" i="10"/>
  <c r="AT181" i="10"/>
  <c r="AT173" i="10"/>
  <c r="AE60" i="10"/>
  <c r="X66" i="10"/>
  <c r="AK107" i="10"/>
  <c r="AH51" i="10"/>
  <c r="Y29" i="10"/>
  <c r="AH19" i="10"/>
  <c r="AQ111" i="10"/>
  <c r="AQ86" i="10"/>
  <c r="AN61" i="10"/>
  <c r="W47" i="10"/>
  <c r="AF34" i="10"/>
  <c r="AC152" i="10"/>
  <c r="AF144" i="10"/>
  <c r="AJ117" i="10"/>
  <c r="AM118" i="10"/>
  <c r="X73" i="10"/>
  <c r="X70" i="10"/>
  <c r="AM31" i="10"/>
  <c r="AF106" i="10"/>
  <c r="AI79" i="10"/>
  <c r="AI71" i="10"/>
  <c r="AJ66" i="10"/>
  <c r="AJ58" i="10"/>
  <c r="AJ37" i="10"/>
  <c r="AS46" i="10"/>
  <c r="AB25" i="10"/>
  <c r="X14" i="10"/>
  <c r="AP61" i="10"/>
  <c r="AM18" i="10"/>
  <c r="Y60" i="10"/>
  <c r="AA41" i="10"/>
  <c r="AC39" i="10"/>
  <c r="AK8" i="10"/>
  <c r="AI59" i="10"/>
  <c r="AM51" i="10"/>
  <c r="AC52" i="10"/>
  <c r="AA64" i="10"/>
  <c r="AR41" i="10"/>
  <c r="AN37" i="10"/>
  <c r="AS12" i="10"/>
  <c r="AN50" i="10"/>
  <c r="AQ47" i="10"/>
  <c r="AN43" i="10"/>
  <c r="AN20" i="10"/>
  <c r="AT29" i="10"/>
  <c r="AS15" i="10"/>
  <c r="AO64" i="10"/>
  <c r="AP54" i="10"/>
  <c r="AG32" i="10"/>
  <c r="AP22" i="10"/>
  <c r="AS7" i="10"/>
  <c r="AJ8" i="10"/>
  <c r="X8" i="10"/>
  <c r="AD10" i="10"/>
  <c r="AE8" i="10"/>
  <c r="AO12" i="10"/>
  <c r="AM7" i="10"/>
  <c r="BB177" i="10"/>
  <c r="BA183" i="10"/>
  <c r="AU153" i="10"/>
  <c r="BE150" i="10"/>
  <c r="BA161" i="10"/>
  <c r="AU160" i="10"/>
  <c r="BE111" i="10"/>
  <c r="AZ10" i="10"/>
  <c r="AU109" i="10"/>
  <c r="AU176" i="10"/>
  <c r="BD171" i="10"/>
  <c r="AX139" i="10"/>
  <c r="BF107" i="10"/>
  <c r="AU183" i="10"/>
  <c r="AW172" i="10"/>
  <c r="AU166" i="10"/>
  <c r="BA134" i="10"/>
  <c r="BC128" i="10"/>
  <c r="AZ171" i="10"/>
  <c r="BD164" i="10"/>
  <c r="AW133" i="10"/>
  <c r="BC107" i="10"/>
  <c r="AZ95" i="10"/>
  <c r="AY141" i="10"/>
  <c r="BC14" i="10"/>
  <c r="AY84" i="10"/>
  <c r="BA45" i="10"/>
  <c r="AY9" i="10"/>
  <c r="AV178" i="10"/>
  <c r="AY135" i="10"/>
  <c r="BD101" i="10"/>
  <c r="AX172" i="10"/>
  <c r="BA156" i="10"/>
  <c r="BB135" i="10"/>
  <c r="AY111" i="10"/>
  <c r="AY161" i="10"/>
  <c r="AV97" i="10"/>
  <c r="BA171" i="10"/>
  <c r="AU132" i="10"/>
  <c r="BB26" i="10"/>
  <c r="BF11" i="10"/>
  <c r="AW13" i="10"/>
  <c r="AZ91" i="10"/>
  <c r="BD41" i="10"/>
  <c r="AU120" i="10"/>
  <c r="AW98" i="10"/>
  <c r="AX56" i="10"/>
  <c r="AU81" i="10"/>
  <c r="BD76" i="10"/>
  <c r="BD66" i="10"/>
  <c r="BD60" i="10"/>
  <c r="AU28" i="10"/>
  <c r="AU11" i="10"/>
  <c r="BF113" i="10"/>
  <c r="AW74" i="10"/>
  <c r="BC63" i="10"/>
  <c r="BC18" i="10"/>
  <c r="AW85" i="10"/>
  <c r="AU63" i="10"/>
  <c r="AW31" i="10"/>
  <c r="BC84" i="10"/>
  <c r="BD67" i="10"/>
  <c r="AZ8" i="10"/>
  <c r="AU12" i="10"/>
  <c r="BB116" i="10"/>
  <c r="AW80" i="10"/>
  <c r="AU75" i="10"/>
  <c r="BC48" i="10"/>
  <c r="BE17" i="10"/>
  <c r="F183" i="10"/>
  <c r="G147" i="10"/>
  <c r="T165" i="10"/>
  <c r="P182" i="10"/>
  <c r="P184" i="10"/>
  <c r="R181" i="10"/>
  <c r="J169" i="10"/>
  <c r="K165" i="10"/>
  <c r="I119" i="10"/>
  <c r="P76" i="10"/>
  <c r="U185" i="10"/>
  <c r="G104" i="10"/>
  <c r="F142" i="10"/>
  <c r="L74" i="10"/>
  <c r="P83" i="10"/>
  <c r="S72" i="10"/>
  <c r="L142" i="10"/>
  <c r="T127" i="10"/>
  <c r="Q122" i="10"/>
  <c r="N120" i="10"/>
  <c r="P73" i="10"/>
  <c r="P47" i="10"/>
  <c r="G41" i="10"/>
  <c r="H19" i="10"/>
  <c r="L16" i="10"/>
  <c r="S47" i="10"/>
  <c r="T18" i="10"/>
  <c r="S51" i="10"/>
  <c r="BN116" i="10"/>
  <c r="BO101" i="10"/>
  <c r="BO123" i="10"/>
  <c r="BK99" i="10"/>
  <c r="BK87" i="10"/>
  <c r="BO49" i="10"/>
  <c r="BN132" i="10"/>
  <c r="BE108" i="10"/>
  <c r="AY96" i="10"/>
  <c r="BC61" i="10"/>
  <c r="AO174" i="10"/>
  <c r="AI134" i="10"/>
  <c r="AJ144" i="10"/>
  <c r="AI173" i="10"/>
  <c r="AC137" i="10"/>
  <c r="AT125" i="10"/>
  <c r="Y171" i="10"/>
  <c r="AQ149" i="10"/>
  <c r="AT144" i="10"/>
  <c r="AT128" i="10"/>
  <c r="AH97" i="10"/>
  <c r="AR92" i="10"/>
  <c r="AT87" i="10"/>
  <c r="AK70" i="10"/>
  <c r="AK17" i="10"/>
  <c r="AL88" i="10"/>
  <c r="AO76" i="10"/>
  <c r="W123" i="10"/>
  <c r="AF113" i="10"/>
  <c r="X100" i="10"/>
  <c r="AC95" i="10"/>
  <c r="X56" i="10"/>
  <c r="AO110" i="10"/>
  <c r="AA85" i="10"/>
  <c r="AJ81" i="10"/>
  <c r="AF74" i="10"/>
  <c r="AA48" i="10"/>
  <c r="W37" i="10"/>
  <c r="AB61" i="10"/>
  <c r="W41" i="10"/>
  <c r="AT53" i="10"/>
  <c r="AK31" i="10"/>
  <c r="AT21" i="10"/>
  <c r="AR44" i="10"/>
  <c r="X35" i="10"/>
  <c r="AW165" i="10"/>
  <c r="BD106" i="10"/>
  <c r="AZ78" i="10"/>
  <c r="BE177" i="10"/>
  <c r="AV129" i="10"/>
  <c r="BA180" i="10"/>
  <c r="BE175" i="10"/>
  <c r="AY138" i="10"/>
  <c r="AW117" i="10"/>
  <c r="BB59" i="10"/>
  <c r="BC185" i="10"/>
  <c r="BA169" i="10"/>
  <c r="AY183" i="10"/>
  <c r="AZ151" i="10"/>
  <c r="AW183" i="10"/>
  <c r="BF178" i="10"/>
  <c r="AV167" i="10"/>
  <c r="BF146" i="10"/>
  <c r="BB67" i="10"/>
  <c r="AX182" i="10"/>
  <c r="AY177" i="10"/>
  <c r="BB156" i="10"/>
  <c r="BA150" i="10"/>
  <c r="AY145" i="10"/>
  <c r="BB140" i="10"/>
  <c r="AX166" i="10"/>
  <c r="BC155" i="10"/>
  <c r="AX150" i="10"/>
  <c r="AU113" i="10"/>
  <c r="BF23" i="10"/>
  <c r="AX73" i="10"/>
  <c r="AW27" i="10"/>
  <c r="AU34" i="10"/>
  <c r="BE23" i="10"/>
  <c r="BC57" i="10"/>
  <c r="AZ111" i="10"/>
  <c r="AX90" i="10"/>
  <c r="BF102" i="10"/>
  <c r="BD91" i="10"/>
  <c r="BF86" i="10"/>
  <c r="BC59" i="10"/>
  <c r="BF54" i="10"/>
  <c r="BF38" i="10"/>
  <c r="AU96" i="10"/>
  <c r="BE85" i="10"/>
  <c r="BB23" i="10"/>
  <c r="BD9" i="10"/>
  <c r="I181" i="10"/>
  <c r="J184" i="10"/>
  <c r="P186" i="10"/>
  <c r="R180" i="10"/>
  <c r="K173" i="10"/>
  <c r="S166" i="10"/>
  <c r="S158" i="10"/>
  <c r="L101" i="10"/>
  <c r="U167" i="10"/>
  <c r="U113" i="10"/>
  <c r="M104" i="10"/>
  <c r="K178" i="10"/>
  <c r="U170" i="10"/>
  <c r="K167" i="10"/>
  <c r="G163" i="10"/>
  <c r="V158" i="10"/>
  <c r="R155" i="10"/>
  <c r="F146" i="10"/>
  <c r="E127" i="10"/>
  <c r="K66" i="10"/>
  <c r="V54" i="10"/>
  <c r="M157" i="10"/>
  <c r="V145" i="10"/>
  <c r="I165" i="10"/>
  <c r="O141" i="10"/>
  <c r="U64" i="10"/>
  <c r="I113" i="10"/>
  <c r="T118" i="10"/>
  <c r="N115" i="10"/>
  <c r="J112" i="10"/>
  <c r="I90" i="10"/>
  <c r="AF121" i="10"/>
  <c r="AS101" i="10"/>
  <c r="AN75" i="10"/>
  <c r="AQ139" i="10"/>
  <c r="AA126" i="10"/>
  <c r="AI110" i="10"/>
  <c r="AH52" i="10"/>
  <c r="Y30" i="10"/>
  <c r="AG102" i="10"/>
  <c r="AA97" i="10"/>
  <c r="AK93" i="10"/>
  <c r="W72" i="10"/>
  <c r="AM93" i="10"/>
  <c r="AG40" i="10"/>
  <c r="W49" i="10"/>
  <c r="AK40" i="10"/>
  <c r="AA6" i="10"/>
  <c r="AU164" i="10"/>
  <c r="AU172" i="10"/>
  <c r="BC157" i="10"/>
  <c r="AZ146" i="10"/>
  <c r="AW130" i="10"/>
  <c r="BF162" i="10"/>
  <c r="AY172" i="10"/>
  <c r="BE165" i="10"/>
  <c r="AU181" i="10"/>
  <c r="AV21" i="10"/>
  <c r="BF127" i="10"/>
  <c r="AY70" i="10"/>
  <c r="AZ49" i="10"/>
  <c r="BF69" i="10"/>
  <c r="BE116" i="10"/>
  <c r="AX74" i="10"/>
  <c r="AW52" i="10"/>
  <c r="AV47" i="10"/>
  <c r="AZ19" i="10"/>
  <c r="AV51" i="10"/>
  <c r="AW123" i="10"/>
  <c r="BF117" i="10"/>
  <c r="BA74" i="10"/>
  <c r="S183" i="10"/>
  <c r="N161" i="10"/>
  <c r="Q111" i="10"/>
  <c r="N149" i="10"/>
  <c r="J146" i="10"/>
  <c r="I127" i="10"/>
  <c r="K139" i="10"/>
  <c r="L97" i="10"/>
  <c r="L57" i="10"/>
  <c r="P98" i="10"/>
  <c r="L70" i="10"/>
  <c r="E111" i="10"/>
  <c r="I155" i="10"/>
  <c r="U115" i="10"/>
  <c r="M59" i="10"/>
  <c r="U80" i="10"/>
  <c r="M174" i="10"/>
  <c r="M130" i="10"/>
  <c r="V66" i="10"/>
  <c r="R63" i="10"/>
  <c r="N60" i="10"/>
  <c r="F54" i="10"/>
  <c r="K155" i="10"/>
  <c r="O165" i="10"/>
  <c r="I143" i="10"/>
  <c r="U121" i="10"/>
  <c r="L119" i="10"/>
  <c r="R74" i="10"/>
  <c r="F65" i="10"/>
  <c r="P58" i="10"/>
  <c r="U49" i="10"/>
  <c r="L80" i="10"/>
  <c r="G66" i="10"/>
  <c r="V57" i="10"/>
  <c r="R54" i="10"/>
  <c r="H103" i="10"/>
  <c r="S75" i="10"/>
  <c r="O40" i="10"/>
  <c r="T44" i="10"/>
  <c r="F28" i="10"/>
  <c r="R48" i="10"/>
  <c r="F39" i="10"/>
  <c r="L36" i="10"/>
  <c r="V27" i="10"/>
  <c r="R24" i="10"/>
  <c r="N21" i="10"/>
  <c r="F15" i="10"/>
  <c r="L50" i="10"/>
  <c r="H45" i="10"/>
  <c r="M38" i="10"/>
  <c r="F48" i="10"/>
  <c r="M35" i="10"/>
  <c r="I28" i="10"/>
  <c r="BK148" i="10"/>
  <c r="AL137" i="10"/>
  <c r="AC98" i="10"/>
  <c r="AM29" i="10"/>
  <c r="AL117" i="10"/>
  <c r="AA181" i="10"/>
  <c r="Y178" i="10"/>
  <c r="AJ163" i="10"/>
  <c r="AD134" i="10"/>
  <c r="AA131" i="10"/>
  <c r="X122" i="10"/>
  <c r="AA87" i="10"/>
  <c r="AS76" i="10"/>
  <c r="Y40" i="10"/>
  <c r="AF43" i="10"/>
  <c r="AR60" i="10"/>
  <c r="AN58" i="10"/>
  <c r="Y39" i="10"/>
  <c r="AS36" i="10"/>
  <c r="AS28" i="10"/>
  <c r="AA26" i="10"/>
  <c r="AQ59" i="10"/>
  <c r="AT46" i="10"/>
  <c r="AT38" i="10"/>
  <c r="AK24" i="10"/>
  <c r="AQ19" i="10"/>
  <c r="AT14" i="10"/>
  <c r="AP63" i="10"/>
  <c r="X28" i="10"/>
  <c r="AG16" i="10"/>
  <c r="AA8" i="10"/>
  <c r="BE139" i="10"/>
  <c r="BD142" i="10"/>
  <c r="AV136" i="10"/>
  <c r="BD123" i="10"/>
  <c r="AW116" i="10"/>
  <c r="BD84" i="10"/>
  <c r="BE15" i="10"/>
  <c r="BC110" i="10"/>
  <c r="AW39" i="10"/>
  <c r="AW16" i="10"/>
  <c r="AY103" i="10"/>
  <c r="BA91" i="10"/>
  <c r="AU122" i="10"/>
  <c r="BC117" i="10"/>
  <c r="BC106" i="10"/>
  <c r="BE95" i="10"/>
  <c r="BF79" i="10"/>
  <c r="BA80" i="10"/>
  <c r="AW69" i="10"/>
  <c r="BA28" i="10"/>
  <c r="AV15" i="10"/>
  <c r="AU137" i="10"/>
  <c r="BE124" i="10"/>
  <c r="AY104" i="10"/>
  <c r="BA93" i="10"/>
  <c r="BB77" i="10"/>
  <c r="BD54" i="10"/>
  <c r="BD117" i="10"/>
  <c r="AY107" i="10"/>
  <c r="BC96" i="10"/>
  <c r="BC69" i="10"/>
  <c r="BE64" i="10"/>
  <c r="BE48" i="10"/>
  <c r="BD43" i="10"/>
  <c r="AY112" i="10"/>
  <c r="AV54" i="10"/>
  <c r="BB33" i="10"/>
  <c r="AY90" i="10"/>
  <c r="AZ62" i="10"/>
  <c r="BA29" i="10"/>
  <c r="AZ15" i="10"/>
  <c r="L184" i="10"/>
  <c r="O128" i="10"/>
  <c r="H85" i="10"/>
  <c r="U182" i="10"/>
  <c r="U130" i="10"/>
  <c r="K111" i="10"/>
  <c r="U175" i="10"/>
  <c r="E163" i="10"/>
  <c r="U106" i="10"/>
  <c r="L155" i="10"/>
  <c r="Q110" i="10"/>
  <c r="I115" i="10"/>
  <c r="N85" i="10"/>
  <c r="J82" i="10"/>
  <c r="U66" i="10"/>
  <c r="R120" i="10"/>
  <c r="M96" i="10"/>
  <c r="H90" i="10"/>
  <c r="P177" i="10"/>
  <c r="J170" i="10"/>
  <c r="V150" i="10"/>
  <c r="N144" i="10"/>
  <c r="G138" i="10"/>
  <c r="Q128" i="10"/>
  <c r="M125" i="10"/>
  <c r="U86" i="10"/>
  <c r="Q139" i="10"/>
  <c r="P124" i="10"/>
  <c r="G92" i="10"/>
  <c r="V86" i="10"/>
  <c r="N80" i="10"/>
  <c r="F58" i="10"/>
  <c r="M102" i="10"/>
  <c r="M99" i="10"/>
  <c r="G95" i="10"/>
  <c r="M172" i="10"/>
  <c r="H160" i="10"/>
  <c r="G157" i="10"/>
  <c r="G133" i="10"/>
  <c r="N56" i="10"/>
  <c r="F128" i="10"/>
  <c r="P114" i="10"/>
  <c r="O105" i="10"/>
  <c r="I56" i="10"/>
  <c r="E174" i="10"/>
  <c r="L162" i="10"/>
  <c r="V157" i="10"/>
  <c r="Q119" i="10"/>
  <c r="G149" i="10"/>
  <c r="V140" i="10"/>
  <c r="S138" i="10"/>
  <c r="O135" i="10"/>
  <c r="G128" i="10"/>
  <c r="L104" i="10"/>
  <c r="H92" i="10"/>
  <c r="N133" i="10"/>
  <c r="K129" i="10"/>
  <c r="G126" i="10"/>
  <c r="G124" i="10"/>
  <c r="I86" i="10"/>
  <c r="E84" i="10"/>
  <c r="T71" i="10"/>
  <c r="O69" i="10"/>
  <c r="U134" i="10"/>
  <c r="I131" i="10"/>
  <c r="L116" i="10"/>
  <c r="V101" i="10"/>
  <c r="P81" i="10"/>
  <c r="L73" i="10"/>
  <c r="P63" i="10"/>
  <c r="Q60" i="10"/>
  <c r="O54" i="10"/>
  <c r="E51" i="10"/>
  <c r="H16" i="10"/>
  <c r="V32" i="10"/>
  <c r="R29" i="10"/>
  <c r="F20" i="10"/>
  <c r="U25" i="10"/>
  <c r="Q22" i="10"/>
  <c r="BK177" i="10"/>
  <c r="BM103" i="10"/>
  <c r="BK82" i="10"/>
  <c r="BO176" i="10"/>
  <c r="BP168" i="10"/>
  <c r="BK169" i="10"/>
  <c r="BP161" i="10"/>
  <c r="BN138" i="10"/>
  <c r="BP90" i="10"/>
  <c r="BP111" i="10"/>
  <c r="BL95" i="10"/>
  <c r="BK140" i="10"/>
  <c r="BK116" i="10"/>
  <c r="BP100" i="10"/>
  <c r="BQ56" i="10"/>
  <c r="BP136" i="10"/>
  <c r="BM112" i="10"/>
  <c r="BL76" i="10"/>
  <c r="BL60" i="10"/>
  <c r="BJ112" i="10"/>
  <c r="BO125" i="10"/>
  <c r="BP122" i="10"/>
  <c r="BK96" i="10"/>
  <c r="BL130" i="10"/>
  <c r="BK106" i="10"/>
  <c r="BP45" i="10"/>
  <c r="BQ51" i="10"/>
  <c r="BP173" i="10"/>
  <c r="BQ180" i="10"/>
  <c r="BQ164" i="10"/>
  <c r="BL101" i="10"/>
  <c r="BL67" i="10"/>
  <c r="BQ123" i="10"/>
  <c r="BQ107" i="10"/>
  <c r="BQ99" i="10"/>
  <c r="BL54" i="10"/>
  <c r="BN152" i="10"/>
  <c r="BN112" i="10"/>
  <c r="BP84" i="10"/>
  <c r="BO59" i="10"/>
  <c r="BL52" i="10"/>
  <c r="BK9" i="10"/>
  <c r="BP82" i="10"/>
  <c r="BP43" i="10"/>
  <c r="BM35" i="10"/>
  <c r="BO40" i="10"/>
  <c r="BM20" i="10"/>
  <c r="AQ175" i="10"/>
  <c r="AQ174" i="10"/>
  <c r="AD100" i="10"/>
  <c r="AD99" i="10"/>
  <c r="AS82" i="10"/>
  <c r="AS81" i="10"/>
  <c r="AE86" i="10"/>
  <c r="AH165" i="10"/>
  <c r="AH166" i="10"/>
  <c r="AE88" i="10"/>
  <c r="AE87" i="10"/>
  <c r="AT68" i="10"/>
  <c r="AN81" i="10"/>
  <c r="AF31" i="10"/>
  <c r="AF30" i="10"/>
  <c r="Z77" i="10"/>
  <c r="Z78" i="10"/>
  <c r="AN56" i="10"/>
  <c r="AN55" i="10"/>
  <c r="AH133" i="10"/>
  <c r="AR84" i="10"/>
  <c r="AR83" i="10"/>
  <c r="AS115" i="10"/>
  <c r="Z73" i="10"/>
  <c r="Z72" i="10"/>
  <c r="AP27" i="10"/>
  <c r="AP28" i="10"/>
  <c r="AM142" i="10"/>
  <c r="AS93" i="10"/>
  <c r="AS94" i="10"/>
  <c r="W89" i="10"/>
  <c r="W88" i="10"/>
  <c r="AR81" i="10"/>
  <c r="AE73" i="10"/>
  <c r="AH20" i="10"/>
  <c r="AH21" i="10"/>
  <c r="AO102" i="10"/>
  <c r="Y72" i="10"/>
  <c r="AA34" i="10"/>
  <c r="AJ23" i="10"/>
  <c r="AN41" i="10"/>
  <c r="AP15" i="10"/>
  <c r="AC116" i="10"/>
  <c r="AC115" i="10"/>
  <c r="AS84" i="10"/>
  <c r="AS85" i="10"/>
  <c r="Y103" i="10"/>
  <c r="Y102" i="10"/>
  <c r="W36" i="10"/>
  <c r="W35" i="10"/>
  <c r="AJ78" i="10"/>
  <c r="AJ79" i="10"/>
  <c r="AS91" i="10"/>
  <c r="AS90" i="10"/>
  <c r="AD105" i="10"/>
  <c r="AD106" i="10"/>
  <c r="W44" i="10"/>
  <c r="W43" i="10"/>
  <c r="AJ130" i="10"/>
  <c r="AS159" i="10"/>
  <c r="AS109" i="10"/>
  <c r="AS110" i="10"/>
  <c r="AF49" i="10"/>
  <c r="AB56" i="10"/>
  <c r="X186" i="10"/>
  <c r="AB133" i="10"/>
  <c r="AB94" i="10"/>
  <c r="AK54" i="10"/>
  <c r="AK90" i="10"/>
  <c r="AE129" i="10"/>
  <c r="AB134" i="10"/>
  <c r="AL70" i="10"/>
  <c r="AJ119" i="10"/>
  <c r="AF57" i="10"/>
  <c r="AP75" i="10"/>
  <c r="AP74" i="10"/>
  <c r="AC138" i="10"/>
  <c r="AC139" i="10"/>
  <c r="AM111" i="10"/>
  <c r="AM110" i="10"/>
  <c r="AB38" i="10"/>
  <c r="AD131" i="10"/>
  <c r="AD130" i="10"/>
  <c r="AD73" i="10"/>
  <c r="AD74" i="10"/>
  <c r="AR45" i="10"/>
  <c r="AR46" i="10"/>
  <c r="AT76" i="10"/>
  <c r="AT75" i="10"/>
  <c r="AM16" i="10"/>
  <c r="AM17" i="10"/>
  <c r="AK162" i="10"/>
  <c r="W22" i="10"/>
  <c r="W21" i="10"/>
  <c r="AB57" i="10"/>
  <c r="AB23" i="10"/>
  <c r="AB24" i="10"/>
  <c r="AN48" i="10"/>
  <c r="AN49" i="10"/>
  <c r="AH7" i="10"/>
  <c r="AH8" i="10"/>
  <c r="Y43" i="10"/>
  <c r="AP60" i="10"/>
  <c r="AB93" i="10"/>
  <c r="Y95" i="10"/>
  <c r="Y96" i="10"/>
  <c r="AG47" i="10"/>
  <c r="AG48" i="10"/>
  <c r="AM21" i="10"/>
  <c r="AM22" i="10"/>
  <c r="AF155" i="10"/>
  <c r="AF154" i="10"/>
  <c r="AR140" i="10"/>
  <c r="AR141" i="10"/>
  <c r="AK122" i="10"/>
  <c r="AB162" i="10"/>
  <c r="AM83" i="10"/>
  <c r="AJ52" i="10"/>
  <c r="AJ51" i="10"/>
  <c r="AQ91" i="10"/>
  <c r="AD67" i="10"/>
  <c r="AD68" i="10"/>
  <c r="AM91" i="10"/>
  <c r="AC68" i="10"/>
  <c r="AC67" i="10"/>
  <c r="AT35" i="10"/>
  <c r="AT34" i="10"/>
  <c r="AE138" i="10"/>
  <c r="AC87" i="10"/>
  <c r="AN88" i="10"/>
  <c r="AR78" i="10"/>
  <c r="AF63" i="10"/>
  <c r="AF62" i="10"/>
  <c r="AS27" i="10"/>
  <c r="AS26" i="10"/>
  <c r="AI69" i="10"/>
  <c r="AE57" i="10"/>
  <c r="AE56" i="10"/>
  <c r="X55" i="10"/>
  <c r="AI68" i="10"/>
  <c r="AI67" i="10"/>
  <c r="AL47" i="10"/>
  <c r="AL46" i="10"/>
  <c r="AQ35" i="10"/>
  <c r="AQ36" i="10"/>
  <c r="AC25" i="10"/>
  <c r="AC24" i="10"/>
  <c r="AL15" i="10"/>
  <c r="AA56" i="10"/>
  <c r="AA55" i="10"/>
  <c r="AD35" i="10"/>
  <c r="AD34" i="10"/>
  <c r="AI24" i="10"/>
  <c r="AI23" i="10"/>
  <c r="Z68" i="10"/>
  <c r="Z67" i="10"/>
  <c r="Y46" i="10"/>
  <c r="Z36" i="10"/>
  <c r="Z35" i="10"/>
  <c r="AE25" i="10"/>
  <c r="AE24" i="10"/>
  <c r="X64" i="10"/>
  <c r="X63" i="10"/>
  <c r="AN10" i="10"/>
  <c r="AC13" i="10"/>
  <c r="W11" i="10"/>
  <c r="W10" i="10"/>
  <c r="AV150" i="10"/>
  <c r="AV149" i="10"/>
  <c r="BA128" i="10"/>
  <c r="BA129" i="10"/>
  <c r="AU144" i="10"/>
  <c r="AU145" i="10"/>
  <c r="AW149" i="10"/>
  <c r="AW150" i="10"/>
  <c r="BD131" i="10"/>
  <c r="BD130" i="10"/>
  <c r="BB45" i="10"/>
  <c r="BB46" i="10"/>
  <c r="AZ131" i="10"/>
  <c r="AZ130" i="10"/>
  <c r="AX101" i="10"/>
  <c r="AX102" i="10"/>
  <c r="BB42" i="10"/>
  <c r="BB41" i="10"/>
  <c r="BE180" i="10"/>
  <c r="BE181" i="10"/>
  <c r="BC159" i="10"/>
  <c r="BC160" i="10"/>
  <c r="BC138" i="10"/>
  <c r="BC139" i="10"/>
  <c r="BA106" i="10"/>
  <c r="BA107" i="10"/>
  <c r="BB165" i="10"/>
  <c r="BB164" i="10"/>
  <c r="AU180" i="10"/>
  <c r="AU179" i="10"/>
  <c r="AX159" i="10"/>
  <c r="AX158" i="10"/>
  <c r="BC86" i="10"/>
  <c r="BC85" i="10"/>
  <c r="AZ27" i="10"/>
  <c r="AZ26" i="10"/>
  <c r="AU44" i="10"/>
  <c r="AU43" i="10"/>
  <c r="AY118" i="10"/>
  <c r="AY119" i="10"/>
  <c r="BE10" i="10"/>
  <c r="BE9" i="10"/>
  <c r="AY100" i="10"/>
  <c r="BE49" i="10"/>
  <c r="BD141" i="10"/>
  <c r="BD140" i="10"/>
  <c r="BB48" i="10"/>
  <c r="BB49" i="10"/>
  <c r="BF94" i="10"/>
  <c r="BF95" i="10"/>
  <c r="BE56" i="10"/>
  <c r="BE57" i="10"/>
  <c r="AV35" i="10"/>
  <c r="AV36" i="10"/>
  <c r="BE114" i="10"/>
  <c r="BE115" i="10"/>
  <c r="AV93" i="10"/>
  <c r="AV94" i="10"/>
  <c r="AW50" i="10"/>
  <c r="AW51" i="10"/>
  <c r="BA24" i="10"/>
  <c r="BA23" i="10"/>
  <c r="AY27" i="10"/>
  <c r="AV95" i="10"/>
  <c r="AV96" i="10"/>
  <c r="BC72" i="10"/>
  <c r="BC73" i="10"/>
  <c r="AU36" i="10"/>
  <c r="AU35" i="10"/>
  <c r="BE14" i="10"/>
  <c r="BD20" i="10"/>
  <c r="BA18" i="10"/>
  <c r="BA19" i="10"/>
  <c r="AY53" i="10"/>
  <c r="AY52" i="10"/>
  <c r="S63" i="10"/>
  <c r="S62" i="10"/>
  <c r="S186" i="10"/>
  <c r="S185" i="10"/>
  <c r="S169" i="10"/>
  <c r="S168" i="10"/>
  <c r="G161" i="10"/>
  <c r="G160" i="10"/>
  <c r="R149" i="10"/>
  <c r="R148" i="10"/>
  <c r="M187" i="10"/>
  <c r="M186" i="10"/>
  <c r="U136" i="10"/>
  <c r="J71" i="10"/>
  <c r="J70" i="10"/>
  <c r="T55" i="10"/>
  <c r="T54" i="10"/>
  <c r="O175" i="10"/>
  <c r="O176" i="10"/>
  <c r="V56" i="10"/>
  <c r="V55" i="10"/>
  <c r="H164" i="10"/>
  <c r="M114" i="10"/>
  <c r="M113" i="10"/>
  <c r="U103" i="10"/>
  <c r="U104" i="10"/>
  <c r="K161" i="10"/>
  <c r="K162" i="10"/>
  <c r="L177" i="10"/>
  <c r="L178" i="10"/>
  <c r="P108" i="10"/>
  <c r="M70" i="10"/>
  <c r="M71" i="10"/>
  <c r="E162" i="10"/>
  <c r="E161" i="10"/>
  <c r="G98" i="10"/>
  <c r="H96" i="10"/>
  <c r="F78" i="10"/>
  <c r="F77" i="10"/>
  <c r="H67" i="10"/>
  <c r="I58" i="10"/>
  <c r="I59" i="10"/>
  <c r="S178" i="10"/>
  <c r="U169" i="10"/>
  <c r="U168" i="10"/>
  <c r="R154" i="10"/>
  <c r="E110" i="10"/>
  <c r="O98" i="10"/>
  <c r="O97" i="10"/>
  <c r="S88" i="10"/>
  <c r="V77" i="10"/>
  <c r="N70" i="10"/>
  <c r="N71" i="10"/>
  <c r="J68" i="10"/>
  <c r="E55" i="10"/>
  <c r="E54" i="10"/>
  <c r="K45" i="10"/>
  <c r="K46" i="10"/>
  <c r="E36" i="10"/>
  <c r="E37" i="10"/>
  <c r="T34" i="10"/>
  <c r="T33" i="10"/>
  <c r="H142" i="10"/>
  <c r="T138" i="10"/>
  <c r="T139" i="10"/>
  <c r="P135" i="10"/>
  <c r="P136" i="10"/>
  <c r="P102" i="10"/>
  <c r="P101" i="10"/>
  <c r="P145" i="10"/>
  <c r="P146" i="10"/>
  <c r="I137" i="10"/>
  <c r="I136" i="10"/>
  <c r="P106" i="10"/>
  <c r="P107" i="10"/>
  <c r="J92" i="10"/>
  <c r="T13" i="10"/>
  <c r="T12" i="10"/>
  <c r="E21" i="10"/>
  <c r="E15" i="10"/>
  <c r="E14" i="10"/>
  <c r="U11" i="10"/>
  <c r="U12" i="10"/>
  <c r="U15" i="10"/>
  <c r="U16" i="10"/>
  <c r="Q29" i="10"/>
  <c r="M26" i="10"/>
  <c r="I23" i="10"/>
  <c r="Q20" i="10"/>
  <c r="Q19" i="10"/>
  <c r="H8" i="10"/>
  <c r="N19" i="10"/>
  <c r="N18" i="10"/>
  <c r="P23" i="10"/>
  <c r="P22" i="10"/>
  <c r="E20" i="10"/>
  <c r="E19" i="10"/>
  <c r="O38" i="10"/>
  <c r="S23" i="10"/>
  <c r="K17" i="10"/>
  <c r="K16" i="10"/>
  <c r="T51" i="10"/>
  <c r="T48" i="10"/>
  <c r="Q44" i="10"/>
  <c r="Q45" i="10"/>
  <c r="K39" i="10"/>
  <c r="K36" i="10"/>
  <c r="G33" i="10"/>
  <c r="J18" i="10"/>
  <c r="L8" i="10"/>
  <c r="L7" i="10"/>
  <c r="I41" i="10"/>
  <c r="I42" i="10"/>
  <c r="G13" i="10"/>
  <c r="G14" i="10"/>
  <c r="U42" i="10"/>
  <c r="I50" i="10"/>
  <c r="I51" i="10"/>
  <c r="S42" i="10"/>
  <c r="S41" i="10"/>
  <c r="S39" i="10"/>
  <c r="S35" i="10"/>
  <c r="S36" i="10"/>
  <c r="O32" i="10"/>
  <c r="O33" i="10"/>
  <c r="K29" i="10"/>
  <c r="K30" i="10"/>
  <c r="G27" i="10"/>
  <c r="G26" i="10"/>
  <c r="V21" i="10"/>
  <c r="V20" i="10"/>
  <c r="R17" i="10"/>
  <c r="R18" i="10"/>
  <c r="N14" i="10"/>
  <c r="N15" i="10"/>
  <c r="J12" i="10"/>
  <c r="J11" i="10"/>
  <c r="F9" i="10"/>
  <c r="F8" i="10"/>
  <c r="E6" i="10"/>
  <c r="E7" i="10"/>
  <c r="E44" i="10"/>
  <c r="E45" i="10"/>
  <c r="I17" i="10"/>
  <c r="I16" i="10"/>
  <c r="BO185" i="10"/>
  <c r="BO184" i="10"/>
  <c r="BJ179" i="10"/>
  <c r="BM141" i="10"/>
  <c r="BM142" i="10"/>
  <c r="BM78" i="10"/>
  <c r="BM79" i="10"/>
  <c r="BJ172" i="10"/>
  <c r="BJ171" i="10"/>
  <c r="BL158" i="10"/>
  <c r="BL157" i="10"/>
  <c r="BK150" i="10"/>
  <c r="BK149" i="10"/>
  <c r="BO142" i="10"/>
  <c r="BO141" i="10"/>
  <c r="BL125" i="10"/>
  <c r="BL126" i="10"/>
  <c r="BL93" i="10"/>
  <c r="BL94" i="10"/>
  <c r="BL65" i="10"/>
  <c r="BL64" i="10"/>
  <c r="BK147" i="10"/>
  <c r="BK146" i="10"/>
  <c r="BO131" i="10"/>
  <c r="BO130" i="10"/>
  <c r="AB49" i="10"/>
  <c r="AK65" i="10"/>
  <c r="AL30" i="10"/>
  <c r="AL31" i="10"/>
  <c r="AQ20" i="10"/>
  <c r="AD43" i="10"/>
  <c r="AD42" i="10"/>
  <c r="AI32" i="10"/>
  <c r="AI31" i="10"/>
  <c r="AR21" i="10"/>
  <c r="AE16" i="10"/>
  <c r="AE15" i="10"/>
  <c r="Z52" i="10"/>
  <c r="Z51" i="10"/>
  <c r="AN30" i="10"/>
  <c r="AN29" i="10"/>
  <c r="AB50" i="10"/>
  <c r="AG25" i="10"/>
  <c r="AB8" i="10"/>
  <c r="Z13" i="10"/>
  <c r="AQ12" i="10"/>
  <c r="AQ13" i="10"/>
  <c r="AX155" i="10"/>
  <c r="AX156" i="10"/>
  <c r="AZ101" i="10"/>
  <c r="AZ102" i="10"/>
  <c r="AZ35" i="10"/>
  <c r="AZ36" i="10"/>
  <c r="AV90" i="10"/>
  <c r="AV91" i="10"/>
  <c r="BA84" i="10"/>
  <c r="BF155" i="10"/>
  <c r="BF154" i="10"/>
  <c r="BB149" i="10"/>
  <c r="BB148" i="10"/>
  <c r="AV125" i="10"/>
  <c r="AV126" i="10"/>
  <c r="BB95" i="10"/>
  <c r="BB96" i="10"/>
  <c r="BC64" i="10"/>
  <c r="BC65" i="10"/>
  <c r="AX81" i="10"/>
  <c r="AX82" i="10"/>
  <c r="BA144" i="10"/>
  <c r="BA145" i="10"/>
  <c r="BC154" i="10"/>
  <c r="BC153" i="10"/>
  <c r="BE162" i="10"/>
  <c r="BA140" i="10"/>
  <c r="BA139" i="10"/>
  <c r="AV120" i="10"/>
  <c r="BE78" i="10"/>
  <c r="BE77" i="10"/>
  <c r="BA12" i="10"/>
  <c r="BA11" i="10"/>
  <c r="BB6" i="10"/>
  <c r="BB7" i="10"/>
  <c r="BA50" i="10"/>
  <c r="BA51" i="10"/>
  <c r="BD128" i="10"/>
  <c r="AX21" i="10"/>
  <c r="AX20" i="10"/>
  <c r="AU10" i="10"/>
  <c r="AU9" i="10"/>
  <c r="AH42" i="10"/>
  <c r="AH41" i="10"/>
  <c r="AM49" i="10"/>
  <c r="AM48" i="10"/>
  <c r="AB13" i="10"/>
  <c r="AF54" i="10"/>
  <c r="AF53" i="10"/>
  <c r="AS9" i="10"/>
  <c r="AS8" i="10"/>
  <c r="AL63" i="10"/>
  <c r="AL62" i="10"/>
  <c r="AL55" i="10"/>
  <c r="AL54" i="10"/>
  <c r="AC33" i="10"/>
  <c r="AC32" i="10"/>
  <c r="AL22" i="10"/>
  <c r="AL23" i="10"/>
  <c r="AD51" i="10"/>
  <c r="AD50" i="10"/>
  <c r="AR29" i="10"/>
  <c r="AR28" i="10"/>
  <c r="AD18" i="10"/>
  <c r="AD19" i="10"/>
  <c r="AB53" i="10"/>
  <c r="Z44" i="10"/>
  <c r="Z43" i="10"/>
  <c r="AE32" i="10"/>
  <c r="AE33" i="10"/>
  <c r="AN22" i="10"/>
  <c r="AN21" i="10"/>
  <c r="AM67" i="10"/>
  <c r="AM68" i="10"/>
  <c r="AP47" i="10"/>
  <c r="CT55" i="11"/>
  <c r="Z6" i="10"/>
  <c r="AV29" i="10"/>
  <c r="AV30" i="10"/>
  <c r="BB107" i="10"/>
  <c r="BB106" i="10"/>
  <c r="AU84" i="10"/>
  <c r="AU85" i="10"/>
  <c r="BF187" i="10"/>
  <c r="BF186" i="10"/>
  <c r="BB39" i="10"/>
  <c r="BB38" i="10"/>
  <c r="BC95" i="10"/>
  <c r="BC94" i="10"/>
  <c r="AY57" i="10"/>
  <c r="AY56" i="10"/>
  <c r="AX175" i="10"/>
  <c r="AX174" i="10"/>
  <c r="BF43" i="10"/>
  <c r="BF44" i="10"/>
  <c r="BD156" i="10"/>
  <c r="AV166" i="10"/>
  <c r="AV165" i="10"/>
  <c r="BB154" i="10"/>
  <c r="BB155" i="10"/>
  <c r="AX165" i="10"/>
  <c r="AX164" i="10"/>
  <c r="AZ67" i="10"/>
  <c r="AZ66" i="10"/>
  <c r="BA47" i="10"/>
  <c r="BA48" i="10"/>
  <c r="BC151" i="10"/>
  <c r="AW129" i="10"/>
  <c r="AZ88" i="10"/>
  <c r="AV128" i="10"/>
  <c r="BA41" i="10"/>
  <c r="BA42" i="10"/>
  <c r="BA89" i="10"/>
  <c r="BA88" i="10"/>
  <c r="BC28" i="10"/>
  <c r="BC29" i="10"/>
  <c r="AX88" i="10"/>
  <c r="AX89" i="10"/>
  <c r="AW67" i="10"/>
  <c r="AW66" i="10"/>
  <c r="AV46" i="10"/>
  <c r="AV45" i="10"/>
  <c r="AX6" i="10"/>
  <c r="BB73" i="10"/>
  <c r="BB72" i="10"/>
  <c r="AY41" i="10"/>
  <c r="AY40" i="10"/>
  <c r="AY13" i="10"/>
  <c r="AY14" i="10"/>
  <c r="BB22" i="10"/>
  <c r="BB21" i="10"/>
  <c r="AY26" i="10"/>
  <c r="U102" i="10"/>
  <c r="U101" i="10"/>
  <c r="O74" i="10"/>
  <c r="O73" i="10"/>
  <c r="L124" i="10"/>
  <c r="L123" i="10"/>
  <c r="R173" i="10"/>
  <c r="R172" i="10"/>
  <c r="J98" i="10"/>
  <c r="M183" i="10"/>
  <c r="I107" i="10"/>
  <c r="I106" i="10"/>
  <c r="O179" i="10"/>
  <c r="M179" i="10"/>
  <c r="M178" i="10"/>
  <c r="N114" i="10"/>
  <c r="N113" i="10"/>
  <c r="K67" i="10"/>
  <c r="K68" i="10"/>
  <c r="G64" i="10"/>
  <c r="L167" i="10"/>
  <c r="R140" i="10"/>
  <c r="L69" i="10"/>
  <c r="L68" i="10"/>
  <c r="L173" i="10"/>
  <c r="L172" i="10"/>
  <c r="K84" i="10"/>
  <c r="K83" i="10"/>
  <c r="E180" i="10"/>
  <c r="E179" i="10"/>
  <c r="AX168" i="10"/>
  <c r="G96" i="10"/>
  <c r="AU62" i="10"/>
  <c r="AW122" i="10"/>
  <c r="AW127" i="10"/>
  <c r="L114" i="10"/>
  <c r="AZ20" i="10"/>
  <c r="AN38" i="10"/>
  <c r="BC49" i="10"/>
  <c r="AK94" i="10"/>
  <c r="AY102" i="10"/>
  <c r="BA30" i="10"/>
  <c r="H107" i="10"/>
  <c r="U135" i="10"/>
  <c r="E125" i="10"/>
  <c r="M182" i="10"/>
  <c r="AM8" i="10"/>
  <c r="AB11" i="10"/>
  <c r="AY25" i="10"/>
  <c r="AX75" i="10"/>
  <c r="BE13" i="10"/>
  <c r="BA170" i="10"/>
  <c r="BE170" i="10"/>
  <c r="BB36" i="10"/>
  <c r="H154" i="10"/>
  <c r="G164" i="10"/>
  <c r="P75" i="10"/>
  <c r="H94" i="10"/>
  <c r="Q108" i="10"/>
  <c r="J153" i="10"/>
  <c r="R159" i="10"/>
  <c r="BE63" i="10"/>
  <c r="AU107" i="10"/>
  <c r="BD145" i="10"/>
  <c r="L96" i="10"/>
  <c r="F106" i="10"/>
  <c r="I126" i="10"/>
  <c r="G143" i="10"/>
  <c r="J171" i="10"/>
  <c r="AK7" i="10"/>
  <c r="AU182" i="10"/>
  <c r="J81" i="10"/>
  <c r="V90" i="10"/>
  <c r="N148" i="10"/>
  <c r="BE45" i="10"/>
  <c r="BC108" i="10"/>
  <c r="BE117" i="10"/>
  <c r="BA83" i="10"/>
  <c r="AU133" i="10"/>
  <c r="BA181" i="10"/>
  <c r="BD75" i="10"/>
  <c r="F182" i="10"/>
  <c r="H177" i="10"/>
  <c r="K91" i="10"/>
  <c r="N119" i="10"/>
  <c r="K102" i="10"/>
  <c r="AG17" i="10"/>
  <c r="M79" i="10"/>
  <c r="M158" i="10"/>
  <c r="I123" i="10"/>
  <c r="BE149" i="10"/>
  <c r="BB181" i="10"/>
  <c r="BD122" i="10"/>
  <c r="BC149" i="10"/>
  <c r="S177" i="10"/>
  <c r="K125" i="10"/>
  <c r="P57" i="10"/>
  <c r="U125" i="10"/>
  <c r="E158" i="10"/>
  <c r="T162" i="10"/>
  <c r="H15" i="10"/>
  <c r="I87" i="10"/>
  <c r="P113" i="10"/>
  <c r="N131" i="10"/>
  <c r="S165" i="10"/>
  <c r="G172" i="10"/>
  <c r="I62" i="10"/>
  <c r="T83" i="10"/>
  <c r="H87" i="10"/>
  <c r="G103" i="10"/>
  <c r="F112" i="10"/>
  <c r="K134" i="10"/>
  <c r="F143" i="10"/>
  <c r="G148" i="10"/>
  <c r="U150" i="10"/>
  <c r="AP29" i="10"/>
  <c r="AV134" i="10"/>
  <c r="BB178" i="10"/>
  <c r="AZ63" i="10"/>
  <c r="AW29" i="10"/>
  <c r="BF78" i="10"/>
  <c r="BA92" i="10"/>
  <c r="BJ9" i="10"/>
  <c r="BD56" i="10"/>
  <c r="BD19" i="10"/>
  <c r="BD68" i="10"/>
  <c r="BB60" i="10"/>
  <c r="H159" i="10"/>
  <c r="AU138" i="10"/>
  <c r="AG103" i="10"/>
  <c r="W23" i="10"/>
  <c r="AT37" i="10"/>
  <c r="AT36" i="10"/>
  <c r="AQ50" i="10"/>
  <c r="AQ51" i="10"/>
  <c r="AE11" i="10"/>
  <c r="AP8" i="10"/>
  <c r="AP7" i="10"/>
  <c r="AL39" i="10"/>
  <c r="AL38" i="10"/>
  <c r="AQ27" i="10"/>
  <c r="AQ28" i="10"/>
  <c r="AD59" i="10"/>
  <c r="AD58" i="10"/>
  <c r="AR36" i="10"/>
  <c r="AR37" i="10"/>
  <c r="AD27" i="10"/>
  <c r="AD26" i="10"/>
  <c r="Z60" i="10"/>
  <c r="Z59" i="10"/>
  <c r="Z28" i="10"/>
  <c r="Z27" i="10"/>
  <c r="Z20" i="10"/>
  <c r="Z19" i="10"/>
  <c r="AO54" i="10"/>
  <c r="AO55" i="10"/>
  <c r="Y8" i="10"/>
  <c r="AH11" i="10"/>
  <c r="AH10" i="10"/>
  <c r="AS10" i="10"/>
  <c r="AU125" i="10"/>
  <c r="AU124" i="10"/>
  <c r="AX53" i="10"/>
  <c r="AX54" i="10"/>
  <c r="AU141" i="10"/>
  <c r="AU142" i="10"/>
  <c r="AZ160" i="10"/>
  <c r="AZ159" i="10"/>
  <c r="BA68" i="10"/>
  <c r="BA69" i="10"/>
  <c r="AY38" i="10"/>
  <c r="AY39" i="10"/>
  <c r="AV62" i="10"/>
  <c r="AV63" i="10"/>
  <c r="AV13" i="10"/>
  <c r="AV14" i="10"/>
  <c r="AV159" i="10"/>
  <c r="AV160" i="10"/>
  <c r="BB102" i="10"/>
  <c r="BB101" i="10"/>
  <c r="BE105" i="10"/>
  <c r="BE104" i="10"/>
  <c r="BC68" i="10"/>
  <c r="BC67" i="10"/>
  <c r="BF47" i="10"/>
  <c r="AX105" i="10"/>
  <c r="AX104" i="10"/>
  <c r="AX40" i="10"/>
  <c r="AX41" i="10"/>
  <c r="BA27" i="10"/>
  <c r="BA26" i="10"/>
  <c r="AX111" i="10"/>
  <c r="BF52" i="10"/>
  <c r="BF53" i="10"/>
  <c r="BF36" i="10"/>
  <c r="BF37" i="10"/>
  <c r="BD89" i="10"/>
  <c r="BE25" i="10"/>
  <c r="BE24" i="10"/>
  <c r="BC34" i="10"/>
  <c r="BC33" i="10"/>
  <c r="BB111" i="10"/>
  <c r="BB112" i="10"/>
  <c r="BC31" i="10"/>
  <c r="BC32" i="10"/>
  <c r="AX69" i="10"/>
  <c r="AX70" i="10"/>
  <c r="BD58" i="10"/>
  <c r="BA20" i="10"/>
  <c r="BD31" i="10"/>
  <c r="BD30" i="10"/>
  <c r="AW15" i="10"/>
  <c r="AW14" i="10"/>
  <c r="H98" i="10"/>
  <c r="G187" i="10"/>
  <c r="G186" i="10"/>
  <c r="T185" i="10"/>
  <c r="T184" i="10"/>
  <c r="U181" i="10"/>
  <c r="U180" i="10"/>
  <c r="U131" i="10"/>
  <c r="T143" i="10"/>
  <c r="R170" i="10"/>
  <c r="R171" i="10"/>
  <c r="G116" i="10"/>
  <c r="G115" i="10"/>
  <c r="R152" i="10"/>
  <c r="I89" i="10"/>
  <c r="I88" i="10"/>
  <c r="G61" i="10"/>
  <c r="G62" i="10"/>
  <c r="H152" i="10"/>
  <c r="U112" i="10"/>
  <c r="U111" i="10"/>
  <c r="L58" i="10"/>
  <c r="V143" i="10"/>
  <c r="H179" i="10"/>
  <c r="V91" i="10"/>
  <c r="K175" i="10"/>
  <c r="K176" i="10"/>
  <c r="E124" i="10"/>
  <c r="Q115" i="10"/>
  <c r="Q116" i="10"/>
  <c r="V110" i="10"/>
  <c r="V111" i="10"/>
  <c r="U56" i="10"/>
  <c r="N152" i="10"/>
  <c r="M161" i="10"/>
  <c r="L166" i="10"/>
  <c r="AE7" i="10"/>
  <c r="Z69" i="10"/>
  <c r="H84" i="10"/>
  <c r="Q140" i="10"/>
  <c r="O145" i="10"/>
  <c r="H167" i="10"/>
  <c r="AY121" i="10"/>
  <c r="AY156" i="10"/>
  <c r="U84" i="10"/>
  <c r="J132" i="10"/>
  <c r="AV102" i="10"/>
  <c r="AV119" i="10"/>
  <c r="BB128" i="10"/>
  <c r="AY127" i="10"/>
  <c r="AW186" i="10"/>
  <c r="P74" i="10"/>
  <c r="V119" i="10"/>
  <c r="AW181" i="10"/>
  <c r="BF144" i="10"/>
  <c r="T126" i="10"/>
  <c r="I55" i="10"/>
  <c r="AB12" i="10"/>
  <c r="K93" i="10"/>
  <c r="K130" i="10"/>
  <c r="I180" i="10"/>
  <c r="M93" i="10"/>
  <c r="AJ7" i="10"/>
  <c r="AT22" i="10"/>
  <c r="AB26" i="10"/>
  <c r="AB35" i="10"/>
  <c r="AX15" i="10"/>
  <c r="AV174" i="10"/>
  <c r="AU167" i="10"/>
  <c r="BD83" i="10"/>
  <c r="BD170" i="10"/>
  <c r="G63" i="10"/>
  <c r="I75" i="10"/>
  <c r="L93" i="10"/>
  <c r="K156" i="10"/>
  <c r="V174" i="10"/>
  <c r="AA16" i="10"/>
  <c r="AA42" i="10"/>
  <c r="BB70" i="10"/>
  <c r="BE112" i="10"/>
  <c r="AX132" i="10"/>
  <c r="AU152" i="10"/>
  <c r="G154" i="10"/>
  <c r="AN89" i="10"/>
  <c r="AW83" i="10"/>
  <c r="BA111" i="10"/>
  <c r="AZ186" i="10"/>
  <c r="H97" i="10"/>
  <c r="N160" i="10"/>
  <c r="AB54" i="10"/>
  <c r="AY113" i="10"/>
  <c r="S89" i="10"/>
  <c r="U122" i="10"/>
  <c r="H151" i="10"/>
  <c r="H68" i="10"/>
  <c r="N84" i="10"/>
  <c r="T130" i="10"/>
  <c r="R151" i="10"/>
  <c r="AM19" i="10"/>
  <c r="AV48" i="10"/>
  <c r="AZ145" i="10"/>
  <c r="K179" i="10"/>
  <c r="H163" i="10"/>
  <c r="BE86" i="10"/>
  <c r="P178" i="10"/>
  <c r="AU121" i="10"/>
  <c r="Q95" i="10"/>
  <c r="BF167" i="10"/>
  <c r="M131" i="10"/>
  <c r="E77" i="10"/>
  <c r="I80" i="10"/>
  <c r="F168" i="10"/>
  <c r="U48" i="10"/>
  <c r="I111" i="10"/>
  <c r="T119" i="10"/>
  <c r="H86" i="10"/>
  <c r="H88" i="10"/>
  <c r="H91" i="10"/>
  <c r="J99" i="10"/>
  <c r="R182" i="10"/>
  <c r="AO13" i="10"/>
  <c r="AD11" i="10"/>
  <c r="X54" i="10"/>
  <c r="AN11" i="10"/>
  <c r="AG24" i="10"/>
  <c r="AP46" i="10"/>
  <c r="AP62" i="10"/>
  <c r="AU64" i="10"/>
  <c r="BD42" i="10"/>
  <c r="BE94" i="10"/>
  <c r="BP178" i="10"/>
  <c r="BD10" i="10"/>
  <c r="AV22" i="10"/>
  <c r="Q118" i="10"/>
  <c r="BF46" i="10"/>
  <c r="O151" i="10"/>
  <c r="BQ33" i="10"/>
  <c r="BQ32" i="10"/>
  <c r="BQ19" i="10"/>
  <c r="BQ20" i="10"/>
  <c r="BL11" i="10"/>
  <c r="BL10" i="10"/>
  <c r="BJ36" i="10"/>
  <c r="BJ37" i="10"/>
  <c r="BK175" i="10"/>
  <c r="BK176" i="10"/>
  <c r="BM129" i="10"/>
  <c r="BM130" i="10"/>
  <c r="BP77" i="10"/>
  <c r="BP78" i="10"/>
  <c r="BK68" i="10"/>
  <c r="BK69" i="10"/>
  <c r="BL28" i="10"/>
  <c r="BL27" i="10"/>
  <c r="BM11" i="10"/>
  <c r="BM12" i="10"/>
  <c r="BQ42" i="10"/>
  <c r="BQ41" i="10"/>
  <c r="BQ26" i="10"/>
  <c r="BQ25" i="10"/>
  <c r="BM9" i="10"/>
  <c r="BM10" i="10"/>
  <c r="BJ130" i="10"/>
  <c r="BL181" i="10"/>
  <c r="BK50" i="10"/>
  <c r="BK88" i="10"/>
  <c r="BQ35" i="10"/>
  <c r="BQ71" i="10"/>
  <c r="BQ70" i="10"/>
  <c r="BQ172" i="10"/>
  <c r="BJ90" i="10"/>
  <c r="BP134" i="10"/>
  <c r="BM154" i="10"/>
  <c r="BM155" i="10"/>
  <c r="BN131" i="10"/>
  <c r="BN130" i="10"/>
  <c r="BQ91" i="10"/>
  <c r="BQ90" i="10"/>
  <c r="BL80" i="10"/>
  <c r="BL79" i="10"/>
  <c r="BO68" i="10"/>
  <c r="BM49" i="10"/>
  <c r="BP51" i="10"/>
  <c r="BO26" i="10"/>
  <c r="BO27" i="10"/>
  <c r="BO11" i="10"/>
  <c r="BQ24" i="10"/>
  <c r="BQ23" i="10"/>
  <c r="BQ38" i="10"/>
  <c r="BQ39" i="10"/>
  <c r="BQ30" i="10"/>
  <c r="BQ31" i="10"/>
  <c r="BQ15" i="10"/>
  <c r="BQ14" i="10"/>
  <c r="BP7" i="10"/>
  <c r="BP6" i="10"/>
  <c r="BO124" i="10"/>
  <c r="BK95" i="10"/>
  <c r="BO109" i="10"/>
  <c r="BP44" i="10"/>
  <c r="CV54" i="11"/>
  <c r="AP92" i="10"/>
  <c r="Y41" i="10"/>
  <c r="AA174" i="10"/>
  <c r="AP83" i="10"/>
  <c r="AO17" i="10"/>
  <c r="AF107" i="10"/>
  <c r="X49" i="10"/>
  <c r="Y14" i="10"/>
  <c r="BB115" i="10"/>
  <c r="BC91" i="10"/>
  <c r="BC100" i="10"/>
  <c r="BC11" i="10"/>
  <c r="BE18" i="10"/>
  <c r="BD118" i="10"/>
  <c r="AX124" i="10"/>
  <c r="BB32" i="10"/>
  <c r="BD127" i="10"/>
  <c r="AY105" i="10"/>
  <c r="BA94" i="10"/>
  <c r="BB76" i="10"/>
  <c r="M110" i="10"/>
  <c r="K169" i="10"/>
  <c r="L71" i="10"/>
  <c r="T153" i="10"/>
  <c r="E109" i="10"/>
  <c r="L84" i="10"/>
  <c r="R166" i="10"/>
  <c r="V156" i="10"/>
  <c r="G129" i="10"/>
  <c r="O170" i="10"/>
  <c r="K136" i="10"/>
  <c r="G127" i="10"/>
  <c r="K33" i="10"/>
  <c r="I54" i="11"/>
  <c r="W107" i="10"/>
  <c r="AL11" i="10"/>
  <c r="AS178" i="10"/>
  <c r="AS120" i="10"/>
  <c r="AP84" i="10"/>
  <c r="AP99" i="10"/>
  <c r="AR77" i="10"/>
  <c r="AZ12" i="10"/>
  <c r="AU89" i="10"/>
  <c r="AB115" i="10"/>
  <c r="AI17" i="10"/>
  <c r="AV175" i="10"/>
  <c r="BE186" i="10"/>
  <c r="AU30" i="10"/>
  <c r="AV85" i="10"/>
  <c r="BD88" i="10"/>
  <c r="BF118" i="10"/>
  <c r="AW102" i="10"/>
  <c r="BC81" i="10"/>
  <c r="AX76" i="10"/>
  <c r="AW53" i="10"/>
  <c r="AY47" i="10"/>
  <c r="AY78" i="10"/>
  <c r="BC41" i="10"/>
  <c r="N185" i="10"/>
  <c r="L179" i="10"/>
  <c r="L183" i="10"/>
  <c r="I171" i="10"/>
  <c r="M155" i="10"/>
  <c r="O167" i="10"/>
  <c r="K151" i="10"/>
  <c r="N79" i="10"/>
  <c r="L118" i="10"/>
  <c r="V141" i="10"/>
  <c r="F129" i="10"/>
  <c r="N107" i="10"/>
  <c r="E83" i="10"/>
  <c r="K42" i="10"/>
  <c r="G30" i="10"/>
  <c r="AO115" i="10"/>
  <c r="AS123" i="10"/>
  <c r="AG183" i="10"/>
  <c r="AL121" i="10"/>
  <c r="AF145" i="10"/>
  <c r="AK91" i="10"/>
  <c r="AR162" i="10"/>
  <c r="AC57" i="10"/>
  <c r="AN17" i="10"/>
  <c r="AO50" i="10"/>
  <c r="AG38" i="10"/>
  <c r="AP32" i="10"/>
  <c r="AG7" i="10"/>
  <c r="BF151" i="10"/>
  <c r="AY64" i="10"/>
  <c r="AV155" i="10"/>
  <c r="AZ182" i="10"/>
  <c r="BA163" i="10"/>
  <c r="AV152" i="10"/>
  <c r="BF142" i="10"/>
  <c r="BA131" i="10"/>
  <c r="BC173" i="10"/>
  <c r="AY167" i="10"/>
  <c r="AY137" i="10"/>
  <c r="AY54" i="10"/>
  <c r="BC133" i="10"/>
  <c r="BD79" i="10"/>
  <c r="BC181" i="10"/>
  <c r="BF166" i="10"/>
  <c r="AZ155" i="10"/>
  <c r="AY181" i="10"/>
  <c r="BC170" i="10"/>
  <c r="BB125" i="10"/>
  <c r="AV109" i="10"/>
  <c r="AV145" i="10"/>
  <c r="AU135" i="10"/>
  <c r="BB110" i="10"/>
  <c r="AZ77" i="10"/>
  <c r="BA67" i="10"/>
  <c r="AW60" i="10"/>
  <c r="AU101" i="10"/>
  <c r="O183" i="10"/>
  <c r="V182" i="10"/>
  <c r="Q181" i="10"/>
  <c r="T149" i="10"/>
  <c r="E181" i="10"/>
  <c r="P157" i="10"/>
  <c r="F127" i="10"/>
  <c r="T150" i="10"/>
  <c r="G110" i="10"/>
  <c r="F179" i="10"/>
  <c r="J66" i="10"/>
  <c r="S159" i="10"/>
  <c r="L156" i="10"/>
  <c r="I145" i="10"/>
  <c r="K81" i="10"/>
  <c r="O108" i="10"/>
  <c r="U179" i="10"/>
  <c r="U76" i="10"/>
  <c r="O72" i="10"/>
  <c r="F165" i="10"/>
  <c r="K158" i="10"/>
  <c r="O136" i="10"/>
  <c r="E143" i="10"/>
  <c r="AK85" i="10"/>
  <c r="AK86" i="10"/>
  <c r="AO16" i="10"/>
  <c r="BB57" i="10"/>
  <c r="BB58" i="10"/>
  <c r="AE17" i="10"/>
  <c r="AU99" i="10"/>
  <c r="AJ83" i="10"/>
  <c r="AJ82" i="10"/>
  <c r="BC167" i="10"/>
  <c r="BC166" i="10"/>
  <c r="BB139" i="10"/>
  <c r="BB138" i="10"/>
  <c r="R132" i="10"/>
  <c r="R131" i="10"/>
  <c r="E185" i="10"/>
  <c r="O117" i="10"/>
  <c r="O118" i="10"/>
  <c r="P180" i="10"/>
  <c r="P181" i="10"/>
  <c r="M82" i="10"/>
  <c r="S71" i="10"/>
  <c r="O58" i="10"/>
  <c r="O59" i="10"/>
  <c r="H140" i="10"/>
  <c r="H139" i="10"/>
  <c r="R116" i="10"/>
  <c r="R115" i="10"/>
  <c r="AJ176" i="10"/>
  <c r="AJ175" i="10"/>
  <c r="AI107" i="10"/>
  <c r="AR7" i="10"/>
  <c r="BD6" i="10"/>
  <c r="Q180" i="10"/>
  <c r="Q179" i="10"/>
  <c r="H80" i="10"/>
  <c r="AX125" i="10"/>
  <c r="AS49" i="10"/>
  <c r="BD158" i="10"/>
  <c r="H148" i="10"/>
  <c r="AZ81" i="10"/>
  <c r="U145" i="10"/>
  <c r="T99" i="10"/>
  <c r="I69" i="10"/>
  <c r="T151" i="10"/>
  <c r="P148" i="10"/>
  <c r="G174" i="10"/>
  <c r="K73" i="10"/>
  <c r="P91" i="10"/>
  <c r="M144" i="10"/>
  <c r="K150" i="10"/>
  <c r="H124" i="10"/>
  <c r="M176" i="10"/>
  <c r="G150" i="10"/>
  <c r="E91" i="10"/>
  <c r="AS99" i="10"/>
  <c r="AJ42" i="10"/>
  <c r="AM58" i="10"/>
  <c r="X26" i="10"/>
  <c r="AG12" i="10"/>
  <c r="AM41" i="10"/>
  <c r="AV140" i="10"/>
  <c r="BA136" i="10"/>
  <c r="BB54" i="10"/>
  <c r="BE76" i="10"/>
  <c r="BB117" i="10"/>
  <c r="BB169" i="10"/>
  <c r="BE142" i="10"/>
  <c r="BA64" i="10"/>
  <c r="BA43" i="10"/>
  <c r="AV6" i="10"/>
  <c r="BF130" i="10"/>
  <c r="BA124" i="10"/>
  <c r="BC103" i="10"/>
  <c r="BF82" i="10"/>
  <c r="O90" i="10"/>
  <c r="Q133" i="10"/>
  <c r="P164" i="10"/>
  <c r="U93" i="10"/>
  <c r="P62" i="10"/>
  <c r="R90" i="10"/>
  <c r="J84" i="10"/>
  <c r="J108" i="10"/>
  <c r="M89" i="10"/>
  <c r="M73" i="10"/>
  <c r="F32" i="10"/>
  <c r="AO159" i="10"/>
  <c r="AI118" i="10"/>
  <c r="AS175" i="10"/>
  <c r="AH80" i="10"/>
  <c r="AE109" i="10"/>
  <c r="AG45" i="10"/>
  <c r="AF143" i="10"/>
  <c r="AJ65" i="10"/>
  <c r="AC44" i="10"/>
  <c r="AP78" i="10"/>
  <c r="W57" i="10"/>
  <c r="AI45" i="10"/>
  <c r="AK23" i="10"/>
  <c r="AO48" i="10"/>
  <c r="AF40" i="10"/>
  <c r="AM14" i="10"/>
  <c r="AA18" i="10"/>
  <c r="AC15" i="10"/>
  <c r="W60" i="10"/>
  <c r="AA57" i="10"/>
  <c r="AI40" i="10"/>
  <c r="AS57" i="10"/>
  <c r="AF10" i="10"/>
  <c r="AD12" i="10"/>
  <c r="AR6" i="10"/>
  <c r="BE160" i="10"/>
  <c r="AZ99" i="10"/>
  <c r="BC144" i="10"/>
  <c r="BE185" i="10"/>
  <c r="BA133" i="10"/>
  <c r="BB62" i="10"/>
  <c r="BF176" i="10"/>
  <c r="BA154" i="10"/>
  <c r="AY143" i="10"/>
  <c r="AV153" i="10"/>
  <c r="AV80" i="10"/>
  <c r="AW132" i="10"/>
  <c r="BC17" i="10"/>
  <c r="AU168" i="10"/>
  <c r="AW115" i="10"/>
  <c r="AZ90" i="10"/>
  <c r="AU82" i="10"/>
  <c r="BE127" i="10"/>
  <c r="AZ43" i="10"/>
  <c r="BD65" i="10"/>
  <c r="AS121" i="10"/>
  <c r="AO178" i="10"/>
  <c r="Y85" i="10"/>
  <c r="X184" i="10"/>
  <c r="AT130" i="10"/>
  <c r="AC61" i="10"/>
  <c r="AF70" i="10"/>
  <c r="Y125" i="10"/>
  <c r="AG129" i="10"/>
  <c r="AA119" i="10"/>
  <c r="Y78" i="10"/>
  <c r="AF97" i="10"/>
  <c r="AM96" i="10"/>
  <c r="AR54" i="10"/>
  <c r="AJ70" i="10"/>
  <c r="AI27" i="10"/>
  <c r="AD22" i="10"/>
  <c r="W68" i="10"/>
  <c r="AC49" i="10"/>
  <c r="AS63" i="10"/>
  <c r="AC64" i="10"/>
  <c r="X42" i="10"/>
  <c r="AJ16" i="10"/>
  <c r="AQ54" i="10"/>
  <c r="AO43" i="10"/>
  <c r="X38" i="10"/>
  <c r="AO8" i="10"/>
  <c r="X13" i="10"/>
  <c r="AD14" i="10"/>
  <c r="AA11" i="10"/>
  <c r="AD6" i="10"/>
  <c r="Y11" i="10"/>
  <c r="X9" i="10"/>
  <c r="AI7" i="10"/>
  <c r="AP12" i="10"/>
  <c r="AW184" i="10"/>
  <c r="BD162" i="10"/>
  <c r="AV176" i="10"/>
  <c r="BE96" i="10"/>
  <c r="AU184" i="10"/>
  <c r="BD153" i="10"/>
  <c r="AV133" i="10"/>
  <c r="BE174" i="10"/>
  <c r="AV185" i="10"/>
  <c r="BE152" i="10"/>
  <c r="BD124" i="10"/>
  <c r="AZ168" i="10"/>
  <c r="AX163" i="10"/>
  <c r="AZ158" i="10"/>
  <c r="BB153" i="10"/>
  <c r="AZ123" i="10"/>
  <c r="AV113" i="10"/>
  <c r="AV183" i="10"/>
  <c r="BF133" i="10"/>
  <c r="AY117" i="10"/>
  <c r="AY163" i="10"/>
  <c r="AY93" i="10"/>
  <c r="BE137" i="10"/>
  <c r="BD166" i="10"/>
  <c r="AU156" i="10"/>
  <c r="AU139" i="10"/>
  <c r="BD133" i="10"/>
  <c r="BC165" i="10"/>
  <c r="BB132" i="10"/>
  <c r="BA117" i="10"/>
  <c r="BB80" i="10"/>
  <c r="BA58" i="10"/>
  <c r="BC37" i="10"/>
  <c r="AU174" i="10"/>
  <c r="AY7" i="10"/>
  <c r="AV144" i="10"/>
  <c r="AW43" i="10"/>
  <c r="AY44" i="10"/>
  <c r="AZ114" i="10"/>
  <c r="AU98" i="10"/>
  <c r="BA39" i="10"/>
  <c r="AU38" i="10"/>
  <c r="BF21" i="10"/>
  <c r="AU17" i="10"/>
  <c r="AV11" i="10"/>
  <c r="BE98" i="10"/>
  <c r="BC88" i="10"/>
  <c r="AU71" i="10"/>
  <c r="AW45" i="10"/>
  <c r="BC8" i="10"/>
  <c r="AZ13" i="10"/>
  <c r="AX28" i="10"/>
  <c r="AX12" i="10"/>
  <c r="AY49" i="10"/>
  <c r="BF110" i="10"/>
  <c r="BC122" i="10"/>
  <c r="BF19" i="10"/>
  <c r="AZ73" i="10"/>
  <c r="AV57" i="10"/>
  <c r="T182" i="10"/>
  <c r="J181" i="10"/>
  <c r="L85" i="10"/>
  <c r="R184" i="10"/>
  <c r="H113" i="10"/>
  <c r="N81" i="10"/>
  <c r="F139" i="10"/>
  <c r="R68" i="10"/>
  <c r="J62" i="10"/>
  <c r="U82" i="10"/>
  <c r="U142" i="10"/>
  <c r="Q151" i="10"/>
  <c r="O84" i="10"/>
  <c r="L147" i="10"/>
  <c r="K57" i="10"/>
  <c r="N67" i="10"/>
  <c r="AR137" i="10"/>
  <c r="AN143" i="10"/>
  <c r="AI169" i="10"/>
  <c r="AO152" i="10"/>
  <c r="AR144" i="10"/>
  <c r="AG114" i="10"/>
  <c r="Y106" i="10"/>
  <c r="Y98" i="10"/>
  <c r="AF78" i="10"/>
  <c r="AN64" i="10"/>
  <c r="AK63" i="10"/>
  <c r="AE122" i="10"/>
  <c r="AT116" i="10"/>
  <c r="AL135" i="10"/>
  <c r="AI86" i="10"/>
  <c r="AI76" i="10"/>
  <c r="AA139" i="10"/>
  <c r="AS186" i="10"/>
  <c r="AQ170" i="10"/>
  <c r="AI165" i="10"/>
  <c r="AC145" i="10"/>
  <c r="AI125" i="10"/>
  <c r="AQ121" i="10"/>
  <c r="AR115" i="10"/>
  <c r="AA111" i="10"/>
  <c r="AO103" i="10"/>
  <c r="AM99" i="10"/>
  <c r="AJ91" i="10"/>
  <c r="AK88" i="10"/>
  <c r="X82" i="10"/>
  <c r="AN80" i="10"/>
  <c r="AA68" i="10"/>
  <c r="AH18" i="10"/>
  <c r="AK81" i="10"/>
  <c r="X19" i="10"/>
  <c r="AA43" i="10"/>
  <c r="Y64" i="10"/>
  <c r="AO70" i="10"/>
  <c r="AC46" i="10"/>
  <c r="W19" i="10"/>
  <c r="Y16" i="10"/>
  <c r="AM46" i="10"/>
  <c r="AR14" i="10"/>
  <c r="AT55" i="10"/>
  <c r="AT48" i="10"/>
  <c r="AB37" i="10"/>
  <c r="AT32" i="10"/>
  <c r="AT24" i="10"/>
  <c r="X17" i="10"/>
  <c r="AS70" i="10"/>
  <c r="AO59" i="10"/>
  <c r="AP48" i="10"/>
  <c r="AP40" i="10"/>
  <c r="X29" i="10"/>
  <c r="AG26" i="10"/>
  <c r="X21" i="10"/>
  <c r="W14" i="10"/>
  <c r="AM9" i="10"/>
  <c r="BC180" i="10"/>
  <c r="BF175" i="10"/>
  <c r="BF159" i="10"/>
  <c r="AU115" i="10"/>
  <c r="BB137" i="10"/>
  <c r="AX179" i="10"/>
  <c r="AW157" i="10"/>
  <c r="AW152" i="10"/>
  <c r="AW171" i="10"/>
  <c r="BA160" i="10"/>
  <c r="BF139" i="10"/>
  <c r="BF180" i="10"/>
  <c r="BE158" i="10"/>
  <c r="BC79" i="10"/>
  <c r="AY147" i="10"/>
  <c r="BD104" i="10"/>
  <c r="AY178" i="10"/>
  <c r="AZ173" i="10"/>
  <c r="AV157" i="10"/>
  <c r="AW146" i="10"/>
  <c r="BA126" i="10"/>
  <c r="AZ61" i="10"/>
  <c r="AW176" i="10"/>
  <c r="BB172" i="10"/>
  <c r="BD150" i="10"/>
  <c r="BE144" i="10"/>
  <c r="BA120" i="10"/>
  <c r="BD99" i="10"/>
  <c r="BD176" i="10"/>
  <c r="BD160" i="10"/>
  <c r="BF150" i="10"/>
  <c r="BD143" i="10"/>
  <c r="BD138" i="10"/>
  <c r="BC127" i="10"/>
  <c r="AZ96" i="10"/>
  <c r="BB83" i="10"/>
  <c r="BB176" i="10"/>
  <c r="BC169" i="10"/>
  <c r="BB160" i="10"/>
  <c r="AW154" i="10"/>
  <c r="AY149" i="10"/>
  <c r="BB144" i="10"/>
  <c r="AX138" i="10"/>
  <c r="AX186" i="10"/>
  <c r="AW180" i="10"/>
  <c r="AV170" i="10"/>
  <c r="AW164" i="10"/>
  <c r="AX154" i="10"/>
  <c r="AX129" i="10"/>
  <c r="BA98" i="10"/>
  <c r="BE130" i="10"/>
  <c r="BE65" i="10"/>
  <c r="BF9" i="10"/>
  <c r="AY82" i="10"/>
  <c r="AZ87" i="10"/>
  <c r="AU134" i="10"/>
  <c r="AU129" i="10"/>
  <c r="BB109" i="10"/>
  <c r="BB64" i="10"/>
  <c r="AW120" i="10"/>
  <c r="BC10" i="10"/>
  <c r="AU66" i="10"/>
  <c r="AZ55" i="10"/>
  <c r="AY85" i="10"/>
  <c r="AY75" i="10"/>
  <c r="BD63" i="10"/>
  <c r="BE42" i="10"/>
  <c r="AY31" i="10"/>
  <c r="AX26" i="10"/>
  <c r="AW20" i="10"/>
  <c r="AU15" i="10"/>
  <c r="BB121" i="10"/>
  <c r="BB89" i="10"/>
  <c r="BA66" i="10"/>
  <c r="AZ46" i="10"/>
  <c r="AW12" i="10"/>
  <c r="BA114" i="10"/>
  <c r="BC62" i="10"/>
  <c r="BF40" i="10"/>
  <c r="BE121" i="10"/>
  <c r="BC115" i="10"/>
  <c r="AY88" i="10"/>
  <c r="AV83" i="10"/>
  <c r="AU79" i="10"/>
  <c r="BF14" i="10"/>
  <c r="AW61" i="10"/>
  <c r="AU39" i="10"/>
  <c r="BF26" i="10"/>
  <c r="AV18" i="10"/>
  <c r="BD7" i="10"/>
  <c r="AY17" i="10"/>
  <c r="BE136" i="10"/>
  <c r="AV130" i="10"/>
  <c r="BC113" i="10"/>
  <c r="AZ71" i="10"/>
  <c r="AZ127" i="10"/>
  <c r="AV115" i="10"/>
  <c r="BF106" i="10"/>
  <c r="BE100" i="10"/>
  <c r="BF90" i="10"/>
  <c r="BE84" i="10"/>
  <c r="BA79" i="10"/>
  <c r="BF74" i="10"/>
  <c r="BE68" i="10"/>
  <c r="BF58" i="10"/>
  <c r="BE52" i="10"/>
  <c r="BD47" i="10"/>
  <c r="BF42" i="10"/>
  <c r="BA36" i="10"/>
  <c r="BF17" i="10"/>
  <c r="AZ117" i="10"/>
  <c r="AU112" i="10"/>
  <c r="AW106" i="10"/>
  <c r="AX96" i="10"/>
  <c r="AZ84" i="10"/>
  <c r="AU69" i="10"/>
  <c r="AX64" i="10"/>
  <c r="AW58" i="10"/>
  <c r="AY37" i="10"/>
  <c r="AU88" i="10"/>
  <c r="BC83" i="10"/>
  <c r="AZ50" i="10"/>
  <c r="AU46" i="10"/>
  <c r="BE30" i="10"/>
  <c r="AU19" i="10"/>
  <c r="AV8" i="10"/>
  <c r="AY19" i="10"/>
  <c r="AY29" i="10"/>
  <c r="AX24" i="10"/>
  <c r="AX8" i="10"/>
  <c r="E184" i="10"/>
  <c r="O184" i="10"/>
  <c r="N177" i="10"/>
  <c r="U164" i="10"/>
  <c r="N184" i="10"/>
  <c r="V181" i="10"/>
  <c r="V183" i="10"/>
  <c r="Q185" i="10"/>
  <c r="Q182" i="10"/>
  <c r="N162" i="10"/>
  <c r="E182" i="10"/>
  <c r="I170" i="10"/>
  <c r="J158" i="10"/>
  <c r="T133" i="10"/>
  <c r="I121" i="10"/>
  <c r="L151" i="10"/>
  <c r="K88" i="10"/>
  <c r="Q177" i="10"/>
  <c r="Q160" i="10"/>
  <c r="P156" i="10"/>
  <c r="L154" i="10"/>
  <c r="F126" i="10"/>
  <c r="F123" i="10"/>
  <c r="J110" i="10"/>
  <c r="I105" i="10"/>
  <c r="E130" i="10"/>
  <c r="H182" i="10"/>
  <c r="N172" i="10"/>
  <c r="U159" i="10"/>
  <c r="U157" i="10"/>
  <c r="Q154" i="10"/>
  <c r="S129" i="10"/>
  <c r="O126" i="10"/>
  <c r="I118" i="10"/>
  <c r="Q80" i="10"/>
  <c r="F75" i="10"/>
  <c r="P153" i="10"/>
  <c r="Q97" i="10"/>
  <c r="K182" i="10"/>
  <c r="U172" i="10"/>
  <c r="J162" i="10"/>
  <c r="U132" i="10"/>
  <c r="U107" i="10"/>
  <c r="U74" i="10"/>
  <c r="H171" i="10"/>
  <c r="V75" i="10"/>
  <c r="F63" i="10"/>
  <c r="L174" i="10"/>
  <c r="H153" i="10"/>
  <c r="N179" i="10"/>
  <c r="U166" i="10"/>
  <c r="T163" i="10"/>
  <c r="G139" i="10"/>
  <c r="G102" i="10"/>
  <c r="F170" i="10"/>
  <c r="G158" i="10"/>
  <c r="N139" i="10"/>
  <c r="L95" i="10"/>
  <c r="U92" i="10"/>
  <c r="U43" i="10"/>
  <c r="E85" i="10"/>
  <c r="M152" i="10"/>
  <c r="R121" i="10"/>
  <c r="T105" i="10"/>
  <c r="U100" i="10"/>
  <c r="M85" i="10"/>
  <c r="T76" i="10"/>
  <c r="M69" i="10"/>
  <c r="T64" i="10"/>
  <c r="V61" i="10"/>
  <c r="N55" i="10"/>
  <c r="V51" i="10"/>
  <c r="J42" i="10"/>
  <c r="U146" i="10"/>
  <c r="E144" i="10"/>
  <c r="I141" i="10"/>
  <c r="E126" i="10"/>
  <c r="P116" i="10"/>
  <c r="Q82" i="10"/>
  <c r="E68" i="10"/>
  <c r="O50" i="10"/>
  <c r="H47" i="10"/>
  <c r="R146" i="10"/>
  <c r="T114" i="10"/>
  <c r="L78" i="10"/>
  <c r="J23" i="10"/>
  <c r="H10" i="10"/>
  <c r="P51" i="10"/>
  <c r="Q42" i="10"/>
  <c r="V40" i="10"/>
  <c r="J35" i="10"/>
  <c r="AK34" i="10"/>
  <c r="AK35" i="10"/>
  <c r="AQ72" i="10"/>
  <c r="AQ71" i="10"/>
  <c r="AF7" i="10"/>
  <c r="AF8" i="10"/>
  <c r="AA10" i="10"/>
  <c r="BF15" i="10"/>
  <c r="BF16" i="10"/>
  <c r="BD103" i="10"/>
  <c r="BD102" i="10"/>
  <c r="BB51" i="10"/>
  <c r="BB52" i="10"/>
  <c r="BD180" i="10"/>
  <c r="BD181" i="10"/>
  <c r="AW144" i="10"/>
  <c r="AW163" i="10"/>
  <c r="AW162" i="10"/>
  <c r="BE125" i="10"/>
  <c r="BE126" i="10"/>
  <c r="BF83" i="10"/>
  <c r="BF84" i="10"/>
  <c r="AW99" i="10"/>
  <c r="AW100" i="10"/>
  <c r="AX57" i="10"/>
  <c r="AX58" i="10"/>
  <c r="BB86" i="10"/>
  <c r="BB85" i="10"/>
  <c r="AX170" i="10"/>
  <c r="AX171" i="10"/>
  <c r="AY133" i="10"/>
  <c r="AY134" i="10"/>
  <c r="AY140" i="10"/>
  <c r="AY139" i="10"/>
  <c r="BA109" i="10"/>
  <c r="BA108" i="10"/>
  <c r="BF66" i="10"/>
  <c r="BF67" i="10"/>
  <c r="AW26" i="10"/>
  <c r="AW25" i="10"/>
  <c r="AX108" i="10"/>
  <c r="AX109" i="10"/>
  <c r="AW87" i="10"/>
  <c r="AW86" i="10"/>
  <c r="BC71" i="10"/>
  <c r="BC70" i="10"/>
  <c r="AU50" i="10"/>
  <c r="AU49" i="10"/>
  <c r="BB24" i="10"/>
  <c r="BB25" i="10"/>
  <c r="AV32" i="10"/>
  <c r="AV31" i="10"/>
  <c r="AY15" i="10"/>
  <c r="AY16" i="10"/>
  <c r="BD110" i="10"/>
  <c r="BD111" i="10"/>
  <c r="BF104" i="10"/>
  <c r="BF105" i="10"/>
  <c r="BF13" i="10"/>
  <c r="BF12" i="10"/>
  <c r="AW7" i="10"/>
  <c r="AW8" i="10"/>
  <c r="BB92" i="10"/>
  <c r="BB91" i="10"/>
  <c r="BF122" i="10"/>
  <c r="BF121" i="10"/>
  <c r="AV52" i="10"/>
  <c r="AV53" i="10"/>
  <c r="BD14" i="10"/>
  <c r="BD13" i="10"/>
  <c r="AW18" i="10"/>
  <c r="AW19" i="10"/>
  <c r="F185" i="10"/>
  <c r="F186" i="10"/>
  <c r="X12" i="10"/>
  <c r="W56" i="10"/>
  <c r="AC16" i="10"/>
  <c r="BD40" i="10"/>
  <c r="AV137" i="10"/>
  <c r="AB20" i="10"/>
  <c r="BF119" i="10"/>
  <c r="AV184" i="10"/>
  <c r="BA137" i="10"/>
  <c r="I100" i="10"/>
  <c r="Q112" i="10"/>
  <c r="X43" i="10"/>
  <c r="AW11" i="10"/>
  <c r="AV116" i="10"/>
  <c r="AX162" i="10"/>
  <c r="AU175" i="10"/>
  <c r="AZ97" i="10"/>
  <c r="L182" i="10"/>
  <c r="BC116" i="10"/>
  <c r="AZ39" i="10"/>
  <c r="AY142" i="10"/>
  <c r="AZ174" i="10"/>
  <c r="BE143" i="10"/>
  <c r="BB170" i="10"/>
  <c r="BF181" i="10"/>
  <c r="AU16" i="10"/>
  <c r="BA164" i="10"/>
  <c r="AS130" i="10"/>
  <c r="AO142" i="10"/>
  <c r="AH78" i="10"/>
  <c r="AU114" i="10"/>
  <c r="BA125" i="10"/>
  <c r="AV141" i="10"/>
  <c r="AW44" i="10"/>
  <c r="AV65" i="10"/>
  <c r="AM45" i="10"/>
  <c r="BD161" i="10"/>
  <c r="L136" i="10"/>
  <c r="V107" i="10"/>
  <c r="N53" i="10"/>
  <c r="R134" i="10"/>
  <c r="M64" i="10"/>
  <c r="R73" i="10"/>
  <c r="J131" i="10"/>
  <c r="R137" i="10"/>
  <c r="E151" i="10"/>
  <c r="AP13" i="10"/>
  <c r="AY48" i="10"/>
  <c r="BB65" i="10"/>
  <c r="BF41" i="10"/>
  <c r="BF22" i="10"/>
  <c r="AY106" i="10"/>
  <c r="BA59" i="10"/>
  <c r="BE99" i="10"/>
  <c r="BF138" i="10"/>
  <c r="AZ153" i="10"/>
  <c r="AX9" i="10"/>
  <c r="AE97" i="10"/>
  <c r="AP9" i="10"/>
  <c r="AP10" i="10"/>
  <c r="AB84" i="10"/>
  <c r="Z63" i="10"/>
  <c r="AP16" i="10"/>
  <c r="AP17" i="10"/>
  <c r="AO7" i="10"/>
  <c r="AW79" i="10"/>
  <c r="AW78" i="10"/>
  <c r="AY92" i="10"/>
  <c r="AY91" i="10"/>
  <c r="BE102" i="10"/>
  <c r="BE101" i="10"/>
  <c r="AU187" i="10"/>
  <c r="AU186" i="10"/>
  <c r="BB159" i="10"/>
  <c r="BB158" i="10"/>
  <c r="AW137" i="10"/>
  <c r="AW136" i="10"/>
  <c r="AZ53" i="10"/>
  <c r="AZ54" i="10"/>
  <c r="AV168" i="10"/>
  <c r="AV169" i="10"/>
  <c r="BC104" i="10"/>
  <c r="BC105" i="10"/>
  <c r="AX121" i="10"/>
  <c r="AX122" i="10"/>
  <c r="BD36" i="10"/>
  <c r="BD35" i="10"/>
  <c r="AZ105" i="10"/>
  <c r="AZ106" i="10"/>
  <c r="AX147" i="10"/>
  <c r="AX148" i="10"/>
  <c r="BD28" i="10"/>
  <c r="BD29" i="10"/>
  <c r="AY98" i="10"/>
  <c r="AY99" i="10"/>
  <c r="AY60" i="10"/>
  <c r="AY61" i="10"/>
  <c r="AV39" i="10"/>
  <c r="AV40" i="10"/>
  <c r="AW103" i="10"/>
  <c r="AX60" i="10"/>
  <c r="AX61" i="10"/>
  <c r="BF7" i="10"/>
  <c r="BF6" i="10"/>
  <c r="AV69" i="10"/>
  <c r="AV70" i="10"/>
  <c r="AZ22" i="10"/>
  <c r="AZ21" i="10"/>
  <c r="BC120" i="10"/>
  <c r="BC121" i="10"/>
  <c r="BF56" i="10"/>
  <c r="BF57" i="10"/>
  <c r="BA34" i="10"/>
  <c r="BA35" i="10"/>
  <c r="AX94" i="10"/>
  <c r="AX95" i="10"/>
  <c r="AV72" i="10"/>
  <c r="AV73" i="10"/>
  <c r="AU52" i="10"/>
  <c r="AU51" i="10"/>
  <c r="AV50" i="10"/>
  <c r="AV49" i="10"/>
  <c r="AZ23" i="10"/>
  <c r="AZ24" i="10"/>
  <c r="BB124" i="10"/>
  <c r="BB123" i="10"/>
  <c r="BF25" i="10"/>
  <c r="BF24" i="10"/>
  <c r="BD95" i="10"/>
  <c r="AW90" i="10"/>
  <c r="AW89" i="10"/>
  <c r="BF28" i="10"/>
  <c r="BF27" i="10"/>
  <c r="BE8" i="10"/>
  <c r="BE7" i="10"/>
  <c r="J186" i="10"/>
  <c r="J185" i="10"/>
  <c r="U183" i="10"/>
  <c r="U184" i="10"/>
  <c r="E186" i="10"/>
  <c r="U96" i="10"/>
  <c r="U97" i="10"/>
  <c r="U129" i="10"/>
  <c r="U128" i="10"/>
  <c r="U117" i="10"/>
  <c r="U116" i="10"/>
  <c r="S104" i="10"/>
  <c r="S105" i="10"/>
  <c r="K186" i="10"/>
  <c r="K187" i="10"/>
  <c r="K184" i="10"/>
  <c r="K183" i="10"/>
  <c r="N183" i="10"/>
  <c r="N182" i="10"/>
  <c r="O187" i="10"/>
  <c r="O186" i="10"/>
  <c r="H180" i="10"/>
  <c r="H181" i="10"/>
  <c r="O177" i="10"/>
  <c r="O178" i="10"/>
  <c r="S175" i="10"/>
  <c r="S174" i="10"/>
  <c r="V152" i="10"/>
  <c r="V151" i="10"/>
  <c r="G130" i="10"/>
  <c r="F95" i="10"/>
  <c r="F96" i="10"/>
  <c r="S70" i="10"/>
  <c r="T174" i="10"/>
  <c r="T173" i="10"/>
  <c r="H112" i="10"/>
  <c r="G101" i="10"/>
  <c r="G100" i="10"/>
  <c r="R88" i="10"/>
  <c r="R89" i="10"/>
  <c r="N97" i="10"/>
  <c r="M166" i="10"/>
  <c r="M167" i="10"/>
  <c r="O142" i="10"/>
  <c r="O143" i="10"/>
  <c r="R124" i="10"/>
  <c r="R125" i="10"/>
  <c r="N121" i="10"/>
  <c r="N122" i="10"/>
  <c r="H119" i="10"/>
  <c r="H118" i="10"/>
  <c r="H105" i="10"/>
  <c r="H106" i="10"/>
  <c r="P96" i="10"/>
  <c r="P97" i="10"/>
  <c r="E94" i="10"/>
  <c r="E93" i="10"/>
  <c r="L76" i="10"/>
  <c r="L75" i="10"/>
  <c r="E73" i="10"/>
  <c r="E72" i="10"/>
  <c r="E172" i="10"/>
  <c r="E171" i="10"/>
  <c r="AP56" i="10"/>
  <c r="AP55" i="10"/>
  <c r="Z62" i="10"/>
  <c r="AZ44" i="10"/>
  <c r="AZ45" i="10"/>
  <c r="BB82" i="10"/>
  <c r="BB81" i="10"/>
  <c r="BA57" i="10"/>
  <c r="BA56" i="10"/>
  <c r="BA152" i="10"/>
  <c r="BA153" i="10"/>
  <c r="BC131" i="10"/>
  <c r="BC132" i="10"/>
  <c r="AX30" i="10"/>
  <c r="AX31" i="10"/>
  <c r="AX141" i="10"/>
  <c r="AX140" i="10"/>
  <c r="AX120" i="10"/>
  <c r="AX119" i="10"/>
  <c r="BF98" i="10"/>
  <c r="BF99" i="10"/>
  <c r="BF51" i="10"/>
  <c r="BF50" i="10"/>
  <c r="AY34" i="10"/>
  <c r="AY33" i="10"/>
  <c r="BE80" i="10"/>
  <c r="BE79" i="10"/>
  <c r="AZ58" i="10"/>
  <c r="AZ59" i="10"/>
  <c r="BE27" i="10"/>
  <c r="AZ110" i="10"/>
  <c r="AZ109" i="10"/>
  <c r="BD93" i="10"/>
  <c r="BD94" i="10"/>
  <c r="BE51" i="10"/>
  <c r="BE50" i="10"/>
  <c r="BD82" i="10"/>
  <c r="BD81" i="10"/>
  <c r="BB12" i="10"/>
  <c r="BB13" i="10"/>
  <c r="BD21" i="10"/>
  <c r="BD22" i="10"/>
  <c r="AW63" i="10"/>
  <c r="AW62" i="10"/>
  <c r="AX80" i="10"/>
  <c r="AX79" i="10"/>
  <c r="BC12" i="10"/>
  <c r="BC13" i="10"/>
  <c r="AU14" i="10"/>
  <c r="AU13" i="10"/>
  <c r="H186" i="10"/>
  <c r="H185" i="10"/>
  <c r="J114" i="10"/>
  <c r="J115" i="10"/>
  <c r="L187" i="10"/>
  <c r="L186" i="10"/>
  <c r="CV56" i="11"/>
  <c r="Q186" i="10"/>
  <c r="AA116" i="10"/>
  <c r="AY8" i="10"/>
  <c r="AY55" i="10"/>
  <c r="N186" i="10"/>
  <c r="X123" i="10"/>
  <c r="BE153" i="10"/>
  <c r="I103" i="10"/>
  <c r="M109" i="10"/>
  <c r="J141" i="10"/>
  <c r="BC126" i="10"/>
  <c r="AV132" i="10"/>
  <c r="BB152" i="10"/>
  <c r="T152" i="10"/>
  <c r="N170" i="10"/>
  <c r="AN62" i="10"/>
  <c r="AY89" i="10"/>
  <c r="AW114" i="10"/>
  <c r="AW131" i="10"/>
  <c r="AV158" i="10"/>
  <c r="BE159" i="10"/>
  <c r="BE138" i="10"/>
  <c r="G182" i="10"/>
  <c r="BE82" i="10"/>
  <c r="BA159" i="10"/>
  <c r="BF132" i="10"/>
  <c r="AV186" i="10"/>
  <c r="AW185" i="10"/>
  <c r="BF143" i="10"/>
  <c r="BC87" i="10"/>
  <c r="T177" i="10"/>
  <c r="L180" i="10"/>
  <c r="L72" i="10"/>
  <c r="H81" i="10"/>
  <c r="M83" i="10"/>
  <c r="U99" i="10"/>
  <c r="V155" i="10"/>
  <c r="T159" i="10"/>
  <c r="N165" i="10"/>
  <c r="P176" i="10"/>
  <c r="AA9" i="10"/>
  <c r="AD13" i="10"/>
  <c r="AF9" i="10"/>
  <c r="X27" i="10"/>
  <c r="BC9" i="10"/>
  <c r="BB122" i="10"/>
  <c r="BB75" i="10"/>
  <c r="AY148" i="10"/>
  <c r="BB118" i="10"/>
  <c r="BE120" i="10"/>
  <c r="AY116" i="10"/>
  <c r="AX27" i="10"/>
  <c r="AV19" i="10"/>
  <c r="AY86" i="10"/>
  <c r="AY35" i="10"/>
  <c r="AB7" i="10"/>
  <c r="AO45" i="10"/>
  <c r="AO46" i="10"/>
  <c r="AL17" i="10"/>
  <c r="AY71" i="10"/>
  <c r="AY72" i="10"/>
  <c r="AU72" i="10"/>
  <c r="AU73" i="10"/>
  <c r="AX145" i="10"/>
  <c r="AX146" i="10"/>
  <c r="AX22" i="10"/>
  <c r="AX23" i="10"/>
  <c r="BC39" i="10"/>
  <c r="BC38" i="10"/>
  <c r="BD126" i="10"/>
  <c r="BB143" i="10"/>
  <c r="BB142" i="10"/>
  <c r="AU158" i="10"/>
  <c r="AU159" i="10"/>
  <c r="BF87" i="10"/>
  <c r="BF88" i="10"/>
  <c r="BD44" i="10"/>
  <c r="BD45" i="10"/>
  <c r="BF115" i="10"/>
  <c r="BF114" i="10"/>
  <c r="BE92" i="10"/>
  <c r="BE93" i="10"/>
  <c r="AW71" i="10"/>
  <c r="AW72" i="10"/>
  <c r="BC55" i="10"/>
  <c r="BC56" i="10"/>
  <c r="BF35" i="10"/>
  <c r="BF34" i="10"/>
  <c r="AX92" i="10"/>
  <c r="AX93" i="10"/>
  <c r="AX45" i="10"/>
  <c r="AX44" i="10"/>
  <c r="AU33" i="10"/>
  <c r="AU32" i="10"/>
  <c r="BB10" i="10"/>
  <c r="BB11" i="10"/>
  <c r="BA99" i="10"/>
  <c r="BA100" i="10"/>
  <c r="BF73" i="10"/>
  <c r="BF72" i="10"/>
  <c r="BB27" i="10"/>
  <c r="BB28" i="10"/>
  <c r="AU67" i="10"/>
  <c r="AU68" i="10"/>
  <c r="AX47" i="10"/>
  <c r="AX46" i="10"/>
  <c r="AU76" i="10"/>
  <c r="AU77" i="10"/>
  <c r="AV56" i="10"/>
  <c r="AV55" i="10"/>
  <c r="BE33" i="10"/>
  <c r="BE34" i="10"/>
  <c r="BA101" i="10"/>
  <c r="BA102" i="10"/>
  <c r="BC78" i="10"/>
  <c r="AX25" i="10"/>
  <c r="AY165" i="10"/>
  <c r="AZ70" i="10"/>
  <c r="AW96" i="10"/>
  <c r="AW153" i="10"/>
  <c r="AY168" i="10"/>
  <c r="U186" i="10"/>
  <c r="AD137" i="10"/>
  <c r="AY77" i="10"/>
  <c r="AV84" i="10"/>
  <c r="BA115" i="10"/>
  <c r="BA119" i="10"/>
  <c r="AY179" i="10"/>
  <c r="BD165" i="10"/>
  <c r="BA95" i="10"/>
  <c r="AV142" i="10"/>
  <c r="Y87" i="10"/>
  <c r="BF111" i="10"/>
  <c r="BC82" i="10"/>
  <c r="BC52" i="10"/>
  <c r="AV86" i="10"/>
  <c r="BE19" i="10"/>
  <c r="BB174" i="10"/>
  <c r="BF148" i="10"/>
  <c r="AZ85" i="10"/>
  <c r="P118" i="10"/>
  <c r="AM10" i="10"/>
  <c r="AO6" i="10"/>
  <c r="AU40" i="10"/>
  <c r="AY184" i="10"/>
  <c r="BA132" i="10"/>
  <c r="J130" i="10"/>
  <c r="E108" i="10"/>
  <c r="T79" i="10"/>
  <c r="T80" i="10"/>
  <c r="E169" i="10"/>
  <c r="E168" i="10"/>
  <c r="I140" i="10"/>
  <c r="I139" i="10"/>
  <c r="L128" i="10"/>
  <c r="L127" i="10"/>
  <c r="K112" i="10"/>
  <c r="K113" i="10"/>
  <c r="V104" i="10"/>
  <c r="V103" i="10"/>
  <c r="R101" i="10"/>
  <c r="R100" i="10"/>
  <c r="J95" i="10"/>
  <c r="J94" i="10"/>
  <c r="F92" i="10"/>
  <c r="F91" i="10"/>
  <c r="E67" i="10"/>
  <c r="E66" i="10"/>
  <c r="S58" i="10"/>
  <c r="S57" i="10"/>
  <c r="O169" i="10"/>
  <c r="E157" i="10"/>
  <c r="S154" i="10"/>
  <c r="O83" i="10"/>
  <c r="E62" i="10"/>
  <c r="M56" i="10"/>
  <c r="M55" i="10"/>
  <c r="R72" i="10"/>
  <c r="T123" i="10"/>
  <c r="T122" i="10"/>
  <c r="I154" i="10"/>
  <c r="I153" i="10"/>
  <c r="E60" i="10"/>
  <c r="E59" i="10"/>
  <c r="T155" i="10"/>
  <c r="T154" i="10"/>
  <c r="J125" i="10"/>
  <c r="K181" i="10"/>
  <c r="H172" i="10"/>
  <c r="I94" i="10"/>
  <c r="I93" i="10"/>
  <c r="N45" i="10"/>
  <c r="N46" i="10"/>
  <c r="U33" i="10"/>
  <c r="U32" i="10"/>
  <c r="X132" i="10"/>
  <c r="AD169" i="10"/>
  <c r="AQ161" i="10"/>
  <c r="AH141" i="10"/>
  <c r="AB170" i="10"/>
  <c r="AD81" i="10"/>
  <c r="AF109" i="10"/>
  <c r="Y79" i="10"/>
  <c r="AI56" i="10"/>
  <c r="AA53" i="10"/>
  <c r="AS20" i="10"/>
  <c r="AL13" i="10"/>
  <c r="AR119" i="10"/>
  <c r="AO170" i="10"/>
  <c r="X81" i="10"/>
  <c r="AS73" i="10"/>
  <c r="Y167" i="10"/>
  <c r="AH157" i="10"/>
  <c r="AE146" i="10"/>
  <c r="AD186" i="10"/>
  <c r="AD122" i="10"/>
  <c r="AG41" i="10"/>
  <c r="AT70" i="10"/>
  <c r="AM109" i="10"/>
  <c r="AG106" i="10"/>
  <c r="AJ68" i="10"/>
  <c r="AK45" i="10"/>
  <c r="AC62" i="10"/>
  <c r="AU22" i="10"/>
  <c r="AU83" i="10"/>
  <c r="BA63" i="10"/>
  <c r="AZ42" i="10"/>
  <c r="BF8" i="10"/>
  <c r="AJ143" i="10"/>
  <c r="X101" i="10"/>
  <c r="AM82" i="10"/>
  <c r="AR82" i="10"/>
  <c r="X127" i="10"/>
  <c r="AJ128" i="10"/>
  <c r="AN122" i="10"/>
  <c r="AA156" i="10"/>
  <c r="Y84" i="10"/>
  <c r="AA47" i="10"/>
  <c r="AF93" i="10"/>
  <c r="AJ39" i="10"/>
  <c r="AG46" i="10"/>
  <c r="AH36" i="10"/>
  <c r="AM25" i="10"/>
  <c r="AH172" i="10"/>
  <c r="AH58" i="10"/>
  <c r="X98" i="10"/>
  <c r="AQ88" i="10"/>
  <c r="AS32" i="10"/>
  <c r="AB63" i="10"/>
  <c r="AP35" i="10"/>
  <c r="X24" i="10"/>
  <c r="AK68" i="10"/>
  <c r="AL66" i="10"/>
  <c r="AL58" i="10"/>
  <c r="AI55" i="10"/>
  <c r="AO52" i="10"/>
  <c r="Z39" i="10"/>
  <c r="AG8" i="10"/>
  <c r="AC63" i="10"/>
  <c r="AT11" i="10"/>
  <c r="AJ6" i="10"/>
  <c r="AT12" i="10"/>
  <c r="BB113" i="10"/>
  <c r="AZ147" i="10"/>
  <c r="BF152" i="10"/>
  <c r="BC92" i="10"/>
  <c r="AX136" i="10"/>
  <c r="BC101" i="10"/>
  <c r="BF31" i="10"/>
  <c r="BA179" i="10"/>
  <c r="AX127" i="10"/>
  <c r="AW142" i="10"/>
  <c r="BD96" i="10"/>
  <c r="AX97" i="10"/>
  <c r="BD61" i="10"/>
  <c r="AZ60" i="10"/>
  <c r="BE128" i="10"/>
  <c r="AM163" i="10"/>
  <c r="Y99" i="10"/>
  <c r="AO136" i="10"/>
  <c r="AT98" i="10"/>
  <c r="AP51" i="10"/>
  <c r="AH185" i="10"/>
  <c r="AT164" i="10"/>
  <c r="AO111" i="10"/>
  <c r="Z110" i="10"/>
  <c r="Z9" i="10"/>
  <c r="AE6" i="10"/>
  <c r="AI113" i="10"/>
  <c r="AA74" i="10"/>
  <c r="AE67" i="10"/>
  <c r="AO74" i="10"/>
  <c r="AC65" i="10"/>
  <c r="AC40" i="10"/>
  <c r="BE72" i="10"/>
  <c r="BD33" i="10"/>
  <c r="BE75" i="10"/>
  <c r="AX33" i="10"/>
  <c r="AV75" i="10"/>
  <c r="AM167" i="10"/>
  <c r="AC156" i="10"/>
  <c r="AE143" i="10"/>
  <c r="AA138" i="10"/>
  <c r="W93" i="10"/>
  <c r="AX142" i="10"/>
  <c r="AW47" i="10"/>
  <c r="AR120" i="10"/>
  <c r="AA124" i="10"/>
  <c r="BC111" i="10"/>
  <c r="BF63" i="10"/>
  <c r="AV79" i="10"/>
  <c r="AN174" i="10"/>
  <c r="Y17" i="10"/>
  <c r="AG19" i="10"/>
  <c r="AE102" i="10"/>
  <c r="AC91" i="10"/>
  <c r="AK77" i="10"/>
  <c r="AK57" i="10"/>
  <c r="AG33" i="10"/>
  <c r="AB159" i="10"/>
  <c r="AR51" i="10"/>
  <c r="W17" i="10"/>
  <c r="AS55" i="10"/>
  <c r="AU130" i="10"/>
  <c r="AY110" i="10"/>
  <c r="BA130" i="10"/>
  <c r="AA136" i="10"/>
  <c r="AG156" i="10"/>
  <c r="AD110" i="10"/>
  <c r="X143" i="10"/>
  <c r="AE59" i="10"/>
  <c r="AO165" i="10"/>
  <c r="AI80" i="10"/>
  <c r="Y31" i="10"/>
  <c r="Y179" i="10"/>
  <c r="AJ80" i="10"/>
  <c r="AP39" i="10"/>
  <c r="AJ15" i="10"/>
  <c r="AT43" i="10"/>
  <c r="AK21" i="10"/>
  <c r="AP68" i="10"/>
  <c r="AY166" i="10"/>
  <c r="BE97" i="10"/>
  <c r="AU116" i="10"/>
  <c r="AF183" i="10"/>
  <c r="Z134" i="10"/>
  <c r="AK127" i="10"/>
  <c r="AI77" i="10"/>
  <c r="AN106" i="10"/>
  <c r="AB116" i="10"/>
  <c r="W113" i="10"/>
  <c r="AT167" i="10"/>
  <c r="AB140" i="10"/>
  <c r="AT127" i="10"/>
  <c r="AQ117" i="10"/>
  <c r="AH96" i="10"/>
  <c r="AH88" i="10"/>
  <c r="AQ99" i="10"/>
  <c r="AT86" i="10"/>
  <c r="W101" i="10"/>
  <c r="AF85" i="10"/>
  <c r="AQ108" i="10"/>
  <c r="AK105" i="10"/>
  <c r="AJ92" i="10"/>
  <c r="AL87" i="10"/>
  <c r="W170" i="10"/>
  <c r="AG138" i="10"/>
  <c r="AE121" i="10"/>
  <c r="AG131" i="10"/>
  <c r="AF112" i="10"/>
  <c r="X112" i="10"/>
  <c r="AQ56" i="10"/>
  <c r="AE128" i="10"/>
  <c r="AG130" i="10"/>
  <c r="AI39" i="10"/>
  <c r="AO33" i="10"/>
  <c r="W65" i="10"/>
  <c r="AT45" i="10"/>
  <c r="AM59" i="10"/>
  <c r="AP38" i="10"/>
  <c r="AR40" i="10"/>
  <c r="AQ6" i="10"/>
  <c r="AQ37" i="10"/>
  <c r="AL16" i="10"/>
  <c r="BF135" i="10"/>
  <c r="BA142" i="10"/>
  <c r="AV154" i="10"/>
  <c r="BB186" i="10"/>
  <c r="AY136" i="10"/>
  <c r="AW118" i="10"/>
  <c r="AY176" i="10"/>
  <c r="AZ89" i="10"/>
  <c r="AU29" i="10"/>
  <c r="AU97" i="10"/>
  <c r="AI74" i="10"/>
  <c r="AO112" i="10"/>
  <c r="AG112" i="10"/>
  <c r="AG69" i="10"/>
  <c r="Y175" i="10"/>
  <c r="AO117" i="10"/>
  <c r="AW36" i="10"/>
  <c r="AO121" i="10"/>
  <c r="AK165" i="10"/>
  <c r="AC126" i="10"/>
  <c r="AB168" i="10"/>
  <c r="W138" i="10"/>
  <c r="AH62" i="10"/>
  <c r="AI96" i="10"/>
  <c r="AR73" i="10"/>
  <c r="AN65" i="10"/>
  <c r="AF159" i="10"/>
  <c r="AT158" i="10"/>
  <c r="AQ147" i="10"/>
  <c r="AT142" i="10"/>
  <c r="AG89" i="10"/>
  <c r="AT109" i="10"/>
  <c r="AT93" i="10"/>
  <c r="AT77" i="10"/>
  <c r="Y105" i="10"/>
  <c r="Z95" i="10"/>
  <c r="X92" i="10"/>
  <c r="Y89" i="10"/>
  <c r="Z87" i="10"/>
  <c r="AI99" i="10"/>
  <c r="AL94" i="10"/>
  <c r="AF79" i="10"/>
  <c r="AQ102" i="10"/>
  <c r="AN94" i="10"/>
  <c r="AO91" i="10"/>
  <c r="AC85" i="10"/>
  <c r="AH71" i="10"/>
  <c r="AE180" i="10"/>
  <c r="AK38" i="10"/>
  <c r="AJ41" i="10"/>
  <c r="AF76" i="10"/>
  <c r="AH70" i="10"/>
  <c r="AB33" i="10"/>
  <c r="AK22" i="10"/>
  <c r="AO47" i="10"/>
  <c r="AA44" i="10"/>
  <c r="X10" i="10"/>
  <c r="AH12" i="10"/>
  <c r="BA173" i="10"/>
  <c r="BB161" i="10"/>
  <c r="BB87" i="10"/>
  <c r="AZ180" i="10"/>
  <c r="BF163" i="10"/>
  <c r="AZ100" i="10"/>
  <c r="BC145" i="10"/>
  <c r="BA185" i="10"/>
  <c r="AU94" i="10"/>
  <c r="BF174" i="10"/>
  <c r="BF158" i="10"/>
  <c r="BB184" i="10"/>
  <c r="AZ157" i="10"/>
  <c r="BA146" i="10"/>
  <c r="BC141" i="10"/>
  <c r="BB136" i="10"/>
  <c r="AV114" i="10"/>
  <c r="AX178" i="10"/>
  <c r="BF123" i="10"/>
  <c r="BF59" i="10"/>
  <c r="BA37" i="10"/>
  <c r="BC16" i="10"/>
  <c r="AU41" i="10"/>
  <c r="BD8" i="10"/>
  <c r="AU118" i="10"/>
  <c r="BE129" i="10"/>
  <c r="AW54" i="10"/>
  <c r="AI132" i="10"/>
  <c r="AG152" i="10"/>
  <c r="AN171" i="10"/>
  <c r="AK137" i="10"/>
  <c r="AK131" i="10"/>
  <c r="AO114" i="10"/>
  <c r="W112" i="10"/>
  <c r="AN84" i="10"/>
  <c r="AS66" i="10"/>
  <c r="AO88" i="10"/>
  <c r="AG113" i="10"/>
  <c r="AO82" i="10"/>
  <c r="AR75" i="10"/>
  <c r="AH134" i="10"/>
  <c r="AQ151" i="10"/>
  <c r="AK119" i="10"/>
  <c r="Z116" i="10"/>
  <c r="Y109" i="10"/>
  <c r="AH107" i="10"/>
  <c r="AG92" i="10"/>
  <c r="AH91" i="10"/>
  <c r="AK84" i="10"/>
  <c r="AJ109" i="10"/>
  <c r="Z115" i="10"/>
  <c r="AN108" i="10"/>
  <c r="AC101" i="10"/>
  <c r="Z90" i="10"/>
  <c r="AR79" i="10"/>
  <c r="Z74" i="10"/>
  <c r="AL114" i="10"/>
  <c r="AC108" i="10"/>
  <c r="AL105" i="10"/>
  <c r="AM102" i="10"/>
  <c r="AL98" i="10"/>
  <c r="AI87" i="10"/>
  <c r="AO79" i="10"/>
  <c r="AI75" i="10"/>
  <c r="AS52" i="10"/>
  <c r="AH179" i="10"/>
  <c r="AG176" i="10"/>
  <c r="AD168" i="10"/>
  <c r="AP112" i="10"/>
  <c r="W110" i="10"/>
  <c r="AQ106" i="10"/>
  <c r="AJ98" i="10"/>
  <c r="AS87" i="10"/>
  <c r="AF83" i="10"/>
  <c r="Y77" i="10"/>
  <c r="AQ68" i="10"/>
  <c r="AH28" i="10"/>
  <c r="AD103" i="10"/>
  <c r="X79" i="10"/>
  <c r="AQ73" i="10"/>
  <c r="AM69" i="10"/>
  <c r="W32" i="10"/>
  <c r="AN79" i="10"/>
  <c r="AA72" i="10"/>
  <c r="AH50" i="10"/>
  <c r="Y28" i="10"/>
  <c r="AK73" i="10"/>
  <c r="W46" i="10"/>
  <c r="AF39" i="10"/>
  <c r="AS71" i="10"/>
  <c r="AS62" i="10"/>
  <c r="AR8" i="10"/>
  <c r="AU165" i="10"/>
  <c r="BD154" i="10"/>
  <c r="AV105" i="10"/>
  <c r="BC148" i="10"/>
  <c r="AW160" i="10"/>
  <c r="AN130" i="10"/>
  <c r="AJ86" i="10"/>
  <c r="Y74" i="10"/>
  <c r="Y93" i="10"/>
  <c r="AM77" i="10"/>
  <c r="AF171" i="10"/>
  <c r="Y118" i="10"/>
  <c r="AP86" i="10"/>
  <c r="AG78" i="10"/>
  <c r="AL50" i="10"/>
  <c r="AL42" i="10"/>
  <c r="AM39" i="10"/>
  <c r="AC36" i="10"/>
  <c r="AL34" i="10"/>
  <c r="AQ31" i="10"/>
  <c r="AC28" i="10"/>
  <c r="AL26" i="10"/>
  <c r="AQ23" i="10"/>
  <c r="AL18" i="10"/>
  <c r="AM15" i="10"/>
  <c r="AD62" i="10"/>
  <c r="AA59" i="10"/>
  <c r="AD54" i="10"/>
  <c r="AE51" i="10"/>
  <c r="AD46" i="10"/>
  <c r="AD38" i="10"/>
  <c r="AI35" i="10"/>
  <c r="AR32" i="10"/>
  <c r="AD30" i="10"/>
  <c r="AR24" i="10"/>
  <c r="Y65" i="10"/>
  <c r="AM40" i="10"/>
  <c r="AG39" i="10"/>
  <c r="Z61" i="10"/>
  <c r="Y47" i="10"/>
  <c r="Z45" i="10"/>
  <c r="AN23" i="10"/>
  <c r="Z21" i="10"/>
  <c r="AF12" i="10"/>
  <c r="AJ59" i="10"/>
  <c r="AA36" i="10"/>
  <c r="AA28" i="10"/>
  <c r="AT64" i="10"/>
  <c r="AG61" i="10"/>
  <c r="AT56" i="10"/>
  <c r="AR53" i="10"/>
  <c r="AT47" i="10"/>
  <c r="AO44" i="10"/>
  <c r="AT39" i="10"/>
  <c r="AK33" i="10"/>
  <c r="AK25" i="10"/>
  <c r="AT23" i="10"/>
  <c r="AT15" i="10"/>
  <c r="AO58" i="10"/>
  <c r="AO42" i="10"/>
  <c r="X37" i="10"/>
  <c r="AO18" i="10"/>
  <c r="AR11" i="10"/>
  <c r="AU185" i="10"/>
  <c r="AY169" i="10"/>
  <c r="BB104" i="10"/>
  <c r="BB55" i="10"/>
  <c r="BC179" i="10"/>
  <c r="AZ169" i="10"/>
  <c r="AV28" i="10"/>
  <c r="BC172" i="10"/>
  <c r="AW156" i="10"/>
  <c r="AU154" i="10"/>
  <c r="BF182" i="10"/>
  <c r="AW177" i="10"/>
  <c r="BD149" i="10"/>
  <c r="AU140" i="10"/>
  <c r="BD134" i="10"/>
  <c r="BE109" i="10"/>
  <c r="BD98" i="10"/>
  <c r="BD144" i="10"/>
  <c r="AV107" i="10"/>
  <c r="BB126" i="10"/>
  <c r="BA116" i="10"/>
  <c r="AW179" i="10"/>
  <c r="BA97" i="10"/>
  <c r="AY83" i="10"/>
  <c r="BA44" i="10"/>
  <c r="AV7" i="10"/>
  <c r="AZ113" i="10"/>
  <c r="AX77" i="10"/>
  <c r="BE43" i="10"/>
  <c r="AW56" i="10"/>
  <c r="BE135" i="10"/>
  <c r="AX48" i="10"/>
  <c r="BF18" i="10"/>
  <c r="AZ72" i="10"/>
  <c r="T181" i="10"/>
  <c r="G184" i="10"/>
  <c r="AJ44" i="10"/>
  <c r="AO65" i="10"/>
  <c r="AB52" i="10"/>
  <c r="AA46" i="10"/>
  <c r="AJ110" i="10"/>
  <c r="AE62" i="10"/>
  <c r="AN109" i="10"/>
  <c r="AO27" i="10"/>
  <c r="AK136" i="10"/>
  <c r="AH59" i="10"/>
  <c r="AH87" i="10"/>
  <c r="AS21" i="10"/>
  <c r="AC146" i="10"/>
  <c r="AC147" i="10"/>
  <c r="AN119" i="10"/>
  <c r="AG97" i="10"/>
  <c r="AG98" i="10"/>
  <c r="AA82" i="10"/>
  <c r="AA81" i="10"/>
  <c r="W74" i="10"/>
  <c r="W73" i="10"/>
  <c r="Z112" i="10"/>
  <c r="Z104" i="10"/>
  <c r="Z96" i="10"/>
  <c r="AR69" i="10"/>
  <c r="AR70" i="10"/>
  <c r="AE104" i="10"/>
  <c r="AB77" i="10"/>
  <c r="AH74" i="10"/>
  <c r="AH75" i="10"/>
  <c r="AB48" i="10"/>
  <c r="AB47" i="10"/>
  <c r="AH26" i="10"/>
  <c r="AH27" i="10"/>
  <c r="AB19" i="10"/>
  <c r="AG54" i="10"/>
  <c r="AG55" i="10"/>
  <c r="AB32" i="10"/>
  <c r="CV55" i="11"/>
  <c r="AB6" i="10"/>
  <c r="AN120" i="10"/>
  <c r="AQ173" i="10"/>
  <c r="AQ172" i="10"/>
  <c r="AD132" i="10"/>
  <c r="AD133" i="10"/>
  <c r="AF102" i="10"/>
  <c r="AF101" i="10"/>
  <c r="AG80" i="10"/>
  <c r="AG79" i="10"/>
  <c r="X72" i="10"/>
  <c r="X71" i="10"/>
  <c r="AH61" i="10"/>
  <c r="AH60" i="10"/>
  <c r="AE49" i="10"/>
  <c r="AB91" i="10"/>
  <c r="AC89" i="10"/>
  <c r="AJ64" i="10"/>
  <c r="AF21" i="10"/>
  <c r="AF20" i="10"/>
  <c r="AB66" i="10"/>
  <c r="AF19" i="10"/>
  <c r="AF18" i="10"/>
  <c r="AS34" i="10"/>
  <c r="AS35" i="10"/>
  <c r="AA25" i="10"/>
  <c r="AA24" i="10"/>
  <c r="AN13" i="10"/>
  <c r="AK20" i="10"/>
  <c r="AG13" i="10"/>
  <c r="Z55" i="10"/>
  <c r="AA52" i="10"/>
  <c r="Z47" i="10"/>
  <c r="AE36" i="10"/>
  <c r="AN33" i="10"/>
  <c r="Z31" i="10"/>
  <c r="AE28" i="10"/>
  <c r="AN25" i="10"/>
  <c r="Z23" i="10"/>
  <c r="AE20" i="10"/>
  <c r="AN16" i="10"/>
  <c r="Z15" i="10"/>
  <c r="Z14" i="10"/>
  <c r="AI11" i="10"/>
  <c r="AI10" i="10"/>
  <c r="AT7" i="10"/>
  <c r="AT6" i="10"/>
  <c r="AK67" i="10"/>
  <c r="AK66" i="10"/>
  <c r="AL65" i="10"/>
  <c r="AL64" i="10"/>
  <c r="AK58" i="10"/>
  <c r="AK59" i="10"/>
  <c r="AL56" i="10"/>
  <c r="AL57" i="10"/>
  <c r="AO51" i="10"/>
  <c r="AL48" i="10"/>
  <c r="AL49" i="10"/>
  <c r="AJ46" i="10"/>
  <c r="AL40" i="10"/>
  <c r="AL41" i="10"/>
  <c r="AC34" i="10"/>
  <c r="AC35" i="10"/>
  <c r="AL33" i="10"/>
  <c r="AQ30" i="10"/>
  <c r="AQ29" i="10"/>
  <c r="AC26" i="10"/>
  <c r="AC27" i="10"/>
  <c r="AL25" i="10"/>
  <c r="AL24" i="10"/>
  <c r="AQ22" i="10"/>
  <c r="AQ21" i="10"/>
  <c r="AK19" i="10"/>
  <c r="AD60" i="10"/>
  <c r="AD61" i="10"/>
  <c r="AA58" i="10"/>
  <c r="AB55" i="10"/>
  <c r="AD53" i="10"/>
  <c r="AD52" i="10"/>
  <c r="AA50" i="10"/>
  <c r="AA49" i="10"/>
  <c r="AC47" i="10"/>
  <c r="AD45" i="10"/>
  <c r="AD44" i="10"/>
  <c r="AE42" i="10"/>
  <c r="AE41" i="10"/>
  <c r="AD37" i="10"/>
  <c r="AI33" i="10"/>
  <c r="AI34" i="10"/>
  <c r="AR31" i="10"/>
  <c r="AD28" i="10"/>
  <c r="AD29" i="10"/>
  <c r="AI25" i="10"/>
  <c r="AI26" i="10"/>
  <c r="AR22" i="10"/>
  <c r="AR23" i="10"/>
  <c r="AD21" i="10"/>
  <c r="AD20" i="10"/>
  <c r="W67" i="10"/>
  <c r="W66" i="10"/>
  <c r="W58" i="10"/>
  <c r="W59" i="10"/>
  <c r="Z54" i="10"/>
  <c r="Z53" i="10"/>
  <c r="AA51" i="10"/>
  <c r="Z37" i="10"/>
  <c r="Z38" i="10"/>
  <c r="AE34" i="10"/>
  <c r="AE35" i="10"/>
  <c r="AN31" i="10"/>
  <c r="AN32" i="10"/>
  <c r="Z29" i="10"/>
  <c r="Z30" i="10"/>
  <c r="AE26" i="10"/>
  <c r="AK12" i="10"/>
  <c r="AK13" i="10"/>
  <c r="AL10" i="10"/>
  <c r="AL9" i="10"/>
  <c r="AS54" i="10"/>
  <c r="AB41" i="10"/>
  <c r="AB42" i="10"/>
  <c r="AB36" i="10"/>
  <c r="AB28" i="10"/>
  <c r="X18" i="10"/>
  <c r="AK9" i="10"/>
  <c r="AK10" i="10"/>
  <c r="AJ12" i="10"/>
  <c r="AJ13" i="10"/>
  <c r="AR9" i="10"/>
  <c r="AR10" i="10"/>
  <c r="AC7" i="10"/>
  <c r="AC8" i="10"/>
  <c r="W12" i="10"/>
  <c r="W13" i="10"/>
  <c r="Y10" i="10"/>
  <c r="Y9" i="10"/>
  <c r="Z7" i="10"/>
  <c r="Z8" i="10"/>
  <c r="AE10" i="10"/>
  <c r="AE9" i="10"/>
  <c r="Y7" i="10"/>
  <c r="Y6" i="10"/>
  <c r="AT10" i="10"/>
  <c r="AZ141" i="10"/>
  <c r="AZ142" i="10"/>
  <c r="AW169" i="10"/>
  <c r="AW170" i="10"/>
  <c r="BA53" i="10"/>
  <c r="BA52" i="10"/>
  <c r="AY174" i="10"/>
  <c r="AY173" i="10"/>
  <c r="AX184" i="10"/>
  <c r="AX183" i="10"/>
  <c r="AU25" i="10"/>
  <c r="AU26" i="10"/>
  <c r="AZ134" i="10"/>
  <c r="AZ133" i="10"/>
  <c r="AZ52" i="10"/>
  <c r="AZ51" i="10"/>
  <c r="AV181" i="10"/>
  <c r="AV182" i="10"/>
  <c r="AZ149" i="10"/>
  <c r="AZ150" i="10"/>
  <c r="BB134" i="10"/>
  <c r="BB133" i="10"/>
  <c r="AV43" i="10"/>
  <c r="AV42" i="10"/>
  <c r="BE155" i="10"/>
  <c r="BE154" i="10"/>
  <c r="BD119" i="10"/>
  <c r="AV117" i="10"/>
  <c r="AY63" i="10"/>
  <c r="AP77" i="10"/>
  <c r="AP76" i="10"/>
  <c r="AG10" i="10"/>
  <c r="AG9" i="10"/>
  <c r="AT102" i="10"/>
  <c r="AT101" i="10"/>
  <c r="AI15" i="10"/>
  <c r="AI16" i="10"/>
  <c r="X93" i="10"/>
  <c r="AQ42" i="10"/>
  <c r="AQ52" i="10"/>
  <c r="AO93" i="10"/>
  <c r="AB106" i="10"/>
  <c r="AN115" i="10"/>
  <c r="AP23" i="10"/>
  <c r="AP37" i="10"/>
  <c r="AK44" i="10"/>
  <c r="AP67" i="10"/>
  <c r="AB31" i="10"/>
  <c r="AB34" i="10"/>
  <c r="AT44" i="10"/>
  <c r="AT62" i="10"/>
  <c r="AE18" i="10"/>
  <c r="AC92" i="10"/>
  <c r="AB92" i="10"/>
  <c r="AE103" i="10"/>
  <c r="AC41" i="10"/>
  <c r="AF11" i="10"/>
  <c r="AR80" i="10"/>
  <c r="AI38" i="10"/>
  <c r="W45" i="10"/>
  <c r="AM70" i="10"/>
  <c r="AF82" i="10"/>
  <c r="AS88" i="10"/>
  <c r="AH13" i="10"/>
  <c r="AR30" i="10"/>
  <c r="AD36" i="10"/>
  <c r="BB114" i="10"/>
  <c r="Z22" i="10"/>
  <c r="AJ72" i="10"/>
  <c r="AJ71" i="10"/>
  <c r="AF32" i="10"/>
  <c r="AF33" i="10"/>
  <c r="AB95" i="10"/>
  <c r="AB96" i="10"/>
  <c r="AN90" i="10"/>
  <c r="AB82" i="10"/>
  <c r="AB83" i="10"/>
  <c r="AF60" i="10"/>
  <c r="AF59" i="10"/>
  <c r="AB18" i="10"/>
  <c r="AB17" i="10"/>
  <c r="AE108" i="10"/>
  <c r="AO81" i="10"/>
  <c r="Y37" i="10"/>
  <c r="Y36" i="10"/>
  <c r="AN118" i="10"/>
  <c r="AM60" i="10"/>
  <c r="AO90" i="10"/>
  <c r="AG132" i="10"/>
  <c r="AQ57" i="10"/>
  <c r="Y76" i="10"/>
  <c r="AO87" i="10"/>
  <c r="AJ94" i="10"/>
  <c r="AQ107" i="10"/>
  <c r="AM38" i="10"/>
  <c r="AN105" i="10"/>
  <c r="AP49" i="10"/>
  <c r="AK27" i="10"/>
  <c r="AT30" i="10"/>
  <c r="AE19" i="10"/>
  <c r="AH29" i="10"/>
  <c r="AP88" i="10"/>
  <c r="AJ31" i="10"/>
  <c r="AT110" i="10"/>
  <c r="AE70" i="10"/>
  <c r="AB75" i="10"/>
  <c r="AE50" i="10"/>
  <c r="X99" i="10"/>
  <c r="W169" i="10"/>
  <c r="Z80" i="10"/>
  <c r="Z103" i="10"/>
  <c r="BE73" i="10"/>
  <c r="AE27" i="10"/>
  <c r="AN24" i="10"/>
  <c r="Z46" i="10"/>
  <c r="AL32" i="10"/>
  <c r="AB51" i="10"/>
  <c r="BB185" i="10"/>
  <c r="BB78" i="10"/>
  <c r="AU163" i="10"/>
  <c r="AU162" i="10"/>
  <c r="AY94" i="10"/>
  <c r="BE145" i="10"/>
  <c r="BE61" i="10"/>
  <c r="BE60" i="10"/>
  <c r="BD64" i="10"/>
  <c r="AY50" i="10"/>
  <c r="AW35" i="10"/>
  <c r="AX11" i="10"/>
  <c r="BC178" i="10"/>
  <c r="BA147" i="10"/>
  <c r="AZ75" i="10"/>
  <c r="BC147" i="10"/>
  <c r="BA38" i="10"/>
  <c r="BD62" i="10"/>
  <c r="AU21" i="10"/>
  <c r="BB31" i="10"/>
  <c r="BC163" i="10"/>
  <c r="AZ92" i="10"/>
  <c r="AS185" i="10"/>
  <c r="AG81" i="10"/>
  <c r="AD167" i="10"/>
  <c r="AQ92" i="10"/>
  <c r="AM53" i="10"/>
  <c r="AH122" i="10"/>
  <c r="AP110" i="10"/>
  <c r="AP101" i="10"/>
  <c r="AJ105" i="10"/>
  <c r="AH49" i="10"/>
  <c r="AB88" i="10"/>
  <c r="AB21" i="10"/>
  <c r="AG35" i="10"/>
  <c r="AA149" i="10"/>
  <c r="AE89" i="10"/>
  <c r="AK118" i="10"/>
  <c r="AC88" i="10"/>
  <c r="AK74" i="10"/>
  <c r="AI106" i="10"/>
  <c r="AG44" i="10"/>
  <c r="T157" i="10"/>
  <c r="L164" i="10"/>
  <c r="AE159" i="10"/>
  <c r="AD159" i="10"/>
  <c r="X118" i="10"/>
  <c r="Y55" i="10"/>
  <c r="AM151" i="10"/>
  <c r="AD135" i="10"/>
  <c r="AC132" i="10"/>
  <c r="AR114" i="10"/>
  <c r="AD176" i="10"/>
  <c r="AC154" i="10"/>
  <c r="AF104" i="10"/>
  <c r="AK83" i="10"/>
  <c r="AG43" i="10"/>
  <c r="AO104" i="10"/>
  <c r="AT111" i="10"/>
  <c r="AQ38" i="10"/>
  <c r="W51" i="10"/>
  <c r="AP64" i="10"/>
  <c r="AI8" i="10"/>
  <c r="Q155" i="10"/>
  <c r="S127" i="10"/>
  <c r="J103" i="10"/>
  <c r="U90" i="10"/>
  <c r="S66" i="10"/>
  <c r="BG124" i="10"/>
  <c r="BI138" i="10"/>
  <c r="X22" i="10"/>
  <c r="AN102" i="10"/>
  <c r="AS164" i="10"/>
  <c r="AA66" i="10"/>
  <c r="AN85" i="10"/>
  <c r="AE172" i="10"/>
  <c r="W109" i="10"/>
  <c r="AI139" i="10"/>
  <c r="AO29" i="10"/>
  <c r="AG15" i="10"/>
  <c r="AI84" i="10"/>
  <c r="Z169" i="10"/>
  <c r="AS117" i="10"/>
  <c r="AI128" i="10"/>
  <c r="AE144" i="10"/>
  <c r="AH123" i="10"/>
  <c r="AD184" i="10"/>
  <c r="AS163" i="10"/>
  <c r="AD152" i="10"/>
  <c r="AC105" i="10"/>
  <c r="AP102" i="10"/>
  <c r="AE61" i="10"/>
  <c r="AO19" i="10"/>
  <c r="AM183" i="10"/>
  <c r="AL123" i="10"/>
  <c r="AK175" i="10"/>
  <c r="AH171" i="10"/>
  <c r="AA154" i="10"/>
  <c r="AB149" i="10"/>
  <c r="W141" i="10"/>
  <c r="AS148" i="10"/>
  <c r="AT105" i="10"/>
  <c r="AT81" i="10"/>
  <c r="AB43" i="10"/>
  <c r="Z91" i="10"/>
  <c r="AL106" i="10"/>
  <c r="AL82" i="10"/>
  <c r="R177" i="10"/>
  <c r="K171" i="10"/>
  <c r="N142" i="10"/>
  <c r="F136" i="10"/>
  <c r="AC161" i="10"/>
  <c r="Y186" i="10"/>
  <c r="AN46" i="10"/>
  <c r="AB45" i="10"/>
  <c r="AM95" i="10"/>
  <c r="AN91" i="10"/>
  <c r="AP103" i="10"/>
  <c r="AH32" i="10"/>
  <c r="AI81" i="10"/>
  <c r="AD153" i="10"/>
  <c r="Y168" i="10"/>
  <c r="BI34" i="10"/>
  <c r="BI6" i="10"/>
  <c r="X84" i="10"/>
  <c r="Y137" i="10"/>
  <c r="AM132" i="10"/>
  <c r="AP106" i="10"/>
  <c r="AE58" i="10"/>
  <c r="AO166" i="10"/>
  <c r="AB131" i="10"/>
  <c r="AA186" i="10"/>
  <c r="AN182" i="10"/>
  <c r="AA65" i="10"/>
  <c r="AB173" i="10"/>
  <c r="AR105" i="10"/>
  <c r="AI48" i="10"/>
  <c r="X23" i="10"/>
  <c r="AG108" i="10"/>
  <c r="AD154" i="10"/>
  <c r="AH186" i="10"/>
  <c r="AJ104" i="10"/>
  <c r="W95" i="10"/>
  <c r="X80" i="10"/>
  <c r="Y121" i="10"/>
  <c r="AL177" i="10"/>
  <c r="AL153" i="10"/>
  <c r="AC106" i="10"/>
  <c r="AE126" i="10"/>
  <c r="AH40" i="10"/>
  <c r="AF131" i="10"/>
  <c r="AM80" i="10"/>
  <c r="AL127" i="10"/>
  <c r="AL126" i="10"/>
  <c r="AK178" i="10"/>
  <c r="AK177" i="10"/>
  <c r="BH113" i="10"/>
  <c r="BG128" i="10"/>
  <c r="AO86" i="10"/>
  <c r="AQ182" i="10"/>
  <c r="AH127" i="10"/>
  <c r="AD156" i="10"/>
  <c r="AA145" i="10"/>
  <c r="AG134" i="10"/>
  <c r="AD124" i="10"/>
  <c r="W20" i="10"/>
  <c r="AP71" i="10"/>
  <c r="AO30" i="10"/>
  <c r="AM182" i="10"/>
  <c r="AN175" i="10"/>
  <c r="W136" i="10"/>
  <c r="AM131" i="10"/>
  <c r="AH119" i="10"/>
  <c r="AI163" i="10"/>
  <c r="AH64" i="10"/>
  <c r="AC125" i="10"/>
  <c r="W168" i="10"/>
  <c r="X120" i="10"/>
  <c r="AK126" i="10"/>
  <c r="AG104" i="10"/>
  <c r="AE99" i="10"/>
  <c r="AH94" i="10"/>
  <c r="AQ105" i="10"/>
  <c r="AT100" i="10"/>
  <c r="AT84" i="10"/>
  <c r="W99" i="10"/>
  <c r="AL101" i="10"/>
  <c r="AI98" i="10"/>
  <c r="AL93" i="10"/>
  <c r="AL77" i="10"/>
  <c r="BI166" i="10"/>
  <c r="AF87" i="10"/>
  <c r="AQ163" i="10"/>
  <c r="AB186" i="10"/>
  <c r="AA133" i="10"/>
  <c r="AH170" i="10"/>
  <c r="AG162" i="10"/>
  <c r="AS78" i="10"/>
  <c r="AA113" i="10"/>
  <c r="AB144" i="10"/>
  <c r="AQ124" i="10"/>
  <c r="AK186" i="10"/>
  <c r="X77" i="10"/>
  <c r="AH175" i="10"/>
  <c r="AH143" i="10"/>
  <c r="AS182" i="10"/>
  <c r="Y111" i="10"/>
  <c r="AE80" i="10"/>
  <c r="AC73" i="10"/>
  <c r="AS100" i="10"/>
  <c r="AC66" i="10"/>
  <c r="AR98" i="10"/>
  <c r="AS43" i="10"/>
  <c r="AC175" i="10"/>
  <c r="AO126" i="10"/>
  <c r="AD90" i="10"/>
  <c r="AP97" i="10"/>
  <c r="AN104" i="10"/>
  <c r="AJ50" i="10"/>
  <c r="R174" i="10"/>
  <c r="I64" i="10"/>
  <c r="T169" i="10"/>
  <c r="R109" i="10"/>
  <c r="R133" i="10"/>
  <c r="AA177" i="10"/>
  <c r="AA178" i="10"/>
  <c r="AR167" i="10"/>
  <c r="AR166" i="10"/>
  <c r="X74" i="10"/>
  <c r="X75" i="10"/>
  <c r="AF152" i="10"/>
  <c r="AF153" i="10"/>
  <c r="AH132" i="10"/>
  <c r="AH131" i="10"/>
  <c r="AD161" i="10"/>
  <c r="AD160" i="10"/>
  <c r="X111" i="10"/>
  <c r="X110" i="10"/>
  <c r="AE81" i="10"/>
  <c r="AG36" i="10"/>
  <c r="AE43" i="10"/>
  <c r="AB22" i="10"/>
  <c r="Y62" i="10"/>
  <c r="AB89" i="10"/>
  <c r="AA146" i="10"/>
  <c r="Y24" i="10"/>
  <c r="AS103" i="10"/>
  <c r="AE75" i="10"/>
  <c r="AO31" i="10"/>
  <c r="AQ113" i="10"/>
  <c r="AK144" i="10"/>
  <c r="AM105" i="10"/>
  <c r="AN74" i="10"/>
  <c r="AQ166" i="10"/>
  <c r="AB160" i="10"/>
  <c r="AH145" i="10"/>
  <c r="X105" i="10"/>
  <c r="AO95" i="10"/>
  <c r="AR89" i="10"/>
  <c r="AA78" i="10"/>
  <c r="AF118" i="10"/>
  <c r="X90" i="10"/>
  <c r="AP108" i="10"/>
  <c r="AQ84" i="10"/>
  <c r="Y174" i="10"/>
  <c r="X142" i="10"/>
  <c r="AG154" i="10"/>
  <c r="AC151" i="10"/>
  <c r="AD141" i="10"/>
  <c r="AS67" i="10"/>
  <c r="AA105" i="10"/>
  <c r="AP91" i="10"/>
  <c r="W79" i="10"/>
  <c r="AS108" i="10"/>
  <c r="AO164" i="10"/>
  <c r="AG139" i="10"/>
  <c r="AG119" i="10"/>
  <c r="AC76" i="10"/>
  <c r="AR101" i="10"/>
  <c r="AI186" i="10"/>
  <c r="AM114" i="10"/>
  <c r="AN82" i="10"/>
  <c r="AF149" i="10"/>
  <c r="X147" i="10"/>
  <c r="AO141" i="10"/>
  <c r="AT184" i="10"/>
  <c r="AT152" i="10"/>
  <c r="AS146" i="10"/>
  <c r="AB141" i="10"/>
  <c r="AT136" i="10"/>
  <c r="AQ120" i="10"/>
  <c r="AO118" i="10"/>
  <c r="AH113" i="10"/>
  <c r="Y83" i="10"/>
  <c r="AK78" i="10"/>
  <c r="AH73" i="10"/>
  <c r="AB108" i="10"/>
  <c r="AS105" i="10"/>
  <c r="AT95" i="10"/>
  <c r="AS89" i="10"/>
  <c r="AE84" i="10"/>
  <c r="AA77" i="10"/>
  <c r="AB74" i="10"/>
  <c r="AH66" i="10"/>
  <c r="Z89" i="10"/>
  <c r="AA83" i="10"/>
  <c r="Z81" i="10"/>
  <c r="AE64" i="10"/>
  <c r="AJ53" i="10"/>
  <c r="AL104" i="10"/>
  <c r="AI101" i="10"/>
  <c r="AL72" i="10"/>
  <c r="AQ176" i="10"/>
  <c r="X113" i="10"/>
  <c r="BG89" i="10"/>
  <c r="AD85" i="10"/>
  <c r="AO183" i="10"/>
  <c r="AD109" i="10"/>
  <c r="AD93" i="10"/>
  <c r="BI44" i="10"/>
  <c r="BI117" i="10"/>
  <c r="AJ139" i="10"/>
  <c r="AI143" i="10"/>
  <c r="Z146" i="10"/>
  <c r="AK133" i="10"/>
  <c r="AR179" i="10"/>
  <c r="AH163" i="10"/>
  <c r="AM129" i="10"/>
  <c r="AF175" i="10"/>
  <c r="AK151" i="10"/>
  <c r="AI146" i="10"/>
  <c r="AL122" i="10"/>
  <c r="AH183" i="10"/>
  <c r="AJ87" i="10"/>
  <c r="AQ14" i="10"/>
  <c r="AO180" i="10"/>
  <c r="AM158" i="10"/>
  <c r="AG123" i="10"/>
  <c r="AA169" i="10"/>
  <c r="AQ132" i="10"/>
  <c r="AO168" i="10"/>
  <c r="AM136" i="10"/>
  <c r="AI166" i="10"/>
  <c r="AO80" i="10"/>
  <c r="X175" i="10"/>
  <c r="AA162" i="10"/>
  <c r="AB139" i="10"/>
  <c r="AC100" i="10"/>
  <c r="AI64" i="10"/>
  <c r="AO22" i="10"/>
  <c r="AI51" i="10"/>
  <c r="AT121" i="10"/>
  <c r="AD171" i="10"/>
  <c r="W140" i="10"/>
  <c r="AC182" i="10"/>
  <c r="AT177" i="10"/>
  <c r="AR169" i="10"/>
  <c r="AT161" i="10"/>
  <c r="AS155" i="10"/>
  <c r="AS138" i="10"/>
  <c r="Y108" i="10"/>
  <c r="AH106" i="10"/>
  <c r="AH98" i="10"/>
  <c r="AF95" i="10"/>
  <c r="X65" i="10"/>
  <c r="AT104" i="10"/>
  <c r="AQ101" i="10"/>
  <c r="AT88" i="10"/>
  <c r="AT80" i="10"/>
  <c r="AE46" i="10"/>
  <c r="Z114" i="10"/>
  <c r="AF111" i="10"/>
  <c r="Z106" i="10"/>
  <c r="Z98" i="10"/>
  <c r="Y92" i="10"/>
  <c r="AO75" i="10"/>
  <c r="AH43" i="10"/>
  <c r="Y115" i="10"/>
  <c r="AL113" i="10"/>
  <c r="AO107" i="10"/>
  <c r="AO99" i="10"/>
  <c r="AL89" i="10"/>
  <c r="AC83" i="10"/>
  <c r="X68" i="10"/>
  <c r="AJ40" i="10"/>
  <c r="AK16" i="10"/>
  <c r="AM168" i="10"/>
  <c r="X135" i="10"/>
  <c r="AD128" i="10"/>
  <c r="AR74" i="10"/>
  <c r="AA127" i="10"/>
  <c r="AK60" i="10"/>
  <c r="AI43" i="10"/>
  <c r="BG82" i="10"/>
  <c r="AN158" i="10"/>
  <c r="AR117" i="10"/>
  <c r="BH68" i="10"/>
  <c r="BH106" i="10"/>
  <c r="AM123" i="10"/>
  <c r="AP122" i="10"/>
  <c r="AL183" i="10"/>
  <c r="AL143" i="10"/>
  <c r="AL124" i="10"/>
  <c r="AH184" i="10"/>
  <c r="AH128" i="10"/>
  <c r="AL125" i="10"/>
  <c r="AA115" i="10"/>
  <c r="AQ69" i="10"/>
  <c r="AG90" i="10"/>
  <c r="AF140" i="10"/>
  <c r="AT156" i="10"/>
  <c r="AS150" i="10"/>
  <c r="AT148" i="10"/>
  <c r="AK141" i="10"/>
  <c r="AT123" i="10"/>
  <c r="AH100" i="10"/>
  <c r="AH93" i="10"/>
  <c r="AG86" i="10"/>
  <c r="AH35" i="10"/>
  <c r="AM24" i="10"/>
  <c r="AQ104" i="10"/>
  <c r="AT99" i="10"/>
  <c r="AT90" i="10"/>
  <c r="AQ90" i="10"/>
  <c r="AI104" i="10"/>
  <c r="AL84" i="10"/>
  <c r="Y112" i="10"/>
  <c r="AH130" i="10"/>
  <c r="AE163" i="10"/>
  <c r="BI186" i="10"/>
  <c r="BG179" i="10"/>
  <c r="BH77" i="10"/>
  <c r="BG76" i="10"/>
  <c r="BH129" i="10"/>
  <c r="BH121" i="10"/>
  <c r="BI96" i="10"/>
  <c r="BI11" i="10"/>
  <c r="AL133" i="10"/>
  <c r="AB68" i="10"/>
  <c r="X76" i="10"/>
  <c r="AD116" i="10"/>
  <c r="AK132" i="10"/>
  <c r="AF45" i="10"/>
  <c r="Y54" i="10"/>
  <c r="AG115" i="10"/>
  <c r="AN83" i="10"/>
  <c r="AF13" i="10"/>
  <c r="AC77" i="10"/>
  <c r="AA104" i="10"/>
  <c r="AC150" i="10"/>
  <c r="AH147" i="10"/>
  <c r="AQ15" i="10"/>
  <c r="AN123" i="10"/>
  <c r="Y133" i="10"/>
  <c r="AO172" i="10"/>
  <c r="AE182" i="10"/>
  <c r="AM27" i="10"/>
  <c r="W80" i="10"/>
  <c r="AC72" i="10"/>
  <c r="AN160" i="10"/>
  <c r="AC155" i="10"/>
  <c r="AO125" i="10"/>
  <c r="AR113" i="10"/>
  <c r="W187" i="10"/>
  <c r="W186" i="10"/>
  <c r="AN113" i="10"/>
  <c r="AO38" i="10"/>
  <c r="AO37" i="10"/>
  <c r="AN125" i="10"/>
  <c r="AN124" i="10"/>
  <c r="AJ100" i="10"/>
  <c r="AJ101" i="10"/>
  <c r="Y27" i="10"/>
  <c r="Y26" i="10"/>
  <c r="AD83" i="10"/>
  <c r="AD84" i="10"/>
  <c r="AN76" i="10"/>
  <c r="AP57" i="10"/>
  <c r="AP58" i="10"/>
  <c r="AI179" i="10"/>
  <c r="AI180" i="10"/>
  <c r="AI109" i="10"/>
  <c r="AI108" i="10"/>
  <c r="AD88" i="10"/>
  <c r="AD87" i="10"/>
  <c r="AB67" i="10"/>
  <c r="AE125" i="10"/>
  <c r="AD114" i="10"/>
  <c r="AD115" i="10"/>
  <c r="AD178" i="10"/>
  <c r="AD179" i="10"/>
  <c r="AD147" i="10"/>
  <c r="AD146" i="10"/>
  <c r="AH118" i="10"/>
  <c r="AH117" i="10"/>
  <c r="AJ106" i="10"/>
  <c r="AJ107" i="10"/>
  <c r="AK50" i="10"/>
  <c r="AK51" i="10"/>
  <c r="AS107" i="10"/>
  <c r="AM85" i="10"/>
  <c r="AM86" i="10"/>
  <c r="AB102" i="10"/>
  <c r="AD77" i="10"/>
  <c r="AD78" i="10"/>
  <c r="AK181" i="10"/>
  <c r="AF178" i="10"/>
  <c r="AS18" i="10"/>
  <c r="AN114" i="10"/>
  <c r="AI152" i="10"/>
  <c r="AQ167" i="10"/>
  <c r="AT119" i="10"/>
  <c r="AP109" i="10"/>
  <c r="AT16" i="10"/>
  <c r="AR102" i="10"/>
  <c r="AO105" i="10"/>
  <c r="AS58" i="10"/>
  <c r="AS77" i="10"/>
  <c r="AI147" i="10"/>
  <c r="AE79" i="10"/>
  <c r="X106" i="10"/>
  <c r="AD144" i="10"/>
  <c r="AD177" i="10"/>
  <c r="AC174" i="10"/>
  <c r="AJ33" i="10"/>
  <c r="AN111" i="10"/>
  <c r="AE47" i="10"/>
  <c r="W86" i="10"/>
  <c r="Z105" i="10"/>
  <c r="AT96" i="10"/>
  <c r="AQ100" i="10"/>
  <c r="AT103" i="10"/>
  <c r="AK79" i="10"/>
  <c r="AI102" i="10"/>
  <c r="AJ60" i="10"/>
  <c r="AI9" i="10"/>
  <c r="AB112" i="10"/>
  <c r="AH44" i="10"/>
  <c r="AC178" i="10"/>
  <c r="AE65" i="10"/>
  <c r="Z97" i="10"/>
  <c r="AA75" i="10"/>
  <c r="AT91" i="10"/>
  <c r="AB71" i="10"/>
  <c r="AL73" i="10"/>
  <c r="AB124" i="10"/>
  <c r="AG185" i="10"/>
  <c r="AH90" i="10"/>
  <c r="AH89" i="10"/>
  <c r="AH81" i="10"/>
  <c r="AH82" i="10"/>
  <c r="AI112" i="10"/>
  <c r="AI111" i="10"/>
  <c r="AN14" i="10"/>
  <c r="Z113" i="10"/>
  <c r="Z82" i="10"/>
  <c r="AL97" i="10"/>
  <c r="AL96" i="10"/>
  <c r="AF94" i="10"/>
  <c r="AG91" i="10"/>
  <c r="AR86" i="10"/>
  <c r="AR85" i="10"/>
  <c r="AL80" i="10"/>
  <c r="AL81" i="10"/>
  <c r="AE78" i="10"/>
  <c r="AB90" i="10"/>
  <c r="AL91" i="10"/>
  <c r="AL92" i="10"/>
  <c r="AL75" i="10"/>
  <c r="AL76" i="10"/>
  <c r="BI185" i="10"/>
  <c r="BI119" i="10"/>
  <c r="BI14" i="10"/>
  <c r="BH173" i="10"/>
  <c r="Y153" i="10"/>
  <c r="Z183" i="10"/>
  <c r="AE140" i="10"/>
  <c r="AI131" i="10"/>
  <c r="AF137" i="10"/>
  <c r="AF16" i="10"/>
  <c r="Z176" i="10"/>
  <c r="Z144" i="10"/>
  <c r="AE76" i="10"/>
  <c r="AT41" i="10"/>
  <c r="AH67" i="10"/>
  <c r="AF42" i="10"/>
  <c r="AP181" i="10"/>
  <c r="AN8" i="10"/>
  <c r="Y166" i="10"/>
  <c r="AA37" i="10"/>
  <c r="BG184" i="10"/>
  <c r="BI130" i="10"/>
  <c r="BH158" i="10"/>
  <c r="AE117" i="10"/>
  <c r="AE142" i="10"/>
  <c r="AH24" i="10"/>
  <c r="AC180" i="10"/>
  <c r="X171" i="10"/>
  <c r="AD173" i="10"/>
  <c r="AK110" i="10"/>
  <c r="AO68" i="10"/>
  <c r="AR172" i="10"/>
  <c r="AL181" i="10"/>
  <c r="AL173" i="10"/>
  <c r="AG150" i="10"/>
  <c r="AH140" i="10"/>
  <c r="AB169" i="10"/>
  <c r="AF108" i="10"/>
  <c r="AD80" i="10"/>
  <c r="AP87" i="10"/>
  <c r="AR104" i="10"/>
  <c r="AP42" i="10"/>
  <c r="AA159" i="10"/>
  <c r="AK76" i="10"/>
  <c r="AO73" i="10"/>
  <c r="AA137" i="10"/>
  <c r="Y34" i="10"/>
  <c r="AN137" i="10"/>
  <c r="AC184" i="10"/>
  <c r="X60" i="10"/>
  <c r="AF28" i="10"/>
  <c r="X158" i="10"/>
  <c r="X126" i="10"/>
  <c r="AS165" i="10"/>
  <c r="AD121" i="10"/>
  <c r="AN86" i="10"/>
  <c r="AH57" i="10"/>
  <c r="AM97" i="10"/>
  <c r="W175" i="10"/>
  <c r="AM162" i="10"/>
  <c r="AC102" i="10"/>
  <c r="AM161" i="10"/>
  <c r="AI129" i="10"/>
  <c r="AH156" i="10"/>
  <c r="AE145" i="10"/>
  <c r="AK134" i="10"/>
  <c r="AH124" i="10"/>
  <c r="AD185" i="10"/>
  <c r="AJ174" i="10"/>
  <c r="W92" i="10"/>
  <c r="AR139" i="10"/>
  <c r="AG122" i="10"/>
  <c r="AF61" i="10"/>
  <c r="AR47" i="10"/>
  <c r="BH104" i="10"/>
  <c r="BH79" i="10"/>
  <c r="BI122" i="10"/>
  <c r="BI162" i="10"/>
  <c r="BI60" i="10"/>
  <c r="AC170" i="10"/>
  <c r="AJ186" i="10"/>
  <c r="AR177" i="10"/>
  <c r="AE169" i="10"/>
  <c r="AM106" i="10"/>
  <c r="AN135" i="10"/>
  <c r="AE118" i="10"/>
  <c r="AA107" i="10"/>
  <c r="BI158" i="10"/>
  <c r="BG28" i="10"/>
  <c r="BH52" i="10"/>
  <c r="BH168" i="10"/>
  <c r="AG179" i="10"/>
  <c r="AG163" i="10"/>
  <c r="AJ184" i="10"/>
  <c r="AR136" i="10"/>
  <c r="AK112" i="10"/>
  <c r="AM145" i="10"/>
  <c r="AP124" i="10"/>
  <c r="AK155" i="10"/>
  <c r="AQ127" i="10"/>
  <c r="Z138" i="10"/>
  <c r="AC110" i="10"/>
  <c r="L138" i="10"/>
  <c r="AL163" i="10"/>
  <c r="AH138" i="10"/>
  <c r="AS96" i="10"/>
  <c r="AQ61" i="10"/>
  <c r="AP65" i="10"/>
  <c r="BH94" i="10"/>
  <c r="BG143" i="10"/>
  <c r="BG174" i="10"/>
  <c r="BG175" i="10"/>
  <c r="BI105" i="10"/>
  <c r="BG8" i="10"/>
  <c r="BH137" i="10"/>
  <c r="BG131" i="10"/>
  <c r="BI55" i="10"/>
  <c r="BG42" i="10"/>
  <c r="BI150" i="10"/>
  <c r="BG130" i="10"/>
  <c r="BG182" i="10"/>
  <c r="BH25" i="10"/>
  <c r="BI64" i="10"/>
  <c r="Z171" i="10"/>
  <c r="AP166" i="10"/>
  <c r="AM154" i="10"/>
  <c r="W152" i="10"/>
  <c r="BH125" i="10"/>
  <c r="BG148" i="10"/>
  <c r="BH54" i="10"/>
  <c r="BG12" i="10"/>
  <c r="BG66" i="10"/>
  <c r="BI182" i="10"/>
  <c r="BH70" i="10"/>
  <c r="BI152" i="10"/>
  <c r="Y152" i="10"/>
  <c r="AF41" i="10"/>
  <c r="AQ109" i="10"/>
  <c r="AK111" i="10"/>
  <c r="AH68" i="10"/>
  <c r="AH48" i="10"/>
  <c r="AG95" i="10"/>
  <c r="AB97" i="10"/>
  <c r="AB117" i="10"/>
  <c r="BH80" i="10"/>
  <c r="BH181" i="10"/>
  <c r="BH24" i="10"/>
  <c r="AT40" i="10"/>
  <c r="AP100" i="10"/>
  <c r="AA99" i="10"/>
  <c r="AL185" i="10"/>
  <c r="AB98" i="10"/>
  <c r="AD157" i="10"/>
  <c r="AH159" i="10"/>
  <c r="AJ113" i="10"/>
  <c r="AD158" i="10"/>
  <c r="Y173" i="10"/>
  <c r="AB165" i="10"/>
  <c r="AN157" i="10"/>
  <c r="AH176" i="10"/>
  <c r="AH144" i="10"/>
  <c r="BG176" i="10"/>
  <c r="BG108" i="10"/>
  <c r="BG142" i="10"/>
  <c r="AH178" i="10"/>
  <c r="AG82" i="10"/>
  <c r="AP111" i="10"/>
  <c r="AC74" i="10"/>
  <c r="Z182" i="10"/>
  <c r="AK169" i="10"/>
  <c r="AA172" i="10"/>
  <c r="BH22" i="10"/>
  <c r="BG126" i="10"/>
  <c r="BG40" i="10"/>
  <c r="BH147" i="10"/>
  <c r="BI174" i="10"/>
  <c r="BG112" i="10"/>
  <c r="BI140" i="10"/>
  <c r="BG99" i="10"/>
  <c r="BG55" i="10"/>
  <c r="BH44" i="10"/>
  <c r="BH110" i="10"/>
  <c r="BI24" i="10"/>
  <c r="BG53" i="10"/>
  <c r="BH165" i="10"/>
  <c r="BG170" i="10"/>
  <c r="BG104" i="10"/>
  <c r="BG51" i="10"/>
  <c r="BI8" i="10"/>
  <c r="BG94" i="10"/>
  <c r="BI102" i="10"/>
  <c r="BH88" i="10"/>
  <c r="BH141" i="10"/>
  <c r="BH33" i="10"/>
  <c r="BH58" i="10"/>
  <c r="BG16" i="10"/>
  <c r="BH18" i="10"/>
  <c r="BG157" i="10"/>
  <c r="BG70" i="10"/>
  <c r="BI101" i="10"/>
  <c r="BI37" i="10"/>
  <c r="BH16" i="10"/>
  <c r="W178" i="10"/>
  <c r="AJ181" i="10"/>
  <c r="AT168" i="10"/>
  <c r="AF86" i="10"/>
  <c r="AQ184" i="10"/>
  <c r="AN155" i="10"/>
  <c r="AF124" i="10"/>
  <c r="AI172" i="10"/>
  <c r="AL155" i="10"/>
  <c r="AJ152" i="10"/>
  <c r="AG146" i="10"/>
  <c r="AH136" i="10"/>
  <c r="AD165" i="10"/>
  <c r="AB154" i="10"/>
  <c r="W115" i="10"/>
  <c r="AE92" i="10"/>
  <c r="AD108" i="10"/>
  <c r="AD76" i="10"/>
  <c r="AM104" i="10"/>
  <c r="AH38" i="10"/>
  <c r="AM90" i="10"/>
  <c r="AM185" i="10"/>
  <c r="AP176" i="10"/>
  <c r="X141" i="10"/>
  <c r="AH137" i="10"/>
  <c r="AC167" i="10"/>
  <c r="AB125" i="10"/>
  <c r="AK97" i="10"/>
  <c r="AD111" i="10"/>
  <c r="AC90" i="10"/>
  <c r="AB179" i="10"/>
  <c r="AF158" i="10"/>
  <c r="X138" i="10"/>
  <c r="AF126" i="10"/>
  <c r="AS119" i="10"/>
  <c r="AI123" i="10"/>
  <c r="AO176" i="10"/>
  <c r="Z164" i="10"/>
  <c r="AB145" i="10"/>
  <c r="AO94" i="10"/>
  <c r="AF181" i="10"/>
  <c r="Z179" i="10"/>
  <c r="Z147" i="10"/>
  <c r="AP137" i="10"/>
  <c r="AR168" i="10"/>
  <c r="AF17" i="10"/>
  <c r="AD151" i="10"/>
  <c r="AD101" i="10"/>
  <c r="AL147" i="10"/>
  <c r="AL156" i="10"/>
  <c r="BH115" i="10"/>
  <c r="AM35" i="10"/>
  <c r="AH135" i="10"/>
  <c r="AG145" i="10"/>
  <c r="AL179" i="10"/>
  <c r="AG137" i="10"/>
  <c r="BI177" i="10"/>
  <c r="W27" i="10"/>
  <c r="AH25" i="10"/>
  <c r="AF123" i="10"/>
  <c r="AO122" i="10"/>
  <c r="AD86" i="10"/>
  <c r="W142" i="10"/>
  <c r="AR181" i="10"/>
  <c r="AO128" i="10"/>
  <c r="AD181" i="10"/>
  <c r="AG178" i="10"/>
  <c r="AB185" i="10"/>
  <c r="AG143" i="10"/>
  <c r="AA132" i="10"/>
  <c r="X103" i="10"/>
  <c r="W82" i="10"/>
  <c r="AF52" i="10"/>
  <c r="AP114" i="10"/>
  <c r="AP82" i="10"/>
  <c r="AM72" i="10"/>
  <c r="AC54" i="10"/>
  <c r="AQ181" i="10"/>
  <c r="AO116" i="10"/>
  <c r="AQ162" i="10"/>
  <c r="AR138" i="10"/>
  <c r="AC127" i="10"/>
  <c r="AQ178" i="10"/>
  <c r="AI53" i="10"/>
  <c r="AF24" i="10"/>
  <c r="Z133" i="10"/>
  <c r="AQ123" i="10"/>
  <c r="AF117" i="10"/>
  <c r="AH142" i="10"/>
  <c r="AB171" i="10"/>
  <c r="AC149" i="10"/>
  <c r="AA89" i="10"/>
  <c r="AQ77" i="10"/>
  <c r="X178" i="10"/>
  <c r="AS174" i="10"/>
  <c r="Y170" i="10"/>
  <c r="AF167" i="10"/>
  <c r="AE155" i="10"/>
  <c r="W154" i="10"/>
  <c r="AT135" i="10"/>
  <c r="AO124" i="10"/>
  <c r="AT183" i="10"/>
  <c r="AT175" i="10"/>
  <c r="AT159" i="10"/>
  <c r="AT151" i="10"/>
  <c r="AQ148" i="10"/>
  <c r="AT143" i="10"/>
  <c r="W111" i="10"/>
  <c r="AH103" i="10"/>
  <c r="AE101" i="10"/>
  <c r="AH95" i="10"/>
  <c r="AB70" i="10"/>
  <c r="AS104" i="10"/>
  <c r="AQ98" i="10"/>
  <c r="AT94" i="10"/>
  <c r="AT85" i="10"/>
  <c r="W100" i="10"/>
  <c r="Y97" i="10"/>
  <c r="Z88" i="10"/>
  <c r="BI128" i="10"/>
  <c r="AP117" i="10"/>
  <c r="AE158" i="10"/>
  <c r="AB69" i="10"/>
  <c r="AI142" i="10"/>
  <c r="AC128" i="10"/>
  <c r="X91" i="10"/>
  <c r="X121" i="10"/>
  <c r="AD140" i="10"/>
  <c r="AL119" i="10"/>
  <c r="AN112" i="10"/>
  <c r="AE134" i="10"/>
  <c r="BI126" i="10"/>
  <c r="BH133" i="10"/>
  <c r="BG98" i="10"/>
  <c r="BI12" i="10"/>
  <c r="BI151" i="10"/>
  <c r="BI67" i="10"/>
  <c r="BI136" i="10"/>
  <c r="BI42" i="10"/>
  <c r="BG168" i="10"/>
  <c r="BH98" i="10"/>
  <c r="BG39" i="10"/>
  <c r="BG162" i="10"/>
  <c r="BG78" i="10"/>
  <c r="BH156" i="10"/>
  <c r="AG72" i="10"/>
  <c r="AP134" i="10"/>
  <c r="AJ171" i="10"/>
  <c r="AP158" i="10"/>
  <c r="AP150" i="10"/>
  <c r="AM147" i="10"/>
  <c r="AH120" i="10"/>
  <c r="AT112" i="10"/>
  <c r="AI161" i="10"/>
  <c r="AK149" i="10"/>
  <c r="AI144" i="10"/>
  <c r="AC141" i="10"/>
  <c r="AL132" i="10"/>
  <c r="AJ126" i="10"/>
  <c r="AS122" i="10"/>
  <c r="AH168" i="10"/>
  <c r="AM125" i="10"/>
  <c r="Y122" i="10"/>
  <c r="AM186" i="10"/>
  <c r="AH169" i="10"/>
  <c r="AG161" i="10"/>
  <c r="AJ156" i="10"/>
  <c r="AO146" i="10"/>
  <c r="X133" i="10"/>
  <c r="AN121" i="10"/>
  <c r="AM120" i="10"/>
  <c r="AR186" i="10"/>
  <c r="AI183" i="10"/>
  <c r="AI178" i="10"/>
  <c r="AL157" i="10"/>
  <c r="AL149" i="10"/>
  <c r="AL141" i="10"/>
  <c r="AI133" i="10"/>
  <c r="AM130" i="10"/>
  <c r="AE123" i="10"/>
  <c r="W185" i="10"/>
  <c r="AG118" i="10"/>
  <c r="AG75" i="10"/>
  <c r="AG66" i="10"/>
  <c r="X107" i="10"/>
  <c r="AR97" i="10"/>
  <c r="AH54" i="10"/>
  <c r="AG135" i="10"/>
  <c r="AN177" i="10"/>
  <c r="AN146" i="10"/>
  <c r="AI135" i="10"/>
  <c r="AK128" i="10"/>
  <c r="AE174" i="10"/>
  <c r="AN162" i="10"/>
  <c r="AG151" i="10"/>
  <c r="AE131" i="10"/>
  <c r="Z119" i="10"/>
  <c r="AG181" i="10"/>
  <c r="AA128" i="10"/>
  <c r="AN110" i="10"/>
  <c r="AF99" i="10"/>
  <c r="AT69" i="10"/>
  <c r="AF110" i="10"/>
  <c r="AS98" i="10"/>
  <c r="AI121" i="10"/>
  <c r="AP172" i="10"/>
  <c r="X164" i="10"/>
  <c r="AO131" i="10"/>
  <c r="AB121" i="10"/>
  <c r="AQ180" i="10"/>
  <c r="AI168" i="10"/>
  <c r="AR156" i="10"/>
  <c r="Z111" i="10"/>
  <c r="AB103" i="10"/>
  <c r="AE178" i="10"/>
  <c r="AP41" i="10"/>
  <c r="AB65" i="10"/>
  <c r="AR96" i="10"/>
  <c r="AH37" i="10"/>
  <c r="AH53" i="10"/>
  <c r="AP93" i="10"/>
  <c r="AF51" i="10"/>
  <c r="AG65" i="10"/>
  <c r="AA101" i="10"/>
  <c r="AJ89" i="10"/>
  <c r="AK150" i="10"/>
  <c r="AI160" i="10"/>
  <c r="AM119" i="10"/>
  <c r="AQ78" i="10"/>
  <c r="AB86" i="10"/>
  <c r="AE93" i="10"/>
  <c r="X104" i="10"/>
  <c r="AB126" i="10"/>
  <c r="AD126" i="10"/>
  <c r="AE130" i="10"/>
  <c r="AB153" i="10"/>
  <c r="Z120" i="10"/>
  <c r="AN163" i="10"/>
  <c r="AI145" i="10"/>
  <c r="AP159" i="10"/>
  <c r="AL131" i="10"/>
  <c r="AJ153" i="10"/>
  <c r="AF116" i="10"/>
  <c r="AB122" i="10"/>
  <c r="AR39" i="10"/>
  <c r="AR38" i="10"/>
  <c r="BI146" i="10"/>
  <c r="BH40" i="10"/>
  <c r="X7" i="10"/>
  <c r="AN184" i="10"/>
  <c r="Y114" i="10"/>
  <c r="AP26" i="10"/>
  <c r="AC53" i="10"/>
  <c r="AE52" i="10"/>
  <c r="AM89" i="10"/>
  <c r="AI93" i="10"/>
  <c r="AM71" i="10"/>
  <c r="AP115" i="10"/>
  <c r="AF25" i="10"/>
  <c r="AD75" i="10"/>
  <c r="AP142" i="10"/>
  <c r="W83" i="10"/>
  <c r="AA88" i="10"/>
  <c r="AK96" i="10"/>
  <c r="AF98" i="10"/>
  <c r="AB101" i="10"/>
  <c r="W114" i="10"/>
  <c r="AC148" i="10"/>
  <c r="AD164" i="10"/>
  <c r="AT169" i="10"/>
  <c r="AF128" i="10"/>
  <c r="AG149" i="10"/>
  <c r="AH167" i="10"/>
  <c r="AP151" i="10"/>
  <c r="AG177" i="10"/>
  <c r="AF127" i="10"/>
  <c r="AB64" i="10"/>
  <c r="AH46" i="10"/>
  <c r="AQ136" i="10"/>
  <c r="AQ122" i="10"/>
  <c r="BI124" i="10"/>
  <c r="BI184" i="10"/>
  <c r="BH17" i="10"/>
  <c r="BH35" i="10"/>
  <c r="Y81" i="10"/>
  <c r="AM124" i="10"/>
  <c r="AQ66" i="10"/>
  <c r="AA167" i="10"/>
  <c r="AF184" i="10"/>
  <c r="Y116" i="10"/>
  <c r="Y141" i="10"/>
  <c r="AS51" i="10"/>
  <c r="W161" i="10"/>
  <c r="AN142" i="10"/>
  <c r="AS128" i="10"/>
  <c r="AF164" i="10"/>
  <c r="X119" i="10"/>
  <c r="AG63" i="10"/>
  <c r="AJ114" i="10"/>
  <c r="AI46" i="10"/>
  <c r="U165" i="10"/>
  <c r="V176" i="10"/>
  <c r="AH14" i="10"/>
  <c r="AE100" i="10"/>
  <c r="AH104" i="10"/>
  <c r="AT150" i="10"/>
  <c r="BH146" i="10"/>
  <c r="BH159" i="10"/>
  <c r="BI87" i="10"/>
  <c r="BH13" i="10"/>
  <c r="BG140" i="10"/>
  <c r="BH72" i="10"/>
  <c r="BH184" i="10"/>
  <c r="AH146" i="10"/>
  <c r="AR121" i="10"/>
  <c r="AD112" i="10"/>
  <c r="AA114" i="10"/>
  <c r="AP171" i="10"/>
  <c r="Y139" i="10"/>
  <c r="X172" i="10"/>
  <c r="AR90" i="10"/>
  <c r="AC104" i="10"/>
  <c r="AQ135" i="10"/>
  <c r="AP184" i="10"/>
  <c r="AE171" i="10"/>
  <c r="AP160" i="10"/>
  <c r="AO154" i="10"/>
  <c r="AP152" i="10"/>
  <c r="AP144" i="10"/>
  <c r="AO139" i="10"/>
  <c r="AI182" i="10"/>
  <c r="AL165" i="10"/>
  <c r="AJ154" i="10"/>
  <c r="AA168" i="10"/>
  <c r="AT126" i="10"/>
  <c r="X30" i="10"/>
  <c r="AN103" i="10"/>
  <c r="AF150" i="10"/>
  <c r="X148" i="10"/>
  <c r="AA123" i="10"/>
  <c r="AG120" i="10"/>
  <c r="AT185" i="10"/>
  <c r="AT176" i="10"/>
  <c r="AT160" i="10"/>
  <c r="AS154" i="10"/>
  <c r="AT153" i="10"/>
  <c r="AQ150" i="10"/>
  <c r="AS147" i="10"/>
  <c r="AT145" i="10"/>
  <c r="AB142" i="10"/>
  <c r="AH114" i="10"/>
  <c r="AH105" i="10"/>
  <c r="N178" i="10"/>
  <c r="X156" i="10"/>
  <c r="Y124" i="10"/>
  <c r="X50" i="10"/>
  <c r="AS137" i="10"/>
  <c r="AF177" i="10"/>
  <c r="W94" i="10"/>
  <c r="AP85" i="10"/>
  <c r="AH111" i="10"/>
  <c r="AE173" i="10"/>
  <c r="X151" i="10"/>
  <c r="AE181" i="10"/>
  <c r="AE68" i="10"/>
  <c r="AK139" i="10"/>
  <c r="AI141" i="10"/>
  <c r="AA120" i="10"/>
  <c r="AD95" i="10"/>
  <c r="AA110" i="10"/>
  <c r="AN39" i="10"/>
  <c r="X173" i="10"/>
  <c r="AG64" i="10"/>
  <c r="AC55" i="10"/>
  <c r="BH99" i="10"/>
  <c r="BH132" i="10"/>
  <c r="BH130" i="10"/>
  <c r="BI108" i="10"/>
  <c r="AF119" i="10"/>
  <c r="AJ125" i="10"/>
  <c r="AF172" i="10"/>
  <c r="AI170" i="10"/>
  <c r="AF166" i="10"/>
  <c r="AO119" i="10"/>
  <c r="AI103" i="10"/>
  <c r="BI40" i="10"/>
  <c r="BG50" i="10"/>
  <c r="BG67" i="10"/>
  <c r="BI120" i="10"/>
  <c r="BH47" i="10"/>
  <c r="BI33" i="10"/>
  <c r="BG22" i="10"/>
  <c r="AN127" i="10"/>
  <c r="AA180" i="10"/>
  <c r="AM173" i="10"/>
  <c r="AF185" i="10"/>
  <c r="W167" i="10"/>
  <c r="AE154" i="10"/>
  <c r="AC144" i="10"/>
  <c r="Y127" i="10"/>
  <c r="AC185" i="10"/>
  <c r="AT180" i="10"/>
  <c r="AQ177" i="10"/>
  <c r="AS158" i="10"/>
  <c r="AT157" i="10"/>
  <c r="AR153" i="10"/>
  <c r="AQ145" i="10"/>
  <c r="AT140" i="10"/>
  <c r="AB130" i="10"/>
  <c r="AT124" i="10"/>
  <c r="AH109" i="10"/>
  <c r="AH102" i="10"/>
  <c r="AE98" i="10"/>
  <c r="AH85" i="10"/>
  <c r="AH77" i="10"/>
  <c r="AO71" i="10"/>
  <c r="AT67" i="10"/>
  <c r="AT107" i="10"/>
  <c r="AT92" i="10"/>
  <c r="Z109" i="10"/>
  <c r="Y104" i="10"/>
  <c r="Z93" i="10"/>
  <c r="AF48" i="10"/>
  <c r="AL108" i="10"/>
  <c r="AI105" i="10"/>
  <c r="AL100" i="10"/>
  <c r="Y70" i="10"/>
  <c r="AP118" i="10"/>
  <c r="BG180" i="10"/>
  <c r="BI26" i="10"/>
  <c r="BH186" i="10"/>
  <c r="BI129" i="10"/>
  <c r="BH120" i="10"/>
  <c r="BI48" i="10"/>
  <c r="BG75" i="10"/>
  <c r="AS172" i="10"/>
  <c r="AB114" i="10"/>
  <c r="X183" i="10"/>
  <c r="Z135" i="10"/>
  <c r="BI46" i="10"/>
  <c r="AD166" i="10"/>
  <c r="AM149" i="10"/>
  <c r="AP168" i="10"/>
  <c r="AA20" i="10"/>
  <c r="AJ63" i="10"/>
  <c r="AJ155" i="10"/>
  <c r="AI124" i="10"/>
  <c r="AA166" i="10"/>
  <c r="AB166" i="10"/>
  <c r="BH78" i="10"/>
  <c r="BH174" i="10"/>
  <c r="Y181" i="10"/>
  <c r="Y182" i="10"/>
  <c r="AJ134" i="10"/>
  <c r="AJ133" i="10"/>
  <c r="W25" i="10"/>
  <c r="W24" i="10"/>
  <c r="AO186" i="10"/>
  <c r="AM122" i="10"/>
  <c r="AJ167" i="10"/>
  <c r="Y157" i="10"/>
  <c r="AO34" i="10"/>
  <c r="AO35" i="10"/>
  <c r="AQ129" i="10"/>
  <c r="AP161" i="10"/>
  <c r="AP136" i="10"/>
  <c r="AP180" i="10"/>
  <c r="AA71" i="10"/>
  <c r="X85" i="10"/>
  <c r="AE151" i="10"/>
  <c r="AF138" i="10"/>
  <c r="AB113" i="10"/>
  <c r="AO138" i="10"/>
  <c r="AP170" i="10"/>
  <c r="AE133" i="10"/>
  <c r="Z85" i="10"/>
  <c r="AN107" i="10"/>
  <c r="AL109" i="10"/>
  <c r="BH14" i="10"/>
  <c r="Z101" i="10"/>
  <c r="BG32" i="10"/>
  <c r="BI90" i="10"/>
  <c r="BI56" i="10"/>
  <c r="BH154" i="10"/>
  <c r="BH149" i="10"/>
  <c r="BG34" i="10"/>
  <c r="BI65" i="10"/>
  <c r="BG87" i="10"/>
  <c r="BH73" i="10"/>
  <c r="BG172" i="10"/>
  <c r="BG23" i="10"/>
  <c r="BI116" i="10"/>
  <c r="BG166" i="10"/>
  <c r="BI82" i="10"/>
  <c r="BG36" i="10"/>
  <c r="BI110" i="10"/>
  <c r="BH10" i="10"/>
  <c r="Z151" i="10"/>
  <c r="AG155" i="10"/>
  <c r="W179" i="10"/>
  <c r="BH32" i="10"/>
  <c r="W135" i="10"/>
  <c r="AN99" i="10"/>
  <c r="AO163" i="10"/>
  <c r="AN156" i="10"/>
  <c r="AR184" i="10"/>
  <c r="K78" i="10"/>
  <c r="T148" i="10"/>
  <c r="J111" i="10"/>
  <c r="E165" i="10"/>
  <c r="T147" i="10"/>
  <c r="N106" i="10"/>
  <c r="G57" i="10"/>
  <c r="O112" i="10"/>
  <c r="K109" i="10"/>
  <c r="V100" i="10"/>
  <c r="R97" i="10"/>
  <c r="N94" i="10"/>
  <c r="J91" i="10"/>
  <c r="F88" i="10"/>
  <c r="I66" i="10"/>
  <c r="AF122" i="10"/>
  <c r="AJ159" i="10"/>
  <c r="AM178" i="10"/>
  <c r="Z137" i="10"/>
  <c r="AI154" i="10"/>
  <c r="AP133" i="10"/>
  <c r="AT118" i="10"/>
  <c r="AR175" i="10"/>
  <c r="AN164" i="10"/>
  <c r="AK115" i="10"/>
  <c r="AH162" i="10"/>
  <c r="AR118" i="10"/>
  <c r="W108" i="10"/>
  <c r="AE115" i="10"/>
  <c r="AP178" i="10"/>
  <c r="AN170" i="10"/>
  <c r="X167" i="10"/>
  <c r="AM159" i="10"/>
  <c r="AK156" i="10"/>
  <c r="AO148" i="10"/>
  <c r="AF136" i="10"/>
  <c r="AP130" i="10"/>
  <c r="AM128" i="10"/>
  <c r="AG124" i="10"/>
  <c r="AI116" i="10"/>
  <c r="AM181" i="10"/>
  <c r="AL175" i="10"/>
  <c r="AL159" i="10"/>
  <c r="AQ140" i="10"/>
  <c r="AO130" i="10"/>
  <c r="AC124" i="10"/>
  <c r="AQ115" i="10"/>
  <c r="AK129" i="10"/>
  <c r="AO169" i="10"/>
  <c r="AC159" i="10"/>
  <c r="AR127" i="10"/>
  <c r="AR88" i="10"/>
  <c r="AD92" i="10"/>
  <c r="Z168" i="10"/>
  <c r="AP139" i="10"/>
  <c r="AS133" i="10"/>
  <c r="AJ178" i="10"/>
  <c r="AQ142" i="10"/>
  <c r="AE176" i="10"/>
  <c r="AJ103" i="10"/>
  <c r="AJ93" i="10"/>
  <c r="X181" i="10"/>
  <c r="AK176" i="10"/>
  <c r="AG160" i="10"/>
  <c r="AA155" i="10"/>
  <c r="AB150" i="10"/>
  <c r="AF147" i="10"/>
  <c r="AG144" i="10"/>
  <c r="AC173" i="10"/>
  <c r="AR171" i="10"/>
  <c r="AQ160" i="10"/>
  <c r="AB151" i="10"/>
  <c r="AS149" i="10"/>
  <c r="AT147" i="10"/>
  <c r="AQ144" i="10"/>
  <c r="AT131" i="10"/>
  <c r="AQ128" i="10"/>
  <c r="AC120" i="10"/>
  <c r="AM117" i="10"/>
  <c r="AH108" i="10"/>
  <c r="AE105" i="10"/>
  <c r="AH92" i="10"/>
  <c r="AB81" i="10"/>
  <c r="AH76" i="10"/>
  <c r="AK72" i="10"/>
  <c r="AT106" i="10"/>
  <c r="AS92" i="10"/>
  <c r="AT82" i="10"/>
  <c r="AA96" i="10"/>
  <c r="Z76" i="10"/>
  <c r="AL115" i="10"/>
  <c r="AL107" i="10"/>
  <c r="AO101" i="10"/>
  <c r="AL99" i="10"/>
  <c r="AL83" i="10"/>
  <c r="AF66" i="10"/>
  <c r="AI47" i="10"/>
  <c r="I130" i="10"/>
  <c r="F152" i="10"/>
  <c r="J118" i="10"/>
  <c r="BI28" i="10"/>
  <c r="BI183" i="10"/>
  <c r="BH89" i="10"/>
  <c r="BG147" i="10"/>
  <c r="BI104" i="10"/>
  <c r="BG62" i="10"/>
  <c r="BI114" i="10"/>
  <c r="BH46" i="10"/>
  <c r="BH176" i="10"/>
  <c r="BH127" i="10"/>
  <c r="BH178" i="10"/>
  <c r="AC131" i="10"/>
  <c r="AN100" i="10"/>
  <c r="P5" i="10"/>
  <c r="BI171" i="10"/>
  <c r="BH164" i="10"/>
  <c r="BI169" i="10"/>
  <c r="BH101" i="10"/>
  <c r="BI93" i="10"/>
  <c r="BH50" i="10"/>
  <c r="BG7" i="10"/>
  <c r="BG145" i="10"/>
  <c r="BG20" i="10"/>
  <c r="BI18" i="10"/>
  <c r="BI172" i="10"/>
  <c r="BH144" i="10"/>
  <c r="BI17" i="10"/>
  <c r="BG114" i="10"/>
  <c r="BH37" i="10"/>
  <c r="X125" i="10"/>
  <c r="Y119" i="10"/>
  <c r="AG142" i="10"/>
  <c r="AS118" i="10"/>
  <c r="AR173" i="10"/>
  <c r="AS162" i="10"/>
  <c r="AO113" i="10"/>
  <c r="AJ84" i="10"/>
  <c r="AT182" i="10"/>
  <c r="AT174" i="10"/>
  <c r="AO167" i="10"/>
  <c r="W165" i="10"/>
  <c r="AF151" i="10"/>
  <c r="AF130" i="10"/>
  <c r="AO127" i="10"/>
  <c r="AT178" i="10"/>
  <c r="AB167" i="10"/>
  <c r="AT154" i="10"/>
  <c r="AK140" i="10"/>
  <c r="AK124" i="10"/>
  <c r="AT122" i="10"/>
  <c r="AH115" i="10"/>
  <c r="AH99" i="10"/>
  <c r="AH83" i="10"/>
  <c r="AF103" i="10"/>
  <c r="AT97" i="10"/>
  <c r="AT89" i="10"/>
  <c r="AQ87" i="10"/>
  <c r="AT73" i="10"/>
  <c r="W104" i="10"/>
  <c r="AK92" i="10"/>
  <c r="AL90" i="10"/>
  <c r="AL74" i="10"/>
  <c r="AJ115" i="10"/>
  <c r="AJ96" i="10"/>
  <c r="BH93" i="10"/>
  <c r="BH31" i="10"/>
  <c r="BH118" i="10"/>
  <c r="BH96" i="10"/>
  <c r="BG167" i="10"/>
  <c r="BH28" i="10"/>
  <c r="BH108" i="10"/>
  <c r="BG72" i="10"/>
  <c r="BG30" i="10"/>
  <c r="BH61" i="10"/>
  <c r="BH56" i="10"/>
  <c r="BG119" i="10"/>
  <c r="BH103" i="10"/>
  <c r="BG71" i="10"/>
  <c r="BH183" i="10"/>
  <c r="BI165" i="10"/>
  <c r="BG152" i="10"/>
  <c r="BG136" i="10"/>
  <c r="BG41" i="10"/>
  <c r="AS125" i="10"/>
  <c r="AI97" i="10"/>
  <c r="AF89" i="10"/>
  <c r="BG160" i="10"/>
  <c r="BH163" i="10"/>
  <c r="BH48" i="10"/>
  <c r="BH135" i="10"/>
  <c r="BH86" i="10"/>
  <c r="BH84" i="10"/>
  <c r="BI78" i="10"/>
  <c r="BG100" i="10"/>
  <c r="BH161" i="10"/>
  <c r="BI69" i="10"/>
  <c r="AL128" i="10"/>
  <c r="AI120" i="10"/>
  <c r="X115" i="10"/>
  <c r="AP156" i="10"/>
  <c r="AN153" i="10"/>
  <c r="AR182" i="10"/>
  <c r="AL145" i="10"/>
  <c r="Z178" i="10"/>
  <c r="Y163" i="10"/>
  <c r="W150" i="10"/>
  <c r="AK185" i="10"/>
  <c r="AL172" i="10"/>
  <c r="AL169" i="10"/>
  <c r="W163" i="10"/>
  <c r="AM157" i="10"/>
  <c r="AR122" i="10"/>
  <c r="AK164" i="10"/>
  <c r="AG173" i="10"/>
  <c r="Y169" i="10"/>
  <c r="AB146" i="10"/>
  <c r="AK167" i="10"/>
  <c r="AT166" i="10"/>
  <c r="AR154" i="10"/>
  <c r="AS151" i="10"/>
  <c r="AT149" i="10"/>
  <c r="AQ146" i="10"/>
  <c r="AT134" i="10"/>
  <c r="AL120" i="10"/>
  <c r="AM108" i="10"/>
  <c r="AG105" i="10"/>
  <c r="AF92" i="10"/>
  <c r="AF84" i="10"/>
  <c r="AJ75" i="10"/>
  <c r="BG154" i="10"/>
  <c r="BG186" i="10"/>
  <c r="BH153" i="10"/>
  <c r="BI57" i="10"/>
  <c r="BH100" i="10"/>
  <c r="BG35" i="10"/>
  <c r="X51" i="10"/>
  <c r="AI73" i="10"/>
  <c r="AE116" i="10"/>
  <c r="AG71" i="10"/>
  <c r="AH110" i="10"/>
  <c r="X59" i="10"/>
  <c r="AD94" i="10"/>
  <c r="AT117" i="10"/>
  <c r="BG113" i="10"/>
  <c r="Y123" i="10"/>
  <c r="AO149" i="10"/>
  <c r="AA135" i="10"/>
  <c r="AF176" i="10"/>
  <c r="AM127" i="10"/>
  <c r="AL160" i="10"/>
  <c r="BG165" i="10"/>
  <c r="AP131" i="10"/>
  <c r="BI109" i="10"/>
  <c r="BG88" i="10"/>
  <c r="BH83" i="10"/>
  <c r="BI76" i="10"/>
  <c r="AB29" i="10"/>
  <c r="AM98" i="10"/>
  <c r="AI148" i="10"/>
  <c r="AL176" i="10"/>
  <c r="AH56" i="10"/>
  <c r="AD149" i="10"/>
  <c r="AC158" i="10"/>
  <c r="AQ141" i="10"/>
  <c r="AL167" i="10"/>
  <c r="AF135" i="10"/>
  <c r="BG116" i="10"/>
  <c r="BI144" i="10"/>
  <c r="BG120" i="10"/>
  <c r="BH74" i="10"/>
  <c r="Y120" i="10"/>
  <c r="AG140" i="10"/>
  <c r="AP154" i="10"/>
  <c r="AP179" i="10"/>
  <c r="Y35" i="10"/>
  <c r="AR126" i="10"/>
  <c r="AH161" i="10"/>
  <c r="BG57" i="10"/>
  <c r="BG31" i="10"/>
  <c r="BH76" i="10"/>
  <c r="BH75" i="10"/>
  <c r="BH39" i="10"/>
  <c r="BH112" i="10"/>
  <c r="AD175" i="10"/>
  <c r="AD174" i="10"/>
  <c r="Z172" i="10"/>
  <c r="Z173" i="10"/>
  <c r="AE162" i="10"/>
  <c r="AE161" i="10"/>
  <c r="AA130" i="10"/>
  <c r="AA129" i="10"/>
  <c r="AQ169" i="10"/>
  <c r="AQ168" i="10"/>
  <c r="AG148" i="10"/>
  <c r="AG147" i="10"/>
  <c r="Y146" i="10"/>
  <c r="Y147" i="10"/>
  <c r="AM175" i="10"/>
  <c r="AM174" i="10"/>
  <c r="AN131" i="10"/>
  <c r="AN132" i="10"/>
  <c r="AF161" i="10"/>
  <c r="AF160" i="10"/>
  <c r="AM79" i="10"/>
  <c r="AM78" i="10"/>
  <c r="AS31" i="10"/>
  <c r="AS30" i="10"/>
  <c r="Z186" i="10"/>
  <c r="Z187" i="10"/>
  <c r="AN133" i="10"/>
  <c r="AA148" i="10"/>
  <c r="AA147" i="10"/>
  <c r="AP187" i="10"/>
  <c r="AP186" i="10"/>
  <c r="AN173" i="10"/>
  <c r="AN172" i="10"/>
  <c r="AP147" i="10"/>
  <c r="AP146" i="10"/>
  <c r="AO133" i="10"/>
  <c r="AO132" i="10"/>
  <c r="AL152" i="10"/>
  <c r="AL151" i="10"/>
  <c r="AA185" i="10"/>
  <c r="AA184" i="10"/>
  <c r="Y162" i="10"/>
  <c r="Y161" i="10"/>
  <c r="AH152" i="10"/>
  <c r="AH151" i="10"/>
  <c r="AM140" i="10"/>
  <c r="AM141" i="10"/>
  <c r="AE120" i="10"/>
  <c r="AE119" i="10"/>
  <c r="AJ138" i="10"/>
  <c r="AJ137" i="10"/>
  <c r="AO109" i="10"/>
  <c r="AO108" i="10"/>
  <c r="AB99" i="10"/>
  <c r="AG76" i="10"/>
  <c r="AG77" i="10"/>
  <c r="AG58" i="10"/>
  <c r="AG59" i="10"/>
  <c r="AH16" i="10"/>
  <c r="AH17" i="10"/>
  <c r="AS23" i="10"/>
  <c r="AS22" i="10"/>
  <c r="AT9" i="10"/>
  <c r="AT8" i="10"/>
  <c r="AH181" i="10"/>
  <c r="AH182" i="10"/>
  <c r="AM177" i="10"/>
  <c r="AM176" i="10"/>
  <c r="AM171" i="10"/>
  <c r="AM172" i="10"/>
  <c r="X136" i="10"/>
  <c r="X137" i="10"/>
  <c r="AN128" i="10"/>
  <c r="AN129" i="10"/>
  <c r="AJ169" i="10"/>
  <c r="AJ168" i="10"/>
  <c r="X165" i="10"/>
  <c r="X166" i="10"/>
  <c r="AJ158" i="10"/>
  <c r="AJ182" i="10"/>
  <c r="AH155" i="10"/>
  <c r="AE177" i="10"/>
  <c r="Y164" i="10"/>
  <c r="AE179" i="10"/>
  <c r="AR123" i="10"/>
  <c r="AR170" i="10"/>
  <c r="AD96" i="10"/>
  <c r="AJ102" i="10"/>
  <c r="AA121" i="10"/>
  <c r="AK138" i="10"/>
  <c r="AJ85" i="10"/>
  <c r="AE127" i="10"/>
  <c r="AG159" i="10"/>
  <c r="AT155" i="10"/>
  <c r="AQ159" i="10"/>
  <c r="AT179" i="10"/>
  <c r="AF146" i="10"/>
  <c r="W166" i="10"/>
  <c r="X182" i="10"/>
  <c r="W91" i="10"/>
  <c r="AT146" i="10"/>
  <c r="AT186" i="10"/>
  <c r="Z161" i="10"/>
  <c r="Z162" i="10"/>
  <c r="Z122" i="10"/>
  <c r="AB120" i="10"/>
  <c r="AN117" i="10"/>
  <c r="AH126" i="10"/>
  <c r="AH125" i="10"/>
  <c r="AP120" i="10"/>
  <c r="AP119" i="10"/>
  <c r="W117" i="10"/>
  <c r="W118" i="10"/>
  <c r="AC94" i="10"/>
  <c r="AC93" i="10"/>
  <c r="W33" i="10"/>
  <c r="W34" i="10"/>
  <c r="Z107" i="10"/>
  <c r="Z99" i="10"/>
  <c r="Z100" i="10"/>
  <c r="Z92" i="10"/>
  <c r="Z83" i="10"/>
  <c r="AF88" i="10"/>
  <c r="AO85" i="10"/>
  <c r="AF22" i="10"/>
  <c r="AB78" i="10"/>
  <c r="Z75" i="10"/>
  <c r="AR155" i="10"/>
  <c r="AE152" i="10"/>
  <c r="AA179" i="10"/>
  <c r="AQ130" i="10"/>
  <c r="AR135" i="10"/>
  <c r="AE148" i="10"/>
  <c r="AC165" i="10"/>
  <c r="AI115" i="10"/>
  <c r="AK48" i="10"/>
  <c r="AR160" i="10"/>
  <c r="AM135" i="10"/>
  <c r="AD170" i="10"/>
  <c r="AM107" i="10"/>
  <c r="AT165" i="10"/>
  <c r="BI173" i="10"/>
  <c r="BG96" i="10"/>
  <c r="AR176" i="10"/>
  <c r="AO123" i="10"/>
  <c r="AK114" i="10"/>
  <c r="Y117" i="10"/>
  <c r="Z141" i="10"/>
  <c r="AS180" i="10"/>
  <c r="AR76" i="10"/>
  <c r="AC114" i="10"/>
  <c r="BI75" i="10"/>
  <c r="BG11" i="10"/>
  <c r="BI164" i="10"/>
  <c r="BG81" i="10"/>
  <c r="AD119" i="10"/>
  <c r="Z125" i="10"/>
  <c r="AS136" i="10"/>
  <c r="AE168" i="10"/>
  <c r="AJ140" i="10"/>
  <c r="AR161" i="10"/>
  <c r="AN181" i="10"/>
  <c r="AK87" i="10"/>
  <c r="AJ141" i="10"/>
  <c r="AO145" i="10"/>
  <c r="AH121" i="10"/>
  <c r="BI157" i="10"/>
  <c r="BI133" i="10"/>
  <c r="BG129" i="10"/>
  <c r="BI86" i="10"/>
  <c r="BH185" i="10"/>
  <c r="BH177" i="10"/>
  <c r="BI156" i="10"/>
  <c r="BI118" i="10"/>
  <c r="BH43" i="10"/>
  <c r="BI107" i="10"/>
  <c r="BG86" i="10"/>
  <c r="AR151" i="10"/>
  <c r="AG164" i="10"/>
  <c r="AI83" i="10"/>
  <c r="AE170" i="10"/>
  <c r="AJ185" i="10"/>
  <c r="Y185" i="10"/>
  <c r="AR174" i="10"/>
  <c r="AG166" i="10"/>
  <c r="X161" i="10"/>
  <c r="AO158" i="10"/>
  <c r="AO150" i="10"/>
  <c r="AP148" i="10"/>
  <c r="AP140" i="10"/>
  <c r="Y138" i="10"/>
  <c r="AS134" i="10"/>
  <c r="AS171" i="10"/>
  <c r="AL161" i="10"/>
  <c r="AI150" i="10"/>
  <c r="AK147" i="10"/>
  <c r="AR132" i="10"/>
  <c r="AS183" i="10"/>
  <c r="Z170" i="10"/>
  <c r="AR143" i="10"/>
  <c r="AO175" i="10"/>
  <c r="W176" i="10"/>
  <c r="X153" i="10"/>
  <c r="AG125" i="10"/>
  <c r="AN150" i="10"/>
  <c r="AA141" i="10"/>
  <c r="AS124" i="10"/>
  <c r="AI122" i="10"/>
  <c r="AF186" i="10"/>
  <c r="AF180" i="10"/>
  <c r="AG172" i="10"/>
  <c r="AE153" i="10"/>
  <c r="W151" i="10"/>
  <c r="X149" i="10"/>
  <c r="AF141" i="10"/>
  <c r="AF132" i="10"/>
  <c r="AC186" i="10"/>
  <c r="Z94" i="10"/>
  <c r="AL85" i="10"/>
  <c r="BI43" i="10"/>
  <c r="Z126" i="10"/>
  <c r="Z180" i="10"/>
  <c r="Z181" i="10"/>
  <c r="AB135" i="10"/>
  <c r="BI134" i="10"/>
  <c r="AE139" i="10"/>
  <c r="AQ153" i="10"/>
  <c r="AN126" i="10"/>
  <c r="AP164" i="10"/>
  <c r="AG167" i="10"/>
  <c r="AG126" i="10"/>
  <c r="X152" i="10"/>
  <c r="AL129" i="10"/>
  <c r="AA182" i="10"/>
  <c r="AD142" i="10"/>
  <c r="AF169" i="10"/>
  <c r="AH153" i="10"/>
  <c r="X139" i="10"/>
  <c r="AB174" i="10"/>
  <c r="Y165" i="10"/>
  <c r="AK121" i="10"/>
  <c r="Z140" i="10"/>
  <c r="Z155" i="10"/>
  <c r="AJ162" i="10"/>
  <c r="AN151" i="10"/>
  <c r="BG177" i="10"/>
  <c r="BH119" i="10"/>
  <c r="BI99" i="10"/>
  <c r="BG84" i="10"/>
  <c r="BI163" i="10"/>
  <c r="BI159" i="10"/>
  <c r="BH151" i="10"/>
  <c r="BH90" i="10"/>
  <c r="BG27" i="10"/>
  <c r="X157" i="10"/>
  <c r="AE184" i="10"/>
  <c r="Z123" i="10"/>
  <c r="BG92" i="10"/>
  <c r="BH55" i="10"/>
  <c r="BI68" i="10"/>
  <c r="BH162" i="10"/>
  <c r="BH136" i="10"/>
  <c r="BH142" i="10"/>
  <c r="BH53" i="10"/>
  <c r="BG43" i="10"/>
  <c r="BG181" i="10"/>
  <c r="X168" i="10"/>
  <c r="BI135" i="10"/>
  <c r="BH87" i="10"/>
  <c r="BG139" i="10"/>
  <c r="BH114" i="10"/>
  <c r="BI98" i="10"/>
  <c r="BH139" i="10"/>
  <c r="BI54" i="10"/>
  <c r="BI32" i="10"/>
  <c r="BI161" i="10"/>
  <c r="BI84" i="10"/>
  <c r="AG74" i="10"/>
  <c r="AP182" i="10"/>
  <c r="AP174" i="10"/>
  <c r="M170" i="10"/>
  <c r="N158" i="10"/>
  <c r="U109" i="10"/>
  <c r="R61" i="10"/>
  <c r="G121" i="10"/>
  <c r="U133" i="10"/>
  <c r="AJ150" i="10"/>
  <c r="AO182" i="10"/>
  <c r="S86" i="10"/>
  <c r="BI175" i="10"/>
  <c r="AA163" i="10"/>
  <c r="BH126" i="10"/>
  <c r="BH134" i="10"/>
  <c r="BG26" i="10"/>
  <c r="BI139" i="10"/>
  <c r="BK16" i="10"/>
  <c r="BI50" i="10"/>
  <c r="AE167" i="10"/>
  <c r="BH21" i="10"/>
  <c r="BG97" i="10"/>
  <c r="BH12" i="10"/>
  <c r="AP129" i="10"/>
  <c r="AK152" i="10"/>
  <c r="BI94" i="10"/>
  <c r="BH20" i="10"/>
  <c r="BH92" i="10"/>
  <c r="BI41" i="10"/>
  <c r="BH170" i="10"/>
  <c r="BG125" i="10"/>
  <c r="BI155" i="10"/>
  <c r="BI142" i="10"/>
  <c r="BI13" i="10"/>
  <c r="BH64" i="10"/>
  <c r="BG106" i="10"/>
  <c r="BI88" i="10"/>
  <c r="BI170" i="10"/>
  <c r="BH140" i="10"/>
  <c r="BH97" i="10"/>
  <c r="BG134" i="10"/>
  <c r="BI112" i="10"/>
  <c r="BG91" i="10"/>
  <c r="BI70" i="10"/>
  <c r="BG49" i="10"/>
  <c r="BH27" i="10"/>
  <c r="BG6" i="10"/>
  <c r="BH59" i="10"/>
  <c r="BI123" i="10"/>
  <c r="BG103" i="10"/>
  <c r="BH81" i="10"/>
  <c r="BG59" i="10"/>
  <c r="BH102" i="10"/>
  <c r="AT171" i="10"/>
  <c r="W143" i="10"/>
  <c r="AM126" i="10"/>
  <c r="AF173" i="10"/>
  <c r="W121" i="10"/>
  <c r="AQ164" i="10"/>
  <c r="AO129" i="10"/>
  <c r="AS168" i="10"/>
  <c r="AK166" i="10"/>
  <c r="AJ129" i="10"/>
  <c r="BH91" i="10"/>
  <c r="X117" i="10"/>
  <c r="AB155" i="10"/>
  <c r="AD183" i="10"/>
  <c r="AN134" i="10"/>
  <c r="AG73" i="10"/>
  <c r="AD143" i="10"/>
  <c r="AD138" i="10"/>
  <c r="AA92" i="10"/>
  <c r="BG135" i="10"/>
  <c r="BG121" i="10"/>
  <c r="BH19" i="10"/>
  <c r="BG93" i="10"/>
  <c r="BI89" i="10"/>
  <c r="BG146" i="10"/>
  <c r="BI103" i="10"/>
  <c r="BG163" i="10"/>
  <c r="BI131" i="10"/>
  <c r="BI113" i="10"/>
  <c r="BH145" i="10"/>
  <c r="BG159" i="10"/>
  <c r="BH172" i="10"/>
  <c r="BG123" i="10"/>
  <c r="BI79" i="10"/>
  <c r="BG58" i="10"/>
  <c r="BI16" i="10"/>
  <c r="BG80" i="10"/>
  <c r="BI59" i="10"/>
  <c r="BG38" i="10"/>
  <c r="AQ185" i="10"/>
  <c r="AP126" i="10"/>
  <c r="AC142" i="10"/>
  <c r="BG48" i="10"/>
  <c r="X155" i="10"/>
  <c r="Z150" i="10"/>
  <c r="Y151" i="10"/>
  <c r="EB55" i="11"/>
  <c r="AJ149" i="10"/>
  <c r="CY54" i="11"/>
  <c r="Z5" i="10"/>
  <c r="CX55" i="11"/>
  <c r="AD118" i="10"/>
  <c r="BI143" i="10"/>
  <c r="BI25" i="10"/>
  <c r="BH60" i="10"/>
  <c r="AJ142" i="10"/>
  <c r="W159" i="10"/>
  <c r="BO187" i="10"/>
  <c r="BI137" i="10"/>
  <c r="S77" i="10"/>
  <c r="H62" i="10"/>
  <c r="BI154" i="10"/>
  <c r="AR148" i="10"/>
  <c r="AR178" i="10"/>
  <c r="BG60" i="10"/>
  <c r="BG52" i="10"/>
  <c r="BI62" i="10"/>
  <c r="BH109" i="10"/>
  <c r="BI72" i="10"/>
  <c r="AB132" i="10"/>
  <c r="U20" i="10"/>
  <c r="BI61" i="10"/>
  <c r="BG110" i="10"/>
  <c r="BI132" i="10"/>
  <c r="BI63" i="10"/>
  <c r="G81" i="10"/>
  <c r="BP50" i="10"/>
  <c r="U139" i="10"/>
  <c r="M149" i="10"/>
  <c r="I146" i="10"/>
  <c r="L140" i="10"/>
  <c r="U67" i="10"/>
  <c r="N74" i="10"/>
  <c r="R118" i="10"/>
  <c r="AR164" i="10"/>
  <c r="AR180" i="10"/>
  <c r="AR149" i="10"/>
  <c r="AC119" i="10"/>
  <c r="AK56" i="10"/>
  <c r="O164" i="10"/>
  <c r="K160" i="10"/>
  <c r="N58" i="10"/>
  <c r="F124" i="10"/>
  <c r="Q114" i="10"/>
  <c r="P84" i="10"/>
  <c r="AK174" i="10"/>
  <c r="AK123" i="10"/>
  <c r="AA35" i="10"/>
  <c r="AJ24" i="10"/>
  <c r="AP94" i="10"/>
  <c r="AA109" i="10"/>
  <c r="AG27" i="10"/>
  <c r="AS37" i="10"/>
  <c r="O63" i="10"/>
  <c r="H54" i="10"/>
  <c r="BH111" i="10"/>
  <c r="S146" i="10"/>
  <c r="T88" i="10"/>
  <c r="E131" i="10"/>
  <c r="O124" i="10"/>
  <c r="O121" i="10"/>
  <c r="O92" i="10"/>
  <c r="T56" i="10"/>
  <c r="H121" i="10"/>
  <c r="O80" i="10"/>
  <c r="BI167" i="10"/>
  <c r="BH155" i="10"/>
  <c r="AM153" i="10"/>
  <c r="Z184" i="10"/>
  <c r="BG44" i="10"/>
  <c r="AB5" i="10"/>
  <c r="W134" i="10"/>
  <c r="AQ154" i="10"/>
  <c r="BI66" i="10"/>
  <c r="AO120" i="10"/>
  <c r="BG17" i="10"/>
  <c r="BM50" i="10"/>
  <c r="BN160" i="10"/>
  <c r="BO171" i="10"/>
  <c r="BO144" i="10"/>
  <c r="BK101" i="10"/>
  <c r="BM122" i="10"/>
  <c r="BN163" i="10"/>
  <c r="BQ150" i="10"/>
  <c r="Y154" i="10"/>
  <c r="AS140" i="10"/>
  <c r="AP173" i="10"/>
  <c r="AZ6" i="10"/>
  <c r="Z153" i="10"/>
  <c r="X150" i="10"/>
  <c r="AB147" i="10"/>
  <c r="AC176" i="10"/>
  <c r="BH152" i="10"/>
  <c r="BG47" i="10"/>
  <c r="BI160" i="10"/>
  <c r="X144" i="10"/>
  <c r="AE166" i="10"/>
  <c r="AN140" i="10"/>
  <c r="BM33" i="10"/>
  <c r="BP16" i="10"/>
  <c r="BG74" i="10"/>
  <c r="AQ155" i="10"/>
  <c r="AN148" i="10"/>
  <c r="AS177" i="10"/>
  <c r="AT115" i="10"/>
  <c r="AE165" i="10"/>
  <c r="AN186" i="10"/>
  <c r="M156" i="10"/>
  <c r="I164" i="10"/>
  <c r="O140" i="10"/>
  <c r="Q103" i="10"/>
  <c r="U79" i="10"/>
  <c r="J55" i="10"/>
  <c r="U160" i="10"/>
  <c r="S80" i="10"/>
  <c r="BG127" i="10"/>
  <c r="BI125" i="10"/>
  <c r="Y159" i="10"/>
  <c r="AS141" i="10"/>
  <c r="AA165" i="10"/>
  <c r="AN69" i="10"/>
  <c r="G168" i="10"/>
  <c r="M98" i="10"/>
  <c r="O103" i="10"/>
  <c r="P172" i="10"/>
  <c r="H117" i="10"/>
  <c r="L83" i="10"/>
  <c r="E74" i="10"/>
  <c r="BG83" i="10"/>
  <c r="BH128" i="10"/>
  <c r="G89" i="10"/>
  <c r="J87" i="10"/>
  <c r="G135" i="10"/>
  <c r="O71" i="10"/>
  <c r="T67" i="10"/>
  <c r="AS126" i="10"/>
  <c r="AU70" i="10"/>
  <c r="AS161" i="10"/>
  <c r="AR150" i="10"/>
  <c r="AM156" i="10"/>
  <c r="AR50" i="10"/>
  <c r="BG141" i="10"/>
  <c r="BH9" i="10"/>
  <c r="AJ147" i="10"/>
  <c r="AS160" i="10"/>
  <c r="BI31" i="10"/>
  <c r="Z175" i="10"/>
  <c r="AC168" i="10"/>
  <c r="AG184" i="10"/>
  <c r="AB163" i="10"/>
  <c r="AR152" i="10"/>
  <c r="AA29" i="10"/>
  <c r="AB182" i="10"/>
  <c r="W132" i="10"/>
  <c r="AT163" i="10"/>
  <c r="Z143" i="10"/>
  <c r="AI157" i="10"/>
  <c r="Z159" i="10"/>
  <c r="AE141" i="10"/>
  <c r="AC181" i="10"/>
  <c r="AT113" i="10"/>
  <c r="AS169" i="10"/>
  <c r="Y18" i="10"/>
  <c r="W174" i="10"/>
  <c r="AT139" i="10"/>
  <c r="W131" i="10"/>
  <c r="W126" i="10"/>
  <c r="AA157" i="10"/>
  <c r="AJ26" i="10"/>
  <c r="AT78" i="10"/>
  <c r="AU95" i="10"/>
  <c r="F69" i="10"/>
  <c r="S22" i="10"/>
  <c r="L10" i="10"/>
  <c r="V7" i="10"/>
  <c r="J16" i="10"/>
  <c r="I10" i="10"/>
  <c r="L47" i="10"/>
  <c r="BM16" i="10"/>
  <c r="BM47" i="10"/>
  <c r="BQ171" i="10"/>
  <c r="G132" i="10"/>
  <c r="I95" i="10"/>
  <c r="V25" i="10"/>
  <c r="F13" i="10"/>
  <c r="BK98" i="10"/>
  <c r="BN78" i="10"/>
  <c r="BP18" i="10"/>
  <c r="BP110" i="10"/>
  <c r="BP102" i="10"/>
  <c r="BK107" i="10"/>
  <c r="BK74" i="10"/>
  <c r="BQ138" i="10"/>
  <c r="BK13" i="10"/>
  <c r="Z136" i="10"/>
  <c r="AI126" i="10"/>
  <c r="AM47" i="10"/>
  <c r="AA69" i="10"/>
  <c r="AR16" i="10"/>
  <c r="T86" i="10"/>
  <c r="G83" i="10"/>
  <c r="L45" i="10"/>
  <c r="Q11" i="10"/>
  <c r="G40" i="10"/>
  <c r="R22" i="10"/>
  <c r="I13" i="10"/>
  <c r="S50" i="10"/>
  <c r="BK117" i="10"/>
  <c r="BQ179" i="10"/>
  <c r="AB176" i="10"/>
  <c r="L121" i="10"/>
  <c r="M124" i="10"/>
  <c r="BI39" i="10"/>
  <c r="AQ165" i="10"/>
  <c r="AF157" i="10"/>
  <c r="N90" i="10"/>
  <c r="BG155" i="10"/>
  <c r="BH117" i="10"/>
  <c r="W177" i="10"/>
  <c r="W145" i="10"/>
  <c r="AC135" i="10"/>
  <c r="AO162" i="10"/>
  <c r="W160" i="10"/>
  <c r="AS167" i="10"/>
  <c r="AR146" i="10"/>
  <c r="AA125" i="10"/>
  <c r="BH62" i="10"/>
  <c r="Z156" i="10"/>
  <c r="Y42" i="10"/>
  <c r="BG185" i="10"/>
  <c r="BI9" i="10"/>
  <c r="BH123" i="10"/>
  <c r="AC171" i="10"/>
  <c r="W153" i="10"/>
  <c r="BI127" i="10"/>
  <c r="BI141" i="10"/>
  <c r="BG161" i="10"/>
  <c r="BG158" i="10"/>
  <c r="BH171" i="10"/>
  <c r="BI149" i="10"/>
  <c r="BI176" i="10"/>
  <c r="AI158" i="10"/>
  <c r="AK145" i="10"/>
  <c r="AN166" i="10"/>
  <c r="Z185" i="10"/>
  <c r="AO160" i="10"/>
  <c r="X170" i="10"/>
  <c r="AI176" i="10"/>
  <c r="AF182" i="10"/>
  <c r="AO177" i="10"/>
  <c r="W184" i="10"/>
  <c r="W181" i="10"/>
  <c r="X154" i="10"/>
  <c r="W147" i="10"/>
  <c r="AG182" i="10"/>
  <c r="X177" i="10"/>
  <c r="X163" i="10"/>
  <c r="X146" i="10"/>
  <c r="AO140" i="10"/>
  <c r="X185" i="10"/>
  <c r="AL95" i="10"/>
  <c r="AL12" i="10"/>
  <c r="BH15" i="10"/>
  <c r="BG56" i="10"/>
  <c r="BI100" i="10"/>
  <c r="Z152" i="10"/>
  <c r="AC134" i="10"/>
  <c r="BH107" i="10"/>
  <c r="Y128" i="10"/>
  <c r="Y129" i="10"/>
  <c r="Y130" i="10"/>
  <c r="Y148" i="10"/>
  <c r="Y149" i="10"/>
  <c r="W127" i="10"/>
  <c r="W128" i="10"/>
  <c r="Z166" i="10"/>
  <c r="Z165" i="10"/>
  <c r="Z158" i="10"/>
  <c r="BG109" i="10"/>
  <c r="BG115" i="10"/>
  <c r="BH95" i="10"/>
  <c r="BG68" i="10"/>
  <c r="BH122" i="10"/>
  <c r="BH45" i="10"/>
  <c r="Z142" i="10"/>
  <c r="W120" i="10"/>
  <c r="Z124" i="10"/>
  <c r="BG79" i="10"/>
  <c r="AM55" i="10"/>
  <c r="BY54" i="11"/>
  <c r="E5" i="10"/>
  <c r="BH66" i="10"/>
  <c r="BI36" i="10"/>
  <c r="X128" i="10"/>
  <c r="AR163" i="10"/>
  <c r="AF73" i="10"/>
  <c r="AK104" i="10"/>
  <c r="AJ38" i="10"/>
  <c r="AQ118" i="10"/>
  <c r="AN63" i="10"/>
  <c r="AI100" i="10"/>
  <c r="AK89" i="10"/>
  <c r="AL103" i="10"/>
  <c r="AL86" i="10"/>
  <c r="AN96" i="10"/>
  <c r="AL102" i="10"/>
  <c r="AC112" i="10"/>
  <c r="AO161" i="10"/>
  <c r="AS179" i="10"/>
  <c r="AN136" i="10"/>
  <c r="Y150" i="10"/>
  <c r="AR147" i="10"/>
  <c r="W144" i="10"/>
  <c r="AQ116" i="10"/>
  <c r="AE175" i="10"/>
  <c r="AA7" i="10"/>
  <c r="AN67" i="10"/>
  <c r="Z177" i="10"/>
  <c r="Y155" i="10"/>
  <c r="Z145" i="10"/>
  <c r="T17" i="10"/>
  <c r="P11" i="10"/>
  <c r="BP113" i="10"/>
  <c r="BQ173" i="10"/>
  <c r="BM160" i="10"/>
  <c r="BQ142" i="10"/>
  <c r="BI97" i="10"/>
  <c r="BH148" i="10"/>
  <c r="AA164" i="10"/>
  <c r="AE124" i="10"/>
  <c r="AN179" i="10"/>
  <c r="AK160" i="10"/>
  <c r="AK101" i="10"/>
  <c r="AG93" i="10"/>
  <c r="AQ7" i="10"/>
  <c r="AX126" i="10"/>
  <c r="BD139" i="10"/>
  <c r="N93" i="10"/>
  <c r="L18" i="10"/>
  <c r="BQ157" i="10"/>
  <c r="BP71" i="10"/>
  <c r="BK59" i="10"/>
  <c r="BK39" i="10"/>
  <c r="M8" i="10"/>
  <c r="O18" i="10"/>
  <c r="V12" i="10"/>
  <c r="R9" i="10"/>
  <c r="N6" i="10"/>
  <c r="BP24" i="10"/>
  <c r="BO96" i="10"/>
  <c r="BH169" i="10"/>
  <c r="BI74" i="10"/>
  <c r="F181" i="10"/>
  <c r="BM22" i="10"/>
  <c r="BO39" i="10"/>
  <c r="X145" i="10"/>
  <c r="AQ134" i="10"/>
  <c r="G97" i="10"/>
  <c r="BH36" i="10"/>
  <c r="AL134" i="10"/>
  <c r="BH65" i="10"/>
  <c r="AN144" i="10"/>
  <c r="Z117" i="10"/>
  <c r="AI155" i="10"/>
  <c r="M45" i="10"/>
  <c r="G71" i="10"/>
  <c r="T20" i="10"/>
  <c r="O8" i="10"/>
  <c r="AO185" i="10"/>
  <c r="Z127" i="10"/>
  <c r="AG180" i="10"/>
  <c r="W162" i="10"/>
  <c r="AL162" i="10"/>
  <c r="AG20" i="10"/>
  <c r="J159" i="10"/>
  <c r="E122" i="10"/>
  <c r="O138" i="10"/>
  <c r="V80" i="10"/>
  <c r="R77" i="10"/>
  <c r="F68" i="10"/>
  <c r="S114" i="10"/>
  <c r="L53" i="10"/>
  <c r="R128" i="10"/>
  <c r="N125" i="10"/>
  <c r="O119" i="10"/>
  <c r="J90" i="10"/>
  <c r="R94" i="10"/>
  <c r="K118" i="10"/>
  <c r="P72" i="10"/>
  <c r="N91" i="10"/>
  <c r="P173" i="10"/>
  <c r="J88" i="10"/>
  <c r="BG118" i="10"/>
  <c r="BG137" i="10"/>
  <c r="BH8" i="10"/>
  <c r="AD120" i="10"/>
  <c r="AK113" i="10"/>
  <c r="W164" i="10"/>
  <c r="AT129" i="10"/>
  <c r="AJ118" i="10"/>
  <c r="AM73" i="10"/>
  <c r="AK42" i="10"/>
  <c r="AS112" i="10"/>
  <c r="AF80" i="10"/>
  <c r="AF68" i="10"/>
  <c r="W39" i="10"/>
  <c r="AI91" i="10"/>
  <c r="AS83" i="10"/>
  <c r="AE13" i="10"/>
  <c r="AM42" i="10"/>
  <c r="AQ63" i="10"/>
  <c r="AJ11" i="10"/>
  <c r="BC114" i="10"/>
  <c r="AV76" i="10"/>
  <c r="H135" i="10"/>
  <c r="K177" i="10"/>
  <c r="V164" i="10"/>
  <c r="F156" i="10"/>
  <c r="Q169" i="10"/>
  <c r="V96" i="10"/>
  <c r="M65" i="10"/>
  <c r="H149" i="10"/>
  <c r="T137" i="10"/>
  <c r="M134" i="10"/>
  <c r="H75" i="10"/>
  <c r="F87" i="10"/>
  <c r="L108" i="10"/>
  <c r="O99" i="10"/>
  <c r="V84" i="10"/>
  <c r="R81" i="10"/>
  <c r="J75" i="10"/>
  <c r="F72" i="10"/>
  <c r="F85" i="10"/>
  <c r="BI15" i="10"/>
  <c r="BG46" i="10"/>
  <c r="BG61" i="10"/>
  <c r="BH157" i="10"/>
  <c r="BH166" i="10"/>
  <c r="BG95" i="10"/>
  <c r="BI179" i="10"/>
  <c r="BG173" i="10"/>
  <c r="BH124" i="10"/>
  <c r="BH42" i="10"/>
  <c r="AL139" i="10"/>
  <c r="Z149" i="10"/>
  <c r="AI156" i="10"/>
  <c r="AO144" i="10"/>
  <c r="L64" i="10"/>
  <c r="P131" i="10"/>
  <c r="L110" i="10"/>
  <c r="G90" i="10"/>
  <c r="U59" i="10"/>
  <c r="P36" i="10"/>
  <c r="I49" i="10"/>
  <c r="I43" i="10"/>
  <c r="L46" i="10"/>
  <c r="S40" i="10"/>
  <c r="BJ180" i="10"/>
  <c r="BK135" i="10"/>
  <c r="BJ113" i="10"/>
  <c r="BK158" i="10"/>
  <c r="U54" i="10"/>
  <c r="R78" i="10"/>
  <c r="E24" i="10"/>
  <c r="T21" i="10"/>
  <c r="S9" i="10"/>
  <c r="S6" i="10"/>
  <c r="L33" i="10"/>
  <c r="F16" i="10"/>
  <c r="Q6" i="10"/>
  <c r="R6" i="10"/>
  <c r="BK161" i="10"/>
  <c r="BM36" i="10"/>
  <c r="BI38" i="10"/>
  <c r="BH49" i="10"/>
  <c r="BI30" i="10"/>
  <c r="AJ180" i="10"/>
  <c r="AM179" i="10"/>
  <c r="AE186" i="10"/>
  <c r="AL118" i="10"/>
  <c r="AU128" i="10"/>
  <c r="AU110" i="10"/>
  <c r="P53" i="10"/>
  <c r="P129" i="10"/>
  <c r="U50" i="10"/>
  <c r="P85" i="10"/>
  <c r="E11" i="10"/>
  <c r="Q17" i="10"/>
  <c r="M42" i="10"/>
  <c r="BQ89" i="10"/>
  <c r="BO180" i="10"/>
  <c r="BK144" i="10"/>
  <c r="BQ21" i="10"/>
  <c r="BP124" i="10"/>
  <c r="BL113" i="10"/>
  <c r="BH105" i="10"/>
  <c r="BI7" i="10"/>
  <c r="BH34" i="10"/>
  <c r="BI22" i="10"/>
  <c r="BH179" i="10"/>
  <c r="BI47" i="10"/>
  <c r="BI106" i="10"/>
  <c r="AF77" i="10"/>
  <c r="Z130" i="10"/>
  <c r="BI80" i="10"/>
  <c r="AJ131" i="10"/>
  <c r="BH85" i="10"/>
  <c r="AK116" i="10"/>
  <c r="AT133" i="10"/>
  <c r="M86" i="10"/>
  <c r="L176" i="10"/>
  <c r="L146" i="10"/>
  <c r="G117" i="10"/>
  <c r="O42" i="10"/>
  <c r="M137" i="10"/>
  <c r="V23" i="10"/>
  <c r="R20" i="10"/>
  <c r="N17" i="10"/>
  <c r="J14" i="10"/>
  <c r="F11" i="10"/>
  <c r="F29" i="10"/>
  <c r="H17" i="10"/>
  <c r="O11" i="10"/>
  <c r="K8" i="10"/>
  <c r="L14" i="10"/>
  <c r="AR15" i="10"/>
  <c r="BH182" i="10"/>
  <c r="BG144" i="10"/>
  <c r="BG18" i="10"/>
  <c r="BG45" i="10"/>
  <c r="BG101" i="10"/>
  <c r="BH160" i="10"/>
  <c r="AB177" i="10"/>
  <c r="AT172" i="10"/>
  <c r="AA175" i="10"/>
  <c r="AE157" i="10"/>
  <c r="AM180" i="10"/>
  <c r="AJ172" i="10"/>
  <c r="AK153" i="10"/>
  <c r="AC118" i="10"/>
  <c r="AJ157" i="10"/>
  <c r="AO135" i="10"/>
  <c r="AK184" i="10"/>
  <c r="AG171" i="10"/>
  <c r="X160" i="10"/>
  <c r="AJ165" i="10"/>
  <c r="AA152" i="10"/>
  <c r="AI136" i="10"/>
  <c r="AB180" i="10"/>
  <c r="W157" i="10"/>
  <c r="AK80" i="10"/>
  <c r="AS33" i="10"/>
  <c r="AA23" i="10"/>
  <c r="AC157" i="10"/>
  <c r="AJ57" i="10"/>
  <c r="AK43" i="10"/>
  <c r="Y57" i="10"/>
  <c r="Y49" i="10"/>
  <c r="AS38" i="10"/>
  <c r="AM62" i="10"/>
  <c r="BA186" i="10"/>
  <c r="AW175" i="10"/>
  <c r="AW161" i="10"/>
  <c r="BC182" i="10"/>
  <c r="AU119" i="10"/>
  <c r="BE74" i="10"/>
  <c r="J123" i="10"/>
  <c r="P162" i="10"/>
  <c r="J126" i="10"/>
  <c r="Q134" i="10"/>
  <c r="M61" i="10"/>
  <c r="R113" i="10"/>
  <c r="J107" i="10"/>
  <c r="F104" i="10"/>
  <c r="U94" i="10"/>
  <c r="Q91" i="10"/>
  <c r="O67" i="10"/>
  <c r="K64" i="10"/>
  <c r="T93" i="10"/>
  <c r="L90" i="10"/>
  <c r="I78" i="10"/>
  <c r="G75" i="10"/>
  <c r="E70" i="10"/>
  <c r="V134" i="10"/>
  <c r="L55" i="10"/>
  <c r="V41" i="10"/>
  <c r="N35" i="10"/>
  <c r="I7" i="10"/>
  <c r="M13" i="10"/>
  <c r="S14" i="10"/>
  <c r="AF71" i="10"/>
  <c r="AB161" i="10"/>
  <c r="AB175" i="10"/>
  <c r="AC143" i="10"/>
  <c r="AC172" i="10"/>
  <c r="AQ125" i="10"/>
  <c r="AJ160" i="10"/>
  <c r="AJ43" i="10"/>
  <c r="AR61" i="10"/>
  <c r="AZ122" i="10"/>
  <c r="AY115" i="10"/>
  <c r="BF112" i="10"/>
  <c r="Q67" i="10"/>
  <c r="Q171" i="10"/>
  <c r="L86" i="10"/>
  <c r="U151" i="10"/>
  <c r="E139" i="10"/>
  <c r="F121" i="10"/>
  <c r="E117" i="10"/>
  <c r="T111" i="10"/>
  <c r="L105" i="10"/>
  <c r="I162" i="10"/>
  <c r="O110" i="10"/>
  <c r="Q53" i="10"/>
  <c r="H122" i="10"/>
  <c r="K61" i="10"/>
  <c r="H55" i="10"/>
  <c r="I12" i="10"/>
  <c r="U22" i="10"/>
  <c r="M10" i="10"/>
  <c r="S49" i="10"/>
  <c r="BH38" i="10"/>
  <c r="W182" i="10"/>
  <c r="AN168" i="10"/>
  <c r="AO173" i="10"/>
  <c r="AR130" i="10"/>
  <c r="AC133" i="10"/>
  <c r="AS156" i="10"/>
  <c r="AQ138" i="10"/>
  <c r="AB107" i="10"/>
  <c r="AQ96" i="10"/>
  <c r="AH72" i="10"/>
  <c r="AR111" i="10"/>
  <c r="AK39" i="10"/>
  <c r="AH112" i="10"/>
  <c r="W75" i="10"/>
  <c r="AN98" i="10"/>
  <c r="AQ93" i="10"/>
  <c r="AE90" i="10"/>
  <c r="AB85" i="10"/>
  <c r="AI14" i="10"/>
  <c r="AN40" i="10"/>
  <c r="AI44" i="10"/>
  <c r="AI41" i="10"/>
  <c r="AJ17" i="10"/>
  <c r="AT13" i="10"/>
  <c r="AY186" i="10"/>
  <c r="BD87" i="10"/>
  <c r="AV131" i="10"/>
  <c r="I172" i="10"/>
  <c r="I73" i="10"/>
  <c r="T172" i="10"/>
  <c r="O133" i="10"/>
  <c r="R117" i="10"/>
  <c r="G79" i="10"/>
  <c r="L145" i="10"/>
  <c r="G19" i="10"/>
  <c r="T16" i="10"/>
  <c r="H42" i="10"/>
  <c r="BH51" i="10"/>
  <c r="AE5" i="10"/>
  <c r="BG21" i="10"/>
  <c r="BH63" i="10"/>
  <c r="BG77" i="10"/>
  <c r="BH30" i="10"/>
  <c r="AQ157" i="10"/>
  <c r="Y172" i="10"/>
  <c r="AJ151" i="10"/>
  <c r="Y135" i="10"/>
  <c r="AE72" i="10"/>
  <c r="X180" i="10"/>
  <c r="AB164" i="10"/>
  <c r="AK161" i="10"/>
  <c r="AS153" i="10"/>
  <c r="AC121" i="10"/>
  <c r="AL79" i="10"/>
  <c r="Y45" i="10"/>
  <c r="AL116" i="10"/>
  <c r="AE114" i="10"/>
  <c r="AR100" i="10"/>
  <c r="AC38" i="10"/>
  <c r="AL14" i="10"/>
  <c r="AM13" i="10"/>
  <c r="X61" i="10"/>
  <c r="AQ46" i="10"/>
  <c r="AN19" i="10"/>
  <c r="AC12" i="10"/>
  <c r="BC175" i="10"/>
  <c r="AU74" i="10"/>
  <c r="AV68" i="10"/>
  <c r="K117" i="10"/>
  <c r="T91" i="10"/>
  <c r="N138" i="10"/>
  <c r="H178" i="10"/>
  <c r="E123" i="10"/>
  <c r="M95" i="10"/>
  <c r="V69" i="10"/>
  <c r="BM66" i="10"/>
  <c r="BK179" i="10"/>
  <c r="BG73" i="10"/>
  <c r="BI19" i="10"/>
  <c r="BH167" i="10"/>
  <c r="W180" i="10"/>
  <c r="AM143" i="10"/>
  <c r="AI138" i="10"/>
  <c r="AB119" i="10"/>
  <c r="AS145" i="10"/>
  <c r="AS152" i="10"/>
  <c r="AL78" i="10"/>
  <c r="AN60" i="10"/>
  <c r="X16" i="10"/>
  <c r="X58" i="10"/>
  <c r="AC86" i="10"/>
  <c r="AJ30" i="10"/>
  <c r="AR19" i="10"/>
  <c r="AL69" i="10"/>
  <c r="AE63" i="10"/>
  <c r="K166" i="10"/>
  <c r="Q120" i="10"/>
  <c r="R93" i="10"/>
  <c r="H128" i="10"/>
  <c r="O116" i="10"/>
  <c r="S94" i="10"/>
  <c r="U114" i="10"/>
  <c r="P90" i="10"/>
  <c r="S101" i="10"/>
  <c r="R119" i="10"/>
  <c r="V45" i="10"/>
  <c r="N39" i="10"/>
  <c r="F33" i="10"/>
  <c r="AI63" i="10"/>
  <c r="AS135" i="10"/>
  <c r="AN176" i="10"/>
  <c r="AG157" i="10"/>
  <c r="AG169" i="10"/>
  <c r="AF165" i="10"/>
  <c r="AR157" i="10"/>
  <c r="AC78" i="10"/>
  <c r="AS157" i="10"/>
  <c r="AP79" i="10"/>
  <c r="AC17" i="10"/>
  <c r="AU173" i="10"/>
  <c r="AZ152" i="10"/>
  <c r="AY123" i="10"/>
  <c r="AU45" i="10"/>
  <c r="L66" i="10"/>
  <c r="S176" i="10"/>
  <c r="V63" i="10"/>
  <c r="H101" i="10"/>
  <c r="O123" i="10"/>
  <c r="L158" i="10"/>
  <c r="U161" i="10"/>
  <c r="AE71" i="10"/>
  <c r="BD78" i="10"/>
  <c r="AZ116" i="10"/>
  <c r="BC77" i="10"/>
  <c r="AY74" i="10"/>
  <c r="AV10" i="10"/>
  <c r="BA86" i="10"/>
  <c r="BA73" i="10"/>
  <c r="J54" i="10"/>
  <c r="T156" i="10"/>
  <c r="H184" i="10"/>
  <c r="M75" i="10"/>
  <c r="M162" i="10"/>
  <c r="K132" i="10"/>
  <c r="V126" i="10"/>
  <c r="V123" i="10"/>
  <c r="K94" i="10"/>
  <c r="L54" i="10"/>
  <c r="U123" i="10"/>
  <c r="S172" i="10"/>
  <c r="I83" i="10"/>
  <c r="V133" i="10"/>
  <c r="O76" i="10"/>
  <c r="K70" i="10"/>
  <c r="M171" i="10"/>
  <c r="O37" i="10"/>
  <c r="BM177" i="10"/>
  <c r="BG25" i="10"/>
  <c r="AJ124" i="10"/>
  <c r="AS142" i="10"/>
  <c r="Y145" i="10"/>
  <c r="Z139" i="10"/>
  <c r="AK117" i="10"/>
  <c r="AO24" i="10"/>
  <c r="AA118" i="10"/>
  <c r="AJ73" i="10"/>
  <c r="AD65" i="10"/>
  <c r="AA62" i="10"/>
  <c r="BE173" i="10"/>
  <c r="AX152" i="10"/>
  <c r="BA78" i="10"/>
  <c r="AU78" i="10"/>
  <c r="H114" i="10"/>
  <c r="R168" i="10"/>
  <c r="E82" i="10"/>
  <c r="G142" i="10"/>
  <c r="J124" i="10"/>
  <c r="Q78" i="10"/>
  <c r="R69" i="10"/>
  <c r="H168" i="10"/>
  <c r="P110" i="10"/>
  <c r="N78" i="10"/>
  <c r="U171" i="10"/>
  <c r="S110" i="10"/>
  <c r="O85" i="10"/>
  <c r="O61" i="10"/>
  <c r="L42" i="10"/>
  <c r="BP33" i="10"/>
  <c r="BI23" i="10"/>
  <c r="BG29" i="10"/>
  <c r="BG14" i="10"/>
  <c r="BI115" i="10"/>
  <c r="BI51" i="10"/>
  <c r="BG9" i="10"/>
  <c r="BG133" i="10"/>
  <c r="BG90" i="10"/>
  <c r="BH69" i="10"/>
  <c r="BH26" i="10"/>
  <c r="AI119" i="10"/>
  <c r="AK180" i="10"/>
  <c r="AS184" i="10"/>
  <c r="W172" i="10"/>
  <c r="AL171" i="10"/>
  <c r="AQ158" i="10"/>
  <c r="AM155" i="10"/>
  <c r="AS144" i="10"/>
  <c r="AA142" i="10"/>
  <c r="AR131" i="10"/>
  <c r="AJ122" i="10"/>
  <c r="Y160" i="10"/>
  <c r="AR64" i="10"/>
  <c r="AS45" i="10"/>
  <c r="X179" i="10"/>
  <c r="AC160" i="10"/>
  <c r="W155" i="10"/>
  <c r="X131" i="10"/>
  <c r="X130" i="10"/>
  <c r="AC122" i="10"/>
  <c r="AS116" i="10"/>
  <c r="AM115" i="10"/>
  <c r="AK99" i="10"/>
  <c r="AA61" i="10"/>
  <c r="AO32" i="10"/>
  <c r="AE110" i="10"/>
  <c r="AC107" i="10"/>
  <c r="AO78" i="10"/>
  <c r="AM75" i="10"/>
  <c r="AG50" i="10"/>
  <c r="AK18" i="10"/>
  <c r="AS114" i="10"/>
  <c r="AA112" i="10"/>
  <c r="AK106" i="10"/>
  <c r="AK98" i="10"/>
  <c r="AO77" i="10"/>
  <c r="AE74" i="10"/>
  <c r="AR71" i="10"/>
  <c r="AN70" i="10"/>
  <c r="AR65" i="10"/>
  <c r="AJ36" i="10"/>
  <c r="AS25" i="10"/>
  <c r="W116" i="10"/>
  <c r="AS69" i="10"/>
  <c r="W63" i="10"/>
  <c r="AE91" i="10"/>
  <c r="AQ85" i="10"/>
  <c r="AF75" i="10"/>
  <c r="AI60" i="10"/>
  <c r="AO57" i="10"/>
  <c r="AM52" i="10"/>
  <c r="AO49" i="10"/>
  <c r="AF44" i="10"/>
  <c r="AS13" i="10"/>
  <c r="AR52" i="10"/>
  <c r="AN44" i="10"/>
  <c r="W42" i="10"/>
  <c r="W18" i="10"/>
  <c r="Y15" i="10"/>
  <c r="BD152" i="10"/>
  <c r="BD18" i="10"/>
  <c r="AU65" i="10"/>
  <c r="BD38" i="10"/>
  <c r="AY79" i="10"/>
  <c r="AU37" i="10"/>
  <c r="BE26" i="10"/>
  <c r="AZ16" i="10"/>
  <c r="O173" i="10"/>
  <c r="Q161" i="10"/>
  <c r="F135" i="10"/>
  <c r="U176" i="10"/>
  <c r="K170" i="10"/>
  <c r="I167" i="10"/>
  <c r="E164" i="10"/>
  <c r="O158" i="10"/>
  <c r="S149" i="10"/>
  <c r="K143" i="10"/>
  <c r="K140" i="10"/>
  <c r="V131" i="10"/>
  <c r="J122" i="10"/>
  <c r="J86" i="10"/>
  <c r="S161" i="10"/>
  <c r="N137" i="10"/>
  <c r="F131" i="10"/>
  <c r="E112" i="10"/>
  <c r="T109" i="10"/>
  <c r="E106" i="10"/>
  <c r="H100" i="10"/>
  <c r="G93" i="10"/>
  <c r="U89" i="10"/>
  <c r="T81" i="10"/>
  <c r="R76" i="10"/>
  <c r="O70" i="10"/>
  <c r="M60" i="10"/>
  <c r="E57" i="10"/>
  <c r="R80" i="10"/>
  <c r="N77" i="10"/>
  <c r="J74" i="10"/>
  <c r="F71" i="10"/>
  <c r="H61" i="10"/>
  <c r="P55" i="10"/>
  <c r="Q174" i="10"/>
  <c r="O162" i="10"/>
  <c r="K159" i="10"/>
  <c r="K153" i="10"/>
  <c r="Q58" i="10"/>
  <c r="V162" i="10"/>
  <c r="L143" i="10"/>
  <c r="G78" i="10"/>
  <c r="I175" i="10"/>
  <c r="G169" i="10"/>
  <c r="E166" i="10"/>
  <c r="J72" i="10"/>
  <c r="U77" i="10"/>
  <c r="O171" i="10"/>
  <c r="T68" i="10"/>
  <c r="J56" i="10"/>
  <c r="G58" i="10"/>
  <c r="I151" i="10"/>
  <c r="L81" i="10"/>
  <c r="S78" i="10"/>
  <c r="H63" i="10"/>
  <c r="L60" i="10"/>
  <c r="F153" i="10"/>
  <c r="M140" i="10"/>
  <c r="P128" i="10"/>
  <c r="L125" i="10"/>
  <c r="J119" i="10"/>
  <c r="O113" i="10"/>
  <c r="K110" i="10"/>
  <c r="H104" i="10"/>
  <c r="R98" i="10"/>
  <c r="N95" i="10"/>
  <c r="F89" i="10"/>
  <c r="P82" i="10"/>
  <c r="K79" i="10"/>
  <c r="I67" i="10"/>
  <c r="P64" i="10"/>
  <c r="Q61" i="10"/>
  <c r="O55" i="10"/>
  <c r="T52" i="10"/>
  <c r="L49" i="10"/>
  <c r="O35" i="10"/>
  <c r="K32" i="10"/>
  <c r="G29" i="10"/>
  <c r="E48" i="10"/>
  <c r="E42" i="10"/>
  <c r="P14" i="10"/>
  <c r="L37" i="10"/>
  <c r="O14" i="10"/>
  <c r="L52" i="10"/>
  <c r="K40" i="10"/>
  <c r="G37" i="10"/>
  <c r="V31" i="10"/>
  <c r="R28" i="10"/>
  <c r="N25" i="10"/>
  <c r="J22" i="10"/>
  <c r="F19" i="10"/>
  <c r="M12" i="10"/>
  <c r="M6" i="10"/>
  <c r="H50" i="10"/>
  <c r="K34" i="10"/>
  <c r="S24" i="10"/>
  <c r="Q12" i="10"/>
  <c r="H20" i="10"/>
  <c r="F49" i="10"/>
  <c r="M36" i="10"/>
  <c r="I29" i="10"/>
  <c r="L48" i="10"/>
  <c r="V33" i="10"/>
  <c r="R30" i="10"/>
  <c r="N27" i="10"/>
  <c r="J24" i="10"/>
  <c r="F21" i="10"/>
  <c r="T14" i="10"/>
  <c r="H11" i="10"/>
  <c r="U8" i="10"/>
  <c r="C54" i="11"/>
  <c r="U26" i="10"/>
  <c r="Q23" i="10"/>
  <c r="I14" i="10"/>
  <c r="E8" i="10"/>
  <c r="BQ187" i="10"/>
  <c r="AN178" i="10"/>
  <c r="AT138" i="10"/>
  <c r="W173" i="10"/>
  <c r="AF162" i="10"/>
  <c r="W125" i="10"/>
  <c r="AC183" i="10"/>
  <c r="AB143" i="10"/>
  <c r="AB127" i="10"/>
  <c r="AK100" i="10"/>
  <c r="AC84" i="10"/>
  <c r="AR91" i="10"/>
  <c r="AB76" i="10"/>
  <c r="X83" i="10"/>
  <c r="AN101" i="10"/>
  <c r="AI95" i="10"/>
  <c r="AR87" i="10"/>
  <c r="AK82" i="10"/>
  <c r="AQ79" i="10"/>
  <c r="AM54" i="10"/>
  <c r="W70" i="10"/>
  <c r="W52" i="10"/>
  <c r="AW138" i="10"/>
  <c r="AV67" i="10"/>
  <c r="BE62" i="10"/>
  <c r="AZ41" i="10"/>
  <c r="BE35" i="10"/>
  <c r="AZ25" i="10"/>
  <c r="AU20" i="10"/>
  <c r="AV9" i="10"/>
  <c r="BB14" i="10"/>
  <c r="AY30" i="10"/>
  <c r="O182" i="10"/>
  <c r="S92" i="10"/>
  <c r="F116" i="10"/>
  <c r="V179" i="10"/>
  <c r="R176" i="10"/>
  <c r="L170" i="10"/>
  <c r="F167" i="10"/>
  <c r="S130" i="10"/>
  <c r="O127" i="10"/>
  <c r="V115" i="10"/>
  <c r="N89" i="10"/>
  <c r="N110" i="10"/>
  <c r="L61" i="10"/>
  <c r="S145" i="10"/>
  <c r="L139" i="10"/>
  <c r="H136" i="10"/>
  <c r="V127" i="10"/>
  <c r="F115" i="10"/>
  <c r="U108" i="10"/>
  <c r="Q102" i="10"/>
  <c r="Q99" i="10"/>
  <c r="K96" i="10"/>
  <c r="G56" i="10"/>
  <c r="O172" i="10"/>
  <c r="K87" i="10"/>
  <c r="S84" i="10"/>
  <c r="N69" i="10"/>
  <c r="Q79" i="10"/>
  <c r="V67" i="10"/>
  <c r="R64" i="10"/>
  <c r="N61" i="10"/>
  <c r="J58" i="10"/>
  <c r="F55" i="10"/>
  <c r="K146" i="10"/>
  <c r="O161" i="10"/>
  <c r="J137" i="10"/>
  <c r="F134" i="10"/>
  <c r="T158" i="10"/>
  <c r="O86" i="10"/>
  <c r="K71" i="10"/>
  <c r="S68" i="10"/>
  <c r="R178" i="10"/>
  <c r="N175" i="10"/>
  <c r="U162" i="10"/>
  <c r="L159" i="10"/>
  <c r="Q156" i="10"/>
  <c r="R142" i="10"/>
  <c r="J117" i="10"/>
  <c r="V81" i="10"/>
  <c r="U44" i="10"/>
  <c r="J168" i="10"/>
  <c r="P89" i="10"/>
  <c r="M77" i="10"/>
  <c r="V65" i="10"/>
  <c r="F53" i="10"/>
  <c r="P140" i="10"/>
  <c r="S128" i="10"/>
  <c r="U91" i="10"/>
  <c r="S67" i="10"/>
  <c r="U55" i="10"/>
  <c r="N129" i="10"/>
  <c r="M123" i="10"/>
  <c r="L111" i="10"/>
  <c r="P80" i="10"/>
  <c r="Q41" i="10"/>
  <c r="V149" i="10"/>
  <c r="N143" i="10"/>
  <c r="F137" i="10"/>
  <c r="P130" i="10"/>
  <c r="Q127" i="10"/>
  <c r="T115" i="10"/>
  <c r="P112" i="10"/>
  <c r="L109" i="10"/>
  <c r="O100" i="10"/>
  <c r="G91" i="10"/>
  <c r="V85" i="10"/>
  <c r="R82" i="10"/>
  <c r="J76" i="10"/>
  <c r="F73" i="10"/>
  <c r="U60" i="10"/>
  <c r="M57" i="10"/>
  <c r="P52" i="10"/>
  <c r="T37" i="10"/>
  <c r="P34" i="10"/>
  <c r="L31" i="10"/>
  <c r="H28" i="10"/>
  <c r="G47" i="10"/>
  <c r="K50" i="10"/>
  <c r="O44" i="10"/>
  <c r="H51" i="10"/>
  <c r="G39" i="10"/>
  <c r="E13" i="10"/>
  <c r="R42" i="10"/>
  <c r="J36" i="10"/>
  <c r="P7" i="10"/>
  <c r="Q51" i="10"/>
  <c r="I48" i="10"/>
  <c r="H36" i="10"/>
  <c r="S30" i="10"/>
  <c r="O27" i="10"/>
  <c r="K24" i="10"/>
  <c r="G21" i="10"/>
  <c r="V15" i="10"/>
  <c r="R12" i="10"/>
  <c r="N9" i="10"/>
  <c r="J6" i="10"/>
  <c r="M43" i="10"/>
  <c r="N51" i="10"/>
  <c r="F45" i="10"/>
  <c r="U38" i="10"/>
  <c r="M32" i="10"/>
  <c r="E12" i="10"/>
  <c r="G35" i="10"/>
  <c r="E26" i="10"/>
  <c r="E47" i="10"/>
  <c r="I44" i="10"/>
  <c r="H38" i="10"/>
  <c r="S32" i="10"/>
  <c r="O29" i="10"/>
  <c r="K26" i="10"/>
  <c r="G23" i="10"/>
  <c r="V17" i="10"/>
  <c r="R14" i="10"/>
  <c r="N11" i="10"/>
  <c r="J8" i="10"/>
  <c r="C55" i="11"/>
  <c r="W5" i="9"/>
  <c r="G5" i="9"/>
  <c r="AM5" i="9"/>
  <c r="AO5" i="9"/>
  <c r="AN5" i="9"/>
  <c r="AE5" i="9"/>
  <c r="AR5" i="9"/>
  <c r="AI5" i="9"/>
  <c r="AX5" i="9"/>
  <c r="AC5" i="9"/>
  <c r="CQ55" i="11" s="1"/>
  <c r="AU5" i="9"/>
  <c r="AD5" i="9"/>
  <c r="AZ5" i="9"/>
  <c r="AL5" i="9"/>
  <c r="AP5" i="9"/>
  <c r="AJ5" i="9"/>
  <c r="AG5" i="9"/>
  <c r="AQ5" i="9"/>
  <c r="AW5" i="9"/>
  <c r="AV5" i="9"/>
  <c r="AS5" i="9"/>
  <c r="AY5" i="9"/>
  <c r="BD5" i="9"/>
  <c r="BF5" i="9"/>
  <c r="BE5" i="9"/>
  <c r="BH5" i="9"/>
  <c r="BK5" i="9"/>
  <c r="BC5" i="9"/>
  <c r="BA5" i="9"/>
  <c r="BL5" i="9"/>
  <c r="BB5" i="9"/>
  <c r="BM5" i="9"/>
  <c r="BO5" i="9"/>
  <c r="BS5" i="9"/>
  <c r="BR5" i="9"/>
  <c r="BT5" i="9"/>
  <c r="BU5" i="9"/>
  <c r="BG5" i="9"/>
  <c r="BI5" i="9"/>
  <c r="BQ5" i="9"/>
  <c r="CY55" i="11"/>
  <c r="DD55" i="11"/>
  <c r="DR55" i="11"/>
  <c r="CZ55" i="11"/>
  <c r="DI55" i="11"/>
  <c r="BV5" i="9"/>
  <c r="CM55" i="11"/>
  <c r="DT55" i="11"/>
  <c r="BP5" i="9"/>
  <c r="BJ5" i="9"/>
  <c r="BN5" i="9"/>
  <c r="BW5" i="9"/>
  <c r="DC55" i="11"/>
  <c r="DM55" i="11"/>
  <c r="DA55" i="11"/>
  <c r="DJ55" i="11"/>
  <c r="CS55" i="11"/>
  <c r="V29" i="10"/>
  <c r="R26" i="10"/>
  <c r="N23" i="10"/>
  <c r="J20" i="10"/>
  <c r="F17" i="10"/>
  <c r="T10" i="10"/>
  <c r="BM171" i="10"/>
  <c r="BM24" i="10"/>
  <c r="BK133" i="10"/>
  <c r="BN143" i="10"/>
  <c r="BM97" i="10"/>
  <c r="AP33" i="10"/>
  <c r="BH175" i="10"/>
  <c r="BI111" i="10"/>
  <c r="BI58" i="10"/>
  <c r="BG37" i="10"/>
  <c r="AM164" i="10"/>
  <c r="AG153" i="10"/>
  <c r="Y177" i="10"/>
  <c r="AM170" i="10"/>
  <c r="Z128" i="10"/>
  <c r="AK183" i="10"/>
  <c r="AN180" i="10"/>
  <c r="AG170" i="10"/>
  <c r="AJ164" i="10"/>
  <c r="AR159" i="10"/>
  <c r="AQ156" i="10"/>
  <c r="Y143" i="10"/>
  <c r="AS132" i="10"/>
  <c r="W130" i="10"/>
  <c r="AR67" i="10"/>
  <c r="AS29" i="10"/>
  <c r="AJ19" i="10"/>
  <c r="X159" i="10"/>
  <c r="W156" i="10"/>
  <c r="AF148" i="10"/>
  <c r="AO137" i="10"/>
  <c r="W124" i="10"/>
  <c r="W119" i="10"/>
  <c r="Z118" i="10"/>
  <c r="AF114" i="10"/>
  <c r="AE106" i="10"/>
  <c r="AK103" i="10"/>
  <c r="AG87" i="10"/>
  <c r="AA80" i="10"/>
  <c r="AB59" i="10"/>
  <c r="AF27" i="10"/>
  <c r="AT71" i="10"/>
  <c r="AK102" i="10"/>
  <c r="AG94" i="10"/>
  <c r="AS86" i="10"/>
  <c r="AN78" i="10"/>
  <c r="AF69" i="10"/>
  <c r="AK41" i="10"/>
  <c r="AR68" i="10"/>
  <c r="AK62" i="10"/>
  <c r="AS41" i="10"/>
  <c r="X20" i="10"/>
  <c r="AG107" i="10"/>
  <c r="AQ75" i="10"/>
  <c r="AK61" i="10"/>
  <c r="W85" i="10"/>
  <c r="AS113" i="10"/>
  <c r="AB111" i="10"/>
  <c r="W103" i="10"/>
  <c r="AQ95" i="10"/>
  <c r="AQ89" i="10"/>
  <c r="AN87" i="10"/>
  <c r="AQ81" i="10"/>
  <c r="AJ69" i="10"/>
  <c r="AA33" i="10"/>
  <c r="AJ22" i="10"/>
  <c r="AJ10" i="10"/>
  <c r="AK69" i="10"/>
  <c r="AI61" i="10"/>
  <c r="AK53" i="10"/>
  <c r="AA60" i="10"/>
  <c r="AG57" i="10"/>
  <c r="AG49" i="10"/>
  <c r="W69" i="10"/>
  <c r="AN45" i="10"/>
  <c r="AR59" i="10"/>
  <c r="W54" i="10"/>
  <c r="AA38" i="10"/>
  <c r="AJ14" i="10"/>
  <c r="X52" i="10"/>
  <c r="AM44" i="10"/>
  <c r="AB15" i="10"/>
  <c r="AO53" i="10"/>
  <c r="X32" i="10"/>
  <c r="AG29" i="10"/>
  <c r="AG21" i="10"/>
  <c r="AI13" i="10"/>
  <c r="Y13" i="10"/>
  <c r="BD173" i="10"/>
  <c r="AW41" i="10"/>
  <c r="AV77" i="10"/>
  <c r="BE55" i="10"/>
  <c r="BD50" i="10"/>
  <c r="BC45" i="10"/>
  <c r="AZ34" i="10"/>
  <c r="AU24" i="10"/>
  <c r="I184" i="10"/>
  <c r="R165" i="10"/>
  <c r="M148" i="10"/>
  <c r="M118" i="10"/>
  <c r="P87" i="10"/>
  <c r="S181" i="10"/>
  <c r="M169" i="10"/>
  <c r="R160" i="10"/>
  <c r="N157" i="10"/>
  <c r="J154" i="10"/>
  <c r="Q141" i="10"/>
  <c r="M126" i="10"/>
  <c r="M120" i="10"/>
  <c r="R92" i="10"/>
  <c r="Q150" i="10"/>
  <c r="U138" i="10"/>
  <c r="E135" i="10"/>
  <c r="H132" i="10"/>
  <c r="P126" i="10"/>
  <c r="P120" i="10"/>
  <c r="R108" i="10"/>
  <c r="N105" i="10"/>
  <c r="J102" i="10"/>
  <c r="F99" i="10"/>
  <c r="Q87" i="10"/>
  <c r="N73" i="10"/>
  <c r="F67" i="10"/>
  <c r="T60" i="10"/>
  <c r="I92" i="10"/>
  <c r="G68" i="10"/>
  <c r="H78" i="10"/>
  <c r="K75" i="10"/>
  <c r="I72" i="10"/>
  <c r="O66" i="10"/>
  <c r="V163" i="10"/>
  <c r="K124" i="10"/>
  <c r="T180" i="10"/>
  <c r="O148" i="10"/>
  <c r="O122" i="10"/>
  <c r="T116" i="10"/>
  <c r="S113" i="10"/>
  <c r="V165" i="10"/>
  <c r="R162" i="10"/>
  <c r="N159" i="10"/>
  <c r="J156" i="10"/>
  <c r="R126" i="10"/>
  <c r="O102" i="10"/>
  <c r="N155" i="10"/>
  <c r="U110" i="10"/>
  <c r="E98" i="10"/>
  <c r="H74" i="10"/>
  <c r="R62" i="10"/>
  <c r="V113" i="10"/>
  <c r="F101" i="10"/>
  <c r="Q76" i="10"/>
  <c r="O64" i="10"/>
  <c r="O52" i="10"/>
  <c r="G119" i="10"/>
  <c r="K101" i="10"/>
  <c r="L40" i="10"/>
  <c r="S151" i="10"/>
  <c r="K148" i="10"/>
  <c r="K145" i="10"/>
  <c r="N127" i="10"/>
  <c r="M108" i="10"/>
  <c r="Q105" i="10"/>
  <c r="I102" i="10"/>
  <c r="O93" i="10"/>
  <c r="G72" i="10"/>
  <c r="R66" i="10"/>
  <c r="N63" i="10"/>
  <c r="J60" i="10"/>
  <c r="F57" i="10"/>
  <c r="R52" i="10"/>
  <c r="N49" i="10"/>
  <c r="J46" i="10"/>
  <c r="F43" i="10"/>
  <c r="U36" i="10"/>
  <c r="Q33" i="10"/>
  <c r="M30" i="10"/>
  <c r="I27" i="10"/>
  <c r="M52" i="10"/>
  <c r="M50" i="10"/>
  <c r="M44" i="10"/>
  <c r="Q46" i="10"/>
  <c r="H34" i="10"/>
  <c r="F51" i="10"/>
  <c r="L44" i="10"/>
  <c r="M41" i="10"/>
  <c r="I35" i="10"/>
  <c r="E32" i="10"/>
  <c r="T29" i="10"/>
  <c r="P26" i="10"/>
  <c r="L23" i="10"/>
  <c r="K14" i="10"/>
  <c r="K11" i="10"/>
  <c r="G8" i="10"/>
  <c r="P43" i="10"/>
  <c r="H30" i="10"/>
  <c r="S17" i="10"/>
  <c r="J52" i="10"/>
  <c r="I33" i="10"/>
  <c r="T23" i="10"/>
  <c r="I37" i="10"/>
  <c r="E34" i="10"/>
  <c r="T31" i="10"/>
  <c r="P28" i="10"/>
  <c r="L25" i="10"/>
  <c r="H22" i="10"/>
  <c r="O19" i="10"/>
  <c r="G10" i="10"/>
  <c r="S28" i="10"/>
  <c r="O25" i="10"/>
  <c r="K22" i="10"/>
  <c r="L19" i="10"/>
  <c r="V13" i="10"/>
  <c r="R10" i="10"/>
  <c r="N7" i="10"/>
  <c r="BP36" i="10"/>
  <c r="BO115" i="10"/>
  <c r="BI187" i="10"/>
  <c r="BK44" i="10"/>
  <c r="BG24" i="10"/>
  <c r="BH143" i="10"/>
  <c r="AN165" i="10"/>
  <c r="AK157" i="10"/>
  <c r="AI117" i="10"/>
  <c r="Y180" i="10"/>
  <c r="AJ148" i="10"/>
  <c r="AM134" i="10"/>
  <c r="Z79" i="10"/>
  <c r="AA27" i="10"/>
  <c r="AG174" i="10"/>
  <c r="AA153" i="10"/>
  <c r="AF142" i="10"/>
  <c r="Z129" i="10"/>
  <c r="Y144" i="10"/>
  <c r="AN139" i="10"/>
  <c r="AE136" i="10"/>
  <c r="AF35" i="10"/>
  <c r="AM76" i="10"/>
  <c r="AL110" i="10"/>
  <c r="AE107" i="10"/>
  <c r="AE96" i="10"/>
  <c r="AF91" i="10"/>
  <c r="AG88" i="10"/>
  <c r="AQ83" i="10"/>
  <c r="AR66" i="10"/>
  <c r="AS17" i="10"/>
  <c r="AI164" i="10"/>
  <c r="AC153" i="10"/>
  <c r="AR110" i="10"/>
  <c r="AR99" i="10"/>
  <c r="W97" i="10"/>
  <c r="X78" i="10"/>
  <c r="AJ67" i="10"/>
  <c r="AR13" i="10"/>
  <c r="AO39" i="10"/>
  <c r="AO15" i="10"/>
  <c r="AC43" i="10"/>
  <c r="AO61" i="10"/>
  <c r="AJ56" i="10"/>
  <c r="AE48" i="10"/>
  <c r="AR42" i="10"/>
  <c r="W16" i="10"/>
  <c r="BC46" i="10"/>
  <c r="AZ82" i="10"/>
  <c r="BE70" i="10"/>
  <c r="AZ65" i="10"/>
  <c r="AZ33" i="10"/>
  <c r="BE22" i="10"/>
  <c r="AZ17" i="10"/>
  <c r="O185" i="10"/>
  <c r="F117" i="10"/>
  <c r="G105" i="10"/>
  <c r="V117" i="10"/>
  <c r="N171" i="10"/>
  <c r="L150" i="10"/>
  <c r="V147" i="10"/>
  <c r="R144" i="10"/>
  <c r="K138" i="10"/>
  <c r="Q125" i="10"/>
  <c r="S119" i="10"/>
  <c r="E107" i="10"/>
  <c r="V95" i="10"/>
  <c r="F83" i="10"/>
  <c r="Q59" i="10"/>
  <c r="S180" i="10"/>
  <c r="K168" i="10"/>
  <c r="G134" i="10"/>
  <c r="E128" i="10"/>
  <c r="E116" i="10"/>
  <c r="G107" i="10"/>
  <c r="Q90" i="10"/>
  <c r="S65" i="10"/>
  <c r="K59" i="10"/>
  <c r="S53" i="10"/>
  <c r="S82" i="10"/>
  <c r="S73" i="10"/>
  <c r="G55" i="10"/>
  <c r="I77" i="10"/>
  <c r="P71" i="10"/>
  <c r="I65" i="10"/>
  <c r="J138" i="10"/>
  <c r="M150" i="10"/>
  <c r="L100" i="10"/>
  <c r="Q57" i="10"/>
  <c r="S99" i="10"/>
  <c r="N75" i="10"/>
  <c r="P59" i="10"/>
  <c r="L56" i="10"/>
  <c r="I178" i="10"/>
  <c r="H157" i="10"/>
  <c r="K120" i="10"/>
  <c r="E95" i="10"/>
  <c r="E71" i="10"/>
  <c r="N59" i="10"/>
  <c r="G85" i="10"/>
  <c r="L88" i="10"/>
  <c r="G76" i="10"/>
  <c r="E147" i="10"/>
  <c r="H144" i="10"/>
  <c r="L141" i="10"/>
  <c r="N135" i="10"/>
  <c r="H120" i="10"/>
  <c r="S117" i="10"/>
  <c r="R114" i="10"/>
  <c r="O111" i="10"/>
  <c r="F105" i="10"/>
  <c r="U95" i="10"/>
  <c r="Q92" i="10"/>
  <c r="K80" i="10"/>
  <c r="O68" i="10"/>
  <c r="K65" i="10"/>
  <c r="K62" i="10"/>
  <c r="V53" i="10"/>
  <c r="V39" i="10"/>
  <c r="R36" i="10"/>
  <c r="N33" i="10"/>
  <c r="J30" i="10"/>
  <c r="F27" i="10"/>
  <c r="U19" i="10"/>
  <c r="P45" i="10"/>
  <c r="Q40" i="10"/>
  <c r="V47" i="10"/>
  <c r="R44" i="10"/>
  <c r="N41" i="10"/>
  <c r="J38" i="10"/>
  <c r="F35" i="10"/>
  <c r="U28" i="10"/>
  <c r="Q25" i="10"/>
  <c r="M22" i="10"/>
  <c r="E10" i="10"/>
  <c r="O13" i="10"/>
  <c r="J48" i="10"/>
  <c r="Q35" i="10"/>
  <c r="V49" i="10"/>
  <c r="R46" i="10"/>
  <c r="N43" i="10"/>
  <c r="J40" i="10"/>
  <c r="F37" i="10"/>
  <c r="U30" i="10"/>
  <c r="Q27" i="10"/>
  <c r="M24" i="10"/>
  <c r="I21" i="10"/>
  <c r="I15" i="10"/>
  <c r="P9" i="10"/>
  <c r="H6" i="10"/>
  <c r="E30" i="10"/>
  <c r="T27" i="10"/>
  <c r="P24" i="10"/>
  <c r="L21" i="10"/>
  <c r="S15" i="10"/>
  <c r="O12" i="10"/>
  <c r="K9" i="10"/>
  <c r="K6" i="10"/>
  <c r="BN121" i="10"/>
  <c r="BO16" i="10"/>
  <c r="BM51" i="10"/>
  <c r="CM54" i="11"/>
  <c r="S5" i="10"/>
  <c r="DH54" i="11"/>
  <c r="CT54" i="11"/>
  <c r="CI56" i="11"/>
  <c r="CF56" i="11"/>
  <c r="CJ55" i="11"/>
  <c r="CP56" i="11"/>
  <c r="CP55" i="11"/>
  <c r="CD55" i="11"/>
  <c r="CB55" i="11"/>
  <c r="CO55" i="11"/>
  <c r="CE55" i="11"/>
  <c r="CI55" i="11"/>
  <c r="M5" i="10"/>
  <c r="CG55" i="11"/>
  <c r="BZ55" i="11"/>
  <c r="CF55" i="11"/>
  <c r="CA55" i="11"/>
  <c r="H54" i="11"/>
  <c r="H55" i="11"/>
  <c r="CC55" i="11"/>
  <c r="CN55" i="11"/>
  <c r="CL55" i="11"/>
  <c r="CH54" i="11"/>
  <c r="CH55" i="11"/>
  <c r="I55" i="11"/>
  <c r="N5" i="10"/>
  <c r="CB54" i="11"/>
  <c r="H5" i="10"/>
  <c r="CO54" i="11"/>
  <c r="U5" i="10"/>
  <c r="CE54" i="11"/>
  <c r="K5" i="10"/>
  <c r="CN54" i="11"/>
  <c r="T5" i="10"/>
  <c r="CL54" i="11"/>
  <c r="R5" i="10"/>
  <c r="CD54" i="11"/>
  <c r="J5" i="10"/>
  <c r="CJ54" i="11"/>
  <c r="CG54" i="11"/>
  <c r="CA54" i="11"/>
  <c r="G5" i="10"/>
  <c r="CF54" i="11"/>
  <c r="L5" i="10"/>
  <c r="BZ54" i="11"/>
  <c r="F5" i="10"/>
  <c r="CC54" i="11"/>
  <c r="I5" i="10"/>
  <c r="CI54" i="11"/>
  <c r="O5" i="10"/>
  <c r="CP54" i="11"/>
  <c r="V5" i="10"/>
  <c r="G57" i="11"/>
  <c r="H57" i="11"/>
  <c r="I57" i="11"/>
  <c r="BY57" i="11"/>
  <c r="BZ57" i="11"/>
  <c r="CA57" i="11"/>
  <c r="CB57" i="11"/>
  <c r="CC57" i="11"/>
  <c r="CD57" i="11"/>
  <c r="CE57" i="11"/>
  <c r="CF57" i="11"/>
  <c r="CG57" i="11"/>
  <c r="CH57" i="11"/>
  <c r="CI57" i="11"/>
  <c r="CJ57" i="11"/>
  <c r="CK57" i="11"/>
  <c r="CL57" i="11"/>
  <c r="CM57" i="11"/>
  <c r="CN57" i="11"/>
  <c r="CO57" i="11"/>
  <c r="CP57" i="11"/>
  <c r="CQ57" i="11"/>
  <c r="CR57" i="11"/>
  <c r="CS57" i="11"/>
  <c r="CT57" i="11"/>
  <c r="CU57" i="11"/>
  <c r="CV57" i="11"/>
  <c r="CW57" i="11"/>
  <c r="CX57" i="11"/>
  <c r="CY57" i="11"/>
  <c r="CZ57" i="11"/>
  <c r="DA57" i="11"/>
  <c r="DB57" i="11"/>
  <c r="DC57" i="11"/>
  <c r="DD57" i="11"/>
  <c r="DE57" i="11"/>
  <c r="DF57" i="11"/>
  <c r="DG57" i="11"/>
  <c r="DH57" i="11"/>
  <c r="DI57" i="11"/>
  <c r="DJ57" i="11"/>
  <c r="DK57" i="11"/>
  <c r="DL57" i="11"/>
  <c r="DM57" i="11"/>
  <c r="DN57" i="11"/>
  <c r="DO57" i="11"/>
  <c r="DP57" i="11"/>
  <c r="DQ57" i="11"/>
  <c r="DR57" i="11"/>
  <c r="DS57" i="11"/>
  <c r="DT57" i="11"/>
  <c r="DU57" i="11"/>
  <c r="DV57" i="11"/>
  <c r="DW57" i="11"/>
  <c r="DX57" i="11"/>
  <c r="DY57" i="11"/>
  <c r="DZ57" i="11"/>
  <c r="EA57" i="11"/>
  <c r="EB57" i="11"/>
  <c r="EC57" i="11"/>
  <c r="ED57" i="11"/>
  <c r="EE57" i="11"/>
  <c r="EF57" i="11"/>
  <c r="EG57" i="11"/>
  <c r="EH57" i="11"/>
  <c r="EI57" i="11"/>
  <c r="EJ57" i="11"/>
  <c r="EK57" i="11"/>
  <c r="E58" i="11"/>
  <c r="C58" i="11" s="1"/>
  <c r="F137" i="9"/>
  <c r="F117" i="9"/>
  <c r="F86" i="9"/>
  <c r="E64" i="9"/>
  <c r="E147" i="9"/>
  <c r="F165" i="9"/>
  <c r="E86" i="9"/>
  <c r="C101" i="9"/>
  <c r="D132" i="9"/>
  <c r="E161" i="9"/>
  <c r="D137" i="9"/>
  <c r="E27" i="9"/>
  <c r="F39" i="9"/>
  <c r="F159" i="9"/>
  <c r="E180" i="9"/>
  <c r="C163" i="9"/>
  <c r="C32" i="9"/>
  <c r="F164" i="9"/>
  <c r="C49" i="9"/>
  <c r="D80" i="9"/>
  <c r="F143" i="9"/>
  <c r="E172" i="9"/>
  <c r="C45" i="9"/>
  <c r="D77" i="9"/>
  <c r="F57" i="9"/>
  <c r="E95" i="9"/>
  <c r="F64" i="9"/>
  <c r="E139" i="9"/>
  <c r="E175" i="9"/>
  <c r="D20" i="9"/>
  <c r="D34" i="9"/>
  <c r="D79" i="9"/>
  <c r="F119" i="9"/>
  <c r="F81" i="9"/>
  <c r="F25" i="9"/>
  <c r="F113" i="9"/>
  <c r="F150" i="9"/>
  <c r="F145" i="9"/>
  <c r="E144" i="9"/>
  <c r="F41" i="9"/>
  <c r="E63" i="9"/>
  <c r="F26" i="9"/>
  <c r="F48" i="9"/>
  <c r="F62" i="9"/>
  <c r="F8" i="9"/>
  <c r="E162" i="9"/>
  <c r="C166" i="9"/>
  <c r="C14" i="9"/>
  <c r="D50" i="9"/>
  <c r="C135" i="9"/>
  <c r="E31" i="9"/>
  <c r="F16" i="9"/>
  <c r="E107" i="9"/>
  <c r="E141" i="9"/>
  <c r="E165" i="9"/>
  <c r="D18" i="9"/>
  <c r="D63" i="9"/>
  <c r="F55" i="9"/>
  <c r="D65" i="9"/>
  <c r="C96" i="9"/>
  <c r="E110" i="9"/>
  <c r="C113" i="9"/>
  <c r="D144" i="9"/>
  <c r="E179" i="9"/>
  <c r="D173" i="9"/>
  <c r="C79" i="9"/>
  <c r="E10" i="9"/>
  <c r="E7" i="9"/>
  <c r="F88" i="9"/>
  <c r="D75" i="9"/>
  <c r="D100" i="9"/>
  <c r="D130" i="9"/>
  <c r="F89" i="9"/>
  <c r="F69" i="9"/>
  <c r="E15" i="9"/>
  <c r="E32" i="9"/>
  <c r="E47" i="9"/>
  <c r="F10" i="9"/>
  <c r="F32" i="9"/>
  <c r="F46" i="9"/>
  <c r="F12" i="9"/>
  <c r="F106" i="9"/>
  <c r="F112" i="9"/>
  <c r="F65" i="9"/>
  <c r="F126" i="9"/>
  <c r="F66" i="9"/>
  <c r="F72" i="9"/>
  <c r="D45" i="9"/>
  <c r="C78" i="9"/>
  <c r="D114" i="9"/>
  <c r="F144" i="9"/>
  <c r="F129" i="9"/>
  <c r="F56" i="9"/>
  <c r="D59" i="9"/>
  <c r="D84" i="9"/>
  <c r="D98" i="9"/>
  <c r="D127" i="9"/>
  <c r="E129" i="9"/>
  <c r="C87" i="9"/>
  <c r="C160" i="9"/>
  <c r="E174" i="9"/>
  <c r="C26" i="9"/>
  <c r="D62" i="9"/>
  <c r="C171" i="9"/>
  <c r="D76" i="9"/>
  <c r="E138" i="9"/>
  <c r="F37" i="9"/>
  <c r="F118" i="9"/>
  <c r="E19" i="9"/>
  <c r="E135" i="9"/>
  <c r="F168" i="9"/>
  <c r="D171" i="9"/>
  <c r="D180" i="9"/>
  <c r="C28" i="9"/>
  <c r="F116" i="9"/>
  <c r="C25" i="9"/>
  <c r="D56" i="9"/>
  <c r="E128" i="9"/>
  <c r="F133" i="9"/>
  <c r="E79" i="9"/>
  <c r="E96" i="9"/>
  <c r="F42" i="9"/>
  <c r="F121" i="9"/>
  <c r="E127" i="9"/>
  <c r="F90" i="9"/>
  <c r="F96" i="9"/>
  <c r="F33" i="9"/>
  <c r="F110" i="9"/>
  <c r="F170" i="9"/>
  <c r="F176" i="9"/>
  <c r="F173" i="9"/>
  <c r="E8" i="9"/>
  <c r="F77" i="9"/>
  <c r="F130" i="9"/>
  <c r="F136" i="9"/>
  <c r="E77" i="9"/>
  <c r="C55" i="9"/>
  <c r="C142" i="9"/>
  <c r="D178" i="9"/>
  <c r="F54" i="9"/>
  <c r="F125" i="9"/>
  <c r="E90" i="9"/>
  <c r="E87" i="9"/>
  <c r="F152" i="9"/>
  <c r="D139" i="9"/>
  <c r="D164" i="9"/>
  <c r="C12" i="9"/>
  <c r="F84" i="9"/>
  <c r="C9" i="9"/>
  <c r="D40" i="9"/>
  <c r="F51" i="9"/>
  <c r="D85" i="9"/>
  <c r="C90" i="9"/>
  <c r="D126" i="9"/>
  <c r="C150" i="9"/>
  <c r="E163" i="9"/>
  <c r="D165" i="9"/>
  <c r="E112" i="9"/>
  <c r="F82" i="9"/>
  <c r="E66" i="9"/>
  <c r="C69" i="9"/>
  <c r="C94" i="9"/>
  <c r="C108" i="9"/>
  <c r="E62" i="9"/>
  <c r="C89" i="9"/>
  <c r="D120" i="9"/>
  <c r="F13" i="9"/>
  <c r="E54" i="9"/>
  <c r="C27" i="9"/>
  <c r="F19" i="9"/>
  <c r="C66" i="9"/>
  <c r="C80" i="9"/>
  <c r="D119" i="9"/>
  <c r="D128" i="9"/>
  <c r="E42" i="9"/>
  <c r="E39" i="9"/>
  <c r="E116" i="9"/>
  <c r="E136" i="9"/>
  <c r="E59" i="9"/>
  <c r="E82" i="9"/>
  <c r="F167" i="9"/>
  <c r="C124" i="9"/>
  <c r="F30" i="9"/>
  <c r="F146" i="9"/>
  <c r="C133" i="9"/>
  <c r="C172" i="9"/>
  <c r="C137" i="9"/>
  <c r="D22" i="9"/>
  <c r="F156" i="9"/>
  <c r="C72" i="9"/>
  <c r="C51" i="9"/>
  <c r="F186" i="9"/>
  <c r="E24" i="9"/>
  <c r="E60" i="9"/>
  <c r="D97" i="9"/>
  <c r="D49" i="9"/>
  <c r="C165" i="9"/>
  <c r="D107" i="9"/>
  <c r="C140" i="9"/>
  <c r="D102" i="9"/>
  <c r="C17" i="9"/>
  <c r="C122" i="9"/>
  <c r="C152" i="9"/>
  <c r="F14" i="9"/>
  <c r="F114" i="9"/>
  <c r="C117" i="9"/>
  <c r="C156" i="9"/>
  <c r="C121" i="9"/>
  <c r="C107" i="9"/>
  <c r="F132" i="9"/>
  <c r="E159" i="9"/>
  <c r="D41" i="9"/>
  <c r="F187" i="9"/>
  <c r="F94" i="9"/>
  <c r="D140" i="9"/>
  <c r="F97" i="9"/>
  <c r="D43" i="9"/>
  <c r="E85" i="9"/>
  <c r="E70" i="9"/>
  <c r="C106" i="9"/>
  <c r="C68" i="9"/>
  <c r="F139" i="9"/>
  <c r="F7" i="9"/>
  <c r="D36" i="9"/>
  <c r="C74" i="9"/>
  <c r="F107" i="9"/>
  <c r="E121" i="9"/>
  <c r="E142" i="9"/>
  <c r="C167" i="9"/>
  <c r="D19" i="9"/>
  <c r="F57" i="11"/>
  <c r="E11" i="9"/>
  <c r="F31" i="9"/>
  <c r="E155" i="9"/>
  <c r="F160" i="9"/>
  <c r="E103" i="9"/>
  <c r="F21" i="9"/>
  <c r="F182" i="9"/>
  <c r="D27" i="9"/>
  <c r="D157" i="9"/>
  <c r="F138" i="9"/>
  <c r="E104" i="9"/>
  <c r="E50" i="9"/>
  <c r="C162" i="9"/>
  <c r="F147" i="9"/>
  <c r="E57" i="9"/>
  <c r="E102" i="9"/>
  <c r="D16" i="9"/>
  <c r="E149" i="9"/>
  <c r="C158" i="9"/>
  <c r="E132" i="9"/>
  <c r="F44" i="9"/>
  <c r="D101" i="9"/>
  <c r="D15" i="9"/>
  <c r="E49" i="9"/>
  <c r="D159" i="9"/>
  <c r="F111" i="9"/>
  <c r="C97" i="9"/>
  <c r="C63" i="9"/>
  <c r="F93" i="9"/>
  <c r="E88" i="9"/>
  <c r="D148" i="9"/>
  <c r="F83" i="9"/>
  <c r="C174" i="9"/>
  <c r="D13" i="9"/>
  <c r="E126" i="9"/>
  <c r="F23" i="9"/>
  <c r="D14" i="9"/>
  <c r="F183" i="9"/>
  <c r="E183" i="9"/>
  <c r="D111" i="9"/>
  <c r="F151" i="9"/>
  <c r="D60" i="9"/>
  <c r="C118" i="9"/>
  <c r="F24" i="9"/>
  <c r="D37" i="9"/>
  <c r="D69" i="9"/>
  <c r="E51" i="9"/>
  <c r="C98" i="9"/>
  <c r="D30" i="9"/>
  <c r="C109" i="9"/>
  <c r="D92" i="9"/>
  <c r="E73" i="9"/>
  <c r="C52" i="9"/>
  <c r="D28" i="9"/>
  <c r="E34" i="9"/>
  <c r="C39" i="9"/>
  <c r="F68" i="9"/>
  <c r="C161" i="9"/>
  <c r="E154" i="9"/>
  <c r="C115" i="9"/>
  <c r="D156" i="9"/>
  <c r="E166" i="9"/>
  <c r="F76" i="9"/>
  <c r="D96" i="9"/>
  <c r="C186" i="9"/>
  <c r="C77" i="9"/>
  <c r="D172" i="9"/>
  <c r="E80" i="9"/>
  <c r="D91" i="9"/>
  <c r="C179" i="9"/>
  <c r="C73" i="9"/>
  <c r="F36" i="9"/>
  <c r="C154" i="9"/>
  <c r="E22" i="9"/>
  <c r="D143" i="9"/>
  <c r="F98" i="9"/>
  <c r="C105" i="9"/>
  <c r="F124" i="9"/>
  <c r="F155" i="9"/>
  <c r="E68" i="9"/>
  <c r="C126" i="9"/>
  <c r="D47" i="9"/>
  <c r="D113" i="9"/>
  <c r="E157" i="9"/>
  <c r="C48" i="9"/>
  <c r="D82" i="9"/>
  <c r="F59" i="9"/>
  <c r="D112" i="9"/>
  <c r="C134" i="9"/>
  <c r="C164" i="9"/>
  <c r="F184" i="9"/>
  <c r="D169" i="9"/>
  <c r="C24" i="9"/>
  <c r="E17" i="9"/>
  <c r="D74" i="9"/>
  <c r="D117" i="9"/>
  <c r="E158" i="9"/>
  <c r="D83" i="9"/>
  <c r="D10" i="9"/>
  <c r="F75" i="9"/>
  <c r="D110" i="9"/>
  <c r="E176" i="9"/>
  <c r="F55" i="11"/>
  <c r="E160" i="9"/>
  <c r="F153" i="9"/>
  <c r="F169" i="9"/>
  <c r="F174" i="9"/>
  <c r="E76" i="9"/>
  <c r="D155" i="9"/>
  <c r="F95" i="9"/>
  <c r="F172" i="9"/>
  <c r="C123" i="9"/>
  <c r="E69" i="9"/>
  <c r="D150" i="9"/>
  <c r="E125" i="9"/>
  <c r="E167" i="9"/>
  <c r="E81" i="9"/>
  <c r="F49" i="9"/>
  <c r="E146" i="9"/>
  <c r="E41" i="9"/>
  <c r="D9" i="9"/>
  <c r="E26" i="9"/>
  <c r="E92" i="9"/>
  <c r="C110" i="9"/>
  <c r="D61" i="9"/>
  <c r="F22" i="9"/>
  <c r="F29" i="9"/>
  <c r="E106" i="9"/>
  <c r="F149" i="9"/>
  <c r="E52" i="9"/>
  <c r="E12" i="9"/>
  <c r="E84" i="9"/>
  <c r="D53" i="9"/>
  <c r="D86" i="9"/>
  <c r="E20" i="9"/>
  <c r="D116" i="9"/>
  <c r="D6" i="9"/>
  <c r="F15" i="9"/>
  <c r="F120" i="9"/>
  <c r="D94" i="9"/>
  <c r="E148" i="9"/>
  <c r="E169" i="9"/>
  <c r="C23" i="9"/>
  <c r="E168" i="9"/>
  <c r="D66" i="9"/>
  <c r="D67" i="9"/>
  <c r="F54" i="11"/>
  <c r="E35" i="9"/>
  <c r="F166" i="9"/>
  <c r="E164" i="9"/>
  <c r="F6" i="9"/>
  <c r="E58" i="9"/>
  <c r="E72" i="9"/>
  <c r="E18" i="9"/>
  <c r="C60" i="9"/>
  <c r="F158" i="9"/>
  <c r="E177" i="9"/>
  <c r="C50" i="9"/>
  <c r="D103" i="9"/>
  <c r="C169" i="9"/>
  <c r="E109" i="9"/>
  <c r="F141" i="9"/>
  <c r="F103" i="9"/>
  <c r="E105" i="9"/>
  <c r="E94" i="9"/>
  <c r="C176" i="9"/>
  <c r="F171" i="9"/>
  <c r="E74" i="9"/>
  <c r="E91" i="9"/>
  <c r="E113" i="9"/>
  <c r="D24" i="9"/>
  <c r="C149" i="9"/>
  <c r="D55" i="9"/>
  <c r="C138" i="9"/>
  <c r="E28" i="9"/>
  <c r="F91" i="9"/>
  <c r="E89" i="9"/>
  <c r="C159" i="9"/>
  <c r="D108" i="9"/>
  <c r="E117" i="9"/>
  <c r="C178" i="9"/>
  <c r="D73" i="9"/>
  <c r="D187" i="9"/>
  <c r="C41" i="9"/>
  <c r="F60" i="9"/>
  <c r="C83" i="9"/>
  <c r="F99" i="9"/>
  <c r="C93" i="9"/>
  <c r="C76" i="9"/>
  <c r="C130" i="9"/>
  <c r="D183" i="9"/>
  <c r="C127" i="9"/>
  <c r="E185" i="9"/>
  <c r="C116" i="9"/>
  <c r="F178" i="9"/>
  <c r="D95" i="9"/>
  <c r="D99" i="9"/>
  <c r="C102" i="9"/>
  <c r="D106" i="9"/>
  <c r="C141" i="9"/>
  <c r="C114" i="9"/>
  <c r="F127" i="9"/>
  <c r="F58" i="9"/>
  <c r="E150" i="9"/>
  <c r="D31" i="9"/>
  <c r="E153" i="9"/>
  <c r="D135" i="9"/>
  <c r="D11" i="9"/>
  <c r="F40" i="9"/>
  <c r="D142" i="9"/>
  <c r="D161" i="9"/>
  <c r="C67" i="9"/>
  <c r="C36" i="9"/>
  <c r="F11" i="9"/>
  <c r="D122" i="9"/>
  <c r="C37" i="9"/>
  <c r="C103" i="9"/>
  <c r="E43" i="9"/>
  <c r="E40" i="9"/>
  <c r="E101" i="9"/>
  <c r="C30" i="9"/>
  <c r="C185" i="9"/>
  <c r="C18" i="9"/>
  <c r="E143" i="9"/>
  <c r="F140" i="9"/>
  <c r="E53" i="9"/>
  <c r="F109" i="9"/>
  <c r="C62" i="9"/>
  <c r="E30" i="9"/>
  <c r="D57" i="9"/>
  <c r="C91" i="9"/>
  <c r="D186" i="9"/>
  <c r="F162" i="9"/>
  <c r="C177" i="9"/>
  <c r="E75" i="9"/>
  <c r="D93" i="9"/>
  <c r="D8" i="9"/>
  <c r="C15" i="9"/>
  <c r="D23" i="9"/>
  <c r="D78" i="9"/>
  <c r="F181" i="9"/>
  <c r="E108" i="9"/>
  <c r="E184" i="9"/>
  <c r="C82" i="9"/>
  <c r="C33" i="9"/>
  <c r="F79" i="9"/>
  <c r="F27" i="9"/>
  <c r="F108" i="9"/>
  <c r="E182" i="9"/>
  <c r="E46" i="9"/>
  <c r="C120" i="9"/>
  <c r="C131" i="9"/>
  <c r="E45" i="9"/>
  <c r="F105" i="9"/>
  <c r="C181" i="9"/>
  <c r="D72" i="9"/>
  <c r="C153" i="9"/>
  <c r="F35" i="9"/>
  <c r="D124" i="9"/>
  <c r="C61" i="9"/>
  <c r="C144" i="9"/>
  <c r="C187" i="9"/>
  <c r="D35" i="9"/>
  <c r="C38" i="9"/>
  <c r="D44" i="9"/>
  <c r="C182" i="9"/>
  <c r="D54" i="9"/>
  <c r="D147" i="9"/>
  <c r="D51" i="9"/>
  <c r="F73" i="9"/>
  <c r="E36" i="9"/>
  <c r="E56" i="9"/>
  <c r="E83" i="9"/>
  <c r="E140" i="9"/>
  <c r="D68" i="9"/>
  <c r="E130" i="9"/>
  <c r="D104" i="9"/>
  <c r="F20" i="9"/>
  <c r="C8" i="9"/>
  <c r="E152" i="9"/>
  <c r="C157" i="9"/>
  <c r="E171" i="9"/>
  <c r="C85" i="9"/>
  <c r="C139" i="9"/>
  <c r="F100" i="9"/>
  <c r="D48" i="9"/>
  <c r="D125" i="9"/>
  <c r="D123" i="9"/>
  <c r="D109" i="9"/>
  <c r="C16" i="9"/>
  <c r="D160" i="9"/>
  <c r="C35" i="9"/>
  <c r="F87" i="9"/>
  <c r="F142" i="9"/>
  <c r="D70" i="9"/>
  <c r="D133" i="9"/>
  <c r="C22" i="9"/>
  <c r="C13" i="9"/>
  <c r="D170" i="9"/>
  <c r="F85" i="9"/>
  <c r="F18" i="9"/>
  <c r="F148" i="9"/>
  <c r="C99" i="9"/>
  <c r="E115" i="9"/>
  <c r="C119" i="9"/>
  <c r="F92" i="9"/>
  <c r="C40" i="9"/>
  <c r="D58" i="9"/>
  <c r="C100" i="9"/>
  <c r="D129" i="9"/>
  <c r="C125" i="9"/>
  <c r="F80" i="9"/>
  <c r="D89" i="9"/>
  <c r="C20" i="9"/>
  <c r="D5" i="9"/>
  <c r="F70" i="9"/>
  <c r="E100" i="9"/>
  <c r="E120" i="9"/>
  <c r="F17" i="9"/>
  <c r="E37" i="9"/>
  <c r="E48" i="9"/>
  <c r="C53" i="9"/>
  <c r="D168" i="9"/>
  <c r="D39" i="9"/>
  <c r="C136" i="9"/>
  <c r="C155" i="9"/>
  <c r="D184" i="9"/>
  <c r="E23" i="9"/>
  <c r="D145" i="9"/>
  <c r="D182" i="9"/>
  <c r="E78" i="9"/>
  <c r="C42" i="9"/>
  <c r="F45" i="9"/>
  <c r="C7" i="9"/>
  <c r="C112" i="9"/>
  <c r="E61" i="9"/>
  <c r="C58" i="9"/>
  <c r="F74" i="9"/>
  <c r="E25" i="9"/>
  <c r="C64" i="9"/>
  <c r="D141" i="9"/>
  <c r="F134" i="9"/>
  <c r="E178" i="9"/>
  <c r="E93" i="9"/>
  <c r="C184" i="9"/>
  <c r="C71" i="9"/>
  <c r="C46" i="9"/>
  <c r="D88" i="9"/>
  <c r="D7" i="9"/>
  <c r="C170" i="9"/>
  <c r="D42" i="9"/>
  <c r="C104" i="9"/>
  <c r="D21" i="9"/>
  <c r="D121" i="9"/>
  <c r="F5" i="9"/>
  <c r="F53" i="9"/>
  <c r="E99" i="9"/>
  <c r="F102" i="9"/>
  <c r="D167" i="9"/>
  <c r="D146" i="9"/>
  <c r="F179" i="9"/>
  <c r="C75" i="9"/>
  <c r="D152" i="9"/>
  <c r="C111" i="9"/>
  <c r="F56" i="11"/>
  <c r="D151" i="9"/>
  <c r="D166" i="9"/>
  <c r="D115" i="9"/>
  <c r="D131" i="9"/>
  <c r="D181" i="9"/>
  <c r="C175" i="9"/>
  <c r="E131" i="9"/>
  <c r="F101" i="9"/>
  <c r="F50" i="9"/>
  <c r="D153" i="9"/>
  <c r="E98" i="9"/>
  <c r="D162" i="9"/>
  <c r="D118" i="9"/>
  <c r="C88" i="9"/>
  <c r="D25" i="9"/>
  <c r="F43" i="9"/>
  <c r="C29" i="9"/>
  <c r="C143" i="9"/>
  <c r="C132" i="9"/>
  <c r="F163" i="9"/>
  <c r="D46" i="9"/>
  <c r="D26" i="9"/>
  <c r="E186" i="9"/>
  <c r="E44" i="9"/>
  <c r="C59" i="9"/>
  <c r="E29" i="9"/>
  <c r="F131" i="9"/>
  <c r="D185" i="9"/>
  <c r="C168" i="9"/>
  <c r="C54" i="9"/>
  <c r="E65" i="9"/>
  <c r="C31" i="9"/>
  <c r="E38" i="9"/>
  <c r="F161" i="9"/>
  <c r="E181" i="9"/>
  <c r="C145" i="9"/>
  <c r="F71" i="9"/>
  <c r="F180" i="9"/>
  <c r="E145" i="9"/>
  <c r="E67" i="9"/>
  <c r="F61" i="9"/>
  <c r="E124" i="9"/>
  <c r="C84" i="9"/>
  <c r="F78" i="9"/>
  <c r="C19" i="9"/>
  <c r="E122" i="9"/>
  <c r="C34" i="9"/>
  <c r="E170" i="9"/>
  <c r="F63" i="9"/>
  <c r="C65" i="9"/>
  <c r="C44" i="9"/>
  <c r="D176" i="9"/>
  <c r="D90" i="9"/>
  <c r="C57" i="9"/>
  <c r="C173" i="9"/>
  <c r="E111" i="9"/>
  <c r="F9" i="9"/>
  <c r="F154" i="9"/>
  <c r="F185" i="9"/>
  <c r="C92" i="9"/>
  <c r="E156" i="9"/>
  <c r="D177" i="9"/>
  <c r="E71" i="9"/>
  <c r="F52" i="9"/>
  <c r="E6" i="9"/>
  <c r="F122" i="9"/>
  <c r="F47" i="9"/>
  <c r="D163" i="9"/>
  <c r="D179" i="9"/>
  <c r="C183" i="9"/>
  <c r="D149" i="9"/>
  <c r="F135" i="9"/>
  <c r="C147" i="9"/>
  <c r="D154" i="9"/>
  <c r="D138" i="9"/>
  <c r="E55" i="9"/>
  <c r="E187" i="9"/>
  <c r="E33" i="9"/>
  <c r="E118" i="9"/>
  <c r="C129" i="9"/>
  <c r="F128" i="9"/>
  <c r="F115" i="9"/>
  <c r="D29" i="9"/>
  <c r="F123" i="9"/>
  <c r="E16" i="9"/>
  <c r="C6" i="9"/>
  <c r="E14" i="9"/>
  <c r="C180" i="9"/>
  <c r="F28" i="9"/>
  <c r="F157" i="9"/>
  <c r="E119" i="9"/>
  <c r="C47" i="9"/>
  <c r="C11" i="9"/>
  <c r="F67" i="9"/>
  <c r="D136" i="9"/>
  <c r="E97" i="9"/>
  <c r="D175" i="9"/>
  <c r="C43" i="9"/>
  <c r="D87" i="9"/>
  <c r="E9" i="9"/>
  <c r="C148" i="9"/>
  <c r="D134" i="9"/>
  <c r="E137" i="9"/>
  <c r="F34" i="9"/>
  <c r="D12" i="9"/>
  <c r="D33" i="9"/>
  <c r="F58" i="11"/>
  <c r="F177" i="9"/>
  <c r="E134" i="9"/>
  <c r="C95" i="9"/>
  <c r="C146" i="9"/>
  <c r="D158" i="9"/>
  <c r="E114" i="9"/>
  <c r="F175" i="9"/>
  <c r="D64" i="9"/>
  <c r="E21" i="9"/>
  <c r="C81" i="9"/>
  <c r="C128" i="9"/>
  <c r="C86" i="9"/>
  <c r="D32" i="9"/>
  <c r="E133" i="9"/>
  <c r="C70" i="9"/>
  <c r="E5" i="9"/>
  <c r="E123" i="9"/>
  <c r="F104" i="9"/>
  <c r="D17" i="9"/>
  <c r="C56" i="9"/>
  <c r="F38" i="9"/>
  <c r="E13" i="9"/>
  <c r="D38" i="9"/>
  <c r="D174" i="9"/>
  <c r="D71" i="9"/>
  <c r="D52" i="9"/>
  <c r="D81" i="9"/>
  <c r="E151" i="9"/>
  <c r="D105" i="9"/>
  <c r="E173" i="9"/>
  <c r="C21" i="9"/>
  <c r="C10" i="9"/>
  <c r="C151" i="9"/>
  <c r="C5" i="9"/>
  <c r="K128" i="10" l="1"/>
  <c r="K127" i="10"/>
  <c r="I84" i="10"/>
  <c r="I85" i="10"/>
  <c r="L120" i="10"/>
  <c r="F102" i="10"/>
  <c r="E100" i="10"/>
  <c r="V74" i="10"/>
  <c r="V73" i="10"/>
  <c r="R71" i="10"/>
  <c r="AQ131" i="10"/>
  <c r="AM32" i="10"/>
  <c r="AL112" i="10"/>
  <c r="V125" i="10"/>
  <c r="R122" i="10"/>
  <c r="F113" i="10"/>
  <c r="E87" i="10"/>
  <c r="T75" i="10"/>
  <c r="M72" i="10"/>
  <c r="T63" i="10"/>
  <c r="E119" i="10"/>
  <c r="R102" i="10"/>
  <c r="F93" i="10"/>
  <c r="L77" i="10"/>
  <c r="U61" i="10"/>
  <c r="S59" i="10"/>
  <c r="Q123" i="10"/>
  <c r="S103" i="10"/>
  <c r="T65" i="10"/>
  <c r="U51" i="10"/>
  <c r="U13" i="10"/>
  <c r="T36" i="10"/>
  <c r="L30" i="10"/>
  <c r="E41" i="10"/>
  <c r="I40" i="10"/>
  <c r="V30" i="10"/>
  <c r="R27" i="10"/>
  <c r="N24" i="10"/>
  <c r="H7" i="10"/>
  <c r="L17" i="10"/>
  <c r="V14" i="10"/>
  <c r="N8" i="10"/>
  <c r="M49" i="10"/>
  <c r="V22" i="10"/>
  <c r="N50" i="10"/>
  <c r="U37" i="10"/>
  <c r="Q50" i="10"/>
  <c r="H40" i="10"/>
  <c r="P38" i="10"/>
  <c r="O23" i="10"/>
  <c r="R8" i="10"/>
  <c r="J45" i="10"/>
  <c r="F42" i="10"/>
  <c r="M29" i="10"/>
  <c r="I26" i="10"/>
  <c r="S13" i="10"/>
  <c r="P49" i="10"/>
  <c r="T41" i="10"/>
  <c r="R19" i="10"/>
  <c r="H37" i="10"/>
  <c r="O28" i="10"/>
  <c r="K25" i="10"/>
  <c r="V16" i="10"/>
  <c r="N22" i="10"/>
  <c r="J19" i="10"/>
  <c r="T9" i="10"/>
  <c r="BK123" i="10"/>
  <c r="BL128" i="10"/>
  <c r="BK97" i="10"/>
  <c r="BN117" i="10"/>
  <c r="BL66" i="10"/>
  <c r="BN55" i="10"/>
  <c r="BJ126" i="10"/>
  <c r="BM119" i="10"/>
  <c r="BO103" i="10"/>
  <c r="BO84" i="10"/>
  <c r="BM121" i="10"/>
  <c r="BL114" i="10"/>
  <c r="BP98" i="10"/>
  <c r="BO90" i="10"/>
  <c r="BM127" i="10"/>
  <c r="BQ102" i="10"/>
  <c r="BM70" i="10"/>
  <c r="BQ65" i="10"/>
  <c r="BQ37" i="10"/>
  <c r="BJ114" i="10"/>
  <c r="BL39" i="10"/>
  <c r="BK91" i="10"/>
  <c r="BJ121" i="10"/>
  <c r="BQ113" i="10"/>
  <c r="BQ104" i="10"/>
  <c r="BN126" i="10"/>
  <c r="BK66" i="10"/>
  <c r="BL49" i="10"/>
  <c r="BK37" i="10"/>
  <c r="BN52" i="10"/>
  <c r="BJ80" i="10"/>
  <c r="BK41" i="10"/>
  <c r="C48" i="10"/>
  <c r="C25" i="10"/>
  <c r="C156" i="10"/>
  <c r="C158" i="10"/>
  <c r="C94" i="10"/>
  <c r="C100" i="10"/>
  <c r="C154" i="10"/>
  <c r="C30" i="10"/>
  <c r="C104" i="10"/>
  <c r="C134" i="10"/>
  <c r="C79" i="10"/>
  <c r="C148" i="10"/>
  <c r="C120" i="10"/>
  <c r="C32" i="10"/>
  <c r="C160" i="10"/>
  <c r="C150" i="10"/>
  <c r="C78" i="10"/>
  <c r="C180" i="10"/>
  <c r="C82" i="10"/>
  <c r="C170" i="10"/>
  <c r="C76" i="10"/>
  <c r="C152" i="10"/>
  <c r="C187" i="10"/>
  <c r="C162" i="10"/>
  <c r="C146" i="10"/>
  <c r="C34" i="10"/>
  <c r="C22" i="10"/>
  <c r="C106" i="10"/>
  <c r="C38" i="10"/>
  <c r="C15" i="10"/>
  <c r="C136" i="10"/>
  <c r="C57" i="10"/>
  <c r="C10" i="10"/>
  <c r="C66" i="10"/>
  <c r="C110" i="10"/>
  <c r="C98" i="10"/>
  <c r="C83" i="10"/>
  <c r="C163" i="10"/>
  <c r="C174" i="10"/>
  <c r="C122" i="10"/>
  <c r="C75" i="10"/>
  <c r="C24" i="10"/>
  <c r="C69" i="10"/>
  <c r="C159" i="10"/>
  <c r="C91" i="10"/>
  <c r="C7" i="10"/>
  <c r="C135" i="10"/>
  <c r="C41" i="10"/>
  <c r="C165" i="10"/>
  <c r="C107" i="10"/>
  <c r="C126" i="10"/>
  <c r="C177" i="10"/>
  <c r="C185" i="10"/>
  <c r="C142" i="10"/>
  <c r="C21" i="10"/>
  <c r="C77" i="10"/>
  <c r="C129" i="10"/>
  <c r="C87" i="10"/>
  <c r="C89" i="10"/>
  <c r="C153" i="10"/>
  <c r="C63" i="10"/>
  <c r="C112" i="10"/>
  <c r="C123" i="10"/>
  <c r="C64" i="10"/>
  <c r="C23" i="10"/>
  <c r="C118" i="10"/>
  <c r="C59" i="10"/>
  <c r="C50" i="10"/>
  <c r="C137" i="10"/>
  <c r="C133" i="10"/>
  <c r="C49" i="10"/>
  <c r="C109" i="10"/>
  <c r="C43" i="10"/>
  <c r="C74" i="10"/>
  <c r="C157" i="10"/>
  <c r="C117" i="10"/>
  <c r="C13" i="10"/>
  <c r="C56" i="10"/>
  <c r="C27" i="10"/>
  <c r="C51" i="10"/>
  <c r="C37" i="10"/>
  <c r="C20" i="10"/>
  <c r="C17" i="10"/>
  <c r="C178" i="10"/>
  <c r="C108" i="10"/>
  <c r="C121" i="10"/>
  <c r="C105" i="10"/>
  <c r="C169" i="10"/>
  <c r="C14" i="10"/>
  <c r="C16" i="10"/>
  <c r="C127" i="10"/>
  <c r="C58" i="10"/>
  <c r="C115" i="10"/>
  <c r="C130" i="10"/>
  <c r="C90" i="10"/>
  <c r="C114" i="10"/>
  <c r="C96" i="10"/>
  <c r="C19" i="10"/>
  <c r="C29" i="10"/>
  <c r="C132" i="10"/>
  <c r="C155" i="10"/>
  <c r="C145" i="10"/>
  <c r="C151" i="10"/>
  <c r="C6" i="10"/>
  <c r="C103" i="10"/>
  <c r="C73" i="10"/>
  <c r="C31" i="10"/>
  <c r="C184" i="10"/>
  <c r="C183" i="10"/>
  <c r="C102" i="10"/>
  <c r="C72" i="10"/>
  <c r="C166" i="10"/>
  <c r="C124" i="10"/>
  <c r="C35" i="10"/>
  <c r="C181" i="10"/>
  <c r="C84" i="10"/>
  <c r="C97" i="10"/>
  <c r="C28" i="10"/>
  <c r="C8" i="10"/>
  <c r="C42" i="10"/>
  <c r="C144" i="10"/>
  <c r="C168" i="10"/>
  <c r="C186" i="10"/>
  <c r="C12" i="10"/>
  <c r="C85" i="10"/>
  <c r="C80" i="10"/>
  <c r="C140" i="10"/>
  <c r="C62" i="10"/>
  <c r="C88" i="10"/>
  <c r="C182" i="10"/>
  <c r="C60" i="10"/>
  <c r="C26" i="10"/>
  <c r="C54" i="10"/>
  <c r="C143" i="10"/>
  <c r="C33" i="10"/>
  <c r="C147" i="10"/>
  <c r="C40" i="10"/>
  <c r="C55" i="10"/>
  <c r="C46" i="10"/>
  <c r="C81" i="10"/>
  <c r="C71" i="10"/>
  <c r="C18" i="10"/>
  <c r="C179" i="10"/>
  <c r="C92" i="10"/>
  <c r="C116" i="10"/>
  <c r="C65" i="10"/>
  <c r="C149" i="10"/>
  <c r="C39" i="10"/>
  <c r="C139" i="10"/>
  <c r="C93" i="10"/>
  <c r="C101" i="10"/>
  <c r="C119" i="10"/>
  <c r="C9" i="10"/>
  <c r="C45" i="10"/>
  <c r="C138" i="10"/>
  <c r="C176" i="10"/>
  <c r="C173" i="10"/>
  <c r="C11" i="10"/>
  <c r="C167" i="10"/>
  <c r="C52" i="10"/>
  <c r="C128" i="10"/>
  <c r="C86" i="10"/>
  <c r="C44" i="10"/>
  <c r="C47" i="10"/>
  <c r="C171" i="10"/>
  <c r="C131" i="10"/>
  <c r="C53" i="10"/>
  <c r="C175" i="10"/>
  <c r="C61" i="10"/>
  <c r="C141" i="10"/>
  <c r="C111" i="10"/>
  <c r="C164" i="10"/>
  <c r="C125" i="10"/>
  <c r="C70" i="10"/>
  <c r="C68" i="10"/>
  <c r="C36" i="10"/>
  <c r="C172" i="10"/>
  <c r="C95" i="10"/>
  <c r="C113" i="10"/>
  <c r="C99" i="10"/>
  <c r="C67" i="10"/>
  <c r="C161" i="10"/>
  <c r="EK55" i="11"/>
  <c r="EK56" i="11"/>
  <c r="EI55" i="11"/>
  <c r="EI56" i="11"/>
  <c r="EC56" i="11"/>
  <c r="EC55" i="11"/>
  <c r="DO55" i="11"/>
  <c r="DO56" i="11"/>
  <c r="DS55" i="11"/>
  <c r="DS56" i="11"/>
  <c r="DG55" i="11"/>
  <c r="DG56" i="11"/>
  <c r="CU56" i="11"/>
  <c r="DN55" i="11"/>
  <c r="DN56" i="11"/>
  <c r="DL56" i="11"/>
  <c r="DL55" i="11"/>
  <c r="DB55" i="11"/>
  <c r="DB56" i="11"/>
  <c r="CK56" i="11"/>
  <c r="CK55" i="11"/>
  <c r="CU55" i="11"/>
  <c r="EB56" i="11"/>
  <c r="EE55" i="11"/>
  <c r="EE56" i="11"/>
  <c r="EH55" i="11"/>
  <c r="EH56" i="11"/>
  <c r="EA56" i="11"/>
  <c r="DQ55" i="11"/>
  <c r="DQ56" i="11"/>
  <c r="DT56" i="11"/>
  <c r="DJ56" i="11"/>
  <c r="CX56" i="11"/>
  <c r="CR56" i="11"/>
  <c r="CW55" i="11"/>
  <c r="CW56" i="11"/>
  <c r="DC56" i="11"/>
  <c r="CR55" i="11"/>
  <c r="DX55" i="11"/>
  <c r="DX56" i="11"/>
  <c r="EJ55" i="11"/>
  <c r="EJ56" i="11"/>
  <c r="DW55" i="11"/>
  <c r="DW56" i="11"/>
  <c r="EF55" i="11"/>
  <c r="EF56" i="11"/>
  <c r="DP55" i="11"/>
  <c r="DP56" i="11"/>
  <c r="DY55" i="11"/>
  <c r="DY56" i="11"/>
  <c r="DR56" i="11"/>
  <c r="DK55" i="11"/>
  <c r="DK56" i="11"/>
  <c r="DD56" i="11"/>
  <c r="DI56" i="11"/>
  <c r="DF55" i="11"/>
  <c r="DF56" i="11"/>
  <c r="DA56" i="11"/>
  <c r="EA55" i="11"/>
  <c r="ED55" i="11"/>
  <c r="ED56" i="11"/>
  <c r="DU55" i="11"/>
  <c r="DU56" i="11"/>
  <c r="EG55" i="11"/>
  <c r="EG56" i="11"/>
  <c r="DZ55" i="11"/>
  <c r="DZ56" i="11"/>
  <c r="DV55" i="11"/>
  <c r="DV56" i="11"/>
  <c r="DM56" i="11"/>
  <c r="DE55" i="11"/>
  <c r="DE56" i="11"/>
  <c r="CZ56" i="11"/>
  <c r="CQ56" i="11"/>
  <c r="CS56" i="11"/>
  <c r="G54" i="11"/>
  <c r="G55" i="11"/>
  <c r="G56" i="11"/>
  <c r="C5" i="10"/>
  <c r="ED54" i="11"/>
  <c r="BJ5" i="10"/>
  <c r="EE54" i="11"/>
  <c r="BK5" i="10"/>
  <c r="BN5" i="10"/>
  <c r="EH54" i="11"/>
  <c r="EA54" i="11"/>
  <c r="BG5" i="10"/>
  <c r="DQ54" i="11"/>
  <c r="AW5" i="10"/>
  <c r="DT54" i="11"/>
  <c r="AZ5" i="10"/>
  <c r="DJ54" i="11"/>
  <c r="AP5" i="10"/>
  <c r="CX54" i="11"/>
  <c r="AD5" i="10"/>
  <c r="CR54" i="11"/>
  <c r="X5" i="10"/>
  <c r="AC5" i="10"/>
  <c r="CW54" i="11"/>
  <c r="DC54" i="11"/>
  <c r="AI5" i="10"/>
  <c r="BQ5" i="10"/>
  <c r="EK54" i="11"/>
  <c r="DW54" i="11"/>
  <c r="BC5" i="10"/>
  <c r="EF54" i="11"/>
  <c r="BL5" i="10"/>
  <c r="AV5" i="10"/>
  <c r="DP54" i="11"/>
  <c r="DY54" i="11"/>
  <c r="BE5" i="10"/>
  <c r="DR54" i="11"/>
  <c r="AX5" i="10"/>
  <c r="DK54" i="11"/>
  <c r="AQ5" i="10"/>
  <c r="DD54" i="11"/>
  <c r="AJ5" i="10"/>
  <c r="AO5" i="10"/>
  <c r="DI54" i="11"/>
  <c r="DF54" i="11"/>
  <c r="AL5" i="10"/>
  <c r="DA54" i="11"/>
  <c r="AG5" i="10"/>
  <c r="EB54" i="11"/>
  <c r="BH5" i="10"/>
  <c r="DU54" i="11"/>
  <c r="BA5" i="10"/>
  <c r="EG54" i="11"/>
  <c r="BM5" i="10"/>
  <c r="DZ54" i="11"/>
  <c r="BF5" i="10"/>
  <c r="DV54" i="11"/>
  <c r="BB5" i="10"/>
  <c r="DM54" i="11"/>
  <c r="AS5" i="10"/>
  <c r="DE54" i="11"/>
  <c r="AK5" i="10"/>
  <c r="AF5" i="10"/>
  <c r="CZ54" i="11"/>
  <c r="CQ54" i="11"/>
  <c r="W5" i="10"/>
  <c r="Y5" i="10"/>
  <c r="CS54" i="11"/>
  <c r="BD5" i="10"/>
  <c r="DX54" i="11"/>
  <c r="BP5" i="10"/>
  <c r="EJ54" i="11"/>
  <c r="BO5" i="10"/>
  <c r="EI54" i="11"/>
  <c r="EC54" i="11"/>
  <c r="BI5" i="10"/>
  <c r="DO54" i="11"/>
  <c r="AU5" i="10"/>
  <c r="DS54" i="11"/>
  <c r="AY5" i="10"/>
  <c r="DG54" i="11"/>
  <c r="AM5" i="10"/>
  <c r="CU54" i="11"/>
  <c r="AA5" i="10"/>
  <c r="DN54" i="11"/>
  <c r="AT5" i="10"/>
  <c r="DL54" i="11"/>
  <c r="AR5" i="10"/>
  <c r="DB54" i="11"/>
  <c r="AH5" i="10"/>
  <c r="CK54" i="11"/>
  <c r="Q5" i="10"/>
  <c r="G58" i="11"/>
  <c r="H58" i="11"/>
  <c r="I58" i="11"/>
  <c r="BY58" i="11"/>
  <c r="BZ58" i="11"/>
  <c r="CA58" i="11"/>
  <c r="CB58" i="11"/>
  <c r="CC58" i="11"/>
  <c r="CD58" i="11"/>
  <c r="CE58" i="11"/>
  <c r="CF58" i="11"/>
  <c r="CG58" i="11"/>
  <c r="CH58" i="11"/>
  <c r="CI58" i="11"/>
  <c r="CJ58" i="11"/>
  <c r="CK58" i="11"/>
  <c r="CL58" i="11"/>
  <c r="CM58" i="11"/>
  <c r="CN58" i="11"/>
  <c r="CO58" i="11"/>
  <c r="CP58" i="11"/>
  <c r="CQ58" i="11"/>
  <c r="CR58" i="11"/>
  <c r="CS58" i="11"/>
  <c r="CT58" i="11"/>
  <c r="CU58" i="11"/>
  <c r="CV58" i="11"/>
  <c r="CW58" i="11"/>
  <c r="CX58" i="11"/>
  <c r="CY58" i="11"/>
  <c r="CZ58" i="11"/>
  <c r="DA58" i="11"/>
  <c r="DB58" i="11"/>
  <c r="DC58" i="11"/>
  <c r="DD58" i="11"/>
  <c r="DE58" i="11"/>
  <c r="DF58" i="11"/>
  <c r="DG58" i="11"/>
  <c r="DH58" i="11"/>
  <c r="DI58" i="11"/>
  <c r="DJ58" i="11"/>
  <c r="DK58" i="11"/>
  <c r="DL58" i="11"/>
  <c r="DM58" i="11"/>
  <c r="DN58" i="11"/>
  <c r="DO58" i="11"/>
  <c r="DP58" i="11"/>
  <c r="DQ58" i="11"/>
  <c r="DR58" i="11"/>
  <c r="DS58" i="11"/>
  <c r="DT58" i="11"/>
  <c r="DU58" i="11"/>
  <c r="DV58" i="11"/>
  <c r="DW58" i="11"/>
  <c r="DX58" i="11"/>
  <c r="DY58" i="11"/>
  <c r="DZ58" i="11"/>
  <c r="EA58" i="11"/>
  <c r="EB58" i="11"/>
  <c r="EC58" i="11"/>
  <c r="ED58" i="11"/>
  <c r="EE58" i="11"/>
  <c r="EF58" i="11"/>
  <c r="EG58" i="11"/>
  <c r="EH58" i="11"/>
  <c r="EI58" i="11"/>
  <c r="EJ58" i="11"/>
  <c r="EK58" i="11"/>
  <c r="E59" i="11"/>
  <c r="C59" i="11" s="1"/>
  <c r="F59" i="11"/>
  <c r="BJ54" i="11" l="1"/>
  <c r="C30" i="11" s="1"/>
  <c r="BG54" i="11"/>
  <c r="C27" i="11" s="1"/>
  <c r="AU54" i="11"/>
  <c r="C14" i="11" s="1"/>
  <c r="AM54" i="11"/>
  <c r="BE54" i="11"/>
  <c r="C25" i="11" s="1"/>
  <c r="AH114" i="11"/>
  <c r="M114" i="11"/>
  <c r="N67" i="11"/>
  <c r="U96" i="11"/>
  <c r="Y73" i="11"/>
  <c r="BG61" i="11"/>
  <c r="BL97" i="11"/>
  <c r="AH71" i="11"/>
  <c r="X71" i="11"/>
  <c r="V112" i="11"/>
  <c r="BR72" i="11"/>
  <c r="AV88" i="11"/>
  <c r="BE88" i="11"/>
  <c r="AW66" i="11"/>
  <c r="BA67" i="11"/>
  <c r="AZ66" i="11"/>
  <c r="AO71" i="11"/>
  <c r="AG62" i="11"/>
  <c r="AW73" i="11"/>
  <c r="P72" i="11"/>
  <c r="BB67" i="11"/>
  <c r="K88" i="11"/>
  <c r="BW73" i="11"/>
  <c r="AC67" i="11"/>
  <c r="BJ114" i="11"/>
  <c r="Q61" i="11"/>
  <c r="BO96" i="11"/>
  <c r="BR73" i="11"/>
  <c r="R72" i="11"/>
  <c r="AC73" i="11"/>
  <c r="BC71" i="11"/>
  <c r="T73" i="11"/>
  <c r="AZ73" i="11"/>
  <c r="BC66" i="11"/>
  <c r="BE67" i="11"/>
  <c r="BL91" i="11"/>
  <c r="AI88" i="11"/>
  <c r="BC84" i="11"/>
  <c r="BM113" i="11"/>
  <c r="AX114" i="11"/>
  <c r="AW114" i="11"/>
  <c r="BW114" i="11"/>
  <c r="AD114" i="11"/>
  <c r="Z114" i="11"/>
  <c r="T114" i="11"/>
  <c r="N114" i="11"/>
  <c r="BA114" i="11"/>
  <c r="BK114" i="11"/>
  <c r="AQ114" i="11"/>
  <c r="V114" i="11"/>
  <c r="BF114" i="11"/>
  <c r="BN114" i="11"/>
  <c r="BG114" i="11"/>
  <c r="S114" i="11"/>
  <c r="BU114" i="11"/>
  <c r="AG114" i="11"/>
  <c r="BP114" i="11"/>
  <c r="BV114" i="11"/>
  <c r="BQ113" i="11"/>
  <c r="AY114" i="11"/>
  <c r="AO114" i="11"/>
  <c r="Q114" i="11"/>
  <c r="BL114" i="11"/>
  <c r="AS114" i="11"/>
  <c r="Y114" i="11"/>
  <c r="L114" i="11"/>
  <c r="AJ114" i="11"/>
  <c r="X114" i="11"/>
  <c r="R114" i="11"/>
  <c r="AI114" i="11"/>
  <c r="AM114" i="11"/>
  <c r="K114" i="11"/>
  <c r="BT114" i="11"/>
  <c r="BI114" i="11"/>
  <c r="AE114" i="11"/>
  <c r="AN113" i="11"/>
  <c r="AB114" i="11"/>
  <c r="AK114" i="11"/>
  <c r="AR114" i="11"/>
  <c r="AN114" i="11"/>
  <c r="P114" i="11"/>
  <c r="AA114" i="11"/>
  <c r="AU114" i="11"/>
  <c r="BO114" i="11"/>
  <c r="AV114" i="11"/>
  <c r="BC114" i="11"/>
  <c r="BM114" i="11"/>
  <c r="BU113" i="11"/>
  <c r="AL114" i="11"/>
  <c r="BH62" i="11"/>
  <c r="BK62" i="11"/>
  <c r="AI62" i="11"/>
  <c r="BJ62" i="11"/>
  <c r="U62" i="11"/>
  <c r="AN62" i="11"/>
  <c r="BD62" i="11"/>
  <c r="BF62" i="11"/>
  <c r="AS62" i="11"/>
  <c r="AE62" i="11"/>
  <c r="AM62" i="11"/>
  <c r="BP62" i="11"/>
  <c r="AP62" i="11"/>
  <c r="BV62" i="11"/>
  <c r="BO62" i="11"/>
  <c r="BI62" i="11"/>
  <c r="BT62" i="11"/>
  <c r="AJ62" i="11"/>
  <c r="O62" i="11"/>
  <c r="AQ62" i="11"/>
  <c r="BW62" i="11"/>
  <c r="BE62" i="11"/>
  <c r="Y62" i="11"/>
  <c r="V62" i="11"/>
  <c r="AW62" i="11"/>
  <c r="AL62" i="11"/>
  <c r="AT62" i="11"/>
  <c r="K62" i="11"/>
  <c r="AF62" i="11"/>
  <c r="AU62" i="11"/>
  <c r="S62" i="11"/>
  <c r="L62" i="11"/>
  <c r="AX62" i="11"/>
  <c r="BM62" i="11"/>
  <c r="W62" i="11"/>
  <c r="AY62" i="11"/>
  <c r="BB62" i="11"/>
  <c r="BC62" i="11"/>
  <c r="BQ62" i="11"/>
  <c r="T62" i="11"/>
  <c r="AH62" i="11"/>
  <c r="AZ62" i="11"/>
  <c r="AB62" i="11"/>
  <c r="R62" i="11"/>
  <c r="BN62" i="11"/>
  <c r="BL62" i="11"/>
  <c r="X62" i="11"/>
  <c r="BV55" i="11"/>
  <c r="AR62" i="11"/>
  <c r="AA62" i="11"/>
  <c r="BU62" i="11"/>
  <c r="Z62" i="11"/>
  <c r="AD62" i="11"/>
  <c r="AO62" i="11"/>
  <c r="N62" i="11"/>
  <c r="T61" i="11"/>
  <c r="BV61" i="11"/>
  <c r="P62" i="11"/>
  <c r="M62" i="11"/>
  <c r="BK61" i="11"/>
  <c r="BA62" i="11"/>
  <c r="BR62" i="11"/>
  <c r="BG62" i="11"/>
  <c r="BN112" i="11"/>
  <c r="BS112" i="11"/>
  <c r="P112" i="11"/>
  <c r="AE112" i="11"/>
  <c r="O112" i="11"/>
  <c r="AP112" i="11"/>
  <c r="AZ112" i="11"/>
  <c r="Z112" i="11"/>
  <c r="U112" i="11"/>
  <c r="AS112" i="11"/>
  <c r="AW112" i="11"/>
  <c r="W112" i="11"/>
  <c r="AR112" i="11"/>
  <c r="AN112" i="11"/>
  <c r="AH112" i="11"/>
  <c r="BG112" i="11"/>
  <c r="AI112" i="11"/>
  <c r="AG112" i="11"/>
  <c r="Q112" i="11"/>
  <c r="BC112" i="11"/>
  <c r="AB112" i="11"/>
  <c r="BI112" i="11"/>
  <c r="BU111" i="11"/>
  <c r="K112" i="11"/>
  <c r="BQ112" i="11"/>
  <c r="AC112" i="11"/>
  <c r="X112" i="11"/>
  <c r="AF112" i="11"/>
  <c r="R112" i="11"/>
  <c r="AY112" i="11"/>
  <c r="AM112" i="11"/>
  <c r="BO112" i="11"/>
  <c r="AX112" i="11"/>
  <c r="BB112" i="11"/>
  <c r="BA112" i="11"/>
  <c r="BF112" i="11"/>
  <c r="BV112" i="11"/>
  <c r="Y112" i="11"/>
  <c r="BE112" i="11"/>
  <c r="BJ112" i="11"/>
  <c r="BL112" i="11"/>
  <c r="AU112" i="11"/>
  <c r="N112" i="11"/>
  <c r="AO112" i="11"/>
  <c r="AV112" i="11"/>
  <c r="T112" i="11"/>
  <c r="BP112" i="11"/>
  <c r="BM112" i="11"/>
  <c r="BD112" i="11"/>
  <c r="AD112" i="11"/>
  <c r="BR112" i="11"/>
  <c r="BT112" i="11"/>
  <c r="AT112" i="11"/>
  <c r="BW112" i="11"/>
  <c r="AJ112" i="11"/>
  <c r="AQ112" i="11"/>
  <c r="S112" i="11"/>
  <c r="BU112" i="11"/>
  <c r="AK112" i="11"/>
  <c r="BK112" i="11"/>
  <c r="L112" i="11"/>
  <c r="BQ83" i="11"/>
  <c r="BQ81" i="11"/>
  <c r="BQ66" i="11"/>
  <c r="BR114" i="11"/>
  <c r="W88" i="11"/>
  <c r="Z73" i="11"/>
  <c r="AM71" i="11"/>
  <c r="AF67" i="11"/>
  <c r="BE114" i="11"/>
  <c r="Y98" i="11"/>
  <c r="X72" i="11"/>
  <c r="U71" i="11"/>
  <c r="BC67" i="11"/>
  <c r="Q88" i="11"/>
  <c r="BM111" i="11"/>
  <c r="AU72" i="11"/>
  <c r="AC71" i="11"/>
  <c r="AB73" i="11"/>
  <c r="U73" i="11"/>
  <c r="AI73" i="11"/>
  <c r="AX66" i="11"/>
  <c r="BS66" i="11"/>
  <c r="BO66" i="11"/>
  <c r="BS114" i="11"/>
  <c r="BM88" i="11"/>
  <c r="AZ61" i="11"/>
  <c r="BR83" i="11"/>
  <c r="AG68" i="11"/>
  <c r="Q71" i="11"/>
  <c r="BL73" i="11"/>
  <c r="BO73" i="11"/>
  <c r="BP72" i="11"/>
  <c r="Q73" i="11"/>
  <c r="AI67" i="11"/>
  <c r="BR88" i="11"/>
  <c r="V84" i="11"/>
  <c r="BE72" i="11"/>
  <c r="AE71" i="11"/>
  <c r="BT71" i="11"/>
  <c r="P71" i="11"/>
  <c r="BQ71" i="11"/>
  <c r="Y67" i="11"/>
  <c r="BW66" i="11"/>
  <c r="W114" i="11"/>
  <c r="AW103" i="11"/>
  <c r="Z103" i="11"/>
  <c r="BR103" i="11"/>
  <c r="BU102" i="11"/>
  <c r="AT102" i="11"/>
  <c r="BT102" i="11"/>
  <c r="AU102" i="11"/>
  <c r="AB102" i="11"/>
  <c r="L102" i="11"/>
  <c r="Q102" i="11"/>
  <c r="BO102" i="11"/>
  <c r="AP102" i="11"/>
  <c r="AX102" i="11"/>
  <c r="BC102" i="11"/>
  <c r="AK102" i="11"/>
  <c r="AQ102" i="11"/>
  <c r="BM102" i="11"/>
  <c r="P102" i="11"/>
  <c r="BA102" i="11"/>
  <c r="AR102" i="11"/>
  <c r="BE102" i="11"/>
  <c r="AM102" i="11"/>
  <c r="AZ102" i="11"/>
  <c r="M102" i="11"/>
  <c r="BG102" i="11"/>
  <c r="BJ102" i="11"/>
  <c r="U102" i="11"/>
  <c r="BL102" i="11"/>
  <c r="T102" i="11"/>
  <c r="W102" i="11"/>
  <c r="L103" i="11"/>
  <c r="AD102" i="11"/>
  <c r="AY102" i="11"/>
  <c r="AO102" i="11"/>
  <c r="BR102" i="11"/>
  <c r="AA102" i="11"/>
  <c r="AC102" i="11"/>
  <c r="AW102" i="11"/>
  <c r="AJ102" i="11"/>
  <c r="AL102" i="11"/>
  <c r="S102" i="11"/>
  <c r="K102" i="11"/>
  <c r="AN102" i="11"/>
  <c r="BT101" i="11"/>
  <c r="AB101" i="11"/>
  <c r="K101" i="11"/>
  <c r="BI102" i="11"/>
  <c r="Q101" i="11"/>
  <c r="BH102" i="11"/>
  <c r="T101" i="11"/>
  <c r="BQ96" i="11"/>
  <c r="BV98" i="11"/>
  <c r="BJ88" i="11"/>
  <c r="AX88" i="11"/>
  <c r="AM88" i="11"/>
  <c r="BA96" i="11"/>
  <c r="BV102" i="11"/>
  <c r="BQ88" i="11"/>
  <c r="BU88" i="11"/>
  <c r="AD98" i="11"/>
  <c r="T88" i="11"/>
  <c r="AA88" i="11"/>
  <c r="K86" i="11"/>
  <c r="AN86" i="11"/>
  <c r="AE86" i="11"/>
  <c r="AZ86" i="11"/>
  <c r="AM86" i="11"/>
  <c r="BO86" i="11"/>
  <c r="AC86" i="11"/>
  <c r="AS86" i="11"/>
  <c r="T86" i="11"/>
  <c r="AZ84" i="11"/>
  <c r="AS84" i="11"/>
  <c r="BW83" i="11"/>
  <c r="BV84" i="11"/>
  <c r="AR84" i="11"/>
  <c r="AQ84" i="11"/>
  <c r="AK81" i="11"/>
  <c r="N84" i="11"/>
  <c r="BK87" i="11"/>
  <c r="AG77" i="11"/>
  <c r="AZ83" i="11"/>
  <c r="AS81" i="11"/>
  <c r="L84" i="11"/>
  <c r="AR82" i="11"/>
  <c r="BS83" i="11"/>
  <c r="BT84" i="11"/>
  <c r="BT82" i="11"/>
  <c r="AP82" i="11"/>
  <c r="S82" i="11"/>
  <c r="AJ82" i="11"/>
  <c r="Z83" i="11"/>
  <c r="BE81" i="11"/>
  <c r="AB82" i="11"/>
  <c r="BE83" i="11"/>
  <c r="K81" i="11"/>
  <c r="R81" i="11"/>
  <c r="AN81" i="11"/>
  <c r="AE83" i="11"/>
  <c r="P78" i="11"/>
  <c r="L83" i="11"/>
  <c r="X82" i="11"/>
  <c r="Q82" i="11"/>
  <c r="AU84" i="11"/>
  <c r="AQ81" i="11"/>
  <c r="BS87" i="11"/>
  <c r="O83" i="11"/>
  <c r="AW81" i="11"/>
  <c r="BF82" i="11"/>
  <c r="BR81" i="11"/>
  <c r="O81" i="11"/>
  <c r="BD87" i="11"/>
  <c r="BO87" i="11"/>
  <c r="AT82" i="11"/>
  <c r="BU82" i="11"/>
  <c r="AH81" i="11"/>
  <c r="AU82" i="11"/>
  <c r="AL81" i="11"/>
  <c r="BL81" i="11"/>
  <c r="AB83" i="11"/>
  <c r="AQ83" i="11"/>
  <c r="AM83" i="11"/>
  <c r="BD82" i="11"/>
  <c r="AK84" i="11"/>
  <c r="BV81" i="11"/>
  <c r="AM84" i="11"/>
  <c r="BG83" i="11"/>
  <c r="Y81" i="11"/>
  <c r="AC81" i="11"/>
  <c r="AO83" i="11"/>
  <c r="BF87" i="11"/>
  <c r="AO65" i="11"/>
  <c r="K83" i="11"/>
  <c r="AT81" i="11"/>
  <c r="BU83" i="11"/>
  <c r="BJ83" i="11"/>
  <c r="K82" i="11"/>
  <c r="BI82" i="11"/>
  <c r="AL84" i="11"/>
  <c r="BT87" i="11"/>
  <c r="AE81" i="11"/>
  <c r="BP67" i="11"/>
  <c r="X67" i="11"/>
  <c r="BV67" i="11"/>
  <c r="BF67" i="11"/>
  <c r="AN66" i="11"/>
  <c r="BJ66" i="11"/>
  <c r="BH72" i="11"/>
  <c r="L73" i="11"/>
  <c r="BA71" i="11"/>
  <c r="AA71" i="11"/>
  <c r="BU73" i="11"/>
  <c r="AJ72" i="11"/>
  <c r="W72" i="11"/>
  <c r="AL71" i="11"/>
  <c r="BV71" i="11"/>
  <c r="M72" i="11"/>
  <c r="L67" i="11"/>
  <c r="AS67" i="11"/>
  <c r="AD67" i="11"/>
  <c r="AR73" i="11"/>
  <c r="BM73" i="11"/>
  <c r="BB72" i="11"/>
  <c r="BC73" i="11"/>
  <c r="BV73" i="11"/>
  <c r="P81" i="11"/>
  <c r="AP64" i="11"/>
  <c r="W84" i="11"/>
  <c r="AZ87" i="11"/>
  <c r="AJ66" i="11"/>
  <c r="BM66" i="11"/>
  <c r="Q67" i="11"/>
  <c r="BP71" i="11"/>
  <c r="M73" i="11"/>
  <c r="BD73" i="11"/>
  <c r="BK73" i="11"/>
  <c r="T71" i="11"/>
  <c r="X81" i="11"/>
  <c r="BH66" i="11"/>
  <c r="Z66" i="11"/>
  <c r="BG66" i="11"/>
  <c r="AI66" i="11"/>
  <c r="AJ87" i="11"/>
  <c r="BG72" i="11"/>
  <c r="U72" i="11"/>
  <c r="N71" i="11"/>
  <c r="BM71" i="11"/>
  <c r="AM72" i="11"/>
  <c r="AD71" i="11"/>
  <c r="BN72" i="11"/>
  <c r="AF72" i="11"/>
  <c r="K73" i="11"/>
  <c r="Z72" i="11"/>
  <c r="N82" i="11"/>
  <c r="BD67" i="11"/>
  <c r="W67" i="11"/>
  <c r="BA66" i="11"/>
  <c r="T67" i="11"/>
  <c r="BB66" i="11"/>
  <c r="AM67" i="11"/>
  <c r="AH72" i="11"/>
  <c r="BG73" i="11"/>
  <c r="BJ71" i="11"/>
  <c r="L72" i="11"/>
  <c r="AD72" i="11"/>
  <c r="AG73" i="11"/>
  <c r="AB71" i="11"/>
  <c r="BB73" i="11"/>
  <c r="BS73" i="11"/>
  <c r="BO71" i="11"/>
  <c r="AX72" i="11"/>
  <c r="V73" i="11"/>
  <c r="BK71" i="11"/>
  <c r="AG66" i="11"/>
  <c r="P61" i="11"/>
  <c r="M112" i="11"/>
  <c r="AX73" i="11"/>
  <c r="AB72" i="11"/>
  <c r="BR71" i="11"/>
  <c r="BL67" i="11"/>
  <c r="AU67" i="11"/>
  <c r="BQ114" i="11"/>
  <c r="AF61" i="11"/>
  <c r="AV72" i="11"/>
  <c r="N72" i="11"/>
  <c r="AY71" i="11"/>
  <c r="AW71" i="11"/>
  <c r="BI73" i="11"/>
  <c r="X66" i="11"/>
  <c r="AS66" i="11"/>
  <c r="BK67" i="11"/>
  <c r="BB114" i="11"/>
  <c r="M88" i="11"/>
  <c r="BS62" i="11"/>
  <c r="AG95" i="11"/>
  <c r="BC95" i="11"/>
  <c r="S95" i="11"/>
  <c r="BV95" i="11"/>
  <c r="AE95" i="11"/>
  <c r="BG96" i="11"/>
  <c r="BR96" i="11"/>
  <c r="BJ96" i="11"/>
  <c r="AA96" i="11"/>
  <c r="AK96" i="11"/>
  <c r="BD96" i="11"/>
  <c r="BK96" i="11"/>
  <c r="AU96" i="11"/>
  <c r="Z96" i="11"/>
  <c r="BE96" i="11"/>
  <c r="R96" i="11"/>
  <c r="AG96" i="11"/>
  <c r="AH96" i="11"/>
  <c r="AZ96" i="11"/>
  <c r="O96" i="11"/>
  <c r="V96" i="11"/>
  <c r="BM96" i="11"/>
  <c r="BV96" i="11"/>
  <c r="BF96" i="11"/>
  <c r="AE96" i="11"/>
  <c r="L96" i="11"/>
  <c r="X96" i="11"/>
  <c r="BL96" i="11"/>
  <c r="K96" i="11"/>
  <c r="W96" i="11"/>
  <c r="AI96" i="11"/>
  <c r="BU96" i="11"/>
  <c r="AJ96" i="11"/>
  <c r="BB96" i="11"/>
  <c r="T96" i="11"/>
  <c r="AM96" i="11"/>
  <c r="N96" i="11"/>
  <c r="BS96" i="11"/>
  <c r="BW96" i="11"/>
  <c r="AD96" i="11"/>
  <c r="AQ96" i="11"/>
  <c r="BT96" i="11"/>
  <c r="AY96" i="11"/>
  <c r="AT96" i="11"/>
  <c r="BN96" i="11"/>
  <c r="M96" i="11"/>
  <c r="BI96" i="11"/>
  <c r="BC96" i="11"/>
  <c r="AL96" i="11"/>
  <c r="P96" i="11"/>
  <c r="S96" i="11"/>
  <c r="AN96" i="11"/>
  <c r="AR96" i="11"/>
  <c r="AB96" i="11"/>
  <c r="AV96" i="11"/>
  <c r="Y96" i="11"/>
  <c r="Q96" i="11"/>
  <c r="BL88" i="11"/>
  <c r="BG88" i="11"/>
  <c r="U88" i="11"/>
  <c r="BN88" i="11"/>
  <c r="BO88" i="11"/>
  <c r="R88" i="11"/>
  <c r="AO88" i="11"/>
  <c r="AP88" i="11"/>
  <c r="AK88" i="11"/>
  <c r="AZ88" i="11"/>
  <c r="BF88" i="11"/>
  <c r="AL88" i="11"/>
  <c r="AH88" i="11"/>
  <c r="O88" i="11"/>
  <c r="AD88" i="11"/>
  <c r="X88" i="11"/>
  <c r="AS88" i="11"/>
  <c r="BB88" i="11"/>
  <c r="AY88" i="11"/>
  <c r="AC88" i="11"/>
  <c r="Y88" i="11"/>
  <c r="BC88" i="11"/>
  <c r="BI88" i="11"/>
  <c r="V88" i="11"/>
  <c r="BS88" i="11"/>
  <c r="AG88" i="11"/>
  <c r="AU88" i="11"/>
  <c r="N88" i="11"/>
  <c r="AN88" i="11"/>
  <c r="AB68" i="11"/>
  <c r="O74" i="11"/>
  <c r="BH65" i="11"/>
  <c r="BA64" i="11"/>
  <c r="BC65" i="11"/>
  <c r="AO64" i="11"/>
  <c r="BO64" i="11"/>
  <c r="AT64" i="11"/>
  <c r="BF65" i="11"/>
  <c r="L65" i="11"/>
  <c r="S65" i="11"/>
  <c r="AU65" i="11"/>
  <c r="BC64" i="11"/>
  <c r="O64" i="11"/>
  <c r="AP65" i="11"/>
  <c r="BM64" i="11"/>
  <c r="S74" i="11"/>
  <c r="AZ64" i="11"/>
  <c r="AR64" i="11"/>
  <c r="BP65" i="11"/>
  <c r="Z64" i="11"/>
  <c r="AE74" i="11"/>
  <c r="BK65" i="11"/>
  <c r="AU64" i="11"/>
  <c r="BQ65" i="11"/>
  <c r="AQ64" i="11"/>
  <c r="Y64" i="11"/>
  <c r="O65" i="11"/>
  <c r="AS64" i="11"/>
  <c r="AK64" i="11"/>
  <c r="AN65" i="11"/>
  <c r="BO65" i="11"/>
  <c r="BT65" i="11"/>
  <c r="BD64" i="11"/>
  <c r="BL64" i="11"/>
  <c r="BD75" i="11"/>
  <c r="AG64" i="11"/>
  <c r="AW64" i="11"/>
  <c r="BT74" i="11"/>
  <c r="BA65" i="11"/>
  <c r="P65" i="11"/>
  <c r="S64" i="11"/>
  <c r="BD65" i="11"/>
  <c r="AN67" i="11"/>
  <c r="BQ67" i="11"/>
  <c r="AU66" i="11"/>
  <c r="BU66" i="11"/>
  <c r="W66" i="11"/>
  <c r="AT67" i="11"/>
  <c r="BU67" i="11"/>
  <c r="BI67" i="11"/>
  <c r="BO67" i="11"/>
  <c r="P67" i="11"/>
  <c r="AG67" i="11"/>
  <c r="M67" i="11"/>
  <c r="AE66" i="11"/>
  <c r="BT67" i="11"/>
  <c r="U67" i="11"/>
  <c r="BP66" i="11"/>
  <c r="AM66" i="11"/>
  <c r="R66" i="11"/>
  <c r="AP66" i="11"/>
  <c r="Z67" i="11"/>
  <c r="AR66" i="11"/>
  <c r="BJ67" i="11"/>
  <c r="BG67" i="11"/>
  <c r="BI66" i="11"/>
  <c r="V67" i="11"/>
  <c r="N66" i="11"/>
  <c r="AH67" i="11"/>
  <c r="O67" i="11"/>
  <c r="AL66" i="11"/>
  <c r="BL66" i="11"/>
  <c r="BL72" i="11"/>
  <c r="BH71" i="11"/>
  <c r="BQ73" i="11"/>
  <c r="AS73" i="11"/>
  <c r="AS72" i="11"/>
  <c r="P73" i="11"/>
  <c r="K72" i="11"/>
  <c r="BQ72" i="11"/>
  <c r="BU71" i="11"/>
  <c r="AK72" i="11"/>
  <c r="BU72" i="11"/>
  <c r="BO72" i="11"/>
  <c r="BJ72" i="11"/>
  <c r="AG72" i="11"/>
  <c r="AI72" i="11"/>
  <c r="BV72" i="11"/>
  <c r="AG71" i="11"/>
  <c r="Y72" i="11"/>
  <c r="AR56" i="11"/>
  <c r="BN56" i="11"/>
  <c r="AV56" i="11"/>
  <c r="BA56" i="11"/>
  <c r="BT56" i="11"/>
  <c r="AN56" i="11"/>
  <c r="BD56" i="11"/>
  <c r="AP56" i="11"/>
  <c r="BL56" i="11"/>
  <c r="BO56" i="11"/>
  <c r="BT57" i="11"/>
  <c r="BP56" i="11"/>
  <c r="V61" i="11"/>
  <c r="AS61" i="11"/>
  <c r="BU61" i="11"/>
  <c r="N61" i="11"/>
  <c r="BL61" i="11"/>
  <c r="R61" i="11"/>
  <c r="AQ61" i="11"/>
  <c r="AY61" i="11"/>
  <c r="BD61" i="11"/>
  <c r="BM61" i="11"/>
  <c r="BJ61" i="11"/>
  <c r="BO61" i="11"/>
  <c r="AR61" i="11"/>
  <c r="BA61" i="11"/>
  <c r="BH61" i="11"/>
  <c r="AT61" i="11"/>
  <c r="M61" i="11"/>
  <c r="AD61" i="11"/>
  <c r="L61" i="11"/>
  <c r="S61" i="11"/>
  <c r="AG61" i="11"/>
  <c r="AN61" i="11"/>
  <c r="X61" i="11"/>
  <c r="BS61" i="11"/>
  <c r="BQ61" i="11"/>
  <c r="BE61" i="11"/>
  <c r="AX61" i="11"/>
  <c r="BP61" i="11"/>
  <c r="Y61" i="11"/>
  <c r="AZ56" i="11"/>
  <c r="BI61" i="11"/>
  <c r="AH61" i="11"/>
  <c r="AW61" i="11"/>
  <c r="U61" i="11"/>
  <c r="BR61" i="11"/>
  <c r="BC61" i="11"/>
  <c r="AC61" i="11"/>
  <c r="BN61" i="11"/>
  <c r="AM61" i="11"/>
  <c r="AI61" i="11"/>
  <c r="AJ61" i="11"/>
  <c r="AO61" i="11"/>
  <c r="S107" i="11"/>
  <c r="AJ97" i="11"/>
  <c r="BH98" i="11"/>
  <c r="BI98" i="11"/>
  <c r="AM98" i="11"/>
  <c r="BN97" i="11"/>
  <c r="AB98" i="11"/>
  <c r="X98" i="11"/>
  <c r="BC98" i="11"/>
  <c r="AR98" i="11"/>
  <c r="AU98" i="11"/>
  <c r="AT98" i="11"/>
  <c r="BP98" i="11"/>
  <c r="W98" i="11"/>
  <c r="BE97" i="11"/>
  <c r="O98" i="11"/>
  <c r="BT98" i="11"/>
  <c r="BG98" i="11"/>
  <c r="Z98" i="11"/>
  <c r="AN98" i="11"/>
  <c r="AH98" i="11"/>
  <c r="AP98" i="11"/>
  <c r="T98" i="11"/>
  <c r="L98" i="11"/>
  <c r="AA98" i="11"/>
  <c r="S98" i="11"/>
  <c r="BN98" i="11"/>
  <c r="BQ98" i="11"/>
  <c r="N98" i="11"/>
  <c r="BI97" i="11"/>
  <c r="BB98" i="11"/>
  <c r="AQ98" i="11"/>
  <c r="BW97" i="11"/>
  <c r="BU98" i="11"/>
  <c r="AK98" i="11"/>
  <c r="AO98" i="11"/>
  <c r="AX98" i="11"/>
  <c r="AN97" i="11"/>
  <c r="Q98" i="11"/>
  <c r="BA98" i="11"/>
  <c r="BS98" i="11"/>
  <c r="AF98" i="11"/>
  <c r="AG98" i="11"/>
  <c r="BD98" i="11"/>
  <c r="AZ98" i="11"/>
  <c r="BF97" i="11"/>
  <c r="BO97" i="11"/>
  <c r="BJ98" i="11"/>
  <c r="BD97" i="11"/>
  <c r="R98" i="11"/>
  <c r="AZ97" i="11"/>
  <c r="U98" i="11"/>
  <c r="BE98" i="11"/>
  <c r="BF98" i="11"/>
  <c r="BL98" i="11"/>
  <c r="BK98" i="11"/>
  <c r="AL98" i="11"/>
  <c r="AY98" i="11"/>
  <c r="K98" i="11"/>
  <c r="BT97" i="11"/>
  <c r="AE98" i="11"/>
  <c r="BW98" i="11"/>
  <c r="BM98" i="11"/>
  <c r="AV98" i="11"/>
  <c r="BR98" i="11"/>
  <c r="BR97" i="11"/>
  <c r="AA82" i="11"/>
  <c r="T65" i="11"/>
  <c r="T64" i="11"/>
  <c r="AA72" i="11"/>
  <c r="AN71" i="11"/>
  <c r="AO73" i="11"/>
  <c r="X73" i="11"/>
  <c r="AY72" i="11"/>
  <c r="BI72" i="11"/>
  <c r="AE72" i="11"/>
  <c r="BT72" i="11"/>
  <c r="BJ73" i="11"/>
  <c r="BT73" i="11"/>
  <c r="W73" i="11"/>
  <c r="AQ72" i="11"/>
  <c r="AQ71" i="11"/>
  <c r="W71" i="11"/>
  <c r="O71" i="11"/>
  <c r="BF71" i="11"/>
  <c r="AT73" i="11"/>
  <c r="Q72" i="11"/>
  <c r="AW72" i="11"/>
  <c r="BF73" i="11"/>
  <c r="AX71" i="11"/>
  <c r="AJ73" i="11"/>
  <c r="AH66" i="11"/>
  <c r="AK66" i="11"/>
  <c r="K66" i="11"/>
  <c r="AB66" i="11"/>
  <c r="AQ66" i="11"/>
  <c r="BM67" i="11"/>
  <c r="AB67" i="11"/>
  <c r="BN67" i="11"/>
  <c r="S67" i="11"/>
  <c r="BK66" i="11"/>
  <c r="BH67" i="11"/>
  <c r="AB88" i="11"/>
  <c r="BD88" i="11"/>
  <c r="BW88" i="11"/>
  <c r="BA88" i="11"/>
  <c r="AL61" i="11"/>
  <c r="W61" i="11"/>
  <c r="AI98" i="11"/>
  <c r="AJ98" i="11"/>
  <c r="R65" i="11"/>
  <c r="AA73" i="11"/>
  <c r="AN72" i="11"/>
  <c r="L71" i="11"/>
  <c r="S73" i="11"/>
  <c r="R73" i="11"/>
  <c r="AN73" i="11"/>
  <c r="AD73" i="11"/>
  <c r="N73" i="11"/>
  <c r="BB71" i="11"/>
  <c r="AF71" i="11"/>
  <c r="BW72" i="11"/>
  <c r="AU73" i="11"/>
  <c r="BS72" i="11"/>
  <c r="BE73" i="11"/>
  <c r="R71" i="11"/>
  <c r="BI71" i="11"/>
  <c r="AT72" i="11"/>
  <c r="V71" i="11"/>
  <c r="AR71" i="11"/>
  <c r="BN73" i="11"/>
  <c r="BD72" i="11"/>
  <c r="AA66" i="11"/>
  <c r="BT66" i="11"/>
  <c r="AO66" i="11"/>
  <c r="AL67" i="11"/>
  <c r="AY66" i="11"/>
  <c r="BS67" i="11"/>
  <c r="V66" i="11"/>
  <c r="AQ67" i="11"/>
  <c r="BW67" i="11"/>
  <c r="AR67" i="11"/>
  <c r="AZ67" i="11"/>
  <c r="BD66" i="11"/>
  <c r="L88" i="11"/>
  <c r="AE88" i="11"/>
  <c r="BT88" i="11"/>
  <c r="AR88" i="11"/>
  <c r="K61" i="11"/>
  <c r="BW61" i="11"/>
  <c r="AP61" i="11"/>
  <c r="V98" i="11"/>
  <c r="BV97" i="11"/>
  <c r="BF56" i="11"/>
  <c r="AK73" i="11"/>
  <c r="BL71" i="11"/>
  <c r="AT71" i="11"/>
  <c r="AU71" i="11"/>
  <c r="Z71" i="11"/>
  <c r="K71" i="11"/>
  <c r="AE73" i="11"/>
  <c r="S71" i="11"/>
  <c r="AC72" i="11"/>
  <c r="AL72" i="11"/>
  <c r="AM73" i="11"/>
  <c r="AL73" i="11"/>
  <c r="BE71" i="11"/>
  <c r="BM72" i="11"/>
  <c r="AR72" i="11"/>
  <c r="AP72" i="11"/>
  <c r="AO72" i="11"/>
  <c r="AS71" i="11"/>
  <c r="BA72" i="11"/>
  <c r="BD71" i="11"/>
  <c r="AJ71" i="11"/>
  <c r="BE66" i="11"/>
  <c r="BN66" i="11"/>
  <c r="BV66" i="11"/>
  <c r="AT66" i="11"/>
  <c r="BR67" i="11"/>
  <c r="O66" i="11"/>
  <c r="AW67" i="11"/>
  <c r="AK67" i="11"/>
  <c r="AY67" i="11"/>
  <c r="S66" i="11"/>
  <c r="AV66" i="11"/>
  <c r="Z88" i="11"/>
  <c r="BV88" i="11"/>
  <c r="AW88" i="11"/>
  <c r="BK88" i="11"/>
  <c r="AJ88" i="11"/>
  <c r="Z61" i="11"/>
  <c r="BF61" i="11"/>
  <c r="AC98" i="11"/>
  <c r="AW96" i="11"/>
  <c r="AA83" i="11"/>
  <c r="AQ73" i="11"/>
  <c r="BN71" i="11"/>
  <c r="S72" i="11"/>
  <c r="T72" i="11"/>
  <c r="BW71" i="11"/>
  <c r="AK71" i="11"/>
  <c r="AP71" i="11"/>
  <c r="V72" i="11"/>
  <c r="O72" i="11"/>
  <c r="BF72" i="11"/>
  <c r="M71" i="11"/>
  <c r="AY73" i="11"/>
  <c r="BA73" i="11"/>
  <c r="BS71" i="11"/>
  <c r="BK72" i="11"/>
  <c r="BC72" i="11"/>
  <c r="O73" i="11"/>
  <c r="AI71" i="11"/>
  <c r="BG71" i="11"/>
  <c r="AZ71" i="11"/>
  <c r="AZ72" i="11"/>
  <c r="AE67" i="11"/>
  <c r="AD66" i="11"/>
  <c r="Y66" i="11"/>
  <c r="K67" i="11"/>
  <c r="Q66" i="11"/>
  <c r="BR66" i="11"/>
  <c r="L66" i="11"/>
  <c r="U66" i="11"/>
  <c r="R67" i="11"/>
  <c r="AO67" i="11"/>
  <c r="AJ67" i="11"/>
  <c r="AT88" i="11"/>
  <c r="P88" i="11"/>
  <c r="AQ88" i="11"/>
  <c r="S88" i="11"/>
  <c r="AE61" i="11"/>
  <c r="BT61" i="11"/>
  <c r="BB61" i="11"/>
  <c r="AN57" i="11"/>
  <c r="BO98" i="11"/>
  <c r="AX96" i="11"/>
  <c r="AT85" i="11"/>
  <c r="BV85" i="11"/>
  <c r="AN85" i="11"/>
  <c r="AW85" i="11"/>
  <c r="M80" i="11"/>
  <c r="K85" i="11"/>
  <c r="AY80" i="11"/>
  <c r="BL84" i="11"/>
  <c r="AV81" i="11"/>
  <c r="AJ84" i="11"/>
  <c r="BM84" i="11"/>
  <c r="BG81" i="11"/>
  <c r="AI83" i="11"/>
  <c r="BC81" i="11"/>
  <c r="AE80" i="11"/>
  <c r="BL83" i="11"/>
  <c r="AJ81" i="11"/>
  <c r="BH82" i="11"/>
  <c r="BG84" i="11"/>
  <c r="AW84" i="11"/>
  <c r="Q81" i="11"/>
  <c r="AT80" i="11"/>
  <c r="BD83" i="11"/>
  <c r="AV84" i="11"/>
  <c r="BM83" i="11"/>
  <c r="AW82" i="11"/>
  <c r="L81" i="11"/>
  <c r="P83" i="11"/>
  <c r="P82" i="11"/>
  <c r="K84" i="11"/>
  <c r="AO81" i="11"/>
  <c r="BQ84" i="11"/>
  <c r="BA82" i="11"/>
  <c r="BF83" i="11"/>
  <c r="P84" i="11"/>
  <c r="U82" i="11"/>
  <c r="BO84" i="11"/>
  <c r="AD82" i="11"/>
  <c r="BT81" i="11"/>
  <c r="BK81" i="11"/>
  <c r="V81" i="11"/>
  <c r="W83" i="11"/>
  <c r="BC83" i="11"/>
  <c r="T83" i="11"/>
  <c r="AV83" i="11"/>
  <c r="Q83" i="11"/>
  <c r="S83" i="11"/>
  <c r="Z82" i="11"/>
  <c r="AL82" i="11"/>
  <c r="AN82" i="11"/>
  <c r="M84" i="11"/>
  <c r="BD81" i="11"/>
  <c r="BP82" i="11"/>
  <c r="BI83" i="11"/>
  <c r="AS82" i="11"/>
  <c r="AK83" i="11"/>
  <c r="AT84" i="11"/>
  <c r="BE82" i="11"/>
  <c r="L82" i="11"/>
  <c r="BW81" i="11"/>
  <c r="AG83" i="11"/>
  <c r="BJ81" i="11"/>
  <c r="BE84" i="11"/>
  <c r="AK82" i="11"/>
  <c r="BA81" i="11"/>
  <c r="BO82" i="11"/>
  <c r="AX83" i="11"/>
  <c r="AE84" i="11"/>
  <c r="BK84" i="11"/>
  <c r="AY84" i="11"/>
  <c r="X84" i="11"/>
  <c r="AX81" i="11"/>
  <c r="BB81" i="11"/>
  <c r="N81" i="11"/>
  <c r="Z81" i="11"/>
  <c r="BI81" i="11"/>
  <c r="BS81" i="11"/>
  <c r="BT83" i="11"/>
  <c r="AD83" i="11"/>
  <c r="Y82" i="11"/>
  <c r="AV82" i="11"/>
  <c r="AH82" i="11"/>
  <c r="BF81" i="11"/>
  <c r="AI81" i="11"/>
  <c r="O82" i="11"/>
  <c r="AX84" i="11"/>
  <c r="Z84" i="11"/>
  <c r="BW84" i="11"/>
  <c r="AD81" i="11"/>
  <c r="BJ82" i="11"/>
  <c r="M82" i="11"/>
  <c r="BR82" i="11"/>
  <c r="BO83" i="11"/>
  <c r="BC82" i="11"/>
  <c r="BV83" i="11"/>
  <c r="AF83" i="11"/>
  <c r="AF82" i="11"/>
  <c r="W82" i="11"/>
  <c r="Q84" i="11"/>
  <c r="V82" i="11"/>
  <c r="S81" i="11"/>
  <c r="BJ84" i="11"/>
  <c r="AE82" i="11"/>
  <c r="BF84" i="11"/>
  <c r="BN84" i="11"/>
  <c r="AN84" i="11"/>
  <c r="M81" i="11"/>
  <c r="BL82" i="11"/>
  <c r="BB83" i="11"/>
  <c r="BP81" i="11"/>
  <c r="BK82" i="11"/>
  <c r="T81" i="11"/>
  <c r="BI84" i="11"/>
  <c r="BU84" i="11"/>
  <c r="AQ82" i="11"/>
  <c r="AI84" i="11"/>
  <c r="AW83" i="11"/>
  <c r="BS82" i="11"/>
  <c r="BR84" i="11"/>
  <c r="U83" i="11"/>
  <c r="AZ81" i="11"/>
  <c r="N83" i="11"/>
  <c r="AU81" i="11"/>
  <c r="AL83" i="11"/>
  <c r="BW82" i="11"/>
  <c r="AC83" i="11"/>
  <c r="M83" i="11"/>
  <c r="AZ82" i="11"/>
  <c r="BG82" i="11"/>
  <c r="AX82" i="11"/>
  <c r="O84" i="11"/>
  <c r="AG81" i="11"/>
  <c r="U84" i="11"/>
  <c r="BN82" i="11"/>
  <c r="BV82" i="11"/>
  <c r="AM81" i="11"/>
  <c r="AT83" i="11"/>
  <c r="AB84" i="11"/>
  <c r="BQ82" i="11"/>
  <c r="AH84" i="11"/>
  <c r="AH83" i="11"/>
  <c r="AC84" i="11"/>
  <c r="V83" i="11"/>
  <c r="AA84" i="11"/>
  <c r="Y83" i="11"/>
  <c r="BD84" i="11"/>
  <c r="AS83" i="11"/>
  <c r="BA83" i="11"/>
  <c r="BU81" i="11"/>
  <c r="AY83" i="11"/>
  <c r="X83" i="11"/>
  <c r="AI82" i="11"/>
  <c r="AD84" i="11"/>
  <c r="BS84" i="11"/>
  <c r="BN83" i="11"/>
  <c r="AG84" i="11"/>
  <c r="BO81" i="11"/>
  <c r="AP84" i="11"/>
  <c r="BN81" i="11"/>
  <c r="AG82" i="11"/>
  <c r="AB81" i="11"/>
  <c r="BB82" i="11"/>
  <c r="AC82" i="11"/>
  <c r="AJ83" i="11"/>
  <c r="BA84" i="11"/>
  <c r="AR81" i="11"/>
  <c r="T82" i="11"/>
  <c r="AO84" i="11"/>
  <c r="BM81" i="11"/>
  <c r="AM82" i="11"/>
  <c r="T84" i="11"/>
  <c r="AO82" i="11"/>
  <c r="R82" i="11"/>
  <c r="U81" i="11"/>
  <c r="AN83" i="11"/>
  <c r="AY81" i="11"/>
  <c r="BM82" i="11"/>
  <c r="S84" i="11"/>
  <c r="R83" i="11"/>
  <c r="BB84" i="11"/>
  <c r="AU83" i="11"/>
  <c r="O101" i="11"/>
  <c r="AN101" i="11"/>
  <c r="BJ101" i="11"/>
  <c r="AA101" i="11"/>
  <c r="BK101" i="11"/>
  <c r="BU101" i="11"/>
  <c r="AS101" i="11"/>
  <c r="AL101" i="11"/>
  <c r="BS101" i="11"/>
  <c r="N101" i="11"/>
  <c r="BH101" i="11"/>
  <c r="AW101" i="11"/>
  <c r="AC101" i="11"/>
  <c r="BV101" i="11"/>
  <c r="BQ101" i="11"/>
  <c r="X101" i="11"/>
  <c r="BB101" i="11"/>
  <c r="BM101" i="11"/>
  <c r="AJ101" i="11"/>
  <c r="BO101" i="11"/>
  <c r="V101" i="11"/>
  <c r="BD101" i="11"/>
  <c r="AM101" i="11"/>
  <c r="BC101" i="11"/>
  <c r="U101" i="11"/>
  <c r="BI101" i="11"/>
  <c r="BW101" i="11"/>
  <c r="S101" i="11"/>
  <c r="AT101" i="11"/>
  <c r="R101" i="11"/>
  <c r="BE101" i="11"/>
  <c r="W101" i="11"/>
  <c r="AI101" i="11"/>
  <c r="AR101" i="11"/>
  <c r="AY101" i="11"/>
  <c r="AP101" i="11"/>
  <c r="AG101" i="11"/>
  <c r="M101" i="11"/>
  <c r="AD101" i="11"/>
  <c r="AI109" i="11"/>
  <c r="BP111" i="11"/>
  <c r="BT111" i="11"/>
  <c r="BI91" i="11"/>
  <c r="BJ55" i="11"/>
  <c r="BS54" i="11"/>
  <c r="C40" i="11" s="1"/>
  <c r="BL100" i="11"/>
  <c r="AA90" i="11"/>
  <c r="V90" i="11"/>
  <c r="AI106" i="11"/>
  <c r="BQ104" i="11"/>
  <c r="BO78" i="11"/>
  <c r="AK78" i="11"/>
  <c r="BB78" i="11"/>
  <c r="AF77" i="11"/>
  <c r="AX78" i="11"/>
  <c r="BT78" i="11"/>
  <c r="AN77" i="11"/>
  <c r="BK76" i="11"/>
  <c r="AC76" i="11"/>
  <c r="AM77" i="11"/>
  <c r="AW77" i="11"/>
  <c r="K78" i="11"/>
  <c r="AH77" i="11"/>
  <c r="BK78" i="11"/>
  <c r="BF78" i="11"/>
  <c r="BS78" i="11"/>
  <c r="AJ76" i="11"/>
  <c r="AD76" i="11"/>
  <c r="L78" i="11"/>
  <c r="BM79" i="11"/>
  <c r="AI76" i="11"/>
  <c r="Z77" i="11"/>
  <c r="BT77" i="11"/>
  <c r="AL76" i="11"/>
  <c r="BJ77" i="11"/>
  <c r="T77" i="11"/>
  <c r="AZ76" i="11"/>
  <c r="BO77" i="11"/>
  <c r="BL79" i="11"/>
  <c r="AK76" i="11"/>
  <c r="AM68" i="11"/>
  <c r="AY68" i="11"/>
  <c r="W68" i="11"/>
  <c r="AZ65" i="11"/>
  <c r="BJ65" i="11"/>
  <c r="AQ65" i="11"/>
  <c r="BE64" i="11"/>
  <c r="V65" i="11"/>
  <c r="AB65" i="11"/>
  <c r="AL64" i="11"/>
  <c r="AA65" i="11"/>
  <c r="AJ65" i="11"/>
  <c r="BR65" i="11"/>
  <c r="AW65" i="11"/>
  <c r="P64" i="11"/>
  <c r="L64" i="11"/>
  <c r="BW64" i="11"/>
  <c r="BI65" i="11"/>
  <c r="W65" i="11"/>
  <c r="AI65" i="11"/>
  <c r="AY64" i="11"/>
  <c r="AF64" i="11"/>
  <c r="BB64" i="11"/>
  <c r="R64" i="11"/>
  <c r="AD65" i="11"/>
  <c r="BG64" i="11"/>
  <c r="BV64" i="11"/>
  <c r="X65" i="11"/>
  <c r="BI64" i="11"/>
  <c r="BN65" i="11"/>
  <c r="AF65" i="11"/>
  <c r="BK64" i="11"/>
  <c r="AA64" i="11"/>
  <c r="AE64" i="11"/>
  <c r="Z65" i="11"/>
  <c r="BE65" i="11"/>
  <c r="AM65" i="11"/>
  <c r="K64" i="11"/>
  <c r="BM65" i="11"/>
  <c r="K74" i="11"/>
  <c r="BC74" i="11"/>
  <c r="BM74" i="11"/>
  <c r="AD74" i="11"/>
  <c r="AL74" i="11"/>
  <c r="AO54" i="11"/>
  <c r="T85" i="11"/>
  <c r="BJ85" i="11"/>
  <c r="BM85" i="11"/>
  <c r="AH85" i="11"/>
  <c r="S85" i="11"/>
  <c r="BK80" i="11"/>
  <c r="BD80" i="11"/>
  <c r="X85" i="11"/>
  <c r="BS85" i="11"/>
  <c r="AZ80" i="11"/>
  <c r="T80" i="11"/>
  <c r="AU80" i="11"/>
  <c r="AA80" i="11"/>
  <c r="O80" i="11"/>
  <c r="BD85" i="11"/>
  <c r="Y85" i="11"/>
  <c r="BJ80" i="11"/>
  <c r="AI80" i="11"/>
  <c r="Y80" i="11"/>
  <c r="BW85" i="11"/>
  <c r="BE80" i="11"/>
  <c r="AO80" i="11"/>
  <c r="BB80" i="11"/>
  <c r="AW80" i="11"/>
  <c r="W80" i="11"/>
  <c r="AJ80" i="11"/>
  <c r="BN80" i="11"/>
  <c r="AU101" i="11"/>
  <c r="BF101" i="11"/>
  <c r="BA101" i="11"/>
  <c r="Z101" i="11"/>
  <c r="AO101" i="11"/>
  <c r="Y101" i="11"/>
  <c r="AH101" i="11"/>
  <c r="L101" i="11"/>
  <c r="BR101" i="11"/>
  <c r="AQ101" i="11"/>
  <c r="BN101" i="11"/>
  <c r="P101" i="11"/>
  <c r="BG101" i="11"/>
  <c r="AX101" i="11"/>
  <c r="AK101" i="11"/>
  <c r="AZ101" i="11"/>
  <c r="BP110" i="11"/>
  <c r="L110" i="11"/>
  <c r="Z109" i="11"/>
  <c r="AR110" i="11"/>
  <c r="AC55" i="11"/>
  <c r="AN54" i="11"/>
  <c r="BG55" i="11"/>
  <c r="AA55" i="11"/>
  <c r="P55" i="11"/>
  <c r="BD54" i="11"/>
  <c r="C24" i="11" s="1"/>
  <c r="V55" i="11"/>
  <c r="BU100" i="11"/>
  <c r="W95" i="11"/>
  <c r="AX95" i="11"/>
  <c r="AJ99" i="11"/>
  <c r="BV94" i="11"/>
  <c r="BW99" i="11"/>
  <c r="BP95" i="11"/>
  <c r="Y90" i="11"/>
  <c r="BL89" i="11"/>
  <c r="AD89" i="11"/>
  <c r="BM89" i="11"/>
  <c r="AH86" i="11"/>
  <c r="BU86" i="11"/>
  <c r="AS89" i="11"/>
  <c r="BC86" i="11"/>
  <c r="AT86" i="11"/>
  <c r="AN90" i="11"/>
  <c r="V86" i="11"/>
  <c r="BJ86" i="11"/>
  <c r="BA86" i="11"/>
  <c r="AR86" i="11"/>
  <c r="BN86" i="11"/>
  <c r="BJ105" i="11"/>
  <c r="Q105" i="11"/>
  <c r="Y103" i="11"/>
  <c r="BS102" i="11"/>
  <c r="BN102" i="11"/>
  <c r="N102" i="11"/>
  <c r="Z102" i="11"/>
  <c r="BW102" i="11"/>
  <c r="BS104" i="11"/>
  <c r="AK103" i="11"/>
  <c r="AG102" i="11"/>
  <c r="O102" i="11"/>
  <c r="BB102" i="11"/>
  <c r="BP102" i="11"/>
  <c r="AH102" i="11"/>
  <c r="AH103" i="11"/>
  <c r="AY103" i="11"/>
  <c r="AN104" i="11"/>
  <c r="BF102" i="11"/>
  <c r="R102" i="11"/>
  <c r="BQ102" i="11"/>
  <c r="BK102" i="11"/>
  <c r="AI102" i="11"/>
  <c r="Y102" i="11"/>
  <c r="AE102" i="11"/>
  <c r="BF103" i="11"/>
  <c r="BD79" i="11"/>
  <c r="BQ77" i="11"/>
  <c r="BK77" i="11"/>
  <c r="BI78" i="11"/>
  <c r="AB77" i="11"/>
  <c r="AP78" i="11"/>
  <c r="AN78" i="11"/>
  <c r="BI76" i="11"/>
  <c r="AR76" i="11"/>
  <c r="BW68" i="11"/>
  <c r="AW78" i="11"/>
  <c r="AR78" i="11"/>
  <c r="W77" i="11"/>
  <c r="L74" i="11"/>
  <c r="AA74" i="11"/>
  <c r="W74" i="11"/>
  <c r="AH76" i="11"/>
  <c r="AC68" i="11"/>
  <c r="BD78" i="11"/>
  <c r="K77" i="11"/>
  <c r="AE78" i="11"/>
  <c r="BR78" i="11"/>
  <c r="BL74" i="11"/>
  <c r="AK74" i="11"/>
  <c r="BC76" i="11"/>
  <c r="BO76" i="11"/>
  <c r="P76" i="11"/>
  <c r="BL65" i="11"/>
  <c r="AL65" i="11"/>
  <c r="AR65" i="11"/>
  <c r="BG65" i="11"/>
  <c r="BF64" i="11"/>
  <c r="BU65" i="11"/>
  <c r="BN64" i="11"/>
  <c r="V64" i="11"/>
  <c r="AT65" i="11"/>
  <c r="BT64" i="11"/>
  <c r="BQ64" i="11"/>
  <c r="N64" i="11"/>
  <c r="AJ56" i="11"/>
  <c r="BU56" i="11"/>
  <c r="AZ59" i="11"/>
  <c r="AV68" i="11"/>
  <c r="BF77" i="11"/>
  <c r="N78" i="11"/>
  <c r="BG76" i="11"/>
  <c r="AB74" i="11"/>
  <c r="BB76" i="11"/>
  <c r="BD69" i="11"/>
  <c r="AN68" i="11"/>
  <c r="AM78" i="11"/>
  <c r="AB78" i="11"/>
  <c r="AL78" i="11"/>
  <c r="T74" i="11"/>
  <c r="Z74" i="11"/>
  <c r="Q76" i="11"/>
  <c r="AH65" i="11"/>
  <c r="AM64" i="11"/>
  <c r="Q64" i="11"/>
  <c r="BB65" i="11"/>
  <c r="BJ64" i="11"/>
  <c r="AD64" i="11"/>
  <c r="Q65" i="11"/>
  <c r="BU64" i="11"/>
  <c r="AK65" i="11"/>
  <c r="AB64" i="11"/>
  <c r="AF56" i="11"/>
  <c r="BI56" i="11"/>
  <c r="BE57" i="11"/>
  <c r="X68" i="11"/>
  <c r="BE78" i="11"/>
  <c r="BA78" i="11"/>
  <c r="X78" i="11"/>
  <c r="AJ77" i="11"/>
  <c r="P74" i="11"/>
  <c r="BR74" i="11"/>
  <c r="R74" i="11"/>
  <c r="U65" i="11"/>
  <c r="U64" i="11"/>
  <c r="U68" i="11"/>
  <c r="BU95" i="11"/>
  <c r="AV86" i="11"/>
  <c r="BF86" i="11"/>
  <c r="BD86" i="11"/>
  <c r="BN74" i="11"/>
  <c r="BO74" i="11"/>
  <c r="BF74" i="11"/>
  <c r="AJ74" i="11"/>
  <c r="BI74" i="11"/>
  <c r="BA74" i="11"/>
  <c r="AM74" i="11"/>
  <c r="AC74" i="11"/>
  <c r="AJ69" i="11"/>
  <c r="BC68" i="11"/>
  <c r="AU74" i="11"/>
  <c r="Y74" i="11"/>
  <c r="BJ74" i="11"/>
  <c r="BP64" i="11"/>
  <c r="AJ64" i="11"/>
  <c r="M64" i="11"/>
  <c r="M65" i="11"/>
  <c r="BS65" i="11"/>
  <c r="AS65" i="11"/>
  <c r="W64" i="11"/>
  <c r="K65" i="11"/>
  <c r="BW65" i="11"/>
  <c r="AI64" i="11"/>
  <c r="Y65" i="11"/>
  <c r="BV65" i="11"/>
  <c r="BS64" i="11"/>
  <c r="AN64" i="11"/>
  <c r="AY59" i="11"/>
  <c r="BD99" i="11"/>
  <c r="AA86" i="11"/>
  <c r="O103" i="11"/>
  <c r="AM103" i="11"/>
  <c r="BQ103" i="11"/>
  <c r="BM86" i="11"/>
  <c r="BI86" i="11"/>
  <c r="BL86" i="11"/>
  <c r="AW86" i="11"/>
  <c r="N86" i="11"/>
  <c r="AQ95" i="11"/>
  <c r="BS95" i="11"/>
  <c r="AW95" i="11"/>
  <c r="BT95" i="11"/>
  <c r="BF80" i="11"/>
  <c r="AL80" i="11"/>
  <c r="AH80" i="11"/>
  <c r="V80" i="11"/>
  <c r="AB80" i="11"/>
  <c r="AV77" i="11"/>
  <c r="BG78" i="11"/>
  <c r="BS77" i="11"/>
  <c r="X77" i="11"/>
  <c r="BN77" i="11"/>
  <c r="BL78" i="11"/>
  <c r="AA77" i="11"/>
  <c r="BR76" i="11"/>
  <c r="AE76" i="11"/>
  <c r="S76" i="11"/>
  <c r="AM76" i="11"/>
  <c r="AJ78" i="11"/>
  <c r="AI77" i="11"/>
  <c r="BC77" i="11"/>
  <c r="BQ78" i="11"/>
  <c r="BN78" i="11"/>
  <c r="AX77" i="11"/>
  <c r="M78" i="11"/>
  <c r="AC77" i="11"/>
  <c r="Z76" i="11"/>
  <c r="AN76" i="11"/>
  <c r="BA108" i="11"/>
  <c r="AW68" i="11"/>
  <c r="AL68" i="11"/>
  <c r="BG68" i="11"/>
  <c r="BQ68" i="11"/>
  <c r="BU68" i="11"/>
  <c r="U77" i="11"/>
  <c r="AX54" i="11"/>
  <c r="C17" i="11" s="1"/>
  <c r="BH54" i="11"/>
  <c r="C28" i="11" s="1"/>
  <c r="Y113" i="11"/>
  <c r="BB113" i="11"/>
  <c r="R113" i="11"/>
  <c r="BG100" i="11"/>
  <c r="AR103" i="11"/>
  <c r="AG100" i="11"/>
  <c r="AT100" i="11"/>
  <c r="BP101" i="11"/>
  <c r="N100" i="11"/>
  <c r="AO100" i="11"/>
  <c r="M98" i="11"/>
  <c r="O99" i="11"/>
  <c r="AA99" i="11"/>
  <c r="AP100" i="11"/>
  <c r="X99" i="11"/>
  <c r="AY99" i="11"/>
  <c r="AL100" i="11"/>
  <c r="AP99" i="11"/>
  <c r="AD100" i="11"/>
  <c r="AU99" i="11"/>
  <c r="N99" i="11"/>
  <c r="R100" i="11"/>
  <c r="AD103" i="11"/>
  <c r="W100" i="11"/>
  <c r="AA97" i="11"/>
  <c r="AE101" i="11"/>
  <c r="AT99" i="11"/>
  <c r="AR100" i="11"/>
  <c r="AY100" i="11"/>
  <c r="BI99" i="11"/>
  <c r="O100" i="11"/>
  <c r="O97" i="11"/>
  <c r="AF100" i="11"/>
  <c r="AW97" i="11"/>
  <c r="BK99" i="11"/>
  <c r="AP97" i="11"/>
  <c r="Y99" i="11"/>
  <c r="BA97" i="11"/>
  <c r="BE100" i="11"/>
  <c r="V100" i="11"/>
  <c r="Z99" i="11"/>
  <c r="Z100" i="11"/>
  <c r="T100" i="11"/>
  <c r="BM100" i="11"/>
  <c r="AS98" i="11"/>
  <c r="M97" i="11"/>
  <c r="BP97" i="11"/>
  <c r="AG99" i="11"/>
  <c r="P98" i="11"/>
  <c r="AE97" i="11"/>
  <c r="AO99" i="11"/>
  <c r="AA100" i="11"/>
  <c r="AW100" i="11"/>
  <c r="AF101" i="11"/>
  <c r="BU97" i="11"/>
  <c r="BE99" i="11"/>
  <c r="AB100" i="11"/>
  <c r="AB97" i="11"/>
  <c r="AH99" i="11"/>
  <c r="AU100" i="11"/>
  <c r="M100" i="11"/>
  <c r="AN99" i="11"/>
  <c r="P97" i="11"/>
  <c r="BR99" i="11"/>
  <c r="AN100" i="11"/>
  <c r="N97" i="11"/>
  <c r="X97" i="11"/>
  <c r="AF96" i="11"/>
  <c r="AK97" i="11"/>
  <c r="BJ99" i="11"/>
  <c r="BP99" i="11"/>
  <c r="BF99" i="11"/>
  <c r="AE100" i="11"/>
  <c r="BA99" i="11"/>
  <c r="AS100" i="11"/>
  <c r="BP96" i="11"/>
  <c r="U103" i="11"/>
  <c r="BV99" i="11"/>
  <c r="BH103" i="11"/>
  <c r="AL99" i="11"/>
  <c r="AI100" i="11"/>
  <c r="AC99" i="11"/>
  <c r="P99" i="11"/>
  <c r="BM97" i="11"/>
  <c r="AF97" i="11"/>
  <c r="AC97" i="11"/>
  <c r="BL101" i="11"/>
  <c r="BJ100" i="11"/>
  <c r="R99" i="11"/>
  <c r="BN100" i="11"/>
  <c r="BB99" i="11"/>
  <c r="AP96" i="11"/>
  <c r="BD100" i="11"/>
  <c r="AH100" i="11"/>
  <c r="L100" i="11"/>
  <c r="BP100" i="11"/>
  <c r="BD102" i="11"/>
  <c r="AB99" i="11"/>
  <c r="AD99" i="11"/>
  <c r="Y100" i="11"/>
  <c r="AS96" i="11"/>
  <c r="M99" i="11"/>
  <c r="BU99" i="11"/>
  <c r="AF102" i="11"/>
  <c r="AC96" i="11"/>
  <c r="BN99" i="11"/>
  <c r="AK99" i="11"/>
  <c r="BC97" i="11"/>
  <c r="AD97" i="11"/>
  <c r="X100" i="11"/>
  <c r="BQ97" i="11"/>
  <c r="BA100" i="11"/>
  <c r="BO99" i="11"/>
  <c r="K100" i="11"/>
  <c r="T103" i="11"/>
  <c r="AK100" i="11"/>
  <c r="AI99" i="11"/>
  <c r="AJ100" i="11"/>
  <c r="BO100" i="11"/>
  <c r="BL99" i="11"/>
  <c r="AG97" i="11"/>
  <c r="AF99" i="11"/>
  <c r="BI100" i="11"/>
  <c r="P100" i="11"/>
  <c r="AO103" i="11"/>
  <c r="AQ103" i="11"/>
  <c r="AW99" i="11"/>
  <c r="X102" i="11"/>
  <c r="BG91" i="11"/>
  <c r="BO92" i="11"/>
  <c r="L93" i="11"/>
  <c r="BU94" i="11"/>
  <c r="AW94" i="11"/>
  <c r="AT94" i="11"/>
  <c r="BK92" i="11"/>
  <c r="BP93" i="11"/>
  <c r="Z94" i="11"/>
  <c r="BC94" i="11"/>
  <c r="K94" i="11"/>
  <c r="AG94" i="11"/>
  <c r="O91" i="11"/>
  <c r="BC92" i="11"/>
  <c r="AJ93" i="11"/>
  <c r="AO93" i="11"/>
  <c r="BE93" i="11"/>
  <c r="X93" i="11"/>
  <c r="AZ93" i="11"/>
  <c r="BK93" i="11"/>
  <c r="L94" i="11"/>
  <c r="AV89" i="11"/>
  <c r="BG90" i="11"/>
  <c r="BT90" i="11"/>
  <c r="T90" i="11"/>
  <c r="P89" i="11"/>
  <c r="BA90" i="11"/>
  <c r="BO90" i="11"/>
  <c r="U90" i="11"/>
  <c r="BR90" i="11"/>
  <c r="AX89" i="11"/>
  <c r="Z89" i="11"/>
  <c r="U89" i="11"/>
  <c r="AQ89" i="11"/>
  <c r="O89" i="11"/>
  <c r="BG93" i="11"/>
  <c r="BE94" i="11"/>
  <c r="Y94" i="11"/>
  <c r="AJ90" i="11"/>
  <c r="BQ89" i="11"/>
  <c r="AX90" i="11"/>
  <c r="AT89" i="11"/>
  <c r="AG90" i="11"/>
  <c r="AL90" i="11"/>
  <c r="BV89" i="11"/>
  <c r="BQ90" i="11"/>
  <c r="BN90" i="11"/>
  <c r="BB90" i="11"/>
  <c r="Y89" i="11"/>
  <c r="AO90" i="11"/>
  <c r="AZ89" i="11"/>
  <c r="BM90" i="11"/>
  <c r="BD92" i="11"/>
  <c r="O94" i="11"/>
  <c r="M93" i="11"/>
  <c r="AT93" i="11"/>
  <c r="AV90" i="11"/>
  <c r="AF89" i="11"/>
  <c r="BI90" i="11"/>
  <c r="T89" i="11"/>
  <c r="R89" i="11"/>
  <c r="L90" i="11"/>
  <c r="L89" i="11"/>
  <c r="BF90" i="11"/>
  <c r="AW90" i="11"/>
  <c r="AB90" i="11"/>
  <c r="BK89" i="11"/>
  <c r="O90" i="11"/>
  <c r="AH89" i="11"/>
  <c r="BU90" i="11"/>
  <c r="P90" i="11"/>
  <c r="AJ91" i="11"/>
  <c r="AA93" i="11"/>
  <c r="AA94" i="11"/>
  <c r="AL94" i="11"/>
  <c r="AH90" i="11"/>
  <c r="BD90" i="11"/>
  <c r="AI89" i="11"/>
  <c r="S89" i="11"/>
  <c r="BK90" i="11"/>
  <c r="AR90" i="11"/>
  <c r="BW89" i="11"/>
  <c r="Q90" i="11"/>
  <c r="BN89" i="11"/>
  <c r="BJ89" i="11"/>
  <c r="N89" i="11"/>
  <c r="AK89" i="11"/>
  <c r="AE90" i="11"/>
  <c r="K89" i="11"/>
  <c r="BL90" i="11"/>
  <c r="BA94" i="11"/>
  <c r="BD89" i="11"/>
  <c r="Z90" i="11"/>
  <c r="AG89" i="11"/>
  <c r="BW90" i="11"/>
  <c r="AK90" i="11"/>
  <c r="X89" i="11"/>
  <c r="BV90" i="11"/>
  <c r="BK95" i="11"/>
  <c r="Z95" i="11"/>
  <c r="BG95" i="11"/>
  <c r="BM95" i="11"/>
  <c r="BB95" i="11"/>
  <c r="BL95" i="11"/>
  <c r="AM95" i="11"/>
  <c r="AZ103" i="11"/>
  <c r="N103" i="11"/>
  <c r="V103" i="11"/>
  <c r="BN103" i="11"/>
  <c r="BJ103" i="11"/>
  <c r="BM103" i="11"/>
  <c r="R103" i="11"/>
  <c r="BN93" i="11"/>
  <c r="BP89" i="11"/>
  <c r="BC90" i="11"/>
  <c r="R90" i="11"/>
  <c r="BR89" i="11"/>
  <c r="AI90" i="11"/>
  <c r="BS89" i="11"/>
  <c r="BS90" i="11"/>
  <c r="BO95" i="11"/>
  <c r="Q95" i="11"/>
  <c r="U95" i="11"/>
  <c r="AA95" i="11"/>
  <c r="K95" i="11"/>
  <c r="BQ95" i="11"/>
  <c r="L95" i="11"/>
  <c r="BS103" i="11"/>
  <c r="BI103" i="11"/>
  <c r="S103" i="11"/>
  <c r="Q103" i="11"/>
  <c r="BL103" i="11"/>
  <c r="AE103" i="11"/>
  <c r="AZ100" i="11"/>
  <c r="BV100" i="11"/>
  <c r="K92" i="11"/>
  <c r="T94" i="11"/>
  <c r="AN94" i="11"/>
  <c r="BG89" i="11"/>
  <c r="S90" i="11"/>
  <c r="BU89" i="11"/>
  <c r="AD90" i="11"/>
  <c r="BT89" i="11"/>
  <c r="AQ90" i="11"/>
  <c r="AZ90" i="11"/>
  <c r="AJ95" i="11"/>
  <c r="AU95" i="11"/>
  <c r="X95" i="11"/>
  <c r="AD95" i="11"/>
  <c r="BJ95" i="11"/>
  <c r="AC95" i="11"/>
  <c r="AS95" i="11"/>
  <c r="AK95" i="11"/>
  <c r="BA103" i="11"/>
  <c r="M103" i="11"/>
  <c r="BC103" i="11"/>
  <c r="BK103" i="11"/>
  <c r="AX103" i="11"/>
  <c r="P103" i="11"/>
  <c r="AN103" i="11"/>
  <c r="AZ99" i="11"/>
  <c r="AC92" i="11"/>
  <c r="Z93" i="11"/>
  <c r="BI89" i="11"/>
  <c r="AM90" i="11"/>
  <c r="X90" i="11"/>
  <c r="K90" i="11"/>
  <c r="AC89" i="11"/>
  <c r="AP89" i="11"/>
  <c r="M89" i="11"/>
  <c r="AE94" i="11"/>
  <c r="BP90" i="11"/>
  <c r="AU89" i="11"/>
  <c r="V89" i="11"/>
  <c r="BE90" i="11"/>
  <c r="AS90" i="11"/>
  <c r="BB89" i="11"/>
  <c r="AL89" i="11"/>
  <c r="AT90" i="11"/>
  <c r="BC89" i="11"/>
  <c r="BF95" i="11"/>
  <c r="AT95" i="11"/>
  <c r="V95" i="11"/>
  <c r="AN95" i="11"/>
  <c r="BD103" i="11"/>
  <c r="BU103" i="11"/>
  <c r="AS103" i="11"/>
  <c r="AA103" i="11"/>
  <c r="W103" i="11"/>
  <c r="AB93" i="11"/>
  <c r="AJ89" i="11"/>
  <c r="AY89" i="11"/>
  <c r="AN89" i="11"/>
  <c r="AY95" i="11"/>
  <c r="AP95" i="11"/>
  <c r="AI95" i="11"/>
  <c r="P95" i="11"/>
  <c r="BO103" i="11"/>
  <c r="AP103" i="11"/>
  <c r="BV103" i="11"/>
  <c r="AL103" i="11"/>
  <c r="BP103" i="11"/>
  <c r="AM93" i="11"/>
  <c r="BF89" i="11"/>
  <c r="AW89" i="11"/>
  <c r="AH95" i="11"/>
  <c r="O95" i="11"/>
  <c r="BE95" i="11"/>
  <c r="BA95" i="11"/>
  <c r="BN95" i="11"/>
  <c r="AJ103" i="11"/>
  <c r="BG103" i="11"/>
  <c r="BT103" i="11"/>
  <c r="X103" i="11"/>
  <c r="AI103" i="11"/>
  <c r="BT100" i="11"/>
  <c r="V102" i="11"/>
  <c r="AU90" i="11"/>
  <c r="BE89" i="11"/>
  <c r="M90" i="11"/>
  <c r="BD95" i="11"/>
  <c r="BI95" i="11"/>
  <c r="T95" i="11"/>
  <c r="N95" i="11"/>
  <c r="AL95" i="11"/>
  <c r="BW103" i="11"/>
  <c r="AU103" i="11"/>
  <c r="AG103" i="11"/>
  <c r="AC103" i="11"/>
  <c r="BT99" i="11"/>
  <c r="BO89" i="11"/>
  <c r="BJ90" i="11"/>
  <c r="AO89" i="11"/>
  <c r="AZ95" i="11"/>
  <c r="BW95" i="11"/>
  <c r="Y95" i="11"/>
  <c r="M95" i="11"/>
  <c r="AV103" i="11"/>
  <c r="AT103" i="11"/>
  <c r="K103" i="11"/>
  <c r="BB103" i="11"/>
  <c r="BE103" i="11"/>
  <c r="BQ100" i="11"/>
  <c r="X58" i="11"/>
  <c r="AW60" i="11"/>
  <c r="V60" i="11"/>
  <c r="U60" i="11"/>
  <c r="X57" i="11"/>
  <c r="Z60" i="11"/>
  <c r="AY58" i="11"/>
  <c r="AC57" i="11"/>
  <c r="BF60" i="11"/>
  <c r="AU60" i="11"/>
  <c r="AI57" i="11"/>
  <c r="BC60" i="11"/>
  <c r="Q60" i="11"/>
  <c r="AY60" i="11"/>
  <c r="X56" i="11"/>
  <c r="Z56" i="11"/>
  <c r="AK58" i="11"/>
  <c r="Q57" i="11"/>
  <c r="AH59" i="11"/>
  <c r="AT58" i="11"/>
  <c r="AH57" i="11"/>
  <c r="AC56" i="11"/>
  <c r="BG56" i="11"/>
  <c r="AM60" i="11"/>
  <c r="AM56" i="11"/>
  <c r="BG60" i="11"/>
  <c r="AK60" i="11"/>
  <c r="AC60" i="11"/>
  <c r="S60" i="11"/>
  <c r="AA57" i="11"/>
  <c r="AS56" i="11"/>
  <c r="AH58" i="11"/>
  <c r="AA58" i="11"/>
  <c r="AI58" i="11"/>
  <c r="AC58" i="11"/>
  <c r="AA60" i="11"/>
  <c r="AQ60" i="11"/>
  <c r="S57" i="11"/>
  <c r="AA56" i="11"/>
  <c r="AB61" i="11"/>
  <c r="V56" i="11"/>
  <c r="BS60" i="11"/>
  <c r="AO60" i="11"/>
  <c r="W57" i="11"/>
  <c r="BK56" i="11"/>
  <c r="AT56" i="11"/>
  <c r="O56" i="11"/>
  <c r="AW56" i="11"/>
  <c r="K58" i="11"/>
  <c r="BQ57" i="11"/>
  <c r="AH55" i="11"/>
  <c r="AV62" i="11"/>
  <c r="AH60" i="11"/>
  <c r="K57" i="11"/>
  <c r="W60" i="11"/>
  <c r="AN60" i="11"/>
  <c r="R60" i="11"/>
  <c r="BR58" i="11"/>
  <c r="BM60" i="11"/>
  <c r="AD56" i="11"/>
  <c r="Q56" i="11"/>
  <c r="AK62" i="11"/>
  <c r="AH56" i="11"/>
  <c r="AY57" i="11"/>
  <c r="AX59" i="11"/>
  <c r="BM58" i="11"/>
  <c r="BU60" i="11"/>
  <c r="AV59" i="11"/>
  <c r="AK61" i="11"/>
  <c r="AA61" i="11"/>
  <c r="AG54" i="11"/>
  <c r="BQ60" i="11"/>
  <c r="AX57" i="11"/>
  <c r="BW56" i="11"/>
  <c r="AX56" i="11"/>
  <c r="AS60" i="11"/>
  <c r="AG56" i="11"/>
  <c r="BI60" i="11"/>
  <c r="AF60" i="11"/>
  <c r="BJ56" i="11"/>
  <c r="BH58" i="11"/>
  <c r="S58" i="11"/>
  <c r="BJ60" i="11"/>
  <c r="BN60" i="11"/>
  <c r="BU58" i="11"/>
  <c r="K56" i="11"/>
  <c r="Y54" i="11"/>
  <c r="BH56" i="11"/>
  <c r="AC62" i="11"/>
  <c r="BO60" i="11"/>
  <c r="BM57" i="11"/>
  <c r="AO58" i="11"/>
  <c r="AD54" i="11"/>
  <c r="AX60" i="11"/>
  <c r="BL57" i="11"/>
  <c r="BL59" i="11"/>
  <c r="BN59" i="11"/>
  <c r="AQ59" i="11"/>
  <c r="BW59" i="11"/>
  <c r="AG59" i="11"/>
  <c r="Y59" i="11"/>
  <c r="AP59" i="11"/>
  <c r="BC59" i="11"/>
  <c r="Q62" i="11"/>
  <c r="S56" i="11"/>
  <c r="W56" i="11"/>
  <c r="AB56" i="11"/>
  <c r="BP60" i="11"/>
  <c r="BR59" i="11"/>
  <c r="AS59" i="11"/>
  <c r="V58" i="11"/>
  <c r="W58" i="11"/>
  <c r="BV60" i="11"/>
  <c r="R56" i="11"/>
  <c r="AH54" i="11"/>
  <c r="BH59" i="11"/>
  <c r="BL60" i="11"/>
  <c r="BP59" i="11"/>
  <c r="L59" i="11"/>
  <c r="AT59" i="11"/>
  <c r="AF59" i="11"/>
  <c r="AC59" i="11"/>
  <c r="BD59" i="11"/>
  <c r="AL59" i="11"/>
  <c r="X59" i="11"/>
  <c r="BD58" i="11"/>
  <c r="AZ57" i="11"/>
  <c r="BR60" i="11"/>
  <c r="AB57" i="11"/>
  <c r="AB60" i="11"/>
  <c r="AN59" i="11"/>
  <c r="AW58" i="11"/>
  <c r="BE60" i="11"/>
  <c r="AV61" i="11"/>
  <c r="AK55" i="11"/>
  <c r="BI59" i="11"/>
  <c r="BE59" i="11"/>
  <c r="AE59" i="11"/>
  <c r="N59" i="11"/>
  <c r="BU59" i="11"/>
  <c r="BP58" i="11"/>
  <c r="BT58" i="11"/>
  <c r="BI57" i="11"/>
  <c r="O57" i="11"/>
  <c r="Q58" i="11"/>
  <c r="Y57" i="11"/>
  <c r="BV58" i="11"/>
  <c r="BA58" i="11"/>
  <c r="M56" i="11"/>
  <c r="BH57" i="11"/>
  <c r="BG59" i="11"/>
  <c r="AO59" i="11"/>
  <c r="T59" i="11"/>
  <c r="BV59" i="11"/>
  <c r="AI59" i="11"/>
  <c r="AZ58" i="11"/>
  <c r="BN57" i="11"/>
  <c r="BI58" i="11"/>
  <c r="M58" i="11"/>
  <c r="U58" i="11"/>
  <c r="BC58" i="11"/>
  <c r="BA57" i="11"/>
  <c r="BW57" i="11"/>
  <c r="AT57" i="11"/>
  <c r="AZ60" i="11"/>
  <c r="BQ59" i="11"/>
  <c r="BA59" i="11"/>
  <c r="Q59" i="11"/>
  <c r="AB59" i="11"/>
  <c r="AK59" i="11"/>
  <c r="BL58" i="11"/>
  <c r="BD57" i="11"/>
  <c r="BO57" i="11"/>
  <c r="AR58" i="11"/>
  <c r="U57" i="11"/>
  <c r="R57" i="11"/>
  <c r="BU57" i="11"/>
  <c r="BB58" i="11"/>
  <c r="BS58" i="11"/>
  <c r="BV56" i="11"/>
  <c r="BT60" i="11"/>
  <c r="AW59" i="11"/>
  <c r="M59" i="11"/>
  <c r="BM59" i="11"/>
  <c r="AU59" i="11"/>
  <c r="BT59" i="11"/>
  <c r="AF57" i="11"/>
  <c r="AR57" i="11"/>
  <c r="BO58" i="11"/>
  <c r="AU58" i="11"/>
  <c r="L58" i="11"/>
  <c r="O58" i="11"/>
  <c r="BK57" i="11"/>
  <c r="BE58" i="11"/>
  <c r="AE57" i="11"/>
  <c r="K60" i="11"/>
  <c r="R58" i="11"/>
  <c r="BO59" i="11"/>
  <c r="BS59" i="11"/>
  <c r="S59" i="11"/>
  <c r="AN58" i="11"/>
  <c r="BF57" i="11"/>
  <c r="AQ57" i="11"/>
  <c r="T57" i="11"/>
  <c r="BV57" i="11"/>
  <c r="W59" i="11"/>
  <c r="AD59" i="11"/>
  <c r="K59" i="11"/>
  <c r="AJ57" i="11"/>
  <c r="BR57" i="11"/>
  <c r="AW57" i="11"/>
  <c r="BC57" i="11"/>
  <c r="BB57" i="11"/>
  <c r="AE56" i="11"/>
  <c r="AR59" i="11"/>
  <c r="AA59" i="11"/>
  <c r="U59" i="11"/>
  <c r="AJ58" i="11"/>
  <c r="BN58" i="11"/>
  <c r="AQ58" i="11"/>
  <c r="BQ58" i="11"/>
  <c r="BJ57" i="11"/>
  <c r="AW54" i="11"/>
  <c r="C16" i="11" s="1"/>
  <c r="AP55" i="11"/>
  <c r="U56" i="11"/>
  <c r="O59" i="11"/>
  <c r="BK59" i="11"/>
  <c r="BF58" i="11"/>
  <c r="M57" i="11"/>
  <c r="BF59" i="11"/>
  <c r="AS57" i="11"/>
  <c r="AB58" i="11"/>
  <c r="AS58" i="11"/>
  <c r="BD60" i="11"/>
  <c r="V59" i="11"/>
  <c r="AV58" i="11"/>
  <c r="AO57" i="11"/>
  <c r="BJ58" i="11"/>
  <c r="AJ59" i="11"/>
  <c r="AF58" i="11"/>
  <c r="AD57" i="11"/>
  <c r="AZ55" i="11"/>
  <c r="AF55" i="11"/>
  <c r="BQ55" i="11"/>
  <c r="BF54" i="11"/>
  <c r="C26" i="11" s="1"/>
  <c r="AI55" i="11"/>
  <c r="BK55" i="11"/>
  <c r="BO55" i="11"/>
  <c r="BW55" i="11"/>
  <c r="Y55" i="11"/>
  <c r="BN55" i="11"/>
  <c r="AB54" i="11"/>
  <c r="R59" i="11"/>
  <c r="Z57" i="11"/>
  <c r="BS57" i="11"/>
  <c r="AR54" i="11"/>
  <c r="BR55" i="11"/>
  <c r="BI54" i="11"/>
  <c r="C29" i="11" s="1"/>
  <c r="V54" i="11"/>
  <c r="M54" i="11"/>
  <c r="C7" i="11" s="1"/>
  <c r="AL55" i="11"/>
  <c r="BF55" i="11"/>
  <c r="BU55" i="11"/>
  <c r="AA54" i="11"/>
  <c r="R55" i="11"/>
  <c r="AT55" i="11"/>
  <c r="K55" i="11"/>
  <c r="AG57" i="11"/>
  <c r="BJ59" i="11"/>
  <c r="AE58" i="11"/>
  <c r="AP57" i="11"/>
  <c r="AJ54" i="11"/>
  <c r="AK54" i="11"/>
  <c r="BK54" i="11"/>
  <c r="C31" i="11" s="1"/>
  <c r="U55" i="11"/>
  <c r="U54" i="11"/>
  <c r="O55" i="11"/>
  <c r="AL54" i="11"/>
  <c r="Q54" i="11"/>
  <c r="BT54" i="11"/>
  <c r="C41" i="11" s="1"/>
  <c r="AU55" i="11"/>
  <c r="AW55" i="11"/>
  <c r="BB54" i="11"/>
  <c r="C22" i="11" s="1"/>
  <c r="BI55" i="11"/>
  <c r="S55" i="11"/>
  <c r="BB59" i="11"/>
  <c r="V57" i="11"/>
  <c r="AV54" i="11"/>
  <c r="C15" i="11" s="1"/>
  <c r="AF54" i="11"/>
  <c r="BC54" i="11"/>
  <c r="C23" i="11" s="1"/>
  <c r="M55" i="11"/>
  <c r="BN54" i="11"/>
  <c r="C34" i="11" s="1"/>
  <c r="Z54" i="11"/>
  <c r="S54" i="11"/>
  <c r="Q55" i="11"/>
  <c r="AC54" i="11"/>
  <c r="BD55" i="11"/>
  <c r="BW54" i="11"/>
  <c r="C44" i="11" s="1"/>
  <c r="Z55" i="11"/>
  <c r="AM59" i="11"/>
  <c r="BK58" i="11"/>
  <c r="BL55" i="11"/>
  <c r="BH55" i="11"/>
  <c r="AQ54" i="11"/>
  <c r="BV54" i="11"/>
  <c r="C43" i="11" s="1"/>
  <c r="AY55" i="11"/>
  <c r="BA55" i="11"/>
  <c r="R54" i="11"/>
  <c r="P59" i="11"/>
  <c r="BW58" i="11"/>
  <c r="AN55" i="11"/>
  <c r="BR54" i="11"/>
  <c r="C39" i="11" s="1"/>
  <c r="P54" i="11"/>
  <c r="C10" i="11" s="1"/>
  <c r="AQ55" i="11"/>
  <c r="BS55" i="11"/>
  <c r="L54" i="11"/>
  <c r="C6" i="11" s="1"/>
  <c r="BP55" i="11"/>
  <c r="BA54" i="11"/>
  <c r="C21" i="11" s="1"/>
  <c r="T54" i="11"/>
  <c r="AG55" i="11"/>
  <c r="BO54" i="11"/>
  <c r="C35" i="11" s="1"/>
  <c r="O54" i="11"/>
  <c r="C9" i="11" s="1"/>
  <c r="AM55" i="11"/>
  <c r="AV57" i="11"/>
  <c r="BP54" i="11"/>
  <c r="C37" i="11" s="1"/>
  <c r="BC55" i="11"/>
  <c r="L55" i="11"/>
  <c r="AB55" i="11"/>
  <c r="X54" i="11"/>
  <c r="AX55" i="11"/>
  <c r="AJ55" i="11"/>
  <c r="AJ60" i="11"/>
  <c r="BP57" i="11"/>
  <c r="AD55" i="11"/>
  <c r="T55" i="11"/>
  <c r="W54" i="11"/>
  <c r="AE55" i="11"/>
  <c r="Z59" i="11"/>
  <c r="AZ54" i="11"/>
  <c r="C19" i="11" s="1"/>
  <c r="BM55" i="11"/>
  <c r="K54" i="11"/>
  <c r="C5" i="11" s="1"/>
  <c r="AV55" i="11"/>
  <c r="AS54" i="11"/>
  <c r="C12" i="11" s="1"/>
  <c r="AS55" i="11"/>
  <c r="BM54" i="11"/>
  <c r="C33" i="11" s="1"/>
  <c r="BB55" i="11"/>
  <c r="AM57" i="11"/>
  <c r="W55" i="11"/>
  <c r="BE55" i="11"/>
  <c r="AO55" i="11"/>
  <c r="Z58" i="11"/>
  <c r="AR55" i="11"/>
  <c r="AE54" i="11"/>
  <c r="BT55" i="11"/>
  <c r="AL112" i="11"/>
  <c r="AZ111" i="11"/>
  <c r="AR111" i="11"/>
  <c r="L111" i="11"/>
  <c r="W111" i="11"/>
  <c r="AS111" i="11"/>
  <c r="AA112" i="11"/>
  <c r="Q111" i="11"/>
  <c r="K111" i="11"/>
  <c r="BO111" i="11"/>
  <c r="BS111" i="11"/>
  <c r="O111" i="11"/>
  <c r="AD111" i="11"/>
  <c r="T111" i="11"/>
  <c r="BD111" i="11"/>
  <c r="Z111" i="11"/>
  <c r="AH111" i="11"/>
  <c r="AE111" i="11"/>
  <c r="AG111" i="11"/>
  <c r="AO111" i="11"/>
  <c r="AI111" i="11"/>
  <c r="BA111" i="11"/>
  <c r="AB111" i="11"/>
  <c r="BR111" i="11"/>
  <c r="BQ111" i="11"/>
  <c r="BF111" i="11"/>
  <c r="M111" i="11"/>
  <c r="BV111" i="11"/>
  <c r="R111" i="11"/>
  <c r="BI111" i="11"/>
  <c r="AA111" i="11"/>
  <c r="AY111" i="11"/>
  <c r="BH112" i="11"/>
  <c r="AC111" i="11"/>
  <c r="AK111" i="11"/>
  <c r="AN111" i="11"/>
  <c r="Y111" i="11"/>
  <c r="BW111" i="11"/>
  <c r="AC110" i="11"/>
  <c r="U110" i="11"/>
  <c r="R110" i="11"/>
  <c r="AD110" i="11"/>
  <c r="S110" i="11"/>
  <c r="X110" i="11"/>
  <c r="BG110" i="11"/>
  <c r="BR110" i="11"/>
  <c r="AT110" i="11"/>
  <c r="BV110" i="11"/>
  <c r="BC110" i="11"/>
  <c r="M110" i="11"/>
  <c r="AV110" i="11"/>
  <c r="Z110" i="11"/>
  <c r="BO110" i="11"/>
  <c r="V110" i="11"/>
  <c r="BN110" i="11"/>
  <c r="AF110" i="11"/>
  <c r="Y110" i="11"/>
  <c r="AN110" i="11"/>
  <c r="BE111" i="11"/>
  <c r="P110" i="11"/>
  <c r="AG110" i="11"/>
  <c r="BI110" i="11"/>
  <c r="AM110" i="11"/>
  <c r="BQ110" i="11"/>
  <c r="AY110" i="11"/>
  <c r="AL110" i="11"/>
  <c r="AJ110" i="11"/>
  <c r="BF110" i="11"/>
  <c r="BU110" i="11"/>
  <c r="BH110" i="11"/>
  <c r="K110" i="11"/>
  <c r="BJ110" i="11"/>
  <c r="AA110" i="11"/>
  <c r="AC106" i="11"/>
  <c r="AC107" i="11"/>
  <c r="BA107" i="11"/>
  <c r="U106" i="11"/>
  <c r="N107" i="11"/>
  <c r="AM107" i="11"/>
  <c r="BM107" i="11"/>
  <c r="BP105" i="11"/>
  <c r="BW105" i="11"/>
  <c r="AA105" i="11"/>
  <c r="AZ108" i="11"/>
  <c r="AE110" i="11"/>
  <c r="BP106" i="11"/>
  <c r="AQ107" i="11"/>
  <c r="BB106" i="11"/>
  <c r="V106" i="11"/>
  <c r="AH107" i="11"/>
  <c r="BP107" i="11"/>
  <c r="BS105" i="11"/>
  <c r="O105" i="11"/>
  <c r="AV105" i="11"/>
  <c r="AF109" i="11"/>
  <c r="AP110" i="11"/>
  <c r="L109" i="11"/>
  <c r="BP108" i="11"/>
  <c r="BD109" i="11"/>
  <c r="BO107" i="11"/>
  <c r="Z107" i="11"/>
  <c r="O106" i="11"/>
  <c r="BU106" i="11"/>
  <c r="Y107" i="11"/>
  <c r="AA107" i="11"/>
  <c r="AS105" i="11"/>
  <c r="BB105" i="11"/>
  <c r="BV105" i="11"/>
  <c r="L107" i="11"/>
  <c r="BW106" i="11"/>
  <c r="BQ107" i="11"/>
  <c r="AP106" i="11"/>
  <c r="K105" i="11"/>
  <c r="BS108" i="11"/>
  <c r="AP109" i="11"/>
  <c r="K108" i="11"/>
  <c r="BN108" i="11"/>
  <c r="AU108" i="11"/>
  <c r="W110" i="11"/>
  <c r="U109" i="11"/>
  <c r="AA109" i="11"/>
  <c r="AM109" i="11"/>
  <c r="AH110" i="11"/>
  <c r="R106" i="11"/>
  <c r="BT106" i="11"/>
  <c r="AK107" i="11"/>
  <c r="AR105" i="11"/>
  <c r="BL105" i="11"/>
  <c r="BF109" i="11"/>
  <c r="AQ110" i="11"/>
  <c r="BW109" i="11"/>
  <c r="AM108" i="11"/>
  <c r="AI108" i="11"/>
  <c r="BD110" i="11"/>
  <c r="AL109" i="11"/>
  <c r="AU109" i="11"/>
  <c r="BL109" i="11"/>
  <c r="AS110" i="11"/>
  <c r="X111" i="11"/>
  <c r="R104" i="11"/>
  <c r="S106" i="11"/>
  <c r="AU106" i="11"/>
  <c r="AN107" i="11"/>
  <c r="M105" i="11"/>
  <c r="X105" i="11"/>
  <c r="BS110" i="11"/>
  <c r="Z108" i="11"/>
  <c r="AX108" i="11"/>
  <c r="BO108" i="11"/>
  <c r="BT110" i="11"/>
  <c r="AV109" i="11"/>
  <c r="AY109" i="11"/>
  <c r="X108" i="11"/>
  <c r="AK108" i="11"/>
  <c r="BG109" i="11"/>
  <c r="BH106" i="11"/>
  <c r="AP107" i="11"/>
  <c r="T107" i="11"/>
  <c r="AZ107" i="11"/>
  <c r="AI105" i="11"/>
  <c r="AJ105" i="11"/>
  <c r="BE110" i="11"/>
  <c r="L108" i="11"/>
  <c r="AA108" i="11"/>
  <c r="T108" i="11"/>
  <c r="BN109" i="11"/>
  <c r="BV108" i="11"/>
  <c r="Q108" i="11"/>
  <c r="AZ109" i="11"/>
  <c r="AB110" i="11"/>
  <c r="T110" i="11"/>
  <c r="AF111" i="11"/>
  <c r="AA106" i="11"/>
  <c r="AW106" i="11"/>
  <c r="BH105" i="11"/>
  <c r="AC109" i="11"/>
  <c r="Q110" i="11"/>
  <c r="BW108" i="11"/>
  <c r="AK110" i="11"/>
  <c r="BL110" i="11"/>
  <c r="K109" i="11"/>
  <c r="BN106" i="11"/>
  <c r="AB107" i="11"/>
  <c r="AG105" i="11"/>
  <c r="AJ108" i="11"/>
  <c r="BB110" i="11"/>
  <c r="BT109" i="11"/>
  <c r="O110" i="11"/>
  <c r="BK110" i="11"/>
  <c r="AW110" i="11"/>
  <c r="BO104" i="11"/>
  <c r="BR106" i="11"/>
  <c r="AW107" i="11"/>
  <c r="BR105" i="11"/>
  <c r="AR109" i="11"/>
  <c r="BA110" i="11"/>
  <c r="BE108" i="11"/>
  <c r="N110" i="11"/>
  <c r="AI110" i="11"/>
  <c r="AS106" i="11"/>
  <c r="BE107" i="11"/>
  <c r="S105" i="11"/>
  <c r="AQ109" i="11"/>
  <c r="AO110" i="11"/>
  <c r="AY108" i="11"/>
  <c r="BW110" i="11"/>
  <c r="AX110" i="11"/>
  <c r="AR107" i="11"/>
  <c r="AN106" i="11"/>
  <c r="BQ105" i="11"/>
  <c r="AG108" i="11"/>
  <c r="M109" i="11"/>
  <c r="Y108" i="11"/>
  <c r="AU110" i="11"/>
  <c r="W109" i="11"/>
  <c r="BK111" i="11"/>
  <c r="K106" i="11"/>
  <c r="AX109" i="11"/>
  <c r="AG109" i="11"/>
  <c r="BJ106" i="11"/>
  <c r="BU109" i="11"/>
  <c r="AN109" i="11"/>
  <c r="BM106" i="11"/>
  <c r="AZ110" i="11"/>
  <c r="AG107" i="11"/>
  <c r="BQ109" i="11"/>
  <c r="O109" i="11"/>
  <c r="V105" i="11"/>
  <c r="U108" i="11"/>
  <c r="BM110" i="11"/>
  <c r="P87" i="11"/>
  <c r="AB87" i="11"/>
  <c r="BA87" i="11"/>
  <c r="AH87" i="11"/>
  <c r="R85" i="11"/>
  <c r="AR85" i="11"/>
  <c r="R87" i="11"/>
  <c r="AK87" i="11"/>
  <c r="K87" i="11"/>
  <c r="AC87" i="11"/>
  <c r="AD87" i="11"/>
  <c r="AB85" i="11"/>
  <c r="AP87" i="11"/>
  <c r="AU85" i="11"/>
  <c r="AM87" i="11"/>
  <c r="N87" i="11"/>
  <c r="AA85" i="11"/>
  <c r="X87" i="11"/>
  <c r="AK85" i="11"/>
  <c r="BG87" i="11"/>
  <c r="M87" i="11"/>
  <c r="AQ87" i="11"/>
  <c r="AA87" i="11"/>
  <c r="L87" i="11"/>
  <c r="AR87" i="11"/>
  <c r="AE87" i="11"/>
  <c r="AG87" i="11"/>
  <c r="AY85" i="11"/>
  <c r="V87" i="11"/>
  <c r="BB87" i="11"/>
  <c r="BR87" i="11"/>
  <c r="AF87" i="11"/>
  <c r="BW87" i="11"/>
  <c r="BA85" i="11"/>
  <c r="BP85" i="11"/>
  <c r="AI85" i="11"/>
  <c r="AS87" i="11"/>
  <c r="V85" i="11"/>
  <c r="AQ85" i="11"/>
  <c r="BP87" i="11"/>
  <c r="BC87" i="11"/>
  <c r="BM87" i="11"/>
  <c r="P85" i="11"/>
  <c r="AG85" i="11"/>
  <c r="T87" i="11"/>
  <c r="BU87" i="11"/>
  <c r="BL85" i="11"/>
  <c r="AY87" i="11"/>
  <c r="Q85" i="11"/>
  <c r="BE87" i="11"/>
  <c r="AO87" i="11"/>
  <c r="AD85" i="11"/>
  <c r="AN87" i="11"/>
  <c r="Q87" i="11"/>
  <c r="BI85" i="11"/>
  <c r="O85" i="11"/>
  <c r="AF85" i="11"/>
  <c r="AY86" i="11"/>
  <c r="BL87" i="11"/>
  <c r="W87" i="11"/>
  <c r="O87" i="11"/>
  <c r="BG70" i="11"/>
  <c r="AW63" i="11"/>
  <c r="AV71" i="11"/>
  <c r="X70" i="11"/>
  <c r="AM63" i="11"/>
  <c r="AF70" i="11"/>
  <c r="X63" i="11"/>
  <c r="S75" i="11"/>
  <c r="BK63" i="11"/>
  <c r="AS75" i="11"/>
  <c r="BP70" i="11"/>
  <c r="AP63" i="11"/>
  <c r="BN70" i="11"/>
  <c r="K75" i="11"/>
  <c r="AV78" i="11"/>
  <c r="N79" i="11"/>
  <c r="AO63" i="11"/>
  <c r="BT63" i="11"/>
  <c r="AZ69" i="11"/>
  <c r="BI68" i="11"/>
  <c r="AS68" i="11"/>
  <c r="Q68" i="11"/>
  <c r="AA68" i="11"/>
  <c r="R68" i="11"/>
  <c r="BV68" i="11"/>
  <c r="AT68" i="11"/>
  <c r="BP86" i="11"/>
  <c r="BO85" i="11"/>
  <c r="Q86" i="11"/>
  <c r="BL68" i="11"/>
  <c r="BB68" i="11"/>
  <c r="L68" i="11"/>
  <c r="BO68" i="11"/>
  <c r="Z68" i="11"/>
  <c r="V68" i="11"/>
  <c r="AF68" i="11"/>
  <c r="AI68" i="11"/>
  <c r="AZ85" i="11"/>
  <c r="AJ86" i="11"/>
  <c r="BG86" i="11"/>
  <c r="L85" i="11"/>
  <c r="M85" i="11"/>
  <c r="R86" i="11"/>
  <c r="BT85" i="11"/>
  <c r="AD86" i="11"/>
  <c r="L86" i="11"/>
  <c r="BR86" i="11"/>
  <c r="P86" i="11"/>
  <c r="AZ77" i="11"/>
  <c r="AH78" i="11"/>
  <c r="BG80" i="11"/>
  <c r="AR77" i="11"/>
  <c r="V78" i="11"/>
  <c r="Z78" i="11"/>
  <c r="P80" i="11"/>
  <c r="R78" i="11"/>
  <c r="BE77" i="11"/>
  <c r="S77" i="11"/>
  <c r="BW78" i="11"/>
  <c r="BS80" i="11"/>
  <c r="BW80" i="11"/>
  <c r="AQ80" i="11"/>
  <c r="BR80" i="11"/>
  <c r="BM80" i="11"/>
  <c r="L80" i="11"/>
  <c r="X80" i="11"/>
  <c r="AA78" i="11"/>
  <c r="BT80" i="11"/>
  <c r="P77" i="11"/>
  <c r="AE77" i="11"/>
  <c r="AC78" i="11"/>
  <c r="AZ74" i="11"/>
  <c r="O76" i="11"/>
  <c r="AP76" i="11"/>
  <c r="BF76" i="11"/>
  <c r="BJ76" i="11"/>
  <c r="U76" i="11"/>
  <c r="AB76" i="11"/>
  <c r="X74" i="11"/>
  <c r="AX74" i="11"/>
  <c r="W76" i="11"/>
  <c r="BS76" i="11"/>
  <c r="AQ76" i="11"/>
  <c r="BB74" i="11"/>
  <c r="BS74" i="11"/>
  <c r="AJ68" i="11"/>
  <c r="BN68" i="11"/>
  <c r="AR68" i="11"/>
  <c r="BS68" i="11"/>
  <c r="BD68" i="11"/>
  <c r="AQ68" i="11"/>
  <c r="Y68" i="11"/>
  <c r="AE68" i="11"/>
  <c r="BH86" i="11"/>
  <c r="BK85" i="11"/>
  <c r="AS85" i="11"/>
  <c r="BE85" i="11"/>
  <c r="AX86" i="11"/>
  <c r="AK86" i="11"/>
  <c r="AB86" i="11"/>
  <c r="AC85" i="11"/>
  <c r="BB85" i="11"/>
  <c r="AO85" i="11"/>
  <c r="AE85" i="11"/>
  <c r="BB86" i="11"/>
  <c r="AZ79" i="11"/>
  <c r="BP78" i="11"/>
  <c r="AZ78" i="11"/>
  <c r="BA80" i="11"/>
  <c r="U80" i="11"/>
  <c r="U78" i="11"/>
  <c r="AK77" i="11"/>
  <c r="AT78" i="11"/>
  <c r="O77" i="11"/>
  <c r="BJ78" i="11"/>
  <c r="AD77" i="11"/>
  <c r="BA77" i="11"/>
  <c r="BV78" i="11"/>
  <c r="BV77" i="11"/>
  <c r="AL77" i="11"/>
  <c r="AQ77" i="11"/>
  <c r="M77" i="11"/>
  <c r="BM77" i="11"/>
  <c r="AX80" i="11"/>
  <c r="L77" i="11"/>
  <c r="AU78" i="11"/>
  <c r="N80" i="11"/>
  <c r="R80" i="11"/>
  <c r="AJ75" i="11"/>
  <c r="BK74" i="11"/>
  <c r="AW74" i="11"/>
  <c r="V76" i="11"/>
  <c r="Q74" i="11"/>
  <c r="BW74" i="11"/>
  <c r="AY74" i="11"/>
  <c r="AR74" i="11"/>
  <c r="AX76" i="11"/>
  <c r="AA76" i="11"/>
  <c r="AT74" i="11"/>
  <c r="AN74" i="11"/>
  <c r="N76" i="11"/>
  <c r="Y76" i="11"/>
  <c r="BU76" i="11"/>
  <c r="BT69" i="11"/>
  <c r="M68" i="11"/>
  <c r="AP68" i="11"/>
  <c r="BM68" i="11"/>
  <c r="BF68" i="11"/>
  <c r="BR68" i="11"/>
  <c r="T63" i="11"/>
  <c r="BK68" i="11"/>
  <c r="BJ68" i="11"/>
  <c r="T68" i="11"/>
  <c r="K68" i="11"/>
  <c r="AX68" i="11"/>
  <c r="BG85" i="11"/>
  <c r="Z86" i="11"/>
  <c r="BU85" i="11"/>
  <c r="AI86" i="11"/>
  <c r="BC85" i="11"/>
  <c r="AX85" i="11"/>
  <c r="BE86" i="11"/>
  <c r="Y86" i="11"/>
  <c r="AJ79" i="11"/>
  <c r="BH78" i="11"/>
  <c r="BG77" i="11"/>
  <c r="AS78" i="11"/>
  <c r="Q78" i="11"/>
  <c r="BI77" i="11"/>
  <c r="BM78" i="11"/>
  <c r="AP80" i="11"/>
  <c r="BR77" i="11"/>
  <c r="AT77" i="11"/>
  <c r="AR80" i="11"/>
  <c r="AU77" i="11"/>
  <c r="AI78" i="11"/>
  <c r="S78" i="11"/>
  <c r="K80" i="11"/>
  <c r="Y78" i="11"/>
  <c r="AC80" i="11"/>
  <c r="AO77" i="11"/>
  <c r="BD76" i="11"/>
  <c r="AS76" i="11"/>
  <c r="AT76" i="11"/>
  <c r="AI74" i="11"/>
  <c r="BV76" i="11"/>
  <c r="AQ74" i="11"/>
  <c r="T76" i="11"/>
  <c r="BE76" i="11"/>
  <c r="AO74" i="11"/>
  <c r="BM76" i="11"/>
  <c r="M74" i="11"/>
  <c r="BV87" i="11"/>
  <c r="BL69" i="11"/>
  <c r="AO68" i="11"/>
  <c r="BE68" i="11"/>
  <c r="P68" i="11"/>
  <c r="AU68" i="11"/>
  <c r="BT68" i="11"/>
  <c r="BF85" i="11"/>
  <c r="U86" i="11"/>
  <c r="S86" i="11"/>
  <c r="O86" i="11"/>
  <c r="X86" i="11"/>
  <c r="AP86" i="11"/>
  <c r="AL86" i="11"/>
  <c r="BT86" i="11"/>
  <c r="BL80" i="11"/>
  <c r="BP77" i="11"/>
  <c r="BI80" i="11"/>
  <c r="AS77" i="11"/>
  <c r="Q80" i="11"/>
  <c r="V77" i="11"/>
  <c r="T78" i="11"/>
  <c r="BU78" i="11"/>
  <c r="BC78" i="11"/>
  <c r="AO78" i="11"/>
  <c r="AD80" i="11"/>
  <c r="AD78" i="11"/>
  <c r="AN80" i="11"/>
  <c r="BC80" i="11"/>
  <c r="BD77" i="11"/>
  <c r="AM80" i="11"/>
  <c r="BV80" i="11"/>
  <c r="AZ75" i="11"/>
  <c r="BA76" i="11"/>
  <c r="K76" i="11"/>
  <c r="BR75" i="11"/>
  <c r="AP74" i="11"/>
  <c r="BE74" i="11"/>
  <c r="R76" i="11"/>
  <c r="N74" i="11"/>
  <c r="BD74" i="11"/>
  <c r="AO76" i="11"/>
  <c r="BT76" i="11"/>
  <c r="AZ68" i="11"/>
  <c r="S68" i="11"/>
  <c r="BA68" i="11"/>
  <c r="N68" i="11"/>
  <c r="AK68" i="11"/>
  <c r="AJ85" i="11"/>
  <c r="BK86" i="11"/>
  <c r="BW86" i="11"/>
  <c r="AQ86" i="11"/>
  <c r="BS86" i="11"/>
  <c r="AO86" i="11"/>
  <c r="BV86" i="11"/>
  <c r="W86" i="11"/>
  <c r="AU86" i="11"/>
  <c r="BL77" i="11"/>
  <c r="BH77" i="11"/>
  <c r="BO80" i="11"/>
  <c r="AS80" i="11"/>
  <c r="AK80" i="11"/>
  <c r="BW77" i="11"/>
  <c r="W78" i="11"/>
  <c r="AQ78" i="11"/>
  <c r="BU77" i="11"/>
  <c r="O78" i="11"/>
  <c r="AY77" i="11"/>
  <c r="AF78" i="11"/>
  <c r="BU80" i="11"/>
  <c r="R77" i="11"/>
  <c r="Q77" i="11"/>
  <c r="Z80" i="11"/>
  <c r="BB77" i="11"/>
  <c r="BL76" i="11"/>
  <c r="BG74" i="11"/>
  <c r="AS74" i="11"/>
  <c r="L76" i="11"/>
  <c r="BN76" i="11"/>
  <c r="BV74" i="11"/>
  <c r="AU76" i="11"/>
  <c r="V74" i="11"/>
  <c r="BU74" i="11"/>
  <c r="X76" i="11"/>
  <c r="U74" i="11"/>
  <c r="BQ86" i="11"/>
  <c r="BQ76" i="11"/>
  <c r="BQ80" i="11"/>
  <c r="BQ74" i="11"/>
  <c r="O63" i="11"/>
  <c r="O68" i="11"/>
  <c r="W99" i="11"/>
  <c r="W90" i="11"/>
  <c r="W89" i="11"/>
  <c r="N56" i="11"/>
  <c r="N55" i="11"/>
  <c r="N54" i="11"/>
  <c r="C8" i="11" s="1"/>
  <c r="BU54" i="11"/>
  <c r="C42" i="11" s="1"/>
  <c r="BL54" i="11"/>
  <c r="AR91" i="11"/>
  <c r="BC91" i="11"/>
  <c r="AG92" i="11"/>
  <c r="AH91" i="11"/>
  <c r="AP93" i="11"/>
  <c r="AB91" i="11"/>
  <c r="X91" i="11"/>
  <c r="AG91" i="11"/>
  <c r="P92" i="11"/>
  <c r="X92" i="11"/>
  <c r="P91" i="11"/>
  <c r="BO91" i="11"/>
  <c r="AR89" i="11"/>
  <c r="AB89" i="11"/>
  <c r="AY92" i="11"/>
  <c r="AU92" i="11"/>
  <c r="AR92" i="11"/>
  <c r="N91" i="11"/>
  <c r="V91" i="11"/>
  <c r="R91" i="11"/>
  <c r="BV91" i="11"/>
  <c r="BP88" i="11"/>
  <c r="AD91" i="11"/>
  <c r="M92" i="11"/>
  <c r="BR92" i="11"/>
  <c r="K91" i="11"/>
  <c r="AK91" i="11"/>
  <c r="Q92" i="11"/>
  <c r="AA91" i="11"/>
  <c r="BQ91" i="11"/>
  <c r="BE92" i="11"/>
  <c r="AP91" i="11"/>
  <c r="AP92" i="11"/>
  <c r="BH90" i="11"/>
  <c r="BK91" i="11"/>
  <c r="AQ91" i="11"/>
  <c r="BB91" i="11"/>
  <c r="BS91" i="11"/>
  <c r="BJ91" i="11"/>
  <c r="Q91" i="11"/>
  <c r="BA91" i="11"/>
  <c r="AN92" i="11"/>
  <c r="AF92" i="11"/>
  <c r="AU91" i="11"/>
  <c r="AB92" i="11"/>
  <c r="AK92" i="11"/>
  <c r="AD92" i="11"/>
  <c r="AN91" i="11"/>
  <c r="BN92" i="11"/>
  <c r="BE91" i="11"/>
  <c r="BU91" i="11"/>
  <c r="AV93" i="11"/>
  <c r="BU92" i="11"/>
  <c r="AM91" i="11"/>
  <c r="BP92" i="11"/>
  <c r="AA92" i="11"/>
  <c r="AP90" i="11"/>
  <c r="N90" i="11"/>
  <c r="BD91" i="11"/>
  <c r="AL92" i="11"/>
  <c r="S92" i="11"/>
  <c r="BI92" i="11"/>
  <c r="AO92" i="11"/>
  <c r="AF93" i="11"/>
  <c r="M91" i="11"/>
  <c r="BM91" i="11"/>
  <c r="AQ92" i="11"/>
  <c r="W92" i="11"/>
  <c r="BA92" i="11"/>
  <c r="AC90" i="11"/>
  <c r="AC91" i="11"/>
  <c r="BP91" i="11"/>
  <c r="BL92" i="11"/>
  <c r="BQ92" i="11"/>
  <c r="AM92" i="11"/>
  <c r="BT91" i="11"/>
  <c r="BW92" i="11"/>
  <c r="Q89" i="11"/>
  <c r="BS92" i="11"/>
  <c r="AZ91" i="11"/>
  <c r="BF92" i="11"/>
  <c r="Y92" i="11"/>
  <c r="T92" i="11"/>
  <c r="BJ92" i="11"/>
  <c r="BH93" i="11"/>
  <c r="AI93" i="11"/>
  <c r="U93" i="11"/>
  <c r="AU93" i="11"/>
  <c r="W93" i="11"/>
  <c r="K93" i="11"/>
  <c r="Y93" i="11"/>
  <c r="AY93" i="11"/>
  <c r="BI93" i="11"/>
  <c r="Q93" i="11"/>
  <c r="AW93" i="11"/>
  <c r="AH93" i="11"/>
  <c r="BA89" i="11"/>
  <c r="AF91" i="11"/>
  <c r="BR91" i="11"/>
  <c r="AE92" i="11"/>
  <c r="BV92" i="11"/>
  <c r="BU93" i="11"/>
  <c r="BA93" i="11"/>
  <c r="BQ93" i="11"/>
  <c r="BV93" i="11"/>
  <c r="AK93" i="11"/>
  <c r="BS93" i="11"/>
  <c r="AF90" i="11"/>
  <c r="AZ92" i="11"/>
  <c r="AS92" i="11"/>
  <c r="BB92" i="11"/>
  <c r="BD93" i="11"/>
  <c r="BB93" i="11"/>
  <c r="P93" i="11"/>
  <c r="O93" i="11"/>
  <c r="AE93" i="11"/>
  <c r="BW93" i="11"/>
  <c r="BR93" i="11"/>
  <c r="BL93" i="11"/>
  <c r="AJ92" i="11"/>
  <c r="AW92" i="11"/>
  <c r="BT92" i="11"/>
  <c r="AQ93" i="11"/>
  <c r="BF93" i="11"/>
  <c r="S93" i="11"/>
  <c r="BM93" i="11"/>
  <c r="AX93" i="11"/>
  <c r="BT93" i="11"/>
  <c r="AA89" i="11"/>
  <c r="BG92" i="11"/>
  <c r="O92" i="11"/>
  <c r="V93" i="11"/>
  <c r="T93" i="11"/>
  <c r="AS93" i="11"/>
  <c r="BC93" i="11"/>
  <c r="AD93" i="11"/>
  <c r="AC93" i="11"/>
  <c r="N92" i="11"/>
  <c r="N93" i="11"/>
  <c r="BO93" i="11"/>
  <c r="R92" i="11"/>
  <c r="AR93" i="11"/>
  <c r="AL93" i="11"/>
  <c r="BJ93" i="11"/>
  <c r="AN93" i="11"/>
  <c r="AF88" i="11"/>
  <c r="V92" i="11"/>
  <c r="AG93" i="11"/>
  <c r="AH92" i="11"/>
  <c r="AW91" i="11"/>
  <c r="AO95" i="11"/>
  <c r="AR95" i="11"/>
  <c r="AV95" i="11"/>
  <c r="AF95" i="11"/>
  <c r="R95" i="11"/>
  <c r="AB95" i="11"/>
  <c r="BH95" i="11"/>
  <c r="AQ94" i="11"/>
  <c r="R94" i="11"/>
  <c r="BD94" i="11"/>
  <c r="U94" i="11"/>
  <c r="AS94" i="11"/>
  <c r="S94" i="11"/>
  <c r="BF94" i="11"/>
  <c r="BS94" i="11"/>
  <c r="BN94" i="11"/>
  <c r="AP94" i="11"/>
  <c r="AK94" i="11"/>
  <c r="AT109" i="11"/>
  <c r="N109" i="11"/>
  <c r="S109" i="11"/>
  <c r="BE109" i="11"/>
  <c r="Q109" i="11"/>
  <c r="P109" i="11"/>
  <c r="BJ109" i="11"/>
  <c r="Y109" i="11"/>
  <c r="AO109" i="11"/>
  <c r="V109" i="11"/>
  <c r="BM109" i="11"/>
  <c r="R109" i="11"/>
  <c r="T109" i="11"/>
  <c r="AS109" i="11"/>
  <c r="BB109" i="11"/>
  <c r="AD109" i="11"/>
  <c r="BI109" i="11"/>
  <c r="AJ109" i="11"/>
  <c r="AW109" i="11"/>
  <c r="BS109" i="11"/>
  <c r="AE109" i="11"/>
  <c r="BC109" i="11"/>
  <c r="X109" i="11"/>
  <c r="BA109" i="11"/>
  <c r="BK109" i="11"/>
  <c r="BP109" i="11"/>
  <c r="BO109" i="11"/>
  <c r="BH109" i="11"/>
  <c r="AB109" i="11"/>
  <c r="AH109" i="11"/>
  <c r="BR109" i="11"/>
  <c r="BV109" i="11"/>
  <c r="AK109" i="11"/>
  <c r="AL79" i="11"/>
  <c r="AX79" i="11"/>
  <c r="L79" i="11"/>
  <c r="AY79" i="11"/>
  <c r="W79" i="11"/>
  <c r="AG79" i="11"/>
  <c r="AI79" i="11"/>
  <c r="AD79" i="11"/>
  <c r="BS79" i="11"/>
  <c r="T79" i="11"/>
  <c r="X79" i="11"/>
  <c r="S80" i="11"/>
  <c r="P79" i="11"/>
  <c r="U79" i="11"/>
  <c r="AE79" i="11"/>
  <c r="Y79" i="11"/>
  <c r="AH79" i="11"/>
  <c r="K79" i="11"/>
  <c r="AR79" i="11"/>
  <c r="AC79" i="11"/>
  <c r="AK79" i="11"/>
  <c r="BG79" i="11"/>
  <c r="AS79" i="11"/>
  <c r="Q79" i="11"/>
  <c r="AQ79" i="11"/>
  <c r="BF79" i="11"/>
  <c r="S79" i="11"/>
  <c r="BP80" i="11"/>
  <c r="BU79" i="11"/>
  <c r="BQ79" i="11"/>
  <c r="Z79" i="11"/>
  <c r="AO79" i="11"/>
  <c r="AN79" i="11"/>
  <c r="BV79" i="11"/>
  <c r="AP79" i="11"/>
  <c r="BK79" i="11"/>
  <c r="BP79" i="11"/>
  <c r="AF80" i="11"/>
  <c r="AF79" i="11"/>
  <c r="BN79" i="11"/>
  <c r="BB79" i="11"/>
  <c r="M79" i="11"/>
  <c r="BC79" i="11"/>
  <c r="BJ79" i="11"/>
  <c r="AY78" i="11"/>
  <c r="AM75" i="11"/>
  <c r="Q75" i="11"/>
  <c r="AA75" i="11"/>
  <c r="AK75" i="11"/>
  <c r="BB75" i="11"/>
  <c r="R75" i="11"/>
  <c r="BC75" i="11"/>
  <c r="AG76" i="11"/>
  <c r="BK75" i="11"/>
  <c r="AI75" i="11"/>
  <c r="N77" i="11"/>
  <c r="BT75" i="11"/>
  <c r="V75" i="11"/>
  <c r="AH75" i="11"/>
  <c r="AY75" i="11"/>
  <c r="AQ75" i="11"/>
  <c r="Z75" i="11"/>
  <c r="BG75" i="11"/>
  <c r="BS75" i="11"/>
  <c r="BL75" i="11"/>
  <c r="BP76" i="11"/>
  <c r="AW76" i="11"/>
  <c r="AF76" i="11"/>
  <c r="AB75" i="11"/>
  <c r="AF75" i="11"/>
  <c r="BW75" i="11"/>
  <c r="M76" i="11"/>
  <c r="BI75" i="11"/>
  <c r="BQ75" i="11"/>
  <c r="AO75" i="11"/>
  <c r="BP75" i="11"/>
  <c r="BN75" i="11"/>
  <c r="M75" i="11"/>
  <c r="AX75" i="11"/>
  <c r="BA75" i="11"/>
  <c r="BE75" i="11"/>
  <c r="AN75" i="11"/>
  <c r="BM75" i="11"/>
  <c r="BJ75" i="11"/>
  <c r="AG75" i="11"/>
  <c r="AY76" i="11"/>
  <c r="BW76" i="11"/>
  <c r="AF73" i="11"/>
  <c r="AC66" i="11"/>
  <c r="M66" i="11"/>
  <c r="AF66" i="11"/>
  <c r="P66" i="11"/>
  <c r="BF66" i="11"/>
  <c r="T66" i="11"/>
  <c r="AX63" i="11"/>
  <c r="AV63" i="11"/>
  <c r="AE63" i="11"/>
  <c r="BL63" i="11"/>
  <c r="BS63" i="11"/>
  <c r="BQ63" i="11"/>
  <c r="BN63" i="11"/>
  <c r="N108" i="11"/>
  <c r="AF105" i="11"/>
  <c r="BH107" i="11"/>
  <c r="P105" i="11"/>
  <c r="AF107" i="11"/>
  <c r="AV107" i="11"/>
  <c r="AX107" i="11"/>
  <c r="BD107" i="11"/>
  <c r="BH108" i="11"/>
  <c r="AV106" i="11"/>
  <c r="BF106" i="11"/>
  <c r="Y106" i="11"/>
  <c r="R107" i="11"/>
  <c r="Z106" i="11"/>
  <c r="BV106" i="11"/>
  <c r="K107" i="11"/>
  <c r="AE107" i="11"/>
  <c r="BV107" i="11"/>
  <c r="V107" i="11"/>
  <c r="AK106" i="11"/>
  <c r="BL106" i="11"/>
  <c r="AD107" i="11"/>
  <c r="T106" i="11"/>
  <c r="O107" i="11"/>
  <c r="AJ107" i="11"/>
  <c r="BF105" i="11"/>
  <c r="R105" i="11"/>
  <c r="AP105" i="11"/>
  <c r="BN105" i="11"/>
  <c r="AH105" i="11"/>
  <c r="N105" i="11"/>
  <c r="AW105" i="11"/>
  <c r="AJ106" i="11"/>
  <c r="BE106" i="11"/>
  <c r="L106" i="11"/>
  <c r="AB106" i="11"/>
  <c r="AI107" i="11"/>
  <c r="BC106" i="11"/>
  <c r="BI106" i="11"/>
  <c r="BT107" i="11"/>
  <c r="AL107" i="11"/>
  <c r="N106" i="11"/>
  <c r="AO107" i="11"/>
  <c r="X106" i="11"/>
  <c r="AM106" i="11"/>
  <c r="U107" i="11"/>
  <c r="P107" i="11"/>
  <c r="AZ106" i="11"/>
  <c r="AQ105" i="11"/>
  <c r="AK105" i="11"/>
  <c r="AB105" i="11"/>
  <c r="BG105" i="11"/>
  <c r="AC105" i="11"/>
  <c r="AE105" i="11"/>
  <c r="U105" i="11"/>
  <c r="AO108" i="11"/>
  <c r="BT108" i="11"/>
  <c r="BU108" i="11"/>
  <c r="AH108" i="11"/>
  <c r="W108" i="11"/>
  <c r="BK108" i="11"/>
  <c r="AF106" i="11"/>
  <c r="BS106" i="11"/>
  <c r="AQ106" i="11"/>
  <c r="BU107" i="11"/>
  <c r="M107" i="11"/>
  <c r="Q107" i="11"/>
  <c r="BW107" i="11"/>
  <c r="W107" i="11"/>
  <c r="W106" i="11"/>
  <c r="P106" i="11"/>
  <c r="BI107" i="11"/>
  <c r="AY107" i="11"/>
  <c r="M106" i="11"/>
  <c r="BK106" i="11"/>
  <c r="AG106" i="11"/>
  <c r="BK107" i="11"/>
  <c r="BU105" i="11"/>
  <c r="BE105" i="11"/>
  <c r="BM105" i="11"/>
  <c r="BA105" i="11"/>
  <c r="AN105" i="11"/>
  <c r="AD105" i="11"/>
  <c r="T105" i="11"/>
  <c r="AL105" i="11"/>
  <c r="BD108" i="11"/>
  <c r="AL108" i="11"/>
  <c r="BG108" i="11"/>
  <c r="BF108" i="11"/>
  <c r="AR108" i="11"/>
  <c r="O108" i="11"/>
  <c r="BR108" i="11"/>
  <c r="AN108" i="11"/>
  <c r="BL108" i="11"/>
  <c r="BO106" i="11"/>
  <c r="AU107" i="11"/>
  <c r="AT107" i="11"/>
  <c r="BA106" i="11"/>
  <c r="AL106" i="11"/>
  <c r="BN107" i="11"/>
  <c r="AD106" i="11"/>
  <c r="BL107" i="11"/>
  <c r="AT106" i="11"/>
  <c r="BD105" i="11"/>
  <c r="Y105" i="11"/>
  <c r="AU105" i="11"/>
  <c r="AX105" i="11"/>
  <c r="BI105" i="11"/>
  <c r="AV108" i="11"/>
  <c r="BC108" i="11"/>
  <c r="BM108" i="11"/>
  <c r="BQ108" i="11"/>
  <c r="AW108" i="11"/>
  <c r="AB108" i="11"/>
  <c r="AD108" i="11"/>
  <c r="BR107" i="11"/>
  <c r="BF107" i="11"/>
  <c r="X107" i="11"/>
  <c r="BJ107" i="11"/>
  <c r="AY106" i="11"/>
  <c r="AO106" i="11"/>
  <c r="BG107" i="11"/>
  <c r="AH106" i="11"/>
  <c r="BG106" i="11"/>
  <c r="AZ105" i="11"/>
  <c r="L105" i="11"/>
  <c r="BC105" i="11"/>
  <c r="BK105" i="11"/>
  <c r="AO105" i="11"/>
  <c r="AC108" i="11"/>
  <c r="BJ108" i="11"/>
  <c r="AS108" i="11"/>
  <c r="BB108" i="11"/>
  <c r="V108" i="11"/>
  <c r="R108" i="11"/>
  <c r="BS107" i="11"/>
  <c r="AE106" i="11"/>
  <c r="BC107" i="11"/>
  <c r="AS107" i="11"/>
  <c r="BD106" i="11"/>
  <c r="BQ106" i="11"/>
  <c r="AR106" i="11"/>
  <c r="AX106" i="11"/>
  <c r="Q106" i="11"/>
  <c r="BO105" i="11"/>
  <c r="W105" i="11"/>
  <c r="BT105" i="11"/>
  <c r="Z105" i="11"/>
  <c r="AM105" i="11"/>
  <c r="AF108" i="11"/>
  <c r="S108" i="11"/>
  <c r="AE108" i="11"/>
  <c r="AQ108" i="11"/>
  <c r="P108" i="11"/>
  <c r="BI108" i="11"/>
  <c r="AP108" i="11"/>
  <c r="M108" i="11"/>
  <c r="AK104" i="11"/>
  <c r="AY70" i="11"/>
  <c r="M70" i="11"/>
  <c r="AX70" i="11"/>
  <c r="AH70" i="11"/>
  <c r="AT70" i="11"/>
  <c r="BB70" i="11"/>
  <c r="AO70" i="11"/>
  <c r="BC70" i="11"/>
  <c r="W70" i="11"/>
  <c r="P70" i="11"/>
  <c r="BK70" i="11"/>
  <c r="Q70" i="11"/>
  <c r="T70" i="11"/>
  <c r="O70" i="11"/>
  <c r="AB70" i="11"/>
  <c r="AA70" i="11"/>
  <c r="AG70" i="11"/>
  <c r="AM70" i="11"/>
  <c r="BM70" i="11"/>
  <c r="BW70" i="11"/>
  <c r="S70" i="11"/>
  <c r="BS70" i="11"/>
  <c r="L70" i="11"/>
  <c r="BL70" i="11"/>
  <c r="N70" i="11"/>
  <c r="BD70" i="11"/>
  <c r="AW70" i="11"/>
  <c r="BU70" i="11"/>
  <c r="BJ70" i="11"/>
  <c r="BF70" i="11"/>
  <c r="BA70" i="11"/>
  <c r="BV70" i="11"/>
  <c r="AI70" i="11"/>
  <c r="Z70" i="11"/>
  <c r="AR70" i="11"/>
  <c r="AL70" i="11"/>
  <c r="BH70" i="11"/>
  <c r="AE70" i="11"/>
  <c r="BR70" i="11"/>
  <c r="BQ70" i="11"/>
  <c r="Y71" i="11"/>
  <c r="AZ70" i="11"/>
  <c r="U70" i="11"/>
  <c r="BI70" i="11"/>
  <c r="BT70" i="11"/>
  <c r="AS70" i="11"/>
  <c r="AU70" i="11"/>
  <c r="BE70" i="11"/>
  <c r="AJ70" i="11"/>
  <c r="V70" i="11"/>
  <c r="AN70" i="11"/>
  <c r="BO70" i="11"/>
  <c r="AP70" i="11"/>
  <c r="R70" i="11"/>
  <c r="Y70" i="11"/>
  <c r="AV70" i="11"/>
  <c r="AD70" i="11"/>
  <c r="AA67" i="11"/>
  <c r="AQ70" i="11"/>
  <c r="AK70" i="11"/>
  <c r="K70" i="11"/>
  <c r="U75" i="11"/>
  <c r="L91" i="11"/>
  <c r="T99" i="11"/>
  <c r="X75" i="11"/>
  <c r="BK94" i="11"/>
  <c r="Z104" i="11"/>
  <c r="BO63" i="11"/>
  <c r="BE69" i="11"/>
  <c r="Q94" i="11"/>
  <c r="AU94" i="11"/>
  <c r="AY94" i="11"/>
  <c r="AH94" i="11"/>
  <c r="AC94" i="11"/>
  <c r="X94" i="11"/>
  <c r="K63" i="11"/>
  <c r="AD63" i="11"/>
  <c r="BV63" i="11"/>
  <c r="BL94" i="11"/>
  <c r="AI94" i="11"/>
  <c r="AV94" i="11"/>
  <c r="AR94" i="11"/>
  <c r="BM94" i="11"/>
  <c r="BQ94" i="11"/>
  <c r="Q113" i="11"/>
  <c r="BD113" i="11"/>
  <c r="AT113" i="11"/>
  <c r="AL113" i="11"/>
  <c r="AT114" i="11"/>
  <c r="W113" i="11"/>
  <c r="AM113" i="11"/>
  <c r="AB113" i="11"/>
  <c r="O113" i="11"/>
  <c r="BE113" i="11"/>
  <c r="M113" i="11"/>
  <c r="AG113" i="11"/>
  <c r="AY113" i="11"/>
  <c r="BP113" i="11"/>
  <c r="AE113" i="11"/>
  <c r="AF114" i="11"/>
  <c r="Z113" i="11"/>
  <c r="AD113" i="11"/>
  <c r="BI113" i="11"/>
  <c r="AR113" i="11"/>
  <c r="U113" i="11"/>
  <c r="L113" i="11"/>
  <c r="AU113" i="11"/>
  <c r="AK113" i="11"/>
  <c r="T113" i="11"/>
  <c r="BT113" i="11"/>
  <c r="AC113" i="11"/>
  <c r="K113" i="11"/>
  <c r="AA113" i="11"/>
  <c r="AO113" i="11"/>
  <c r="AI113" i="11"/>
  <c r="BL113" i="11"/>
  <c r="BD114" i="11"/>
  <c r="BV113" i="11"/>
  <c r="BW113" i="11"/>
  <c r="BR113" i="11"/>
  <c r="O114" i="11"/>
  <c r="AF113" i="11"/>
  <c r="BO113" i="11"/>
  <c r="AZ113" i="11"/>
  <c r="BS113" i="11"/>
  <c r="BG113" i="11"/>
  <c r="BN113" i="11"/>
  <c r="BJ113" i="11"/>
  <c r="AZ114" i="11"/>
  <c r="AH113" i="11"/>
  <c r="BH114" i="11"/>
  <c r="BP104" i="11"/>
  <c r="AY104" i="11"/>
  <c r="AE104" i="11"/>
  <c r="W104" i="11"/>
  <c r="AT104" i="11"/>
  <c r="AC104" i="11"/>
  <c r="AR104" i="11"/>
  <c r="L104" i="11"/>
  <c r="AB104" i="11"/>
  <c r="AA104" i="11"/>
  <c r="BW104" i="11"/>
  <c r="BC104" i="11"/>
  <c r="BV104" i="11"/>
  <c r="K104" i="11"/>
  <c r="AH104" i="11"/>
  <c r="AO104" i="11"/>
  <c r="AW104" i="11"/>
  <c r="BE104" i="11"/>
  <c r="AZ104" i="11"/>
  <c r="O104" i="11"/>
  <c r="M104" i="11"/>
  <c r="BD104" i="11"/>
  <c r="AL104" i="11"/>
  <c r="BF104" i="11"/>
  <c r="T104" i="11"/>
  <c r="BN104" i="11"/>
  <c r="BK104" i="11"/>
  <c r="AD104" i="11"/>
  <c r="BL104" i="11"/>
  <c r="BA104" i="11"/>
  <c r="BT104" i="11"/>
  <c r="AI104" i="11"/>
  <c r="BR104" i="11"/>
  <c r="Y104" i="11"/>
  <c r="AJ104" i="11"/>
  <c r="Y84" i="11"/>
  <c r="R84" i="11"/>
  <c r="BP84" i="11"/>
  <c r="AF84" i="11"/>
  <c r="AP67" i="11"/>
  <c r="AX67" i="11"/>
  <c r="BP68" i="11"/>
  <c r="AV67" i="11"/>
  <c r="AH68" i="11"/>
  <c r="AX65" i="11"/>
  <c r="AT63" i="11"/>
  <c r="AV64" i="11"/>
  <c r="AC65" i="11"/>
  <c r="BR64" i="11"/>
  <c r="AG65" i="11"/>
  <c r="AA63" i="11"/>
  <c r="AV65" i="11"/>
  <c r="BP63" i="11"/>
  <c r="V63" i="11"/>
  <c r="P63" i="11"/>
  <c r="S63" i="11"/>
  <c r="AU63" i="11"/>
  <c r="AJ63" i="11"/>
  <c r="N63" i="11"/>
  <c r="AQ63" i="11"/>
  <c r="BH63" i="11"/>
  <c r="M63" i="11"/>
  <c r="BB63" i="11"/>
  <c r="BF63" i="11"/>
  <c r="AH63" i="11"/>
  <c r="AB63" i="11"/>
  <c r="AL63" i="11"/>
  <c r="AX64" i="11"/>
  <c r="BR63" i="11"/>
  <c r="Y63" i="11"/>
  <c r="W63" i="11"/>
  <c r="BC63" i="11"/>
  <c r="R63" i="11"/>
  <c r="BE63" i="11"/>
  <c r="AN63" i="11"/>
  <c r="AE65" i="11"/>
  <c r="AH64" i="11"/>
  <c r="AF63" i="11"/>
  <c r="BG63" i="11"/>
  <c r="BA63" i="11"/>
  <c r="BU63" i="11"/>
  <c r="U63" i="11"/>
  <c r="BI63" i="11"/>
  <c r="Q63" i="11"/>
  <c r="Y69" i="11"/>
  <c r="AK69" i="11"/>
  <c r="V69" i="11"/>
  <c r="AU69" i="11"/>
  <c r="AY69" i="11"/>
  <c r="Z69" i="11"/>
  <c r="L69" i="11"/>
  <c r="AP69" i="11"/>
  <c r="AR69" i="11"/>
  <c r="BK69" i="11"/>
  <c r="AG69" i="11"/>
  <c r="BV69" i="11"/>
  <c r="R69" i="11"/>
  <c r="BA69" i="11"/>
  <c r="BU69" i="11"/>
  <c r="AC69" i="11"/>
  <c r="BG69" i="11"/>
  <c r="AX69" i="11"/>
  <c r="AS69" i="11"/>
  <c r="T69" i="11"/>
  <c r="BR69" i="11"/>
  <c r="AA69" i="11"/>
  <c r="AI69" i="11"/>
  <c r="K69" i="11"/>
  <c r="BN69" i="11"/>
  <c r="W69" i="11"/>
  <c r="AQ69" i="11"/>
  <c r="AH69" i="11"/>
  <c r="BQ69" i="11"/>
  <c r="BP69" i="11"/>
  <c r="BJ69" i="11"/>
  <c r="BO69" i="11"/>
  <c r="U69" i="11"/>
  <c r="S69" i="11"/>
  <c r="AE69" i="11"/>
  <c r="P69" i="11"/>
  <c r="BF69" i="11"/>
  <c r="AF69" i="11"/>
  <c r="AN69" i="11"/>
  <c r="BB69" i="11"/>
  <c r="N69" i="11"/>
  <c r="AD69" i="11"/>
  <c r="AO69" i="11"/>
  <c r="BW69" i="11"/>
  <c r="X69" i="11"/>
  <c r="AH73" i="11"/>
  <c r="BP73" i="11"/>
  <c r="AP81" i="11"/>
  <c r="AR83" i="11"/>
  <c r="BH83" i="11"/>
  <c r="AF81" i="11"/>
  <c r="AH74" i="11"/>
  <c r="AF74" i="11"/>
  <c r="AG74" i="11"/>
  <c r="BP74" i="11"/>
  <c r="N85" i="11"/>
  <c r="AB79" i="11"/>
  <c r="P94" i="11"/>
  <c r="AF94" i="11"/>
  <c r="AO94" i="11"/>
  <c r="BB94" i="11"/>
  <c r="N94" i="11"/>
  <c r="BG94" i="11"/>
  <c r="AZ94" i="11"/>
  <c r="L63" i="11"/>
  <c r="AK63" i="11"/>
  <c r="AG63" i="11"/>
  <c r="AZ63" i="11"/>
  <c r="BC113" i="11"/>
  <c r="BP94" i="11"/>
  <c r="BP83" i="11"/>
  <c r="AP73" i="11"/>
  <c r="AX94" i="11"/>
  <c r="BT94" i="11"/>
  <c r="AM94" i="11"/>
  <c r="AD94" i="11"/>
  <c r="V94" i="11"/>
  <c r="BO94" i="11"/>
  <c r="AC63" i="11"/>
  <c r="AY63" i="11"/>
  <c r="BW63" i="11"/>
  <c r="BD63" i="11"/>
  <c r="AA81" i="11"/>
  <c r="AU104" i="11"/>
  <c r="AP114" i="11"/>
  <c r="BW94" i="11"/>
  <c r="AB94" i="11"/>
  <c r="W94" i="11"/>
  <c r="M94" i="11"/>
  <c r="BR94" i="11"/>
  <c r="BI94" i="11"/>
  <c r="BJ94" i="11"/>
  <c r="AJ94" i="11"/>
  <c r="Z63" i="11"/>
  <c r="AI63" i="11"/>
  <c r="AS63" i="11"/>
  <c r="BI69" i="11"/>
  <c r="AF104" i="11"/>
  <c r="AD75" i="11"/>
  <c r="BO75" i="11"/>
  <c r="BU75" i="11"/>
  <c r="AE75" i="11"/>
  <c r="AR75" i="11"/>
  <c r="AC75" i="11"/>
  <c r="T75" i="11"/>
  <c r="O75" i="11"/>
  <c r="P75" i="11"/>
  <c r="L75" i="11"/>
  <c r="AU57" i="11"/>
  <c r="AI56" i="11"/>
  <c r="AX58" i="11"/>
  <c r="Y58" i="11"/>
  <c r="P60" i="11"/>
  <c r="AK57" i="11"/>
  <c r="AL56" i="11"/>
  <c r="AR60" i="11"/>
  <c r="AQ56" i="11"/>
  <c r="BB60" i="11"/>
  <c r="Y60" i="11"/>
  <c r="BB56" i="11"/>
  <c r="BC56" i="11"/>
  <c r="X60" i="11"/>
  <c r="Y56" i="11"/>
  <c r="AI60" i="11"/>
  <c r="AK56" i="11"/>
  <c r="BB107" i="11"/>
  <c r="K99" i="11"/>
  <c r="BG97" i="11"/>
  <c r="V99" i="11"/>
  <c r="K97" i="11"/>
  <c r="AH97" i="11"/>
  <c r="AL97" i="11"/>
  <c r="V97" i="11"/>
  <c r="BB97" i="11"/>
  <c r="R97" i="11"/>
  <c r="Q97" i="11"/>
  <c r="AR99" i="11"/>
  <c r="BG99" i="11"/>
  <c r="AY97" i="11"/>
  <c r="AU97" i="11"/>
  <c r="AR97" i="11"/>
  <c r="T97" i="11"/>
  <c r="AX99" i="11"/>
  <c r="U85" i="11"/>
  <c r="Z85" i="11"/>
  <c r="AV85" i="11"/>
  <c r="BH80" i="11"/>
  <c r="W81" i="11"/>
  <c r="BH84" i="11"/>
  <c r="BK83" i="11"/>
  <c r="AP83" i="11"/>
  <c r="BH85" i="11"/>
  <c r="AV80" i="11"/>
  <c r="BH81" i="11"/>
  <c r="Z92" i="11"/>
  <c r="R93" i="11"/>
  <c r="BH92" i="11"/>
  <c r="BH94" i="11"/>
  <c r="U92" i="11"/>
  <c r="L92" i="11"/>
  <c r="BM92" i="11"/>
  <c r="AV101" i="11"/>
  <c r="BN87" i="11"/>
  <c r="AV87" i="11"/>
  <c r="AL87" i="11"/>
  <c r="Z87" i="11"/>
  <c r="AF86" i="11"/>
  <c r="U87" i="11"/>
  <c r="S87" i="11"/>
  <c r="Y87" i="11"/>
  <c r="BJ87" i="11"/>
  <c r="AT87" i="11"/>
  <c r="BH88" i="11"/>
  <c r="BH87" i="11"/>
  <c r="AG86" i="11"/>
  <c r="BI87" i="11"/>
  <c r="BQ87" i="11"/>
  <c r="N75" i="11"/>
  <c r="W75" i="11"/>
  <c r="BH75" i="11"/>
  <c r="AV74" i="11"/>
  <c r="BV75" i="11"/>
  <c r="AR63" i="11"/>
  <c r="AT69" i="11"/>
  <c r="BC69" i="11"/>
  <c r="Y75" i="11"/>
  <c r="AT75" i="11"/>
  <c r="X64" i="11"/>
  <c r="AV73" i="11"/>
  <c r="AV69" i="11"/>
  <c r="BF75" i="11"/>
  <c r="AL75" i="11"/>
  <c r="N65" i="11"/>
  <c r="BH69" i="11"/>
  <c r="AV75" i="11"/>
  <c r="Q69" i="11"/>
  <c r="BH68" i="11"/>
  <c r="BH74" i="11"/>
  <c r="AP75" i="11"/>
  <c r="BH73" i="11"/>
  <c r="BH64" i="11"/>
  <c r="AL69" i="11"/>
  <c r="M69" i="11"/>
  <c r="BJ63" i="11"/>
  <c r="BS69" i="11"/>
  <c r="BN111" i="11"/>
  <c r="BL111" i="11"/>
  <c r="AM111" i="11"/>
  <c r="BH111" i="11"/>
  <c r="S111" i="11"/>
  <c r="AV111" i="11"/>
  <c r="AJ111" i="11"/>
  <c r="AU111" i="11"/>
  <c r="U111" i="11"/>
  <c r="AL111" i="11"/>
  <c r="BG111" i="11"/>
  <c r="BQ56" i="11"/>
  <c r="T60" i="11"/>
  <c r="O61" i="11"/>
  <c r="T56" i="11"/>
  <c r="P57" i="11"/>
  <c r="AE60" i="11"/>
  <c r="AG60" i="11"/>
  <c r="N58" i="11"/>
  <c r="L60" i="11"/>
  <c r="O60" i="11"/>
  <c r="N57" i="11"/>
  <c r="AL58" i="11"/>
  <c r="BH60" i="11"/>
  <c r="N60" i="11"/>
  <c r="AL57" i="11"/>
  <c r="AD58" i="11"/>
  <c r="AT60" i="11"/>
  <c r="AV60" i="11"/>
  <c r="BR56" i="11"/>
  <c r="AG58" i="11"/>
  <c r="AP58" i="11"/>
  <c r="AD60" i="11"/>
  <c r="BH91" i="11"/>
  <c r="AE91" i="11"/>
  <c r="Y91" i="11"/>
  <c r="AO91" i="11"/>
  <c r="BF91" i="11"/>
  <c r="Z91" i="11"/>
  <c r="AS91" i="11"/>
  <c r="AV91" i="11"/>
  <c r="AL91" i="11"/>
  <c r="W91" i="11"/>
  <c r="BW91" i="11"/>
  <c r="U91" i="11"/>
  <c r="AY91" i="11"/>
  <c r="X55" i="11"/>
  <c r="S100" i="11"/>
  <c r="BB100" i="11"/>
  <c r="BF100" i="11"/>
  <c r="BH100" i="11"/>
  <c r="BW100" i="11"/>
  <c r="AM100" i="11"/>
  <c r="AC100" i="11"/>
  <c r="Q100" i="11"/>
  <c r="AV100" i="11"/>
  <c r="BS100" i="11"/>
  <c r="AS97" i="11"/>
  <c r="AT97" i="11"/>
  <c r="L97" i="11"/>
  <c r="AV97" i="11"/>
  <c r="AS99" i="11"/>
  <c r="BH97" i="11"/>
  <c r="AV99" i="11"/>
  <c r="BH99" i="11"/>
  <c r="AM97" i="11"/>
  <c r="AI97" i="11"/>
  <c r="L99" i="11"/>
  <c r="AM99" i="11"/>
  <c r="BQ99" i="11"/>
  <c r="W97" i="11"/>
  <c r="BJ97" i="11"/>
  <c r="BM99" i="11"/>
  <c r="BK97" i="11"/>
  <c r="AS113" i="11"/>
  <c r="X113" i="11"/>
  <c r="AX113" i="11"/>
  <c r="AV113" i="11"/>
  <c r="S113" i="11"/>
  <c r="AJ113" i="11"/>
  <c r="BH113" i="11"/>
  <c r="AW113" i="11"/>
  <c r="BF113" i="11"/>
  <c r="U114" i="11"/>
  <c r="AC114" i="11"/>
  <c r="BH89" i="11"/>
  <c r="AE89" i="11"/>
  <c r="AP104" i="11"/>
  <c r="AS104" i="11"/>
  <c r="N104" i="11"/>
  <c r="AV104" i="11"/>
  <c r="AM104" i="11"/>
  <c r="BH104" i="11"/>
  <c r="AQ104" i="11"/>
  <c r="P104" i="11"/>
  <c r="AF103" i="11"/>
  <c r="AV102" i="11"/>
  <c r="Q104" i="11"/>
  <c r="AB103" i="11"/>
  <c r="BM104" i="11"/>
  <c r="BJ104" i="11"/>
  <c r="R79" i="11"/>
  <c r="AA79" i="11"/>
  <c r="V79" i="11"/>
  <c r="BI79" i="11"/>
  <c r="AV79" i="11"/>
  <c r="AT79" i="11"/>
  <c r="Y77" i="11"/>
  <c r="AW79" i="11"/>
  <c r="AV76" i="11"/>
  <c r="BR79" i="11"/>
  <c r="BH79" i="11"/>
  <c r="AG78" i="11"/>
  <c r="BH76" i="11"/>
  <c r="BT79" i="11"/>
  <c r="O79" i="11"/>
  <c r="AM69" i="11"/>
  <c r="AU75" i="11"/>
  <c r="AU79" i="11"/>
  <c r="AY105" i="11"/>
  <c r="W85" i="11"/>
  <c r="Q99" i="11"/>
  <c r="AI92" i="11"/>
  <c r="AM79" i="11"/>
  <c r="BA79" i="11"/>
  <c r="BK100" i="11"/>
  <c r="AU87" i="11"/>
  <c r="BW60" i="11"/>
  <c r="BK113" i="11"/>
  <c r="S97" i="11"/>
  <c r="AM58" i="11"/>
  <c r="M60" i="11"/>
  <c r="AX87" i="11"/>
  <c r="AU56" i="11"/>
  <c r="X104" i="11"/>
  <c r="AM85" i="11"/>
  <c r="AW111" i="11"/>
  <c r="BO79" i="11"/>
  <c r="AL60" i="11"/>
  <c r="AO97" i="11"/>
  <c r="AP60" i="11"/>
  <c r="AI87" i="11"/>
  <c r="AL85" i="11"/>
  <c r="M86" i="11"/>
  <c r="AT54" i="11"/>
  <c r="C13" i="11" s="1"/>
  <c r="AY54" i="11"/>
  <c r="C18" i="11" s="1"/>
  <c r="AP111" i="11"/>
  <c r="BR100" i="11"/>
  <c r="BR85" i="11"/>
  <c r="T58" i="11"/>
  <c r="BE56" i="11"/>
  <c r="AO96" i="11"/>
  <c r="BC99" i="11"/>
  <c r="AT92" i="11"/>
  <c r="AX104" i="11"/>
  <c r="U104" i="11"/>
  <c r="AX91" i="11"/>
  <c r="AG104" i="11"/>
  <c r="S104" i="11"/>
  <c r="S91" i="11"/>
  <c r="BA113" i="11"/>
  <c r="P113" i="11"/>
  <c r="BM56" i="11"/>
  <c r="AM89" i="11"/>
  <c r="BJ111" i="11"/>
  <c r="BB111" i="11"/>
  <c r="AQ111" i="11"/>
  <c r="AX111" i="11"/>
  <c r="V111" i="11"/>
  <c r="N111" i="11"/>
  <c r="BC111" i="11"/>
  <c r="AT111" i="11"/>
  <c r="S99" i="11"/>
  <c r="BS99" i="11"/>
  <c r="BC100" i="11"/>
  <c r="AS102" i="11"/>
  <c r="AI91" i="11"/>
  <c r="AP85" i="11"/>
  <c r="AW87" i="11"/>
  <c r="BQ85" i="11"/>
  <c r="AY82" i="11"/>
  <c r="AO56" i="11"/>
  <c r="BS56" i="11"/>
  <c r="BE79" i="11"/>
  <c r="AG80" i="11"/>
  <c r="BW79" i="11"/>
  <c r="AP77" i="11"/>
  <c r="AU61" i="11"/>
  <c r="P58" i="11"/>
  <c r="BM63" i="11"/>
  <c r="BK60" i="11"/>
  <c r="BG58" i="11"/>
  <c r="BA60" i="11"/>
  <c r="AC64" i="11"/>
  <c r="AY65" i="11"/>
  <c r="AW75" i="11"/>
  <c r="U97" i="11"/>
  <c r="BS97" i="11"/>
  <c r="BU104" i="11"/>
  <c r="AT105" i="11"/>
  <c r="AT108" i="11"/>
  <c r="BB104" i="11"/>
  <c r="AW69" i="11"/>
  <c r="AD68" i="11"/>
  <c r="AC70" i="11"/>
  <c r="BM69" i="11"/>
  <c r="AB69" i="11"/>
  <c r="BR95" i="11"/>
  <c r="AQ100" i="11"/>
  <c r="T91" i="11"/>
  <c r="BH96" i="11"/>
  <c r="AX97" i="11"/>
  <c r="AQ99" i="11"/>
  <c r="U100" i="11"/>
  <c r="AE99" i="11"/>
  <c r="U99" i="11"/>
  <c r="AV92" i="11"/>
  <c r="BG57" i="11"/>
  <c r="AQ113" i="11"/>
  <c r="V113" i="11"/>
  <c r="L56" i="11"/>
  <c r="O69" i="11"/>
  <c r="BN85" i="11"/>
  <c r="BG104" i="11"/>
  <c r="AX100" i="11"/>
  <c r="BI104" i="11"/>
  <c r="AQ97" i="11"/>
  <c r="AT91" i="11"/>
  <c r="BN91" i="11"/>
  <c r="Z97" i="11"/>
  <c r="V104" i="11"/>
  <c r="Y97" i="11"/>
  <c r="L57" i="11"/>
  <c r="AP113" i="11"/>
  <c r="N113" i="11"/>
  <c r="AY56" i="11"/>
  <c r="P56" i="11"/>
  <c r="P111" i="11"/>
  <c r="AY90" i="11"/>
  <c r="AW98" i="11"/>
  <c r="AX92" i="11"/>
  <c r="AI54" i="11"/>
  <c r="AP54" i="11"/>
  <c r="BQ54" i="11"/>
  <c r="C38" i="11" s="1"/>
  <c r="G59" i="11"/>
  <c r="H59" i="11"/>
  <c r="I59" i="11"/>
  <c r="BY59" i="11"/>
  <c r="BZ59" i="11"/>
  <c r="CA59" i="11"/>
  <c r="CB59" i="11"/>
  <c r="CC59" i="11"/>
  <c r="CD59" i="11"/>
  <c r="CE59" i="11"/>
  <c r="CF59" i="11"/>
  <c r="CG59" i="11"/>
  <c r="CH59" i="11"/>
  <c r="CI59" i="11"/>
  <c r="CJ59" i="11"/>
  <c r="CK59" i="11"/>
  <c r="CL59" i="11"/>
  <c r="CM59" i="11"/>
  <c r="CN59" i="11"/>
  <c r="CO59" i="11"/>
  <c r="CP59" i="11"/>
  <c r="CQ59" i="11"/>
  <c r="CR59" i="11"/>
  <c r="CS59" i="11"/>
  <c r="CT59" i="11"/>
  <c r="CU59" i="11"/>
  <c r="CV59" i="11"/>
  <c r="CW59" i="11"/>
  <c r="CX59" i="11"/>
  <c r="CY59" i="11"/>
  <c r="CZ59" i="11"/>
  <c r="DA59" i="11"/>
  <c r="DB59" i="11"/>
  <c r="DC59" i="11"/>
  <c r="DD59" i="11"/>
  <c r="DE59" i="11"/>
  <c r="DF59" i="11"/>
  <c r="DG59" i="11"/>
  <c r="DH59" i="11"/>
  <c r="DI59" i="11"/>
  <c r="DJ59" i="11"/>
  <c r="DK59" i="11"/>
  <c r="DL59" i="11"/>
  <c r="DM59" i="11"/>
  <c r="DN59" i="11"/>
  <c r="DO59" i="11"/>
  <c r="DP59" i="11"/>
  <c r="DQ59" i="11"/>
  <c r="DR59" i="11"/>
  <c r="DS59" i="11"/>
  <c r="DT59" i="11"/>
  <c r="DU59" i="11"/>
  <c r="DV59" i="11"/>
  <c r="DW59" i="11"/>
  <c r="DX59" i="11"/>
  <c r="DY59" i="11"/>
  <c r="DZ59" i="11"/>
  <c r="EA59" i="11"/>
  <c r="EB59" i="11"/>
  <c r="EC59" i="11"/>
  <c r="ED59" i="11"/>
  <c r="EE59" i="11"/>
  <c r="EF59" i="11"/>
  <c r="EG59" i="11"/>
  <c r="EH59" i="11"/>
  <c r="EI59" i="11"/>
  <c r="EJ59" i="11"/>
  <c r="EK59" i="11"/>
  <c r="E60" i="11"/>
  <c r="C60" i="11" s="1"/>
  <c r="F60" i="11"/>
  <c r="BP48" i="11" l="1"/>
  <c r="W37" i="11" s="1"/>
  <c r="AF48" i="11"/>
  <c r="AR47" i="11"/>
  <c r="AF47" i="11"/>
  <c r="BL48" i="11"/>
  <c r="K47" i="11"/>
  <c r="V5" i="11" s="1"/>
  <c r="AH48" i="11"/>
  <c r="AH47" i="11"/>
  <c r="AR48" i="11"/>
  <c r="AL48" i="11"/>
  <c r="BL47" i="11"/>
  <c r="AZ47" i="11"/>
  <c r="V19" i="11" s="1"/>
  <c r="X47" i="11"/>
  <c r="BD48" i="11"/>
  <c r="W24" i="11" s="1"/>
  <c r="AK47" i="11"/>
  <c r="R48" i="11"/>
  <c r="AN48" i="11"/>
  <c r="BV48" i="11"/>
  <c r="W43" i="11" s="1"/>
  <c r="K48" i="11"/>
  <c r="W5" i="11" s="1"/>
  <c r="BF47" i="11"/>
  <c r="V26" i="11" s="1"/>
  <c r="BP47" i="11"/>
  <c r="V37" i="11" s="1"/>
  <c r="X37" i="11" s="1"/>
  <c r="Q48" i="11"/>
  <c r="AK48" i="11"/>
  <c r="AZ48" i="11"/>
  <c r="W19" i="11" s="1"/>
  <c r="X48" i="11"/>
  <c r="BD47" i="11"/>
  <c r="V24" i="11" s="1"/>
  <c r="BV47" i="11"/>
  <c r="V43" i="11" s="1"/>
  <c r="AD47" i="11"/>
  <c r="BQ48" i="11"/>
  <c r="W38" i="11" s="1"/>
  <c r="AA48" i="11"/>
  <c r="BU47" i="11"/>
  <c r="V42" i="11" s="1"/>
  <c r="AN47" i="11"/>
  <c r="O47" i="11"/>
  <c r="V9" i="11" s="1"/>
  <c r="BB48" i="11"/>
  <c r="W22" i="11" s="1"/>
  <c r="BF48" i="11"/>
  <c r="W26" i="11" s="1"/>
  <c r="Y48" i="11"/>
  <c r="BE48" i="11"/>
  <c r="W25" i="11" s="1"/>
  <c r="AS48" i="11"/>
  <c r="W12" i="11" s="1"/>
  <c r="BO47" i="11"/>
  <c r="V35" i="11" s="1"/>
  <c r="BT47" i="11"/>
  <c r="V41" i="11" s="1"/>
  <c r="AL47" i="11"/>
  <c r="AJ48" i="11"/>
  <c r="Q47" i="11"/>
  <c r="R47" i="11"/>
  <c r="W47" i="11"/>
  <c r="AA47" i="11"/>
  <c r="BT48" i="11"/>
  <c r="W41" i="11" s="1"/>
  <c r="BO48" i="11"/>
  <c r="W35" i="11" s="1"/>
  <c r="L47" i="11"/>
  <c r="V6" i="11" s="1"/>
  <c r="AV48" i="11"/>
  <c r="W15" i="11" s="1"/>
  <c r="BA48" i="11"/>
  <c r="W21" i="11" s="1"/>
  <c r="W48" i="11"/>
  <c r="AE48" i="11"/>
  <c r="BH47" i="11"/>
  <c r="V28" i="11" s="1"/>
  <c r="AB47" i="11"/>
  <c r="AJ47" i="11"/>
  <c r="Z48" i="11"/>
  <c r="BI48" i="11"/>
  <c r="W29" i="11" s="1"/>
  <c r="BW48" i="11"/>
  <c r="W44" i="11" s="1"/>
  <c r="M47" i="11"/>
  <c r="V7" i="11" s="1"/>
  <c r="M48" i="11"/>
  <c r="W7" i="11" s="1"/>
  <c r="BK47" i="11"/>
  <c r="V31" i="11" s="1"/>
  <c r="BJ48" i="11"/>
  <c r="W30" i="11" s="1"/>
  <c r="AI48" i="11"/>
  <c r="AU48" i="11"/>
  <c r="W14" i="11" s="1"/>
  <c r="AM47" i="11"/>
  <c r="T48" i="11"/>
  <c r="BA47" i="11"/>
  <c r="V21" i="11" s="1"/>
  <c r="BJ47" i="11"/>
  <c r="V30" i="11" s="1"/>
  <c r="BR48" i="11"/>
  <c r="W39" i="11" s="1"/>
  <c r="AO47" i="11"/>
  <c r="BW47" i="11"/>
  <c r="V44" i="11" s="1"/>
  <c r="AT47" i="11"/>
  <c r="V13" i="11" s="1"/>
  <c r="BG48" i="11"/>
  <c r="W27" i="11" s="1"/>
  <c r="AV47" i="11"/>
  <c r="V15" i="11" s="1"/>
  <c r="BC47" i="11"/>
  <c r="V23" i="11" s="1"/>
  <c r="AI47" i="11"/>
  <c r="N48" i="11"/>
  <c r="W8" i="11" s="1"/>
  <c r="BM48" i="11"/>
  <c r="W33" i="11" s="1"/>
  <c r="BU48" i="11"/>
  <c r="W42" i="11" s="1"/>
  <c r="AP48" i="11"/>
  <c r="Z47" i="11"/>
  <c r="AO48" i="11"/>
  <c r="N47" i="11"/>
  <c r="V8" i="11" s="1"/>
  <c r="BH48" i="11"/>
  <c r="W28" i="11" s="1"/>
  <c r="AB48" i="11"/>
  <c r="AW47" i="11"/>
  <c r="V16" i="11" s="1"/>
  <c r="AY48" i="11"/>
  <c r="W18" i="11" s="1"/>
  <c r="S48" i="11"/>
  <c r="AE47" i="11"/>
  <c r="BN47" i="11"/>
  <c r="V34" i="11" s="1"/>
  <c r="BS48" i="11"/>
  <c r="W40" i="11" s="1"/>
  <c r="BK48" i="11"/>
  <c r="W31" i="11" s="1"/>
  <c r="AW48" i="11"/>
  <c r="W16" i="11" s="1"/>
  <c r="BE47" i="11"/>
  <c r="V25" i="11" s="1"/>
  <c r="AD48" i="11"/>
  <c r="BR47" i="11"/>
  <c r="V39" i="11" s="1"/>
  <c r="AU47" i="11"/>
  <c r="V14" i="11" s="1"/>
  <c r="AM48" i="11"/>
  <c r="AS47" i="11"/>
  <c r="V12" i="11" s="1"/>
  <c r="BG47" i="11"/>
  <c r="V27" i="11" s="1"/>
  <c r="AT48" i="11"/>
  <c r="W13" i="11" s="1"/>
  <c r="Y47" i="11"/>
  <c r="S47" i="11"/>
  <c r="V47" i="11"/>
  <c r="BS47" i="11"/>
  <c r="V40" i="11" s="1"/>
  <c r="V48" i="11"/>
  <c r="AP47" i="11"/>
  <c r="AX48" i="11"/>
  <c r="W17" i="11" s="1"/>
  <c r="BN48" i="11"/>
  <c r="W34" i="11" s="1"/>
  <c r="AC48" i="11"/>
  <c r="AG47" i="11"/>
  <c r="AQ48" i="11"/>
  <c r="AY47" i="11"/>
  <c r="V18" i="11" s="1"/>
  <c r="BC48" i="11"/>
  <c r="W23" i="11" s="1"/>
  <c r="AQ47" i="11"/>
  <c r="U47" i="11"/>
  <c r="AG48" i="11"/>
  <c r="U48" i="11"/>
  <c r="L48" i="11"/>
  <c r="W6" i="11" s="1"/>
  <c r="P47" i="11"/>
  <c r="V10" i="11" s="1"/>
  <c r="AC47" i="11"/>
  <c r="BM47" i="11"/>
  <c r="V33" i="11" s="1"/>
  <c r="O48" i="11"/>
  <c r="W9" i="11" s="1"/>
  <c r="BB47" i="11"/>
  <c r="V22" i="11" s="1"/>
  <c r="BI47" i="11"/>
  <c r="V29" i="11" s="1"/>
  <c r="T47" i="11"/>
  <c r="AX47" i="11"/>
  <c r="V17" i="11" s="1"/>
  <c r="P48" i="11"/>
  <c r="W10" i="11" s="1"/>
  <c r="BQ47" i="11"/>
  <c r="V38" i="11" s="1"/>
  <c r="G60" i="11"/>
  <c r="H60" i="11"/>
  <c r="I60" i="11"/>
  <c r="BY60" i="11"/>
  <c r="BZ60" i="11"/>
  <c r="CA60" i="11"/>
  <c r="CB60" i="11"/>
  <c r="CC60" i="11"/>
  <c r="CD60" i="11"/>
  <c r="CE60" i="11"/>
  <c r="CF60" i="11"/>
  <c r="CG60" i="11"/>
  <c r="CH60" i="11"/>
  <c r="CI60" i="11"/>
  <c r="CJ60" i="11"/>
  <c r="CK60" i="11"/>
  <c r="CL60" i="11"/>
  <c r="CM60" i="11"/>
  <c r="CN60" i="11"/>
  <c r="CO60" i="11"/>
  <c r="CP60" i="11"/>
  <c r="CQ60" i="11"/>
  <c r="CR60" i="11"/>
  <c r="CS60" i="11"/>
  <c r="CT60" i="11"/>
  <c r="CU60" i="11"/>
  <c r="CV60" i="11"/>
  <c r="CW60" i="11"/>
  <c r="CX60" i="11"/>
  <c r="CY60" i="11"/>
  <c r="CZ60" i="11"/>
  <c r="DA60" i="11"/>
  <c r="DB60" i="11"/>
  <c r="DC60" i="11"/>
  <c r="DD60" i="11"/>
  <c r="DE60" i="11"/>
  <c r="DF60" i="11"/>
  <c r="DG60" i="11"/>
  <c r="DH60" i="11"/>
  <c r="DI60" i="11"/>
  <c r="DJ60" i="11"/>
  <c r="DK60" i="11"/>
  <c r="DL60" i="11"/>
  <c r="DM60" i="11"/>
  <c r="DN60" i="11"/>
  <c r="DO60" i="11"/>
  <c r="DP60" i="11"/>
  <c r="DQ60" i="11"/>
  <c r="DR60" i="11"/>
  <c r="DS60" i="11"/>
  <c r="DT60" i="11"/>
  <c r="DU60" i="11"/>
  <c r="DV60" i="11"/>
  <c r="DW60" i="11"/>
  <c r="DX60" i="11"/>
  <c r="DY60" i="11"/>
  <c r="DZ60" i="11"/>
  <c r="EA60" i="11"/>
  <c r="EB60" i="11"/>
  <c r="EC60" i="11"/>
  <c r="ED60" i="11"/>
  <c r="EE60" i="11"/>
  <c r="EF60" i="11"/>
  <c r="EG60" i="11"/>
  <c r="EH60" i="11"/>
  <c r="EI60" i="11"/>
  <c r="EJ60" i="11"/>
  <c r="EK60" i="11"/>
  <c r="E61" i="11"/>
  <c r="BY61" i="11" s="1"/>
  <c r="DR61" i="11"/>
  <c r="E62" i="11"/>
  <c r="H62" i="11" s="1"/>
  <c r="CF62" i="11"/>
  <c r="CQ62" i="11"/>
  <c r="DA62" i="11"/>
  <c r="DL62" i="11"/>
  <c r="DW62" i="11"/>
  <c r="EG62" i="11"/>
  <c r="E63" i="11"/>
  <c r="G63" i="11" s="1"/>
  <c r="BY63" i="11"/>
  <c r="BZ63" i="11"/>
  <c r="CC63" i="11"/>
  <c r="CG63" i="11"/>
  <c r="CH63" i="11"/>
  <c r="CK63" i="11"/>
  <c r="CO63" i="11"/>
  <c r="CP63" i="11"/>
  <c r="CS63" i="11"/>
  <c r="CW63" i="11"/>
  <c r="CX63" i="11"/>
  <c r="DA63" i="11"/>
  <c r="DE63" i="11"/>
  <c r="DF63" i="11"/>
  <c r="DI63" i="11"/>
  <c r="DM63" i="11"/>
  <c r="DN63" i="11"/>
  <c r="DQ63" i="11"/>
  <c r="DR63" i="11"/>
  <c r="DU63" i="11"/>
  <c r="DV63" i="11"/>
  <c r="DY63" i="11"/>
  <c r="DZ63" i="11"/>
  <c r="EC63" i="11"/>
  <c r="ED63" i="11"/>
  <c r="EG63" i="11"/>
  <c r="EH63" i="11"/>
  <c r="EK63" i="11"/>
  <c r="E64" i="11"/>
  <c r="CD64" i="11" s="1"/>
  <c r="CT64" i="11"/>
  <c r="DA64" i="11"/>
  <c r="DZ64" i="11"/>
  <c r="EG64" i="11"/>
  <c r="E65" i="11"/>
  <c r="C65" i="11" s="1"/>
  <c r="BY65" i="11"/>
  <c r="CC65" i="11"/>
  <c r="CK65" i="11"/>
  <c r="CO65" i="11"/>
  <c r="CS65" i="11"/>
  <c r="DA65" i="11"/>
  <c r="DE65" i="11"/>
  <c r="DI65" i="11"/>
  <c r="DQ65" i="11"/>
  <c r="DU65" i="11"/>
  <c r="DY65" i="11"/>
  <c r="EG65" i="11"/>
  <c r="EK65" i="11"/>
  <c r="E66" i="11"/>
  <c r="EG66" i="11" s="1"/>
  <c r="E67" i="11"/>
  <c r="CK67" i="11" s="1"/>
  <c r="CS67" i="11"/>
  <c r="DI67" i="11"/>
  <c r="DM67" i="11"/>
  <c r="EG67" i="11"/>
  <c r="E68" i="11"/>
  <c r="C68" i="11" s="1"/>
  <c r="BY68" i="11"/>
  <c r="BZ68" i="11"/>
  <c r="CC68" i="11"/>
  <c r="CG68" i="11"/>
  <c r="CH68" i="11"/>
  <c r="CK68" i="11"/>
  <c r="CO68" i="11"/>
  <c r="CP68" i="11"/>
  <c r="CS68" i="11"/>
  <c r="CW68" i="11"/>
  <c r="CX68" i="11"/>
  <c r="DA68" i="11"/>
  <c r="DE68" i="11"/>
  <c r="DF68" i="11"/>
  <c r="DI68" i="11"/>
  <c r="DM68" i="11"/>
  <c r="DN68" i="11"/>
  <c r="DQ68" i="11"/>
  <c r="DU68" i="11"/>
  <c r="DV68" i="11"/>
  <c r="DY68" i="11"/>
  <c r="EC68" i="11"/>
  <c r="ED68" i="11"/>
  <c r="EG68" i="11"/>
  <c r="EK68" i="11"/>
  <c r="E69" i="11"/>
  <c r="DA69" i="11"/>
  <c r="EC69" i="11"/>
  <c r="E70" i="11"/>
  <c r="H70" i="11"/>
  <c r="BY70" i="11"/>
  <c r="CA70" i="11"/>
  <c r="CB70" i="11"/>
  <c r="CE70" i="11"/>
  <c r="CF70" i="11"/>
  <c r="CG70" i="11"/>
  <c r="CJ70" i="11"/>
  <c r="CK70" i="11"/>
  <c r="CM70" i="11"/>
  <c r="CO70" i="11"/>
  <c r="CQ70" i="11"/>
  <c r="CR70" i="11"/>
  <c r="CU70" i="11"/>
  <c r="CV70" i="11"/>
  <c r="CW70" i="11"/>
  <c r="CZ70" i="11"/>
  <c r="DA70" i="11"/>
  <c r="DC70" i="11"/>
  <c r="DE70" i="11"/>
  <c r="DG70" i="11"/>
  <c r="DH70" i="11"/>
  <c r="DK70" i="11"/>
  <c r="DL70" i="11"/>
  <c r="DM70" i="11"/>
  <c r="DP70" i="11"/>
  <c r="DQ70" i="11"/>
  <c r="DS70" i="11"/>
  <c r="DU70" i="11"/>
  <c r="DW70" i="11"/>
  <c r="DX70" i="11"/>
  <c r="EA70" i="11"/>
  <c r="EB70" i="11"/>
  <c r="EC70" i="11"/>
  <c r="EF70" i="11"/>
  <c r="EG70" i="11"/>
  <c r="EI70" i="11"/>
  <c r="EK70" i="11"/>
  <c r="E71" i="11"/>
  <c r="G71" i="11" s="1"/>
  <c r="BY71" i="11"/>
  <c r="BZ71" i="11"/>
  <c r="CD71" i="11"/>
  <c r="CF71" i="11"/>
  <c r="CJ71" i="11"/>
  <c r="CK71" i="11"/>
  <c r="CO71" i="11"/>
  <c r="CP71" i="11"/>
  <c r="CT71" i="11"/>
  <c r="CV71" i="11"/>
  <c r="CZ71" i="11"/>
  <c r="DA71" i="11"/>
  <c r="DE71" i="11"/>
  <c r="DF71" i="11"/>
  <c r="DJ71" i="11"/>
  <c r="DL71" i="11"/>
  <c r="DP71" i="11"/>
  <c r="DQ71" i="11"/>
  <c r="DU71" i="11"/>
  <c r="DV71" i="11"/>
  <c r="DZ71" i="11"/>
  <c r="EB71" i="11"/>
  <c r="EF71" i="11"/>
  <c r="EG71" i="11"/>
  <c r="EK71" i="11"/>
  <c r="E72" i="11"/>
  <c r="CD72" i="11" s="1"/>
  <c r="E73" i="11"/>
  <c r="C73" i="11" s="1"/>
  <c r="I73" i="11"/>
  <c r="CB73" i="11"/>
  <c r="CF73" i="11"/>
  <c r="CJ73" i="11"/>
  <c r="CN73" i="11"/>
  <c r="CR73" i="11"/>
  <c r="CV73" i="11"/>
  <c r="CZ73" i="11"/>
  <c r="DD73" i="11"/>
  <c r="DH73" i="11"/>
  <c r="DL73" i="11"/>
  <c r="DP73" i="11"/>
  <c r="DT73" i="11"/>
  <c r="DX73" i="11"/>
  <c r="EB73" i="11"/>
  <c r="EF73" i="11"/>
  <c r="EJ73" i="11"/>
  <c r="E74" i="11"/>
  <c r="I74" i="11" s="1"/>
  <c r="CD74" i="11"/>
  <c r="CO74" i="11"/>
  <c r="CX74" i="11"/>
  <c r="DF74" i="11"/>
  <c r="DQ74" i="11"/>
  <c r="DY74" i="11"/>
  <c r="EF74" i="11"/>
  <c r="E75" i="11"/>
  <c r="I75" i="11" s="1"/>
  <c r="CJ75" i="11"/>
  <c r="CS75" i="11"/>
  <c r="DD75" i="11"/>
  <c r="DP75" i="11"/>
  <c r="DY75" i="11"/>
  <c r="EJ75" i="11"/>
  <c r="E76" i="11"/>
  <c r="C76" i="11" s="1"/>
  <c r="CA76" i="11"/>
  <c r="CE76" i="11"/>
  <c r="CL76" i="11"/>
  <c r="CP76" i="11"/>
  <c r="CV76" i="11"/>
  <c r="CZ76" i="11"/>
  <c r="DG76" i="11"/>
  <c r="DK76" i="11"/>
  <c r="DR76" i="11"/>
  <c r="DV76" i="11"/>
  <c r="EB76" i="11"/>
  <c r="EF76" i="11"/>
  <c r="E77" i="11"/>
  <c r="CD77" i="11" s="1"/>
  <c r="G77" i="11"/>
  <c r="CC77" i="11"/>
  <c r="CK77" i="11"/>
  <c r="CL77" i="11"/>
  <c r="CS77" i="11"/>
  <c r="DA77" i="11"/>
  <c r="DB77" i="11"/>
  <c r="DI77" i="11"/>
  <c r="DQ77" i="11"/>
  <c r="DR77" i="11"/>
  <c r="DY77" i="11"/>
  <c r="EG77" i="11"/>
  <c r="EH77" i="11"/>
  <c r="E78" i="11"/>
  <c r="C78" i="11" s="1"/>
  <c r="CG78" i="11"/>
  <c r="CK78" i="11"/>
  <c r="CW78" i="11"/>
  <c r="DA78" i="11"/>
  <c r="DM78" i="11"/>
  <c r="DQ78" i="11"/>
  <c r="EC78" i="11"/>
  <c r="EG78" i="11"/>
  <c r="E79" i="11"/>
  <c r="CE79" i="11" s="1"/>
  <c r="BY79" i="11"/>
  <c r="CA79" i="11"/>
  <c r="CF79" i="11"/>
  <c r="CJ79" i="11"/>
  <c r="CK79" i="11"/>
  <c r="CQ79" i="11"/>
  <c r="CU79" i="11"/>
  <c r="CV79" i="11"/>
  <c r="DA79" i="11"/>
  <c r="DE79" i="11"/>
  <c r="DG79" i="11"/>
  <c r="DL79" i="11"/>
  <c r="DP79" i="11"/>
  <c r="DQ79" i="11"/>
  <c r="DW79" i="11"/>
  <c r="EA79" i="11"/>
  <c r="EB79" i="11"/>
  <c r="EG79" i="11"/>
  <c r="EK79" i="11"/>
  <c r="E80" i="11"/>
  <c r="CB80" i="11" s="1"/>
  <c r="CJ80" i="11"/>
  <c r="CK80" i="11"/>
  <c r="CZ80" i="11"/>
  <c r="DA80" i="11"/>
  <c r="DP80" i="11"/>
  <c r="DQ80" i="11"/>
  <c r="EF80" i="11"/>
  <c r="EG80" i="11"/>
  <c r="E81" i="11"/>
  <c r="C81" i="11" s="1"/>
  <c r="BY81" i="11"/>
  <c r="BZ81" i="11"/>
  <c r="CC81" i="11"/>
  <c r="CG81" i="11"/>
  <c r="CH81" i="11"/>
  <c r="CK81" i="11"/>
  <c r="CO81" i="11"/>
  <c r="CP81" i="11"/>
  <c r="CS81" i="11"/>
  <c r="CW81" i="11"/>
  <c r="CX81" i="11"/>
  <c r="DA81" i="11"/>
  <c r="DE81" i="11"/>
  <c r="DF81" i="11"/>
  <c r="DI81" i="11"/>
  <c r="DM81" i="11"/>
  <c r="DN81" i="11"/>
  <c r="DQ81" i="11"/>
  <c r="DU81" i="11"/>
  <c r="DV81" i="11"/>
  <c r="DY81" i="11"/>
  <c r="EC81" i="11"/>
  <c r="ED81" i="11"/>
  <c r="EG81" i="11"/>
  <c r="EK81" i="11"/>
  <c r="E82" i="11"/>
  <c r="DQ82" i="11" s="1"/>
  <c r="E83" i="11"/>
  <c r="C83" i="11" s="1"/>
  <c r="H83" i="11"/>
  <c r="I83" i="11"/>
  <c r="CA83" i="11"/>
  <c r="CB83" i="11"/>
  <c r="CC83" i="11"/>
  <c r="CF83" i="11"/>
  <c r="CG83" i="11"/>
  <c r="CI83" i="11"/>
  <c r="CK83" i="11"/>
  <c r="CM83" i="11"/>
  <c r="CN83" i="11"/>
  <c r="CQ83" i="11"/>
  <c r="CR83" i="11"/>
  <c r="CS83" i="11"/>
  <c r="CV83" i="11"/>
  <c r="CW83" i="11"/>
  <c r="CY83" i="11"/>
  <c r="DA83" i="11"/>
  <c r="DC83" i="11"/>
  <c r="DD83" i="11"/>
  <c r="DG83" i="11"/>
  <c r="DH83" i="11"/>
  <c r="DI83" i="11"/>
  <c r="DL83" i="11"/>
  <c r="DM83" i="11"/>
  <c r="DO83" i="11"/>
  <c r="DQ83" i="11"/>
  <c r="DS83" i="11"/>
  <c r="DT83" i="11"/>
  <c r="DW83" i="11"/>
  <c r="DX83" i="11"/>
  <c r="DY83" i="11"/>
  <c r="EB83" i="11"/>
  <c r="EC83" i="11"/>
  <c r="EE83" i="11"/>
  <c r="EG83" i="11"/>
  <c r="EI83" i="11"/>
  <c r="EJ83" i="11"/>
  <c r="E84" i="11"/>
  <c r="C84" i="11" s="1"/>
  <c r="G84" i="11"/>
  <c r="H84" i="11"/>
  <c r="BY84" i="11"/>
  <c r="BZ84" i="11"/>
  <c r="CA84" i="11"/>
  <c r="CC84" i="11"/>
  <c r="CD84" i="11"/>
  <c r="CE84" i="11"/>
  <c r="CG84" i="11"/>
  <c r="CH84" i="11"/>
  <c r="CI84" i="11"/>
  <c r="CK84" i="11"/>
  <c r="CL84" i="11"/>
  <c r="CM84" i="11"/>
  <c r="CO84" i="11"/>
  <c r="CP84" i="11"/>
  <c r="CQ84" i="11"/>
  <c r="CS84" i="11"/>
  <c r="CT84" i="11"/>
  <c r="CU84" i="11"/>
  <c r="CW84" i="11"/>
  <c r="CX84" i="11"/>
  <c r="CY84" i="11"/>
  <c r="DA84" i="11"/>
  <c r="DB84" i="11"/>
  <c r="DC84" i="11"/>
  <c r="DE84" i="11"/>
  <c r="DF84" i="11"/>
  <c r="DG84" i="11"/>
  <c r="DI84" i="11"/>
  <c r="DJ84" i="11"/>
  <c r="DK84" i="11"/>
  <c r="DM84" i="11"/>
  <c r="DN84" i="11"/>
  <c r="DO84" i="11"/>
  <c r="DQ84" i="11"/>
  <c r="DR84" i="11"/>
  <c r="DS84" i="11"/>
  <c r="DU84" i="11"/>
  <c r="DV84" i="11"/>
  <c r="DW84" i="11"/>
  <c r="DY84" i="11"/>
  <c r="DZ84" i="11"/>
  <c r="EA84" i="11"/>
  <c r="EC84" i="11"/>
  <c r="ED84" i="11"/>
  <c r="EE84" i="11"/>
  <c r="EG84" i="11"/>
  <c r="EH84" i="11"/>
  <c r="EI84" i="11"/>
  <c r="EK84" i="11"/>
  <c r="E85" i="11"/>
  <c r="CG85" i="11"/>
  <c r="DY85" i="11"/>
  <c r="EK85" i="11"/>
  <c r="E86" i="11"/>
  <c r="CG86" i="11" s="1"/>
  <c r="BY86" i="11"/>
  <c r="CC86" i="11"/>
  <c r="CK86" i="11"/>
  <c r="CO86" i="11"/>
  <c r="CS86" i="11"/>
  <c r="DA86" i="11"/>
  <c r="DE86" i="11"/>
  <c r="DI86" i="11"/>
  <c r="DQ86" i="11"/>
  <c r="DU86" i="11"/>
  <c r="DY86" i="11"/>
  <c r="EG86" i="11"/>
  <c r="EK86" i="11"/>
  <c r="E87" i="11"/>
  <c r="CG87" i="11" s="1"/>
  <c r="H87" i="11"/>
  <c r="CV87" i="11"/>
  <c r="CW87" i="11"/>
  <c r="DS87" i="11"/>
  <c r="DX87" i="11"/>
  <c r="E88" i="11"/>
  <c r="CH88" i="11" s="1"/>
  <c r="CB88" i="11"/>
  <c r="CW88" i="11"/>
  <c r="DD88" i="11"/>
  <c r="DY88" i="11"/>
  <c r="EG88" i="11"/>
  <c r="E89" i="11"/>
  <c r="BY89" i="11"/>
  <c r="CK89" i="11"/>
  <c r="CS89" i="11"/>
  <c r="DF89" i="11"/>
  <c r="DM89" i="11"/>
  <c r="DY89" i="11"/>
  <c r="EC89" i="11"/>
  <c r="E90" i="11"/>
  <c r="DA90" i="11" s="1"/>
  <c r="CS90" i="11"/>
  <c r="DI90" i="11"/>
  <c r="E91" i="11"/>
  <c r="CE91" i="11" s="1"/>
  <c r="DG91" i="11"/>
  <c r="E92" i="11"/>
  <c r="CG92" i="11" s="1"/>
  <c r="CA92" i="11"/>
  <c r="CB92" i="11"/>
  <c r="CI92" i="11"/>
  <c r="CN92" i="11"/>
  <c r="CP92" i="11"/>
  <c r="CU92" i="11"/>
  <c r="CY92" i="11"/>
  <c r="CZ92" i="11"/>
  <c r="DF92" i="11"/>
  <c r="DJ92" i="11"/>
  <c r="DK92" i="11"/>
  <c r="DP92" i="11"/>
  <c r="DT92" i="11"/>
  <c r="DV92" i="11"/>
  <c r="EA92" i="11"/>
  <c r="EE92" i="11"/>
  <c r="EF92" i="11"/>
  <c r="E93" i="11"/>
  <c r="DA93" i="11"/>
  <c r="DI93" i="11"/>
  <c r="E94" i="11"/>
  <c r="CE94" i="11"/>
  <c r="E95" i="11"/>
  <c r="CO95" i="11" s="1"/>
  <c r="BY95" i="11"/>
  <c r="DE95" i="11"/>
  <c r="DI95" i="11"/>
  <c r="EG95" i="11"/>
  <c r="EK95" i="11"/>
  <c r="E96" i="11"/>
  <c r="BY96" i="11" s="1"/>
  <c r="G96" i="11"/>
  <c r="CC96" i="11"/>
  <c r="CD96" i="11"/>
  <c r="CK96" i="11"/>
  <c r="CL96" i="11"/>
  <c r="CS96" i="11"/>
  <c r="CT96" i="11"/>
  <c r="DA96" i="11"/>
  <c r="DB96" i="11"/>
  <c r="DI96" i="11"/>
  <c r="DJ96" i="11"/>
  <c r="DQ96" i="11"/>
  <c r="DR96" i="11"/>
  <c r="DY96" i="11"/>
  <c r="DZ96" i="11"/>
  <c r="EG96" i="11"/>
  <c r="EH96" i="11"/>
  <c r="E97" i="11"/>
  <c r="CC97" i="11" s="1"/>
  <c r="I97" i="11"/>
  <c r="CJ97" i="11"/>
  <c r="CN97" i="11"/>
  <c r="CZ97" i="11"/>
  <c r="DA97" i="11"/>
  <c r="DL97" i="11"/>
  <c r="DP97" i="11"/>
  <c r="DY97" i="11"/>
  <c r="EF97" i="11"/>
  <c r="E98" i="11"/>
  <c r="C98" i="11" s="1"/>
  <c r="I98" i="11"/>
  <c r="CA98" i="11"/>
  <c r="CC98" i="11"/>
  <c r="CF98" i="11"/>
  <c r="CI98" i="11"/>
  <c r="CK98" i="11"/>
  <c r="CN98" i="11"/>
  <c r="CQ98" i="11"/>
  <c r="CS98" i="11"/>
  <c r="CV98" i="11"/>
  <c r="CY98" i="11"/>
  <c r="DA98" i="11"/>
  <c r="DD98" i="11"/>
  <c r="DG98" i="11"/>
  <c r="DI98" i="11"/>
  <c r="DL98" i="11"/>
  <c r="DO98" i="11"/>
  <c r="DQ98" i="11"/>
  <c r="DT98" i="11"/>
  <c r="DW98" i="11"/>
  <c r="DY98" i="11"/>
  <c r="EB98" i="11"/>
  <c r="EE98" i="11"/>
  <c r="EG98" i="11"/>
  <c r="EJ98" i="11"/>
  <c r="E99" i="11"/>
  <c r="H99" i="11"/>
  <c r="CC99" i="11"/>
  <c r="CE99" i="11"/>
  <c r="CG99" i="11"/>
  <c r="CM99" i="11"/>
  <c r="CO99" i="11"/>
  <c r="CS99" i="11"/>
  <c r="CW99" i="11"/>
  <c r="DA99" i="11"/>
  <c r="DC99" i="11"/>
  <c r="DI99" i="11"/>
  <c r="DK99" i="11"/>
  <c r="DM99" i="11"/>
  <c r="DS99" i="11"/>
  <c r="DU99" i="11"/>
  <c r="DY99" i="11"/>
  <c r="EC99" i="11"/>
  <c r="EG99" i="11"/>
  <c r="EI99" i="11"/>
  <c r="E100" i="11"/>
  <c r="G100" i="11"/>
  <c r="BZ100" i="11"/>
  <c r="CC100" i="11"/>
  <c r="CG100" i="11"/>
  <c r="CH100" i="11"/>
  <c r="CM100" i="11"/>
  <c r="CP100" i="11"/>
  <c r="CQ100" i="11"/>
  <c r="CW100" i="11"/>
  <c r="CX100" i="11"/>
  <c r="DB100" i="11"/>
  <c r="DF100" i="11"/>
  <c r="DI100" i="11"/>
  <c r="DK100" i="11"/>
  <c r="DQ100" i="11"/>
  <c r="DR100" i="11"/>
  <c r="DS100" i="11"/>
  <c r="DY100" i="11"/>
  <c r="EA100" i="11"/>
  <c r="ED100" i="11"/>
  <c r="EH100" i="11"/>
  <c r="E101" i="11"/>
  <c r="CH101" i="11" s="1"/>
  <c r="I101" i="11"/>
  <c r="CL101" i="11"/>
  <c r="CP101" i="11"/>
  <c r="DA101" i="11"/>
  <c r="DL101" i="11"/>
  <c r="DR101" i="11"/>
  <c r="DY101" i="11"/>
  <c r="EJ101" i="11"/>
  <c r="E102" i="11"/>
  <c r="CA102" i="11" s="1"/>
  <c r="H102" i="11"/>
  <c r="CB102" i="11"/>
  <c r="CC102" i="11"/>
  <c r="CG102" i="11"/>
  <c r="CK102" i="11"/>
  <c r="CN102" i="11"/>
  <c r="CQ102" i="11"/>
  <c r="CV102" i="11"/>
  <c r="CW102" i="11"/>
  <c r="CY102" i="11"/>
  <c r="DD102" i="11"/>
  <c r="DG102" i="11"/>
  <c r="DI102" i="11"/>
  <c r="DM102" i="11"/>
  <c r="DQ102" i="11"/>
  <c r="DS102" i="11"/>
  <c r="DX102" i="11"/>
  <c r="DY102" i="11"/>
  <c r="EB102" i="11"/>
  <c r="EG102" i="11"/>
  <c r="EI102" i="11"/>
  <c r="E103" i="11"/>
  <c r="H103" i="11" s="1"/>
  <c r="CC103" i="11"/>
  <c r="CM103" i="11"/>
  <c r="CW103" i="11"/>
  <c r="DG103" i="11"/>
  <c r="DO103" i="11"/>
  <c r="DY103" i="11"/>
  <c r="EI103" i="11"/>
  <c r="E104" i="11"/>
  <c r="H104" i="11" s="1"/>
  <c r="G104" i="11"/>
  <c r="BZ104" i="11"/>
  <c r="CA104" i="11"/>
  <c r="CE104" i="11"/>
  <c r="CG104" i="11"/>
  <c r="CK104" i="11"/>
  <c r="CL104" i="11"/>
  <c r="CP104" i="11"/>
  <c r="CQ104" i="11"/>
  <c r="CU104" i="11"/>
  <c r="CW104" i="11"/>
  <c r="DA104" i="11"/>
  <c r="DB104" i="11"/>
  <c r="DF104" i="11"/>
  <c r="DG104" i="11"/>
  <c r="DK104" i="11"/>
  <c r="DM104" i="11"/>
  <c r="DQ104" i="11"/>
  <c r="DR104" i="11"/>
  <c r="DV104" i="11"/>
  <c r="DW104" i="11"/>
  <c r="EA104" i="11"/>
  <c r="EC104" i="11"/>
  <c r="EG104" i="11"/>
  <c r="EH104" i="11"/>
  <c r="E105" i="11"/>
  <c r="G105" i="11" s="1"/>
  <c r="DX105" i="11"/>
  <c r="E106" i="11"/>
  <c r="I106" i="11" s="1"/>
  <c r="H106" i="11"/>
  <c r="CA106" i="11"/>
  <c r="CB106" i="11"/>
  <c r="CF106" i="11"/>
  <c r="CG106" i="11"/>
  <c r="CK106" i="11"/>
  <c r="CM106" i="11"/>
  <c r="CQ106" i="11"/>
  <c r="CR106" i="11"/>
  <c r="CV106" i="11"/>
  <c r="CW106" i="11"/>
  <c r="DA106" i="11"/>
  <c r="DC106" i="11"/>
  <c r="DG106" i="11"/>
  <c r="DH106" i="11"/>
  <c r="DL106" i="11"/>
  <c r="DM106" i="11"/>
  <c r="DQ106" i="11"/>
  <c r="DS106" i="11"/>
  <c r="DW106" i="11"/>
  <c r="DX106" i="11"/>
  <c r="EB106" i="11"/>
  <c r="EC106" i="11"/>
  <c r="EG106" i="11"/>
  <c r="EI106" i="11"/>
  <c r="E107" i="11"/>
  <c r="C107" i="11" s="1"/>
  <c r="G107" i="11"/>
  <c r="BZ107" i="11"/>
  <c r="CA107" i="11"/>
  <c r="CE107" i="11"/>
  <c r="CG107" i="11"/>
  <c r="CK107" i="11"/>
  <c r="CL107" i="11"/>
  <c r="CP107" i="11"/>
  <c r="CQ107" i="11"/>
  <c r="CU107" i="11"/>
  <c r="CW107" i="11"/>
  <c r="DA107" i="11"/>
  <c r="DB107" i="11"/>
  <c r="DF107" i="11"/>
  <c r="DG107" i="11"/>
  <c r="DK107" i="11"/>
  <c r="DM107" i="11"/>
  <c r="DQ107" i="11"/>
  <c r="DR107" i="11"/>
  <c r="DV107" i="11"/>
  <c r="DW107" i="11"/>
  <c r="EA107" i="11"/>
  <c r="EC107" i="11"/>
  <c r="EG107" i="11"/>
  <c r="EH107" i="11"/>
  <c r="E108" i="11"/>
  <c r="G108" i="11" s="1"/>
  <c r="BZ108" i="11"/>
  <c r="DK108" i="11"/>
  <c r="DQ108" i="11"/>
  <c r="E109" i="11"/>
  <c r="G109" i="11" s="1"/>
  <c r="CP109" i="11"/>
  <c r="DL109" i="11"/>
  <c r="E110" i="11"/>
  <c r="H110" i="11" s="1"/>
  <c r="CA110" i="11"/>
  <c r="CF110" i="11"/>
  <c r="CQ110" i="11"/>
  <c r="CV110" i="11"/>
  <c r="DA110" i="11"/>
  <c r="DL110" i="11"/>
  <c r="DQ110" i="11"/>
  <c r="DW110" i="11"/>
  <c r="EG110" i="11"/>
  <c r="E111" i="11"/>
  <c r="C111" i="11" s="1"/>
  <c r="G111" i="11"/>
  <c r="BZ111" i="11"/>
  <c r="CA111" i="11"/>
  <c r="CE111" i="11"/>
  <c r="CG111" i="11"/>
  <c r="CK111" i="11"/>
  <c r="CL111" i="11"/>
  <c r="CP111" i="11"/>
  <c r="CQ111" i="11"/>
  <c r="CU111" i="11"/>
  <c r="CW111" i="11"/>
  <c r="DA111" i="11"/>
  <c r="DB111" i="11"/>
  <c r="DF111" i="11"/>
  <c r="DG111" i="11"/>
  <c r="DK111" i="11"/>
  <c r="DM111" i="11"/>
  <c r="DQ111" i="11"/>
  <c r="DR111" i="11"/>
  <c r="DV111" i="11"/>
  <c r="DW111" i="11"/>
  <c r="EA111" i="11"/>
  <c r="EC111" i="11"/>
  <c r="EG111" i="11"/>
  <c r="EH111" i="11"/>
  <c r="E112" i="11"/>
  <c r="BY112" i="11" s="1"/>
  <c r="G112" i="11"/>
  <c r="CE112" i="11"/>
  <c r="CG112" i="11"/>
  <c r="CP112" i="11"/>
  <c r="CQ112" i="11"/>
  <c r="DA112" i="11"/>
  <c r="DB112" i="11"/>
  <c r="DK112" i="11"/>
  <c r="DM112" i="11"/>
  <c r="DV112" i="11"/>
  <c r="DW112" i="11"/>
  <c r="EG112" i="11"/>
  <c r="EH112" i="11"/>
  <c r="E113" i="11"/>
  <c r="BY113" i="11" s="1"/>
  <c r="G113" i="11"/>
  <c r="BZ113" i="11"/>
  <c r="CB113" i="11"/>
  <c r="CF113" i="11"/>
  <c r="CG113" i="11"/>
  <c r="CK113" i="11"/>
  <c r="CL113" i="11"/>
  <c r="CP113" i="11"/>
  <c r="CR113" i="11"/>
  <c r="CV113" i="11"/>
  <c r="CW113" i="11"/>
  <c r="DA113" i="11"/>
  <c r="DB113" i="11"/>
  <c r="DF113" i="11"/>
  <c r="DH113" i="11"/>
  <c r="DL113" i="11"/>
  <c r="DM113" i="11"/>
  <c r="DQ113" i="11"/>
  <c r="DR113" i="11"/>
  <c r="DV113" i="11"/>
  <c r="DX113" i="11"/>
  <c r="EB113" i="11"/>
  <c r="EC113" i="11"/>
  <c r="EG113" i="11"/>
  <c r="EH113" i="11"/>
  <c r="E114" i="11"/>
  <c r="BY114" i="11" s="1"/>
  <c r="H114" i="11"/>
  <c r="CD114" i="11"/>
  <c r="CE114" i="11"/>
  <c r="CL114" i="11"/>
  <c r="CM114" i="11"/>
  <c r="CT114" i="11"/>
  <c r="CU114" i="11"/>
  <c r="DB114" i="11"/>
  <c r="DC114" i="11"/>
  <c r="DJ114" i="11"/>
  <c r="DK114" i="11"/>
  <c r="DR114" i="11"/>
  <c r="DS114" i="11"/>
  <c r="DZ114" i="11"/>
  <c r="EA114" i="11"/>
  <c r="EH114" i="11"/>
  <c r="EI114" i="11"/>
  <c r="E115" i="11"/>
  <c r="C115" i="11" s="1"/>
  <c r="G115" i="11"/>
  <c r="K115" i="11"/>
  <c r="L115" i="11"/>
  <c r="M115" i="11"/>
  <c r="N115" i="11"/>
  <c r="O115" i="11"/>
  <c r="P115" i="11"/>
  <c r="Q115" i="11"/>
  <c r="R115" i="11"/>
  <c r="S115" i="11"/>
  <c r="T115" i="11"/>
  <c r="U115" i="11"/>
  <c r="V115" i="11"/>
  <c r="W115" i="11"/>
  <c r="X115" i="11"/>
  <c r="Y115" i="11"/>
  <c r="Z115" i="11"/>
  <c r="AA115" i="11"/>
  <c r="AB115" i="11"/>
  <c r="AC115" i="11"/>
  <c r="AD115" i="11"/>
  <c r="AE115" i="11"/>
  <c r="AF115" i="11"/>
  <c r="AG115" i="11"/>
  <c r="AH115" i="11"/>
  <c r="AI115" i="11"/>
  <c r="AJ115" i="11"/>
  <c r="AK115" i="11"/>
  <c r="AL115" i="11"/>
  <c r="AM115" i="11"/>
  <c r="AN115" i="11"/>
  <c r="AO115" i="11"/>
  <c r="AP115" i="11"/>
  <c r="AQ115" i="11"/>
  <c r="AR115" i="11"/>
  <c r="AS115" i="11"/>
  <c r="AT115" i="11"/>
  <c r="AU115" i="11"/>
  <c r="AV115" i="11"/>
  <c r="AW115" i="11"/>
  <c r="AX115" i="11"/>
  <c r="AY115" i="11"/>
  <c r="AZ115" i="11"/>
  <c r="BA115" i="11"/>
  <c r="BB115" i="11"/>
  <c r="BC115" i="11"/>
  <c r="BD115" i="11"/>
  <c r="BE115" i="11"/>
  <c r="BF115" i="11"/>
  <c r="BG115" i="11"/>
  <c r="BH115" i="11"/>
  <c r="BI115" i="11"/>
  <c r="BJ115" i="11"/>
  <c r="BK115" i="11"/>
  <c r="BL115" i="11"/>
  <c r="BM115" i="11"/>
  <c r="BN115" i="11"/>
  <c r="BO115" i="11"/>
  <c r="BP115" i="11"/>
  <c r="BQ115" i="11"/>
  <c r="BR115" i="11"/>
  <c r="BS115" i="11"/>
  <c r="BT115" i="11"/>
  <c r="BU115" i="11"/>
  <c r="BV115" i="11"/>
  <c r="BW115" i="11"/>
  <c r="BY115" i="11"/>
  <c r="CA115" i="11"/>
  <c r="CB115" i="11"/>
  <c r="CC115" i="11"/>
  <c r="CE115" i="11"/>
  <c r="CF115" i="11"/>
  <c r="CG115" i="11"/>
  <c r="CI115" i="11"/>
  <c r="CJ115" i="11"/>
  <c r="CK115" i="11"/>
  <c r="CM115" i="11"/>
  <c r="CN115" i="11"/>
  <c r="CO115" i="11"/>
  <c r="CQ115" i="11"/>
  <c r="CR115" i="11"/>
  <c r="CS115" i="11"/>
  <c r="CU115" i="11"/>
  <c r="CV115" i="11"/>
  <c r="CW115" i="11"/>
  <c r="CY115" i="11"/>
  <c r="CZ115" i="11"/>
  <c r="DA115" i="11"/>
  <c r="DC115" i="11"/>
  <c r="DD115" i="11"/>
  <c r="DE115" i="11"/>
  <c r="DG115" i="11"/>
  <c r="DH115" i="11"/>
  <c r="DI115" i="11"/>
  <c r="DK115" i="11"/>
  <c r="DL115" i="11"/>
  <c r="DM115" i="11"/>
  <c r="DO115" i="11"/>
  <c r="DP115" i="11"/>
  <c r="DQ115" i="11"/>
  <c r="DS115" i="11"/>
  <c r="DT115" i="11"/>
  <c r="DU115" i="11"/>
  <c r="DW115" i="11"/>
  <c r="DX115" i="11"/>
  <c r="DY115" i="11"/>
  <c r="EA115" i="11"/>
  <c r="EB115" i="11"/>
  <c r="EC115" i="11"/>
  <c r="ED115" i="11"/>
  <c r="EE115" i="11"/>
  <c r="EF115" i="11"/>
  <c r="EG115" i="11"/>
  <c r="EH115" i="11"/>
  <c r="EI115" i="11"/>
  <c r="EJ115" i="11"/>
  <c r="EK115" i="11"/>
  <c r="E116" i="11"/>
  <c r="C116" i="11" s="1"/>
  <c r="G116" i="11"/>
  <c r="K116" i="11"/>
  <c r="L116" i="11"/>
  <c r="M116" i="11"/>
  <c r="N116" i="11"/>
  <c r="O116" i="11"/>
  <c r="P116" i="11"/>
  <c r="Q116" i="11"/>
  <c r="R116" i="11"/>
  <c r="S116" i="11"/>
  <c r="T116" i="11"/>
  <c r="U116" i="11"/>
  <c r="V116" i="11"/>
  <c r="W116" i="11"/>
  <c r="X116" i="11"/>
  <c r="Y116" i="11"/>
  <c r="Z116" i="11"/>
  <c r="AA116" i="11"/>
  <c r="AB116" i="11"/>
  <c r="AC116" i="11"/>
  <c r="AD116" i="11"/>
  <c r="AE116" i="11"/>
  <c r="AF116" i="11"/>
  <c r="AG116" i="11"/>
  <c r="AH116" i="11"/>
  <c r="AI116" i="11"/>
  <c r="AJ116" i="11"/>
  <c r="AK116" i="11"/>
  <c r="AL116" i="11"/>
  <c r="AM116" i="11"/>
  <c r="AN116" i="11"/>
  <c r="AO116" i="11"/>
  <c r="AP116" i="11"/>
  <c r="AQ116" i="11"/>
  <c r="AR116" i="11"/>
  <c r="AS116" i="11"/>
  <c r="AT116" i="11"/>
  <c r="AU116" i="11"/>
  <c r="AV116" i="11"/>
  <c r="AW116" i="11"/>
  <c r="AX116" i="11"/>
  <c r="AY116" i="11"/>
  <c r="AZ116" i="11"/>
  <c r="BA116" i="11"/>
  <c r="BB116" i="11"/>
  <c r="BC116" i="11"/>
  <c r="BD116" i="11"/>
  <c r="BE116" i="11"/>
  <c r="BF116" i="11"/>
  <c r="BG116" i="11"/>
  <c r="BH116" i="11"/>
  <c r="BI116" i="11"/>
  <c r="BJ116" i="11"/>
  <c r="BK116" i="11"/>
  <c r="BL116" i="11"/>
  <c r="BM116" i="11"/>
  <c r="BN116" i="11"/>
  <c r="BO116" i="11"/>
  <c r="BP116" i="11"/>
  <c r="BQ116" i="11"/>
  <c r="BR116" i="11"/>
  <c r="BS116" i="11"/>
  <c r="BT116" i="11"/>
  <c r="BU116" i="11"/>
  <c r="BV116" i="11"/>
  <c r="BW116" i="11"/>
  <c r="BY116" i="11"/>
  <c r="BZ116" i="11"/>
  <c r="CA116" i="11"/>
  <c r="CB116" i="11"/>
  <c r="CC116" i="11"/>
  <c r="CD116" i="11"/>
  <c r="CE116" i="11"/>
  <c r="CF116" i="11"/>
  <c r="CG116" i="11"/>
  <c r="CH116" i="11"/>
  <c r="CI116" i="11"/>
  <c r="CJ116" i="11"/>
  <c r="CK116" i="11"/>
  <c r="CL116" i="11"/>
  <c r="CM116" i="11"/>
  <c r="CN116" i="11"/>
  <c r="CO116" i="11"/>
  <c r="CP116" i="11"/>
  <c r="CQ116" i="11"/>
  <c r="CR116" i="11"/>
  <c r="CS116" i="11"/>
  <c r="CT116" i="11"/>
  <c r="CU116" i="11"/>
  <c r="CV116" i="11"/>
  <c r="CW116" i="11"/>
  <c r="CX116" i="11"/>
  <c r="CY116" i="11"/>
  <c r="CZ116" i="11"/>
  <c r="DA116" i="11"/>
  <c r="DB116" i="11"/>
  <c r="DC116" i="11"/>
  <c r="DD116" i="11"/>
  <c r="DE116" i="11"/>
  <c r="DF116" i="11"/>
  <c r="DG116" i="11"/>
  <c r="DH116" i="11"/>
  <c r="DI116" i="11"/>
  <c r="DJ116" i="11"/>
  <c r="DK116" i="11"/>
  <c r="DL116" i="11"/>
  <c r="DM116" i="11"/>
  <c r="DN116" i="11"/>
  <c r="DO116" i="11"/>
  <c r="DP116" i="11"/>
  <c r="DQ116" i="11"/>
  <c r="DR116" i="11"/>
  <c r="DS116" i="11"/>
  <c r="DT116" i="11"/>
  <c r="DU116" i="11"/>
  <c r="DV116" i="11"/>
  <c r="DW116" i="11"/>
  <c r="DX116" i="11"/>
  <c r="DY116" i="11"/>
  <c r="DZ116" i="11"/>
  <c r="EA116" i="11"/>
  <c r="EB116" i="11"/>
  <c r="EC116" i="11"/>
  <c r="ED116" i="11"/>
  <c r="EE116" i="11"/>
  <c r="EF116" i="11"/>
  <c r="EG116" i="11"/>
  <c r="EH116" i="11"/>
  <c r="EI116" i="11"/>
  <c r="EJ116" i="11"/>
  <c r="EK116" i="11"/>
  <c r="E117" i="11"/>
  <c r="C117" i="11" s="1"/>
  <c r="G117" i="11"/>
  <c r="K117" i="11"/>
  <c r="L117" i="11"/>
  <c r="M117" i="11"/>
  <c r="N117" i="11"/>
  <c r="O117" i="11"/>
  <c r="P117" i="11"/>
  <c r="Q117" i="11"/>
  <c r="R117" i="11"/>
  <c r="S117" i="11"/>
  <c r="T117" i="11"/>
  <c r="U117" i="11"/>
  <c r="V117" i="11"/>
  <c r="W117" i="11"/>
  <c r="X117" i="11"/>
  <c r="Y117" i="11"/>
  <c r="Z117" i="11"/>
  <c r="AA117" i="11"/>
  <c r="AB117" i="11"/>
  <c r="AC117" i="11"/>
  <c r="AD117" i="11"/>
  <c r="AE117" i="11"/>
  <c r="AF117" i="11"/>
  <c r="AG117" i="11"/>
  <c r="AH117" i="11"/>
  <c r="AI117" i="11"/>
  <c r="AJ117" i="11"/>
  <c r="AK117" i="11"/>
  <c r="AL117" i="11"/>
  <c r="AM117" i="11"/>
  <c r="AN117" i="11"/>
  <c r="AO117" i="11"/>
  <c r="AP117" i="11"/>
  <c r="AQ117" i="11"/>
  <c r="AR117" i="11"/>
  <c r="AS117" i="11"/>
  <c r="AT117" i="11"/>
  <c r="AU117" i="11"/>
  <c r="AV117" i="11"/>
  <c r="AW117" i="11"/>
  <c r="AX117" i="11"/>
  <c r="AY117" i="11"/>
  <c r="AZ117" i="11"/>
  <c r="BA117" i="11"/>
  <c r="BB117" i="11"/>
  <c r="BC117" i="11"/>
  <c r="BD117" i="11"/>
  <c r="BE117" i="11"/>
  <c r="BF117" i="11"/>
  <c r="BG117" i="11"/>
  <c r="BH117" i="11"/>
  <c r="BI117" i="11"/>
  <c r="BJ117" i="11"/>
  <c r="BK117" i="11"/>
  <c r="BL117" i="11"/>
  <c r="BM117" i="11"/>
  <c r="BN117" i="11"/>
  <c r="BO117" i="11"/>
  <c r="BP117" i="11"/>
  <c r="BQ117" i="11"/>
  <c r="BR117" i="11"/>
  <c r="BS117" i="11"/>
  <c r="BT117" i="11"/>
  <c r="BU117" i="11"/>
  <c r="BV117" i="11"/>
  <c r="BW117" i="11"/>
  <c r="BY117" i="11"/>
  <c r="BZ117" i="11"/>
  <c r="CA117" i="11"/>
  <c r="CB117" i="11"/>
  <c r="CC117" i="11"/>
  <c r="CD117" i="11"/>
  <c r="CE117" i="11"/>
  <c r="CF117" i="11"/>
  <c r="CG117" i="11"/>
  <c r="CH117" i="11"/>
  <c r="CI117" i="11"/>
  <c r="CJ117" i="11"/>
  <c r="CK117" i="11"/>
  <c r="CL117" i="11"/>
  <c r="CM117" i="11"/>
  <c r="CN117" i="11"/>
  <c r="CO117" i="11"/>
  <c r="CP117" i="11"/>
  <c r="CQ117" i="11"/>
  <c r="CR117" i="11"/>
  <c r="CS117" i="11"/>
  <c r="CT117" i="11"/>
  <c r="CU117" i="11"/>
  <c r="CV117" i="11"/>
  <c r="CW117" i="11"/>
  <c r="CX117" i="11"/>
  <c r="CY117" i="11"/>
  <c r="CZ117" i="11"/>
  <c r="DA117" i="11"/>
  <c r="DB117" i="11"/>
  <c r="DC117" i="11"/>
  <c r="DD117" i="11"/>
  <c r="DE117" i="11"/>
  <c r="DF117" i="11"/>
  <c r="DG117" i="11"/>
  <c r="DH117" i="11"/>
  <c r="DI117" i="11"/>
  <c r="DJ117" i="11"/>
  <c r="DK117" i="11"/>
  <c r="DL117" i="11"/>
  <c r="DM117" i="11"/>
  <c r="DN117" i="11"/>
  <c r="DO117" i="11"/>
  <c r="DP117" i="11"/>
  <c r="DQ117" i="11"/>
  <c r="DR117" i="11"/>
  <c r="DS117" i="11"/>
  <c r="DT117" i="11"/>
  <c r="DU117" i="11"/>
  <c r="DV117" i="11"/>
  <c r="DW117" i="11"/>
  <c r="DX117" i="11"/>
  <c r="DY117" i="11"/>
  <c r="DZ117" i="11"/>
  <c r="EA117" i="11"/>
  <c r="EB117" i="11"/>
  <c r="EC117" i="11"/>
  <c r="ED117" i="11"/>
  <c r="EE117" i="11"/>
  <c r="EF117" i="11"/>
  <c r="EG117" i="11"/>
  <c r="EH117" i="11"/>
  <c r="EI117" i="11"/>
  <c r="EJ117" i="11"/>
  <c r="EK117" i="11"/>
  <c r="E118" i="11"/>
  <c r="C118" i="11" s="1"/>
  <c r="G118" i="11"/>
  <c r="K118" i="11"/>
  <c r="L118" i="11"/>
  <c r="M118" i="11"/>
  <c r="N118" i="11"/>
  <c r="O118" i="11"/>
  <c r="P118" i="11"/>
  <c r="Q118" i="11"/>
  <c r="R118" i="11"/>
  <c r="S118" i="11"/>
  <c r="T118" i="11"/>
  <c r="U118" i="11"/>
  <c r="V118" i="11"/>
  <c r="W118" i="11"/>
  <c r="X118" i="11"/>
  <c r="Y118" i="11"/>
  <c r="Z118" i="11"/>
  <c r="AA118" i="11"/>
  <c r="AB118" i="11"/>
  <c r="AC118" i="11"/>
  <c r="AD118" i="11"/>
  <c r="AE118" i="11"/>
  <c r="AF118" i="11"/>
  <c r="AG118" i="11"/>
  <c r="AH118" i="11"/>
  <c r="AI118" i="11"/>
  <c r="AJ118" i="11"/>
  <c r="AK118" i="11"/>
  <c r="AL118" i="11"/>
  <c r="AM118" i="11"/>
  <c r="AN118" i="11"/>
  <c r="AO118" i="11"/>
  <c r="AP118" i="11"/>
  <c r="AQ118" i="11"/>
  <c r="AR118" i="11"/>
  <c r="AS118" i="11"/>
  <c r="AT118" i="11"/>
  <c r="AU118" i="11"/>
  <c r="AV118" i="11"/>
  <c r="AW118" i="11"/>
  <c r="AX118" i="11"/>
  <c r="AY118" i="11"/>
  <c r="AZ118" i="11"/>
  <c r="BA118" i="11"/>
  <c r="BB118" i="11"/>
  <c r="BC118" i="11"/>
  <c r="BD118" i="11"/>
  <c r="BE118" i="11"/>
  <c r="BF118" i="11"/>
  <c r="BG118" i="11"/>
  <c r="BH118" i="11"/>
  <c r="BI118" i="11"/>
  <c r="BJ118" i="11"/>
  <c r="BK118" i="11"/>
  <c r="BL118" i="11"/>
  <c r="BM118" i="11"/>
  <c r="BN118" i="11"/>
  <c r="BO118" i="11"/>
  <c r="BP118" i="11"/>
  <c r="BQ118" i="11"/>
  <c r="BR118" i="11"/>
  <c r="BS118" i="11"/>
  <c r="BT118" i="11"/>
  <c r="BU118" i="11"/>
  <c r="BV118" i="11"/>
  <c r="BW118" i="11"/>
  <c r="BY118" i="11"/>
  <c r="BZ118" i="11"/>
  <c r="CA118" i="11"/>
  <c r="CC118" i="11"/>
  <c r="CD118" i="11"/>
  <c r="CE118" i="11"/>
  <c r="CG118" i="11"/>
  <c r="CH118" i="11"/>
  <c r="CI118" i="11"/>
  <c r="CK118" i="11"/>
  <c r="CL118" i="11"/>
  <c r="CM118" i="11"/>
  <c r="CO118" i="11"/>
  <c r="CP118" i="11"/>
  <c r="CQ118" i="11"/>
  <c r="CS118" i="11"/>
  <c r="CT118" i="11"/>
  <c r="CU118" i="11"/>
  <c r="CW118" i="11"/>
  <c r="CX118" i="11"/>
  <c r="CY118" i="11"/>
  <c r="DA118" i="11"/>
  <c r="DB118" i="11"/>
  <c r="DC118" i="11"/>
  <c r="DE118" i="11"/>
  <c r="DF118" i="11"/>
  <c r="DG118" i="11"/>
  <c r="DI118" i="11"/>
  <c r="DJ118" i="11"/>
  <c r="DK118" i="11"/>
  <c r="DM118" i="11"/>
  <c r="DN118" i="11"/>
  <c r="DO118" i="11"/>
  <c r="DQ118" i="11"/>
  <c r="DR118" i="11"/>
  <c r="DS118" i="11"/>
  <c r="DU118" i="11"/>
  <c r="DV118" i="11"/>
  <c r="DW118" i="11"/>
  <c r="DY118" i="11"/>
  <c r="DZ118" i="11"/>
  <c r="EA118" i="11"/>
  <c r="EC118" i="11"/>
  <c r="ED118" i="11"/>
  <c r="EE118" i="11"/>
  <c r="EG118" i="11"/>
  <c r="EH118" i="11"/>
  <c r="EI118" i="11"/>
  <c r="EK118" i="11"/>
  <c r="E119" i="11"/>
  <c r="C119" i="11" s="1"/>
  <c r="G119" i="11"/>
  <c r="K119" i="11"/>
  <c r="L119" i="11"/>
  <c r="M119" i="11"/>
  <c r="N119" i="11"/>
  <c r="O119" i="11"/>
  <c r="P119" i="11"/>
  <c r="Q119" i="11"/>
  <c r="R119" i="11"/>
  <c r="S119" i="11"/>
  <c r="T119" i="11"/>
  <c r="U119" i="11"/>
  <c r="V119" i="11"/>
  <c r="W119" i="11"/>
  <c r="X119" i="11"/>
  <c r="Y119" i="11"/>
  <c r="Z119" i="11"/>
  <c r="AA119" i="11"/>
  <c r="AB119" i="11"/>
  <c r="AC119" i="11"/>
  <c r="AD119" i="11"/>
  <c r="AE119" i="11"/>
  <c r="AF119" i="11"/>
  <c r="AG119" i="11"/>
  <c r="AH119" i="11"/>
  <c r="AI119" i="11"/>
  <c r="AJ119" i="11"/>
  <c r="AK119" i="11"/>
  <c r="AL119" i="11"/>
  <c r="AM119" i="11"/>
  <c r="AN119" i="11"/>
  <c r="AO119" i="11"/>
  <c r="AP119" i="11"/>
  <c r="AQ119" i="11"/>
  <c r="AR119" i="11"/>
  <c r="AS119" i="11"/>
  <c r="AT119" i="11"/>
  <c r="AU119" i="11"/>
  <c r="AV119" i="11"/>
  <c r="AW119" i="11"/>
  <c r="AX119" i="11"/>
  <c r="AY119" i="11"/>
  <c r="AZ119" i="11"/>
  <c r="BA119" i="11"/>
  <c r="BB119" i="11"/>
  <c r="BC119" i="11"/>
  <c r="BD119" i="11"/>
  <c r="BE119" i="11"/>
  <c r="BF119" i="11"/>
  <c r="BG119" i="11"/>
  <c r="BH119" i="11"/>
  <c r="BI119" i="11"/>
  <c r="BJ119" i="11"/>
  <c r="BK119" i="11"/>
  <c r="BL119" i="11"/>
  <c r="BM119" i="11"/>
  <c r="BN119" i="11"/>
  <c r="BO119" i="11"/>
  <c r="BP119" i="11"/>
  <c r="BQ119" i="11"/>
  <c r="BR119" i="11"/>
  <c r="BS119" i="11"/>
  <c r="BT119" i="11"/>
  <c r="BU119" i="11"/>
  <c r="BV119" i="11"/>
  <c r="BW119" i="11"/>
  <c r="BY119" i="11"/>
  <c r="CA119" i="11"/>
  <c r="CB119" i="11"/>
  <c r="CC119" i="11"/>
  <c r="CE119" i="11"/>
  <c r="CF119" i="11"/>
  <c r="CG119" i="11"/>
  <c r="CI119" i="11"/>
  <c r="CJ119" i="11"/>
  <c r="CK119" i="11"/>
  <c r="CM119" i="11"/>
  <c r="CN119" i="11"/>
  <c r="CO119" i="11"/>
  <c r="CQ119" i="11"/>
  <c r="CR119" i="11"/>
  <c r="CS119" i="11"/>
  <c r="CU119" i="11"/>
  <c r="CV119" i="11"/>
  <c r="CW119" i="11"/>
  <c r="CY119" i="11"/>
  <c r="CZ119" i="11"/>
  <c r="DA119" i="11"/>
  <c r="DC119" i="11"/>
  <c r="DD119" i="11"/>
  <c r="DE119" i="11"/>
  <c r="DG119" i="11"/>
  <c r="DH119" i="11"/>
  <c r="DI119" i="11"/>
  <c r="DK119" i="11"/>
  <c r="DL119" i="11"/>
  <c r="DM119" i="11"/>
  <c r="DO119" i="11"/>
  <c r="DP119" i="11"/>
  <c r="DQ119" i="11"/>
  <c r="DS119" i="11"/>
  <c r="DT119" i="11"/>
  <c r="DU119" i="11"/>
  <c r="DW119" i="11"/>
  <c r="DX119" i="11"/>
  <c r="DY119" i="11"/>
  <c r="EA119" i="11"/>
  <c r="EB119" i="11"/>
  <c r="EC119" i="11"/>
  <c r="EE119" i="11"/>
  <c r="EF119" i="11"/>
  <c r="EG119" i="11"/>
  <c r="EI119" i="11"/>
  <c r="EJ119" i="11"/>
  <c r="EK119" i="11"/>
  <c r="E120" i="11"/>
  <c r="C120" i="11" s="1"/>
  <c r="G120" i="11"/>
  <c r="K120" i="11"/>
  <c r="L120" i="11"/>
  <c r="M120" i="11"/>
  <c r="N120" i="11"/>
  <c r="O120" i="11"/>
  <c r="P120" i="11"/>
  <c r="Q120" i="11"/>
  <c r="R120" i="11"/>
  <c r="S120" i="11"/>
  <c r="T120" i="11"/>
  <c r="U120" i="11"/>
  <c r="V120" i="11"/>
  <c r="W120" i="11"/>
  <c r="X120" i="11"/>
  <c r="Y120" i="11"/>
  <c r="Z120" i="11"/>
  <c r="AA120" i="11"/>
  <c r="AB120" i="11"/>
  <c r="AC120" i="11"/>
  <c r="AD120" i="11"/>
  <c r="AE120" i="11"/>
  <c r="AF120" i="11"/>
  <c r="AG120" i="11"/>
  <c r="AH120" i="11"/>
  <c r="AI120" i="11"/>
  <c r="AJ120" i="11"/>
  <c r="AK120" i="11"/>
  <c r="AL120" i="11"/>
  <c r="AM120" i="11"/>
  <c r="AN120" i="11"/>
  <c r="AO120" i="11"/>
  <c r="AP120" i="11"/>
  <c r="AQ120" i="11"/>
  <c r="AR120" i="11"/>
  <c r="AS120" i="11"/>
  <c r="AT120" i="11"/>
  <c r="AU120" i="11"/>
  <c r="AV120" i="11"/>
  <c r="AW120" i="11"/>
  <c r="AX120" i="11"/>
  <c r="AY120" i="11"/>
  <c r="AZ120" i="11"/>
  <c r="BA120" i="11"/>
  <c r="BB120" i="11"/>
  <c r="BC120" i="11"/>
  <c r="BD120" i="11"/>
  <c r="BE120" i="11"/>
  <c r="BF120" i="11"/>
  <c r="BG120" i="11"/>
  <c r="BH120" i="11"/>
  <c r="BI120" i="11"/>
  <c r="BJ120" i="11"/>
  <c r="BK120" i="11"/>
  <c r="BL120" i="11"/>
  <c r="BM120" i="11"/>
  <c r="BN120" i="11"/>
  <c r="BO120" i="11"/>
  <c r="BP120" i="11"/>
  <c r="BQ120" i="11"/>
  <c r="BR120" i="11"/>
  <c r="BS120" i="11"/>
  <c r="BT120" i="11"/>
  <c r="BU120" i="11"/>
  <c r="BV120" i="11"/>
  <c r="BW120" i="11"/>
  <c r="BY120" i="11"/>
  <c r="BZ120" i="11"/>
  <c r="CA120" i="11"/>
  <c r="CB120" i="11"/>
  <c r="CC120" i="11"/>
  <c r="CD120" i="11"/>
  <c r="CE120" i="11"/>
  <c r="CF120" i="11"/>
  <c r="CG120" i="11"/>
  <c r="CH120" i="11"/>
  <c r="CI120" i="11"/>
  <c r="CJ120" i="11"/>
  <c r="CK120" i="11"/>
  <c r="CL120" i="11"/>
  <c r="CM120" i="11"/>
  <c r="CN120" i="11"/>
  <c r="CO120" i="11"/>
  <c r="CP120" i="11"/>
  <c r="CQ120" i="11"/>
  <c r="CR120" i="11"/>
  <c r="CS120" i="11"/>
  <c r="CT120" i="11"/>
  <c r="CU120" i="11"/>
  <c r="CV120" i="11"/>
  <c r="CW120" i="11"/>
  <c r="CX120" i="11"/>
  <c r="CY120" i="11"/>
  <c r="CZ120" i="11"/>
  <c r="DA120" i="11"/>
  <c r="DB120" i="11"/>
  <c r="DC120" i="11"/>
  <c r="DD120" i="11"/>
  <c r="DE120" i="11"/>
  <c r="DF120" i="11"/>
  <c r="DG120" i="11"/>
  <c r="DH120" i="11"/>
  <c r="DI120" i="11"/>
  <c r="DJ120" i="11"/>
  <c r="DK120" i="11"/>
  <c r="DL120" i="11"/>
  <c r="DM120" i="11"/>
  <c r="DN120" i="11"/>
  <c r="DO120" i="11"/>
  <c r="DP120" i="11"/>
  <c r="DQ120" i="11"/>
  <c r="DR120" i="11"/>
  <c r="DS120" i="11"/>
  <c r="DT120" i="11"/>
  <c r="DU120" i="11"/>
  <c r="DV120" i="11"/>
  <c r="DW120" i="11"/>
  <c r="DX120" i="11"/>
  <c r="DY120" i="11"/>
  <c r="DZ120" i="11"/>
  <c r="EA120" i="11"/>
  <c r="EB120" i="11"/>
  <c r="EC120" i="11"/>
  <c r="ED120" i="11"/>
  <c r="EE120" i="11"/>
  <c r="EF120" i="11"/>
  <c r="EG120" i="11"/>
  <c r="EH120" i="11"/>
  <c r="EI120" i="11"/>
  <c r="EJ120" i="11"/>
  <c r="EK120" i="11"/>
  <c r="E121" i="11"/>
  <c r="C121" i="11" s="1"/>
  <c r="G121" i="11"/>
  <c r="H121" i="11"/>
  <c r="I121" i="11"/>
  <c r="K121" i="11"/>
  <c r="L121" i="11"/>
  <c r="M121" i="11"/>
  <c r="N121" i="11"/>
  <c r="O121" i="11"/>
  <c r="P121" i="11"/>
  <c r="Q121" i="11"/>
  <c r="R121" i="11"/>
  <c r="S121" i="11"/>
  <c r="T121" i="11"/>
  <c r="U121" i="11"/>
  <c r="V121" i="11"/>
  <c r="W121" i="11"/>
  <c r="X121" i="11"/>
  <c r="Y121" i="11"/>
  <c r="Z121" i="11"/>
  <c r="AA121" i="11"/>
  <c r="AB121" i="11"/>
  <c r="AC121" i="11"/>
  <c r="AD121" i="11"/>
  <c r="AE121" i="11"/>
  <c r="AF121" i="11"/>
  <c r="AG121" i="11"/>
  <c r="AH121" i="11"/>
  <c r="AI121" i="11"/>
  <c r="AJ121" i="11"/>
  <c r="AK121" i="11"/>
  <c r="AL121" i="11"/>
  <c r="AM121" i="11"/>
  <c r="AN121" i="11"/>
  <c r="AO121" i="11"/>
  <c r="AP121" i="11"/>
  <c r="AQ121" i="11"/>
  <c r="AR121" i="11"/>
  <c r="AS121" i="11"/>
  <c r="AT121" i="11"/>
  <c r="AU121" i="11"/>
  <c r="AV121" i="11"/>
  <c r="AW121" i="11"/>
  <c r="AX121" i="11"/>
  <c r="AY121" i="11"/>
  <c r="AZ121" i="11"/>
  <c r="BA121" i="11"/>
  <c r="BB121" i="11"/>
  <c r="BC121" i="11"/>
  <c r="BD121" i="11"/>
  <c r="BE121" i="11"/>
  <c r="BF121" i="11"/>
  <c r="BG121" i="11"/>
  <c r="BH121" i="11"/>
  <c r="BI121" i="11"/>
  <c r="BJ121" i="11"/>
  <c r="BK121" i="11"/>
  <c r="BL121" i="11"/>
  <c r="BM121" i="11"/>
  <c r="BN121" i="11"/>
  <c r="BO121" i="11"/>
  <c r="BP121" i="11"/>
  <c r="BQ121" i="11"/>
  <c r="BR121" i="11"/>
  <c r="BS121" i="11"/>
  <c r="BT121" i="11"/>
  <c r="BU121" i="11"/>
  <c r="BV121" i="11"/>
  <c r="BW121" i="11"/>
  <c r="BY121" i="11"/>
  <c r="BZ121" i="11"/>
  <c r="CA121" i="11"/>
  <c r="CB121" i="11"/>
  <c r="CC121" i="11"/>
  <c r="CD121" i="11"/>
  <c r="CE121" i="11"/>
  <c r="CF121" i="11"/>
  <c r="CG121" i="11"/>
  <c r="CH121" i="11"/>
  <c r="CI121" i="11"/>
  <c r="CJ121" i="11"/>
  <c r="CK121" i="11"/>
  <c r="CL121" i="11"/>
  <c r="CM121" i="11"/>
  <c r="CN121" i="11"/>
  <c r="CO121" i="11"/>
  <c r="CP121" i="11"/>
  <c r="CQ121" i="11"/>
  <c r="CR121" i="11"/>
  <c r="CS121" i="11"/>
  <c r="CT121" i="11"/>
  <c r="CU121" i="11"/>
  <c r="CV121" i="11"/>
  <c r="CW121" i="11"/>
  <c r="CX121" i="11"/>
  <c r="CY121" i="11"/>
  <c r="CZ121" i="11"/>
  <c r="DA121" i="11"/>
  <c r="DB121" i="11"/>
  <c r="DC121" i="11"/>
  <c r="DD121" i="11"/>
  <c r="DE121" i="11"/>
  <c r="DF121" i="11"/>
  <c r="DG121" i="11"/>
  <c r="DH121" i="11"/>
  <c r="DI121" i="11"/>
  <c r="DJ121" i="11"/>
  <c r="DK121" i="11"/>
  <c r="DL121" i="11"/>
  <c r="DM121" i="11"/>
  <c r="DN121" i="11"/>
  <c r="DO121" i="11"/>
  <c r="DP121" i="11"/>
  <c r="DQ121" i="11"/>
  <c r="DR121" i="11"/>
  <c r="DS121" i="11"/>
  <c r="DT121" i="11"/>
  <c r="DU121" i="11"/>
  <c r="DV121" i="11"/>
  <c r="DW121" i="11"/>
  <c r="DX121" i="11"/>
  <c r="DY121" i="11"/>
  <c r="DZ121" i="11"/>
  <c r="EA121" i="11"/>
  <c r="EB121" i="11"/>
  <c r="EC121" i="11"/>
  <c r="ED121" i="11"/>
  <c r="EE121" i="11"/>
  <c r="EF121" i="11"/>
  <c r="EG121" i="11"/>
  <c r="EH121" i="11"/>
  <c r="EI121" i="11"/>
  <c r="EJ121" i="11"/>
  <c r="EK121" i="11"/>
  <c r="E122" i="11"/>
  <c r="CG122" i="11" s="1"/>
  <c r="K122" i="11"/>
  <c r="L122" i="11"/>
  <c r="M122" i="11"/>
  <c r="N122" i="11"/>
  <c r="O122" i="11"/>
  <c r="P122" i="11"/>
  <c r="Q122" i="11"/>
  <c r="R122" i="11"/>
  <c r="S122" i="11"/>
  <c r="T122" i="11"/>
  <c r="U122" i="11"/>
  <c r="V122" i="11"/>
  <c r="W122" i="11"/>
  <c r="X122" i="11"/>
  <c r="Y122" i="11"/>
  <c r="Z122" i="11"/>
  <c r="AA122" i="11"/>
  <c r="AB122" i="11"/>
  <c r="AC122" i="11"/>
  <c r="AD122" i="11"/>
  <c r="AE122" i="11"/>
  <c r="AF122" i="11"/>
  <c r="AG122" i="11"/>
  <c r="AH122" i="11"/>
  <c r="AI122" i="11"/>
  <c r="AJ122" i="11"/>
  <c r="AK122" i="11"/>
  <c r="AL122" i="11"/>
  <c r="AM122" i="11"/>
  <c r="AN122" i="11"/>
  <c r="AO122" i="11"/>
  <c r="AP122" i="11"/>
  <c r="AQ122" i="11"/>
  <c r="AR122" i="11"/>
  <c r="AS122" i="11"/>
  <c r="AT122" i="11"/>
  <c r="AU122" i="11"/>
  <c r="AV122" i="11"/>
  <c r="AW122" i="11"/>
  <c r="AX122" i="11"/>
  <c r="AY122" i="11"/>
  <c r="AZ122" i="11"/>
  <c r="BA122" i="11"/>
  <c r="BB122" i="11"/>
  <c r="BC122" i="11"/>
  <c r="BD122" i="11"/>
  <c r="BE122" i="11"/>
  <c r="BF122" i="11"/>
  <c r="BG122" i="11"/>
  <c r="BH122" i="11"/>
  <c r="BI122" i="11"/>
  <c r="BJ122" i="11"/>
  <c r="BK122" i="11"/>
  <c r="BL122" i="11"/>
  <c r="BM122" i="11"/>
  <c r="BN122" i="11"/>
  <c r="BO122" i="11"/>
  <c r="BP122" i="11"/>
  <c r="BQ122" i="11"/>
  <c r="BR122" i="11"/>
  <c r="BS122" i="11"/>
  <c r="BT122" i="11"/>
  <c r="BU122" i="11"/>
  <c r="BV122" i="11"/>
  <c r="BW122" i="11"/>
  <c r="CA122" i="11"/>
  <c r="CE122" i="11"/>
  <c r="CL122" i="11"/>
  <c r="CP122" i="11"/>
  <c r="CW122" i="11"/>
  <c r="DA122" i="11"/>
  <c r="DG122" i="11"/>
  <c r="DK122" i="11"/>
  <c r="DR122" i="11"/>
  <c r="DV122" i="11"/>
  <c r="EC122" i="11"/>
  <c r="EG122" i="11"/>
  <c r="E123" i="11"/>
  <c r="H123" i="11"/>
  <c r="K123" i="11"/>
  <c r="L123" i="11"/>
  <c r="M123" i="11"/>
  <c r="N123" i="11"/>
  <c r="O123" i="11"/>
  <c r="P123" i="11"/>
  <c r="Q123" i="11"/>
  <c r="R123" i="11"/>
  <c r="S123" i="11"/>
  <c r="T123" i="11"/>
  <c r="U123" i="11"/>
  <c r="V123" i="11"/>
  <c r="W123" i="11"/>
  <c r="X123" i="11"/>
  <c r="Y123" i="11"/>
  <c r="Z123" i="11"/>
  <c r="AA123" i="11"/>
  <c r="AB123" i="11"/>
  <c r="AC123" i="11"/>
  <c r="AD123" i="11"/>
  <c r="AE123" i="11"/>
  <c r="AF123" i="11"/>
  <c r="AG123" i="11"/>
  <c r="AH123" i="11"/>
  <c r="AI123" i="11"/>
  <c r="AJ123" i="11"/>
  <c r="AK123" i="11"/>
  <c r="AL123" i="11"/>
  <c r="AM123" i="11"/>
  <c r="AN123" i="11"/>
  <c r="AO123" i="11"/>
  <c r="AP123" i="11"/>
  <c r="AQ123" i="11"/>
  <c r="AR123" i="11"/>
  <c r="AS123" i="11"/>
  <c r="AT123" i="11"/>
  <c r="AU123" i="11"/>
  <c r="AV123" i="11"/>
  <c r="AW123" i="11"/>
  <c r="AX123" i="11"/>
  <c r="AY123" i="11"/>
  <c r="AZ123" i="11"/>
  <c r="BA123" i="11"/>
  <c r="BB123" i="11"/>
  <c r="BC123" i="11"/>
  <c r="BD123" i="11"/>
  <c r="BE123" i="11"/>
  <c r="BF123" i="11"/>
  <c r="BG123" i="11"/>
  <c r="BH123" i="11"/>
  <c r="BI123" i="11"/>
  <c r="BJ123" i="11"/>
  <c r="BK123" i="11"/>
  <c r="BL123" i="11"/>
  <c r="BM123" i="11"/>
  <c r="BN123" i="11"/>
  <c r="BO123" i="11"/>
  <c r="BP123" i="11"/>
  <c r="BQ123" i="11"/>
  <c r="BR123" i="11"/>
  <c r="BS123" i="11"/>
  <c r="BT123" i="11"/>
  <c r="BU123" i="11"/>
  <c r="BV123" i="11"/>
  <c r="BW123" i="11"/>
  <c r="BZ123" i="11"/>
  <c r="CB123" i="11"/>
  <c r="CF123" i="11"/>
  <c r="CG123" i="11"/>
  <c r="CK123" i="11"/>
  <c r="CL123" i="11"/>
  <c r="CP123" i="11"/>
  <c r="CR123" i="11"/>
  <c r="CV123" i="11"/>
  <c r="CW123" i="11"/>
  <c r="DA123" i="11"/>
  <c r="DB123" i="11"/>
  <c r="DF123" i="11"/>
  <c r="DH123" i="11"/>
  <c r="DL123" i="11"/>
  <c r="DM123" i="11"/>
  <c r="DQ123" i="11"/>
  <c r="DR123" i="11"/>
  <c r="DV123" i="11"/>
  <c r="DX123" i="11"/>
  <c r="EB123" i="11"/>
  <c r="EC123" i="11"/>
  <c r="EF123" i="11"/>
  <c r="EG123" i="11"/>
  <c r="EH123" i="11"/>
  <c r="EK123" i="11"/>
  <c r="E124" i="11"/>
  <c r="C124" i="11" s="1"/>
  <c r="K124" i="11"/>
  <c r="L124" i="11"/>
  <c r="M124" i="11"/>
  <c r="N124" i="11"/>
  <c r="O124" i="11"/>
  <c r="P124" i="11"/>
  <c r="Q124" i="11"/>
  <c r="R124" i="11"/>
  <c r="S124" i="11"/>
  <c r="T124" i="11"/>
  <c r="U124" i="11"/>
  <c r="V124" i="11"/>
  <c r="W124" i="11"/>
  <c r="X124" i="11"/>
  <c r="Y124" i="11"/>
  <c r="Z124" i="11"/>
  <c r="AA124" i="11"/>
  <c r="AB124" i="11"/>
  <c r="AC124" i="11"/>
  <c r="AD124" i="11"/>
  <c r="AE124" i="11"/>
  <c r="AF124" i="11"/>
  <c r="AG124" i="11"/>
  <c r="AH124" i="11"/>
  <c r="AI124" i="11"/>
  <c r="AJ124" i="11"/>
  <c r="AK124" i="11"/>
  <c r="AL124" i="11"/>
  <c r="AM124" i="11"/>
  <c r="AN124" i="11"/>
  <c r="AO124" i="11"/>
  <c r="AP124" i="11"/>
  <c r="AQ124" i="11"/>
  <c r="AR124" i="11"/>
  <c r="AS124" i="11"/>
  <c r="AT124" i="11"/>
  <c r="AU124" i="11"/>
  <c r="AV124" i="11"/>
  <c r="AW124" i="11"/>
  <c r="AX124" i="11"/>
  <c r="AY124" i="11"/>
  <c r="AZ124" i="11"/>
  <c r="BA124" i="11"/>
  <c r="BB124" i="11"/>
  <c r="BC124" i="11"/>
  <c r="BD124" i="11"/>
  <c r="BE124" i="11"/>
  <c r="BF124" i="11"/>
  <c r="BG124" i="11"/>
  <c r="BH124" i="11"/>
  <c r="BI124" i="11"/>
  <c r="BJ124" i="11"/>
  <c r="BK124" i="11"/>
  <c r="BL124" i="11"/>
  <c r="BM124" i="11"/>
  <c r="BN124" i="11"/>
  <c r="BO124" i="11"/>
  <c r="BP124" i="11"/>
  <c r="BQ124" i="11"/>
  <c r="BR124" i="11"/>
  <c r="BS124" i="11"/>
  <c r="BT124" i="11"/>
  <c r="BU124" i="11"/>
  <c r="BV124" i="11"/>
  <c r="BW124" i="11"/>
  <c r="CH124" i="11"/>
  <c r="CL124" i="11"/>
  <c r="CX124" i="11"/>
  <c r="DB124" i="11"/>
  <c r="DN124" i="11"/>
  <c r="DR124" i="11"/>
  <c r="ED124" i="11"/>
  <c r="EH124" i="11"/>
  <c r="E125" i="11"/>
  <c r="C125" i="11" s="1"/>
  <c r="K125" i="11"/>
  <c r="L125" i="11"/>
  <c r="M125" i="11"/>
  <c r="N125" i="11"/>
  <c r="O125" i="11"/>
  <c r="P125" i="11"/>
  <c r="Q125" i="11"/>
  <c r="R125" i="11"/>
  <c r="S125" i="11"/>
  <c r="T125" i="11"/>
  <c r="U125" i="11"/>
  <c r="V125" i="11"/>
  <c r="W125" i="11"/>
  <c r="X125" i="11"/>
  <c r="Y125" i="11"/>
  <c r="Z125" i="11"/>
  <c r="AA125" i="11"/>
  <c r="AB125" i="11"/>
  <c r="AC125" i="11"/>
  <c r="AD125" i="11"/>
  <c r="AE125" i="11"/>
  <c r="AF125" i="11"/>
  <c r="AG125" i="11"/>
  <c r="AH125" i="11"/>
  <c r="AI125" i="11"/>
  <c r="AJ125" i="11"/>
  <c r="AK125" i="11"/>
  <c r="AL125" i="11"/>
  <c r="AM125" i="11"/>
  <c r="AN125" i="11"/>
  <c r="AO125" i="11"/>
  <c r="AP125" i="11"/>
  <c r="AQ125" i="11"/>
  <c r="AR125" i="11"/>
  <c r="AS125" i="11"/>
  <c r="AT125" i="11"/>
  <c r="AU125" i="11"/>
  <c r="AV125" i="11"/>
  <c r="AW125" i="11"/>
  <c r="AX125" i="11"/>
  <c r="AY125" i="11"/>
  <c r="AZ125" i="11"/>
  <c r="BA125" i="11"/>
  <c r="BB125" i="11"/>
  <c r="BC125" i="11"/>
  <c r="BD125" i="11"/>
  <c r="BE125" i="11"/>
  <c r="BF125" i="11"/>
  <c r="BG125" i="11"/>
  <c r="BH125" i="11"/>
  <c r="BI125" i="11"/>
  <c r="BJ125" i="11"/>
  <c r="BK125" i="11"/>
  <c r="BL125" i="11"/>
  <c r="BM125" i="11"/>
  <c r="BN125" i="11"/>
  <c r="BO125" i="11"/>
  <c r="BP125" i="11"/>
  <c r="BQ125" i="11"/>
  <c r="BR125" i="11"/>
  <c r="BS125" i="11"/>
  <c r="BT125" i="11"/>
  <c r="BU125" i="11"/>
  <c r="BV125" i="11"/>
  <c r="BW125" i="11"/>
  <c r="BY125" i="11"/>
  <c r="CC125" i="11"/>
  <c r="CG125" i="11"/>
  <c r="CK125" i="11"/>
  <c r="CO125" i="11"/>
  <c r="CS125" i="11"/>
  <c r="CW125" i="11"/>
  <c r="DA125" i="11"/>
  <c r="DE125" i="11"/>
  <c r="DI125" i="11"/>
  <c r="DM125" i="11"/>
  <c r="DQ125" i="11"/>
  <c r="DU125" i="11"/>
  <c r="DY125" i="11"/>
  <c r="EC125" i="11"/>
  <c r="EG125" i="11"/>
  <c r="EK125" i="11"/>
  <c r="E126" i="11"/>
  <c r="H126" i="11" s="1"/>
  <c r="K126" i="11"/>
  <c r="L126" i="11"/>
  <c r="M126" i="11"/>
  <c r="N126" i="11"/>
  <c r="O126" i="11"/>
  <c r="P126" i="11"/>
  <c r="Q126" i="11"/>
  <c r="R126" i="11"/>
  <c r="S126" i="11"/>
  <c r="T126" i="11"/>
  <c r="U126" i="11"/>
  <c r="V126" i="11"/>
  <c r="W126" i="11"/>
  <c r="X126" i="11"/>
  <c r="Y126" i="11"/>
  <c r="Z126" i="11"/>
  <c r="AA126" i="11"/>
  <c r="AB126" i="11"/>
  <c r="AC126" i="11"/>
  <c r="AD126" i="11"/>
  <c r="AE126" i="11"/>
  <c r="AF126" i="11"/>
  <c r="AG126" i="11"/>
  <c r="AH126" i="11"/>
  <c r="AI126" i="11"/>
  <c r="AJ126" i="11"/>
  <c r="AK126" i="11"/>
  <c r="AL126" i="11"/>
  <c r="AM126" i="11"/>
  <c r="AN126" i="11"/>
  <c r="AO126" i="11"/>
  <c r="AP126" i="11"/>
  <c r="AQ126" i="11"/>
  <c r="AR126" i="11"/>
  <c r="AS126" i="11"/>
  <c r="AT126" i="11"/>
  <c r="AU126" i="11"/>
  <c r="AV126" i="11"/>
  <c r="AW126" i="11"/>
  <c r="AX126" i="11"/>
  <c r="AY126" i="11"/>
  <c r="AZ126" i="11"/>
  <c r="BA126" i="11"/>
  <c r="BB126" i="11"/>
  <c r="BC126" i="11"/>
  <c r="BD126" i="11"/>
  <c r="BE126" i="11"/>
  <c r="BF126" i="11"/>
  <c r="BG126" i="11"/>
  <c r="BH126" i="11"/>
  <c r="BI126" i="11"/>
  <c r="BJ126" i="11"/>
  <c r="BK126" i="11"/>
  <c r="BL126" i="11"/>
  <c r="BM126" i="11"/>
  <c r="BN126" i="11"/>
  <c r="BO126" i="11"/>
  <c r="BP126" i="11"/>
  <c r="BQ126" i="11"/>
  <c r="BR126" i="11"/>
  <c r="BS126" i="11"/>
  <c r="BT126" i="11"/>
  <c r="BU126" i="11"/>
  <c r="BV126" i="11"/>
  <c r="BW126" i="11"/>
  <c r="BY126" i="11"/>
  <c r="CA126" i="11"/>
  <c r="CB126" i="11"/>
  <c r="CC126" i="11"/>
  <c r="CE126" i="11"/>
  <c r="CF126" i="11"/>
  <c r="CG126" i="11"/>
  <c r="CI126" i="11"/>
  <c r="CJ126" i="11"/>
  <c r="CK126" i="11"/>
  <c r="CM126" i="11"/>
  <c r="CN126" i="11"/>
  <c r="CO126" i="11"/>
  <c r="CQ126" i="11"/>
  <c r="CR126" i="11"/>
  <c r="CS126" i="11"/>
  <c r="CU126" i="11"/>
  <c r="CV126" i="11"/>
  <c r="CW126" i="11"/>
  <c r="CY126" i="11"/>
  <c r="CZ126" i="11"/>
  <c r="DA126" i="11"/>
  <c r="DC126" i="11"/>
  <c r="DD126" i="11"/>
  <c r="DE126" i="11"/>
  <c r="DG126" i="11"/>
  <c r="DH126" i="11"/>
  <c r="DI126" i="11"/>
  <c r="DK126" i="11"/>
  <c r="DL126" i="11"/>
  <c r="DM126" i="11"/>
  <c r="DO126" i="11"/>
  <c r="DP126" i="11"/>
  <c r="DQ126" i="11"/>
  <c r="DS126" i="11"/>
  <c r="DT126" i="11"/>
  <c r="DU126" i="11"/>
  <c r="DW126" i="11"/>
  <c r="DX126" i="11"/>
  <c r="DY126" i="11"/>
  <c r="EA126" i="11"/>
  <c r="EB126" i="11"/>
  <c r="EC126" i="11"/>
  <c r="EE126" i="11"/>
  <c r="EF126" i="11"/>
  <c r="EG126" i="11"/>
  <c r="EI126" i="11"/>
  <c r="EJ126" i="11"/>
  <c r="EK126" i="11"/>
  <c r="E127" i="11"/>
  <c r="C127" i="11" s="1"/>
  <c r="G127" i="11"/>
  <c r="H127" i="11"/>
  <c r="K127" i="11"/>
  <c r="L127" i="11"/>
  <c r="M127" i="11"/>
  <c r="N127" i="11"/>
  <c r="O127" i="11"/>
  <c r="P127" i="11"/>
  <c r="Q127" i="11"/>
  <c r="R127" i="11"/>
  <c r="S127" i="11"/>
  <c r="T127" i="11"/>
  <c r="U127" i="11"/>
  <c r="V127" i="11"/>
  <c r="W127" i="11"/>
  <c r="X127" i="11"/>
  <c r="Y127" i="11"/>
  <c r="Z127" i="11"/>
  <c r="AA127" i="11"/>
  <c r="AB127" i="11"/>
  <c r="AC127" i="11"/>
  <c r="AD127" i="11"/>
  <c r="AE127" i="11"/>
  <c r="AF127" i="11"/>
  <c r="AG127" i="11"/>
  <c r="AH127" i="11"/>
  <c r="AI127" i="11"/>
  <c r="AJ127" i="11"/>
  <c r="AK127" i="11"/>
  <c r="AL127" i="11"/>
  <c r="AM127" i="11"/>
  <c r="AN127" i="11"/>
  <c r="AO127" i="11"/>
  <c r="AP127" i="11"/>
  <c r="AQ127" i="11"/>
  <c r="AR127" i="11"/>
  <c r="AS127" i="11"/>
  <c r="AT127" i="11"/>
  <c r="AU127" i="11"/>
  <c r="AV127" i="11"/>
  <c r="AW127" i="11"/>
  <c r="AX127" i="11"/>
  <c r="AY127" i="11"/>
  <c r="AZ127" i="11"/>
  <c r="BA127" i="11"/>
  <c r="BB127" i="11"/>
  <c r="BC127" i="11"/>
  <c r="BD127" i="11"/>
  <c r="BE127" i="11"/>
  <c r="BF127" i="11"/>
  <c r="BG127" i="11"/>
  <c r="BH127" i="11"/>
  <c r="BI127" i="11"/>
  <c r="BJ127" i="11"/>
  <c r="BK127" i="11"/>
  <c r="BL127" i="11"/>
  <c r="BM127" i="11"/>
  <c r="BN127" i="11"/>
  <c r="BO127" i="11"/>
  <c r="BP127" i="11"/>
  <c r="BQ127" i="11"/>
  <c r="BR127" i="11"/>
  <c r="BS127" i="11"/>
  <c r="BT127" i="11"/>
  <c r="BU127" i="11"/>
  <c r="BV127" i="11"/>
  <c r="BW127" i="11"/>
  <c r="BY127" i="11"/>
  <c r="BZ127" i="11"/>
  <c r="CA127" i="11"/>
  <c r="CB127" i="11"/>
  <c r="CC127" i="11"/>
  <c r="CD127" i="11"/>
  <c r="CE127" i="11"/>
  <c r="CF127" i="11"/>
  <c r="CG127" i="11"/>
  <c r="CH127" i="11"/>
  <c r="CI127" i="11"/>
  <c r="CJ127" i="11"/>
  <c r="CK127" i="11"/>
  <c r="CL127" i="11"/>
  <c r="CM127" i="11"/>
  <c r="CN127" i="11"/>
  <c r="CO127" i="11"/>
  <c r="CP127" i="11"/>
  <c r="CQ127" i="11"/>
  <c r="CR127" i="11"/>
  <c r="CS127" i="11"/>
  <c r="CT127" i="11"/>
  <c r="CU127" i="11"/>
  <c r="CV127" i="11"/>
  <c r="CW127" i="11"/>
  <c r="CX127" i="11"/>
  <c r="CY127" i="11"/>
  <c r="CZ127" i="11"/>
  <c r="DA127" i="11"/>
  <c r="DB127" i="11"/>
  <c r="DC127" i="11"/>
  <c r="DD127" i="11"/>
  <c r="DE127" i="11"/>
  <c r="DF127" i="11"/>
  <c r="DG127" i="11"/>
  <c r="DH127" i="11"/>
  <c r="DI127" i="11"/>
  <c r="DJ127" i="11"/>
  <c r="DK127" i="11"/>
  <c r="DL127" i="11"/>
  <c r="DM127" i="11"/>
  <c r="DN127" i="11"/>
  <c r="DO127" i="11"/>
  <c r="DP127" i="11"/>
  <c r="DQ127" i="11"/>
  <c r="DR127" i="11"/>
  <c r="DS127" i="11"/>
  <c r="DT127" i="11"/>
  <c r="DU127" i="11"/>
  <c r="DV127" i="11"/>
  <c r="DW127" i="11"/>
  <c r="DX127" i="11"/>
  <c r="DY127" i="11"/>
  <c r="DZ127" i="11"/>
  <c r="EA127" i="11"/>
  <c r="EB127" i="11"/>
  <c r="EC127" i="11"/>
  <c r="ED127" i="11"/>
  <c r="EE127" i="11"/>
  <c r="EF127" i="11"/>
  <c r="EG127" i="11"/>
  <c r="EH127" i="11"/>
  <c r="EI127" i="11"/>
  <c r="EJ127" i="11"/>
  <c r="EK127" i="11"/>
  <c r="E128" i="11"/>
  <c r="C128" i="11" s="1"/>
  <c r="K128" i="11"/>
  <c r="L128" i="11"/>
  <c r="M128" i="11"/>
  <c r="N128" i="11"/>
  <c r="O128" i="11"/>
  <c r="P128" i="11"/>
  <c r="Q128" i="11"/>
  <c r="R128" i="11"/>
  <c r="S128" i="11"/>
  <c r="T128" i="11"/>
  <c r="U128" i="11"/>
  <c r="V128" i="11"/>
  <c r="W128" i="11"/>
  <c r="X128" i="11"/>
  <c r="Y128" i="11"/>
  <c r="Z128" i="11"/>
  <c r="AA128" i="11"/>
  <c r="AB128" i="11"/>
  <c r="AC128" i="11"/>
  <c r="AD128" i="11"/>
  <c r="AE128" i="11"/>
  <c r="AF128" i="11"/>
  <c r="AG128" i="11"/>
  <c r="AH128" i="11"/>
  <c r="AI128" i="11"/>
  <c r="AJ128" i="11"/>
  <c r="AK128" i="11"/>
  <c r="AL128" i="11"/>
  <c r="AM128" i="11"/>
  <c r="AN128" i="11"/>
  <c r="AO128" i="11"/>
  <c r="AP128" i="11"/>
  <c r="AQ128" i="11"/>
  <c r="AR128" i="11"/>
  <c r="AS128" i="11"/>
  <c r="AT128" i="11"/>
  <c r="AU128" i="11"/>
  <c r="AV128" i="11"/>
  <c r="AW128" i="11"/>
  <c r="AX128" i="11"/>
  <c r="AY128" i="11"/>
  <c r="AZ128" i="11"/>
  <c r="BA128" i="11"/>
  <c r="BB128" i="11"/>
  <c r="BC128" i="11"/>
  <c r="BD128" i="11"/>
  <c r="BE128" i="11"/>
  <c r="BF128" i="11"/>
  <c r="BG128" i="11"/>
  <c r="BH128" i="11"/>
  <c r="BI128" i="11"/>
  <c r="BJ128" i="11"/>
  <c r="BK128" i="11"/>
  <c r="BL128" i="11"/>
  <c r="BM128" i="11"/>
  <c r="BN128" i="11"/>
  <c r="BO128" i="11"/>
  <c r="BP128" i="11"/>
  <c r="BQ128" i="11"/>
  <c r="BR128" i="11"/>
  <c r="BS128" i="11"/>
  <c r="BT128" i="11"/>
  <c r="BU128" i="11"/>
  <c r="BV128" i="11"/>
  <c r="BW128" i="11"/>
  <c r="CE128" i="11"/>
  <c r="CU128" i="11"/>
  <c r="DC128" i="11"/>
  <c r="DK128" i="11"/>
  <c r="EA128" i="11"/>
  <c r="EI128" i="11"/>
  <c r="E129" i="11"/>
  <c r="C129" i="11" s="1"/>
  <c r="K129" i="11"/>
  <c r="L129" i="11"/>
  <c r="M129" i="11"/>
  <c r="N129" i="11"/>
  <c r="O129" i="11"/>
  <c r="P129" i="11"/>
  <c r="Q129" i="11"/>
  <c r="R129" i="11"/>
  <c r="S129" i="11"/>
  <c r="T129" i="11"/>
  <c r="U129" i="11"/>
  <c r="V129" i="11"/>
  <c r="W129" i="11"/>
  <c r="X129" i="11"/>
  <c r="Y129" i="11"/>
  <c r="Z129" i="11"/>
  <c r="AA129" i="11"/>
  <c r="AB129" i="11"/>
  <c r="AC129" i="11"/>
  <c r="AD129" i="11"/>
  <c r="AE129" i="11"/>
  <c r="AF129" i="11"/>
  <c r="AG129" i="11"/>
  <c r="AH129" i="11"/>
  <c r="AI129" i="11"/>
  <c r="AJ129" i="11"/>
  <c r="AK129" i="11"/>
  <c r="AL129" i="11"/>
  <c r="AM129" i="11"/>
  <c r="AN129" i="11"/>
  <c r="AO129" i="11"/>
  <c r="AP129" i="11"/>
  <c r="AQ129" i="11"/>
  <c r="AR129" i="11"/>
  <c r="AS129" i="11"/>
  <c r="AT129" i="11"/>
  <c r="AU129" i="11"/>
  <c r="AV129" i="11"/>
  <c r="AW129" i="11"/>
  <c r="AX129" i="11"/>
  <c r="AY129" i="11"/>
  <c r="AZ129" i="11"/>
  <c r="BA129" i="11"/>
  <c r="BB129" i="11"/>
  <c r="BC129" i="11"/>
  <c r="BD129" i="11"/>
  <c r="BE129" i="11"/>
  <c r="BF129" i="11"/>
  <c r="BG129" i="11"/>
  <c r="BH129" i="11"/>
  <c r="BI129" i="11"/>
  <c r="BJ129" i="11"/>
  <c r="BK129" i="11"/>
  <c r="BL129" i="11"/>
  <c r="BM129" i="11"/>
  <c r="BN129" i="11"/>
  <c r="BO129" i="11"/>
  <c r="BP129" i="11"/>
  <c r="BQ129" i="11"/>
  <c r="BR129" i="11"/>
  <c r="BS129" i="11"/>
  <c r="BT129" i="11"/>
  <c r="BU129" i="11"/>
  <c r="BV129" i="11"/>
  <c r="BW129" i="11"/>
  <c r="BY129" i="11"/>
  <c r="CA129" i="11"/>
  <c r="CB129" i="11"/>
  <c r="CC129" i="11"/>
  <c r="CE129" i="11"/>
  <c r="CF129" i="11"/>
  <c r="CG129" i="11"/>
  <c r="CI129" i="11"/>
  <c r="CJ129" i="11"/>
  <c r="CK129" i="11"/>
  <c r="CM129" i="11"/>
  <c r="CN129" i="11"/>
  <c r="CO129" i="11"/>
  <c r="CQ129" i="11"/>
  <c r="CR129" i="11"/>
  <c r="CS129" i="11"/>
  <c r="CU129" i="11"/>
  <c r="CV129" i="11"/>
  <c r="CW129" i="11"/>
  <c r="CY129" i="11"/>
  <c r="CZ129" i="11"/>
  <c r="DA129" i="11"/>
  <c r="DC129" i="11"/>
  <c r="DD129" i="11"/>
  <c r="DE129" i="11"/>
  <c r="DG129" i="11"/>
  <c r="DH129" i="11"/>
  <c r="DI129" i="11"/>
  <c r="DK129" i="11"/>
  <c r="DL129" i="11"/>
  <c r="DM129" i="11"/>
  <c r="DO129" i="11"/>
  <c r="DP129" i="11"/>
  <c r="DQ129" i="11"/>
  <c r="DS129" i="11"/>
  <c r="DT129" i="11"/>
  <c r="DU129" i="11"/>
  <c r="DW129" i="11"/>
  <c r="DX129" i="11"/>
  <c r="DY129" i="11"/>
  <c r="EA129" i="11"/>
  <c r="EB129" i="11"/>
  <c r="EC129" i="11"/>
  <c r="EE129" i="11"/>
  <c r="EF129" i="11"/>
  <c r="EG129" i="11"/>
  <c r="EI129" i="11"/>
  <c r="EJ129" i="11"/>
  <c r="EK129" i="11"/>
  <c r="E130" i="11"/>
  <c r="C130" i="11" s="1"/>
  <c r="K130" i="11"/>
  <c r="L130" i="11"/>
  <c r="M130" i="11"/>
  <c r="N130" i="11"/>
  <c r="O130" i="11"/>
  <c r="P130" i="11"/>
  <c r="Q130" i="11"/>
  <c r="R130" i="11"/>
  <c r="S130" i="11"/>
  <c r="T130" i="11"/>
  <c r="U130" i="11"/>
  <c r="V130" i="11"/>
  <c r="W130" i="11"/>
  <c r="X130" i="11"/>
  <c r="Y130" i="11"/>
  <c r="Z130" i="11"/>
  <c r="AA130" i="11"/>
  <c r="AB130" i="11"/>
  <c r="AC130" i="11"/>
  <c r="AD130" i="11"/>
  <c r="AE130" i="11"/>
  <c r="AF130" i="11"/>
  <c r="AG130" i="11"/>
  <c r="AH130" i="11"/>
  <c r="AI130" i="11"/>
  <c r="AJ130" i="11"/>
  <c r="AK130" i="11"/>
  <c r="AL130" i="11"/>
  <c r="AM130" i="11"/>
  <c r="AN130" i="11"/>
  <c r="AO130" i="11"/>
  <c r="AP130" i="11"/>
  <c r="AQ130" i="11"/>
  <c r="AR130" i="11"/>
  <c r="AS130" i="11"/>
  <c r="AT130" i="11"/>
  <c r="AU130" i="11"/>
  <c r="AV130" i="11"/>
  <c r="AW130" i="11"/>
  <c r="AX130" i="11"/>
  <c r="AY130" i="11"/>
  <c r="AZ130" i="11"/>
  <c r="BA130" i="11"/>
  <c r="BB130" i="11"/>
  <c r="BC130" i="11"/>
  <c r="BD130" i="11"/>
  <c r="BE130" i="11"/>
  <c r="BF130" i="11"/>
  <c r="BG130" i="11"/>
  <c r="BH130" i="11"/>
  <c r="BI130" i="11"/>
  <c r="BJ130" i="11"/>
  <c r="BK130" i="11"/>
  <c r="BL130" i="11"/>
  <c r="BM130" i="11"/>
  <c r="BN130" i="11"/>
  <c r="BO130" i="11"/>
  <c r="BP130" i="11"/>
  <c r="BQ130" i="11"/>
  <c r="BR130" i="11"/>
  <c r="BS130" i="11"/>
  <c r="BT130" i="11"/>
  <c r="BU130" i="11"/>
  <c r="BV130" i="11"/>
  <c r="BW130" i="11"/>
  <c r="CE130" i="11"/>
  <c r="CM130" i="11"/>
  <c r="CU130" i="11"/>
  <c r="DC130" i="11"/>
  <c r="DK130" i="11"/>
  <c r="DS130" i="11"/>
  <c r="EA130" i="11"/>
  <c r="EI130" i="11"/>
  <c r="E131" i="11"/>
  <c r="C131" i="11" s="1"/>
  <c r="K131" i="11"/>
  <c r="L131" i="11"/>
  <c r="M131" i="11"/>
  <c r="N131" i="11"/>
  <c r="O131" i="11"/>
  <c r="P131" i="11"/>
  <c r="Q131" i="11"/>
  <c r="R131" i="11"/>
  <c r="S131" i="11"/>
  <c r="T131" i="11"/>
  <c r="U131" i="11"/>
  <c r="V131" i="11"/>
  <c r="W131" i="11"/>
  <c r="X131" i="11"/>
  <c r="Y131" i="11"/>
  <c r="Z131" i="11"/>
  <c r="AA131" i="11"/>
  <c r="AB131" i="11"/>
  <c r="AC131" i="11"/>
  <c r="AD131" i="11"/>
  <c r="AE131" i="11"/>
  <c r="AF131" i="11"/>
  <c r="AG131" i="11"/>
  <c r="AH131" i="11"/>
  <c r="AI131" i="11"/>
  <c r="AJ131" i="11"/>
  <c r="AK131" i="11"/>
  <c r="AL131" i="11"/>
  <c r="AM131" i="11"/>
  <c r="AN131" i="11"/>
  <c r="AO131" i="11"/>
  <c r="AP131" i="11"/>
  <c r="AQ131" i="11"/>
  <c r="AR131" i="11"/>
  <c r="AS131" i="11"/>
  <c r="AT131" i="11"/>
  <c r="AU131" i="11"/>
  <c r="AV131" i="11"/>
  <c r="AW131" i="11"/>
  <c r="AX131" i="11"/>
  <c r="AY131" i="11"/>
  <c r="AZ131" i="11"/>
  <c r="BA131" i="11"/>
  <c r="BB131" i="11"/>
  <c r="BC131" i="11"/>
  <c r="BD131" i="11"/>
  <c r="BE131" i="11"/>
  <c r="BF131" i="11"/>
  <c r="BG131" i="11"/>
  <c r="BH131" i="11"/>
  <c r="BI131" i="11"/>
  <c r="BJ131" i="11"/>
  <c r="BK131" i="11"/>
  <c r="BL131" i="11"/>
  <c r="BM131" i="11"/>
  <c r="BN131" i="11"/>
  <c r="BO131" i="11"/>
  <c r="BP131" i="11"/>
  <c r="BQ131" i="11"/>
  <c r="BR131" i="11"/>
  <c r="BS131" i="11"/>
  <c r="BT131" i="11"/>
  <c r="BU131" i="11"/>
  <c r="BV131" i="11"/>
  <c r="BW131" i="11"/>
  <c r="BY131" i="11"/>
  <c r="BZ131" i="11"/>
  <c r="CC131" i="11"/>
  <c r="CD131" i="11"/>
  <c r="CG131" i="11"/>
  <c r="CH131" i="11"/>
  <c r="CK131" i="11"/>
  <c r="CL131" i="11"/>
  <c r="CO131" i="11"/>
  <c r="CP131" i="11"/>
  <c r="CS131" i="11"/>
  <c r="CT131" i="11"/>
  <c r="CW131" i="11"/>
  <c r="CX131" i="11"/>
  <c r="DA131" i="11"/>
  <c r="DB131" i="11"/>
  <c r="DE131" i="11"/>
  <c r="DF131" i="11"/>
  <c r="DI131" i="11"/>
  <c r="DJ131" i="11"/>
  <c r="DM131" i="11"/>
  <c r="DN131" i="11"/>
  <c r="DQ131" i="11"/>
  <c r="DR131" i="11"/>
  <c r="DU131" i="11"/>
  <c r="DV131" i="11"/>
  <c r="DY131" i="11"/>
  <c r="DZ131" i="11"/>
  <c r="EC131" i="11"/>
  <c r="ED131" i="11"/>
  <c r="EG131" i="11"/>
  <c r="EH131" i="11"/>
  <c r="EK131" i="11"/>
  <c r="E132" i="11"/>
  <c r="C132" i="11" s="1"/>
  <c r="K132" i="11"/>
  <c r="L132" i="11"/>
  <c r="M132" i="11"/>
  <c r="N132" i="11"/>
  <c r="O132" i="11"/>
  <c r="P132" i="11"/>
  <c r="Q132" i="11"/>
  <c r="R132" i="11"/>
  <c r="S132" i="11"/>
  <c r="T132" i="11"/>
  <c r="U132" i="11"/>
  <c r="V132" i="11"/>
  <c r="W132" i="11"/>
  <c r="X132" i="11"/>
  <c r="Y132" i="11"/>
  <c r="Z132" i="11"/>
  <c r="AA132" i="11"/>
  <c r="AB132" i="11"/>
  <c r="AC132" i="11"/>
  <c r="AD132" i="11"/>
  <c r="AE132" i="11"/>
  <c r="AF132" i="11"/>
  <c r="AG132" i="11"/>
  <c r="AH132" i="11"/>
  <c r="AI132" i="11"/>
  <c r="AJ132" i="11"/>
  <c r="AK132" i="11"/>
  <c r="AL132" i="11"/>
  <c r="AM132" i="11"/>
  <c r="AN132" i="11"/>
  <c r="AO132" i="11"/>
  <c r="AP132" i="11"/>
  <c r="AQ132" i="11"/>
  <c r="AR132" i="11"/>
  <c r="AS132" i="11"/>
  <c r="AT132" i="11"/>
  <c r="AU132" i="11"/>
  <c r="AV132" i="11"/>
  <c r="AW132" i="11"/>
  <c r="AX132" i="11"/>
  <c r="AY132" i="11"/>
  <c r="AZ132" i="11"/>
  <c r="BA132" i="11"/>
  <c r="BB132" i="11"/>
  <c r="BC132" i="11"/>
  <c r="BD132" i="11"/>
  <c r="BE132" i="11"/>
  <c r="BF132" i="11"/>
  <c r="BG132" i="11"/>
  <c r="BH132" i="11"/>
  <c r="BI132" i="11"/>
  <c r="BJ132" i="11"/>
  <c r="BK132" i="11"/>
  <c r="BL132" i="11"/>
  <c r="BM132" i="11"/>
  <c r="BN132" i="11"/>
  <c r="BO132" i="11"/>
  <c r="BP132" i="11"/>
  <c r="BQ132" i="11"/>
  <c r="BR132" i="11"/>
  <c r="BS132" i="11"/>
  <c r="BT132" i="11"/>
  <c r="BU132" i="11"/>
  <c r="BV132" i="11"/>
  <c r="BW132" i="11"/>
  <c r="CB132" i="11"/>
  <c r="CE132" i="11"/>
  <c r="CF132" i="11"/>
  <c r="CM132" i="11"/>
  <c r="CN132" i="11"/>
  <c r="CR132" i="11"/>
  <c r="CV132" i="11"/>
  <c r="CZ132" i="11"/>
  <c r="DC132" i="11"/>
  <c r="DH132" i="11"/>
  <c r="DK132" i="11"/>
  <c r="DL132" i="11"/>
  <c r="DS132" i="11"/>
  <c r="DT132" i="11"/>
  <c r="DX132" i="11"/>
  <c r="EB132" i="11"/>
  <c r="EF132" i="11"/>
  <c r="EI132" i="11"/>
  <c r="E133" i="11"/>
  <c r="C133" i="11" s="1"/>
  <c r="G133" i="11"/>
  <c r="H133" i="11"/>
  <c r="K133" i="11"/>
  <c r="L133" i="11"/>
  <c r="M133" i="11"/>
  <c r="N133" i="11"/>
  <c r="O133" i="11"/>
  <c r="P133" i="11"/>
  <c r="Q133" i="11"/>
  <c r="R133" i="11"/>
  <c r="S133" i="11"/>
  <c r="T133" i="11"/>
  <c r="U133" i="11"/>
  <c r="V133" i="11"/>
  <c r="W133" i="11"/>
  <c r="X133" i="11"/>
  <c r="Y133" i="11"/>
  <c r="Z133" i="11"/>
  <c r="AA133" i="11"/>
  <c r="AB133" i="11"/>
  <c r="AC133" i="11"/>
  <c r="AD133" i="11"/>
  <c r="AE133" i="11"/>
  <c r="AF133" i="11"/>
  <c r="AG133" i="11"/>
  <c r="AH133" i="11"/>
  <c r="AI133" i="11"/>
  <c r="AJ133" i="11"/>
  <c r="AK133" i="11"/>
  <c r="AL133" i="11"/>
  <c r="AM133" i="11"/>
  <c r="AN133" i="11"/>
  <c r="AO133" i="11"/>
  <c r="AP133" i="11"/>
  <c r="AQ133" i="11"/>
  <c r="AR133" i="11"/>
  <c r="AS133" i="11"/>
  <c r="AT133" i="11"/>
  <c r="AU133" i="11"/>
  <c r="AV133" i="11"/>
  <c r="AW133" i="11"/>
  <c r="AX133" i="11"/>
  <c r="AY133" i="11"/>
  <c r="AZ133" i="11"/>
  <c r="BA133" i="11"/>
  <c r="BB133" i="11"/>
  <c r="BC133" i="11"/>
  <c r="BD133" i="11"/>
  <c r="BE133" i="11"/>
  <c r="BF133" i="11"/>
  <c r="BG133" i="11"/>
  <c r="BH133" i="11"/>
  <c r="BI133" i="11"/>
  <c r="BJ133" i="11"/>
  <c r="BK133" i="11"/>
  <c r="BL133" i="11"/>
  <c r="BM133" i="11"/>
  <c r="BN133" i="11"/>
  <c r="BO133" i="11"/>
  <c r="BP133" i="11"/>
  <c r="BQ133" i="11"/>
  <c r="BR133" i="11"/>
  <c r="BS133" i="11"/>
  <c r="BT133" i="11"/>
  <c r="BU133" i="11"/>
  <c r="BV133" i="11"/>
  <c r="BW133" i="11"/>
  <c r="BY133" i="11"/>
  <c r="BZ133" i="11"/>
  <c r="CA133" i="11"/>
  <c r="CC133" i="11"/>
  <c r="CD133" i="11"/>
  <c r="CE133" i="11"/>
  <c r="CG133" i="11"/>
  <c r="CH133" i="11"/>
  <c r="CI133" i="11"/>
  <c r="CK133" i="11"/>
  <c r="CL133" i="11"/>
  <c r="CM133" i="11"/>
  <c r="CO133" i="11"/>
  <c r="CP133" i="11"/>
  <c r="CQ133" i="11"/>
  <c r="CS133" i="11"/>
  <c r="CT133" i="11"/>
  <c r="CU133" i="11"/>
  <c r="CW133" i="11"/>
  <c r="CX133" i="11"/>
  <c r="CY133" i="11"/>
  <c r="DA133" i="11"/>
  <c r="DB133" i="11"/>
  <c r="DC133" i="11"/>
  <c r="DE133" i="11"/>
  <c r="DF133" i="11"/>
  <c r="DG133" i="11"/>
  <c r="DI133" i="11"/>
  <c r="DJ133" i="11"/>
  <c r="DK133" i="11"/>
  <c r="DM133" i="11"/>
  <c r="DN133" i="11"/>
  <c r="DO133" i="11"/>
  <c r="DQ133" i="11"/>
  <c r="DR133" i="11"/>
  <c r="DS133" i="11"/>
  <c r="DU133" i="11"/>
  <c r="DV133" i="11"/>
  <c r="DW133" i="11"/>
  <c r="DY133" i="11"/>
  <c r="DZ133" i="11"/>
  <c r="EA133" i="11"/>
  <c r="EC133" i="11"/>
  <c r="ED133" i="11"/>
  <c r="EE133" i="11"/>
  <c r="EG133" i="11"/>
  <c r="EH133" i="11"/>
  <c r="EI133" i="11"/>
  <c r="EK133" i="11"/>
  <c r="E134" i="11"/>
  <c r="C134" i="11" s="1"/>
  <c r="K134" i="11"/>
  <c r="L134" i="11"/>
  <c r="M134" i="11"/>
  <c r="N134" i="11"/>
  <c r="O134" i="11"/>
  <c r="P134" i="11"/>
  <c r="Q134" i="11"/>
  <c r="R134" i="11"/>
  <c r="S134" i="11"/>
  <c r="T134" i="11"/>
  <c r="U134" i="11"/>
  <c r="V134" i="11"/>
  <c r="W134" i="11"/>
  <c r="X134" i="11"/>
  <c r="Y134" i="11"/>
  <c r="Z134" i="11"/>
  <c r="AA134" i="11"/>
  <c r="AB134" i="11"/>
  <c r="AC134" i="11"/>
  <c r="AD134" i="11"/>
  <c r="AE134" i="11"/>
  <c r="AF134" i="11"/>
  <c r="AG134" i="11"/>
  <c r="AH134" i="11"/>
  <c r="AI134" i="11"/>
  <c r="AJ134" i="11"/>
  <c r="AK134" i="11"/>
  <c r="AL134" i="11"/>
  <c r="AM134" i="11"/>
  <c r="AN134" i="11"/>
  <c r="AO134" i="11"/>
  <c r="AP134" i="11"/>
  <c r="AQ134" i="11"/>
  <c r="AR134" i="11"/>
  <c r="AS134" i="11"/>
  <c r="AT134" i="11"/>
  <c r="AU134" i="11"/>
  <c r="AV134" i="11"/>
  <c r="AW134" i="11"/>
  <c r="AX134" i="11"/>
  <c r="AY134" i="11"/>
  <c r="AZ134" i="11"/>
  <c r="BA134" i="11"/>
  <c r="BB134" i="11"/>
  <c r="BC134" i="11"/>
  <c r="BD134" i="11"/>
  <c r="BE134" i="11"/>
  <c r="BF134" i="11"/>
  <c r="BG134" i="11"/>
  <c r="BH134" i="11"/>
  <c r="BI134" i="11"/>
  <c r="BJ134" i="11"/>
  <c r="BK134" i="11"/>
  <c r="BL134" i="11"/>
  <c r="BM134" i="11"/>
  <c r="BN134" i="11"/>
  <c r="BO134" i="11"/>
  <c r="BP134" i="11"/>
  <c r="BQ134" i="11"/>
  <c r="BR134" i="11"/>
  <c r="BS134" i="11"/>
  <c r="BT134" i="11"/>
  <c r="BU134" i="11"/>
  <c r="BV134" i="11"/>
  <c r="BW134" i="11"/>
  <c r="CE134" i="11"/>
  <c r="CM134" i="11"/>
  <c r="CU134" i="11"/>
  <c r="CV134" i="11"/>
  <c r="DC134" i="11"/>
  <c r="DD134" i="11"/>
  <c r="DK134" i="11"/>
  <c r="DL134" i="11"/>
  <c r="DS134" i="11"/>
  <c r="DT134" i="11"/>
  <c r="EA134" i="11"/>
  <c r="EB134" i="11"/>
  <c r="EI134" i="11"/>
  <c r="EJ134" i="11"/>
  <c r="E135" i="11"/>
  <c r="C135" i="11" s="1"/>
  <c r="K135" i="11"/>
  <c r="L135" i="11"/>
  <c r="M135" i="11"/>
  <c r="N135" i="11"/>
  <c r="O135" i="11"/>
  <c r="P135" i="11"/>
  <c r="Q135" i="11"/>
  <c r="R135" i="11"/>
  <c r="S135" i="11"/>
  <c r="T135" i="11"/>
  <c r="U135" i="11"/>
  <c r="V135" i="11"/>
  <c r="W135" i="11"/>
  <c r="X135" i="11"/>
  <c r="Y135" i="11"/>
  <c r="Z135" i="11"/>
  <c r="AA135" i="11"/>
  <c r="AB135" i="11"/>
  <c r="AC135" i="11"/>
  <c r="AD135" i="11"/>
  <c r="AE135" i="11"/>
  <c r="AF135" i="11"/>
  <c r="AG135" i="11"/>
  <c r="AH135" i="11"/>
  <c r="AI135" i="11"/>
  <c r="AJ135" i="11"/>
  <c r="AK135" i="11"/>
  <c r="AL135" i="11"/>
  <c r="AM135" i="11"/>
  <c r="AN135" i="11"/>
  <c r="AO135" i="11"/>
  <c r="AP135" i="11"/>
  <c r="AQ135" i="11"/>
  <c r="AR135" i="11"/>
  <c r="AS135" i="11"/>
  <c r="AT135" i="11"/>
  <c r="AU135" i="11"/>
  <c r="AV135" i="11"/>
  <c r="AW135" i="11"/>
  <c r="AX135" i="11"/>
  <c r="AY135" i="11"/>
  <c r="AZ135" i="11"/>
  <c r="BA135" i="11"/>
  <c r="BB135" i="11"/>
  <c r="BC135" i="11"/>
  <c r="BD135" i="11"/>
  <c r="BE135" i="11"/>
  <c r="BF135" i="11"/>
  <c r="BG135" i="11"/>
  <c r="BH135" i="11"/>
  <c r="BI135" i="11"/>
  <c r="BJ135" i="11"/>
  <c r="BK135" i="11"/>
  <c r="BL135" i="11"/>
  <c r="BM135" i="11"/>
  <c r="BN135" i="11"/>
  <c r="BO135" i="11"/>
  <c r="BP135" i="11"/>
  <c r="BQ135" i="11"/>
  <c r="BR135" i="11"/>
  <c r="BS135" i="11"/>
  <c r="BT135" i="11"/>
  <c r="BU135" i="11"/>
  <c r="BV135" i="11"/>
  <c r="BW135" i="11"/>
  <c r="BY135" i="11"/>
  <c r="CC135" i="11"/>
  <c r="CG135" i="11"/>
  <c r="CK135" i="11"/>
  <c r="CO135" i="11"/>
  <c r="CS135" i="11"/>
  <c r="CW135" i="11"/>
  <c r="DA135" i="11"/>
  <c r="DE135" i="11"/>
  <c r="DI135" i="11"/>
  <c r="DM135" i="11"/>
  <c r="DQ135" i="11"/>
  <c r="DU135" i="11"/>
  <c r="DY135" i="11"/>
  <c r="EC135" i="11"/>
  <c r="EG135" i="11"/>
  <c r="EK135" i="11"/>
  <c r="E136" i="11"/>
  <c r="C136" i="11" s="1"/>
  <c r="K136" i="11"/>
  <c r="L136" i="11"/>
  <c r="M136" i="11"/>
  <c r="N136" i="11"/>
  <c r="O136" i="11"/>
  <c r="P136" i="11"/>
  <c r="Q136" i="11"/>
  <c r="R136" i="11"/>
  <c r="S136" i="11"/>
  <c r="T136" i="11"/>
  <c r="U136" i="11"/>
  <c r="V136" i="11"/>
  <c r="W136" i="11"/>
  <c r="X136" i="11"/>
  <c r="Y136" i="11"/>
  <c r="Z136" i="11"/>
  <c r="AA136" i="11"/>
  <c r="AB136" i="11"/>
  <c r="AC136" i="11"/>
  <c r="AD136" i="11"/>
  <c r="AE136" i="11"/>
  <c r="AF136" i="11"/>
  <c r="AG136" i="11"/>
  <c r="AH136" i="11"/>
  <c r="AI136" i="11"/>
  <c r="AJ136" i="11"/>
  <c r="AK136" i="11"/>
  <c r="AL136" i="11"/>
  <c r="AM136" i="11"/>
  <c r="AN136" i="11"/>
  <c r="AO136" i="11"/>
  <c r="AP136" i="11"/>
  <c r="AQ136" i="11"/>
  <c r="AR136" i="11"/>
  <c r="AS136" i="11"/>
  <c r="AT136" i="11"/>
  <c r="AU136" i="11"/>
  <c r="AV136" i="11"/>
  <c r="AW136" i="11"/>
  <c r="AX136" i="11"/>
  <c r="AY136" i="11"/>
  <c r="AZ136" i="11"/>
  <c r="BA136" i="11"/>
  <c r="BB136" i="11"/>
  <c r="BC136" i="11"/>
  <c r="BD136" i="11"/>
  <c r="BE136" i="11"/>
  <c r="BF136" i="11"/>
  <c r="BG136" i="11"/>
  <c r="BH136" i="11"/>
  <c r="BI136" i="11"/>
  <c r="BJ136" i="11"/>
  <c r="BK136" i="11"/>
  <c r="BL136" i="11"/>
  <c r="BM136" i="11"/>
  <c r="BN136" i="11"/>
  <c r="BO136" i="11"/>
  <c r="BP136" i="11"/>
  <c r="BQ136" i="11"/>
  <c r="BR136" i="11"/>
  <c r="BS136" i="11"/>
  <c r="BT136" i="11"/>
  <c r="BU136" i="11"/>
  <c r="BV136" i="11"/>
  <c r="BW136" i="11"/>
  <c r="CA136" i="11"/>
  <c r="CB136" i="11"/>
  <c r="CE136" i="11"/>
  <c r="CI136" i="11"/>
  <c r="CJ136" i="11"/>
  <c r="CM136" i="11"/>
  <c r="CQ136" i="11"/>
  <c r="CR136" i="11"/>
  <c r="CU136" i="11"/>
  <c r="CY136" i="11"/>
  <c r="CZ136" i="11"/>
  <c r="DC136" i="11"/>
  <c r="DG136" i="11"/>
  <c r="DH136" i="11"/>
  <c r="DK136" i="11"/>
  <c r="DO136" i="11"/>
  <c r="DP136" i="11"/>
  <c r="DS136" i="11"/>
  <c r="DW136" i="11"/>
  <c r="DX136" i="11"/>
  <c r="EA136" i="11"/>
  <c r="EE136" i="11"/>
  <c r="EF136" i="11"/>
  <c r="EI136" i="11"/>
  <c r="E137" i="11"/>
  <c r="C137" i="11" s="1"/>
  <c r="G137" i="11"/>
  <c r="K137" i="11"/>
  <c r="L137" i="11"/>
  <c r="M137" i="11"/>
  <c r="N137" i="11"/>
  <c r="O137" i="11"/>
  <c r="P137" i="11"/>
  <c r="Q137" i="11"/>
  <c r="R137" i="11"/>
  <c r="S137" i="11"/>
  <c r="T137" i="11"/>
  <c r="U137" i="11"/>
  <c r="V137" i="11"/>
  <c r="W137" i="11"/>
  <c r="X137" i="11"/>
  <c r="Y137" i="11"/>
  <c r="Z137" i="11"/>
  <c r="AA137" i="11"/>
  <c r="AB137" i="11"/>
  <c r="AC137" i="11"/>
  <c r="AD137" i="11"/>
  <c r="AE137" i="11"/>
  <c r="AF137" i="11"/>
  <c r="AG137" i="11"/>
  <c r="AH137" i="11"/>
  <c r="AI137" i="11"/>
  <c r="AJ137" i="11"/>
  <c r="AK137" i="11"/>
  <c r="AL137" i="11"/>
  <c r="AM137" i="11"/>
  <c r="AN137" i="11"/>
  <c r="AO137" i="11"/>
  <c r="AP137" i="11"/>
  <c r="AQ137" i="11"/>
  <c r="AR137" i="11"/>
  <c r="AS137" i="11"/>
  <c r="AT137" i="11"/>
  <c r="AU137" i="11"/>
  <c r="AV137" i="11"/>
  <c r="AW137" i="11"/>
  <c r="AX137" i="11"/>
  <c r="AY137" i="11"/>
  <c r="AZ137" i="11"/>
  <c r="BA137" i="11"/>
  <c r="BB137" i="11"/>
  <c r="BC137" i="11"/>
  <c r="BD137" i="11"/>
  <c r="BE137" i="11"/>
  <c r="BF137" i="11"/>
  <c r="BG137" i="11"/>
  <c r="BH137" i="11"/>
  <c r="BI137" i="11"/>
  <c r="BJ137" i="11"/>
  <c r="BK137" i="11"/>
  <c r="BL137" i="11"/>
  <c r="BM137" i="11"/>
  <c r="BN137" i="11"/>
  <c r="BO137" i="11"/>
  <c r="BP137" i="11"/>
  <c r="BQ137" i="11"/>
  <c r="BR137" i="11"/>
  <c r="BS137" i="11"/>
  <c r="BT137" i="11"/>
  <c r="BU137" i="11"/>
  <c r="BV137" i="11"/>
  <c r="BW137" i="11"/>
  <c r="BZ137" i="11"/>
  <c r="CB137" i="11"/>
  <c r="CC137" i="11"/>
  <c r="CF137" i="11"/>
  <c r="CG137" i="11"/>
  <c r="CH137" i="11"/>
  <c r="CK137" i="11"/>
  <c r="CL137" i="11"/>
  <c r="CN137" i="11"/>
  <c r="CP137" i="11"/>
  <c r="CR137" i="11"/>
  <c r="CS137" i="11"/>
  <c r="CV137" i="11"/>
  <c r="CW137" i="11"/>
  <c r="CX137" i="11"/>
  <c r="DA137" i="11"/>
  <c r="DB137" i="11"/>
  <c r="DD137" i="11"/>
  <c r="DF137" i="11"/>
  <c r="DH137" i="11"/>
  <c r="DI137" i="11"/>
  <c r="DL137" i="11"/>
  <c r="DM137" i="11"/>
  <c r="DN137" i="11"/>
  <c r="DQ137" i="11"/>
  <c r="DR137" i="11"/>
  <c r="DT137" i="11"/>
  <c r="DV137" i="11"/>
  <c r="DX137" i="11"/>
  <c r="DY137" i="11"/>
  <c r="EB137" i="11"/>
  <c r="EC137" i="11"/>
  <c r="ED137" i="11"/>
  <c r="EG137" i="11"/>
  <c r="EH137" i="11"/>
  <c r="EJ137" i="11"/>
  <c r="E138" i="11"/>
  <c r="C138" i="11" s="1"/>
  <c r="K138" i="11"/>
  <c r="L138" i="11"/>
  <c r="M138" i="11"/>
  <c r="N138" i="11"/>
  <c r="O138" i="11"/>
  <c r="P138" i="11"/>
  <c r="Q138" i="11"/>
  <c r="R138" i="11"/>
  <c r="S138" i="11"/>
  <c r="T138" i="11"/>
  <c r="U138" i="11"/>
  <c r="V138" i="11"/>
  <c r="W138" i="11"/>
  <c r="X138" i="11"/>
  <c r="Y138" i="11"/>
  <c r="Z138" i="11"/>
  <c r="AA138" i="11"/>
  <c r="AB138" i="11"/>
  <c r="AC138" i="11"/>
  <c r="AD138" i="11"/>
  <c r="AE138" i="11"/>
  <c r="AF138" i="11"/>
  <c r="AG138" i="11"/>
  <c r="AH138" i="11"/>
  <c r="AI138" i="11"/>
  <c r="AJ138" i="11"/>
  <c r="AK138" i="11"/>
  <c r="AL138" i="11"/>
  <c r="AM138" i="11"/>
  <c r="AN138" i="11"/>
  <c r="AO138" i="11"/>
  <c r="AP138" i="11"/>
  <c r="AQ138" i="11"/>
  <c r="AR138" i="11"/>
  <c r="AS138" i="11"/>
  <c r="AT138" i="11"/>
  <c r="AU138" i="11"/>
  <c r="AV138" i="11"/>
  <c r="AW138" i="11"/>
  <c r="AX138" i="11"/>
  <c r="AY138" i="11"/>
  <c r="AZ138" i="11"/>
  <c r="BA138" i="11"/>
  <c r="BB138" i="11"/>
  <c r="BC138" i="11"/>
  <c r="BD138" i="11"/>
  <c r="BE138" i="11"/>
  <c r="BF138" i="11"/>
  <c r="BG138" i="11"/>
  <c r="BH138" i="11"/>
  <c r="BI138" i="11"/>
  <c r="BJ138" i="11"/>
  <c r="BK138" i="11"/>
  <c r="BL138" i="11"/>
  <c r="BM138" i="11"/>
  <c r="BN138" i="11"/>
  <c r="BO138" i="11"/>
  <c r="BP138" i="11"/>
  <c r="BQ138" i="11"/>
  <c r="BR138" i="11"/>
  <c r="BS138" i="11"/>
  <c r="BT138" i="11"/>
  <c r="BU138" i="11"/>
  <c r="BV138" i="11"/>
  <c r="BW138" i="11"/>
  <c r="CJ138" i="11"/>
  <c r="DP138" i="11"/>
  <c r="EF138" i="11"/>
  <c r="E139" i="11"/>
  <c r="C139" i="11" s="1"/>
  <c r="K139" i="11"/>
  <c r="L139" i="11"/>
  <c r="M139" i="11"/>
  <c r="N139" i="11"/>
  <c r="O139" i="11"/>
  <c r="P139" i="11"/>
  <c r="Q139" i="11"/>
  <c r="R139" i="11"/>
  <c r="S139" i="11"/>
  <c r="T139" i="11"/>
  <c r="U139" i="11"/>
  <c r="V139" i="11"/>
  <c r="W139" i="11"/>
  <c r="X139" i="11"/>
  <c r="Y139" i="11"/>
  <c r="Z139" i="11"/>
  <c r="AA139" i="11"/>
  <c r="AB139" i="11"/>
  <c r="AC139" i="11"/>
  <c r="AD139" i="11"/>
  <c r="AE139" i="11"/>
  <c r="AF139" i="11"/>
  <c r="AG139" i="11"/>
  <c r="AH139" i="11"/>
  <c r="AI139" i="11"/>
  <c r="AJ139" i="11"/>
  <c r="AK139" i="11"/>
  <c r="AL139" i="11"/>
  <c r="AM139" i="11"/>
  <c r="AN139" i="11"/>
  <c r="AO139" i="11"/>
  <c r="AP139" i="11"/>
  <c r="AQ139" i="11"/>
  <c r="AR139" i="11"/>
  <c r="AS139" i="11"/>
  <c r="AT139" i="11"/>
  <c r="AU139" i="11"/>
  <c r="AV139" i="11"/>
  <c r="AW139" i="11"/>
  <c r="AX139" i="11"/>
  <c r="AY139" i="11"/>
  <c r="AZ139" i="11"/>
  <c r="BA139" i="11"/>
  <c r="BB139" i="11"/>
  <c r="BC139" i="11"/>
  <c r="BD139" i="11"/>
  <c r="BE139" i="11"/>
  <c r="BF139" i="11"/>
  <c r="BG139" i="11"/>
  <c r="BH139" i="11"/>
  <c r="BI139" i="11"/>
  <c r="BJ139" i="11"/>
  <c r="BK139" i="11"/>
  <c r="BL139" i="11"/>
  <c r="BM139" i="11"/>
  <c r="BN139" i="11"/>
  <c r="BO139" i="11"/>
  <c r="BP139" i="11"/>
  <c r="BQ139" i="11"/>
  <c r="BR139" i="11"/>
  <c r="BS139" i="11"/>
  <c r="BT139" i="11"/>
  <c r="BU139" i="11"/>
  <c r="BV139" i="11"/>
  <c r="BW139" i="11"/>
  <c r="BY139" i="11"/>
  <c r="CC139" i="11"/>
  <c r="CD139" i="11"/>
  <c r="CH139" i="11"/>
  <c r="CI139" i="11"/>
  <c r="CM139" i="11"/>
  <c r="CO139" i="11"/>
  <c r="CS139" i="11"/>
  <c r="CT139" i="11"/>
  <c r="CX139" i="11"/>
  <c r="CY139" i="11"/>
  <c r="DC139" i="11"/>
  <c r="DE139" i="11"/>
  <c r="DI139" i="11"/>
  <c r="DJ139" i="11"/>
  <c r="DN139" i="11"/>
  <c r="DO139" i="11"/>
  <c r="DS139" i="11"/>
  <c r="DU139" i="11"/>
  <c r="DY139" i="11"/>
  <c r="DZ139" i="11"/>
  <c r="ED139" i="11"/>
  <c r="EE139" i="11"/>
  <c r="EI139" i="11"/>
  <c r="EK139" i="11"/>
  <c r="E140" i="11"/>
  <c r="C140" i="11" s="1"/>
  <c r="K140" i="11"/>
  <c r="L140" i="11"/>
  <c r="M140" i="11"/>
  <c r="N140" i="11"/>
  <c r="O140" i="11"/>
  <c r="P140" i="11"/>
  <c r="Q140" i="11"/>
  <c r="R140" i="11"/>
  <c r="S140" i="11"/>
  <c r="T140" i="11"/>
  <c r="U140" i="11"/>
  <c r="V140" i="11"/>
  <c r="W140" i="11"/>
  <c r="X140" i="11"/>
  <c r="Y140" i="11"/>
  <c r="Z140" i="11"/>
  <c r="AA140" i="11"/>
  <c r="AB140" i="11"/>
  <c r="AC140" i="11"/>
  <c r="AD140" i="11"/>
  <c r="AE140" i="11"/>
  <c r="AF140" i="11"/>
  <c r="AG140" i="11"/>
  <c r="AH140" i="11"/>
  <c r="AI140" i="11"/>
  <c r="AJ140" i="11"/>
  <c r="AK140" i="11"/>
  <c r="AL140" i="11"/>
  <c r="AM140" i="11"/>
  <c r="AN140" i="11"/>
  <c r="AO140" i="11"/>
  <c r="AP140" i="11"/>
  <c r="AQ140" i="11"/>
  <c r="AR140" i="11"/>
  <c r="AS140" i="11"/>
  <c r="AT140" i="11"/>
  <c r="AU140" i="11"/>
  <c r="AV140" i="11"/>
  <c r="AW140" i="11"/>
  <c r="AX140" i="11"/>
  <c r="AY140" i="11"/>
  <c r="AZ140" i="11"/>
  <c r="BA140" i="11"/>
  <c r="BB140" i="11"/>
  <c r="BC140" i="11"/>
  <c r="BD140" i="11"/>
  <c r="BE140" i="11"/>
  <c r="BF140" i="11"/>
  <c r="BG140" i="11"/>
  <c r="BH140" i="11"/>
  <c r="BI140" i="11"/>
  <c r="BJ140" i="11"/>
  <c r="BK140" i="11"/>
  <c r="BL140" i="11"/>
  <c r="BM140" i="11"/>
  <c r="BN140" i="11"/>
  <c r="BO140" i="11"/>
  <c r="BP140" i="11"/>
  <c r="BQ140" i="11"/>
  <c r="BR140" i="11"/>
  <c r="BS140" i="11"/>
  <c r="BT140" i="11"/>
  <c r="BU140" i="11"/>
  <c r="BV140" i="11"/>
  <c r="BW140" i="11"/>
  <c r="CF140" i="11"/>
  <c r="CJ140" i="11"/>
  <c r="CN140" i="11"/>
  <c r="CV140" i="11"/>
  <c r="CZ140" i="11"/>
  <c r="DD140" i="11"/>
  <c r="DL140" i="11"/>
  <c r="DP140" i="11"/>
  <c r="DT140" i="11"/>
  <c r="EB140" i="11"/>
  <c r="EF140" i="11"/>
  <c r="EJ140" i="11"/>
  <c r="E141" i="11"/>
  <c r="C141" i="11" s="1"/>
  <c r="K141" i="11"/>
  <c r="L141" i="11"/>
  <c r="M141" i="11"/>
  <c r="N141" i="11"/>
  <c r="O141" i="11"/>
  <c r="P141" i="11"/>
  <c r="Q141" i="11"/>
  <c r="R141" i="11"/>
  <c r="S141" i="11"/>
  <c r="T141" i="11"/>
  <c r="U141" i="11"/>
  <c r="V141" i="11"/>
  <c r="W141" i="11"/>
  <c r="X141" i="11"/>
  <c r="Y141" i="11"/>
  <c r="Z141" i="11"/>
  <c r="AA141" i="11"/>
  <c r="AB141" i="11"/>
  <c r="AC141" i="11"/>
  <c r="AD141" i="11"/>
  <c r="AE141" i="11"/>
  <c r="AF141" i="11"/>
  <c r="AG141" i="11"/>
  <c r="AH141" i="11"/>
  <c r="AI141" i="11"/>
  <c r="AJ141" i="11"/>
  <c r="AK141" i="11"/>
  <c r="AL141" i="11"/>
  <c r="AM141" i="11"/>
  <c r="AN141" i="11"/>
  <c r="AO141" i="11"/>
  <c r="AP141" i="11"/>
  <c r="AQ141" i="11"/>
  <c r="AR141" i="11"/>
  <c r="AS141" i="11"/>
  <c r="AT141" i="11"/>
  <c r="AU141" i="11"/>
  <c r="AV141" i="11"/>
  <c r="AW141" i="11"/>
  <c r="AX141" i="11"/>
  <c r="AY141" i="11"/>
  <c r="AZ141" i="11"/>
  <c r="BA141" i="11"/>
  <c r="BB141" i="11"/>
  <c r="BC141" i="11"/>
  <c r="BD141" i="11"/>
  <c r="BE141" i="11"/>
  <c r="BF141" i="11"/>
  <c r="BG141" i="11"/>
  <c r="BH141" i="11"/>
  <c r="BI141" i="11"/>
  <c r="BJ141" i="11"/>
  <c r="BK141" i="11"/>
  <c r="BL141" i="11"/>
  <c r="BM141" i="11"/>
  <c r="BN141" i="11"/>
  <c r="BO141" i="11"/>
  <c r="BP141" i="11"/>
  <c r="BQ141" i="11"/>
  <c r="BR141" i="11"/>
  <c r="BS141" i="11"/>
  <c r="BT141" i="11"/>
  <c r="BU141" i="11"/>
  <c r="BV141" i="11"/>
  <c r="BW141" i="11"/>
  <c r="BY141" i="11"/>
  <c r="CC141" i="11"/>
  <c r="CG141" i="11"/>
  <c r="CK141" i="11"/>
  <c r="CO141" i="11"/>
  <c r="CS141" i="11"/>
  <c r="CW141" i="11"/>
  <c r="DA141" i="11"/>
  <c r="DE141" i="11"/>
  <c r="DI141" i="11"/>
  <c r="DM141" i="11"/>
  <c r="DQ141" i="11"/>
  <c r="DU141" i="11"/>
  <c r="DY141" i="11"/>
  <c r="EC141" i="11"/>
  <c r="EG141" i="11"/>
  <c r="EK141" i="11"/>
  <c r="E142" i="11"/>
  <c r="C142" i="11" s="1"/>
  <c r="K142" i="11"/>
  <c r="L142" i="11"/>
  <c r="M142" i="11"/>
  <c r="N142" i="11"/>
  <c r="O142" i="11"/>
  <c r="P142" i="11"/>
  <c r="Q142" i="11"/>
  <c r="R142" i="11"/>
  <c r="S142" i="11"/>
  <c r="T142" i="11"/>
  <c r="U142" i="11"/>
  <c r="V142" i="11"/>
  <c r="W142" i="11"/>
  <c r="X142" i="11"/>
  <c r="Y142" i="11"/>
  <c r="Z142" i="11"/>
  <c r="AA142" i="11"/>
  <c r="AB142" i="11"/>
  <c r="AC142" i="11"/>
  <c r="AD142" i="11"/>
  <c r="AE142" i="11"/>
  <c r="AF142" i="11"/>
  <c r="AG142" i="11"/>
  <c r="AH142" i="11"/>
  <c r="AI142" i="11"/>
  <c r="AJ142" i="11"/>
  <c r="AK142" i="11"/>
  <c r="AL142" i="11"/>
  <c r="AM142" i="11"/>
  <c r="AN142" i="11"/>
  <c r="AO142" i="11"/>
  <c r="AP142" i="11"/>
  <c r="AQ142" i="11"/>
  <c r="AR142" i="11"/>
  <c r="AS142" i="11"/>
  <c r="AT142" i="11"/>
  <c r="AU142" i="11"/>
  <c r="AV142" i="11"/>
  <c r="AW142" i="11"/>
  <c r="AX142" i="11"/>
  <c r="AY142" i="11"/>
  <c r="AZ142" i="11"/>
  <c r="BA142" i="11"/>
  <c r="BB142" i="11"/>
  <c r="BC142" i="11"/>
  <c r="BD142" i="11"/>
  <c r="BE142" i="11"/>
  <c r="BF142" i="11"/>
  <c r="BG142" i="11"/>
  <c r="BH142" i="11"/>
  <c r="BI142" i="11"/>
  <c r="BJ142" i="11"/>
  <c r="BK142" i="11"/>
  <c r="BL142" i="11"/>
  <c r="BM142" i="11"/>
  <c r="BN142" i="11"/>
  <c r="BO142" i="11"/>
  <c r="BP142" i="11"/>
  <c r="BQ142" i="11"/>
  <c r="BR142" i="11"/>
  <c r="BS142" i="11"/>
  <c r="BT142" i="11"/>
  <c r="BU142" i="11"/>
  <c r="BV142" i="11"/>
  <c r="BW142" i="11"/>
  <c r="CJ142" i="11"/>
  <c r="CN142" i="11"/>
  <c r="DD142" i="11"/>
  <c r="DH142" i="11"/>
  <c r="DX142" i="11"/>
  <c r="EF142" i="11"/>
  <c r="E143" i="11"/>
  <c r="H143" i="11" s="1"/>
  <c r="K143" i="11"/>
  <c r="L143" i="11"/>
  <c r="M143" i="11"/>
  <c r="N143" i="11"/>
  <c r="O143" i="11"/>
  <c r="P143" i="11"/>
  <c r="Q143" i="11"/>
  <c r="R143" i="11"/>
  <c r="S143" i="11"/>
  <c r="T143" i="11"/>
  <c r="U143" i="11"/>
  <c r="V143" i="11"/>
  <c r="W143" i="11"/>
  <c r="X143" i="11"/>
  <c r="Y143" i="11"/>
  <c r="Z143" i="11"/>
  <c r="AA143" i="11"/>
  <c r="AB143" i="11"/>
  <c r="AC143" i="11"/>
  <c r="AD143" i="11"/>
  <c r="AE143" i="11"/>
  <c r="AF143" i="11"/>
  <c r="AG143" i="11"/>
  <c r="AH143" i="11"/>
  <c r="AI143" i="11"/>
  <c r="AJ143" i="11"/>
  <c r="AK143" i="11"/>
  <c r="AL143" i="11"/>
  <c r="AM143" i="11"/>
  <c r="AN143" i="11"/>
  <c r="AO143" i="11"/>
  <c r="AP143" i="11"/>
  <c r="AQ143" i="11"/>
  <c r="AR143" i="11"/>
  <c r="AS143" i="11"/>
  <c r="AT143" i="11"/>
  <c r="AU143" i="11"/>
  <c r="AV143" i="11"/>
  <c r="AW143" i="11"/>
  <c r="AX143" i="11"/>
  <c r="AY143" i="11"/>
  <c r="AZ143" i="11"/>
  <c r="BA143" i="11"/>
  <c r="BB143" i="11"/>
  <c r="BC143" i="11"/>
  <c r="BD143" i="11"/>
  <c r="BE143" i="11"/>
  <c r="BF143" i="11"/>
  <c r="BG143" i="11"/>
  <c r="BH143" i="11"/>
  <c r="BI143" i="11"/>
  <c r="BJ143" i="11"/>
  <c r="BK143" i="11"/>
  <c r="BL143" i="11"/>
  <c r="BM143" i="11"/>
  <c r="BN143" i="11"/>
  <c r="BO143" i="11"/>
  <c r="BP143" i="11"/>
  <c r="BQ143" i="11"/>
  <c r="BR143" i="11"/>
  <c r="BS143" i="11"/>
  <c r="BT143" i="11"/>
  <c r="BU143" i="11"/>
  <c r="BV143" i="11"/>
  <c r="BW143" i="11"/>
  <c r="CA143" i="11"/>
  <c r="CK143" i="11"/>
  <c r="CQ143" i="11"/>
  <c r="CV143" i="11"/>
  <c r="DG143" i="11"/>
  <c r="DL143" i="11"/>
  <c r="DQ143" i="11"/>
  <c r="EA143" i="11"/>
  <c r="EE143" i="11"/>
  <c r="EI143" i="11"/>
  <c r="E144" i="11"/>
  <c r="C144" i="11" s="1"/>
  <c r="K144" i="11"/>
  <c r="L144" i="11"/>
  <c r="M144" i="11"/>
  <c r="N144" i="11"/>
  <c r="O144" i="11"/>
  <c r="P144" i="11"/>
  <c r="Q144" i="11"/>
  <c r="R144" i="11"/>
  <c r="S144" i="11"/>
  <c r="T144" i="11"/>
  <c r="U144" i="11"/>
  <c r="V144" i="11"/>
  <c r="W144" i="11"/>
  <c r="X144" i="11"/>
  <c r="Y144" i="11"/>
  <c r="Z144" i="11"/>
  <c r="AA144" i="11"/>
  <c r="AB144" i="11"/>
  <c r="AC144" i="11"/>
  <c r="AD144" i="11"/>
  <c r="AE144" i="11"/>
  <c r="AF144" i="11"/>
  <c r="AG144" i="11"/>
  <c r="AH144" i="11"/>
  <c r="AI144" i="11"/>
  <c r="AJ144" i="11"/>
  <c r="AK144" i="11"/>
  <c r="AL144" i="11"/>
  <c r="AM144" i="11"/>
  <c r="AN144" i="11"/>
  <c r="AO144" i="11"/>
  <c r="AP144" i="11"/>
  <c r="AQ144" i="11"/>
  <c r="AR144" i="11"/>
  <c r="AS144" i="11"/>
  <c r="AT144" i="11"/>
  <c r="AU144" i="11"/>
  <c r="AV144" i="11"/>
  <c r="AW144" i="11"/>
  <c r="AX144" i="11"/>
  <c r="AY144" i="11"/>
  <c r="AZ144" i="11"/>
  <c r="BA144" i="11"/>
  <c r="BB144" i="11"/>
  <c r="BC144" i="11"/>
  <c r="BD144" i="11"/>
  <c r="BE144" i="11"/>
  <c r="BF144" i="11"/>
  <c r="BG144" i="11"/>
  <c r="BH144" i="11"/>
  <c r="BI144" i="11"/>
  <c r="BJ144" i="11"/>
  <c r="BK144" i="11"/>
  <c r="BL144" i="11"/>
  <c r="BM144" i="11"/>
  <c r="BN144" i="11"/>
  <c r="BO144" i="11"/>
  <c r="BP144" i="11"/>
  <c r="BQ144" i="11"/>
  <c r="BR144" i="11"/>
  <c r="BS144" i="11"/>
  <c r="BT144" i="11"/>
  <c r="BU144" i="11"/>
  <c r="BV144" i="11"/>
  <c r="BW144" i="11"/>
  <c r="CB144" i="11"/>
  <c r="CF144" i="11"/>
  <c r="CJ144" i="11"/>
  <c r="CN144" i="11"/>
  <c r="CR144" i="11"/>
  <c r="CV144" i="11"/>
  <c r="CZ144" i="11"/>
  <c r="DD144" i="11"/>
  <c r="DH144" i="11"/>
  <c r="DL144" i="11"/>
  <c r="DP144" i="11"/>
  <c r="DT144" i="11"/>
  <c r="DX144" i="11"/>
  <c r="EB144" i="11"/>
  <c r="EF144" i="11"/>
  <c r="EJ144" i="11"/>
  <c r="E145" i="11"/>
  <c r="G145" i="11" s="1"/>
  <c r="K145" i="11"/>
  <c r="L145" i="11"/>
  <c r="M145" i="11"/>
  <c r="N145" i="11"/>
  <c r="O145" i="11"/>
  <c r="P145" i="11"/>
  <c r="Q145" i="11"/>
  <c r="R145" i="11"/>
  <c r="S145" i="11"/>
  <c r="T145" i="11"/>
  <c r="U145" i="11"/>
  <c r="V145" i="11"/>
  <c r="W145" i="11"/>
  <c r="X145" i="11"/>
  <c r="Y145" i="11"/>
  <c r="Z145" i="11"/>
  <c r="AA145" i="11"/>
  <c r="AB145" i="11"/>
  <c r="AC145" i="11"/>
  <c r="AD145" i="11"/>
  <c r="AE145" i="11"/>
  <c r="AF145" i="11"/>
  <c r="AG145" i="11"/>
  <c r="AH145" i="11"/>
  <c r="AI145" i="11"/>
  <c r="AJ145" i="11"/>
  <c r="AK145" i="11"/>
  <c r="AL145" i="11"/>
  <c r="AM145" i="11"/>
  <c r="AN145" i="11"/>
  <c r="AO145" i="11"/>
  <c r="AP145" i="11"/>
  <c r="AQ145" i="11"/>
  <c r="AR145" i="11"/>
  <c r="AS145" i="11"/>
  <c r="AT145" i="11"/>
  <c r="AU145" i="11"/>
  <c r="AV145" i="11"/>
  <c r="AW145" i="11"/>
  <c r="AX145" i="11"/>
  <c r="AY145" i="11"/>
  <c r="AZ145" i="11"/>
  <c r="BA145" i="11"/>
  <c r="BB145" i="11"/>
  <c r="BC145" i="11"/>
  <c r="BD145" i="11"/>
  <c r="BE145" i="11"/>
  <c r="BF145" i="11"/>
  <c r="BG145" i="11"/>
  <c r="BH145" i="11"/>
  <c r="BI145" i="11"/>
  <c r="BJ145" i="11"/>
  <c r="BK145" i="11"/>
  <c r="BL145" i="11"/>
  <c r="BM145" i="11"/>
  <c r="BN145" i="11"/>
  <c r="BO145" i="11"/>
  <c r="BP145" i="11"/>
  <c r="BQ145" i="11"/>
  <c r="BR145" i="11"/>
  <c r="BS145" i="11"/>
  <c r="BT145" i="11"/>
  <c r="BU145" i="11"/>
  <c r="BV145" i="11"/>
  <c r="BW145" i="11"/>
  <c r="BY145" i="11"/>
  <c r="BZ145" i="11"/>
  <c r="CD145" i="11"/>
  <c r="CF145" i="11"/>
  <c r="CJ145" i="11"/>
  <c r="CK145" i="11"/>
  <c r="CO145" i="11"/>
  <c r="CP145" i="11"/>
  <c r="CT145" i="11"/>
  <c r="CV145" i="11"/>
  <c r="CZ145" i="11"/>
  <c r="DA145" i="11"/>
  <c r="DE145" i="11"/>
  <c r="DF145" i="11"/>
  <c r="DJ145" i="11"/>
  <c r="DL145" i="11"/>
  <c r="DP145" i="11"/>
  <c r="DQ145" i="11"/>
  <c r="DU145" i="11"/>
  <c r="DV145" i="11"/>
  <c r="DZ145" i="11"/>
  <c r="EB145" i="11"/>
  <c r="EF145" i="11"/>
  <c r="EG145" i="11"/>
  <c r="EK145" i="11"/>
  <c r="E146" i="11"/>
  <c r="CX146" i="11" s="1"/>
  <c r="K146" i="11"/>
  <c r="L146" i="11"/>
  <c r="M146" i="11"/>
  <c r="N146" i="11"/>
  <c r="O146" i="11"/>
  <c r="P146" i="11"/>
  <c r="Q146" i="11"/>
  <c r="R146" i="11"/>
  <c r="S146" i="11"/>
  <c r="T146" i="11"/>
  <c r="U146" i="11"/>
  <c r="V146" i="11"/>
  <c r="W146" i="11"/>
  <c r="X146" i="11"/>
  <c r="Y146" i="11"/>
  <c r="Z146" i="11"/>
  <c r="AA146" i="11"/>
  <c r="AB146" i="11"/>
  <c r="AC146" i="11"/>
  <c r="AD146" i="11"/>
  <c r="AE146" i="11"/>
  <c r="AF146" i="11"/>
  <c r="AG146" i="11"/>
  <c r="AH146" i="11"/>
  <c r="AI146" i="11"/>
  <c r="AJ146" i="11"/>
  <c r="AK146" i="11"/>
  <c r="AL146" i="11"/>
  <c r="AM146" i="11"/>
  <c r="AN146" i="11"/>
  <c r="AO146" i="11"/>
  <c r="AP146" i="11"/>
  <c r="AQ146" i="11"/>
  <c r="AR146" i="11"/>
  <c r="AS146" i="11"/>
  <c r="AT146" i="11"/>
  <c r="AU146" i="11"/>
  <c r="AV146" i="11"/>
  <c r="AW146" i="11"/>
  <c r="AX146" i="11"/>
  <c r="AY146" i="11"/>
  <c r="AZ146" i="11"/>
  <c r="BA146" i="11"/>
  <c r="BB146" i="11"/>
  <c r="BC146" i="11"/>
  <c r="BD146" i="11"/>
  <c r="BE146" i="11"/>
  <c r="BF146" i="11"/>
  <c r="BG146" i="11"/>
  <c r="BH146" i="11"/>
  <c r="BI146" i="11"/>
  <c r="BJ146" i="11"/>
  <c r="BK146" i="11"/>
  <c r="BL146" i="11"/>
  <c r="BM146" i="11"/>
  <c r="BN146" i="11"/>
  <c r="BO146" i="11"/>
  <c r="BP146" i="11"/>
  <c r="BQ146" i="11"/>
  <c r="BR146" i="11"/>
  <c r="BS146" i="11"/>
  <c r="BT146" i="11"/>
  <c r="BU146" i="11"/>
  <c r="BV146" i="11"/>
  <c r="BW146" i="11"/>
  <c r="CH146" i="11"/>
  <c r="CM146" i="11"/>
  <c r="DH146" i="11"/>
  <c r="DS146" i="11"/>
  <c r="EH146" i="11"/>
  <c r="E147" i="11"/>
  <c r="C147" i="11" s="1"/>
  <c r="K147" i="11"/>
  <c r="L147" i="11"/>
  <c r="M147" i="11"/>
  <c r="N147" i="11"/>
  <c r="O147" i="11"/>
  <c r="P147" i="11"/>
  <c r="Q147" i="11"/>
  <c r="R147" i="11"/>
  <c r="S147" i="11"/>
  <c r="T147" i="11"/>
  <c r="U147" i="11"/>
  <c r="V147" i="11"/>
  <c r="W147" i="11"/>
  <c r="X147" i="11"/>
  <c r="Y147" i="11"/>
  <c r="Z147" i="11"/>
  <c r="AA147" i="11"/>
  <c r="AB147" i="11"/>
  <c r="AC147" i="11"/>
  <c r="AD147" i="11"/>
  <c r="AE147" i="11"/>
  <c r="AF147" i="11"/>
  <c r="AG147" i="11"/>
  <c r="AH147" i="11"/>
  <c r="AI147" i="11"/>
  <c r="AJ147" i="11"/>
  <c r="AK147" i="11"/>
  <c r="AL147" i="11"/>
  <c r="AM147" i="11"/>
  <c r="AN147" i="11"/>
  <c r="AO147" i="11"/>
  <c r="AP147" i="11"/>
  <c r="AQ147" i="11"/>
  <c r="AR147" i="11"/>
  <c r="AS147" i="11"/>
  <c r="AT147" i="11"/>
  <c r="AU147" i="11"/>
  <c r="AV147" i="11"/>
  <c r="AW147" i="11"/>
  <c r="AX147" i="11"/>
  <c r="AY147" i="11"/>
  <c r="AZ147" i="11"/>
  <c r="BA147" i="11"/>
  <c r="BB147" i="11"/>
  <c r="BC147" i="11"/>
  <c r="BD147" i="11"/>
  <c r="BE147" i="11"/>
  <c r="BF147" i="11"/>
  <c r="BG147" i="11"/>
  <c r="BH147" i="11"/>
  <c r="BI147" i="11"/>
  <c r="BJ147" i="11"/>
  <c r="BK147" i="11"/>
  <c r="BL147" i="11"/>
  <c r="BM147" i="11"/>
  <c r="BN147" i="11"/>
  <c r="BO147" i="11"/>
  <c r="BP147" i="11"/>
  <c r="BQ147" i="11"/>
  <c r="BR147" i="11"/>
  <c r="BS147" i="11"/>
  <c r="BT147" i="11"/>
  <c r="BU147" i="11"/>
  <c r="BV147" i="11"/>
  <c r="BW147" i="11"/>
  <c r="CK147" i="11"/>
  <c r="CS147" i="11"/>
  <c r="DQ147" i="11"/>
  <c r="DY147" i="11"/>
  <c r="E148" i="11"/>
  <c r="G148" i="11" s="1"/>
  <c r="C148" i="11"/>
  <c r="I148" i="11"/>
  <c r="K148" i="11"/>
  <c r="L148" i="11"/>
  <c r="M148" i="11"/>
  <c r="N148" i="11"/>
  <c r="O148" i="11"/>
  <c r="P148" i="11"/>
  <c r="Q148" i="11"/>
  <c r="R148" i="11"/>
  <c r="S148" i="11"/>
  <c r="T148" i="11"/>
  <c r="U148" i="11"/>
  <c r="V148" i="11"/>
  <c r="W148" i="11"/>
  <c r="X148" i="11"/>
  <c r="Y148" i="11"/>
  <c r="Z148" i="11"/>
  <c r="AA148" i="11"/>
  <c r="AB148" i="11"/>
  <c r="AC148" i="11"/>
  <c r="AD148" i="11"/>
  <c r="AE148" i="11"/>
  <c r="AF148" i="11"/>
  <c r="AG148" i="11"/>
  <c r="AH148" i="11"/>
  <c r="AI148" i="11"/>
  <c r="AJ148" i="11"/>
  <c r="AK148" i="11"/>
  <c r="AL148" i="11"/>
  <c r="AM148" i="11"/>
  <c r="AN148" i="11"/>
  <c r="AO148" i="11"/>
  <c r="AP148" i="11"/>
  <c r="AQ148" i="11"/>
  <c r="AR148" i="11"/>
  <c r="AS148" i="11"/>
  <c r="AT148" i="11"/>
  <c r="AU148" i="11"/>
  <c r="AV148" i="11"/>
  <c r="AW148" i="11"/>
  <c r="AX148" i="11"/>
  <c r="AY148" i="11"/>
  <c r="AZ148" i="11"/>
  <c r="BA148" i="11"/>
  <c r="BB148" i="11"/>
  <c r="BC148" i="11"/>
  <c r="BD148" i="11"/>
  <c r="BE148" i="11"/>
  <c r="BF148" i="11"/>
  <c r="BG148" i="11"/>
  <c r="BH148" i="11"/>
  <c r="BI148" i="11"/>
  <c r="BJ148" i="11"/>
  <c r="BK148" i="11"/>
  <c r="BL148" i="11"/>
  <c r="BM148" i="11"/>
  <c r="BN148" i="11"/>
  <c r="BO148" i="11"/>
  <c r="BP148" i="11"/>
  <c r="BQ148" i="11"/>
  <c r="BR148" i="11"/>
  <c r="BS148" i="11"/>
  <c r="BT148" i="11"/>
  <c r="BU148" i="11"/>
  <c r="BV148" i="11"/>
  <c r="BW148" i="11"/>
  <c r="BY148" i="11"/>
  <c r="BZ148" i="11"/>
  <c r="CA148" i="11"/>
  <c r="CB148" i="11"/>
  <c r="CC148" i="11"/>
  <c r="CD148" i="11"/>
  <c r="CE148" i="11"/>
  <c r="CF148" i="11"/>
  <c r="CG148" i="11"/>
  <c r="CH148" i="11"/>
  <c r="CI148" i="11"/>
  <c r="CJ148" i="11"/>
  <c r="CK148" i="11"/>
  <c r="CL148" i="11"/>
  <c r="CM148" i="11"/>
  <c r="CN148" i="11"/>
  <c r="CO148" i="11"/>
  <c r="CP148" i="11"/>
  <c r="CQ148" i="11"/>
  <c r="CR148" i="11"/>
  <c r="CS148" i="11"/>
  <c r="CT148" i="11"/>
  <c r="CU148" i="11"/>
  <c r="CV148" i="11"/>
  <c r="CW148" i="11"/>
  <c r="CX148" i="11"/>
  <c r="CY148" i="11"/>
  <c r="CZ148" i="11"/>
  <c r="DA148" i="11"/>
  <c r="DB148" i="11"/>
  <c r="DC148" i="11"/>
  <c r="DD148" i="11"/>
  <c r="DE148" i="11"/>
  <c r="DF148" i="11"/>
  <c r="DG148" i="11"/>
  <c r="DH148" i="11"/>
  <c r="DI148" i="11"/>
  <c r="DJ148" i="11"/>
  <c r="DK148" i="11"/>
  <c r="DL148" i="11"/>
  <c r="DM148" i="11"/>
  <c r="DN148" i="11"/>
  <c r="DO148" i="11"/>
  <c r="DP148" i="11"/>
  <c r="DQ148" i="11"/>
  <c r="DR148" i="11"/>
  <c r="DS148" i="11"/>
  <c r="DT148" i="11"/>
  <c r="DU148" i="11"/>
  <c r="DV148" i="11"/>
  <c r="DW148" i="11"/>
  <c r="DX148" i="11"/>
  <c r="DY148" i="11"/>
  <c r="DZ148" i="11"/>
  <c r="EA148" i="11"/>
  <c r="EB148" i="11"/>
  <c r="EC148" i="11"/>
  <c r="ED148" i="11"/>
  <c r="EE148" i="11"/>
  <c r="EF148" i="11"/>
  <c r="EG148" i="11"/>
  <c r="EH148" i="11"/>
  <c r="EI148" i="11"/>
  <c r="EJ148" i="11"/>
  <c r="EK148" i="11"/>
  <c r="E149" i="11"/>
  <c r="C149" i="11" s="1"/>
  <c r="I149" i="11"/>
  <c r="K149" i="11"/>
  <c r="L149" i="11"/>
  <c r="M149" i="11"/>
  <c r="N149" i="11"/>
  <c r="O149" i="11"/>
  <c r="P149" i="11"/>
  <c r="Q149" i="11"/>
  <c r="R149" i="11"/>
  <c r="S149" i="11"/>
  <c r="T149" i="11"/>
  <c r="U149" i="11"/>
  <c r="V149" i="11"/>
  <c r="W149" i="11"/>
  <c r="X149" i="11"/>
  <c r="Y149" i="11"/>
  <c r="Z149" i="11"/>
  <c r="AA149" i="11"/>
  <c r="AB149" i="11"/>
  <c r="AC149" i="11"/>
  <c r="AD149" i="11"/>
  <c r="AE149" i="11"/>
  <c r="AF149" i="11"/>
  <c r="AG149" i="11"/>
  <c r="AH149" i="11"/>
  <c r="AI149" i="11"/>
  <c r="AJ149" i="11"/>
  <c r="AK149" i="11"/>
  <c r="AL149" i="11"/>
  <c r="AM149" i="11"/>
  <c r="AN149" i="11"/>
  <c r="AO149" i="11"/>
  <c r="AP149" i="11"/>
  <c r="AQ149" i="11"/>
  <c r="AR149" i="11"/>
  <c r="AS149" i="11"/>
  <c r="AT149" i="11"/>
  <c r="AU149" i="11"/>
  <c r="AV149" i="11"/>
  <c r="AW149" i="11"/>
  <c r="AX149" i="11"/>
  <c r="AY149" i="11"/>
  <c r="AZ149" i="11"/>
  <c r="BA149" i="11"/>
  <c r="BB149" i="11"/>
  <c r="BC149" i="11"/>
  <c r="BD149" i="11"/>
  <c r="BE149" i="11"/>
  <c r="BF149" i="11"/>
  <c r="BG149" i="11"/>
  <c r="BH149" i="11"/>
  <c r="BI149" i="11"/>
  <c r="BJ149" i="11"/>
  <c r="BK149" i="11"/>
  <c r="BL149" i="11"/>
  <c r="BM149" i="11"/>
  <c r="BN149" i="11"/>
  <c r="BO149" i="11"/>
  <c r="BP149" i="11"/>
  <c r="BQ149" i="11"/>
  <c r="BR149" i="11"/>
  <c r="BS149" i="11"/>
  <c r="BT149" i="11"/>
  <c r="BU149" i="11"/>
  <c r="BV149" i="11"/>
  <c r="BW149" i="11"/>
  <c r="CA149" i="11"/>
  <c r="CB149" i="11"/>
  <c r="CF149" i="11"/>
  <c r="CH149" i="11"/>
  <c r="CL149" i="11"/>
  <c r="CM149" i="11"/>
  <c r="CQ149" i="11"/>
  <c r="CR149" i="11"/>
  <c r="CV149" i="11"/>
  <c r="CX149" i="11"/>
  <c r="DB149" i="11"/>
  <c r="DC149" i="11"/>
  <c r="DG149" i="11"/>
  <c r="DH149" i="11"/>
  <c r="DL149" i="11"/>
  <c r="DN149" i="11"/>
  <c r="DR149" i="11"/>
  <c r="DS149" i="11"/>
  <c r="DW149" i="11"/>
  <c r="DX149" i="11"/>
  <c r="EB149" i="11"/>
  <c r="ED149" i="11"/>
  <c r="EH149" i="11"/>
  <c r="EI149" i="11"/>
  <c r="E150" i="11"/>
  <c r="C150" i="11" s="1"/>
  <c r="G150" i="11"/>
  <c r="H150" i="11"/>
  <c r="K150" i="11"/>
  <c r="L150" i="11"/>
  <c r="M150" i="11"/>
  <c r="N150" i="11"/>
  <c r="O150" i="11"/>
  <c r="P150" i="11"/>
  <c r="Q150" i="11"/>
  <c r="R150" i="11"/>
  <c r="S150" i="11"/>
  <c r="T150" i="11"/>
  <c r="U150" i="11"/>
  <c r="V150" i="11"/>
  <c r="W150" i="11"/>
  <c r="X150" i="11"/>
  <c r="Y150" i="11"/>
  <c r="Z150" i="11"/>
  <c r="AA150" i="11"/>
  <c r="AB150" i="11"/>
  <c r="AC150" i="11"/>
  <c r="AD150" i="11"/>
  <c r="AE150" i="11"/>
  <c r="AF150" i="11"/>
  <c r="AG150" i="11"/>
  <c r="AH150" i="11"/>
  <c r="AI150" i="11"/>
  <c r="AJ150" i="11"/>
  <c r="AK150" i="11"/>
  <c r="AL150" i="11"/>
  <c r="AM150" i="11"/>
  <c r="AN150" i="11"/>
  <c r="AO150" i="11"/>
  <c r="AP150" i="11"/>
  <c r="AQ150" i="11"/>
  <c r="AR150" i="11"/>
  <c r="AS150" i="11"/>
  <c r="AT150" i="11"/>
  <c r="AU150" i="11"/>
  <c r="AV150" i="11"/>
  <c r="AW150" i="11"/>
  <c r="AX150" i="11"/>
  <c r="AY150" i="11"/>
  <c r="AZ150" i="11"/>
  <c r="BA150" i="11"/>
  <c r="BB150" i="11"/>
  <c r="BC150" i="11"/>
  <c r="BD150" i="11"/>
  <c r="BE150" i="11"/>
  <c r="BF150" i="11"/>
  <c r="BG150" i="11"/>
  <c r="BH150" i="11"/>
  <c r="BI150" i="11"/>
  <c r="BJ150" i="11"/>
  <c r="BK150" i="11"/>
  <c r="BL150" i="11"/>
  <c r="BM150" i="11"/>
  <c r="BN150" i="11"/>
  <c r="BO150" i="11"/>
  <c r="BP150" i="11"/>
  <c r="BQ150" i="11"/>
  <c r="BR150" i="11"/>
  <c r="BS150" i="11"/>
  <c r="BT150" i="11"/>
  <c r="BU150" i="11"/>
  <c r="BV150" i="11"/>
  <c r="BW150" i="11"/>
  <c r="BY150" i="11"/>
  <c r="BZ150" i="11"/>
  <c r="CA150" i="11"/>
  <c r="CB150" i="11"/>
  <c r="CC150" i="11"/>
  <c r="CD150" i="11"/>
  <c r="CE150" i="11"/>
  <c r="CF150" i="11"/>
  <c r="CG150" i="11"/>
  <c r="CH150" i="11"/>
  <c r="CI150" i="11"/>
  <c r="CJ150" i="11"/>
  <c r="CK150" i="11"/>
  <c r="CL150" i="11"/>
  <c r="CM150" i="11"/>
  <c r="CN150" i="11"/>
  <c r="CO150" i="11"/>
  <c r="CP150" i="11"/>
  <c r="CQ150" i="11"/>
  <c r="CR150" i="11"/>
  <c r="CS150" i="11"/>
  <c r="CT150" i="11"/>
  <c r="CU150" i="11"/>
  <c r="CV150" i="11"/>
  <c r="CW150" i="11"/>
  <c r="CX150" i="11"/>
  <c r="CY150" i="11"/>
  <c r="CZ150" i="11"/>
  <c r="DA150" i="11"/>
  <c r="DB150" i="11"/>
  <c r="DC150" i="11"/>
  <c r="DD150" i="11"/>
  <c r="DE150" i="11"/>
  <c r="DF150" i="11"/>
  <c r="DG150" i="11"/>
  <c r="DH150" i="11"/>
  <c r="DI150" i="11"/>
  <c r="DJ150" i="11"/>
  <c r="DK150" i="11"/>
  <c r="DL150" i="11"/>
  <c r="DM150" i="11"/>
  <c r="DN150" i="11"/>
  <c r="DO150" i="11"/>
  <c r="DP150" i="11"/>
  <c r="DQ150" i="11"/>
  <c r="DR150" i="11"/>
  <c r="DS150" i="11"/>
  <c r="DT150" i="11"/>
  <c r="DU150" i="11"/>
  <c r="DV150" i="11"/>
  <c r="DW150" i="11"/>
  <c r="DX150" i="11"/>
  <c r="DY150" i="11"/>
  <c r="DZ150" i="11"/>
  <c r="EA150" i="11"/>
  <c r="EB150" i="11"/>
  <c r="EC150" i="11"/>
  <c r="ED150" i="11"/>
  <c r="EE150" i="11"/>
  <c r="EF150" i="11"/>
  <c r="EG150" i="11"/>
  <c r="EH150" i="11"/>
  <c r="EI150" i="11"/>
  <c r="EJ150" i="11"/>
  <c r="EK150" i="11"/>
  <c r="E151" i="11"/>
  <c r="C151" i="11" s="1"/>
  <c r="I151" i="11"/>
  <c r="K151" i="11"/>
  <c r="L151" i="11"/>
  <c r="M151" i="11"/>
  <c r="N151" i="11"/>
  <c r="O151" i="11"/>
  <c r="P151" i="11"/>
  <c r="Q151" i="11"/>
  <c r="R151" i="11"/>
  <c r="S151" i="11"/>
  <c r="T151" i="11"/>
  <c r="U151" i="11"/>
  <c r="V151" i="11"/>
  <c r="W151" i="11"/>
  <c r="X151" i="11"/>
  <c r="Y151" i="11"/>
  <c r="Z151" i="11"/>
  <c r="AA151" i="11"/>
  <c r="AB151" i="11"/>
  <c r="AC151" i="11"/>
  <c r="AD151" i="11"/>
  <c r="AE151" i="11"/>
  <c r="AF151" i="11"/>
  <c r="AG151" i="11"/>
  <c r="AH151" i="11"/>
  <c r="AI151" i="11"/>
  <c r="AJ151" i="11"/>
  <c r="AK151" i="11"/>
  <c r="AL151" i="11"/>
  <c r="AM151" i="11"/>
  <c r="AN151" i="11"/>
  <c r="AO151" i="11"/>
  <c r="AP151" i="11"/>
  <c r="AQ151" i="11"/>
  <c r="AR151" i="11"/>
  <c r="AS151" i="11"/>
  <c r="AT151" i="11"/>
  <c r="AU151" i="11"/>
  <c r="AV151" i="11"/>
  <c r="AW151" i="11"/>
  <c r="AX151" i="11"/>
  <c r="AY151" i="11"/>
  <c r="AZ151" i="11"/>
  <c r="BA151" i="11"/>
  <c r="BB151" i="11"/>
  <c r="BC151" i="11"/>
  <c r="BD151" i="11"/>
  <c r="BE151" i="11"/>
  <c r="BF151" i="11"/>
  <c r="BG151" i="11"/>
  <c r="BH151" i="11"/>
  <c r="BI151" i="11"/>
  <c r="BJ151" i="11"/>
  <c r="BK151" i="11"/>
  <c r="BL151" i="11"/>
  <c r="BM151" i="11"/>
  <c r="BN151" i="11"/>
  <c r="BO151" i="11"/>
  <c r="BP151" i="11"/>
  <c r="BQ151" i="11"/>
  <c r="BR151" i="11"/>
  <c r="BS151" i="11"/>
  <c r="BT151" i="11"/>
  <c r="BU151" i="11"/>
  <c r="BV151" i="11"/>
  <c r="BW151" i="11"/>
  <c r="CA151" i="11"/>
  <c r="CB151" i="11"/>
  <c r="CF151" i="11"/>
  <c r="CH151" i="11"/>
  <c r="CL151" i="11"/>
  <c r="CM151" i="11"/>
  <c r="CQ151" i="11"/>
  <c r="CR151" i="11"/>
  <c r="CV151" i="11"/>
  <c r="CX151" i="11"/>
  <c r="DB151" i="11"/>
  <c r="DC151" i="11"/>
  <c r="DG151" i="11"/>
  <c r="DH151" i="11"/>
  <c r="DL151" i="11"/>
  <c r="DN151" i="11"/>
  <c r="DR151" i="11"/>
  <c r="DS151" i="11"/>
  <c r="DW151" i="11"/>
  <c r="DX151" i="11"/>
  <c r="EB151" i="11"/>
  <c r="ED151" i="11"/>
  <c r="EH151" i="11"/>
  <c r="EI151" i="11"/>
  <c r="E152" i="11"/>
  <c r="H152" i="11" s="1"/>
  <c r="C152" i="11"/>
  <c r="G152" i="11"/>
  <c r="K152" i="11"/>
  <c r="L152" i="11"/>
  <c r="M152" i="11"/>
  <c r="N152" i="11"/>
  <c r="O152" i="11"/>
  <c r="P152" i="11"/>
  <c r="Q152" i="11"/>
  <c r="R152" i="11"/>
  <c r="S152" i="11"/>
  <c r="T152" i="11"/>
  <c r="U152" i="11"/>
  <c r="V152" i="11"/>
  <c r="W152" i="11"/>
  <c r="X152" i="11"/>
  <c r="Y152" i="11"/>
  <c r="Z152" i="11"/>
  <c r="AA152" i="11"/>
  <c r="AB152" i="11"/>
  <c r="AC152" i="11"/>
  <c r="AD152" i="11"/>
  <c r="AE152" i="11"/>
  <c r="AF152" i="11"/>
  <c r="AG152" i="11"/>
  <c r="AH152" i="11"/>
  <c r="AI152" i="11"/>
  <c r="AJ152" i="11"/>
  <c r="AK152" i="11"/>
  <c r="AL152" i="11"/>
  <c r="AM152" i="11"/>
  <c r="AN152" i="11"/>
  <c r="AO152" i="11"/>
  <c r="AP152" i="11"/>
  <c r="AQ152" i="11"/>
  <c r="AR152" i="11"/>
  <c r="AS152" i="11"/>
  <c r="AT152" i="11"/>
  <c r="AU152" i="11"/>
  <c r="AV152" i="11"/>
  <c r="AW152" i="11"/>
  <c r="AX152" i="11"/>
  <c r="AY152" i="11"/>
  <c r="AZ152" i="11"/>
  <c r="BA152" i="11"/>
  <c r="BB152" i="11"/>
  <c r="BC152" i="11"/>
  <c r="BD152" i="11"/>
  <c r="BE152" i="11"/>
  <c r="BF152" i="11"/>
  <c r="BG152" i="11"/>
  <c r="BH152" i="11"/>
  <c r="BI152" i="11"/>
  <c r="BJ152" i="11"/>
  <c r="BK152" i="11"/>
  <c r="BL152" i="11"/>
  <c r="BM152" i="11"/>
  <c r="BN152" i="11"/>
  <c r="BO152" i="11"/>
  <c r="BP152" i="11"/>
  <c r="BQ152" i="11"/>
  <c r="BR152" i="11"/>
  <c r="BS152" i="11"/>
  <c r="BT152" i="11"/>
  <c r="BU152" i="11"/>
  <c r="BV152" i="11"/>
  <c r="BW152" i="11"/>
  <c r="BY152" i="11"/>
  <c r="BZ152" i="11"/>
  <c r="CA152" i="11"/>
  <c r="CB152" i="11"/>
  <c r="CC152" i="11"/>
  <c r="CD152" i="11"/>
  <c r="CE152" i="11"/>
  <c r="CF152" i="11"/>
  <c r="CG152" i="11"/>
  <c r="CH152" i="11"/>
  <c r="CI152" i="11"/>
  <c r="CJ152" i="11"/>
  <c r="CK152" i="11"/>
  <c r="CL152" i="11"/>
  <c r="CM152" i="11"/>
  <c r="CN152" i="11"/>
  <c r="CO152" i="11"/>
  <c r="CP152" i="11"/>
  <c r="CQ152" i="11"/>
  <c r="CR152" i="11"/>
  <c r="CS152" i="11"/>
  <c r="CT152" i="11"/>
  <c r="CU152" i="11"/>
  <c r="CV152" i="11"/>
  <c r="CW152" i="11"/>
  <c r="CX152" i="11"/>
  <c r="CY152" i="11"/>
  <c r="CZ152" i="11"/>
  <c r="DA152" i="11"/>
  <c r="DB152" i="11"/>
  <c r="DC152" i="11"/>
  <c r="DD152" i="11"/>
  <c r="DE152" i="11"/>
  <c r="DF152" i="11"/>
  <c r="DG152" i="11"/>
  <c r="DH152" i="11"/>
  <c r="DI152" i="11"/>
  <c r="DJ152" i="11"/>
  <c r="DK152" i="11"/>
  <c r="DL152" i="11"/>
  <c r="DM152" i="11"/>
  <c r="DN152" i="11"/>
  <c r="DO152" i="11"/>
  <c r="DP152" i="11"/>
  <c r="DQ152" i="11"/>
  <c r="DR152" i="11"/>
  <c r="DS152" i="11"/>
  <c r="DT152" i="11"/>
  <c r="DU152" i="11"/>
  <c r="DV152" i="11"/>
  <c r="DW152" i="11"/>
  <c r="DX152" i="11"/>
  <c r="DY152" i="11"/>
  <c r="DZ152" i="11"/>
  <c r="EA152" i="11"/>
  <c r="EB152" i="11"/>
  <c r="EC152" i="11"/>
  <c r="ED152" i="11"/>
  <c r="EE152" i="11"/>
  <c r="EF152" i="11"/>
  <c r="EG152" i="11"/>
  <c r="EH152" i="11"/>
  <c r="EI152" i="11"/>
  <c r="EJ152" i="11"/>
  <c r="EK152" i="11"/>
  <c r="E153" i="11"/>
  <c r="C153" i="11" s="1"/>
  <c r="K153" i="11"/>
  <c r="L153" i="11"/>
  <c r="M153" i="11"/>
  <c r="N153" i="11"/>
  <c r="O153" i="11"/>
  <c r="P153" i="11"/>
  <c r="Q153" i="11"/>
  <c r="R153" i="11"/>
  <c r="S153" i="11"/>
  <c r="T153" i="11"/>
  <c r="U153" i="11"/>
  <c r="V153" i="11"/>
  <c r="W153" i="11"/>
  <c r="X153" i="11"/>
  <c r="Y153" i="11"/>
  <c r="Z153" i="11"/>
  <c r="AA153" i="11"/>
  <c r="AB153" i="11"/>
  <c r="AC153" i="11"/>
  <c r="AD153" i="11"/>
  <c r="AE153" i="11"/>
  <c r="AF153" i="11"/>
  <c r="AG153" i="11"/>
  <c r="AH153" i="11"/>
  <c r="AI153" i="11"/>
  <c r="AJ153" i="11"/>
  <c r="AK153" i="11"/>
  <c r="AL153" i="11"/>
  <c r="AM153" i="11"/>
  <c r="AN153" i="11"/>
  <c r="AO153" i="11"/>
  <c r="AP153" i="11"/>
  <c r="AQ153" i="11"/>
  <c r="AR153" i="11"/>
  <c r="AS153" i="11"/>
  <c r="AT153" i="11"/>
  <c r="AU153" i="11"/>
  <c r="AV153" i="11"/>
  <c r="AW153" i="11"/>
  <c r="AX153" i="11"/>
  <c r="AY153" i="11"/>
  <c r="AZ153" i="11"/>
  <c r="BA153" i="11"/>
  <c r="BB153" i="11"/>
  <c r="BC153" i="11"/>
  <c r="BD153" i="11"/>
  <c r="BE153" i="11"/>
  <c r="BF153" i="11"/>
  <c r="BG153" i="11"/>
  <c r="BH153" i="11"/>
  <c r="BI153" i="11"/>
  <c r="BJ153" i="11"/>
  <c r="BK153" i="11"/>
  <c r="BL153" i="11"/>
  <c r="BM153" i="11"/>
  <c r="BN153" i="11"/>
  <c r="BO153" i="11"/>
  <c r="BP153" i="11"/>
  <c r="BQ153" i="11"/>
  <c r="BR153" i="11"/>
  <c r="BS153" i="11"/>
  <c r="BT153" i="11"/>
  <c r="BU153" i="11"/>
  <c r="BV153" i="11"/>
  <c r="BW153" i="11"/>
  <c r="BY153" i="11"/>
  <c r="BZ153" i="11"/>
  <c r="CC153" i="11"/>
  <c r="CD153" i="11"/>
  <c r="CG153" i="11"/>
  <c r="CH153" i="11"/>
  <c r="CK153" i="11"/>
  <c r="CL153" i="11"/>
  <c r="CO153" i="11"/>
  <c r="CP153" i="11"/>
  <c r="CS153" i="11"/>
  <c r="CT153" i="11"/>
  <c r="CW153" i="11"/>
  <c r="CX153" i="11"/>
  <c r="DA153" i="11"/>
  <c r="DB153" i="11"/>
  <c r="DE153" i="11"/>
  <c r="DF153" i="11"/>
  <c r="DI153" i="11"/>
  <c r="DJ153" i="11"/>
  <c r="DM153" i="11"/>
  <c r="DN153" i="11"/>
  <c r="DQ153" i="11"/>
  <c r="DR153" i="11"/>
  <c r="DU153" i="11"/>
  <c r="DV153" i="11"/>
  <c r="DY153" i="11"/>
  <c r="DZ153" i="11"/>
  <c r="EC153" i="11"/>
  <c r="ED153" i="11"/>
  <c r="EG153" i="11"/>
  <c r="EH153" i="11"/>
  <c r="EK153" i="11"/>
  <c r="E154" i="11"/>
  <c r="C154" i="11" s="1"/>
  <c r="K154" i="11"/>
  <c r="L154" i="11"/>
  <c r="M154" i="11"/>
  <c r="N154" i="11"/>
  <c r="O154" i="11"/>
  <c r="P154" i="11"/>
  <c r="Q154" i="11"/>
  <c r="R154" i="11"/>
  <c r="S154" i="11"/>
  <c r="T154" i="11"/>
  <c r="U154" i="11"/>
  <c r="V154" i="11"/>
  <c r="W154" i="11"/>
  <c r="X154" i="11"/>
  <c r="Y154" i="11"/>
  <c r="Z154" i="11"/>
  <c r="AA154" i="11"/>
  <c r="AB154" i="11"/>
  <c r="AC154" i="11"/>
  <c r="AD154" i="11"/>
  <c r="AE154" i="11"/>
  <c r="AF154" i="11"/>
  <c r="AG154" i="11"/>
  <c r="AH154" i="11"/>
  <c r="AI154" i="11"/>
  <c r="AJ154" i="11"/>
  <c r="AK154" i="11"/>
  <c r="AL154" i="11"/>
  <c r="AM154" i="11"/>
  <c r="AN154" i="11"/>
  <c r="AO154" i="11"/>
  <c r="AP154" i="11"/>
  <c r="AQ154" i="11"/>
  <c r="AR154" i="11"/>
  <c r="AS154" i="11"/>
  <c r="AT154" i="11"/>
  <c r="AU154" i="11"/>
  <c r="AV154" i="11"/>
  <c r="AW154" i="11"/>
  <c r="AX154" i="11"/>
  <c r="AY154" i="11"/>
  <c r="AZ154" i="11"/>
  <c r="BA154" i="11"/>
  <c r="BB154" i="11"/>
  <c r="BC154" i="11"/>
  <c r="BD154" i="11"/>
  <c r="BE154" i="11"/>
  <c r="BF154" i="11"/>
  <c r="BG154" i="11"/>
  <c r="BH154" i="11"/>
  <c r="BI154" i="11"/>
  <c r="BJ154" i="11"/>
  <c r="BK154" i="11"/>
  <c r="BL154" i="11"/>
  <c r="BM154" i="11"/>
  <c r="BN154" i="11"/>
  <c r="BO154" i="11"/>
  <c r="BP154" i="11"/>
  <c r="BQ154" i="11"/>
  <c r="BR154" i="11"/>
  <c r="BS154" i="11"/>
  <c r="BT154" i="11"/>
  <c r="BU154" i="11"/>
  <c r="BV154" i="11"/>
  <c r="BW154" i="11"/>
  <c r="CB154" i="11"/>
  <c r="CC154" i="11"/>
  <c r="CJ154" i="11"/>
  <c r="CK154" i="11"/>
  <c r="CR154" i="11"/>
  <c r="CS154" i="11"/>
  <c r="CZ154" i="11"/>
  <c r="DA154" i="11"/>
  <c r="DH154" i="11"/>
  <c r="DI154" i="11"/>
  <c r="DP154" i="11"/>
  <c r="DQ154" i="11"/>
  <c r="DX154" i="11"/>
  <c r="DY154" i="11"/>
  <c r="EF154" i="11"/>
  <c r="EG154" i="11"/>
  <c r="E155" i="11"/>
  <c r="C155" i="11" s="1"/>
  <c r="K155" i="11"/>
  <c r="L155" i="11"/>
  <c r="M155" i="11"/>
  <c r="N155" i="11"/>
  <c r="O155" i="11"/>
  <c r="P155" i="11"/>
  <c r="Q155" i="11"/>
  <c r="R155" i="11"/>
  <c r="S155" i="11"/>
  <c r="T155" i="11"/>
  <c r="U155" i="11"/>
  <c r="V155" i="11"/>
  <c r="W155" i="11"/>
  <c r="X155" i="11"/>
  <c r="Y155" i="11"/>
  <c r="Z155" i="11"/>
  <c r="AA155" i="11"/>
  <c r="AB155" i="11"/>
  <c r="AC155" i="11"/>
  <c r="AD155" i="11"/>
  <c r="AE155" i="11"/>
  <c r="AF155" i="11"/>
  <c r="AG155" i="11"/>
  <c r="AH155" i="11"/>
  <c r="AI155" i="11"/>
  <c r="AJ155" i="11"/>
  <c r="AK155" i="11"/>
  <c r="AL155" i="11"/>
  <c r="AM155" i="11"/>
  <c r="AN155" i="11"/>
  <c r="AO155" i="11"/>
  <c r="AP155" i="11"/>
  <c r="AQ155" i="11"/>
  <c r="AR155" i="11"/>
  <c r="AS155" i="11"/>
  <c r="AT155" i="11"/>
  <c r="AU155" i="11"/>
  <c r="AV155" i="11"/>
  <c r="AW155" i="11"/>
  <c r="AX155" i="11"/>
  <c r="AY155" i="11"/>
  <c r="AZ155" i="11"/>
  <c r="BA155" i="11"/>
  <c r="BB155" i="11"/>
  <c r="BC155" i="11"/>
  <c r="BD155" i="11"/>
  <c r="BE155" i="11"/>
  <c r="BF155" i="11"/>
  <c r="BG155" i="11"/>
  <c r="BH155" i="11"/>
  <c r="BI155" i="11"/>
  <c r="BJ155" i="11"/>
  <c r="BK155" i="11"/>
  <c r="BL155" i="11"/>
  <c r="BM155" i="11"/>
  <c r="BN155" i="11"/>
  <c r="BO155" i="11"/>
  <c r="BP155" i="11"/>
  <c r="BQ155" i="11"/>
  <c r="BR155" i="11"/>
  <c r="BS155" i="11"/>
  <c r="BT155" i="11"/>
  <c r="BU155" i="11"/>
  <c r="BV155" i="11"/>
  <c r="BW155" i="11"/>
  <c r="CJ155" i="11"/>
  <c r="CN155" i="11"/>
  <c r="CZ155" i="11"/>
  <c r="DD155" i="11"/>
  <c r="DP155" i="11"/>
  <c r="DT155" i="11"/>
  <c r="EF155" i="11"/>
  <c r="EJ155" i="11"/>
  <c r="E156" i="11"/>
  <c r="C156" i="11" s="1"/>
  <c r="K156" i="11"/>
  <c r="L156" i="11"/>
  <c r="M156" i="11"/>
  <c r="N156" i="11"/>
  <c r="O156" i="11"/>
  <c r="P156" i="11"/>
  <c r="Q156" i="11"/>
  <c r="R156" i="11"/>
  <c r="S156" i="11"/>
  <c r="T156" i="11"/>
  <c r="U156" i="11"/>
  <c r="V156" i="11"/>
  <c r="W156" i="11"/>
  <c r="X156" i="11"/>
  <c r="Y156" i="11"/>
  <c r="Z156" i="11"/>
  <c r="AA156" i="11"/>
  <c r="AB156" i="11"/>
  <c r="AC156" i="11"/>
  <c r="AD156" i="11"/>
  <c r="AE156" i="11"/>
  <c r="AF156" i="11"/>
  <c r="AG156" i="11"/>
  <c r="AH156" i="11"/>
  <c r="AI156" i="11"/>
  <c r="AJ156" i="11"/>
  <c r="AK156" i="11"/>
  <c r="AL156" i="11"/>
  <c r="AM156" i="11"/>
  <c r="AN156" i="11"/>
  <c r="AO156" i="11"/>
  <c r="AP156" i="11"/>
  <c r="AQ156" i="11"/>
  <c r="AR156" i="11"/>
  <c r="AS156" i="11"/>
  <c r="AT156" i="11"/>
  <c r="AU156" i="11"/>
  <c r="AV156" i="11"/>
  <c r="AW156" i="11"/>
  <c r="AX156" i="11"/>
  <c r="AY156" i="11"/>
  <c r="AZ156" i="11"/>
  <c r="BA156" i="11"/>
  <c r="BB156" i="11"/>
  <c r="BC156" i="11"/>
  <c r="BD156" i="11"/>
  <c r="BE156" i="11"/>
  <c r="BF156" i="11"/>
  <c r="BG156" i="11"/>
  <c r="BH156" i="11"/>
  <c r="BI156" i="11"/>
  <c r="BJ156" i="11"/>
  <c r="BK156" i="11"/>
  <c r="BL156" i="11"/>
  <c r="BM156" i="11"/>
  <c r="BN156" i="11"/>
  <c r="BO156" i="11"/>
  <c r="BP156" i="11"/>
  <c r="BQ156" i="11"/>
  <c r="BR156" i="11"/>
  <c r="BS156" i="11"/>
  <c r="BT156" i="11"/>
  <c r="BU156" i="11"/>
  <c r="BV156" i="11"/>
  <c r="BW156" i="11"/>
  <c r="BY156" i="11"/>
  <c r="CB156" i="11"/>
  <c r="CC156" i="11"/>
  <c r="CF156" i="11"/>
  <c r="CG156" i="11"/>
  <c r="CJ156" i="11"/>
  <c r="CK156" i="11"/>
  <c r="CN156" i="11"/>
  <c r="CO156" i="11"/>
  <c r="CR156" i="11"/>
  <c r="CS156" i="11"/>
  <c r="CV156" i="11"/>
  <c r="CW156" i="11"/>
  <c r="CZ156" i="11"/>
  <c r="DA156" i="11"/>
  <c r="DD156" i="11"/>
  <c r="DE156" i="11"/>
  <c r="DH156" i="11"/>
  <c r="DI156" i="11"/>
  <c r="DL156" i="11"/>
  <c r="DM156" i="11"/>
  <c r="DP156" i="11"/>
  <c r="DQ156" i="11"/>
  <c r="DT156" i="11"/>
  <c r="DU156" i="11"/>
  <c r="DX156" i="11"/>
  <c r="DY156" i="11"/>
  <c r="EB156" i="11"/>
  <c r="EC156" i="11"/>
  <c r="EF156" i="11"/>
  <c r="EG156" i="11"/>
  <c r="EJ156" i="11"/>
  <c r="EK156" i="11"/>
  <c r="E157" i="11"/>
  <c r="C157" i="11" s="1"/>
  <c r="K157" i="11"/>
  <c r="L157" i="11"/>
  <c r="M157" i="11"/>
  <c r="N157" i="11"/>
  <c r="O157" i="11"/>
  <c r="P157" i="11"/>
  <c r="Q157" i="11"/>
  <c r="R157" i="11"/>
  <c r="S157" i="11"/>
  <c r="T157" i="11"/>
  <c r="U157" i="11"/>
  <c r="V157" i="11"/>
  <c r="W157" i="11"/>
  <c r="X157" i="11"/>
  <c r="Y157" i="11"/>
  <c r="Z157" i="11"/>
  <c r="AA157" i="11"/>
  <c r="AB157" i="11"/>
  <c r="AC157" i="11"/>
  <c r="AD157" i="11"/>
  <c r="AE157" i="11"/>
  <c r="AF157" i="11"/>
  <c r="AG157" i="11"/>
  <c r="AH157" i="11"/>
  <c r="AI157" i="11"/>
  <c r="AJ157" i="11"/>
  <c r="AK157" i="11"/>
  <c r="AL157" i="11"/>
  <c r="AM157" i="11"/>
  <c r="AN157" i="11"/>
  <c r="AO157" i="11"/>
  <c r="AP157" i="11"/>
  <c r="AQ157" i="11"/>
  <c r="AR157" i="11"/>
  <c r="AS157" i="11"/>
  <c r="AT157" i="11"/>
  <c r="AU157" i="11"/>
  <c r="AV157" i="11"/>
  <c r="AW157" i="11"/>
  <c r="AX157" i="11"/>
  <c r="AY157" i="11"/>
  <c r="AZ157" i="11"/>
  <c r="BA157" i="11"/>
  <c r="BB157" i="11"/>
  <c r="BC157" i="11"/>
  <c r="BD157" i="11"/>
  <c r="BE157" i="11"/>
  <c r="BF157" i="11"/>
  <c r="BG157" i="11"/>
  <c r="BH157" i="11"/>
  <c r="BI157" i="11"/>
  <c r="BJ157" i="11"/>
  <c r="BK157" i="11"/>
  <c r="BL157" i="11"/>
  <c r="BM157" i="11"/>
  <c r="BN157" i="11"/>
  <c r="BO157" i="11"/>
  <c r="BP157" i="11"/>
  <c r="BQ157" i="11"/>
  <c r="BR157" i="11"/>
  <c r="BS157" i="11"/>
  <c r="BT157" i="11"/>
  <c r="BU157" i="11"/>
  <c r="BV157" i="11"/>
  <c r="BW157" i="11"/>
  <c r="CA157" i="11"/>
  <c r="CB157" i="11"/>
  <c r="CE157" i="11"/>
  <c r="CF157" i="11"/>
  <c r="CI157" i="11"/>
  <c r="CJ157" i="11"/>
  <c r="CM157" i="11"/>
  <c r="CN157" i="11"/>
  <c r="CQ157" i="11"/>
  <c r="CR157" i="11"/>
  <c r="CU157" i="11"/>
  <c r="CV157" i="11"/>
  <c r="CY157" i="11"/>
  <c r="CZ157" i="11"/>
  <c r="DC157" i="11"/>
  <c r="DD157" i="11"/>
  <c r="DG157" i="11"/>
  <c r="DH157" i="11"/>
  <c r="DK157" i="11"/>
  <c r="DL157" i="11"/>
  <c r="DO157" i="11"/>
  <c r="DP157" i="11"/>
  <c r="DS157" i="11"/>
  <c r="DT157" i="11"/>
  <c r="DW157" i="11"/>
  <c r="DX157" i="11"/>
  <c r="EA157" i="11"/>
  <c r="EB157" i="11"/>
  <c r="EE157" i="11"/>
  <c r="EF157" i="11"/>
  <c r="EI157" i="11"/>
  <c r="EJ157" i="11"/>
  <c r="E158" i="11"/>
  <c r="C158" i="11" s="1"/>
  <c r="K158" i="11"/>
  <c r="L158" i="11"/>
  <c r="M158" i="11"/>
  <c r="N158" i="11"/>
  <c r="O158" i="11"/>
  <c r="P158" i="11"/>
  <c r="Q158" i="11"/>
  <c r="R158" i="11"/>
  <c r="S158" i="11"/>
  <c r="T158" i="11"/>
  <c r="U158" i="11"/>
  <c r="V158" i="11"/>
  <c r="W158" i="11"/>
  <c r="X158" i="11"/>
  <c r="Y158" i="11"/>
  <c r="Z158" i="11"/>
  <c r="AA158" i="11"/>
  <c r="AB158" i="11"/>
  <c r="AC158" i="11"/>
  <c r="AD158" i="11"/>
  <c r="AE158" i="11"/>
  <c r="AF158" i="11"/>
  <c r="AG158" i="11"/>
  <c r="AH158" i="11"/>
  <c r="AI158" i="11"/>
  <c r="AJ158" i="11"/>
  <c r="AK158" i="11"/>
  <c r="AL158" i="11"/>
  <c r="AM158" i="11"/>
  <c r="AN158" i="11"/>
  <c r="AO158" i="11"/>
  <c r="AP158" i="11"/>
  <c r="AQ158" i="11"/>
  <c r="AR158" i="11"/>
  <c r="AS158" i="11"/>
  <c r="AT158" i="11"/>
  <c r="AU158" i="11"/>
  <c r="AV158" i="11"/>
  <c r="AW158" i="11"/>
  <c r="AX158" i="11"/>
  <c r="AY158" i="11"/>
  <c r="AZ158" i="11"/>
  <c r="BA158" i="11"/>
  <c r="BB158" i="11"/>
  <c r="BC158" i="11"/>
  <c r="BD158" i="11"/>
  <c r="BE158" i="11"/>
  <c r="BF158" i="11"/>
  <c r="BG158" i="11"/>
  <c r="BH158" i="11"/>
  <c r="BI158" i="11"/>
  <c r="BJ158" i="11"/>
  <c r="BK158" i="11"/>
  <c r="BL158" i="11"/>
  <c r="BM158" i="11"/>
  <c r="BN158" i="11"/>
  <c r="BO158" i="11"/>
  <c r="BP158" i="11"/>
  <c r="BQ158" i="11"/>
  <c r="BR158" i="11"/>
  <c r="BS158" i="11"/>
  <c r="BT158" i="11"/>
  <c r="BU158" i="11"/>
  <c r="BV158" i="11"/>
  <c r="BW158" i="11"/>
  <c r="BY158" i="11"/>
  <c r="CB158" i="11"/>
  <c r="CC158" i="11"/>
  <c r="CF158" i="11"/>
  <c r="CG158" i="11"/>
  <c r="CJ158" i="11"/>
  <c r="CK158" i="11"/>
  <c r="CN158" i="11"/>
  <c r="CO158" i="11"/>
  <c r="CR158" i="11"/>
  <c r="CS158" i="11"/>
  <c r="CV158" i="11"/>
  <c r="CW158" i="11"/>
  <c r="CZ158" i="11"/>
  <c r="DA158" i="11"/>
  <c r="DD158" i="11"/>
  <c r="DE158" i="11"/>
  <c r="DH158" i="11"/>
  <c r="DI158" i="11"/>
  <c r="DL158" i="11"/>
  <c r="DM158" i="11"/>
  <c r="DP158" i="11"/>
  <c r="DQ158" i="11"/>
  <c r="DT158" i="11"/>
  <c r="DU158" i="11"/>
  <c r="DX158" i="11"/>
  <c r="DY158" i="11"/>
  <c r="EB158" i="11"/>
  <c r="EC158" i="11"/>
  <c r="EF158" i="11"/>
  <c r="EG158" i="11"/>
  <c r="EJ158" i="11"/>
  <c r="EK158" i="11"/>
  <c r="E159" i="11"/>
  <c r="C159" i="11" s="1"/>
  <c r="G159" i="11"/>
  <c r="H159" i="11"/>
  <c r="K159" i="11"/>
  <c r="L159" i="11"/>
  <c r="M159" i="11"/>
  <c r="N159" i="11"/>
  <c r="O159" i="11"/>
  <c r="P159" i="11"/>
  <c r="Q159" i="11"/>
  <c r="R159" i="11"/>
  <c r="S159" i="11"/>
  <c r="T159" i="11"/>
  <c r="U159" i="11"/>
  <c r="V159" i="11"/>
  <c r="W159" i="11"/>
  <c r="X159" i="11"/>
  <c r="Y159" i="11"/>
  <c r="Z159" i="11"/>
  <c r="AA159" i="11"/>
  <c r="AB159" i="11"/>
  <c r="AC159" i="11"/>
  <c r="AD159" i="11"/>
  <c r="AE159" i="11"/>
  <c r="AF159" i="11"/>
  <c r="AG159" i="11"/>
  <c r="AH159" i="11"/>
  <c r="AI159" i="11"/>
  <c r="AJ159" i="11"/>
  <c r="AK159" i="11"/>
  <c r="AL159" i="11"/>
  <c r="AM159" i="11"/>
  <c r="AN159" i="11"/>
  <c r="AO159" i="11"/>
  <c r="AP159" i="11"/>
  <c r="AQ159" i="11"/>
  <c r="AR159" i="11"/>
  <c r="AS159" i="11"/>
  <c r="AT159" i="11"/>
  <c r="AU159" i="11"/>
  <c r="AV159" i="11"/>
  <c r="AW159" i="11"/>
  <c r="AX159" i="11"/>
  <c r="AY159" i="11"/>
  <c r="AZ159" i="11"/>
  <c r="BA159" i="11"/>
  <c r="BB159" i="11"/>
  <c r="BC159" i="11"/>
  <c r="BD159" i="11"/>
  <c r="BE159" i="11"/>
  <c r="BF159" i="11"/>
  <c r="BG159" i="11"/>
  <c r="BH159" i="11"/>
  <c r="BI159" i="11"/>
  <c r="BJ159" i="11"/>
  <c r="BK159" i="11"/>
  <c r="BL159" i="11"/>
  <c r="BM159" i="11"/>
  <c r="BN159" i="11"/>
  <c r="BO159" i="11"/>
  <c r="BP159" i="11"/>
  <c r="BQ159" i="11"/>
  <c r="BR159" i="11"/>
  <c r="BS159" i="11"/>
  <c r="BT159" i="11"/>
  <c r="BU159" i="11"/>
  <c r="BV159" i="11"/>
  <c r="BW159" i="11"/>
  <c r="BY159" i="11"/>
  <c r="BZ159" i="11"/>
  <c r="CA159" i="11"/>
  <c r="CB159" i="11"/>
  <c r="CC159" i="11"/>
  <c r="CD159" i="11"/>
  <c r="CE159" i="11"/>
  <c r="CF159" i="11"/>
  <c r="CG159" i="11"/>
  <c r="CH159" i="11"/>
  <c r="CI159" i="11"/>
  <c r="CJ159" i="11"/>
  <c r="CK159" i="11"/>
  <c r="CL159" i="11"/>
  <c r="CM159" i="11"/>
  <c r="CN159" i="11"/>
  <c r="CO159" i="11"/>
  <c r="CP159" i="11"/>
  <c r="CQ159" i="11"/>
  <c r="CR159" i="11"/>
  <c r="CS159" i="11"/>
  <c r="CT159" i="11"/>
  <c r="CU159" i="11"/>
  <c r="CV159" i="11"/>
  <c r="CW159" i="11"/>
  <c r="CX159" i="11"/>
  <c r="CY159" i="11"/>
  <c r="CZ159" i="11"/>
  <c r="DA159" i="11"/>
  <c r="DB159" i="11"/>
  <c r="DC159" i="11"/>
  <c r="DD159" i="11"/>
  <c r="DE159" i="11"/>
  <c r="DF159" i="11"/>
  <c r="DG159" i="11"/>
  <c r="DH159" i="11"/>
  <c r="DI159" i="11"/>
  <c r="DJ159" i="11"/>
  <c r="DK159" i="11"/>
  <c r="DL159" i="11"/>
  <c r="DM159" i="11"/>
  <c r="DN159" i="11"/>
  <c r="DO159" i="11"/>
  <c r="DP159" i="11"/>
  <c r="DQ159" i="11"/>
  <c r="DR159" i="11"/>
  <c r="DS159" i="11"/>
  <c r="DT159" i="11"/>
  <c r="DU159" i="11"/>
  <c r="DV159" i="11"/>
  <c r="DW159" i="11"/>
  <c r="DX159" i="11"/>
  <c r="DY159" i="11"/>
  <c r="DZ159" i="11"/>
  <c r="EA159" i="11"/>
  <c r="EB159" i="11"/>
  <c r="EC159" i="11"/>
  <c r="ED159" i="11"/>
  <c r="EE159" i="11"/>
  <c r="EF159" i="11"/>
  <c r="EG159" i="11"/>
  <c r="EH159" i="11"/>
  <c r="EI159" i="11"/>
  <c r="EJ159" i="11"/>
  <c r="EK159" i="11"/>
  <c r="E160" i="11"/>
  <c r="C160" i="11" s="1"/>
  <c r="K160" i="11"/>
  <c r="L160" i="11"/>
  <c r="M160" i="11"/>
  <c r="N160" i="11"/>
  <c r="O160" i="11"/>
  <c r="P160" i="11"/>
  <c r="Q160" i="11"/>
  <c r="R160" i="11"/>
  <c r="S160" i="11"/>
  <c r="T160" i="11"/>
  <c r="U160" i="11"/>
  <c r="V160" i="11"/>
  <c r="W160" i="11"/>
  <c r="X160" i="11"/>
  <c r="Y160" i="11"/>
  <c r="Z160" i="11"/>
  <c r="AA160" i="11"/>
  <c r="AB160" i="11"/>
  <c r="AC160" i="11"/>
  <c r="AD160" i="11"/>
  <c r="AE160" i="11"/>
  <c r="AF160" i="11"/>
  <c r="AG160" i="11"/>
  <c r="AH160" i="11"/>
  <c r="AI160" i="11"/>
  <c r="AJ160" i="11"/>
  <c r="AK160" i="11"/>
  <c r="AL160" i="11"/>
  <c r="AM160" i="11"/>
  <c r="AN160" i="11"/>
  <c r="AO160" i="11"/>
  <c r="AP160" i="11"/>
  <c r="AQ160" i="11"/>
  <c r="AR160" i="11"/>
  <c r="AS160" i="11"/>
  <c r="AT160" i="11"/>
  <c r="AU160" i="11"/>
  <c r="AV160" i="11"/>
  <c r="AW160" i="11"/>
  <c r="AX160" i="11"/>
  <c r="AY160" i="11"/>
  <c r="AZ160" i="11"/>
  <c r="BA160" i="11"/>
  <c r="BB160" i="11"/>
  <c r="BC160" i="11"/>
  <c r="BD160" i="11"/>
  <c r="BE160" i="11"/>
  <c r="BF160" i="11"/>
  <c r="BG160" i="11"/>
  <c r="BH160" i="11"/>
  <c r="BI160" i="11"/>
  <c r="BJ160" i="11"/>
  <c r="BK160" i="11"/>
  <c r="BL160" i="11"/>
  <c r="BM160" i="11"/>
  <c r="BN160" i="11"/>
  <c r="BO160" i="11"/>
  <c r="BP160" i="11"/>
  <c r="BQ160" i="11"/>
  <c r="BR160" i="11"/>
  <c r="BS160" i="11"/>
  <c r="BT160" i="11"/>
  <c r="BU160" i="11"/>
  <c r="BV160" i="11"/>
  <c r="BW160" i="11"/>
  <c r="CC160" i="11"/>
  <c r="CK160" i="11"/>
  <c r="CS160" i="11"/>
  <c r="DA160" i="11"/>
  <c r="DI160" i="11"/>
  <c r="DQ160" i="11"/>
  <c r="DY160" i="11"/>
  <c r="EG160" i="11"/>
  <c r="E161" i="11"/>
  <c r="C161" i="11" s="1"/>
  <c r="K161" i="11"/>
  <c r="L161" i="11"/>
  <c r="M161" i="11"/>
  <c r="N161" i="11"/>
  <c r="O161" i="11"/>
  <c r="P161" i="11"/>
  <c r="Q161" i="11"/>
  <c r="R161" i="11"/>
  <c r="S161" i="11"/>
  <c r="T161" i="11"/>
  <c r="U161" i="11"/>
  <c r="V161" i="11"/>
  <c r="W161" i="11"/>
  <c r="X161" i="11"/>
  <c r="Y161" i="11"/>
  <c r="Z161" i="11"/>
  <c r="AA161" i="11"/>
  <c r="AB161" i="11"/>
  <c r="AC161" i="11"/>
  <c r="AD161" i="11"/>
  <c r="AE161" i="11"/>
  <c r="AF161" i="11"/>
  <c r="AG161" i="11"/>
  <c r="AH161" i="11"/>
  <c r="AI161" i="11"/>
  <c r="AJ161" i="11"/>
  <c r="AK161" i="11"/>
  <c r="AL161" i="11"/>
  <c r="AM161" i="11"/>
  <c r="AN161" i="11"/>
  <c r="AO161" i="11"/>
  <c r="AP161" i="11"/>
  <c r="AQ161" i="11"/>
  <c r="AR161" i="11"/>
  <c r="AS161" i="11"/>
  <c r="AT161" i="11"/>
  <c r="AU161" i="11"/>
  <c r="AV161" i="11"/>
  <c r="AW161" i="11"/>
  <c r="AX161" i="11"/>
  <c r="AY161" i="11"/>
  <c r="AZ161" i="11"/>
  <c r="BA161" i="11"/>
  <c r="BB161" i="11"/>
  <c r="BC161" i="11"/>
  <c r="BD161" i="11"/>
  <c r="BE161" i="11"/>
  <c r="BF161" i="11"/>
  <c r="BG161" i="11"/>
  <c r="BH161" i="11"/>
  <c r="BI161" i="11"/>
  <c r="BJ161" i="11"/>
  <c r="BK161" i="11"/>
  <c r="BL161" i="11"/>
  <c r="BM161" i="11"/>
  <c r="BN161" i="11"/>
  <c r="BO161" i="11"/>
  <c r="BP161" i="11"/>
  <c r="BQ161" i="11"/>
  <c r="BR161" i="11"/>
  <c r="BS161" i="11"/>
  <c r="BT161" i="11"/>
  <c r="BU161" i="11"/>
  <c r="BV161" i="11"/>
  <c r="BW161" i="11"/>
  <c r="BY161" i="11"/>
  <c r="BZ161" i="11"/>
  <c r="CC161" i="11"/>
  <c r="CD161" i="11"/>
  <c r="CG161" i="11"/>
  <c r="CH161" i="11"/>
  <c r="CK161" i="11"/>
  <c r="CL161" i="11"/>
  <c r="CO161" i="11"/>
  <c r="CP161" i="11"/>
  <c r="CS161" i="11"/>
  <c r="CT161" i="11"/>
  <c r="CW161" i="11"/>
  <c r="CX161" i="11"/>
  <c r="DA161" i="11"/>
  <c r="DB161" i="11"/>
  <c r="DE161" i="11"/>
  <c r="DF161" i="11"/>
  <c r="DI161" i="11"/>
  <c r="DJ161" i="11"/>
  <c r="DM161" i="11"/>
  <c r="DN161" i="11"/>
  <c r="DQ161" i="11"/>
  <c r="DR161" i="11"/>
  <c r="DU161" i="11"/>
  <c r="DV161" i="11"/>
  <c r="DY161" i="11"/>
  <c r="DZ161" i="11"/>
  <c r="EC161" i="11"/>
  <c r="ED161" i="11"/>
  <c r="EG161" i="11"/>
  <c r="EH161" i="11"/>
  <c r="EK161" i="11"/>
  <c r="E162" i="11"/>
  <c r="C162" i="11" s="1"/>
  <c r="K162" i="11"/>
  <c r="L162" i="11"/>
  <c r="M162" i="11"/>
  <c r="N162" i="11"/>
  <c r="O162" i="11"/>
  <c r="P162" i="11"/>
  <c r="Q162" i="11"/>
  <c r="R162" i="11"/>
  <c r="S162" i="11"/>
  <c r="T162" i="11"/>
  <c r="U162" i="11"/>
  <c r="V162" i="11"/>
  <c r="W162" i="11"/>
  <c r="X162" i="11"/>
  <c r="Y162" i="11"/>
  <c r="Z162" i="11"/>
  <c r="AA162" i="11"/>
  <c r="AB162" i="11"/>
  <c r="AC162" i="11"/>
  <c r="AD162" i="11"/>
  <c r="AE162" i="11"/>
  <c r="AF162" i="11"/>
  <c r="AG162" i="11"/>
  <c r="AH162" i="11"/>
  <c r="AI162" i="11"/>
  <c r="AJ162" i="11"/>
  <c r="AK162" i="11"/>
  <c r="AL162" i="11"/>
  <c r="AM162" i="11"/>
  <c r="AN162" i="11"/>
  <c r="AO162" i="11"/>
  <c r="AP162" i="11"/>
  <c r="AQ162" i="11"/>
  <c r="AR162" i="11"/>
  <c r="AS162" i="11"/>
  <c r="AT162" i="11"/>
  <c r="AU162" i="11"/>
  <c r="AV162" i="11"/>
  <c r="AW162" i="11"/>
  <c r="AX162" i="11"/>
  <c r="AY162" i="11"/>
  <c r="AZ162" i="11"/>
  <c r="BA162" i="11"/>
  <c r="BB162" i="11"/>
  <c r="BC162" i="11"/>
  <c r="BD162" i="11"/>
  <c r="BE162" i="11"/>
  <c r="BF162" i="11"/>
  <c r="BG162" i="11"/>
  <c r="BH162" i="11"/>
  <c r="BI162" i="11"/>
  <c r="BJ162" i="11"/>
  <c r="BK162" i="11"/>
  <c r="BL162" i="11"/>
  <c r="BM162" i="11"/>
  <c r="BN162" i="11"/>
  <c r="BO162" i="11"/>
  <c r="BP162" i="11"/>
  <c r="BQ162" i="11"/>
  <c r="BR162" i="11"/>
  <c r="BS162" i="11"/>
  <c r="BT162" i="11"/>
  <c r="BU162" i="11"/>
  <c r="BV162" i="11"/>
  <c r="BW162" i="11"/>
  <c r="CB162" i="11"/>
  <c r="CC162" i="11"/>
  <c r="CJ162" i="11"/>
  <c r="CK162" i="11"/>
  <c r="CR162" i="11"/>
  <c r="CS162" i="11"/>
  <c r="CZ162" i="11"/>
  <c r="DA162" i="11"/>
  <c r="DH162" i="11"/>
  <c r="DI162" i="11"/>
  <c r="DP162" i="11"/>
  <c r="DQ162" i="11"/>
  <c r="DX162" i="11"/>
  <c r="DY162" i="11"/>
  <c r="EF162" i="11"/>
  <c r="EG162" i="11"/>
  <c r="E163" i="11"/>
  <c r="C163" i="11" s="1"/>
  <c r="K163" i="11"/>
  <c r="L163" i="11"/>
  <c r="M163" i="11"/>
  <c r="N163" i="11"/>
  <c r="O163" i="11"/>
  <c r="P163" i="11"/>
  <c r="Q163" i="11"/>
  <c r="R163" i="11"/>
  <c r="S163" i="11"/>
  <c r="T163" i="11"/>
  <c r="U163" i="11"/>
  <c r="V163" i="11"/>
  <c r="W163" i="11"/>
  <c r="X163" i="11"/>
  <c r="Y163" i="11"/>
  <c r="Z163" i="11"/>
  <c r="AA163" i="11"/>
  <c r="AB163" i="11"/>
  <c r="AC163" i="11"/>
  <c r="AD163" i="11"/>
  <c r="AE163" i="11"/>
  <c r="AF163" i="11"/>
  <c r="AG163" i="11"/>
  <c r="AH163" i="11"/>
  <c r="AI163" i="11"/>
  <c r="AJ163" i="11"/>
  <c r="AK163" i="11"/>
  <c r="AL163" i="11"/>
  <c r="AM163" i="11"/>
  <c r="AN163" i="11"/>
  <c r="AO163" i="11"/>
  <c r="AP163" i="11"/>
  <c r="AQ163" i="11"/>
  <c r="AR163" i="11"/>
  <c r="AS163" i="11"/>
  <c r="AT163" i="11"/>
  <c r="AU163" i="11"/>
  <c r="AV163" i="11"/>
  <c r="AW163" i="11"/>
  <c r="AX163" i="11"/>
  <c r="AY163" i="11"/>
  <c r="AZ163" i="11"/>
  <c r="BA163" i="11"/>
  <c r="BB163" i="11"/>
  <c r="BC163" i="11"/>
  <c r="BD163" i="11"/>
  <c r="BE163" i="11"/>
  <c r="BF163" i="11"/>
  <c r="BG163" i="11"/>
  <c r="BH163" i="11"/>
  <c r="BI163" i="11"/>
  <c r="BJ163" i="11"/>
  <c r="BK163" i="11"/>
  <c r="BL163" i="11"/>
  <c r="BM163" i="11"/>
  <c r="BN163" i="11"/>
  <c r="BO163" i="11"/>
  <c r="BP163" i="11"/>
  <c r="BQ163" i="11"/>
  <c r="BR163" i="11"/>
  <c r="BS163" i="11"/>
  <c r="BT163" i="11"/>
  <c r="BU163" i="11"/>
  <c r="BV163" i="11"/>
  <c r="BW163" i="11"/>
  <c r="CJ163" i="11"/>
  <c r="CN163" i="11"/>
  <c r="CZ163" i="11"/>
  <c r="DD163" i="11"/>
  <c r="DP163" i="11"/>
  <c r="DT163" i="11"/>
  <c r="EF163" i="11"/>
  <c r="EJ163" i="11"/>
  <c r="E164" i="11"/>
  <c r="C164" i="11" s="1"/>
  <c r="K164" i="11"/>
  <c r="L164" i="11"/>
  <c r="M164" i="11"/>
  <c r="N164" i="11"/>
  <c r="O164" i="11"/>
  <c r="P164" i="11"/>
  <c r="Q164" i="11"/>
  <c r="R164" i="11"/>
  <c r="S164" i="11"/>
  <c r="T164" i="11"/>
  <c r="U164" i="11"/>
  <c r="V164" i="11"/>
  <c r="W164" i="11"/>
  <c r="X164" i="11"/>
  <c r="Y164" i="11"/>
  <c r="Z164" i="11"/>
  <c r="AA164" i="11"/>
  <c r="AB164" i="11"/>
  <c r="AC164" i="11"/>
  <c r="AD164" i="11"/>
  <c r="AE164" i="11"/>
  <c r="AF164" i="11"/>
  <c r="AG164" i="11"/>
  <c r="AH164" i="11"/>
  <c r="AI164" i="11"/>
  <c r="AJ164" i="11"/>
  <c r="AK164" i="11"/>
  <c r="AL164" i="11"/>
  <c r="AM164" i="11"/>
  <c r="AN164" i="11"/>
  <c r="AO164" i="11"/>
  <c r="AP164" i="11"/>
  <c r="AQ164" i="11"/>
  <c r="AR164" i="11"/>
  <c r="AS164" i="11"/>
  <c r="AT164" i="11"/>
  <c r="AU164" i="11"/>
  <c r="AV164" i="11"/>
  <c r="AW164" i="11"/>
  <c r="AX164" i="11"/>
  <c r="AY164" i="11"/>
  <c r="AZ164" i="11"/>
  <c r="BA164" i="11"/>
  <c r="BB164" i="11"/>
  <c r="BC164" i="11"/>
  <c r="BD164" i="11"/>
  <c r="BE164" i="11"/>
  <c r="BF164" i="11"/>
  <c r="BG164" i="11"/>
  <c r="BH164" i="11"/>
  <c r="BI164" i="11"/>
  <c r="BJ164" i="11"/>
  <c r="BK164" i="11"/>
  <c r="BL164" i="11"/>
  <c r="BM164" i="11"/>
  <c r="BN164" i="11"/>
  <c r="BO164" i="11"/>
  <c r="BP164" i="11"/>
  <c r="BQ164" i="11"/>
  <c r="BR164" i="11"/>
  <c r="BS164" i="11"/>
  <c r="BT164" i="11"/>
  <c r="BU164" i="11"/>
  <c r="BV164" i="11"/>
  <c r="BW164" i="11"/>
  <c r="BY164" i="11"/>
  <c r="CB164" i="11"/>
  <c r="CC164" i="11"/>
  <c r="CF164" i="11"/>
  <c r="CG164" i="11"/>
  <c r="CJ164" i="11"/>
  <c r="CK164" i="11"/>
  <c r="CN164" i="11"/>
  <c r="CO164" i="11"/>
  <c r="CR164" i="11"/>
  <c r="CS164" i="11"/>
  <c r="CV164" i="11"/>
  <c r="CW164" i="11"/>
  <c r="CZ164" i="11"/>
  <c r="DA164" i="11"/>
  <c r="DD164" i="11"/>
  <c r="DE164" i="11"/>
  <c r="DH164" i="11"/>
  <c r="DI164" i="11"/>
  <c r="DL164" i="11"/>
  <c r="DM164" i="11"/>
  <c r="DP164" i="11"/>
  <c r="DQ164" i="11"/>
  <c r="DT164" i="11"/>
  <c r="DU164" i="11"/>
  <c r="DX164" i="11"/>
  <c r="DY164" i="11"/>
  <c r="EB164" i="11"/>
  <c r="EC164" i="11"/>
  <c r="EF164" i="11"/>
  <c r="EG164" i="11"/>
  <c r="EJ164" i="11"/>
  <c r="EK164" i="11"/>
  <c r="E165" i="11"/>
  <c r="C165" i="11" s="1"/>
  <c r="K165" i="11"/>
  <c r="L165" i="11"/>
  <c r="M165" i="11"/>
  <c r="N165" i="11"/>
  <c r="O165" i="11"/>
  <c r="P165" i="11"/>
  <c r="Q165" i="11"/>
  <c r="R165" i="11"/>
  <c r="S165" i="11"/>
  <c r="T165" i="11"/>
  <c r="U165" i="11"/>
  <c r="V165" i="11"/>
  <c r="W165" i="11"/>
  <c r="X165" i="11"/>
  <c r="Y165" i="11"/>
  <c r="Z165" i="11"/>
  <c r="AA165" i="11"/>
  <c r="AB165" i="11"/>
  <c r="AC165" i="11"/>
  <c r="AD165" i="11"/>
  <c r="AE165" i="11"/>
  <c r="AF165" i="11"/>
  <c r="AG165" i="11"/>
  <c r="AH165" i="11"/>
  <c r="AI165" i="11"/>
  <c r="AJ165" i="11"/>
  <c r="AK165" i="11"/>
  <c r="AL165" i="11"/>
  <c r="AM165" i="11"/>
  <c r="AN165" i="11"/>
  <c r="AO165" i="11"/>
  <c r="AP165" i="11"/>
  <c r="AQ165" i="11"/>
  <c r="AR165" i="11"/>
  <c r="AS165" i="11"/>
  <c r="AT165" i="11"/>
  <c r="AU165" i="11"/>
  <c r="AV165" i="11"/>
  <c r="AW165" i="11"/>
  <c r="AX165" i="11"/>
  <c r="AY165" i="11"/>
  <c r="AZ165" i="11"/>
  <c r="BA165" i="11"/>
  <c r="BB165" i="11"/>
  <c r="BC165" i="11"/>
  <c r="BD165" i="11"/>
  <c r="BE165" i="11"/>
  <c r="BF165" i="11"/>
  <c r="BG165" i="11"/>
  <c r="BH165" i="11"/>
  <c r="BI165" i="11"/>
  <c r="BJ165" i="11"/>
  <c r="BK165" i="11"/>
  <c r="BL165" i="11"/>
  <c r="BM165" i="11"/>
  <c r="BN165" i="11"/>
  <c r="BO165" i="11"/>
  <c r="BP165" i="11"/>
  <c r="BQ165" i="11"/>
  <c r="BR165" i="11"/>
  <c r="BS165" i="11"/>
  <c r="BT165" i="11"/>
  <c r="BU165" i="11"/>
  <c r="BV165" i="11"/>
  <c r="BW165" i="11"/>
  <c r="CA165" i="11"/>
  <c r="CB165" i="11"/>
  <c r="CE165" i="11"/>
  <c r="CF165" i="11"/>
  <c r="CI165" i="11"/>
  <c r="CJ165" i="11"/>
  <c r="CM165" i="11"/>
  <c r="CN165" i="11"/>
  <c r="CQ165" i="11"/>
  <c r="CR165" i="11"/>
  <c r="CU165" i="11"/>
  <c r="CV165" i="11"/>
  <c r="CY165" i="11"/>
  <c r="CZ165" i="11"/>
  <c r="DC165" i="11"/>
  <c r="DD165" i="11"/>
  <c r="DG165" i="11"/>
  <c r="DH165" i="11"/>
  <c r="DK165" i="11"/>
  <c r="DL165" i="11"/>
  <c r="DO165" i="11"/>
  <c r="DP165" i="11"/>
  <c r="DS165" i="11"/>
  <c r="DT165" i="11"/>
  <c r="DW165" i="11"/>
  <c r="DX165" i="11"/>
  <c r="EA165" i="11"/>
  <c r="EB165" i="11"/>
  <c r="EE165" i="11"/>
  <c r="EF165" i="11"/>
  <c r="EI165" i="11"/>
  <c r="EJ165" i="11"/>
  <c r="E166" i="11"/>
  <c r="C166" i="11" s="1"/>
  <c r="K166" i="11"/>
  <c r="L166" i="11"/>
  <c r="M166" i="11"/>
  <c r="N166" i="11"/>
  <c r="O166" i="11"/>
  <c r="P166" i="11"/>
  <c r="Q166" i="11"/>
  <c r="R166" i="11"/>
  <c r="S166" i="11"/>
  <c r="T166" i="11"/>
  <c r="U166" i="11"/>
  <c r="V166" i="11"/>
  <c r="W166" i="11"/>
  <c r="X166" i="11"/>
  <c r="Y166" i="11"/>
  <c r="Z166" i="11"/>
  <c r="AA166" i="11"/>
  <c r="AB166" i="11"/>
  <c r="AC166" i="11"/>
  <c r="AD166" i="11"/>
  <c r="AE166" i="11"/>
  <c r="AF166" i="11"/>
  <c r="AG166" i="11"/>
  <c r="AH166" i="11"/>
  <c r="AI166" i="11"/>
  <c r="AJ166" i="11"/>
  <c r="AK166" i="11"/>
  <c r="AL166" i="11"/>
  <c r="AM166" i="11"/>
  <c r="AN166" i="11"/>
  <c r="AO166" i="11"/>
  <c r="AP166" i="11"/>
  <c r="AQ166" i="11"/>
  <c r="AR166" i="11"/>
  <c r="AS166" i="11"/>
  <c r="AT166" i="11"/>
  <c r="AU166" i="11"/>
  <c r="AV166" i="11"/>
  <c r="AW166" i="11"/>
  <c r="AX166" i="11"/>
  <c r="AY166" i="11"/>
  <c r="AZ166" i="11"/>
  <c r="BA166" i="11"/>
  <c r="BB166" i="11"/>
  <c r="BC166" i="11"/>
  <c r="BD166" i="11"/>
  <c r="BE166" i="11"/>
  <c r="BF166" i="11"/>
  <c r="BG166" i="11"/>
  <c r="BH166" i="11"/>
  <c r="BI166" i="11"/>
  <c r="BJ166" i="11"/>
  <c r="BK166" i="11"/>
  <c r="BL166" i="11"/>
  <c r="BM166" i="11"/>
  <c r="BN166" i="11"/>
  <c r="BO166" i="11"/>
  <c r="BP166" i="11"/>
  <c r="BQ166" i="11"/>
  <c r="BR166" i="11"/>
  <c r="BS166" i="11"/>
  <c r="BT166" i="11"/>
  <c r="BU166" i="11"/>
  <c r="BV166" i="11"/>
  <c r="BW166" i="11"/>
  <c r="BY166" i="11"/>
  <c r="CB166" i="11"/>
  <c r="CC166" i="11"/>
  <c r="CF166" i="11"/>
  <c r="CG166" i="11"/>
  <c r="CJ166" i="11"/>
  <c r="CK166" i="11"/>
  <c r="CN166" i="11"/>
  <c r="CO166" i="11"/>
  <c r="CR166" i="11"/>
  <c r="CS166" i="11"/>
  <c r="CV166" i="11"/>
  <c r="CW166" i="11"/>
  <c r="CZ166" i="11"/>
  <c r="DA166" i="11"/>
  <c r="DD166" i="11"/>
  <c r="DE166" i="11"/>
  <c r="DH166" i="11"/>
  <c r="DI166" i="11"/>
  <c r="DL166" i="11"/>
  <c r="DM166" i="11"/>
  <c r="DP166" i="11"/>
  <c r="DQ166" i="11"/>
  <c r="DT166" i="11"/>
  <c r="DU166" i="11"/>
  <c r="DX166" i="11"/>
  <c r="DY166" i="11"/>
  <c r="EB166" i="11"/>
  <c r="EC166" i="11"/>
  <c r="EF166" i="11"/>
  <c r="EG166" i="11"/>
  <c r="EJ166" i="11"/>
  <c r="EK166" i="11"/>
  <c r="E167" i="11"/>
  <c r="C167" i="11" s="1"/>
  <c r="G167" i="11"/>
  <c r="H167" i="11"/>
  <c r="K167" i="11"/>
  <c r="L167" i="11"/>
  <c r="M167" i="11"/>
  <c r="N167" i="11"/>
  <c r="O167" i="11"/>
  <c r="P167" i="11"/>
  <c r="Q167" i="11"/>
  <c r="R167" i="11"/>
  <c r="S167" i="11"/>
  <c r="T167" i="11"/>
  <c r="U167" i="11"/>
  <c r="V167" i="11"/>
  <c r="W167" i="11"/>
  <c r="X167" i="11"/>
  <c r="Y167" i="11"/>
  <c r="Z167" i="11"/>
  <c r="AA167" i="11"/>
  <c r="AB167" i="11"/>
  <c r="AC167" i="11"/>
  <c r="AD167" i="11"/>
  <c r="AE167" i="11"/>
  <c r="AF167" i="11"/>
  <c r="AG167" i="11"/>
  <c r="AH167" i="11"/>
  <c r="AI167" i="11"/>
  <c r="AJ167" i="11"/>
  <c r="AK167" i="11"/>
  <c r="AL167" i="11"/>
  <c r="AM167" i="11"/>
  <c r="AN167" i="11"/>
  <c r="AO167" i="11"/>
  <c r="AP167" i="11"/>
  <c r="AQ167" i="11"/>
  <c r="AR167" i="11"/>
  <c r="AS167" i="11"/>
  <c r="AT167" i="11"/>
  <c r="AU167" i="11"/>
  <c r="AV167" i="11"/>
  <c r="AW167" i="11"/>
  <c r="AX167" i="11"/>
  <c r="AY167" i="11"/>
  <c r="AZ167" i="11"/>
  <c r="BA167" i="11"/>
  <c r="BB167" i="11"/>
  <c r="BC167" i="11"/>
  <c r="BD167" i="11"/>
  <c r="BE167" i="11"/>
  <c r="BF167" i="11"/>
  <c r="BG167" i="11"/>
  <c r="BH167" i="11"/>
  <c r="BI167" i="11"/>
  <c r="BJ167" i="11"/>
  <c r="BK167" i="11"/>
  <c r="BL167" i="11"/>
  <c r="BM167" i="11"/>
  <c r="BN167" i="11"/>
  <c r="BO167" i="11"/>
  <c r="BP167" i="11"/>
  <c r="BQ167" i="11"/>
  <c r="BR167" i="11"/>
  <c r="BS167" i="11"/>
  <c r="BT167" i="11"/>
  <c r="BU167" i="11"/>
  <c r="BV167" i="11"/>
  <c r="BW167" i="11"/>
  <c r="BY167" i="11"/>
  <c r="BZ167" i="11"/>
  <c r="CA167" i="11"/>
  <c r="CB167" i="11"/>
  <c r="CC167" i="11"/>
  <c r="CD167" i="11"/>
  <c r="CE167" i="11"/>
  <c r="CF167" i="11"/>
  <c r="CG167" i="11"/>
  <c r="CH167" i="11"/>
  <c r="CI167" i="11"/>
  <c r="CJ167" i="11"/>
  <c r="CK167" i="11"/>
  <c r="CL167" i="11"/>
  <c r="CM167" i="11"/>
  <c r="CN167" i="11"/>
  <c r="CO167" i="11"/>
  <c r="CP167" i="11"/>
  <c r="CQ167" i="11"/>
  <c r="CR167" i="11"/>
  <c r="CS167" i="11"/>
  <c r="CT167" i="11"/>
  <c r="CU167" i="11"/>
  <c r="CV167" i="11"/>
  <c r="CW167" i="11"/>
  <c r="CX167" i="11"/>
  <c r="CY167" i="11"/>
  <c r="CZ167" i="11"/>
  <c r="DA167" i="11"/>
  <c r="DB167" i="11"/>
  <c r="DC167" i="11"/>
  <c r="DD167" i="11"/>
  <c r="DE167" i="11"/>
  <c r="DF167" i="11"/>
  <c r="DG167" i="11"/>
  <c r="DH167" i="11"/>
  <c r="DI167" i="11"/>
  <c r="DJ167" i="11"/>
  <c r="DK167" i="11"/>
  <c r="DL167" i="11"/>
  <c r="DM167" i="11"/>
  <c r="DN167" i="11"/>
  <c r="DO167" i="11"/>
  <c r="DP167" i="11"/>
  <c r="DQ167" i="11"/>
  <c r="DR167" i="11"/>
  <c r="DS167" i="11"/>
  <c r="DT167" i="11"/>
  <c r="DU167" i="11"/>
  <c r="DV167" i="11"/>
  <c r="DW167" i="11"/>
  <c r="DX167" i="11"/>
  <c r="DY167" i="11"/>
  <c r="DZ167" i="11"/>
  <c r="EA167" i="11"/>
  <c r="EB167" i="11"/>
  <c r="EC167" i="11"/>
  <c r="ED167" i="11"/>
  <c r="EE167" i="11"/>
  <c r="EF167" i="11"/>
  <c r="EG167" i="11"/>
  <c r="EH167" i="11"/>
  <c r="EI167" i="11"/>
  <c r="EJ167" i="11"/>
  <c r="EK167" i="11"/>
  <c r="E168" i="11"/>
  <c r="C168" i="11" s="1"/>
  <c r="K168" i="11"/>
  <c r="L168" i="11"/>
  <c r="M168" i="11"/>
  <c r="N168" i="11"/>
  <c r="O168" i="11"/>
  <c r="P168" i="11"/>
  <c r="Q168" i="11"/>
  <c r="R168" i="11"/>
  <c r="S168" i="11"/>
  <c r="T168" i="11"/>
  <c r="U168" i="11"/>
  <c r="V168" i="11"/>
  <c r="W168" i="11"/>
  <c r="X168" i="11"/>
  <c r="Y168" i="11"/>
  <c r="Z168" i="11"/>
  <c r="AA168" i="11"/>
  <c r="AB168" i="11"/>
  <c r="AC168" i="11"/>
  <c r="AD168" i="11"/>
  <c r="AE168" i="11"/>
  <c r="AF168" i="11"/>
  <c r="AG168" i="11"/>
  <c r="AH168" i="11"/>
  <c r="AI168" i="11"/>
  <c r="AJ168" i="11"/>
  <c r="AK168" i="11"/>
  <c r="AL168" i="11"/>
  <c r="AM168" i="11"/>
  <c r="AN168" i="11"/>
  <c r="AO168" i="11"/>
  <c r="AP168" i="11"/>
  <c r="AQ168" i="11"/>
  <c r="AR168" i="11"/>
  <c r="AS168" i="11"/>
  <c r="AT168" i="11"/>
  <c r="AU168" i="11"/>
  <c r="AV168" i="11"/>
  <c r="AW168" i="11"/>
  <c r="AX168" i="11"/>
  <c r="AY168" i="11"/>
  <c r="AZ168" i="11"/>
  <c r="BA168" i="11"/>
  <c r="BB168" i="11"/>
  <c r="BC168" i="11"/>
  <c r="BD168" i="11"/>
  <c r="BE168" i="11"/>
  <c r="BF168" i="11"/>
  <c r="BG168" i="11"/>
  <c r="BH168" i="11"/>
  <c r="BI168" i="11"/>
  <c r="BJ168" i="11"/>
  <c r="BK168" i="11"/>
  <c r="BL168" i="11"/>
  <c r="BM168" i="11"/>
  <c r="BN168" i="11"/>
  <c r="BO168" i="11"/>
  <c r="BP168" i="11"/>
  <c r="BQ168" i="11"/>
  <c r="BR168" i="11"/>
  <c r="BS168" i="11"/>
  <c r="BT168" i="11"/>
  <c r="BU168" i="11"/>
  <c r="BV168" i="11"/>
  <c r="BW168" i="11"/>
  <c r="CC168" i="11"/>
  <c r="CK168" i="11"/>
  <c r="CS168" i="11"/>
  <c r="DA168" i="11"/>
  <c r="DI168" i="11"/>
  <c r="DQ168" i="11"/>
  <c r="DY168" i="11"/>
  <c r="EG168" i="11"/>
  <c r="E169" i="11"/>
  <c r="C169" i="11" s="1"/>
  <c r="H169" i="11"/>
  <c r="K169" i="11"/>
  <c r="L169" i="11"/>
  <c r="M169" i="11"/>
  <c r="N169" i="11"/>
  <c r="O169" i="11"/>
  <c r="P169" i="11"/>
  <c r="Q169" i="11"/>
  <c r="R169" i="11"/>
  <c r="S169" i="11"/>
  <c r="T169" i="11"/>
  <c r="U169" i="11"/>
  <c r="V169" i="11"/>
  <c r="W169" i="11"/>
  <c r="X169" i="11"/>
  <c r="Y169" i="11"/>
  <c r="Z169" i="11"/>
  <c r="AA169" i="11"/>
  <c r="AB169" i="11"/>
  <c r="AC169" i="11"/>
  <c r="AD169" i="11"/>
  <c r="AE169" i="11"/>
  <c r="AF169" i="11"/>
  <c r="AG169" i="11"/>
  <c r="AH169" i="11"/>
  <c r="AI169" i="11"/>
  <c r="AJ169" i="11"/>
  <c r="AK169" i="11"/>
  <c r="AL169" i="11"/>
  <c r="AM169" i="11"/>
  <c r="AN169" i="11"/>
  <c r="AO169" i="11"/>
  <c r="AP169" i="11"/>
  <c r="AQ169" i="11"/>
  <c r="AR169" i="11"/>
  <c r="AS169" i="11"/>
  <c r="AT169" i="11"/>
  <c r="AU169" i="11"/>
  <c r="AV169" i="11"/>
  <c r="AW169" i="11"/>
  <c r="AX169" i="11"/>
  <c r="AY169" i="11"/>
  <c r="AZ169" i="11"/>
  <c r="BA169" i="11"/>
  <c r="BB169" i="11"/>
  <c r="BC169" i="11"/>
  <c r="BD169" i="11"/>
  <c r="BE169" i="11"/>
  <c r="BF169" i="11"/>
  <c r="BG169" i="11"/>
  <c r="BH169" i="11"/>
  <c r="BI169" i="11"/>
  <c r="BJ169" i="11"/>
  <c r="BK169" i="11"/>
  <c r="BL169" i="11"/>
  <c r="BM169" i="11"/>
  <c r="BN169" i="11"/>
  <c r="BO169" i="11"/>
  <c r="BP169" i="11"/>
  <c r="BQ169" i="11"/>
  <c r="BR169" i="11"/>
  <c r="BS169" i="11"/>
  <c r="BT169" i="11"/>
  <c r="BU169" i="11"/>
  <c r="BV169" i="11"/>
  <c r="BW169" i="11"/>
  <c r="BY169" i="11"/>
  <c r="BZ169" i="11"/>
  <c r="CA169" i="11"/>
  <c r="CC169" i="11"/>
  <c r="CD169" i="11"/>
  <c r="CE169" i="11"/>
  <c r="CG169" i="11"/>
  <c r="CH169" i="11"/>
  <c r="CI169" i="11"/>
  <c r="CK169" i="11"/>
  <c r="CL169" i="11"/>
  <c r="CM169" i="11"/>
  <c r="CO169" i="11"/>
  <c r="CP169" i="11"/>
  <c r="CQ169" i="11"/>
  <c r="CS169" i="11"/>
  <c r="CT169" i="11"/>
  <c r="CU169" i="11"/>
  <c r="CW169" i="11"/>
  <c r="CX169" i="11"/>
  <c r="CY169" i="11"/>
  <c r="DA169" i="11"/>
  <c r="DB169" i="11"/>
  <c r="DC169" i="11"/>
  <c r="DE169" i="11"/>
  <c r="DF169" i="11"/>
  <c r="DG169" i="11"/>
  <c r="DI169" i="11"/>
  <c r="DJ169" i="11"/>
  <c r="DK169" i="11"/>
  <c r="DM169" i="11"/>
  <c r="DN169" i="11"/>
  <c r="DO169" i="11"/>
  <c r="DQ169" i="11"/>
  <c r="DR169" i="11"/>
  <c r="DS169" i="11"/>
  <c r="DU169" i="11"/>
  <c r="DV169" i="11"/>
  <c r="DW169" i="11"/>
  <c r="DY169" i="11"/>
  <c r="DZ169" i="11"/>
  <c r="EA169" i="11"/>
  <c r="EC169" i="11"/>
  <c r="ED169" i="11"/>
  <c r="EE169" i="11"/>
  <c r="EG169" i="11"/>
  <c r="EH169" i="11"/>
  <c r="EI169" i="11"/>
  <c r="EK169" i="11"/>
  <c r="E170" i="11"/>
  <c r="K170" i="11"/>
  <c r="L170" i="11"/>
  <c r="M170" i="11"/>
  <c r="N170" i="11"/>
  <c r="O170" i="11"/>
  <c r="P170" i="11"/>
  <c r="Q170" i="11"/>
  <c r="R170" i="11"/>
  <c r="S170" i="11"/>
  <c r="T170" i="11"/>
  <c r="U170" i="11"/>
  <c r="V170" i="11"/>
  <c r="W170" i="11"/>
  <c r="X170" i="11"/>
  <c r="Y170" i="11"/>
  <c r="Z170" i="11"/>
  <c r="AA170" i="11"/>
  <c r="AB170" i="11"/>
  <c r="AC170" i="11"/>
  <c r="AD170" i="11"/>
  <c r="AE170" i="11"/>
  <c r="AF170" i="11"/>
  <c r="AG170" i="11"/>
  <c r="AH170" i="11"/>
  <c r="AI170" i="11"/>
  <c r="AJ170" i="11"/>
  <c r="AK170" i="11"/>
  <c r="AL170" i="11"/>
  <c r="AM170" i="11"/>
  <c r="AN170" i="11"/>
  <c r="AO170" i="11"/>
  <c r="AP170" i="11"/>
  <c r="AQ170" i="11"/>
  <c r="AR170" i="11"/>
  <c r="AS170" i="11"/>
  <c r="AT170" i="11"/>
  <c r="AU170" i="11"/>
  <c r="AV170" i="11"/>
  <c r="AW170" i="11"/>
  <c r="AX170" i="11"/>
  <c r="AY170" i="11"/>
  <c r="AZ170" i="11"/>
  <c r="BA170" i="11"/>
  <c r="BB170" i="11"/>
  <c r="BC170" i="11"/>
  <c r="BD170" i="11"/>
  <c r="BE170" i="11"/>
  <c r="BF170" i="11"/>
  <c r="BG170" i="11"/>
  <c r="BH170" i="11"/>
  <c r="BI170" i="11"/>
  <c r="BJ170" i="11"/>
  <c r="BK170" i="11"/>
  <c r="BL170" i="11"/>
  <c r="BM170" i="11"/>
  <c r="BN170" i="11"/>
  <c r="BO170" i="11"/>
  <c r="BP170" i="11"/>
  <c r="BQ170" i="11"/>
  <c r="BR170" i="11"/>
  <c r="BS170" i="11"/>
  <c r="BT170" i="11"/>
  <c r="BU170" i="11"/>
  <c r="BV170" i="11"/>
  <c r="BW170" i="11"/>
  <c r="EB170" i="11"/>
  <c r="E171" i="11"/>
  <c r="K171" i="11"/>
  <c r="L171" i="11"/>
  <c r="M171" i="11"/>
  <c r="N171" i="11"/>
  <c r="O171" i="11"/>
  <c r="P171" i="11"/>
  <c r="Q171" i="11"/>
  <c r="R171" i="11"/>
  <c r="S171" i="11"/>
  <c r="T171" i="11"/>
  <c r="U171" i="11"/>
  <c r="V171" i="11"/>
  <c r="W171" i="11"/>
  <c r="X171" i="11"/>
  <c r="Y171" i="11"/>
  <c r="Z171" i="11"/>
  <c r="AA171" i="11"/>
  <c r="AB171" i="11"/>
  <c r="AC171" i="11"/>
  <c r="AD171" i="11"/>
  <c r="AE171" i="11"/>
  <c r="AF171" i="11"/>
  <c r="AG171" i="11"/>
  <c r="AH171" i="11"/>
  <c r="AI171" i="11"/>
  <c r="AJ171" i="11"/>
  <c r="AK171" i="11"/>
  <c r="AL171" i="11"/>
  <c r="AM171" i="11"/>
  <c r="AN171" i="11"/>
  <c r="AO171" i="11"/>
  <c r="AP171" i="11"/>
  <c r="AQ171" i="11"/>
  <c r="AR171" i="11"/>
  <c r="AS171" i="11"/>
  <c r="AT171" i="11"/>
  <c r="AU171" i="11"/>
  <c r="AV171" i="11"/>
  <c r="AW171" i="11"/>
  <c r="AX171" i="11"/>
  <c r="AY171" i="11"/>
  <c r="AZ171" i="11"/>
  <c r="BA171" i="11"/>
  <c r="BB171" i="11"/>
  <c r="BC171" i="11"/>
  <c r="BD171" i="11"/>
  <c r="BE171" i="11"/>
  <c r="BF171" i="11"/>
  <c r="BG171" i="11"/>
  <c r="BH171" i="11"/>
  <c r="BI171" i="11"/>
  <c r="BJ171" i="11"/>
  <c r="BK171" i="11"/>
  <c r="BL171" i="11"/>
  <c r="BM171" i="11"/>
  <c r="BN171" i="11"/>
  <c r="BO171" i="11"/>
  <c r="BP171" i="11"/>
  <c r="BQ171" i="11"/>
  <c r="BR171" i="11"/>
  <c r="BS171" i="11"/>
  <c r="BT171" i="11"/>
  <c r="BU171" i="11"/>
  <c r="BV171" i="11"/>
  <c r="BW171" i="11"/>
  <c r="BY171" i="11"/>
  <c r="CB171" i="11"/>
  <c r="CC171" i="11"/>
  <c r="CD171" i="11"/>
  <c r="CG171" i="11"/>
  <c r="CH171" i="11"/>
  <c r="CJ171" i="11"/>
  <c r="CL171" i="11"/>
  <c r="CN171" i="11"/>
  <c r="CO171" i="11"/>
  <c r="CR171" i="11"/>
  <c r="CS171" i="11"/>
  <c r="CT171" i="11"/>
  <c r="CW171" i="11"/>
  <c r="CX171" i="11"/>
  <c r="CZ171" i="11"/>
  <c r="DB171" i="11"/>
  <c r="DD171" i="11"/>
  <c r="DE171" i="11"/>
  <c r="DH171" i="11"/>
  <c r="DI171" i="11"/>
  <c r="DJ171" i="11"/>
  <c r="DM171" i="11"/>
  <c r="DN171" i="11"/>
  <c r="DP171" i="11"/>
  <c r="DR171" i="11"/>
  <c r="DT171" i="11"/>
  <c r="DU171" i="11"/>
  <c r="DX171" i="11"/>
  <c r="DY171" i="11"/>
  <c r="DZ171" i="11"/>
  <c r="EC171" i="11"/>
  <c r="ED171" i="11"/>
  <c r="EF171" i="11"/>
  <c r="EH171" i="11"/>
  <c r="EJ171" i="11"/>
  <c r="EK171" i="11"/>
  <c r="E172" i="11"/>
  <c r="K172" i="11"/>
  <c r="L172" i="11"/>
  <c r="M172" i="11"/>
  <c r="N172" i="11"/>
  <c r="O172" i="11"/>
  <c r="P172" i="11"/>
  <c r="Q172" i="11"/>
  <c r="R172" i="11"/>
  <c r="S172" i="11"/>
  <c r="T172" i="11"/>
  <c r="U172" i="11"/>
  <c r="V172" i="11"/>
  <c r="W172" i="11"/>
  <c r="X172" i="11"/>
  <c r="Y172" i="11"/>
  <c r="Z172" i="11"/>
  <c r="AA172" i="11"/>
  <c r="AB172" i="11"/>
  <c r="AC172" i="11"/>
  <c r="AD172" i="11"/>
  <c r="AE172" i="11"/>
  <c r="AF172" i="11"/>
  <c r="AG172" i="11"/>
  <c r="AH172" i="11"/>
  <c r="AI172" i="11"/>
  <c r="AJ172" i="11"/>
  <c r="AK172" i="11"/>
  <c r="AL172" i="11"/>
  <c r="AM172" i="11"/>
  <c r="AN172" i="11"/>
  <c r="AO172" i="11"/>
  <c r="AP172" i="11"/>
  <c r="AQ172" i="11"/>
  <c r="AR172" i="11"/>
  <c r="AS172" i="11"/>
  <c r="AT172" i="11"/>
  <c r="AU172" i="11"/>
  <c r="AV172" i="11"/>
  <c r="AW172" i="11"/>
  <c r="AX172" i="11"/>
  <c r="AY172" i="11"/>
  <c r="AZ172" i="11"/>
  <c r="BA172" i="11"/>
  <c r="BB172" i="11"/>
  <c r="BC172" i="11"/>
  <c r="BD172" i="11"/>
  <c r="BE172" i="11"/>
  <c r="BF172" i="11"/>
  <c r="BG172" i="11"/>
  <c r="BH172" i="11"/>
  <c r="BI172" i="11"/>
  <c r="BJ172" i="11"/>
  <c r="BK172" i="11"/>
  <c r="BL172" i="11"/>
  <c r="BM172" i="11"/>
  <c r="BN172" i="11"/>
  <c r="BO172" i="11"/>
  <c r="BP172" i="11"/>
  <c r="BQ172" i="11"/>
  <c r="BR172" i="11"/>
  <c r="BS172" i="11"/>
  <c r="BT172" i="11"/>
  <c r="BU172" i="11"/>
  <c r="BV172" i="11"/>
  <c r="BW172" i="11"/>
  <c r="CB172" i="11"/>
  <c r="CF172" i="11"/>
  <c r="CJ172" i="11"/>
  <c r="CR172" i="11"/>
  <c r="CV172" i="11"/>
  <c r="CZ172" i="11"/>
  <c r="DH172" i="11"/>
  <c r="DL172" i="11"/>
  <c r="DP172" i="11"/>
  <c r="DX172" i="11"/>
  <c r="EB172" i="11"/>
  <c r="EF172" i="11"/>
  <c r="EJ172" i="11"/>
  <c r="E173" i="11"/>
  <c r="C173" i="11" s="1"/>
  <c r="K173" i="11"/>
  <c r="L173" i="11"/>
  <c r="M173" i="11"/>
  <c r="N173" i="11"/>
  <c r="O173" i="11"/>
  <c r="P173" i="11"/>
  <c r="Q173" i="11"/>
  <c r="R173" i="11"/>
  <c r="S173" i="11"/>
  <c r="T173" i="11"/>
  <c r="U173" i="11"/>
  <c r="V173" i="11"/>
  <c r="W173" i="11"/>
  <c r="X173" i="11"/>
  <c r="Y173" i="11"/>
  <c r="Z173" i="11"/>
  <c r="AA173" i="11"/>
  <c r="AB173" i="11"/>
  <c r="AC173" i="11"/>
  <c r="AD173" i="11"/>
  <c r="AE173" i="11"/>
  <c r="AF173" i="11"/>
  <c r="AG173" i="11"/>
  <c r="AH173" i="11"/>
  <c r="AI173" i="11"/>
  <c r="AJ173" i="11"/>
  <c r="AK173" i="11"/>
  <c r="AL173" i="11"/>
  <c r="AM173" i="11"/>
  <c r="AN173" i="11"/>
  <c r="AO173" i="11"/>
  <c r="AP173" i="11"/>
  <c r="AQ173" i="11"/>
  <c r="AR173" i="11"/>
  <c r="AS173" i="11"/>
  <c r="AT173" i="11"/>
  <c r="AU173" i="11"/>
  <c r="AV173" i="11"/>
  <c r="AW173" i="11"/>
  <c r="AX173" i="11"/>
  <c r="AY173" i="11"/>
  <c r="AZ173" i="11"/>
  <c r="BA173" i="11"/>
  <c r="BB173" i="11"/>
  <c r="BC173" i="11"/>
  <c r="BD173" i="11"/>
  <c r="BE173" i="11"/>
  <c r="BF173" i="11"/>
  <c r="BG173" i="11"/>
  <c r="BH173" i="11"/>
  <c r="BI173" i="11"/>
  <c r="BJ173" i="11"/>
  <c r="BK173" i="11"/>
  <c r="BL173" i="11"/>
  <c r="BM173" i="11"/>
  <c r="BN173" i="11"/>
  <c r="BO173" i="11"/>
  <c r="BP173" i="11"/>
  <c r="BQ173" i="11"/>
  <c r="BR173" i="11"/>
  <c r="BS173" i="11"/>
  <c r="BT173" i="11"/>
  <c r="BU173" i="11"/>
  <c r="BV173" i="11"/>
  <c r="BW173" i="11"/>
  <c r="BY173" i="11"/>
  <c r="BZ173" i="11"/>
  <c r="CA173" i="11"/>
  <c r="CC173" i="11"/>
  <c r="CD173" i="11"/>
  <c r="CE173" i="11"/>
  <c r="CG173" i="11"/>
  <c r="CH173" i="11"/>
  <c r="CI173" i="11"/>
  <c r="CK173" i="11"/>
  <c r="CL173" i="11"/>
  <c r="CM173" i="11"/>
  <c r="CO173" i="11"/>
  <c r="CP173" i="11"/>
  <c r="CQ173" i="11"/>
  <c r="CS173" i="11"/>
  <c r="CT173" i="11"/>
  <c r="CU173" i="11"/>
  <c r="CW173" i="11"/>
  <c r="CX173" i="11"/>
  <c r="CY173" i="11"/>
  <c r="DA173" i="11"/>
  <c r="DB173" i="11"/>
  <c r="DC173" i="11"/>
  <c r="DE173" i="11"/>
  <c r="DF173" i="11"/>
  <c r="DG173" i="11"/>
  <c r="DI173" i="11"/>
  <c r="DJ173" i="11"/>
  <c r="DK173" i="11"/>
  <c r="DM173" i="11"/>
  <c r="DN173" i="11"/>
  <c r="DO173" i="11"/>
  <c r="DQ173" i="11"/>
  <c r="DR173" i="11"/>
  <c r="DS173" i="11"/>
  <c r="DU173" i="11"/>
  <c r="DV173" i="11"/>
  <c r="DW173" i="11"/>
  <c r="DY173" i="11"/>
  <c r="DZ173" i="11"/>
  <c r="EA173" i="11"/>
  <c r="EC173" i="11"/>
  <c r="ED173" i="11"/>
  <c r="EE173" i="11"/>
  <c r="EG173" i="11"/>
  <c r="EH173" i="11"/>
  <c r="EI173" i="11"/>
  <c r="EK173" i="11"/>
  <c r="E174" i="11"/>
  <c r="C174" i="11" s="1"/>
  <c r="K174" i="11"/>
  <c r="L174" i="11"/>
  <c r="M174" i="11"/>
  <c r="N174" i="11"/>
  <c r="O174" i="11"/>
  <c r="P174" i="11"/>
  <c r="Q174" i="11"/>
  <c r="R174" i="11"/>
  <c r="S174" i="11"/>
  <c r="T174" i="11"/>
  <c r="U174" i="11"/>
  <c r="V174" i="11"/>
  <c r="W174" i="11"/>
  <c r="X174" i="11"/>
  <c r="Y174" i="11"/>
  <c r="Z174" i="11"/>
  <c r="AA174" i="11"/>
  <c r="AB174" i="11"/>
  <c r="AC174" i="11"/>
  <c r="AD174" i="11"/>
  <c r="AE174" i="11"/>
  <c r="AF174" i="11"/>
  <c r="AG174" i="11"/>
  <c r="AH174" i="11"/>
  <c r="AI174" i="11"/>
  <c r="AJ174" i="11"/>
  <c r="AK174" i="11"/>
  <c r="AL174" i="11"/>
  <c r="AM174" i="11"/>
  <c r="AN174" i="11"/>
  <c r="AO174" i="11"/>
  <c r="AP174" i="11"/>
  <c r="AQ174" i="11"/>
  <c r="AR174" i="11"/>
  <c r="AS174" i="11"/>
  <c r="AT174" i="11"/>
  <c r="AU174" i="11"/>
  <c r="AV174" i="11"/>
  <c r="AW174" i="11"/>
  <c r="AX174" i="11"/>
  <c r="AY174" i="11"/>
  <c r="AZ174" i="11"/>
  <c r="BA174" i="11"/>
  <c r="BB174" i="11"/>
  <c r="BC174" i="11"/>
  <c r="BD174" i="11"/>
  <c r="BE174" i="11"/>
  <c r="BF174" i="11"/>
  <c r="BG174" i="11"/>
  <c r="BH174" i="11"/>
  <c r="BI174" i="11"/>
  <c r="BJ174" i="11"/>
  <c r="BK174" i="11"/>
  <c r="BL174" i="11"/>
  <c r="BM174" i="11"/>
  <c r="BN174" i="11"/>
  <c r="BO174" i="11"/>
  <c r="BP174" i="11"/>
  <c r="BQ174" i="11"/>
  <c r="BR174" i="11"/>
  <c r="BS174" i="11"/>
  <c r="BT174" i="11"/>
  <c r="BU174" i="11"/>
  <c r="BV174" i="11"/>
  <c r="BW174" i="11"/>
  <c r="CF174" i="11"/>
  <c r="CJ174" i="11"/>
  <c r="CN174" i="11"/>
  <c r="CV174" i="11"/>
  <c r="CZ174" i="11"/>
  <c r="DD174" i="11"/>
  <c r="DL174" i="11"/>
  <c r="DP174" i="11"/>
  <c r="DT174" i="11"/>
  <c r="EB174" i="11"/>
  <c r="EF174" i="11"/>
  <c r="EJ174" i="11"/>
  <c r="E175" i="11"/>
  <c r="C175" i="11" s="1"/>
  <c r="K175" i="11"/>
  <c r="L175" i="11"/>
  <c r="M175" i="11"/>
  <c r="N175" i="11"/>
  <c r="O175" i="11"/>
  <c r="P175" i="11"/>
  <c r="Q175" i="11"/>
  <c r="R175" i="11"/>
  <c r="S175" i="11"/>
  <c r="T175" i="11"/>
  <c r="U175" i="11"/>
  <c r="V175" i="11"/>
  <c r="W175" i="11"/>
  <c r="X175" i="11"/>
  <c r="Y175" i="11"/>
  <c r="Z175" i="11"/>
  <c r="AA175" i="11"/>
  <c r="AB175" i="11"/>
  <c r="AC175" i="11"/>
  <c r="AD175" i="11"/>
  <c r="AE175" i="11"/>
  <c r="AF175" i="11"/>
  <c r="AG175" i="11"/>
  <c r="AH175" i="11"/>
  <c r="AI175" i="11"/>
  <c r="AJ175" i="11"/>
  <c r="AK175" i="11"/>
  <c r="AL175" i="11"/>
  <c r="AM175" i="11"/>
  <c r="AN175" i="11"/>
  <c r="AO175" i="11"/>
  <c r="AP175" i="11"/>
  <c r="AQ175" i="11"/>
  <c r="AR175" i="11"/>
  <c r="AS175" i="11"/>
  <c r="AT175" i="11"/>
  <c r="AU175" i="11"/>
  <c r="AV175" i="11"/>
  <c r="AW175" i="11"/>
  <c r="AX175" i="11"/>
  <c r="AY175" i="11"/>
  <c r="AZ175" i="11"/>
  <c r="BA175" i="11"/>
  <c r="BB175" i="11"/>
  <c r="BC175" i="11"/>
  <c r="BD175" i="11"/>
  <c r="BE175" i="11"/>
  <c r="BF175" i="11"/>
  <c r="BG175" i="11"/>
  <c r="BH175" i="11"/>
  <c r="BI175" i="11"/>
  <c r="BJ175" i="11"/>
  <c r="BK175" i="11"/>
  <c r="BL175" i="11"/>
  <c r="BM175" i="11"/>
  <c r="BN175" i="11"/>
  <c r="BO175" i="11"/>
  <c r="BP175" i="11"/>
  <c r="BQ175" i="11"/>
  <c r="BR175" i="11"/>
  <c r="BS175" i="11"/>
  <c r="BT175" i="11"/>
  <c r="BU175" i="11"/>
  <c r="BV175" i="11"/>
  <c r="BW175" i="11"/>
  <c r="BY175" i="11"/>
  <c r="CC175" i="11"/>
  <c r="CG175" i="11"/>
  <c r="CK175" i="11"/>
  <c r="CO175" i="11"/>
  <c r="CS175" i="11"/>
  <c r="CW175" i="11"/>
  <c r="DA175" i="11"/>
  <c r="DE175" i="11"/>
  <c r="DI175" i="11"/>
  <c r="DM175" i="11"/>
  <c r="DQ175" i="11"/>
  <c r="DU175" i="11"/>
  <c r="DY175" i="11"/>
  <c r="EC175" i="11"/>
  <c r="EG175" i="11"/>
  <c r="EK175" i="11"/>
  <c r="E176" i="11"/>
  <c r="C176" i="11" s="1"/>
  <c r="K176" i="11"/>
  <c r="L176" i="11"/>
  <c r="M176" i="11"/>
  <c r="N176" i="11"/>
  <c r="O176" i="11"/>
  <c r="P176" i="11"/>
  <c r="Q176" i="11"/>
  <c r="R176" i="11"/>
  <c r="S176" i="11"/>
  <c r="T176" i="11"/>
  <c r="U176" i="11"/>
  <c r="V176" i="11"/>
  <c r="W176" i="11"/>
  <c r="X176" i="11"/>
  <c r="Y176" i="11"/>
  <c r="Z176" i="11"/>
  <c r="AA176" i="11"/>
  <c r="AB176" i="11"/>
  <c r="AC176" i="11"/>
  <c r="AD176" i="11"/>
  <c r="AE176" i="11"/>
  <c r="AF176" i="11"/>
  <c r="AG176" i="11"/>
  <c r="AH176" i="11"/>
  <c r="AI176" i="11"/>
  <c r="AJ176" i="11"/>
  <c r="AK176" i="11"/>
  <c r="AL176" i="11"/>
  <c r="AM176" i="11"/>
  <c r="AN176" i="11"/>
  <c r="AO176" i="11"/>
  <c r="AP176" i="11"/>
  <c r="AQ176" i="11"/>
  <c r="AR176" i="11"/>
  <c r="AS176" i="11"/>
  <c r="AT176" i="11"/>
  <c r="AU176" i="11"/>
  <c r="AV176" i="11"/>
  <c r="AW176" i="11"/>
  <c r="AX176" i="11"/>
  <c r="AY176" i="11"/>
  <c r="AZ176" i="11"/>
  <c r="BA176" i="11"/>
  <c r="BB176" i="11"/>
  <c r="BC176" i="11"/>
  <c r="BD176" i="11"/>
  <c r="BE176" i="11"/>
  <c r="BF176" i="11"/>
  <c r="BG176" i="11"/>
  <c r="BH176" i="11"/>
  <c r="BI176" i="11"/>
  <c r="BJ176" i="11"/>
  <c r="BK176" i="11"/>
  <c r="BL176" i="11"/>
  <c r="BM176" i="11"/>
  <c r="BN176" i="11"/>
  <c r="BO176" i="11"/>
  <c r="BP176" i="11"/>
  <c r="BQ176" i="11"/>
  <c r="BR176" i="11"/>
  <c r="BS176" i="11"/>
  <c r="BT176" i="11"/>
  <c r="BU176" i="11"/>
  <c r="BV176" i="11"/>
  <c r="BW176" i="11"/>
  <c r="CB176" i="11"/>
  <c r="CF176" i="11"/>
  <c r="CJ176" i="11"/>
  <c r="CN176" i="11"/>
  <c r="CR176" i="11"/>
  <c r="CV176" i="11"/>
  <c r="CZ176" i="11"/>
  <c r="DD176" i="11"/>
  <c r="DH176" i="11"/>
  <c r="DL176" i="11"/>
  <c r="DP176" i="11"/>
  <c r="DT176" i="11"/>
  <c r="DX176" i="11"/>
  <c r="EB176" i="11"/>
  <c r="EF176" i="11"/>
  <c r="EJ176" i="11"/>
  <c r="E177" i="11"/>
  <c r="C177" i="11" s="1"/>
  <c r="K177" i="11"/>
  <c r="L177" i="11"/>
  <c r="M177" i="11"/>
  <c r="N177" i="11"/>
  <c r="O177" i="11"/>
  <c r="P177" i="11"/>
  <c r="Q177" i="11"/>
  <c r="R177" i="11"/>
  <c r="S177" i="11"/>
  <c r="T177" i="11"/>
  <c r="U177" i="11"/>
  <c r="V177" i="11"/>
  <c r="W177" i="11"/>
  <c r="X177" i="11"/>
  <c r="Y177" i="11"/>
  <c r="Z177" i="11"/>
  <c r="AA177" i="11"/>
  <c r="AB177" i="11"/>
  <c r="AC177" i="11"/>
  <c r="AD177" i="11"/>
  <c r="AE177" i="11"/>
  <c r="AF177" i="11"/>
  <c r="AG177" i="11"/>
  <c r="AH177" i="11"/>
  <c r="AI177" i="11"/>
  <c r="AJ177" i="11"/>
  <c r="AK177" i="11"/>
  <c r="AL177" i="11"/>
  <c r="AM177" i="11"/>
  <c r="AN177" i="11"/>
  <c r="AO177" i="11"/>
  <c r="AP177" i="11"/>
  <c r="AQ177" i="11"/>
  <c r="AR177" i="11"/>
  <c r="AS177" i="11"/>
  <c r="AT177" i="11"/>
  <c r="AU177" i="11"/>
  <c r="AV177" i="11"/>
  <c r="AW177" i="11"/>
  <c r="AX177" i="11"/>
  <c r="AY177" i="11"/>
  <c r="AZ177" i="11"/>
  <c r="BA177" i="11"/>
  <c r="BB177" i="11"/>
  <c r="BC177" i="11"/>
  <c r="BD177" i="11"/>
  <c r="BE177" i="11"/>
  <c r="BF177" i="11"/>
  <c r="BG177" i="11"/>
  <c r="BH177" i="11"/>
  <c r="BI177" i="11"/>
  <c r="BJ177" i="11"/>
  <c r="BK177" i="11"/>
  <c r="BL177" i="11"/>
  <c r="BM177" i="11"/>
  <c r="BN177" i="11"/>
  <c r="BO177" i="11"/>
  <c r="BP177" i="11"/>
  <c r="BQ177" i="11"/>
  <c r="BR177" i="11"/>
  <c r="BS177" i="11"/>
  <c r="BT177" i="11"/>
  <c r="BU177" i="11"/>
  <c r="BV177" i="11"/>
  <c r="BW177" i="11"/>
  <c r="BZ177" i="11"/>
  <c r="CD177" i="11"/>
  <c r="CH177" i="11"/>
  <c r="CL177" i="11"/>
  <c r="CP177" i="11"/>
  <c r="CT177" i="11"/>
  <c r="CX177" i="11"/>
  <c r="DB177" i="11"/>
  <c r="DF177" i="11"/>
  <c r="DJ177" i="11"/>
  <c r="DN177" i="11"/>
  <c r="DR177" i="11"/>
  <c r="DV177" i="11"/>
  <c r="DZ177" i="11"/>
  <c r="ED177" i="11"/>
  <c r="EH177" i="11"/>
  <c r="E178" i="11"/>
  <c r="C178" i="11" s="1"/>
  <c r="K178" i="11"/>
  <c r="L178" i="11"/>
  <c r="M178" i="11"/>
  <c r="N178" i="11"/>
  <c r="O178" i="11"/>
  <c r="P178" i="11"/>
  <c r="Q178" i="11"/>
  <c r="R178" i="11"/>
  <c r="S178" i="11"/>
  <c r="T178" i="11"/>
  <c r="U178" i="11"/>
  <c r="V178" i="11"/>
  <c r="W178" i="11"/>
  <c r="X178" i="11"/>
  <c r="Y178" i="11"/>
  <c r="Z178" i="11"/>
  <c r="AA178" i="11"/>
  <c r="AB178" i="11"/>
  <c r="AC178" i="11"/>
  <c r="AD178" i="11"/>
  <c r="AE178" i="11"/>
  <c r="AF178" i="11"/>
  <c r="AG178" i="11"/>
  <c r="AH178" i="11"/>
  <c r="AI178" i="11"/>
  <c r="AJ178" i="11"/>
  <c r="AK178" i="11"/>
  <c r="AL178" i="11"/>
  <c r="AM178" i="11"/>
  <c r="AN178" i="11"/>
  <c r="AO178" i="11"/>
  <c r="AP178" i="11"/>
  <c r="AQ178" i="11"/>
  <c r="AR178" i="11"/>
  <c r="AS178" i="11"/>
  <c r="AT178" i="11"/>
  <c r="AU178" i="11"/>
  <c r="AV178" i="11"/>
  <c r="AW178" i="11"/>
  <c r="AX178" i="11"/>
  <c r="AY178" i="11"/>
  <c r="AZ178" i="11"/>
  <c r="BA178" i="11"/>
  <c r="BB178" i="11"/>
  <c r="BC178" i="11"/>
  <c r="BD178" i="11"/>
  <c r="BE178" i="11"/>
  <c r="BF178" i="11"/>
  <c r="BG178" i="11"/>
  <c r="BH178" i="11"/>
  <c r="BI178" i="11"/>
  <c r="BJ178" i="11"/>
  <c r="BK178" i="11"/>
  <c r="BL178" i="11"/>
  <c r="BM178" i="11"/>
  <c r="BN178" i="11"/>
  <c r="BO178" i="11"/>
  <c r="BP178" i="11"/>
  <c r="BQ178" i="11"/>
  <c r="BR178" i="11"/>
  <c r="BS178" i="11"/>
  <c r="BT178" i="11"/>
  <c r="BU178" i="11"/>
  <c r="BV178" i="11"/>
  <c r="BW178" i="11"/>
  <c r="CV178" i="11"/>
  <c r="EB178" i="11"/>
  <c r="E179" i="11"/>
  <c r="C179" i="11" s="1"/>
  <c r="I179" i="11"/>
  <c r="K179" i="11"/>
  <c r="L179" i="11"/>
  <c r="M179" i="11"/>
  <c r="N179" i="11"/>
  <c r="O179" i="11"/>
  <c r="P179" i="11"/>
  <c r="Q179" i="11"/>
  <c r="R179" i="11"/>
  <c r="S179" i="11"/>
  <c r="T179" i="11"/>
  <c r="U179" i="11"/>
  <c r="V179" i="11"/>
  <c r="W179" i="11"/>
  <c r="X179" i="11"/>
  <c r="Y179" i="11"/>
  <c r="Z179" i="11"/>
  <c r="AA179" i="11"/>
  <c r="AB179" i="11"/>
  <c r="AC179" i="11"/>
  <c r="AD179" i="11"/>
  <c r="AE179" i="11"/>
  <c r="AF179" i="11"/>
  <c r="AG179" i="11"/>
  <c r="AH179" i="11"/>
  <c r="AI179" i="11"/>
  <c r="AJ179" i="11"/>
  <c r="AK179" i="11"/>
  <c r="AL179" i="11"/>
  <c r="AM179" i="11"/>
  <c r="AN179" i="11"/>
  <c r="AO179" i="11"/>
  <c r="AP179" i="11"/>
  <c r="AQ179" i="11"/>
  <c r="AR179" i="11"/>
  <c r="AS179" i="11"/>
  <c r="AT179" i="11"/>
  <c r="AU179" i="11"/>
  <c r="AV179" i="11"/>
  <c r="AW179" i="11"/>
  <c r="AX179" i="11"/>
  <c r="AY179" i="11"/>
  <c r="AZ179" i="11"/>
  <c r="BA179" i="11"/>
  <c r="BB179" i="11"/>
  <c r="BC179" i="11"/>
  <c r="BD179" i="11"/>
  <c r="BE179" i="11"/>
  <c r="BF179" i="11"/>
  <c r="BG179" i="11"/>
  <c r="BH179" i="11"/>
  <c r="BI179" i="11"/>
  <c r="BJ179" i="11"/>
  <c r="BK179" i="11"/>
  <c r="BL179" i="11"/>
  <c r="BM179" i="11"/>
  <c r="BN179" i="11"/>
  <c r="BO179" i="11"/>
  <c r="BP179" i="11"/>
  <c r="BQ179" i="11"/>
  <c r="BR179" i="11"/>
  <c r="BS179" i="11"/>
  <c r="BT179" i="11"/>
  <c r="BU179" i="11"/>
  <c r="BV179" i="11"/>
  <c r="BW179" i="11"/>
  <c r="BY179" i="11"/>
  <c r="CA179" i="11"/>
  <c r="CB179" i="11"/>
  <c r="CC179" i="11"/>
  <c r="CE179" i="11"/>
  <c r="CF179" i="11"/>
  <c r="CG179" i="11"/>
  <c r="CI179" i="11"/>
  <c r="CJ179" i="11"/>
  <c r="CK179" i="11"/>
  <c r="CM179" i="11"/>
  <c r="CN179" i="11"/>
  <c r="CO179" i="11"/>
  <c r="CQ179" i="11"/>
  <c r="CR179" i="11"/>
  <c r="CS179" i="11"/>
  <c r="CU179" i="11"/>
  <c r="CV179" i="11"/>
  <c r="CW179" i="11"/>
  <c r="CY179" i="11"/>
  <c r="CZ179" i="11"/>
  <c r="DA179" i="11"/>
  <c r="DC179" i="11"/>
  <c r="DD179" i="11"/>
  <c r="DE179" i="11"/>
  <c r="DG179" i="11"/>
  <c r="DH179" i="11"/>
  <c r="DI179" i="11"/>
  <c r="DK179" i="11"/>
  <c r="DL179" i="11"/>
  <c r="DM179" i="11"/>
  <c r="DO179" i="11"/>
  <c r="DP179" i="11"/>
  <c r="DQ179" i="11"/>
  <c r="DS179" i="11"/>
  <c r="DT179" i="11"/>
  <c r="DU179" i="11"/>
  <c r="DW179" i="11"/>
  <c r="DX179" i="11"/>
  <c r="DY179" i="11"/>
  <c r="EA179" i="11"/>
  <c r="EB179" i="11"/>
  <c r="EC179" i="11"/>
  <c r="EE179" i="11"/>
  <c r="EF179" i="11"/>
  <c r="EG179" i="11"/>
  <c r="EI179" i="11"/>
  <c r="EJ179" i="11"/>
  <c r="EK179" i="11"/>
  <c r="E180" i="11"/>
  <c r="C180" i="11" s="1"/>
  <c r="K180" i="11"/>
  <c r="L180" i="11"/>
  <c r="M180" i="11"/>
  <c r="N180" i="11"/>
  <c r="O180" i="11"/>
  <c r="P180" i="11"/>
  <c r="Q180" i="11"/>
  <c r="R180" i="11"/>
  <c r="S180" i="11"/>
  <c r="T180" i="11"/>
  <c r="U180" i="11"/>
  <c r="V180" i="11"/>
  <c r="W180" i="11"/>
  <c r="X180" i="11"/>
  <c r="Y180" i="11"/>
  <c r="Z180" i="11"/>
  <c r="AA180" i="11"/>
  <c r="AB180" i="11"/>
  <c r="AC180" i="11"/>
  <c r="AD180" i="11"/>
  <c r="AE180" i="11"/>
  <c r="AF180" i="11"/>
  <c r="AG180" i="11"/>
  <c r="AH180" i="11"/>
  <c r="AI180" i="11"/>
  <c r="AJ180" i="11"/>
  <c r="AK180" i="11"/>
  <c r="AL180" i="11"/>
  <c r="AM180" i="11"/>
  <c r="AN180" i="11"/>
  <c r="AO180" i="11"/>
  <c r="AP180" i="11"/>
  <c r="AQ180" i="11"/>
  <c r="AR180" i="11"/>
  <c r="AS180" i="11"/>
  <c r="AT180" i="11"/>
  <c r="AU180" i="11"/>
  <c r="AV180" i="11"/>
  <c r="AW180" i="11"/>
  <c r="AX180" i="11"/>
  <c r="AY180" i="11"/>
  <c r="AZ180" i="11"/>
  <c r="BA180" i="11"/>
  <c r="BB180" i="11"/>
  <c r="BC180" i="11"/>
  <c r="BD180" i="11"/>
  <c r="BE180" i="11"/>
  <c r="BF180" i="11"/>
  <c r="BG180" i="11"/>
  <c r="BH180" i="11"/>
  <c r="BI180" i="11"/>
  <c r="BJ180" i="11"/>
  <c r="BK180" i="11"/>
  <c r="BL180" i="11"/>
  <c r="BM180" i="11"/>
  <c r="BN180" i="11"/>
  <c r="BO180" i="11"/>
  <c r="BP180" i="11"/>
  <c r="BQ180" i="11"/>
  <c r="BR180" i="11"/>
  <c r="BS180" i="11"/>
  <c r="BT180" i="11"/>
  <c r="BU180" i="11"/>
  <c r="BV180" i="11"/>
  <c r="BW180" i="11"/>
  <c r="CJ180" i="11"/>
  <c r="CN180" i="11"/>
  <c r="CZ180" i="11"/>
  <c r="DD180" i="11"/>
  <c r="DP180" i="11"/>
  <c r="DT180" i="11"/>
  <c r="EF180" i="11"/>
  <c r="EJ180" i="11"/>
  <c r="E181" i="11"/>
  <c r="C181" i="11" s="1"/>
  <c r="K181" i="11"/>
  <c r="L181" i="11"/>
  <c r="M181" i="11"/>
  <c r="N181" i="11"/>
  <c r="O181" i="11"/>
  <c r="P181" i="11"/>
  <c r="Q181" i="11"/>
  <c r="R181" i="11"/>
  <c r="S181" i="11"/>
  <c r="T181" i="11"/>
  <c r="U181" i="11"/>
  <c r="V181" i="11"/>
  <c r="W181" i="11"/>
  <c r="X181" i="11"/>
  <c r="Y181" i="11"/>
  <c r="Z181" i="11"/>
  <c r="AA181" i="11"/>
  <c r="AB181" i="11"/>
  <c r="AC181" i="11"/>
  <c r="AD181" i="11"/>
  <c r="AE181" i="11"/>
  <c r="AF181" i="11"/>
  <c r="AG181" i="11"/>
  <c r="AH181" i="11"/>
  <c r="AI181" i="11"/>
  <c r="AJ181" i="11"/>
  <c r="AK181" i="11"/>
  <c r="AL181" i="11"/>
  <c r="AM181" i="11"/>
  <c r="AN181" i="11"/>
  <c r="AO181" i="11"/>
  <c r="AP181" i="11"/>
  <c r="AQ181" i="11"/>
  <c r="AR181" i="11"/>
  <c r="AS181" i="11"/>
  <c r="AT181" i="11"/>
  <c r="AU181" i="11"/>
  <c r="AV181" i="11"/>
  <c r="AW181" i="11"/>
  <c r="AX181" i="11"/>
  <c r="AY181" i="11"/>
  <c r="AZ181" i="11"/>
  <c r="BA181" i="11"/>
  <c r="BB181" i="11"/>
  <c r="BC181" i="11"/>
  <c r="BD181" i="11"/>
  <c r="BE181" i="11"/>
  <c r="BF181" i="11"/>
  <c r="BG181" i="11"/>
  <c r="BH181" i="11"/>
  <c r="BI181" i="11"/>
  <c r="BJ181" i="11"/>
  <c r="BK181" i="11"/>
  <c r="BL181" i="11"/>
  <c r="BM181" i="11"/>
  <c r="BN181" i="11"/>
  <c r="BO181" i="11"/>
  <c r="BP181" i="11"/>
  <c r="BQ181" i="11"/>
  <c r="BR181" i="11"/>
  <c r="BS181" i="11"/>
  <c r="BT181" i="11"/>
  <c r="BU181" i="11"/>
  <c r="BV181" i="11"/>
  <c r="BW181" i="11"/>
  <c r="BY181" i="11"/>
  <c r="BZ181" i="11"/>
  <c r="CA181" i="11"/>
  <c r="CC181" i="11"/>
  <c r="CD181" i="11"/>
  <c r="CE181" i="11"/>
  <c r="CG181" i="11"/>
  <c r="CH181" i="11"/>
  <c r="CI181" i="11"/>
  <c r="CK181" i="11"/>
  <c r="CL181" i="11"/>
  <c r="CM181" i="11"/>
  <c r="CO181" i="11"/>
  <c r="CP181" i="11"/>
  <c r="CQ181" i="11"/>
  <c r="CS181" i="11"/>
  <c r="CT181" i="11"/>
  <c r="CU181" i="11"/>
  <c r="CW181" i="11"/>
  <c r="CX181" i="11"/>
  <c r="CY181" i="11"/>
  <c r="DA181" i="11"/>
  <c r="DB181" i="11"/>
  <c r="DC181" i="11"/>
  <c r="DE181" i="11"/>
  <c r="DF181" i="11"/>
  <c r="DG181" i="11"/>
  <c r="DI181" i="11"/>
  <c r="DJ181" i="11"/>
  <c r="DK181" i="11"/>
  <c r="DM181" i="11"/>
  <c r="DN181" i="11"/>
  <c r="DO181" i="11"/>
  <c r="DQ181" i="11"/>
  <c r="DR181" i="11"/>
  <c r="DS181" i="11"/>
  <c r="DU181" i="11"/>
  <c r="DV181" i="11"/>
  <c r="DW181" i="11"/>
  <c r="DY181" i="11"/>
  <c r="DZ181" i="11"/>
  <c r="EA181" i="11"/>
  <c r="EC181" i="11"/>
  <c r="ED181" i="11"/>
  <c r="EE181" i="11"/>
  <c r="EG181" i="11"/>
  <c r="EH181" i="11"/>
  <c r="EI181" i="11"/>
  <c r="EK181" i="11"/>
  <c r="E182" i="11"/>
  <c r="C182" i="11" s="1"/>
  <c r="K182" i="11"/>
  <c r="L182" i="11"/>
  <c r="M182" i="11"/>
  <c r="N182" i="11"/>
  <c r="O182" i="11"/>
  <c r="P182" i="11"/>
  <c r="Q182" i="11"/>
  <c r="R182" i="11"/>
  <c r="S182" i="11"/>
  <c r="T182" i="11"/>
  <c r="U182" i="11"/>
  <c r="V182" i="11"/>
  <c r="W182" i="11"/>
  <c r="X182" i="11"/>
  <c r="Y182" i="11"/>
  <c r="Z182" i="11"/>
  <c r="AA182" i="11"/>
  <c r="AB182" i="11"/>
  <c r="AC182" i="11"/>
  <c r="AD182" i="11"/>
  <c r="AE182" i="11"/>
  <c r="AF182" i="11"/>
  <c r="AG182" i="11"/>
  <c r="AH182" i="11"/>
  <c r="AI182" i="11"/>
  <c r="AJ182" i="11"/>
  <c r="AK182" i="11"/>
  <c r="AL182" i="11"/>
  <c r="AM182" i="11"/>
  <c r="AN182" i="11"/>
  <c r="AO182" i="11"/>
  <c r="AP182" i="11"/>
  <c r="AQ182" i="11"/>
  <c r="AR182" i="11"/>
  <c r="AS182" i="11"/>
  <c r="AT182" i="11"/>
  <c r="AU182" i="11"/>
  <c r="AV182" i="11"/>
  <c r="AW182" i="11"/>
  <c r="AX182" i="11"/>
  <c r="AY182" i="11"/>
  <c r="AZ182" i="11"/>
  <c r="BA182" i="11"/>
  <c r="BB182" i="11"/>
  <c r="BC182" i="11"/>
  <c r="BD182" i="11"/>
  <c r="BE182" i="11"/>
  <c r="BF182" i="11"/>
  <c r="BG182" i="11"/>
  <c r="BH182" i="11"/>
  <c r="BI182" i="11"/>
  <c r="BJ182" i="11"/>
  <c r="BK182" i="11"/>
  <c r="BL182" i="11"/>
  <c r="BM182" i="11"/>
  <c r="BN182" i="11"/>
  <c r="BO182" i="11"/>
  <c r="BP182" i="11"/>
  <c r="BQ182" i="11"/>
  <c r="BR182" i="11"/>
  <c r="BS182" i="11"/>
  <c r="BT182" i="11"/>
  <c r="BU182" i="11"/>
  <c r="BV182" i="11"/>
  <c r="BW182" i="11"/>
  <c r="CF182" i="11"/>
  <c r="CJ182" i="11"/>
  <c r="CV182" i="11"/>
  <c r="CZ182" i="11"/>
  <c r="DL182" i="11"/>
  <c r="DP182" i="11"/>
  <c r="EB182" i="11"/>
  <c r="EF182" i="11"/>
  <c r="E183" i="11"/>
  <c r="C183" i="11" s="1"/>
  <c r="K183" i="11"/>
  <c r="L183" i="11"/>
  <c r="M183" i="11"/>
  <c r="N183" i="11"/>
  <c r="O183" i="11"/>
  <c r="P183" i="11"/>
  <c r="Q183" i="11"/>
  <c r="R183" i="11"/>
  <c r="S183" i="11"/>
  <c r="T183" i="11"/>
  <c r="U183" i="11"/>
  <c r="V183" i="11"/>
  <c r="W183" i="11"/>
  <c r="X183" i="11"/>
  <c r="Y183" i="11"/>
  <c r="Z183" i="11"/>
  <c r="AA183" i="11"/>
  <c r="AB183" i="11"/>
  <c r="AC183" i="11"/>
  <c r="AD183" i="11"/>
  <c r="AE183" i="11"/>
  <c r="AF183" i="11"/>
  <c r="AG183" i="11"/>
  <c r="AH183" i="11"/>
  <c r="AI183" i="11"/>
  <c r="AJ183" i="11"/>
  <c r="AK183" i="11"/>
  <c r="AL183" i="11"/>
  <c r="AM183" i="11"/>
  <c r="AN183" i="11"/>
  <c r="AO183" i="11"/>
  <c r="AP183" i="11"/>
  <c r="AQ183" i="11"/>
  <c r="AR183" i="11"/>
  <c r="AS183" i="11"/>
  <c r="AT183" i="11"/>
  <c r="AU183" i="11"/>
  <c r="AV183" i="11"/>
  <c r="AW183" i="11"/>
  <c r="AX183" i="11"/>
  <c r="AY183" i="11"/>
  <c r="AZ183" i="11"/>
  <c r="BA183" i="11"/>
  <c r="BB183" i="11"/>
  <c r="BC183" i="11"/>
  <c r="BD183" i="11"/>
  <c r="BE183" i="11"/>
  <c r="BF183" i="11"/>
  <c r="BG183" i="11"/>
  <c r="BH183" i="11"/>
  <c r="BI183" i="11"/>
  <c r="BJ183" i="11"/>
  <c r="BK183" i="11"/>
  <c r="BL183" i="11"/>
  <c r="BM183" i="11"/>
  <c r="BN183" i="11"/>
  <c r="BO183" i="11"/>
  <c r="BP183" i="11"/>
  <c r="BQ183" i="11"/>
  <c r="BR183" i="11"/>
  <c r="BS183" i="11"/>
  <c r="BT183" i="11"/>
  <c r="BU183" i="11"/>
  <c r="BV183" i="11"/>
  <c r="BW183" i="11"/>
  <c r="BY183" i="11"/>
  <c r="CB183" i="11"/>
  <c r="CC183" i="11"/>
  <c r="CF183" i="11"/>
  <c r="CG183" i="11"/>
  <c r="CJ183" i="11"/>
  <c r="CK183" i="11"/>
  <c r="CN183" i="11"/>
  <c r="CO183" i="11"/>
  <c r="CR183" i="11"/>
  <c r="CS183" i="11"/>
  <c r="CV183" i="11"/>
  <c r="CW183" i="11"/>
  <c r="CZ183" i="11"/>
  <c r="DA183" i="11"/>
  <c r="DD183" i="11"/>
  <c r="DE183" i="11"/>
  <c r="DH183" i="11"/>
  <c r="DI183" i="11"/>
  <c r="DL183" i="11"/>
  <c r="DM183" i="11"/>
  <c r="DP183" i="11"/>
  <c r="DQ183" i="11"/>
  <c r="DT183" i="11"/>
  <c r="DU183" i="11"/>
  <c r="DX183" i="11"/>
  <c r="DY183" i="11"/>
  <c r="EB183" i="11"/>
  <c r="EC183" i="11"/>
  <c r="EF183" i="11"/>
  <c r="EG183" i="11"/>
  <c r="EJ183" i="11"/>
  <c r="EK183" i="11"/>
  <c r="E184" i="11"/>
  <c r="C184" i="11" s="1"/>
  <c r="K184" i="11"/>
  <c r="L184" i="11"/>
  <c r="M184" i="11"/>
  <c r="N184" i="11"/>
  <c r="O184" i="11"/>
  <c r="P184" i="11"/>
  <c r="Q184" i="11"/>
  <c r="R184" i="11"/>
  <c r="S184" i="11"/>
  <c r="T184" i="11"/>
  <c r="U184" i="11"/>
  <c r="V184" i="11"/>
  <c r="W184" i="11"/>
  <c r="X184" i="11"/>
  <c r="Y184" i="11"/>
  <c r="Z184" i="11"/>
  <c r="AA184" i="11"/>
  <c r="AB184" i="11"/>
  <c r="AC184" i="11"/>
  <c r="AD184" i="11"/>
  <c r="AE184" i="11"/>
  <c r="AF184" i="11"/>
  <c r="AG184" i="11"/>
  <c r="AH184" i="11"/>
  <c r="AI184" i="11"/>
  <c r="AJ184" i="11"/>
  <c r="AK184" i="11"/>
  <c r="AL184" i="11"/>
  <c r="AM184" i="11"/>
  <c r="AN184" i="11"/>
  <c r="AO184" i="11"/>
  <c r="AP184" i="11"/>
  <c r="AQ184" i="11"/>
  <c r="AR184" i="11"/>
  <c r="AS184" i="11"/>
  <c r="AT184" i="11"/>
  <c r="AU184" i="11"/>
  <c r="AV184" i="11"/>
  <c r="AW184" i="11"/>
  <c r="AX184" i="11"/>
  <c r="AY184" i="11"/>
  <c r="AZ184" i="11"/>
  <c r="BA184" i="11"/>
  <c r="BB184" i="11"/>
  <c r="BC184" i="11"/>
  <c r="BD184" i="11"/>
  <c r="BE184" i="11"/>
  <c r="BF184" i="11"/>
  <c r="BG184" i="11"/>
  <c r="BH184" i="11"/>
  <c r="BI184" i="11"/>
  <c r="BJ184" i="11"/>
  <c r="BK184" i="11"/>
  <c r="BL184" i="11"/>
  <c r="BM184" i="11"/>
  <c r="BN184" i="11"/>
  <c r="BO184" i="11"/>
  <c r="BP184" i="11"/>
  <c r="BQ184" i="11"/>
  <c r="BR184" i="11"/>
  <c r="BS184" i="11"/>
  <c r="BT184" i="11"/>
  <c r="BU184" i="11"/>
  <c r="BV184" i="11"/>
  <c r="BW184" i="11"/>
  <c r="CB184" i="11"/>
  <c r="CF184" i="11"/>
  <c r="CJ184" i="11"/>
  <c r="CR184" i="11"/>
  <c r="CV184" i="11"/>
  <c r="CZ184" i="11"/>
  <c r="DH184" i="11"/>
  <c r="DL184" i="11"/>
  <c r="DP184" i="11"/>
  <c r="DX184" i="11"/>
  <c r="EB184" i="11"/>
  <c r="EF184" i="11"/>
  <c r="E185" i="11"/>
  <c r="G185" i="11"/>
  <c r="H185" i="11"/>
  <c r="I185" i="11"/>
  <c r="K185" i="11"/>
  <c r="L185" i="11"/>
  <c r="M185" i="11"/>
  <c r="N185" i="11"/>
  <c r="O185" i="11"/>
  <c r="P185" i="11"/>
  <c r="Q185" i="11"/>
  <c r="R185" i="11"/>
  <c r="S185" i="11"/>
  <c r="T185" i="11"/>
  <c r="U185" i="11"/>
  <c r="V185" i="11"/>
  <c r="W185" i="11"/>
  <c r="X185" i="11"/>
  <c r="Y185" i="11"/>
  <c r="Z185" i="11"/>
  <c r="AA185" i="11"/>
  <c r="AB185" i="11"/>
  <c r="AC185" i="11"/>
  <c r="AD185" i="11"/>
  <c r="AE185" i="11"/>
  <c r="AF185" i="11"/>
  <c r="AG185" i="11"/>
  <c r="AH185" i="11"/>
  <c r="AI185" i="11"/>
  <c r="AJ185" i="11"/>
  <c r="AK185" i="11"/>
  <c r="AL185" i="11"/>
  <c r="AM185" i="11"/>
  <c r="AN185" i="11"/>
  <c r="AO185" i="11"/>
  <c r="AP185" i="11"/>
  <c r="AQ185" i="11"/>
  <c r="AR185" i="11"/>
  <c r="AS185" i="11"/>
  <c r="AT185" i="11"/>
  <c r="AU185" i="11"/>
  <c r="AV185" i="11"/>
  <c r="AW185" i="11"/>
  <c r="AX185" i="11"/>
  <c r="AY185" i="11"/>
  <c r="AZ185" i="11"/>
  <c r="BA185" i="11"/>
  <c r="BB185" i="11"/>
  <c r="BC185" i="11"/>
  <c r="BD185" i="11"/>
  <c r="BE185" i="11"/>
  <c r="BF185" i="11"/>
  <c r="BG185" i="11"/>
  <c r="BH185" i="11"/>
  <c r="BI185" i="11"/>
  <c r="BJ185" i="11"/>
  <c r="BK185" i="11"/>
  <c r="BL185" i="11"/>
  <c r="BM185" i="11"/>
  <c r="BN185" i="11"/>
  <c r="BO185" i="11"/>
  <c r="BP185" i="11"/>
  <c r="BQ185" i="11"/>
  <c r="BR185" i="11"/>
  <c r="BS185" i="11"/>
  <c r="BT185" i="11"/>
  <c r="BU185" i="11"/>
  <c r="BV185" i="11"/>
  <c r="BW185" i="11"/>
  <c r="BY185" i="11"/>
  <c r="BZ185" i="11"/>
  <c r="CA185" i="11"/>
  <c r="CB185" i="11"/>
  <c r="CC185" i="11"/>
  <c r="CD185" i="11"/>
  <c r="CE185" i="11"/>
  <c r="CF185" i="11"/>
  <c r="CG185" i="11"/>
  <c r="CH185" i="11"/>
  <c r="CI185" i="11"/>
  <c r="CJ185" i="11"/>
  <c r="CK185" i="11"/>
  <c r="CL185" i="11"/>
  <c r="CM185" i="11"/>
  <c r="CN185" i="11"/>
  <c r="CO185" i="11"/>
  <c r="CP185" i="11"/>
  <c r="CQ185" i="11"/>
  <c r="CR185" i="11"/>
  <c r="CS185" i="11"/>
  <c r="CT185" i="11"/>
  <c r="CU185" i="11"/>
  <c r="CV185" i="11"/>
  <c r="CW185" i="11"/>
  <c r="CX185" i="11"/>
  <c r="CY185" i="11"/>
  <c r="CZ185" i="11"/>
  <c r="DA185" i="11"/>
  <c r="DB185" i="11"/>
  <c r="DC185" i="11"/>
  <c r="DD185" i="11"/>
  <c r="DE185" i="11"/>
  <c r="DF185" i="11"/>
  <c r="DG185" i="11"/>
  <c r="DH185" i="11"/>
  <c r="DI185" i="11"/>
  <c r="DJ185" i="11"/>
  <c r="DK185" i="11"/>
  <c r="DL185" i="11"/>
  <c r="DM185" i="11"/>
  <c r="DN185" i="11"/>
  <c r="DO185" i="11"/>
  <c r="DP185" i="11"/>
  <c r="DQ185" i="11"/>
  <c r="DR185" i="11"/>
  <c r="DS185" i="11"/>
  <c r="DT185" i="11"/>
  <c r="DU185" i="11"/>
  <c r="DV185" i="11"/>
  <c r="DW185" i="11"/>
  <c r="DX185" i="11"/>
  <c r="DY185" i="11"/>
  <c r="DZ185" i="11"/>
  <c r="EA185" i="11"/>
  <c r="EB185" i="11"/>
  <c r="EC185" i="11"/>
  <c r="ED185" i="11"/>
  <c r="EE185" i="11"/>
  <c r="EF185" i="11"/>
  <c r="EG185" i="11"/>
  <c r="EH185" i="11"/>
  <c r="EI185" i="11"/>
  <c r="EJ185" i="11"/>
  <c r="EK185" i="11"/>
  <c r="E186" i="11"/>
  <c r="G186" i="11"/>
  <c r="H186" i="11"/>
  <c r="I186" i="11"/>
  <c r="K186" i="11"/>
  <c r="L186" i="11"/>
  <c r="M186" i="11"/>
  <c r="N186" i="11"/>
  <c r="O186" i="11"/>
  <c r="P186" i="11"/>
  <c r="Q186" i="11"/>
  <c r="R186" i="11"/>
  <c r="S186" i="11"/>
  <c r="T186" i="11"/>
  <c r="U186" i="11"/>
  <c r="V186" i="11"/>
  <c r="W186" i="11"/>
  <c r="X186" i="11"/>
  <c r="Y186" i="11"/>
  <c r="Z186" i="11"/>
  <c r="AA186" i="11"/>
  <c r="AB186" i="11"/>
  <c r="AC186" i="11"/>
  <c r="AD186" i="11"/>
  <c r="AE186" i="11"/>
  <c r="AF186" i="11"/>
  <c r="AG186" i="11"/>
  <c r="AH186" i="11"/>
  <c r="AI186" i="11"/>
  <c r="AJ186" i="11"/>
  <c r="AK186" i="11"/>
  <c r="AL186" i="11"/>
  <c r="AM186" i="11"/>
  <c r="AN186" i="11"/>
  <c r="AO186" i="11"/>
  <c r="AP186" i="11"/>
  <c r="AQ186" i="11"/>
  <c r="AR186" i="11"/>
  <c r="AS186" i="11"/>
  <c r="AT186" i="11"/>
  <c r="AU186" i="11"/>
  <c r="AV186" i="11"/>
  <c r="AW186" i="11"/>
  <c r="AX186" i="11"/>
  <c r="AY186" i="11"/>
  <c r="AZ186" i="11"/>
  <c r="BA186" i="11"/>
  <c r="BB186" i="11"/>
  <c r="BC186" i="11"/>
  <c r="BD186" i="11"/>
  <c r="BE186" i="11"/>
  <c r="BF186" i="11"/>
  <c r="BG186" i="11"/>
  <c r="BH186" i="11"/>
  <c r="BI186" i="11"/>
  <c r="BJ186" i="11"/>
  <c r="BK186" i="11"/>
  <c r="BL186" i="11"/>
  <c r="BM186" i="11"/>
  <c r="BN186" i="11"/>
  <c r="BO186" i="11"/>
  <c r="BP186" i="11"/>
  <c r="BQ186" i="11"/>
  <c r="BR186" i="11"/>
  <c r="BS186" i="11"/>
  <c r="BT186" i="11"/>
  <c r="BU186" i="11"/>
  <c r="BV186" i="11"/>
  <c r="BW186" i="11"/>
  <c r="BY186" i="11"/>
  <c r="BZ186" i="11"/>
  <c r="CA186" i="11"/>
  <c r="CB186" i="11"/>
  <c r="CC186" i="11"/>
  <c r="CD186" i="11"/>
  <c r="CE186" i="11"/>
  <c r="CF186" i="11"/>
  <c r="CG186" i="11"/>
  <c r="CH186" i="11"/>
  <c r="CI186" i="11"/>
  <c r="CJ186" i="11"/>
  <c r="CK186" i="11"/>
  <c r="CL186" i="11"/>
  <c r="CM186" i="11"/>
  <c r="CN186" i="11"/>
  <c r="CO186" i="11"/>
  <c r="CP186" i="11"/>
  <c r="CQ186" i="11"/>
  <c r="CR186" i="11"/>
  <c r="CS186" i="11"/>
  <c r="CT186" i="11"/>
  <c r="CU186" i="11"/>
  <c r="CV186" i="11"/>
  <c r="CW186" i="11"/>
  <c r="CX186" i="11"/>
  <c r="CY186" i="11"/>
  <c r="CZ186" i="11"/>
  <c r="DA186" i="11"/>
  <c r="DB186" i="11"/>
  <c r="DC186" i="11"/>
  <c r="DD186" i="11"/>
  <c r="DE186" i="11"/>
  <c r="DF186" i="11"/>
  <c r="DG186" i="11"/>
  <c r="DH186" i="11"/>
  <c r="DI186" i="11"/>
  <c r="DJ186" i="11"/>
  <c r="DK186" i="11"/>
  <c r="DL186" i="11"/>
  <c r="DM186" i="11"/>
  <c r="DN186" i="11"/>
  <c r="DO186" i="11"/>
  <c r="DP186" i="11"/>
  <c r="DQ186" i="11"/>
  <c r="DR186" i="11"/>
  <c r="DS186" i="11"/>
  <c r="DT186" i="11"/>
  <c r="DU186" i="11"/>
  <c r="DV186" i="11"/>
  <c r="DW186" i="11"/>
  <c r="DX186" i="11"/>
  <c r="DY186" i="11"/>
  <c r="DZ186" i="11"/>
  <c r="EA186" i="11"/>
  <c r="EB186" i="11"/>
  <c r="EC186" i="11"/>
  <c r="ED186" i="11"/>
  <c r="EE186" i="11"/>
  <c r="EF186" i="11"/>
  <c r="EG186" i="11"/>
  <c r="EH186" i="11"/>
  <c r="EI186" i="11"/>
  <c r="EJ186" i="11"/>
  <c r="EK186" i="11"/>
  <c r="E187" i="11"/>
  <c r="G187" i="11"/>
  <c r="H187" i="11"/>
  <c r="I187" i="11"/>
  <c r="K187" i="11"/>
  <c r="L187" i="11"/>
  <c r="M187" i="11"/>
  <c r="N187" i="11"/>
  <c r="O187" i="11"/>
  <c r="P187" i="11"/>
  <c r="Q187" i="11"/>
  <c r="R187" i="11"/>
  <c r="S187" i="11"/>
  <c r="T187" i="11"/>
  <c r="U187" i="11"/>
  <c r="V187" i="11"/>
  <c r="W187" i="11"/>
  <c r="X187" i="11"/>
  <c r="Y187" i="11"/>
  <c r="Z187" i="11"/>
  <c r="AA187" i="11"/>
  <c r="AB187" i="11"/>
  <c r="AC187" i="11"/>
  <c r="AD187" i="11"/>
  <c r="AE187" i="11"/>
  <c r="AF187" i="11"/>
  <c r="AG187" i="11"/>
  <c r="AH187" i="11"/>
  <c r="AI187" i="11"/>
  <c r="AJ187" i="11"/>
  <c r="AK187" i="11"/>
  <c r="AL187" i="11"/>
  <c r="AM187" i="11"/>
  <c r="AN187" i="11"/>
  <c r="AO187" i="11"/>
  <c r="AP187" i="11"/>
  <c r="AQ187" i="11"/>
  <c r="AR187" i="11"/>
  <c r="AS187" i="11"/>
  <c r="AT187" i="11"/>
  <c r="AU187" i="11"/>
  <c r="AV187" i="11"/>
  <c r="AW187" i="11"/>
  <c r="AX187" i="11"/>
  <c r="AY187" i="11"/>
  <c r="AZ187" i="11"/>
  <c r="BA187" i="11"/>
  <c r="BB187" i="11"/>
  <c r="BC187" i="11"/>
  <c r="BD187" i="11"/>
  <c r="BE187" i="11"/>
  <c r="BF187" i="11"/>
  <c r="BG187" i="11"/>
  <c r="BH187" i="11"/>
  <c r="BI187" i="11"/>
  <c r="BJ187" i="11"/>
  <c r="BK187" i="11"/>
  <c r="BL187" i="11"/>
  <c r="BM187" i="11"/>
  <c r="BN187" i="11"/>
  <c r="BO187" i="11"/>
  <c r="BP187" i="11"/>
  <c r="BQ187" i="11"/>
  <c r="BR187" i="11"/>
  <c r="BS187" i="11"/>
  <c r="BT187" i="11"/>
  <c r="BU187" i="11"/>
  <c r="BV187" i="11"/>
  <c r="BW187" i="11"/>
  <c r="BY187" i="11"/>
  <c r="BZ187" i="11"/>
  <c r="CA187" i="11"/>
  <c r="CB187" i="11"/>
  <c r="CC187" i="11"/>
  <c r="CD187" i="11"/>
  <c r="CE187" i="11"/>
  <c r="CF187" i="11"/>
  <c r="CG187" i="11"/>
  <c r="CH187" i="11"/>
  <c r="CI187" i="11"/>
  <c r="CJ187" i="11"/>
  <c r="CK187" i="11"/>
  <c r="CL187" i="11"/>
  <c r="CM187" i="11"/>
  <c r="CN187" i="11"/>
  <c r="CO187" i="11"/>
  <c r="CP187" i="11"/>
  <c r="CQ187" i="11"/>
  <c r="CR187" i="11"/>
  <c r="CS187" i="11"/>
  <c r="CT187" i="11"/>
  <c r="CU187" i="11"/>
  <c r="CV187" i="11"/>
  <c r="CW187" i="11"/>
  <c r="CX187" i="11"/>
  <c r="CY187" i="11"/>
  <c r="CZ187" i="11"/>
  <c r="DA187" i="11"/>
  <c r="DB187" i="11"/>
  <c r="DC187" i="11"/>
  <c r="DD187" i="11"/>
  <c r="DE187" i="11"/>
  <c r="DF187" i="11"/>
  <c r="DG187" i="11"/>
  <c r="DH187" i="11"/>
  <c r="DI187" i="11"/>
  <c r="DJ187" i="11"/>
  <c r="DK187" i="11"/>
  <c r="DL187" i="11"/>
  <c r="DM187" i="11"/>
  <c r="DN187" i="11"/>
  <c r="DO187" i="11"/>
  <c r="DP187" i="11"/>
  <c r="DQ187" i="11"/>
  <c r="DR187" i="11"/>
  <c r="DS187" i="11"/>
  <c r="DT187" i="11"/>
  <c r="DU187" i="11"/>
  <c r="DV187" i="11"/>
  <c r="DW187" i="11"/>
  <c r="DX187" i="11"/>
  <c r="DY187" i="11"/>
  <c r="DZ187" i="11"/>
  <c r="EA187" i="11"/>
  <c r="EB187" i="11"/>
  <c r="EC187" i="11"/>
  <c r="ED187" i="11"/>
  <c r="EE187" i="11"/>
  <c r="EF187" i="11"/>
  <c r="EG187" i="11"/>
  <c r="EH187" i="11"/>
  <c r="EI187" i="11"/>
  <c r="EJ187" i="11"/>
  <c r="EK187" i="11"/>
  <c r="E188" i="11"/>
  <c r="G188" i="11"/>
  <c r="H188" i="11"/>
  <c r="I188" i="11"/>
  <c r="K188" i="11"/>
  <c r="L188" i="11"/>
  <c r="M188" i="11"/>
  <c r="N188" i="11"/>
  <c r="O188" i="11"/>
  <c r="P188" i="11"/>
  <c r="Q188" i="11"/>
  <c r="R188" i="11"/>
  <c r="S188" i="11"/>
  <c r="T188" i="11"/>
  <c r="U188" i="11"/>
  <c r="V188" i="11"/>
  <c r="W188" i="11"/>
  <c r="X188" i="11"/>
  <c r="Y188" i="11"/>
  <c r="Z188" i="11"/>
  <c r="AA188" i="11"/>
  <c r="AB188" i="11"/>
  <c r="AC188" i="11"/>
  <c r="AD188" i="11"/>
  <c r="AE188" i="11"/>
  <c r="AF188" i="11"/>
  <c r="AG188" i="11"/>
  <c r="AH188" i="11"/>
  <c r="AI188" i="11"/>
  <c r="AJ188" i="11"/>
  <c r="AK188" i="11"/>
  <c r="AL188" i="11"/>
  <c r="AM188" i="11"/>
  <c r="AN188" i="11"/>
  <c r="AO188" i="11"/>
  <c r="AP188" i="11"/>
  <c r="AQ188" i="11"/>
  <c r="AR188" i="11"/>
  <c r="AS188" i="11"/>
  <c r="AT188" i="11"/>
  <c r="AU188" i="11"/>
  <c r="AV188" i="11"/>
  <c r="AW188" i="11"/>
  <c r="AX188" i="11"/>
  <c r="AY188" i="11"/>
  <c r="AZ188" i="11"/>
  <c r="BA188" i="11"/>
  <c r="BB188" i="11"/>
  <c r="BC188" i="11"/>
  <c r="BD188" i="11"/>
  <c r="BE188" i="11"/>
  <c r="BF188" i="11"/>
  <c r="BG188" i="11"/>
  <c r="BH188" i="11"/>
  <c r="BI188" i="11"/>
  <c r="BJ188" i="11"/>
  <c r="BK188" i="11"/>
  <c r="BL188" i="11"/>
  <c r="BM188" i="11"/>
  <c r="BN188" i="11"/>
  <c r="BO188" i="11"/>
  <c r="BP188" i="11"/>
  <c r="BQ188" i="11"/>
  <c r="BR188" i="11"/>
  <c r="BS188" i="11"/>
  <c r="BT188" i="11"/>
  <c r="BU188" i="11"/>
  <c r="BV188" i="11"/>
  <c r="BW188" i="11"/>
  <c r="BY188" i="11"/>
  <c r="BZ188" i="11"/>
  <c r="CA188" i="11"/>
  <c r="CB188" i="11"/>
  <c r="CC188" i="11"/>
  <c r="CD188" i="11"/>
  <c r="CE188" i="11"/>
  <c r="CF188" i="11"/>
  <c r="CG188" i="11"/>
  <c r="CH188" i="11"/>
  <c r="CI188" i="11"/>
  <c r="CJ188" i="11"/>
  <c r="CK188" i="11"/>
  <c r="CL188" i="11"/>
  <c r="CM188" i="11"/>
  <c r="CN188" i="11"/>
  <c r="CO188" i="11"/>
  <c r="CP188" i="11"/>
  <c r="CQ188" i="11"/>
  <c r="CR188" i="11"/>
  <c r="CS188" i="11"/>
  <c r="CT188" i="11"/>
  <c r="CU188" i="11"/>
  <c r="CV188" i="11"/>
  <c r="CW188" i="11"/>
  <c r="CX188" i="11"/>
  <c r="CY188" i="11"/>
  <c r="CZ188" i="11"/>
  <c r="DA188" i="11"/>
  <c r="DB188" i="11"/>
  <c r="DC188" i="11"/>
  <c r="DD188" i="11"/>
  <c r="DE188" i="11"/>
  <c r="DF188" i="11"/>
  <c r="DG188" i="11"/>
  <c r="DH188" i="11"/>
  <c r="DI188" i="11"/>
  <c r="DJ188" i="11"/>
  <c r="DK188" i="11"/>
  <c r="DL188" i="11"/>
  <c r="DM188" i="11"/>
  <c r="DN188" i="11"/>
  <c r="DO188" i="11"/>
  <c r="DP188" i="11"/>
  <c r="DQ188" i="11"/>
  <c r="DR188" i="11"/>
  <c r="DS188" i="11"/>
  <c r="DT188" i="11"/>
  <c r="DU188" i="11"/>
  <c r="DV188" i="11"/>
  <c r="DW188" i="11"/>
  <c r="DX188" i="11"/>
  <c r="DY188" i="11"/>
  <c r="DZ188" i="11"/>
  <c r="EA188" i="11"/>
  <c r="EB188" i="11"/>
  <c r="EC188" i="11"/>
  <c r="ED188" i="11"/>
  <c r="EE188" i="11"/>
  <c r="EF188" i="11"/>
  <c r="EG188" i="11"/>
  <c r="EH188" i="11"/>
  <c r="EI188" i="11"/>
  <c r="EJ188" i="11"/>
  <c r="EK188" i="11"/>
  <c r="E189" i="11"/>
  <c r="G189" i="11"/>
  <c r="H189" i="11"/>
  <c r="I189" i="11"/>
  <c r="K189" i="11"/>
  <c r="L189" i="11"/>
  <c r="M189" i="11"/>
  <c r="N189" i="11"/>
  <c r="O189" i="11"/>
  <c r="P189" i="11"/>
  <c r="Q189" i="11"/>
  <c r="R189" i="11"/>
  <c r="S189" i="11"/>
  <c r="T189" i="11"/>
  <c r="U189" i="11"/>
  <c r="V189" i="11"/>
  <c r="W189" i="11"/>
  <c r="X189" i="11"/>
  <c r="Y189" i="11"/>
  <c r="Z189" i="11"/>
  <c r="AA189" i="11"/>
  <c r="AB189" i="11"/>
  <c r="AC189" i="11"/>
  <c r="AD189" i="11"/>
  <c r="AE189" i="11"/>
  <c r="AF189" i="11"/>
  <c r="AG189" i="11"/>
  <c r="AH189" i="11"/>
  <c r="AI189" i="11"/>
  <c r="AJ189" i="11"/>
  <c r="AK189" i="11"/>
  <c r="AL189" i="11"/>
  <c r="AM189" i="11"/>
  <c r="AN189" i="11"/>
  <c r="AO189" i="11"/>
  <c r="AP189" i="11"/>
  <c r="AQ189" i="11"/>
  <c r="AR189" i="11"/>
  <c r="AS189" i="11"/>
  <c r="AT189" i="11"/>
  <c r="AU189" i="11"/>
  <c r="AV189" i="11"/>
  <c r="AW189" i="11"/>
  <c r="AX189" i="11"/>
  <c r="AY189" i="11"/>
  <c r="AZ189" i="11"/>
  <c r="BA189" i="11"/>
  <c r="BB189" i="11"/>
  <c r="BC189" i="11"/>
  <c r="BD189" i="11"/>
  <c r="BE189" i="11"/>
  <c r="BF189" i="11"/>
  <c r="BG189" i="11"/>
  <c r="BH189" i="11"/>
  <c r="BI189" i="11"/>
  <c r="BJ189" i="11"/>
  <c r="BK189" i="11"/>
  <c r="BL189" i="11"/>
  <c r="BM189" i="11"/>
  <c r="BN189" i="11"/>
  <c r="BO189" i="11"/>
  <c r="BP189" i="11"/>
  <c r="BQ189" i="11"/>
  <c r="BR189" i="11"/>
  <c r="BS189" i="11"/>
  <c r="BT189" i="11"/>
  <c r="BU189" i="11"/>
  <c r="BV189" i="11"/>
  <c r="BW189" i="11"/>
  <c r="BY189" i="11"/>
  <c r="BZ189" i="11"/>
  <c r="CA189" i="11"/>
  <c r="CB189" i="11"/>
  <c r="CC189" i="11"/>
  <c r="CD189" i="11"/>
  <c r="CE189" i="11"/>
  <c r="CF189" i="11"/>
  <c r="CG189" i="11"/>
  <c r="CH189" i="11"/>
  <c r="CI189" i="11"/>
  <c r="CJ189" i="11"/>
  <c r="CK189" i="11"/>
  <c r="CL189" i="11"/>
  <c r="CM189" i="11"/>
  <c r="CN189" i="11"/>
  <c r="CO189" i="11"/>
  <c r="CP189" i="11"/>
  <c r="CQ189" i="11"/>
  <c r="CR189" i="11"/>
  <c r="CS189" i="11"/>
  <c r="CT189" i="11"/>
  <c r="CU189" i="11"/>
  <c r="CV189" i="11"/>
  <c r="CW189" i="11"/>
  <c r="CX189" i="11"/>
  <c r="CY189" i="11"/>
  <c r="CZ189" i="11"/>
  <c r="DA189" i="11"/>
  <c r="DB189" i="11"/>
  <c r="DC189" i="11"/>
  <c r="DD189" i="11"/>
  <c r="DE189" i="11"/>
  <c r="DF189" i="11"/>
  <c r="DG189" i="11"/>
  <c r="DH189" i="11"/>
  <c r="DI189" i="11"/>
  <c r="DJ189" i="11"/>
  <c r="DK189" i="11"/>
  <c r="DL189" i="11"/>
  <c r="DM189" i="11"/>
  <c r="DN189" i="11"/>
  <c r="DO189" i="11"/>
  <c r="DP189" i="11"/>
  <c r="DQ189" i="11"/>
  <c r="DR189" i="11"/>
  <c r="DS189" i="11"/>
  <c r="DT189" i="11"/>
  <c r="DU189" i="11"/>
  <c r="DV189" i="11"/>
  <c r="DW189" i="11"/>
  <c r="DX189" i="11"/>
  <c r="DY189" i="11"/>
  <c r="DZ189" i="11"/>
  <c r="EA189" i="11"/>
  <c r="EB189" i="11"/>
  <c r="EC189" i="11"/>
  <c r="ED189" i="11"/>
  <c r="EE189" i="11"/>
  <c r="EF189" i="11"/>
  <c r="EG189" i="11"/>
  <c r="EH189" i="11"/>
  <c r="EI189" i="11"/>
  <c r="EJ189" i="11"/>
  <c r="EK189" i="11"/>
  <c r="E190" i="11"/>
  <c r="G190" i="11"/>
  <c r="H190" i="11"/>
  <c r="I190" i="11"/>
  <c r="K190" i="11"/>
  <c r="L190" i="11"/>
  <c r="M190" i="11"/>
  <c r="N190" i="11"/>
  <c r="O190" i="11"/>
  <c r="P190" i="11"/>
  <c r="Q190" i="11"/>
  <c r="R190" i="11"/>
  <c r="S190" i="11"/>
  <c r="T190" i="11"/>
  <c r="U190" i="11"/>
  <c r="V190" i="11"/>
  <c r="W190" i="11"/>
  <c r="X190" i="11"/>
  <c r="Y190" i="11"/>
  <c r="Z190" i="11"/>
  <c r="AA190" i="11"/>
  <c r="AB190" i="11"/>
  <c r="AC190" i="11"/>
  <c r="AD190" i="11"/>
  <c r="AE190" i="11"/>
  <c r="AF190" i="11"/>
  <c r="AG190" i="11"/>
  <c r="AH190" i="11"/>
  <c r="AI190" i="11"/>
  <c r="AJ190" i="11"/>
  <c r="AK190" i="11"/>
  <c r="AL190" i="11"/>
  <c r="AM190" i="11"/>
  <c r="AN190" i="11"/>
  <c r="AO190" i="11"/>
  <c r="AP190" i="11"/>
  <c r="AQ190" i="11"/>
  <c r="AR190" i="11"/>
  <c r="AS190" i="11"/>
  <c r="AT190" i="11"/>
  <c r="AU190" i="11"/>
  <c r="AV190" i="11"/>
  <c r="AW190" i="11"/>
  <c r="AX190" i="11"/>
  <c r="AY190" i="11"/>
  <c r="AZ190" i="11"/>
  <c r="BA190" i="11"/>
  <c r="BB190" i="11"/>
  <c r="BC190" i="11"/>
  <c r="BD190" i="11"/>
  <c r="BE190" i="11"/>
  <c r="BF190" i="11"/>
  <c r="BG190" i="11"/>
  <c r="BH190" i="11"/>
  <c r="BI190" i="11"/>
  <c r="BJ190" i="11"/>
  <c r="BK190" i="11"/>
  <c r="BL190" i="11"/>
  <c r="BM190" i="11"/>
  <c r="BN190" i="11"/>
  <c r="BO190" i="11"/>
  <c r="BP190" i="11"/>
  <c r="BQ190" i="11"/>
  <c r="BR190" i="11"/>
  <c r="BS190" i="11"/>
  <c r="BT190" i="11"/>
  <c r="BU190" i="11"/>
  <c r="BV190" i="11"/>
  <c r="BW190" i="11"/>
  <c r="BY190" i="11"/>
  <c r="BZ190" i="11"/>
  <c r="CA190" i="11"/>
  <c r="CB190" i="11"/>
  <c r="CC190" i="11"/>
  <c r="CD190" i="11"/>
  <c r="CE190" i="11"/>
  <c r="CF190" i="11"/>
  <c r="CG190" i="11"/>
  <c r="CH190" i="11"/>
  <c r="CI190" i="11"/>
  <c r="CJ190" i="11"/>
  <c r="CK190" i="11"/>
  <c r="CL190" i="11"/>
  <c r="CM190" i="11"/>
  <c r="CN190" i="11"/>
  <c r="CO190" i="11"/>
  <c r="CP190" i="11"/>
  <c r="CQ190" i="11"/>
  <c r="CR190" i="11"/>
  <c r="CS190" i="11"/>
  <c r="CT190" i="11"/>
  <c r="CU190" i="11"/>
  <c r="CV190" i="11"/>
  <c r="CW190" i="11"/>
  <c r="CX190" i="11"/>
  <c r="CY190" i="11"/>
  <c r="CZ190" i="11"/>
  <c r="DA190" i="11"/>
  <c r="DB190" i="11"/>
  <c r="DC190" i="11"/>
  <c r="DD190" i="11"/>
  <c r="DE190" i="11"/>
  <c r="DF190" i="11"/>
  <c r="DG190" i="11"/>
  <c r="DH190" i="11"/>
  <c r="DI190" i="11"/>
  <c r="DJ190" i="11"/>
  <c r="DK190" i="11"/>
  <c r="DL190" i="11"/>
  <c r="DM190" i="11"/>
  <c r="DN190" i="11"/>
  <c r="DO190" i="11"/>
  <c r="DP190" i="11"/>
  <c r="DQ190" i="11"/>
  <c r="DR190" i="11"/>
  <c r="DS190" i="11"/>
  <c r="DT190" i="11"/>
  <c r="DU190" i="11"/>
  <c r="DV190" i="11"/>
  <c r="DW190" i="11"/>
  <c r="DX190" i="11"/>
  <c r="DY190" i="11"/>
  <c r="DZ190" i="11"/>
  <c r="EA190" i="11"/>
  <c r="EB190" i="11"/>
  <c r="EC190" i="11"/>
  <c r="ED190" i="11"/>
  <c r="EE190" i="11"/>
  <c r="EF190" i="11"/>
  <c r="EG190" i="11"/>
  <c r="EH190" i="11"/>
  <c r="EI190" i="11"/>
  <c r="EJ190" i="11"/>
  <c r="EK190" i="11"/>
  <c r="E191" i="11"/>
  <c r="G191" i="11"/>
  <c r="H191" i="11"/>
  <c r="I191" i="11"/>
  <c r="K191" i="11"/>
  <c r="L191" i="11"/>
  <c r="M191" i="11"/>
  <c r="N191" i="11"/>
  <c r="O191" i="11"/>
  <c r="P191" i="11"/>
  <c r="Q191" i="11"/>
  <c r="R191" i="11"/>
  <c r="S191" i="11"/>
  <c r="T191" i="11"/>
  <c r="U191" i="11"/>
  <c r="V191" i="11"/>
  <c r="W191" i="11"/>
  <c r="X191" i="11"/>
  <c r="Y191" i="11"/>
  <c r="Z191" i="11"/>
  <c r="AA191" i="11"/>
  <c r="AB191" i="11"/>
  <c r="AC191" i="11"/>
  <c r="AD191" i="11"/>
  <c r="AE191" i="11"/>
  <c r="AF191" i="11"/>
  <c r="AG191" i="11"/>
  <c r="AH191" i="11"/>
  <c r="AI191" i="11"/>
  <c r="AJ191" i="11"/>
  <c r="AK191" i="11"/>
  <c r="AL191" i="11"/>
  <c r="AM191" i="11"/>
  <c r="AN191" i="11"/>
  <c r="AO191" i="11"/>
  <c r="AP191" i="11"/>
  <c r="AQ191" i="11"/>
  <c r="AR191" i="11"/>
  <c r="AS191" i="11"/>
  <c r="AT191" i="11"/>
  <c r="AU191" i="11"/>
  <c r="AV191" i="11"/>
  <c r="AW191" i="11"/>
  <c r="AX191" i="11"/>
  <c r="AY191" i="11"/>
  <c r="AZ191" i="11"/>
  <c r="BA191" i="11"/>
  <c r="BB191" i="11"/>
  <c r="BC191" i="11"/>
  <c r="BD191" i="11"/>
  <c r="BE191" i="11"/>
  <c r="BF191" i="11"/>
  <c r="BG191" i="11"/>
  <c r="BH191" i="11"/>
  <c r="BI191" i="11"/>
  <c r="BJ191" i="11"/>
  <c r="BK191" i="11"/>
  <c r="BL191" i="11"/>
  <c r="BM191" i="11"/>
  <c r="BN191" i="11"/>
  <c r="BO191" i="11"/>
  <c r="BP191" i="11"/>
  <c r="BQ191" i="11"/>
  <c r="BR191" i="11"/>
  <c r="BS191" i="11"/>
  <c r="BT191" i="11"/>
  <c r="BU191" i="11"/>
  <c r="BV191" i="11"/>
  <c r="BW191" i="11"/>
  <c r="BY191" i="11"/>
  <c r="BZ191" i="11"/>
  <c r="CA191" i="11"/>
  <c r="CB191" i="11"/>
  <c r="CC191" i="11"/>
  <c r="CD191" i="11"/>
  <c r="CE191" i="11"/>
  <c r="CF191" i="11"/>
  <c r="CG191" i="11"/>
  <c r="CH191" i="11"/>
  <c r="CI191" i="11"/>
  <c r="CJ191" i="11"/>
  <c r="CK191" i="11"/>
  <c r="CL191" i="11"/>
  <c r="CM191" i="11"/>
  <c r="CN191" i="11"/>
  <c r="CO191" i="11"/>
  <c r="CP191" i="11"/>
  <c r="CQ191" i="11"/>
  <c r="CR191" i="11"/>
  <c r="CS191" i="11"/>
  <c r="CT191" i="11"/>
  <c r="CU191" i="11"/>
  <c r="CV191" i="11"/>
  <c r="CW191" i="11"/>
  <c r="CX191" i="11"/>
  <c r="CY191" i="11"/>
  <c r="CZ191" i="11"/>
  <c r="DA191" i="11"/>
  <c r="DB191" i="11"/>
  <c r="DC191" i="11"/>
  <c r="DD191" i="11"/>
  <c r="DE191" i="11"/>
  <c r="DF191" i="11"/>
  <c r="DG191" i="11"/>
  <c r="DH191" i="11"/>
  <c r="DI191" i="11"/>
  <c r="DJ191" i="11"/>
  <c r="DK191" i="11"/>
  <c r="DL191" i="11"/>
  <c r="DM191" i="11"/>
  <c r="DN191" i="11"/>
  <c r="DO191" i="11"/>
  <c r="DP191" i="11"/>
  <c r="DQ191" i="11"/>
  <c r="DR191" i="11"/>
  <c r="DS191" i="11"/>
  <c r="DT191" i="11"/>
  <c r="DU191" i="11"/>
  <c r="DV191" i="11"/>
  <c r="DW191" i="11"/>
  <c r="DX191" i="11"/>
  <c r="DY191" i="11"/>
  <c r="DZ191" i="11"/>
  <c r="EA191" i="11"/>
  <c r="EB191" i="11"/>
  <c r="EC191" i="11"/>
  <c r="ED191" i="11"/>
  <c r="EE191" i="11"/>
  <c r="EF191" i="11"/>
  <c r="EG191" i="11"/>
  <c r="EH191" i="11"/>
  <c r="EI191" i="11"/>
  <c r="EJ191" i="11"/>
  <c r="EK191" i="11"/>
  <c r="E192" i="11"/>
  <c r="G192" i="11"/>
  <c r="H192" i="11"/>
  <c r="I192" i="11"/>
  <c r="K192" i="11"/>
  <c r="L192" i="11"/>
  <c r="M192" i="11"/>
  <c r="N192" i="11"/>
  <c r="O192" i="11"/>
  <c r="P192" i="11"/>
  <c r="Q192" i="11"/>
  <c r="R192" i="11"/>
  <c r="S192" i="11"/>
  <c r="T192" i="11"/>
  <c r="U192" i="11"/>
  <c r="V192" i="11"/>
  <c r="W192" i="11"/>
  <c r="X192" i="11"/>
  <c r="Y192" i="11"/>
  <c r="Z192" i="11"/>
  <c r="AA192" i="11"/>
  <c r="AB192" i="11"/>
  <c r="AC192" i="11"/>
  <c r="AD192" i="11"/>
  <c r="AE192" i="11"/>
  <c r="AF192" i="11"/>
  <c r="AG192" i="11"/>
  <c r="AH192" i="11"/>
  <c r="AI192" i="11"/>
  <c r="AJ192" i="11"/>
  <c r="AK192" i="11"/>
  <c r="AL192" i="11"/>
  <c r="AM192" i="11"/>
  <c r="AN192" i="11"/>
  <c r="AO192" i="11"/>
  <c r="AP192" i="11"/>
  <c r="AQ192" i="11"/>
  <c r="AR192" i="11"/>
  <c r="AS192" i="11"/>
  <c r="AT192" i="11"/>
  <c r="AU192" i="11"/>
  <c r="AV192" i="11"/>
  <c r="AW192" i="11"/>
  <c r="AX192" i="11"/>
  <c r="AY192" i="11"/>
  <c r="AZ192" i="11"/>
  <c r="BA192" i="11"/>
  <c r="BB192" i="11"/>
  <c r="BC192" i="11"/>
  <c r="BD192" i="11"/>
  <c r="BE192" i="11"/>
  <c r="BF192" i="11"/>
  <c r="BG192" i="11"/>
  <c r="BH192" i="11"/>
  <c r="BI192" i="11"/>
  <c r="BJ192" i="11"/>
  <c r="BK192" i="11"/>
  <c r="BL192" i="11"/>
  <c r="BM192" i="11"/>
  <c r="BN192" i="11"/>
  <c r="BO192" i="11"/>
  <c r="BP192" i="11"/>
  <c r="BQ192" i="11"/>
  <c r="BR192" i="11"/>
  <c r="BS192" i="11"/>
  <c r="BT192" i="11"/>
  <c r="BU192" i="11"/>
  <c r="BV192" i="11"/>
  <c r="BW192" i="11"/>
  <c r="BY192" i="11"/>
  <c r="BZ192" i="11"/>
  <c r="CA192" i="11"/>
  <c r="CB192" i="11"/>
  <c r="CC192" i="11"/>
  <c r="CD192" i="11"/>
  <c r="CE192" i="11"/>
  <c r="CF192" i="11"/>
  <c r="CG192" i="11"/>
  <c r="CH192" i="11"/>
  <c r="CI192" i="11"/>
  <c r="CJ192" i="11"/>
  <c r="CK192" i="11"/>
  <c r="CL192" i="11"/>
  <c r="CM192" i="11"/>
  <c r="CN192" i="11"/>
  <c r="CO192" i="11"/>
  <c r="CP192" i="11"/>
  <c r="CQ192" i="11"/>
  <c r="CR192" i="11"/>
  <c r="CS192" i="11"/>
  <c r="CT192" i="11"/>
  <c r="CU192" i="11"/>
  <c r="CV192" i="11"/>
  <c r="CW192" i="11"/>
  <c r="CX192" i="11"/>
  <c r="CY192" i="11"/>
  <c r="CZ192" i="11"/>
  <c r="DA192" i="11"/>
  <c r="DB192" i="11"/>
  <c r="DC192" i="11"/>
  <c r="DD192" i="11"/>
  <c r="DE192" i="11"/>
  <c r="DF192" i="11"/>
  <c r="DG192" i="11"/>
  <c r="DH192" i="11"/>
  <c r="DI192" i="11"/>
  <c r="DJ192" i="11"/>
  <c r="DK192" i="11"/>
  <c r="DL192" i="11"/>
  <c r="DM192" i="11"/>
  <c r="DN192" i="11"/>
  <c r="DO192" i="11"/>
  <c r="DP192" i="11"/>
  <c r="DQ192" i="11"/>
  <c r="DR192" i="11"/>
  <c r="DS192" i="11"/>
  <c r="DT192" i="11"/>
  <c r="DU192" i="11"/>
  <c r="DV192" i="11"/>
  <c r="DW192" i="11"/>
  <c r="DX192" i="11"/>
  <c r="DY192" i="11"/>
  <c r="DZ192" i="11"/>
  <c r="EA192" i="11"/>
  <c r="EB192" i="11"/>
  <c r="EC192" i="11"/>
  <c r="ED192" i="11"/>
  <c r="EE192" i="11"/>
  <c r="EF192" i="11"/>
  <c r="EG192" i="11"/>
  <c r="EH192" i="11"/>
  <c r="EI192" i="11"/>
  <c r="EJ192" i="11"/>
  <c r="EK192" i="11"/>
  <c r="E193" i="11"/>
  <c r="G193" i="11"/>
  <c r="H193" i="11"/>
  <c r="I193" i="11"/>
  <c r="K193" i="11"/>
  <c r="L193" i="11"/>
  <c r="M193" i="11"/>
  <c r="N193" i="11"/>
  <c r="O193" i="11"/>
  <c r="P193" i="11"/>
  <c r="Q193" i="11"/>
  <c r="R193" i="11"/>
  <c r="S193" i="11"/>
  <c r="T193" i="11"/>
  <c r="U193" i="11"/>
  <c r="V193" i="11"/>
  <c r="W193" i="11"/>
  <c r="X193" i="11"/>
  <c r="Y193" i="11"/>
  <c r="Z193" i="11"/>
  <c r="AA193" i="11"/>
  <c r="AB193" i="11"/>
  <c r="AC193" i="11"/>
  <c r="AD193" i="11"/>
  <c r="AE193" i="11"/>
  <c r="AF193" i="11"/>
  <c r="AG193" i="11"/>
  <c r="AH193" i="11"/>
  <c r="AI193" i="11"/>
  <c r="AJ193" i="11"/>
  <c r="AK193" i="11"/>
  <c r="AL193" i="11"/>
  <c r="AM193" i="11"/>
  <c r="AN193" i="11"/>
  <c r="AO193" i="11"/>
  <c r="AP193" i="11"/>
  <c r="AQ193" i="11"/>
  <c r="AR193" i="11"/>
  <c r="AS193" i="11"/>
  <c r="AT193" i="11"/>
  <c r="AU193" i="11"/>
  <c r="AV193" i="11"/>
  <c r="AW193" i="11"/>
  <c r="AX193" i="11"/>
  <c r="AY193" i="11"/>
  <c r="AZ193" i="11"/>
  <c r="BA193" i="11"/>
  <c r="BB193" i="11"/>
  <c r="BC193" i="11"/>
  <c r="BD193" i="11"/>
  <c r="BE193" i="11"/>
  <c r="BF193" i="11"/>
  <c r="BG193" i="11"/>
  <c r="BH193" i="11"/>
  <c r="BI193" i="11"/>
  <c r="BJ193" i="11"/>
  <c r="BK193" i="11"/>
  <c r="BL193" i="11"/>
  <c r="BM193" i="11"/>
  <c r="BN193" i="11"/>
  <c r="BO193" i="11"/>
  <c r="BP193" i="11"/>
  <c r="BQ193" i="11"/>
  <c r="BR193" i="11"/>
  <c r="BS193" i="11"/>
  <c r="BT193" i="11"/>
  <c r="BU193" i="11"/>
  <c r="BV193" i="11"/>
  <c r="BW193" i="11"/>
  <c r="BY193" i="11"/>
  <c r="BZ193" i="11"/>
  <c r="CA193" i="11"/>
  <c r="CB193" i="11"/>
  <c r="CC193" i="11"/>
  <c r="CD193" i="11"/>
  <c r="CE193" i="11"/>
  <c r="CF193" i="11"/>
  <c r="CG193" i="11"/>
  <c r="CH193" i="11"/>
  <c r="CI193" i="11"/>
  <c r="CJ193" i="11"/>
  <c r="CK193" i="11"/>
  <c r="CL193" i="11"/>
  <c r="CM193" i="11"/>
  <c r="CN193" i="11"/>
  <c r="CO193" i="11"/>
  <c r="CP193" i="11"/>
  <c r="CQ193" i="11"/>
  <c r="CR193" i="11"/>
  <c r="CS193" i="11"/>
  <c r="CT193" i="11"/>
  <c r="CU193" i="11"/>
  <c r="CV193" i="11"/>
  <c r="CW193" i="11"/>
  <c r="CX193" i="11"/>
  <c r="CY193" i="11"/>
  <c r="CZ193" i="11"/>
  <c r="DA193" i="11"/>
  <c r="DB193" i="11"/>
  <c r="DC193" i="11"/>
  <c r="DD193" i="11"/>
  <c r="DE193" i="11"/>
  <c r="DF193" i="11"/>
  <c r="DG193" i="11"/>
  <c r="DH193" i="11"/>
  <c r="DI193" i="11"/>
  <c r="DJ193" i="11"/>
  <c r="DK193" i="11"/>
  <c r="DL193" i="11"/>
  <c r="DM193" i="11"/>
  <c r="DN193" i="11"/>
  <c r="DO193" i="11"/>
  <c r="DP193" i="11"/>
  <c r="DQ193" i="11"/>
  <c r="DR193" i="11"/>
  <c r="DS193" i="11"/>
  <c r="DT193" i="11"/>
  <c r="DU193" i="11"/>
  <c r="DV193" i="11"/>
  <c r="DW193" i="11"/>
  <c r="DX193" i="11"/>
  <c r="DY193" i="11"/>
  <c r="DZ193" i="11"/>
  <c r="EA193" i="11"/>
  <c r="EB193" i="11"/>
  <c r="EC193" i="11"/>
  <c r="ED193" i="11"/>
  <c r="EE193" i="11"/>
  <c r="EF193" i="11"/>
  <c r="EG193" i="11"/>
  <c r="EH193" i="11"/>
  <c r="EI193" i="11"/>
  <c r="EJ193" i="11"/>
  <c r="EK193" i="11"/>
  <c r="E194" i="11"/>
  <c r="G194" i="11"/>
  <c r="H194" i="11"/>
  <c r="I194" i="11"/>
  <c r="K194" i="11"/>
  <c r="L194" i="11"/>
  <c r="M194" i="11"/>
  <c r="N194" i="11"/>
  <c r="O194" i="11"/>
  <c r="P194" i="11"/>
  <c r="Q194" i="11"/>
  <c r="R194" i="11"/>
  <c r="S194" i="11"/>
  <c r="T194" i="11"/>
  <c r="U194" i="11"/>
  <c r="V194" i="11"/>
  <c r="W194" i="11"/>
  <c r="X194" i="11"/>
  <c r="Y194" i="11"/>
  <c r="Z194" i="11"/>
  <c r="AA194" i="11"/>
  <c r="AB194" i="11"/>
  <c r="AC194" i="11"/>
  <c r="AD194" i="11"/>
  <c r="AE194" i="11"/>
  <c r="AF194" i="11"/>
  <c r="AG194" i="11"/>
  <c r="AH194" i="11"/>
  <c r="AI194" i="11"/>
  <c r="AJ194" i="11"/>
  <c r="AK194" i="11"/>
  <c r="AL194" i="11"/>
  <c r="AM194" i="11"/>
  <c r="AN194" i="11"/>
  <c r="AO194" i="11"/>
  <c r="AP194" i="11"/>
  <c r="AQ194" i="11"/>
  <c r="AR194" i="11"/>
  <c r="AS194" i="11"/>
  <c r="AT194" i="11"/>
  <c r="AU194" i="11"/>
  <c r="AV194" i="11"/>
  <c r="AW194" i="11"/>
  <c r="AX194" i="11"/>
  <c r="AY194" i="11"/>
  <c r="AZ194" i="11"/>
  <c r="BA194" i="11"/>
  <c r="BB194" i="11"/>
  <c r="BC194" i="11"/>
  <c r="BD194" i="11"/>
  <c r="BE194" i="11"/>
  <c r="BF194" i="11"/>
  <c r="BG194" i="11"/>
  <c r="BH194" i="11"/>
  <c r="BI194" i="11"/>
  <c r="BJ194" i="11"/>
  <c r="BK194" i="11"/>
  <c r="BL194" i="11"/>
  <c r="BM194" i="11"/>
  <c r="BN194" i="11"/>
  <c r="BO194" i="11"/>
  <c r="BP194" i="11"/>
  <c r="BQ194" i="11"/>
  <c r="BR194" i="11"/>
  <c r="BS194" i="11"/>
  <c r="BT194" i="11"/>
  <c r="BU194" i="11"/>
  <c r="BV194" i="11"/>
  <c r="BW194" i="11"/>
  <c r="BY194" i="11"/>
  <c r="BZ194" i="11"/>
  <c r="CA194" i="11"/>
  <c r="CB194" i="11"/>
  <c r="CC194" i="11"/>
  <c r="CD194" i="11"/>
  <c r="CE194" i="11"/>
  <c r="CF194" i="11"/>
  <c r="CG194" i="11"/>
  <c r="CH194" i="11"/>
  <c r="CI194" i="11"/>
  <c r="CJ194" i="11"/>
  <c r="CK194" i="11"/>
  <c r="CL194" i="11"/>
  <c r="CM194" i="11"/>
  <c r="CN194" i="11"/>
  <c r="CO194" i="11"/>
  <c r="CP194" i="11"/>
  <c r="CQ194" i="11"/>
  <c r="CR194" i="11"/>
  <c r="CS194" i="11"/>
  <c r="CT194" i="11"/>
  <c r="CU194" i="11"/>
  <c r="CV194" i="11"/>
  <c r="CW194" i="11"/>
  <c r="CX194" i="11"/>
  <c r="CY194" i="11"/>
  <c r="CZ194" i="11"/>
  <c r="DA194" i="11"/>
  <c r="DB194" i="11"/>
  <c r="DC194" i="11"/>
  <c r="DD194" i="11"/>
  <c r="DE194" i="11"/>
  <c r="DF194" i="11"/>
  <c r="DG194" i="11"/>
  <c r="DH194" i="11"/>
  <c r="DI194" i="11"/>
  <c r="DJ194" i="11"/>
  <c r="DK194" i="11"/>
  <c r="DL194" i="11"/>
  <c r="DM194" i="11"/>
  <c r="DN194" i="11"/>
  <c r="DO194" i="11"/>
  <c r="DP194" i="11"/>
  <c r="DQ194" i="11"/>
  <c r="DR194" i="11"/>
  <c r="DS194" i="11"/>
  <c r="DT194" i="11"/>
  <c r="DU194" i="11"/>
  <c r="DV194" i="11"/>
  <c r="DW194" i="11"/>
  <c r="DX194" i="11"/>
  <c r="DY194" i="11"/>
  <c r="DZ194" i="11"/>
  <c r="EA194" i="11"/>
  <c r="EB194" i="11"/>
  <c r="EC194" i="11"/>
  <c r="ED194" i="11"/>
  <c r="EE194" i="11"/>
  <c r="EF194" i="11"/>
  <c r="EG194" i="11"/>
  <c r="EH194" i="11"/>
  <c r="EI194" i="11"/>
  <c r="EJ194" i="11"/>
  <c r="EK194" i="11"/>
  <c r="E195" i="11"/>
  <c r="G195" i="11"/>
  <c r="H195" i="11"/>
  <c r="I195" i="11"/>
  <c r="K195" i="11"/>
  <c r="L195" i="11"/>
  <c r="M195" i="11"/>
  <c r="N195" i="11"/>
  <c r="O195" i="11"/>
  <c r="P195" i="11"/>
  <c r="Q195" i="11"/>
  <c r="R195" i="11"/>
  <c r="S195" i="11"/>
  <c r="T195" i="11"/>
  <c r="U195" i="11"/>
  <c r="V195" i="11"/>
  <c r="W195" i="11"/>
  <c r="X195" i="11"/>
  <c r="Y195" i="11"/>
  <c r="Z195" i="11"/>
  <c r="AA195" i="11"/>
  <c r="AB195" i="11"/>
  <c r="AC195" i="11"/>
  <c r="AD195" i="11"/>
  <c r="AE195" i="11"/>
  <c r="AF195" i="11"/>
  <c r="AG195" i="11"/>
  <c r="AH195" i="11"/>
  <c r="AI195" i="11"/>
  <c r="AJ195" i="11"/>
  <c r="AK195" i="11"/>
  <c r="AL195" i="11"/>
  <c r="AM195" i="11"/>
  <c r="AN195" i="11"/>
  <c r="AO195" i="11"/>
  <c r="AP195" i="11"/>
  <c r="AQ195" i="11"/>
  <c r="AR195" i="11"/>
  <c r="AS195" i="11"/>
  <c r="AT195" i="11"/>
  <c r="AU195" i="11"/>
  <c r="AV195" i="11"/>
  <c r="AW195" i="11"/>
  <c r="AX195" i="11"/>
  <c r="AY195" i="11"/>
  <c r="AZ195" i="11"/>
  <c r="BA195" i="11"/>
  <c r="BB195" i="11"/>
  <c r="BC195" i="11"/>
  <c r="BD195" i="11"/>
  <c r="BE195" i="11"/>
  <c r="BF195" i="11"/>
  <c r="BG195" i="11"/>
  <c r="BH195" i="11"/>
  <c r="BI195" i="11"/>
  <c r="BJ195" i="11"/>
  <c r="BK195" i="11"/>
  <c r="BL195" i="11"/>
  <c r="BM195" i="11"/>
  <c r="BN195" i="11"/>
  <c r="BO195" i="11"/>
  <c r="BP195" i="11"/>
  <c r="BQ195" i="11"/>
  <c r="BR195" i="11"/>
  <c r="BS195" i="11"/>
  <c r="BT195" i="11"/>
  <c r="BU195" i="11"/>
  <c r="BV195" i="11"/>
  <c r="BW195" i="11"/>
  <c r="BY195" i="11"/>
  <c r="BZ195" i="11"/>
  <c r="CA195" i="11"/>
  <c r="CB195" i="11"/>
  <c r="CC195" i="11"/>
  <c r="CD195" i="11"/>
  <c r="CE195" i="11"/>
  <c r="CF195" i="11"/>
  <c r="CG195" i="11"/>
  <c r="CH195" i="11"/>
  <c r="CI195" i="11"/>
  <c r="CJ195" i="11"/>
  <c r="CK195" i="11"/>
  <c r="CL195" i="11"/>
  <c r="CM195" i="11"/>
  <c r="CN195" i="11"/>
  <c r="CO195" i="11"/>
  <c r="CP195" i="11"/>
  <c r="CQ195" i="11"/>
  <c r="CR195" i="11"/>
  <c r="CS195" i="11"/>
  <c r="CT195" i="11"/>
  <c r="CU195" i="11"/>
  <c r="CV195" i="11"/>
  <c r="CW195" i="11"/>
  <c r="CX195" i="11"/>
  <c r="CY195" i="11"/>
  <c r="CZ195" i="11"/>
  <c r="DA195" i="11"/>
  <c r="DB195" i="11"/>
  <c r="DC195" i="11"/>
  <c r="DD195" i="11"/>
  <c r="DE195" i="11"/>
  <c r="DF195" i="11"/>
  <c r="DG195" i="11"/>
  <c r="DH195" i="11"/>
  <c r="DI195" i="11"/>
  <c r="DJ195" i="11"/>
  <c r="DK195" i="11"/>
  <c r="DL195" i="11"/>
  <c r="DM195" i="11"/>
  <c r="DN195" i="11"/>
  <c r="DO195" i="11"/>
  <c r="DP195" i="11"/>
  <c r="DQ195" i="11"/>
  <c r="DR195" i="11"/>
  <c r="DS195" i="11"/>
  <c r="DT195" i="11"/>
  <c r="DU195" i="11"/>
  <c r="DV195" i="11"/>
  <c r="DW195" i="11"/>
  <c r="DX195" i="11"/>
  <c r="DY195" i="11"/>
  <c r="DZ195" i="11"/>
  <c r="EA195" i="11"/>
  <c r="EB195" i="11"/>
  <c r="EC195" i="11"/>
  <c r="ED195" i="11"/>
  <c r="EE195" i="11"/>
  <c r="EF195" i="11"/>
  <c r="EG195" i="11"/>
  <c r="EH195" i="11"/>
  <c r="EI195" i="11"/>
  <c r="EJ195" i="11"/>
  <c r="EK195" i="11"/>
  <c r="E196" i="11"/>
  <c r="G196" i="11"/>
  <c r="H196" i="11"/>
  <c r="I196" i="11"/>
  <c r="K196" i="11"/>
  <c r="L196" i="11"/>
  <c r="M196" i="11"/>
  <c r="N196" i="11"/>
  <c r="O196" i="11"/>
  <c r="P196" i="11"/>
  <c r="Q196" i="11"/>
  <c r="R196" i="11"/>
  <c r="S196" i="11"/>
  <c r="T196" i="11"/>
  <c r="U196" i="11"/>
  <c r="V196" i="11"/>
  <c r="W196" i="11"/>
  <c r="X196" i="11"/>
  <c r="Y196" i="11"/>
  <c r="Z196" i="11"/>
  <c r="AA196" i="11"/>
  <c r="AB196" i="11"/>
  <c r="AC196" i="11"/>
  <c r="AD196" i="11"/>
  <c r="AE196" i="11"/>
  <c r="AF196" i="11"/>
  <c r="AG196" i="11"/>
  <c r="AH196" i="11"/>
  <c r="AI196" i="11"/>
  <c r="AJ196" i="11"/>
  <c r="AK196" i="11"/>
  <c r="AL196" i="11"/>
  <c r="AM196" i="11"/>
  <c r="AN196" i="11"/>
  <c r="AO196" i="11"/>
  <c r="AP196" i="11"/>
  <c r="AQ196" i="11"/>
  <c r="AR196" i="11"/>
  <c r="AS196" i="11"/>
  <c r="AT196" i="11"/>
  <c r="AU196" i="11"/>
  <c r="AV196" i="11"/>
  <c r="AW196" i="11"/>
  <c r="AX196" i="11"/>
  <c r="AY196" i="11"/>
  <c r="AZ196" i="11"/>
  <c r="BA196" i="11"/>
  <c r="BB196" i="11"/>
  <c r="BC196" i="11"/>
  <c r="BD196" i="11"/>
  <c r="BE196" i="11"/>
  <c r="BF196" i="11"/>
  <c r="BG196" i="11"/>
  <c r="BH196" i="11"/>
  <c r="BI196" i="11"/>
  <c r="BJ196" i="11"/>
  <c r="BK196" i="11"/>
  <c r="BL196" i="11"/>
  <c r="BM196" i="11"/>
  <c r="BN196" i="11"/>
  <c r="BO196" i="11"/>
  <c r="BP196" i="11"/>
  <c r="BQ196" i="11"/>
  <c r="BR196" i="11"/>
  <c r="BS196" i="11"/>
  <c r="BT196" i="11"/>
  <c r="BU196" i="11"/>
  <c r="BV196" i="11"/>
  <c r="BW196" i="11"/>
  <c r="BY196" i="11"/>
  <c r="BZ196" i="11"/>
  <c r="CA196" i="11"/>
  <c r="CB196" i="11"/>
  <c r="CC196" i="11"/>
  <c r="CD196" i="11"/>
  <c r="CE196" i="11"/>
  <c r="CF196" i="11"/>
  <c r="CG196" i="11"/>
  <c r="CH196" i="11"/>
  <c r="CI196" i="11"/>
  <c r="CJ196" i="11"/>
  <c r="CK196" i="11"/>
  <c r="CL196" i="11"/>
  <c r="CM196" i="11"/>
  <c r="CN196" i="11"/>
  <c r="CO196" i="11"/>
  <c r="CP196" i="11"/>
  <c r="CQ196" i="11"/>
  <c r="CR196" i="11"/>
  <c r="CS196" i="11"/>
  <c r="CT196" i="11"/>
  <c r="CU196" i="11"/>
  <c r="CV196" i="11"/>
  <c r="CW196" i="11"/>
  <c r="CX196" i="11"/>
  <c r="CY196" i="11"/>
  <c r="CZ196" i="11"/>
  <c r="DA196" i="11"/>
  <c r="DB196" i="11"/>
  <c r="DC196" i="11"/>
  <c r="DD196" i="11"/>
  <c r="DE196" i="11"/>
  <c r="DF196" i="11"/>
  <c r="DG196" i="11"/>
  <c r="DH196" i="11"/>
  <c r="DI196" i="11"/>
  <c r="DJ196" i="11"/>
  <c r="DK196" i="11"/>
  <c r="DL196" i="11"/>
  <c r="DM196" i="11"/>
  <c r="DN196" i="11"/>
  <c r="DO196" i="11"/>
  <c r="DP196" i="11"/>
  <c r="DQ196" i="11"/>
  <c r="DR196" i="11"/>
  <c r="DS196" i="11"/>
  <c r="DT196" i="11"/>
  <c r="DU196" i="11"/>
  <c r="DV196" i="11"/>
  <c r="DW196" i="11"/>
  <c r="DX196" i="11"/>
  <c r="DY196" i="11"/>
  <c r="DZ196" i="11"/>
  <c r="EA196" i="11"/>
  <c r="EB196" i="11"/>
  <c r="EC196" i="11"/>
  <c r="ED196" i="11"/>
  <c r="EE196" i="11"/>
  <c r="EF196" i="11"/>
  <c r="EG196" i="11"/>
  <c r="EH196" i="11"/>
  <c r="EI196" i="11"/>
  <c r="EJ196" i="11"/>
  <c r="EK196" i="11"/>
  <c r="E197" i="11"/>
  <c r="G197" i="11"/>
  <c r="H197" i="11"/>
  <c r="I197" i="11"/>
  <c r="K197" i="11"/>
  <c r="L197" i="11"/>
  <c r="M197" i="11"/>
  <c r="N197" i="11"/>
  <c r="O197" i="11"/>
  <c r="P197" i="11"/>
  <c r="Q197" i="11"/>
  <c r="R197" i="11"/>
  <c r="S197" i="11"/>
  <c r="T197" i="11"/>
  <c r="U197" i="11"/>
  <c r="V197" i="11"/>
  <c r="W197" i="11"/>
  <c r="X197" i="11"/>
  <c r="Y197" i="11"/>
  <c r="Z197" i="11"/>
  <c r="AA197" i="11"/>
  <c r="AB197" i="11"/>
  <c r="AC197" i="11"/>
  <c r="AD197" i="11"/>
  <c r="AE197" i="11"/>
  <c r="AF197" i="11"/>
  <c r="AG197" i="11"/>
  <c r="AH197" i="11"/>
  <c r="AI197" i="11"/>
  <c r="AJ197" i="11"/>
  <c r="AK197" i="11"/>
  <c r="AL197" i="11"/>
  <c r="AM197" i="11"/>
  <c r="AN197" i="11"/>
  <c r="AO197" i="11"/>
  <c r="AP197" i="11"/>
  <c r="AQ197" i="11"/>
  <c r="AR197" i="11"/>
  <c r="AS197" i="11"/>
  <c r="AT197" i="11"/>
  <c r="AU197" i="11"/>
  <c r="AV197" i="11"/>
  <c r="AW197" i="11"/>
  <c r="AX197" i="11"/>
  <c r="AY197" i="11"/>
  <c r="AZ197" i="11"/>
  <c r="BA197" i="11"/>
  <c r="BB197" i="11"/>
  <c r="BC197" i="11"/>
  <c r="BD197" i="11"/>
  <c r="BE197" i="11"/>
  <c r="BF197" i="11"/>
  <c r="BG197" i="11"/>
  <c r="BH197" i="11"/>
  <c r="BI197" i="11"/>
  <c r="BJ197" i="11"/>
  <c r="BK197" i="11"/>
  <c r="BL197" i="11"/>
  <c r="BM197" i="11"/>
  <c r="BN197" i="11"/>
  <c r="BO197" i="11"/>
  <c r="BP197" i="11"/>
  <c r="BQ197" i="11"/>
  <c r="BR197" i="11"/>
  <c r="BS197" i="11"/>
  <c r="BT197" i="11"/>
  <c r="BU197" i="11"/>
  <c r="BV197" i="11"/>
  <c r="BW197" i="11"/>
  <c r="BY197" i="11"/>
  <c r="BZ197" i="11"/>
  <c r="CA197" i="11"/>
  <c r="CB197" i="11"/>
  <c r="CC197" i="11"/>
  <c r="CD197" i="11"/>
  <c r="CE197" i="11"/>
  <c r="CF197" i="11"/>
  <c r="CG197" i="11"/>
  <c r="CH197" i="11"/>
  <c r="CI197" i="11"/>
  <c r="CJ197" i="11"/>
  <c r="CK197" i="11"/>
  <c r="CL197" i="11"/>
  <c r="CM197" i="11"/>
  <c r="CN197" i="11"/>
  <c r="CO197" i="11"/>
  <c r="CP197" i="11"/>
  <c r="CQ197" i="11"/>
  <c r="CR197" i="11"/>
  <c r="CS197" i="11"/>
  <c r="CT197" i="11"/>
  <c r="CU197" i="11"/>
  <c r="CV197" i="11"/>
  <c r="CW197" i="11"/>
  <c r="CX197" i="11"/>
  <c r="CY197" i="11"/>
  <c r="CZ197" i="11"/>
  <c r="DA197" i="11"/>
  <c r="DB197" i="11"/>
  <c r="DC197" i="11"/>
  <c r="DD197" i="11"/>
  <c r="DE197" i="11"/>
  <c r="DF197" i="11"/>
  <c r="DG197" i="11"/>
  <c r="DH197" i="11"/>
  <c r="DI197" i="11"/>
  <c r="DJ197" i="11"/>
  <c r="DK197" i="11"/>
  <c r="DL197" i="11"/>
  <c r="DM197" i="11"/>
  <c r="DN197" i="11"/>
  <c r="DO197" i="11"/>
  <c r="DP197" i="11"/>
  <c r="DQ197" i="11"/>
  <c r="DR197" i="11"/>
  <c r="DS197" i="11"/>
  <c r="DT197" i="11"/>
  <c r="DU197" i="11"/>
  <c r="DV197" i="11"/>
  <c r="DW197" i="11"/>
  <c r="DX197" i="11"/>
  <c r="DY197" i="11"/>
  <c r="DZ197" i="11"/>
  <c r="EA197" i="11"/>
  <c r="EB197" i="11"/>
  <c r="EC197" i="11"/>
  <c r="ED197" i="11"/>
  <c r="EE197" i="11"/>
  <c r="EF197" i="11"/>
  <c r="EG197" i="11"/>
  <c r="EH197" i="11"/>
  <c r="EI197" i="11"/>
  <c r="EJ197" i="11"/>
  <c r="EK197" i="11"/>
  <c r="E198" i="11"/>
  <c r="G198" i="11"/>
  <c r="H198" i="11"/>
  <c r="I198" i="11"/>
  <c r="K198" i="11"/>
  <c r="L198" i="11"/>
  <c r="M198" i="11"/>
  <c r="N198" i="11"/>
  <c r="O198" i="11"/>
  <c r="P198" i="11"/>
  <c r="Q198" i="11"/>
  <c r="R198" i="11"/>
  <c r="S198" i="11"/>
  <c r="T198" i="11"/>
  <c r="U198" i="11"/>
  <c r="V198" i="11"/>
  <c r="W198" i="11"/>
  <c r="X198" i="11"/>
  <c r="Y198" i="11"/>
  <c r="Z198" i="11"/>
  <c r="AA198" i="11"/>
  <c r="AB198" i="11"/>
  <c r="AC198" i="11"/>
  <c r="AD198" i="11"/>
  <c r="AE198" i="11"/>
  <c r="AF198" i="11"/>
  <c r="AG198" i="11"/>
  <c r="AH198" i="11"/>
  <c r="AI198" i="11"/>
  <c r="AJ198" i="11"/>
  <c r="AK198" i="11"/>
  <c r="AL198" i="11"/>
  <c r="AM198" i="11"/>
  <c r="AN198" i="11"/>
  <c r="AO198" i="11"/>
  <c r="AP198" i="11"/>
  <c r="AQ198" i="11"/>
  <c r="AR198" i="11"/>
  <c r="AS198" i="11"/>
  <c r="AT198" i="11"/>
  <c r="AU198" i="11"/>
  <c r="AV198" i="11"/>
  <c r="AW198" i="11"/>
  <c r="AX198" i="11"/>
  <c r="AY198" i="11"/>
  <c r="AZ198" i="11"/>
  <c r="BA198" i="11"/>
  <c r="BB198" i="11"/>
  <c r="BC198" i="11"/>
  <c r="BD198" i="11"/>
  <c r="BE198" i="11"/>
  <c r="BF198" i="11"/>
  <c r="BG198" i="11"/>
  <c r="BH198" i="11"/>
  <c r="BI198" i="11"/>
  <c r="BJ198" i="11"/>
  <c r="BK198" i="11"/>
  <c r="BL198" i="11"/>
  <c r="BM198" i="11"/>
  <c r="BN198" i="11"/>
  <c r="BO198" i="11"/>
  <c r="BP198" i="11"/>
  <c r="BQ198" i="11"/>
  <c r="BR198" i="11"/>
  <c r="BS198" i="11"/>
  <c r="BT198" i="11"/>
  <c r="BU198" i="11"/>
  <c r="BV198" i="11"/>
  <c r="BW198" i="11"/>
  <c r="BY198" i="11"/>
  <c r="BZ198" i="11"/>
  <c r="CA198" i="11"/>
  <c r="CB198" i="11"/>
  <c r="CC198" i="11"/>
  <c r="CD198" i="11"/>
  <c r="CE198" i="11"/>
  <c r="CF198" i="11"/>
  <c r="CG198" i="11"/>
  <c r="CH198" i="11"/>
  <c r="CI198" i="11"/>
  <c r="CJ198" i="11"/>
  <c r="CK198" i="11"/>
  <c r="CL198" i="11"/>
  <c r="CM198" i="11"/>
  <c r="CN198" i="11"/>
  <c r="CO198" i="11"/>
  <c r="CP198" i="11"/>
  <c r="CQ198" i="11"/>
  <c r="CR198" i="11"/>
  <c r="CS198" i="11"/>
  <c r="CT198" i="11"/>
  <c r="CU198" i="11"/>
  <c r="CV198" i="11"/>
  <c r="CW198" i="11"/>
  <c r="CX198" i="11"/>
  <c r="CY198" i="11"/>
  <c r="CZ198" i="11"/>
  <c r="DA198" i="11"/>
  <c r="DB198" i="11"/>
  <c r="DC198" i="11"/>
  <c r="DD198" i="11"/>
  <c r="DE198" i="11"/>
  <c r="DF198" i="11"/>
  <c r="DG198" i="11"/>
  <c r="DH198" i="11"/>
  <c r="DI198" i="11"/>
  <c r="DJ198" i="11"/>
  <c r="DK198" i="11"/>
  <c r="DL198" i="11"/>
  <c r="DM198" i="11"/>
  <c r="DN198" i="11"/>
  <c r="DO198" i="11"/>
  <c r="DP198" i="11"/>
  <c r="DQ198" i="11"/>
  <c r="DR198" i="11"/>
  <c r="DS198" i="11"/>
  <c r="DT198" i="11"/>
  <c r="DU198" i="11"/>
  <c r="DV198" i="11"/>
  <c r="DW198" i="11"/>
  <c r="DX198" i="11"/>
  <c r="DY198" i="11"/>
  <c r="DZ198" i="11"/>
  <c r="EA198" i="11"/>
  <c r="EB198" i="11"/>
  <c r="EC198" i="11"/>
  <c r="ED198" i="11"/>
  <c r="EE198" i="11"/>
  <c r="EF198" i="11"/>
  <c r="EG198" i="11"/>
  <c r="EH198" i="11"/>
  <c r="EI198" i="11"/>
  <c r="EJ198" i="11"/>
  <c r="EK198" i="11"/>
  <c r="E199" i="11"/>
  <c r="G199" i="11"/>
  <c r="H199" i="11"/>
  <c r="I199" i="11"/>
  <c r="K199" i="11"/>
  <c r="L199" i="11"/>
  <c r="M199" i="11"/>
  <c r="N199" i="11"/>
  <c r="O199" i="11"/>
  <c r="P199" i="11"/>
  <c r="Q199" i="11"/>
  <c r="R199" i="11"/>
  <c r="S199" i="11"/>
  <c r="T199" i="11"/>
  <c r="U199" i="11"/>
  <c r="V199" i="11"/>
  <c r="W199" i="11"/>
  <c r="X199" i="11"/>
  <c r="Y199" i="11"/>
  <c r="Z199" i="11"/>
  <c r="AA199" i="11"/>
  <c r="AB199" i="11"/>
  <c r="AC199" i="11"/>
  <c r="AD199" i="11"/>
  <c r="AE199" i="11"/>
  <c r="AF199" i="11"/>
  <c r="AG199" i="11"/>
  <c r="AH199" i="11"/>
  <c r="AI199" i="11"/>
  <c r="AJ199" i="11"/>
  <c r="AK199" i="11"/>
  <c r="AL199" i="11"/>
  <c r="AM199" i="11"/>
  <c r="AN199" i="11"/>
  <c r="AO199" i="11"/>
  <c r="AP199" i="11"/>
  <c r="AQ199" i="11"/>
  <c r="AR199" i="11"/>
  <c r="AS199" i="11"/>
  <c r="AT199" i="11"/>
  <c r="AU199" i="11"/>
  <c r="AV199" i="11"/>
  <c r="AW199" i="11"/>
  <c r="AX199" i="11"/>
  <c r="AY199" i="11"/>
  <c r="AZ199" i="11"/>
  <c r="BA199" i="11"/>
  <c r="BB199" i="11"/>
  <c r="BC199" i="11"/>
  <c r="BD199" i="11"/>
  <c r="BE199" i="11"/>
  <c r="BF199" i="11"/>
  <c r="BG199" i="11"/>
  <c r="BH199" i="11"/>
  <c r="BI199" i="11"/>
  <c r="BJ199" i="11"/>
  <c r="BK199" i="11"/>
  <c r="BL199" i="11"/>
  <c r="BM199" i="11"/>
  <c r="BN199" i="11"/>
  <c r="BO199" i="11"/>
  <c r="BP199" i="11"/>
  <c r="BQ199" i="11"/>
  <c r="BR199" i="11"/>
  <c r="BS199" i="11"/>
  <c r="BT199" i="11"/>
  <c r="BU199" i="11"/>
  <c r="BV199" i="11"/>
  <c r="BW199" i="11"/>
  <c r="BY199" i="11"/>
  <c r="BZ199" i="11"/>
  <c r="CA199" i="11"/>
  <c r="CB199" i="11"/>
  <c r="CC199" i="11"/>
  <c r="CD199" i="11"/>
  <c r="CE199" i="11"/>
  <c r="CF199" i="11"/>
  <c r="CG199" i="11"/>
  <c r="CH199" i="11"/>
  <c r="CI199" i="11"/>
  <c r="CJ199" i="11"/>
  <c r="CK199" i="11"/>
  <c r="CL199" i="11"/>
  <c r="CM199" i="11"/>
  <c r="CN199" i="11"/>
  <c r="CO199" i="11"/>
  <c r="CP199" i="11"/>
  <c r="CQ199" i="11"/>
  <c r="CR199" i="11"/>
  <c r="CS199" i="11"/>
  <c r="CT199" i="11"/>
  <c r="CU199" i="11"/>
  <c r="CV199" i="11"/>
  <c r="CW199" i="11"/>
  <c r="CX199" i="11"/>
  <c r="CY199" i="11"/>
  <c r="CZ199" i="11"/>
  <c r="DA199" i="11"/>
  <c r="DB199" i="11"/>
  <c r="DC199" i="11"/>
  <c r="DD199" i="11"/>
  <c r="DE199" i="11"/>
  <c r="DF199" i="11"/>
  <c r="DG199" i="11"/>
  <c r="DH199" i="11"/>
  <c r="DI199" i="11"/>
  <c r="DJ199" i="11"/>
  <c r="DK199" i="11"/>
  <c r="DL199" i="11"/>
  <c r="DM199" i="11"/>
  <c r="DN199" i="11"/>
  <c r="DO199" i="11"/>
  <c r="DP199" i="11"/>
  <c r="DQ199" i="11"/>
  <c r="DR199" i="11"/>
  <c r="DS199" i="11"/>
  <c r="DT199" i="11"/>
  <c r="DU199" i="11"/>
  <c r="DV199" i="11"/>
  <c r="DW199" i="11"/>
  <c r="DX199" i="11"/>
  <c r="DY199" i="11"/>
  <c r="DZ199" i="11"/>
  <c r="EA199" i="11"/>
  <c r="EB199" i="11"/>
  <c r="EC199" i="11"/>
  <c r="ED199" i="11"/>
  <c r="EE199" i="11"/>
  <c r="EF199" i="11"/>
  <c r="EG199" i="11"/>
  <c r="EH199" i="11"/>
  <c r="EI199" i="11"/>
  <c r="EJ199" i="11"/>
  <c r="EK199" i="11"/>
  <c r="E200" i="11"/>
  <c r="G200" i="11"/>
  <c r="H200" i="11"/>
  <c r="I200" i="11"/>
  <c r="K200" i="11"/>
  <c r="L200" i="11"/>
  <c r="M200" i="11"/>
  <c r="N200" i="11"/>
  <c r="O200" i="11"/>
  <c r="P200" i="11"/>
  <c r="Q200" i="11"/>
  <c r="R200" i="11"/>
  <c r="S200" i="11"/>
  <c r="T200" i="11"/>
  <c r="U200" i="11"/>
  <c r="V200" i="11"/>
  <c r="W200" i="11"/>
  <c r="X200" i="11"/>
  <c r="Y200" i="11"/>
  <c r="Z200" i="11"/>
  <c r="AA200" i="11"/>
  <c r="AB200" i="11"/>
  <c r="AC200" i="11"/>
  <c r="AD200" i="11"/>
  <c r="AE200" i="11"/>
  <c r="AF200" i="11"/>
  <c r="AG200" i="11"/>
  <c r="AH200" i="11"/>
  <c r="AI200" i="11"/>
  <c r="AJ200" i="11"/>
  <c r="AK200" i="11"/>
  <c r="AL200" i="11"/>
  <c r="AM200" i="11"/>
  <c r="AN200" i="11"/>
  <c r="AO200" i="11"/>
  <c r="AP200" i="11"/>
  <c r="AQ200" i="11"/>
  <c r="AR200" i="11"/>
  <c r="AS200" i="11"/>
  <c r="AT200" i="11"/>
  <c r="AU200" i="11"/>
  <c r="AV200" i="11"/>
  <c r="AW200" i="11"/>
  <c r="AX200" i="11"/>
  <c r="AY200" i="11"/>
  <c r="AZ200" i="11"/>
  <c r="BA200" i="11"/>
  <c r="BB200" i="11"/>
  <c r="BC200" i="11"/>
  <c r="BD200" i="11"/>
  <c r="BE200" i="11"/>
  <c r="BF200" i="11"/>
  <c r="BG200" i="11"/>
  <c r="BH200" i="11"/>
  <c r="BI200" i="11"/>
  <c r="BJ200" i="11"/>
  <c r="BK200" i="11"/>
  <c r="BL200" i="11"/>
  <c r="BM200" i="11"/>
  <c r="BN200" i="11"/>
  <c r="BO200" i="11"/>
  <c r="BP200" i="11"/>
  <c r="BQ200" i="11"/>
  <c r="BR200" i="11"/>
  <c r="BS200" i="11"/>
  <c r="BT200" i="11"/>
  <c r="BU200" i="11"/>
  <c r="BV200" i="11"/>
  <c r="BW200" i="11"/>
  <c r="BY200" i="11"/>
  <c r="BZ200" i="11"/>
  <c r="CA200" i="11"/>
  <c r="CB200" i="11"/>
  <c r="CC200" i="11"/>
  <c r="CD200" i="11"/>
  <c r="CE200" i="11"/>
  <c r="CF200" i="11"/>
  <c r="CG200" i="11"/>
  <c r="CH200" i="11"/>
  <c r="CI200" i="11"/>
  <c r="CJ200" i="11"/>
  <c r="CK200" i="11"/>
  <c r="CL200" i="11"/>
  <c r="CM200" i="11"/>
  <c r="CN200" i="11"/>
  <c r="CO200" i="11"/>
  <c r="CP200" i="11"/>
  <c r="CQ200" i="11"/>
  <c r="CR200" i="11"/>
  <c r="CS200" i="11"/>
  <c r="CT200" i="11"/>
  <c r="CU200" i="11"/>
  <c r="CV200" i="11"/>
  <c r="CW200" i="11"/>
  <c r="CX200" i="11"/>
  <c r="CY200" i="11"/>
  <c r="CZ200" i="11"/>
  <c r="DA200" i="11"/>
  <c r="DB200" i="11"/>
  <c r="DC200" i="11"/>
  <c r="DD200" i="11"/>
  <c r="DE200" i="11"/>
  <c r="DF200" i="11"/>
  <c r="DG200" i="11"/>
  <c r="DH200" i="11"/>
  <c r="DI200" i="11"/>
  <c r="DJ200" i="11"/>
  <c r="DK200" i="11"/>
  <c r="DL200" i="11"/>
  <c r="DM200" i="11"/>
  <c r="DN200" i="11"/>
  <c r="DO200" i="11"/>
  <c r="DP200" i="11"/>
  <c r="DQ200" i="11"/>
  <c r="DR200" i="11"/>
  <c r="DS200" i="11"/>
  <c r="DT200" i="11"/>
  <c r="DU200" i="11"/>
  <c r="DV200" i="11"/>
  <c r="DW200" i="11"/>
  <c r="DX200" i="11"/>
  <c r="DY200" i="11"/>
  <c r="DZ200" i="11"/>
  <c r="EA200" i="11"/>
  <c r="EB200" i="11"/>
  <c r="EC200" i="11"/>
  <c r="ED200" i="11"/>
  <c r="EE200" i="11"/>
  <c r="EF200" i="11"/>
  <c r="EG200" i="11"/>
  <c r="EH200" i="11"/>
  <c r="EI200" i="11"/>
  <c r="EJ200" i="11"/>
  <c r="EK200" i="11"/>
  <c r="E201" i="11"/>
  <c r="G201" i="11"/>
  <c r="H201" i="11"/>
  <c r="I201" i="11"/>
  <c r="K201" i="11"/>
  <c r="L201" i="11"/>
  <c r="M201" i="11"/>
  <c r="N201" i="11"/>
  <c r="O201" i="11"/>
  <c r="P201" i="11"/>
  <c r="Q201" i="11"/>
  <c r="R201" i="11"/>
  <c r="S201" i="11"/>
  <c r="T201" i="11"/>
  <c r="U201" i="11"/>
  <c r="V201" i="11"/>
  <c r="W201" i="11"/>
  <c r="X201" i="11"/>
  <c r="Y201" i="11"/>
  <c r="Z201" i="11"/>
  <c r="AA201" i="11"/>
  <c r="AB201" i="11"/>
  <c r="AC201" i="11"/>
  <c r="AD201" i="11"/>
  <c r="AE201" i="11"/>
  <c r="AF201" i="11"/>
  <c r="AG201" i="11"/>
  <c r="AH201" i="11"/>
  <c r="AI201" i="11"/>
  <c r="AJ201" i="11"/>
  <c r="AK201" i="11"/>
  <c r="AL201" i="11"/>
  <c r="AM201" i="11"/>
  <c r="AN201" i="11"/>
  <c r="AO201" i="11"/>
  <c r="AP201" i="11"/>
  <c r="AQ201" i="11"/>
  <c r="AR201" i="11"/>
  <c r="AS201" i="11"/>
  <c r="AT201" i="11"/>
  <c r="AU201" i="11"/>
  <c r="AV201" i="11"/>
  <c r="AW201" i="11"/>
  <c r="AX201" i="11"/>
  <c r="AY201" i="11"/>
  <c r="AZ201" i="11"/>
  <c r="BA201" i="11"/>
  <c r="BB201" i="11"/>
  <c r="BC201" i="11"/>
  <c r="BD201" i="11"/>
  <c r="BE201" i="11"/>
  <c r="BF201" i="11"/>
  <c r="BG201" i="11"/>
  <c r="BH201" i="11"/>
  <c r="BI201" i="11"/>
  <c r="BJ201" i="11"/>
  <c r="BK201" i="11"/>
  <c r="BL201" i="11"/>
  <c r="BM201" i="11"/>
  <c r="BN201" i="11"/>
  <c r="BO201" i="11"/>
  <c r="BP201" i="11"/>
  <c r="BQ201" i="11"/>
  <c r="BR201" i="11"/>
  <c r="BS201" i="11"/>
  <c r="BT201" i="11"/>
  <c r="BU201" i="11"/>
  <c r="BV201" i="11"/>
  <c r="BW201" i="11"/>
  <c r="BY201" i="11"/>
  <c r="BZ201" i="11"/>
  <c r="CA201" i="11"/>
  <c r="CB201" i="11"/>
  <c r="CC201" i="11"/>
  <c r="CD201" i="11"/>
  <c r="CE201" i="11"/>
  <c r="CF201" i="11"/>
  <c r="CG201" i="11"/>
  <c r="CH201" i="11"/>
  <c r="CI201" i="11"/>
  <c r="CJ201" i="11"/>
  <c r="CK201" i="11"/>
  <c r="CL201" i="11"/>
  <c r="CM201" i="11"/>
  <c r="CN201" i="11"/>
  <c r="CO201" i="11"/>
  <c r="CP201" i="11"/>
  <c r="CQ201" i="11"/>
  <c r="CR201" i="11"/>
  <c r="CS201" i="11"/>
  <c r="CT201" i="11"/>
  <c r="CU201" i="11"/>
  <c r="CV201" i="11"/>
  <c r="CW201" i="11"/>
  <c r="CX201" i="11"/>
  <c r="CY201" i="11"/>
  <c r="CZ201" i="11"/>
  <c r="DA201" i="11"/>
  <c r="DB201" i="11"/>
  <c r="DC201" i="11"/>
  <c r="DD201" i="11"/>
  <c r="DE201" i="11"/>
  <c r="DF201" i="11"/>
  <c r="DG201" i="11"/>
  <c r="DH201" i="11"/>
  <c r="DI201" i="11"/>
  <c r="DJ201" i="11"/>
  <c r="DK201" i="11"/>
  <c r="DL201" i="11"/>
  <c r="DM201" i="11"/>
  <c r="DN201" i="11"/>
  <c r="DO201" i="11"/>
  <c r="DP201" i="11"/>
  <c r="DQ201" i="11"/>
  <c r="DR201" i="11"/>
  <c r="DS201" i="11"/>
  <c r="DT201" i="11"/>
  <c r="DU201" i="11"/>
  <c r="DV201" i="11"/>
  <c r="DW201" i="11"/>
  <c r="DX201" i="11"/>
  <c r="DY201" i="11"/>
  <c r="DZ201" i="11"/>
  <c r="EA201" i="11"/>
  <c r="EB201" i="11"/>
  <c r="EC201" i="11"/>
  <c r="ED201" i="11"/>
  <c r="EE201" i="11"/>
  <c r="EF201" i="11"/>
  <c r="EG201" i="11"/>
  <c r="EH201" i="11"/>
  <c r="EI201" i="11"/>
  <c r="EJ201" i="11"/>
  <c r="EK201" i="11"/>
  <c r="E202" i="11"/>
  <c r="G202" i="11"/>
  <c r="H202" i="11"/>
  <c r="I202" i="11"/>
  <c r="K202" i="11"/>
  <c r="L202" i="11"/>
  <c r="M202" i="11"/>
  <c r="N202" i="11"/>
  <c r="O202" i="11"/>
  <c r="P202" i="11"/>
  <c r="Q202" i="11"/>
  <c r="R202" i="11"/>
  <c r="S202" i="11"/>
  <c r="T202" i="11"/>
  <c r="U202" i="11"/>
  <c r="V202" i="11"/>
  <c r="W202" i="11"/>
  <c r="X202" i="11"/>
  <c r="Y202" i="11"/>
  <c r="Z202" i="11"/>
  <c r="AA202" i="11"/>
  <c r="AB202" i="11"/>
  <c r="AC202" i="11"/>
  <c r="AD202" i="11"/>
  <c r="AE202" i="11"/>
  <c r="AF202" i="11"/>
  <c r="AG202" i="11"/>
  <c r="AH202" i="11"/>
  <c r="AI202" i="11"/>
  <c r="AJ202" i="11"/>
  <c r="AK202" i="11"/>
  <c r="AL202" i="11"/>
  <c r="AM202" i="11"/>
  <c r="AN202" i="11"/>
  <c r="AO202" i="11"/>
  <c r="AP202" i="11"/>
  <c r="AQ202" i="11"/>
  <c r="AR202" i="11"/>
  <c r="AS202" i="11"/>
  <c r="AT202" i="11"/>
  <c r="AU202" i="11"/>
  <c r="AV202" i="11"/>
  <c r="AW202" i="11"/>
  <c r="AX202" i="11"/>
  <c r="AY202" i="11"/>
  <c r="AZ202" i="11"/>
  <c r="BA202" i="11"/>
  <c r="BB202" i="11"/>
  <c r="BC202" i="11"/>
  <c r="BD202" i="11"/>
  <c r="BE202" i="11"/>
  <c r="BF202" i="11"/>
  <c r="BG202" i="11"/>
  <c r="BH202" i="11"/>
  <c r="BI202" i="11"/>
  <c r="BJ202" i="11"/>
  <c r="BK202" i="11"/>
  <c r="BL202" i="11"/>
  <c r="BM202" i="11"/>
  <c r="BN202" i="11"/>
  <c r="BO202" i="11"/>
  <c r="BP202" i="11"/>
  <c r="BQ202" i="11"/>
  <c r="BR202" i="11"/>
  <c r="BS202" i="11"/>
  <c r="BT202" i="11"/>
  <c r="BU202" i="11"/>
  <c r="BV202" i="11"/>
  <c r="BW202" i="11"/>
  <c r="BY202" i="11"/>
  <c r="BZ202" i="11"/>
  <c r="CA202" i="11"/>
  <c r="CB202" i="11"/>
  <c r="CC202" i="11"/>
  <c r="CD202" i="11"/>
  <c r="CE202" i="11"/>
  <c r="CF202" i="11"/>
  <c r="CG202" i="11"/>
  <c r="CH202" i="11"/>
  <c r="CI202" i="11"/>
  <c r="CJ202" i="11"/>
  <c r="CK202" i="11"/>
  <c r="CL202" i="11"/>
  <c r="CM202" i="11"/>
  <c r="CN202" i="11"/>
  <c r="CO202" i="11"/>
  <c r="CP202" i="11"/>
  <c r="CQ202" i="11"/>
  <c r="CR202" i="11"/>
  <c r="CS202" i="11"/>
  <c r="CT202" i="11"/>
  <c r="CU202" i="11"/>
  <c r="CV202" i="11"/>
  <c r="CW202" i="11"/>
  <c r="CX202" i="11"/>
  <c r="CY202" i="11"/>
  <c r="CZ202" i="11"/>
  <c r="DA202" i="11"/>
  <c r="DB202" i="11"/>
  <c r="DC202" i="11"/>
  <c r="DD202" i="11"/>
  <c r="DE202" i="11"/>
  <c r="DF202" i="11"/>
  <c r="DG202" i="11"/>
  <c r="DH202" i="11"/>
  <c r="DI202" i="11"/>
  <c r="DJ202" i="11"/>
  <c r="DK202" i="11"/>
  <c r="DL202" i="11"/>
  <c r="DM202" i="11"/>
  <c r="DN202" i="11"/>
  <c r="DO202" i="11"/>
  <c r="DP202" i="11"/>
  <c r="DQ202" i="11"/>
  <c r="DR202" i="11"/>
  <c r="DS202" i="11"/>
  <c r="DT202" i="11"/>
  <c r="DU202" i="11"/>
  <c r="DV202" i="11"/>
  <c r="DW202" i="11"/>
  <c r="DX202" i="11"/>
  <c r="DY202" i="11"/>
  <c r="DZ202" i="11"/>
  <c r="EA202" i="11"/>
  <c r="EB202" i="11"/>
  <c r="EC202" i="11"/>
  <c r="ED202" i="11"/>
  <c r="EE202" i="11"/>
  <c r="EF202" i="11"/>
  <c r="EG202" i="11"/>
  <c r="EH202" i="11"/>
  <c r="EI202" i="11"/>
  <c r="EJ202" i="11"/>
  <c r="EK202" i="11"/>
  <c r="E203" i="11"/>
  <c r="G203" i="11"/>
  <c r="H203" i="11"/>
  <c r="I203" i="11"/>
  <c r="K203" i="11"/>
  <c r="L203" i="11"/>
  <c r="M203" i="11"/>
  <c r="N203" i="11"/>
  <c r="O203" i="11"/>
  <c r="P203" i="11"/>
  <c r="Q203" i="11"/>
  <c r="R203" i="11"/>
  <c r="S203" i="11"/>
  <c r="T203" i="11"/>
  <c r="U203" i="11"/>
  <c r="V203" i="11"/>
  <c r="W203" i="11"/>
  <c r="X203" i="11"/>
  <c r="Y203" i="11"/>
  <c r="Z203" i="11"/>
  <c r="AA203" i="11"/>
  <c r="AB203" i="11"/>
  <c r="AC203" i="11"/>
  <c r="AD203" i="11"/>
  <c r="AE203" i="11"/>
  <c r="AF203" i="11"/>
  <c r="AG203" i="11"/>
  <c r="AH203" i="11"/>
  <c r="AI203" i="11"/>
  <c r="AJ203" i="11"/>
  <c r="AK203" i="11"/>
  <c r="AL203" i="11"/>
  <c r="AM203" i="11"/>
  <c r="AN203" i="11"/>
  <c r="AO203" i="11"/>
  <c r="AP203" i="11"/>
  <c r="AQ203" i="11"/>
  <c r="AR203" i="11"/>
  <c r="AS203" i="11"/>
  <c r="AT203" i="11"/>
  <c r="AU203" i="11"/>
  <c r="AV203" i="11"/>
  <c r="AW203" i="11"/>
  <c r="AX203" i="11"/>
  <c r="AY203" i="11"/>
  <c r="AZ203" i="11"/>
  <c r="BA203" i="11"/>
  <c r="BB203" i="11"/>
  <c r="BC203" i="11"/>
  <c r="BD203" i="11"/>
  <c r="BE203" i="11"/>
  <c r="BF203" i="11"/>
  <c r="BG203" i="11"/>
  <c r="BH203" i="11"/>
  <c r="BI203" i="11"/>
  <c r="BJ203" i="11"/>
  <c r="BK203" i="11"/>
  <c r="BL203" i="11"/>
  <c r="BM203" i="11"/>
  <c r="BN203" i="11"/>
  <c r="BO203" i="11"/>
  <c r="BP203" i="11"/>
  <c r="BQ203" i="11"/>
  <c r="BR203" i="11"/>
  <c r="BS203" i="11"/>
  <c r="BT203" i="11"/>
  <c r="BU203" i="11"/>
  <c r="BV203" i="11"/>
  <c r="BW203" i="11"/>
  <c r="BY203" i="11"/>
  <c r="BZ203" i="11"/>
  <c r="CA203" i="11"/>
  <c r="CB203" i="11"/>
  <c r="CC203" i="11"/>
  <c r="CD203" i="11"/>
  <c r="CE203" i="11"/>
  <c r="CF203" i="11"/>
  <c r="CG203" i="11"/>
  <c r="CH203" i="11"/>
  <c r="CI203" i="11"/>
  <c r="CJ203" i="11"/>
  <c r="CK203" i="11"/>
  <c r="CL203" i="11"/>
  <c r="CM203" i="11"/>
  <c r="CN203" i="11"/>
  <c r="CO203" i="11"/>
  <c r="CP203" i="11"/>
  <c r="CQ203" i="11"/>
  <c r="CR203" i="11"/>
  <c r="CS203" i="11"/>
  <c r="CT203" i="11"/>
  <c r="CU203" i="11"/>
  <c r="CV203" i="11"/>
  <c r="CW203" i="11"/>
  <c r="CX203" i="11"/>
  <c r="CY203" i="11"/>
  <c r="CZ203" i="11"/>
  <c r="DA203" i="11"/>
  <c r="DB203" i="11"/>
  <c r="DC203" i="11"/>
  <c r="DD203" i="11"/>
  <c r="DE203" i="11"/>
  <c r="DF203" i="11"/>
  <c r="DG203" i="11"/>
  <c r="DH203" i="11"/>
  <c r="DI203" i="11"/>
  <c r="DJ203" i="11"/>
  <c r="DK203" i="11"/>
  <c r="DL203" i="11"/>
  <c r="DM203" i="11"/>
  <c r="DN203" i="11"/>
  <c r="DO203" i="11"/>
  <c r="DP203" i="11"/>
  <c r="DQ203" i="11"/>
  <c r="DR203" i="11"/>
  <c r="DS203" i="11"/>
  <c r="DT203" i="11"/>
  <c r="DU203" i="11"/>
  <c r="DV203" i="11"/>
  <c r="DW203" i="11"/>
  <c r="DX203" i="11"/>
  <c r="DY203" i="11"/>
  <c r="DZ203" i="11"/>
  <c r="EA203" i="11"/>
  <c r="EB203" i="11"/>
  <c r="EC203" i="11"/>
  <c r="ED203" i="11"/>
  <c r="EE203" i="11"/>
  <c r="EF203" i="11"/>
  <c r="EG203" i="11"/>
  <c r="EH203" i="11"/>
  <c r="EI203" i="11"/>
  <c r="EJ203" i="11"/>
  <c r="EK203" i="11"/>
  <c r="E204" i="11"/>
  <c r="G204" i="11"/>
  <c r="H204" i="11"/>
  <c r="I204" i="11"/>
  <c r="K204" i="11"/>
  <c r="L204" i="11"/>
  <c r="M204" i="11"/>
  <c r="N204" i="11"/>
  <c r="O204" i="11"/>
  <c r="P204" i="11"/>
  <c r="Q204" i="11"/>
  <c r="R204" i="11"/>
  <c r="S204" i="11"/>
  <c r="T204" i="11"/>
  <c r="U204" i="11"/>
  <c r="V204" i="11"/>
  <c r="W204" i="11"/>
  <c r="X204" i="11"/>
  <c r="Y204" i="11"/>
  <c r="Z204" i="11"/>
  <c r="AA204" i="11"/>
  <c r="AB204" i="11"/>
  <c r="AC204" i="11"/>
  <c r="AD204" i="11"/>
  <c r="AE204" i="11"/>
  <c r="AF204" i="11"/>
  <c r="AG204" i="11"/>
  <c r="AH204" i="11"/>
  <c r="AI204" i="11"/>
  <c r="AJ204" i="11"/>
  <c r="AK204" i="11"/>
  <c r="AL204" i="11"/>
  <c r="AM204" i="11"/>
  <c r="AN204" i="11"/>
  <c r="AO204" i="11"/>
  <c r="AP204" i="11"/>
  <c r="AQ204" i="11"/>
  <c r="AR204" i="11"/>
  <c r="AS204" i="11"/>
  <c r="AT204" i="11"/>
  <c r="AU204" i="11"/>
  <c r="AV204" i="11"/>
  <c r="AW204" i="11"/>
  <c r="AX204" i="11"/>
  <c r="AY204" i="11"/>
  <c r="AZ204" i="11"/>
  <c r="BA204" i="11"/>
  <c r="BB204" i="11"/>
  <c r="BC204" i="11"/>
  <c r="BD204" i="11"/>
  <c r="BE204" i="11"/>
  <c r="BF204" i="11"/>
  <c r="BG204" i="11"/>
  <c r="BH204" i="11"/>
  <c r="BI204" i="11"/>
  <c r="BJ204" i="11"/>
  <c r="BK204" i="11"/>
  <c r="BL204" i="11"/>
  <c r="BM204" i="11"/>
  <c r="BN204" i="11"/>
  <c r="BO204" i="11"/>
  <c r="BP204" i="11"/>
  <c r="BQ204" i="11"/>
  <c r="BR204" i="11"/>
  <c r="BS204" i="11"/>
  <c r="BT204" i="11"/>
  <c r="BU204" i="11"/>
  <c r="BV204" i="11"/>
  <c r="BW204" i="11"/>
  <c r="BY204" i="11"/>
  <c r="BZ204" i="11"/>
  <c r="CA204" i="11"/>
  <c r="CB204" i="11"/>
  <c r="CC204" i="11"/>
  <c r="CD204" i="11"/>
  <c r="CE204" i="11"/>
  <c r="CF204" i="11"/>
  <c r="CG204" i="11"/>
  <c r="CH204" i="11"/>
  <c r="CI204" i="11"/>
  <c r="CJ204" i="11"/>
  <c r="CK204" i="11"/>
  <c r="CL204" i="11"/>
  <c r="CM204" i="11"/>
  <c r="CN204" i="11"/>
  <c r="CO204" i="11"/>
  <c r="CP204" i="11"/>
  <c r="CQ204" i="11"/>
  <c r="CR204" i="11"/>
  <c r="CS204" i="11"/>
  <c r="CT204" i="11"/>
  <c r="CU204" i="11"/>
  <c r="CV204" i="11"/>
  <c r="CW204" i="11"/>
  <c r="CX204" i="11"/>
  <c r="CY204" i="11"/>
  <c r="CZ204" i="11"/>
  <c r="DA204" i="11"/>
  <c r="DB204" i="11"/>
  <c r="DC204" i="11"/>
  <c r="DD204" i="11"/>
  <c r="DE204" i="11"/>
  <c r="DF204" i="11"/>
  <c r="DG204" i="11"/>
  <c r="DH204" i="11"/>
  <c r="DI204" i="11"/>
  <c r="DJ204" i="11"/>
  <c r="DK204" i="11"/>
  <c r="DL204" i="11"/>
  <c r="DM204" i="11"/>
  <c r="DN204" i="11"/>
  <c r="DO204" i="11"/>
  <c r="DP204" i="11"/>
  <c r="DQ204" i="11"/>
  <c r="DR204" i="11"/>
  <c r="DS204" i="11"/>
  <c r="DT204" i="11"/>
  <c r="DU204" i="11"/>
  <c r="DV204" i="11"/>
  <c r="DW204" i="11"/>
  <c r="DX204" i="11"/>
  <c r="DY204" i="11"/>
  <c r="DZ204" i="11"/>
  <c r="EA204" i="11"/>
  <c r="EB204" i="11"/>
  <c r="EC204" i="11"/>
  <c r="ED204" i="11"/>
  <c r="EE204" i="11"/>
  <c r="EF204" i="11"/>
  <c r="EG204" i="11"/>
  <c r="EH204" i="11"/>
  <c r="EI204" i="11"/>
  <c r="EJ204" i="11"/>
  <c r="EK204" i="11"/>
  <c r="E205" i="11"/>
  <c r="G205" i="11"/>
  <c r="H205" i="11"/>
  <c r="I205" i="11"/>
  <c r="K205" i="11"/>
  <c r="L205" i="11"/>
  <c r="M205" i="11"/>
  <c r="N205" i="11"/>
  <c r="O205" i="11"/>
  <c r="P205" i="11"/>
  <c r="Q205" i="11"/>
  <c r="R205" i="11"/>
  <c r="S205" i="11"/>
  <c r="T205" i="11"/>
  <c r="U205" i="11"/>
  <c r="V205" i="11"/>
  <c r="W205" i="11"/>
  <c r="X205" i="11"/>
  <c r="Y205" i="11"/>
  <c r="Z205" i="11"/>
  <c r="AA205" i="11"/>
  <c r="AB205" i="11"/>
  <c r="AC205" i="11"/>
  <c r="AD205" i="11"/>
  <c r="AE205" i="11"/>
  <c r="AF205" i="11"/>
  <c r="AG205" i="11"/>
  <c r="AH205" i="11"/>
  <c r="AI205" i="11"/>
  <c r="AJ205" i="11"/>
  <c r="AK205" i="11"/>
  <c r="AL205" i="11"/>
  <c r="AM205" i="11"/>
  <c r="AN205" i="11"/>
  <c r="AO205" i="11"/>
  <c r="AP205" i="11"/>
  <c r="AQ205" i="11"/>
  <c r="AR205" i="11"/>
  <c r="AS205" i="11"/>
  <c r="AT205" i="11"/>
  <c r="AU205" i="11"/>
  <c r="AV205" i="11"/>
  <c r="AW205" i="11"/>
  <c r="AX205" i="11"/>
  <c r="AY205" i="11"/>
  <c r="AZ205" i="11"/>
  <c r="BA205" i="11"/>
  <c r="BB205" i="11"/>
  <c r="BC205" i="11"/>
  <c r="BD205" i="11"/>
  <c r="BE205" i="11"/>
  <c r="BF205" i="11"/>
  <c r="BG205" i="11"/>
  <c r="BH205" i="11"/>
  <c r="BI205" i="11"/>
  <c r="BJ205" i="11"/>
  <c r="BK205" i="11"/>
  <c r="BL205" i="11"/>
  <c r="BM205" i="11"/>
  <c r="BN205" i="11"/>
  <c r="BO205" i="11"/>
  <c r="BP205" i="11"/>
  <c r="BQ205" i="11"/>
  <c r="BR205" i="11"/>
  <c r="BS205" i="11"/>
  <c r="BT205" i="11"/>
  <c r="BU205" i="11"/>
  <c r="BV205" i="11"/>
  <c r="BW205" i="11"/>
  <c r="BY205" i="11"/>
  <c r="BZ205" i="11"/>
  <c r="CA205" i="11"/>
  <c r="CB205" i="11"/>
  <c r="CC205" i="11"/>
  <c r="CD205" i="11"/>
  <c r="CE205" i="11"/>
  <c r="CF205" i="11"/>
  <c r="CG205" i="11"/>
  <c r="CH205" i="11"/>
  <c r="CI205" i="11"/>
  <c r="CJ205" i="11"/>
  <c r="CK205" i="11"/>
  <c r="CL205" i="11"/>
  <c r="CM205" i="11"/>
  <c r="CN205" i="11"/>
  <c r="CO205" i="11"/>
  <c r="CP205" i="11"/>
  <c r="CQ205" i="11"/>
  <c r="CR205" i="11"/>
  <c r="CS205" i="11"/>
  <c r="CT205" i="11"/>
  <c r="CU205" i="11"/>
  <c r="CV205" i="11"/>
  <c r="CW205" i="11"/>
  <c r="CX205" i="11"/>
  <c r="CY205" i="11"/>
  <c r="CZ205" i="11"/>
  <c r="DA205" i="11"/>
  <c r="DB205" i="11"/>
  <c r="DC205" i="11"/>
  <c r="DD205" i="11"/>
  <c r="DE205" i="11"/>
  <c r="DF205" i="11"/>
  <c r="DG205" i="11"/>
  <c r="DH205" i="11"/>
  <c r="DI205" i="11"/>
  <c r="DJ205" i="11"/>
  <c r="DK205" i="11"/>
  <c r="DL205" i="11"/>
  <c r="DM205" i="11"/>
  <c r="DN205" i="11"/>
  <c r="DO205" i="11"/>
  <c r="DP205" i="11"/>
  <c r="DQ205" i="11"/>
  <c r="DR205" i="11"/>
  <c r="DS205" i="11"/>
  <c r="DT205" i="11"/>
  <c r="DU205" i="11"/>
  <c r="DV205" i="11"/>
  <c r="DW205" i="11"/>
  <c r="DX205" i="11"/>
  <c r="DY205" i="11"/>
  <c r="DZ205" i="11"/>
  <c r="EA205" i="11"/>
  <c r="EB205" i="11"/>
  <c r="EC205" i="11"/>
  <c r="ED205" i="11"/>
  <c r="EE205" i="11"/>
  <c r="EF205" i="11"/>
  <c r="EG205" i="11"/>
  <c r="EH205" i="11"/>
  <c r="EI205" i="11"/>
  <c r="EJ205" i="11"/>
  <c r="EK205" i="11"/>
  <c r="E206" i="11"/>
  <c r="G206" i="11"/>
  <c r="H206" i="11"/>
  <c r="I206" i="11"/>
  <c r="K206" i="11"/>
  <c r="L206" i="11"/>
  <c r="M206" i="11"/>
  <c r="N206" i="11"/>
  <c r="O206" i="11"/>
  <c r="P206" i="11"/>
  <c r="Q206" i="11"/>
  <c r="R206" i="11"/>
  <c r="S206" i="11"/>
  <c r="T206" i="11"/>
  <c r="U206" i="11"/>
  <c r="V206" i="11"/>
  <c r="W206" i="11"/>
  <c r="X206" i="11"/>
  <c r="Y206" i="11"/>
  <c r="Z206" i="11"/>
  <c r="AA206" i="11"/>
  <c r="AB206" i="11"/>
  <c r="AC206" i="11"/>
  <c r="AD206" i="11"/>
  <c r="AE206" i="11"/>
  <c r="AF206" i="11"/>
  <c r="AG206" i="11"/>
  <c r="AH206" i="11"/>
  <c r="AI206" i="11"/>
  <c r="AJ206" i="11"/>
  <c r="AK206" i="11"/>
  <c r="AL206" i="11"/>
  <c r="AM206" i="11"/>
  <c r="AN206" i="11"/>
  <c r="AO206" i="11"/>
  <c r="AP206" i="11"/>
  <c r="AQ206" i="11"/>
  <c r="AR206" i="11"/>
  <c r="AS206" i="11"/>
  <c r="AT206" i="11"/>
  <c r="AU206" i="11"/>
  <c r="AV206" i="11"/>
  <c r="AW206" i="11"/>
  <c r="AX206" i="11"/>
  <c r="AY206" i="11"/>
  <c r="AZ206" i="11"/>
  <c r="BA206" i="11"/>
  <c r="BB206" i="11"/>
  <c r="BC206" i="11"/>
  <c r="BD206" i="11"/>
  <c r="BE206" i="11"/>
  <c r="BF206" i="11"/>
  <c r="BG206" i="11"/>
  <c r="BH206" i="11"/>
  <c r="BI206" i="11"/>
  <c r="BJ206" i="11"/>
  <c r="BK206" i="11"/>
  <c r="BL206" i="11"/>
  <c r="BM206" i="11"/>
  <c r="BN206" i="11"/>
  <c r="BO206" i="11"/>
  <c r="BP206" i="11"/>
  <c r="BQ206" i="11"/>
  <c r="BR206" i="11"/>
  <c r="BS206" i="11"/>
  <c r="BT206" i="11"/>
  <c r="BU206" i="11"/>
  <c r="BV206" i="11"/>
  <c r="BW206" i="11"/>
  <c r="BY206" i="11"/>
  <c r="BZ206" i="11"/>
  <c r="CA206" i="11"/>
  <c r="CB206" i="11"/>
  <c r="CC206" i="11"/>
  <c r="CD206" i="11"/>
  <c r="CE206" i="11"/>
  <c r="CF206" i="11"/>
  <c r="CG206" i="11"/>
  <c r="CH206" i="11"/>
  <c r="CI206" i="11"/>
  <c r="CJ206" i="11"/>
  <c r="CK206" i="11"/>
  <c r="CL206" i="11"/>
  <c r="CM206" i="11"/>
  <c r="CN206" i="11"/>
  <c r="CO206" i="11"/>
  <c r="CP206" i="11"/>
  <c r="CQ206" i="11"/>
  <c r="CR206" i="11"/>
  <c r="CS206" i="11"/>
  <c r="CT206" i="11"/>
  <c r="CU206" i="11"/>
  <c r="CV206" i="11"/>
  <c r="CW206" i="11"/>
  <c r="CX206" i="11"/>
  <c r="CY206" i="11"/>
  <c r="CZ206" i="11"/>
  <c r="DA206" i="11"/>
  <c r="DB206" i="11"/>
  <c r="DC206" i="11"/>
  <c r="DD206" i="11"/>
  <c r="DE206" i="11"/>
  <c r="DF206" i="11"/>
  <c r="DG206" i="11"/>
  <c r="DH206" i="11"/>
  <c r="DI206" i="11"/>
  <c r="DJ206" i="11"/>
  <c r="DK206" i="11"/>
  <c r="DL206" i="11"/>
  <c r="DM206" i="11"/>
  <c r="DN206" i="11"/>
  <c r="DO206" i="11"/>
  <c r="DP206" i="11"/>
  <c r="DQ206" i="11"/>
  <c r="DR206" i="11"/>
  <c r="DS206" i="11"/>
  <c r="DT206" i="11"/>
  <c r="DU206" i="11"/>
  <c r="DV206" i="11"/>
  <c r="DW206" i="11"/>
  <c r="DX206" i="11"/>
  <c r="DY206" i="11"/>
  <c r="DZ206" i="11"/>
  <c r="EA206" i="11"/>
  <c r="EB206" i="11"/>
  <c r="EC206" i="11"/>
  <c r="ED206" i="11"/>
  <c r="EE206" i="11"/>
  <c r="EF206" i="11"/>
  <c r="EG206" i="11"/>
  <c r="EH206" i="11"/>
  <c r="EI206" i="11"/>
  <c r="EJ206" i="11"/>
  <c r="EK206" i="11"/>
  <c r="E207" i="11"/>
  <c r="G207" i="11"/>
  <c r="H207" i="11"/>
  <c r="I207" i="11"/>
  <c r="K207" i="11"/>
  <c r="L207" i="11"/>
  <c r="M207" i="11"/>
  <c r="N207" i="11"/>
  <c r="O207" i="11"/>
  <c r="P207" i="11"/>
  <c r="Q207" i="11"/>
  <c r="R207" i="11"/>
  <c r="S207" i="11"/>
  <c r="T207" i="11"/>
  <c r="U207" i="11"/>
  <c r="V207" i="11"/>
  <c r="W207" i="11"/>
  <c r="X207" i="11"/>
  <c r="Y207" i="11"/>
  <c r="Z207" i="11"/>
  <c r="AA207" i="11"/>
  <c r="AB207" i="11"/>
  <c r="AC207" i="11"/>
  <c r="AD207" i="11"/>
  <c r="AE207" i="11"/>
  <c r="AF207" i="11"/>
  <c r="AG207" i="11"/>
  <c r="AH207" i="11"/>
  <c r="AI207" i="11"/>
  <c r="AJ207" i="11"/>
  <c r="AK207" i="11"/>
  <c r="AL207" i="11"/>
  <c r="AM207" i="11"/>
  <c r="AN207" i="11"/>
  <c r="AO207" i="11"/>
  <c r="AP207" i="11"/>
  <c r="AQ207" i="11"/>
  <c r="AR207" i="11"/>
  <c r="AS207" i="11"/>
  <c r="AT207" i="11"/>
  <c r="AU207" i="11"/>
  <c r="AV207" i="11"/>
  <c r="AW207" i="11"/>
  <c r="AX207" i="11"/>
  <c r="AY207" i="11"/>
  <c r="AZ207" i="11"/>
  <c r="BA207" i="11"/>
  <c r="BB207" i="11"/>
  <c r="BC207" i="11"/>
  <c r="BD207" i="11"/>
  <c r="BE207" i="11"/>
  <c r="BF207" i="11"/>
  <c r="BG207" i="11"/>
  <c r="BH207" i="11"/>
  <c r="BI207" i="11"/>
  <c r="BJ207" i="11"/>
  <c r="BK207" i="11"/>
  <c r="BL207" i="11"/>
  <c r="BM207" i="11"/>
  <c r="BN207" i="11"/>
  <c r="BO207" i="11"/>
  <c r="BP207" i="11"/>
  <c r="BQ207" i="11"/>
  <c r="BR207" i="11"/>
  <c r="BS207" i="11"/>
  <c r="BT207" i="11"/>
  <c r="BU207" i="11"/>
  <c r="BV207" i="11"/>
  <c r="BW207" i="11"/>
  <c r="BY207" i="11"/>
  <c r="BZ207" i="11"/>
  <c r="CA207" i="11"/>
  <c r="CB207" i="11"/>
  <c r="CC207" i="11"/>
  <c r="CD207" i="11"/>
  <c r="CE207" i="11"/>
  <c r="CF207" i="11"/>
  <c r="CG207" i="11"/>
  <c r="CH207" i="11"/>
  <c r="CI207" i="11"/>
  <c r="CJ207" i="11"/>
  <c r="CK207" i="11"/>
  <c r="CL207" i="11"/>
  <c r="CM207" i="11"/>
  <c r="CN207" i="11"/>
  <c r="CO207" i="11"/>
  <c r="CP207" i="11"/>
  <c r="CQ207" i="11"/>
  <c r="CR207" i="11"/>
  <c r="CS207" i="11"/>
  <c r="CT207" i="11"/>
  <c r="CU207" i="11"/>
  <c r="CV207" i="11"/>
  <c r="CW207" i="11"/>
  <c r="CX207" i="11"/>
  <c r="CY207" i="11"/>
  <c r="CZ207" i="11"/>
  <c r="DA207" i="11"/>
  <c r="DB207" i="11"/>
  <c r="DC207" i="11"/>
  <c r="DD207" i="11"/>
  <c r="DE207" i="11"/>
  <c r="DF207" i="11"/>
  <c r="DG207" i="11"/>
  <c r="DH207" i="11"/>
  <c r="DI207" i="11"/>
  <c r="DJ207" i="11"/>
  <c r="DK207" i="11"/>
  <c r="DL207" i="11"/>
  <c r="DM207" i="11"/>
  <c r="DN207" i="11"/>
  <c r="DO207" i="11"/>
  <c r="DP207" i="11"/>
  <c r="DQ207" i="11"/>
  <c r="DR207" i="11"/>
  <c r="DS207" i="11"/>
  <c r="DT207" i="11"/>
  <c r="DU207" i="11"/>
  <c r="DV207" i="11"/>
  <c r="DW207" i="11"/>
  <c r="DX207" i="11"/>
  <c r="DY207" i="11"/>
  <c r="DZ207" i="11"/>
  <c r="EA207" i="11"/>
  <c r="EB207" i="11"/>
  <c r="EC207" i="11"/>
  <c r="ED207" i="11"/>
  <c r="EE207" i="11"/>
  <c r="EF207" i="11"/>
  <c r="EG207" i="11"/>
  <c r="EH207" i="11"/>
  <c r="EI207" i="11"/>
  <c r="EJ207" i="11"/>
  <c r="EK207" i="11"/>
  <c r="E208" i="11"/>
  <c r="G208" i="11"/>
  <c r="H208" i="11"/>
  <c r="I208" i="11"/>
  <c r="K208" i="11"/>
  <c r="L208" i="11"/>
  <c r="M208" i="11"/>
  <c r="N208" i="11"/>
  <c r="O208" i="11"/>
  <c r="P208" i="11"/>
  <c r="Q208" i="11"/>
  <c r="R208" i="11"/>
  <c r="S208" i="11"/>
  <c r="T208" i="11"/>
  <c r="U208" i="11"/>
  <c r="V208" i="11"/>
  <c r="W208" i="11"/>
  <c r="X208" i="11"/>
  <c r="Y208" i="11"/>
  <c r="Z208" i="11"/>
  <c r="AA208" i="11"/>
  <c r="AB208" i="11"/>
  <c r="AC208" i="11"/>
  <c r="AD208" i="11"/>
  <c r="AE208" i="11"/>
  <c r="AF208" i="11"/>
  <c r="AG208" i="11"/>
  <c r="AH208" i="11"/>
  <c r="AI208" i="11"/>
  <c r="AJ208" i="11"/>
  <c r="AK208" i="11"/>
  <c r="AL208" i="11"/>
  <c r="AM208" i="11"/>
  <c r="AN208" i="11"/>
  <c r="AO208" i="11"/>
  <c r="AP208" i="11"/>
  <c r="AQ208" i="11"/>
  <c r="AR208" i="11"/>
  <c r="AS208" i="11"/>
  <c r="AT208" i="11"/>
  <c r="AU208" i="11"/>
  <c r="AV208" i="11"/>
  <c r="AW208" i="11"/>
  <c r="AX208" i="11"/>
  <c r="AY208" i="11"/>
  <c r="AZ208" i="11"/>
  <c r="BA208" i="11"/>
  <c r="BB208" i="11"/>
  <c r="BC208" i="11"/>
  <c r="BD208" i="11"/>
  <c r="BE208" i="11"/>
  <c r="BF208" i="11"/>
  <c r="BG208" i="11"/>
  <c r="BH208" i="11"/>
  <c r="BI208" i="11"/>
  <c r="BJ208" i="11"/>
  <c r="BK208" i="11"/>
  <c r="BL208" i="11"/>
  <c r="BM208" i="11"/>
  <c r="BN208" i="11"/>
  <c r="BO208" i="11"/>
  <c r="BP208" i="11"/>
  <c r="BQ208" i="11"/>
  <c r="BR208" i="11"/>
  <c r="BS208" i="11"/>
  <c r="BT208" i="11"/>
  <c r="BU208" i="11"/>
  <c r="BV208" i="11"/>
  <c r="BW208" i="11"/>
  <c r="BY208" i="11"/>
  <c r="BZ208" i="11"/>
  <c r="CA208" i="11"/>
  <c r="CB208" i="11"/>
  <c r="CC208" i="11"/>
  <c r="CD208" i="11"/>
  <c r="CE208" i="11"/>
  <c r="CF208" i="11"/>
  <c r="CG208" i="11"/>
  <c r="CH208" i="11"/>
  <c r="CI208" i="11"/>
  <c r="CJ208" i="11"/>
  <c r="CK208" i="11"/>
  <c r="CL208" i="11"/>
  <c r="CM208" i="11"/>
  <c r="CN208" i="11"/>
  <c r="CO208" i="11"/>
  <c r="CP208" i="11"/>
  <c r="CQ208" i="11"/>
  <c r="CR208" i="11"/>
  <c r="CS208" i="11"/>
  <c r="CT208" i="11"/>
  <c r="CU208" i="11"/>
  <c r="CV208" i="11"/>
  <c r="CW208" i="11"/>
  <c r="CX208" i="11"/>
  <c r="CY208" i="11"/>
  <c r="CZ208" i="11"/>
  <c r="DA208" i="11"/>
  <c r="DB208" i="11"/>
  <c r="DC208" i="11"/>
  <c r="DD208" i="11"/>
  <c r="DE208" i="11"/>
  <c r="DF208" i="11"/>
  <c r="DG208" i="11"/>
  <c r="DH208" i="11"/>
  <c r="DI208" i="11"/>
  <c r="DJ208" i="11"/>
  <c r="DK208" i="11"/>
  <c r="DL208" i="11"/>
  <c r="DM208" i="11"/>
  <c r="DN208" i="11"/>
  <c r="DO208" i="11"/>
  <c r="DP208" i="11"/>
  <c r="DQ208" i="11"/>
  <c r="DR208" i="11"/>
  <c r="DS208" i="11"/>
  <c r="DT208" i="11"/>
  <c r="DU208" i="11"/>
  <c r="DV208" i="11"/>
  <c r="DW208" i="11"/>
  <c r="DX208" i="11"/>
  <c r="DY208" i="11"/>
  <c r="DZ208" i="11"/>
  <c r="EA208" i="11"/>
  <c r="EB208" i="11"/>
  <c r="EC208" i="11"/>
  <c r="ED208" i="11"/>
  <c r="EE208" i="11"/>
  <c r="EF208" i="11"/>
  <c r="EG208" i="11"/>
  <c r="EH208" i="11"/>
  <c r="EI208" i="11"/>
  <c r="EJ208" i="11"/>
  <c r="EK208" i="11"/>
  <c r="E209" i="11"/>
  <c r="G209" i="11"/>
  <c r="H209" i="11"/>
  <c r="I209" i="11"/>
  <c r="K209" i="11"/>
  <c r="L209" i="11"/>
  <c r="M209" i="11"/>
  <c r="N209" i="11"/>
  <c r="O209" i="11"/>
  <c r="P209" i="11"/>
  <c r="Q209" i="11"/>
  <c r="R209" i="11"/>
  <c r="S209" i="11"/>
  <c r="T209" i="11"/>
  <c r="U209" i="11"/>
  <c r="V209" i="11"/>
  <c r="W209" i="11"/>
  <c r="X209" i="11"/>
  <c r="Y209" i="11"/>
  <c r="Z209" i="11"/>
  <c r="AA209" i="11"/>
  <c r="AB209" i="11"/>
  <c r="AC209" i="11"/>
  <c r="AD209" i="11"/>
  <c r="AE209" i="11"/>
  <c r="AF209" i="11"/>
  <c r="AG209" i="11"/>
  <c r="AH209" i="11"/>
  <c r="AI209" i="11"/>
  <c r="AJ209" i="11"/>
  <c r="AK209" i="11"/>
  <c r="AL209" i="11"/>
  <c r="AM209" i="11"/>
  <c r="AN209" i="11"/>
  <c r="AO209" i="11"/>
  <c r="AP209" i="11"/>
  <c r="AQ209" i="11"/>
  <c r="AR209" i="11"/>
  <c r="AS209" i="11"/>
  <c r="AT209" i="11"/>
  <c r="AU209" i="11"/>
  <c r="AV209" i="11"/>
  <c r="AW209" i="11"/>
  <c r="AX209" i="11"/>
  <c r="AY209" i="11"/>
  <c r="AZ209" i="11"/>
  <c r="BA209" i="11"/>
  <c r="BB209" i="11"/>
  <c r="BC209" i="11"/>
  <c r="BD209" i="11"/>
  <c r="BE209" i="11"/>
  <c r="BF209" i="11"/>
  <c r="BG209" i="11"/>
  <c r="BH209" i="11"/>
  <c r="BI209" i="11"/>
  <c r="BJ209" i="11"/>
  <c r="BK209" i="11"/>
  <c r="BL209" i="11"/>
  <c r="BM209" i="11"/>
  <c r="BN209" i="11"/>
  <c r="BO209" i="11"/>
  <c r="BP209" i="11"/>
  <c r="BQ209" i="11"/>
  <c r="BR209" i="11"/>
  <c r="BS209" i="11"/>
  <c r="BT209" i="11"/>
  <c r="BU209" i="11"/>
  <c r="BV209" i="11"/>
  <c r="BW209" i="11"/>
  <c r="BY209" i="11"/>
  <c r="BZ209" i="11"/>
  <c r="CA209" i="11"/>
  <c r="CB209" i="11"/>
  <c r="CC209" i="11"/>
  <c r="CD209" i="11"/>
  <c r="CE209" i="11"/>
  <c r="CF209" i="11"/>
  <c r="CG209" i="11"/>
  <c r="CH209" i="11"/>
  <c r="CI209" i="11"/>
  <c r="CJ209" i="11"/>
  <c r="CK209" i="11"/>
  <c r="CL209" i="11"/>
  <c r="CM209" i="11"/>
  <c r="CN209" i="11"/>
  <c r="CO209" i="11"/>
  <c r="CP209" i="11"/>
  <c r="CQ209" i="11"/>
  <c r="CR209" i="11"/>
  <c r="CS209" i="11"/>
  <c r="CT209" i="11"/>
  <c r="CU209" i="11"/>
  <c r="CV209" i="11"/>
  <c r="CW209" i="11"/>
  <c r="CX209" i="11"/>
  <c r="CY209" i="11"/>
  <c r="CZ209" i="11"/>
  <c r="DA209" i="11"/>
  <c r="DB209" i="11"/>
  <c r="DC209" i="11"/>
  <c r="DD209" i="11"/>
  <c r="DE209" i="11"/>
  <c r="DF209" i="11"/>
  <c r="DG209" i="11"/>
  <c r="DH209" i="11"/>
  <c r="DI209" i="11"/>
  <c r="DJ209" i="11"/>
  <c r="DK209" i="11"/>
  <c r="DL209" i="11"/>
  <c r="DM209" i="11"/>
  <c r="DN209" i="11"/>
  <c r="DO209" i="11"/>
  <c r="DP209" i="11"/>
  <c r="DQ209" i="11"/>
  <c r="DR209" i="11"/>
  <c r="DS209" i="11"/>
  <c r="DT209" i="11"/>
  <c r="DU209" i="11"/>
  <c r="DV209" i="11"/>
  <c r="DW209" i="11"/>
  <c r="DX209" i="11"/>
  <c r="DY209" i="11"/>
  <c r="DZ209" i="11"/>
  <c r="EA209" i="11"/>
  <c r="EB209" i="11"/>
  <c r="EC209" i="11"/>
  <c r="ED209" i="11"/>
  <c r="EE209" i="11"/>
  <c r="EF209" i="11"/>
  <c r="EG209" i="11"/>
  <c r="EH209" i="11"/>
  <c r="EI209" i="11"/>
  <c r="EJ209" i="11"/>
  <c r="EK209" i="11"/>
  <c r="E210" i="11"/>
  <c r="G210" i="11"/>
  <c r="H210" i="11"/>
  <c r="I210" i="11"/>
  <c r="K210" i="11"/>
  <c r="L210" i="11"/>
  <c r="M210" i="11"/>
  <c r="N210" i="11"/>
  <c r="O210" i="11"/>
  <c r="P210" i="11"/>
  <c r="Q210" i="11"/>
  <c r="R210" i="11"/>
  <c r="S210" i="11"/>
  <c r="T210" i="11"/>
  <c r="U210" i="11"/>
  <c r="V210" i="11"/>
  <c r="W210" i="11"/>
  <c r="X210" i="11"/>
  <c r="Y210" i="11"/>
  <c r="Z210" i="11"/>
  <c r="AA210" i="11"/>
  <c r="AB210" i="11"/>
  <c r="AC210" i="11"/>
  <c r="AD210" i="11"/>
  <c r="AE210" i="11"/>
  <c r="AF210" i="11"/>
  <c r="AG210" i="11"/>
  <c r="AH210" i="11"/>
  <c r="AI210" i="11"/>
  <c r="AJ210" i="11"/>
  <c r="AK210" i="11"/>
  <c r="AL210" i="11"/>
  <c r="AM210" i="11"/>
  <c r="AN210" i="11"/>
  <c r="AO210" i="11"/>
  <c r="AP210" i="11"/>
  <c r="AQ210" i="11"/>
  <c r="AR210" i="11"/>
  <c r="AS210" i="11"/>
  <c r="AT210" i="11"/>
  <c r="AU210" i="11"/>
  <c r="AV210" i="11"/>
  <c r="AW210" i="11"/>
  <c r="AX210" i="11"/>
  <c r="AY210" i="11"/>
  <c r="AZ210" i="11"/>
  <c r="BA210" i="11"/>
  <c r="BB210" i="11"/>
  <c r="BC210" i="11"/>
  <c r="BD210" i="11"/>
  <c r="BE210" i="11"/>
  <c r="BF210" i="11"/>
  <c r="BG210" i="11"/>
  <c r="BH210" i="11"/>
  <c r="BI210" i="11"/>
  <c r="BJ210" i="11"/>
  <c r="BK210" i="11"/>
  <c r="BL210" i="11"/>
  <c r="BM210" i="11"/>
  <c r="BN210" i="11"/>
  <c r="BO210" i="11"/>
  <c r="BP210" i="11"/>
  <c r="BQ210" i="11"/>
  <c r="BR210" i="11"/>
  <c r="BS210" i="11"/>
  <c r="BT210" i="11"/>
  <c r="BU210" i="11"/>
  <c r="BV210" i="11"/>
  <c r="BW210" i="11"/>
  <c r="BY210" i="11"/>
  <c r="BZ210" i="11"/>
  <c r="CA210" i="11"/>
  <c r="CB210" i="11"/>
  <c r="CC210" i="11"/>
  <c r="CD210" i="11"/>
  <c r="CE210" i="11"/>
  <c r="CF210" i="11"/>
  <c r="CG210" i="11"/>
  <c r="CH210" i="11"/>
  <c r="CI210" i="11"/>
  <c r="CJ210" i="11"/>
  <c r="CK210" i="11"/>
  <c r="CL210" i="11"/>
  <c r="CM210" i="11"/>
  <c r="CN210" i="11"/>
  <c r="CO210" i="11"/>
  <c r="CP210" i="11"/>
  <c r="CQ210" i="11"/>
  <c r="CR210" i="11"/>
  <c r="CS210" i="11"/>
  <c r="CT210" i="11"/>
  <c r="CU210" i="11"/>
  <c r="CV210" i="11"/>
  <c r="CW210" i="11"/>
  <c r="CX210" i="11"/>
  <c r="CY210" i="11"/>
  <c r="CZ210" i="11"/>
  <c r="DA210" i="11"/>
  <c r="DB210" i="11"/>
  <c r="DC210" i="11"/>
  <c r="DD210" i="11"/>
  <c r="DE210" i="11"/>
  <c r="DF210" i="11"/>
  <c r="DG210" i="11"/>
  <c r="DH210" i="11"/>
  <c r="DI210" i="11"/>
  <c r="DJ210" i="11"/>
  <c r="DK210" i="11"/>
  <c r="DL210" i="11"/>
  <c r="DM210" i="11"/>
  <c r="DN210" i="11"/>
  <c r="DO210" i="11"/>
  <c r="DP210" i="11"/>
  <c r="DQ210" i="11"/>
  <c r="DR210" i="11"/>
  <c r="DS210" i="11"/>
  <c r="DT210" i="11"/>
  <c r="DU210" i="11"/>
  <c r="DV210" i="11"/>
  <c r="DW210" i="11"/>
  <c r="DX210" i="11"/>
  <c r="DY210" i="11"/>
  <c r="DZ210" i="11"/>
  <c r="EA210" i="11"/>
  <c r="EB210" i="11"/>
  <c r="EC210" i="11"/>
  <c r="ED210" i="11"/>
  <c r="EE210" i="11"/>
  <c r="EF210" i="11"/>
  <c r="EG210" i="11"/>
  <c r="EH210" i="11"/>
  <c r="EI210" i="11"/>
  <c r="EJ210" i="11"/>
  <c r="EK210" i="11"/>
  <c r="E211" i="11"/>
  <c r="G211" i="11"/>
  <c r="H211" i="11"/>
  <c r="I211" i="11"/>
  <c r="K211" i="11"/>
  <c r="L211" i="11"/>
  <c r="M211" i="11"/>
  <c r="N211" i="11"/>
  <c r="O211" i="11"/>
  <c r="P211" i="11"/>
  <c r="Q211" i="11"/>
  <c r="R211" i="11"/>
  <c r="S211" i="11"/>
  <c r="T211" i="11"/>
  <c r="U211" i="11"/>
  <c r="V211" i="11"/>
  <c r="W211" i="11"/>
  <c r="X211" i="11"/>
  <c r="Y211" i="11"/>
  <c r="Z211" i="11"/>
  <c r="AA211" i="11"/>
  <c r="AB211" i="11"/>
  <c r="AC211" i="11"/>
  <c r="AD211" i="11"/>
  <c r="AE211" i="11"/>
  <c r="AF211" i="11"/>
  <c r="AG211" i="11"/>
  <c r="AH211" i="11"/>
  <c r="AI211" i="11"/>
  <c r="AJ211" i="11"/>
  <c r="AK211" i="11"/>
  <c r="AL211" i="11"/>
  <c r="AM211" i="11"/>
  <c r="AN211" i="11"/>
  <c r="AO211" i="11"/>
  <c r="AP211" i="11"/>
  <c r="AQ211" i="11"/>
  <c r="AR211" i="11"/>
  <c r="AS211" i="11"/>
  <c r="AT211" i="11"/>
  <c r="AU211" i="11"/>
  <c r="AV211" i="11"/>
  <c r="AW211" i="11"/>
  <c r="AX211" i="11"/>
  <c r="AY211" i="11"/>
  <c r="AZ211" i="11"/>
  <c r="BA211" i="11"/>
  <c r="BB211" i="11"/>
  <c r="BC211" i="11"/>
  <c r="BD211" i="11"/>
  <c r="BE211" i="11"/>
  <c r="BF211" i="11"/>
  <c r="BG211" i="11"/>
  <c r="BH211" i="11"/>
  <c r="BI211" i="11"/>
  <c r="BJ211" i="11"/>
  <c r="BK211" i="11"/>
  <c r="BL211" i="11"/>
  <c r="BM211" i="11"/>
  <c r="BN211" i="11"/>
  <c r="BO211" i="11"/>
  <c r="BP211" i="11"/>
  <c r="BQ211" i="11"/>
  <c r="BR211" i="11"/>
  <c r="BS211" i="11"/>
  <c r="BT211" i="11"/>
  <c r="BU211" i="11"/>
  <c r="BV211" i="11"/>
  <c r="BW211" i="11"/>
  <c r="BY211" i="11"/>
  <c r="BZ211" i="11"/>
  <c r="CA211" i="11"/>
  <c r="CB211" i="11"/>
  <c r="CC211" i="11"/>
  <c r="CD211" i="11"/>
  <c r="CE211" i="11"/>
  <c r="CF211" i="11"/>
  <c r="CG211" i="11"/>
  <c r="CH211" i="11"/>
  <c r="CI211" i="11"/>
  <c r="CJ211" i="11"/>
  <c r="CK211" i="11"/>
  <c r="CL211" i="11"/>
  <c r="CM211" i="11"/>
  <c r="CN211" i="11"/>
  <c r="CO211" i="11"/>
  <c r="CP211" i="11"/>
  <c r="CQ211" i="11"/>
  <c r="CR211" i="11"/>
  <c r="CS211" i="11"/>
  <c r="CT211" i="11"/>
  <c r="CU211" i="11"/>
  <c r="CV211" i="11"/>
  <c r="CW211" i="11"/>
  <c r="CX211" i="11"/>
  <c r="CY211" i="11"/>
  <c r="CZ211" i="11"/>
  <c r="DA211" i="11"/>
  <c r="DB211" i="11"/>
  <c r="DC211" i="11"/>
  <c r="DD211" i="11"/>
  <c r="DE211" i="11"/>
  <c r="DF211" i="11"/>
  <c r="DG211" i="11"/>
  <c r="DH211" i="11"/>
  <c r="DI211" i="11"/>
  <c r="DJ211" i="11"/>
  <c r="DK211" i="11"/>
  <c r="DL211" i="11"/>
  <c r="DM211" i="11"/>
  <c r="DN211" i="11"/>
  <c r="DO211" i="11"/>
  <c r="DP211" i="11"/>
  <c r="DQ211" i="11"/>
  <c r="DR211" i="11"/>
  <c r="DS211" i="11"/>
  <c r="DT211" i="11"/>
  <c r="DU211" i="11"/>
  <c r="DV211" i="11"/>
  <c r="DW211" i="11"/>
  <c r="DX211" i="11"/>
  <c r="DY211" i="11"/>
  <c r="DZ211" i="11"/>
  <c r="EA211" i="11"/>
  <c r="EB211" i="11"/>
  <c r="EC211" i="11"/>
  <c r="ED211" i="11"/>
  <c r="EE211" i="11"/>
  <c r="EF211" i="11"/>
  <c r="EG211" i="11"/>
  <c r="EH211" i="11"/>
  <c r="EI211" i="11"/>
  <c r="EJ211" i="11"/>
  <c r="EK211" i="11"/>
  <c r="E212" i="11"/>
  <c r="G212" i="11"/>
  <c r="H212" i="11"/>
  <c r="I212" i="11"/>
  <c r="K212" i="11"/>
  <c r="L212" i="11"/>
  <c r="M212" i="11"/>
  <c r="N212" i="11"/>
  <c r="O212" i="11"/>
  <c r="P212" i="11"/>
  <c r="Q212" i="11"/>
  <c r="R212" i="11"/>
  <c r="S212" i="11"/>
  <c r="T212" i="11"/>
  <c r="U212" i="11"/>
  <c r="V212" i="11"/>
  <c r="W212" i="11"/>
  <c r="X212" i="11"/>
  <c r="Y212" i="11"/>
  <c r="Z212" i="11"/>
  <c r="AA212" i="11"/>
  <c r="AB212" i="11"/>
  <c r="AC212" i="11"/>
  <c r="AD212" i="11"/>
  <c r="AE212" i="11"/>
  <c r="AF212" i="11"/>
  <c r="AG212" i="11"/>
  <c r="AH212" i="11"/>
  <c r="AI212" i="11"/>
  <c r="AJ212" i="11"/>
  <c r="AK212" i="11"/>
  <c r="AL212" i="11"/>
  <c r="AM212" i="11"/>
  <c r="AN212" i="11"/>
  <c r="AO212" i="11"/>
  <c r="AP212" i="11"/>
  <c r="AQ212" i="11"/>
  <c r="AR212" i="11"/>
  <c r="AS212" i="11"/>
  <c r="AT212" i="11"/>
  <c r="AU212" i="11"/>
  <c r="AV212" i="11"/>
  <c r="AW212" i="11"/>
  <c r="AX212" i="11"/>
  <c r="AY212" i="11"/>
  <c r="AZ212" i="11"/>
  <c r="BA212" i="11"/>
  <c r="BB212" i="11"/>
  <c r="BC212" i="11"/>
  <c r="BD212" i="11"/>
  <c r="BE212" i="11"/>
  <c r="BF212" i="11"/>
  <c r="BG212" i="11"/>
  <c r="BH212" i="11"/>
  <c r="BI212" i="11"/>
  <c r="BJ212" i="11"/>
  <c r="BK212" i="11"/>
  <c r="BL212" i="11"/>
  <c r="BM212" i="11"/>
  <c r="BN212" i="11"/>
  <c r="BO212" i="11"/>
  <c r="BP212" i="11"/>
  <c r="BQ212" i="11"/>
  <c r="BR212" i="11"/>
  <c r="BS212" i="11"/>
  <c r="BT212" i="11"/>
  <c r="BU212" i="11"/>
  <c r="BV212" i="11"/>
  <c r="BW212" i="11"/>
  <c r="BY212" i="11"/>
  <c r="BZ212" i="11"/>
  <c r="CA212" i="11"/>
  <c r="CB212" i="11"/>
  <c r="CC212" i="11"/>
  <c r="CD212" i="11"/>
  <c r="CE212" i="11"/>
  <c r="CF212" i="11"/>
  <c r="CG212" i="11"/>
  <c r="CH212" i="11"/>
  <c r="CI212" i="11"/>
  <c r="CJ212" i="11"/>
  <c r="CK212" i="11"/>
  <c r="CL212" i="11"/>
  <c r="CM212" i="11"/>
  <c r="CN212" i="11"/>
  <c r="CO212" i="11"/>
  <c r="CP212" i="11"/>
  <c r="CQ212" i="11"/>
  <c r="CR212" i="11"/>
  <c r="CS212" i="11"/>
  <c r="CT212" i="11"/>
  <c r="CU212" i="11"/>
  <c r="CV212" i="11"/>
  <c r="CW212" i="11"/>
  <c r="CX212" i="11"/>
  <c r="CY212" i="11"/>
  <c r="CZ212" i="11"/>
  <c r="DA212" i="11"/>
  <c r="DB212" i="11"/>
  <c r="DC212" i="11"/>
  <c r="DD212" i="11"/>
  <c r="DE212" i="11"/>
  <c r="DF212" i="11"/>
  <c r="DG212" i="11"/>
  <c r="DH212" i="11"/>
  <c r="DI212" i="11"/>
  <c r="DJ212" i="11"/>
  <c r="DK212" i="11"/>
  <c r="DL212" i="11"/>
  <c r="DM212" i="11"/>
  <c r="DN212" i="11"/>
  <c r="DO212" i="11"/>
  <c r="DP212" i="11"/>
  <c r="DQ212" i="11"/>
  <c r="DR212" i="11"/>
  <c r="DS212" i="11"/>
  <c r="DT212" i="11"/>
  <c r="DU212" i="11"/>
  <c r="DV212" i="11"/>
  <c r="DW212" i="11"/>
  <c r="DX212" i="11"/>
  <c r="DY212" i="11"/>
  <c r="DZ212" i="11"/>
  <c r="EA212" i="11"/>
  <c r="EB212" i="11"/>
  <c r="EC212" i="11"/>
  <c r="ED212" i="11"/>
  <c r="EE212" i="11"/>
  <c r="EF212" i="11"/>
  <c r="EG212" i="11"/>
  <c r="EH212" i="11"/>
  <c r="EI212" i="11"/>
  <c r="EJ212" i="11"/>
  <c r="EK212" i="11"/>
  <c r="E213" i="11"/>
  <c r="G213" i="11"/>
  <c r="H213" i="11"/>
  <c r="I213" i="11"/>
  <c r="K213" i="11"/>
  <c r="L213" i="11"/>
  <c r="M213" i="11"/>
  <c r="N213" i="11"/>
  <c r="O213" i="11"/>
  <c r="P213" i="11"/>
  <c r="Q213" i="11"/>
  <c r="R213" i="11"/>
  <c r="S213" i="11"/>
  <c r="T213" i="11"/>
  <c r="U213" i="11"/>
  <c r="V213" i="11"/>
  <c r="W213" i="11"/>
  <c r="X213" i="11"/>
  <c r="Y213" i="11"/>
  <c r="Z213" i="11"/>
  <c r="AA213" i="11"/>
  <c r="AB213" i="11"/>
  <c r="AC213" i="11"/>
  <c r="AD213" i="11"/>
  <c r="AE213" i="11"/>
  <c r="AF213" i="11"/>
  <c r="AG213" i="11"/>
  <c r="AH213" i="11"/>
  <c r="AI213" i="11"/>
  <c r="AJ213" i="11"/>
  <c r="AK213" i="11"/>
  <c r="AL213" i="11"/>
  <c r="AM213" i="11"/>
  <c r="AN213" i="11"/>
  <c r="AO213" i="11"/>
  <c r="AP213" i="11"/>
  <c r="AQ213" i="11"/>
  <c r="AR213" i="11"/>
  <c r="AS213" i="11"/>
  <c r="AT213" i="11"/>
  <c r="AU213" i="11"/>
  <c r="AV213" i="11"/>
  <c r="AW213" i="11"/>
  <c r="AX213" i="11"/>
  <c r="AY213" i="11"/>
  <c r="AZ213" i="11"/>
  <c r="BA213" i="11"/>
  <c r="BB213" i="11"/>
  <c r="BC213" i="11"/>
  <c r="BD213" i="11"/>
  <c r="BE213" i="11"/>
  <c r="BF213" i="11"/>
  <c r="BG213" i="11"/>
  <c r="BH213" i="11"/>
  <c r="BI213" i="11"/>
  <c r="BJ213" i="11"/>
  <c r="BK213" i="11"/>
  <c r="BL213" i="11"/>
  <c r="BM213" i="11"/>
  <c r="BN213" i="11"/>
  <c r="BO213" i="11"/>
  <c r="BP213" i="11"/>
  <c r="BQ213" i="11"/>
  <c r="BR213" i="11"/>
  <c r="BS213" i="11"/>
  <c r="BT213" i="11"/>
  <c r="BU213" i="11"/>
  <c r="BV213" i="11"/>
  <c r="BW213" i="11"/>
  <c r="BY213" i="11"/>
  <c r="BZ213" i="11"/>
  <c r="CA213" i="11"/>
  <c r="CB213" i="11"/>
  <c r="CC213" i="11"/>
  <c r="CD213" i="11"/>
  <c r="CE213" i="11"/>
  <c r="CF213" i="11"/>
  <c r="CG213" i="11"/>
  <c r="CH213" i="11"/>
  <c r="CI213" i="11"/>
  <c r="CJ213" i="11"/>
  <c r="CK213" i="11"/>
  <c r="CL213" i="11"/>
  <c r="CM213" i="11"/>
  <c r="CN213" i="11"/>
  <c r="CO213" i="11"/>
  <c r="CP213" i="11"/>
  <c r="CQ213" i="11"/>
  <c r="CR213" i="11"/>
  <c r="CS213" i="11"/>
  <c r="CT213" i="11"/>
  <c r="CU213" i="11"/>
  <c r="CV213" i="11"/>
  <c r="CW213" i="11"/>
  <c r="CX213" i="11"/>
  <c r="CY213" i="11"/>
  <c r="CZ213" i="11"/>
  <c r="DA213" i="11"/>
  <c r="DB213" i="11"/>
  <c r="DC213" i="11"/>
  <c r="DD213" i="11"/>
  <c r="DE213" i="11"/>
  <c r="DF213" i="11"/>
  <c r="DG213" i="11"/>
  <c r="DH213" i="11"/>
  <c r="DI213" i="11"/>
  <c r="DJ213" i="11"/>
  <c r="DK213" i="11"/>
  <c r="DL213" i="11"/>
  <c r="DM213" i="11"/>
  <c r="DN213" i="11"/>
  <c r="DO213" i="11"/>
  <c r="DP213" i="11"/>
  <c r="DQ213" i="11"/>
  <c r="DR213" i="11"/>
  <c r="DS213" i="11"/>
  <c r="DT213" i="11"/>
  <c r="DU213" i="11"/>
  <c r="DV213" i="11"/>
  <c r="DW213" i="11"/>
  <c r="DX213" i="11"/>
  <c r="DY213" i="11"/>
  <c r="DZ213" i="11"/>
  <c r="EA213" i="11"/>
  <c r="EB213" i="11"/>
  <c r="EC213" i="11"/>
  <c r="ED213" i="11"/>
  <c r="EE213" i="11"/>
  <c r="EF213" i="11"/>
  <c r="EG213" i="11"/>
  <c r="EH213" i="11"/>
  <c r="EI213" i="11"/>
  <c r="EJ213" i="11"/>
  <c r="EK213" i="11"/>
  <c r="E214" i="11"/>
  <c r="G214" i="11"/>
  <c r="H214" i="11"/>
  <c r="I214" i="11"/>
  <c r="K214" i="11"/>
  <c r="L214" i="11"/>
  <c r="M214" i="11"/>
  <c r="N214" i="11"/>
  <c r="O214" i="11"/>
  <c r="P214" i="11"/>
  <c r="Q214" i="11"/>
  <c r="R214" i="11"/>
  <c r="S214" i="11"/>
  <c r="T214" i="11"/>
  <c r="U214" i="11"/>
  <c r="V214" i="11"/>
  <c r="W214" i="11"/>
  <c r="X214" i="11"/>
  <c r="Y214" i="11"/>
  <c r="Z214" i="11"/>
  <c r="AA214" i="11"/>
  <c r="AB214" i="11"/>
  <c r="AC214" i="11"/>
  <c r="AD214" i="11"/>
  <c r="AE214" i="11"/>
  <c r="AF214" i="11"/>
  <c r="AG214" i="11"/>
  <c r="AH214" i="11"/>
  <c r="AI214" i="11"/>
  <c r="AJ214" i="11"/>
  <c r="AK214" i="11"/>
  <c r="AL214" i="11"/>
  <c r="AM214" i="11"/>
  <c r="AN214" i="11"/>
  <c r="AO214" i="11"/>
  <c r="AP214" i="11"/>
  <c r="AQ214" i="11"/>
  <c r="AR214" i="11"/>
  <c r="AS214" i="11"/>
  <c r="AT214" i="11"/>
  <c r="AU214" i="11"/>
  <c r="AV214" i="11"/>
  <c r="AW214" i="11"/>
  <c r="AX214" i="11"/>
  <c r="AY214" i="11"/>
  <c r="AZ214" i="11"/>
  <c r="BA214" i="11"/>
  <c r="BB214" i="11"/>
  <c r="BC214" i="11"/>
  <c r="BD214" i="11"/>
  <c r="BE214" i="11"/>
  <c r="BF214" i="11"/>
  <c r="BG214" i="11"/>
  <c r="BH214" i="11"/>
  <c r="BI214" i="11"/>
  <c r="BJ214" i="11"/>
  <c r="BK214" i="11"/>
  <c r="BL214" i="11"/>
  <c r="BM214" i="11"/>
  <c r="BN214" i="11"/>
  <c r="BO214" i="11"/>
  <c r="BP214" i="11"/>
  <c r="BQ214" i="11"/>
  <c r="BR214" i="11"/>
  <c r="BS214" i="11"/>
  <c r="BT214" i="11"/>
  <c r="BU214" i="11"/>
  <c r="BV214" i="11"/>
  <c r="BW214" i="11"/>
  <c r="BY214" i="11"/>
  <c r="BZ214" i="11"/>
  <c r="CA214" i="11"/>
  <c r="CB214" i="11"/>
  <c r="CC214" i="11"/>
  <c r="CD214" i="11"/>
  <c r="CE214" i="11"/>
  <c r="CF214" i="11"/>
  <c r="CG214" i="11"/>
  <c r="CH214" i="11"/>
  <c r="CI214" i="11"/>
  <c r="CJ214" i="11"/>
  <c r="CK214" i="11"/>
  <c r="CL214" i="11"/>
  <c r="CM214" i="11"/>
  <c r="CN214" i="11"/>
  <c r="CO214" i="11"/>
  <c r="CP214" i="11"/>
  <c r="CQ214" i="11"/>
  <c r="CR214" i="11"/>
  <c r="CS214" i="11"/>
  <c r="CT214" i="11"/>
  <c r="CU214" i="11"/>
  <c r="CV214" i="11"/>
  <c r="CW214" i="11"/>
  <c r="CX214" i="11"/>
  <c r="CY214" i="11"/>
  <c r="CZ214" i="11"/>
  <c r="DA214" i="11"/>
  <c r="DB214" i="11"/>
  <c r="DC214" i="11"/>
  <c r="DD214" i="11"/>
  <c r="DE214" i="11"/>
  <c r="DF214" i="11"/>
  <c r="DG214" i="11"/>
  <c r="DH214" i="11"/>
  <c r="DI214" i="11"/>
  <c r="DJ214" i="11"/>
  <c r="DK214" i="11"/>
  <c r="DL214" i="11"/>
  <c r="DM214" i="11"/>
  <c r="DN214" i="11"/>
  <c r="DO214" i="11"/>
  <c r="DP214" i="11"/>
  <c r="DQ214" i="11"/>
  <c r="DR214" i="11"/>
  <c r="DS214" i="11"/>
  <c r="DT214" i="11"/>
  <c r="DU214" i="11"/>
  <c r="DV214" i="11"/>
  <c r="DW214" i="11"/>
  <c r="DX214" i="11"/>
  <c r="DY214" i="11"/>
  <c r="DZ214" i="11"/>
  <c r="EA214" i="11"/>
  <c r="EB214" i="11"/>
  <c r="EC214" i="11"/>
  <c r="ED214" i="11"/>
  <c r="EE214" i="11"/>
  <c r="EF214" i="11"/>
  <c r="EG214" i="11"/>
  <c r="EH214" i="11"/>
  <c r="EI214" i="11"/>
  <c r="EJ214" i="11"/>
  <c r="EK214" i="11"/>
  <c r="E215" i="11"/>
  <c r="G215" i="11"/>
  <c r="H215" i="11"/>
  <c r="I215" i="11"/>
  <c r="K215" i="11"/>
  <c r="L215" i="11"/>
  <c r="M215" i="11"/>
  <c r="N215" i="11"/>
  <c r="O215" i="11"/>
  <c r="P215" i="11"/>
  <c r="Q215" i="11"/>
  <c r="R215" i="11"/>
  <c r="S215" i="11"/>
  <c r="T215" i="11"/>
  <c r="U215" i="11"/>
  <c r="V215" i="11"/>
  <c r="W215" i="11"/>
  <c r="X215" i="11"/>
  <c r="Y215" i="11"/>
  <c r="Z215" i="11"/>
  <c r="AA215" i="11"/>
  <c r="AB215" i="11"/>
  <c r="AC215" i="11"/>
  <c r="AD215" i="11"/>
  <c r="AE215" i="11"/>
  <c r="AF215" i="11"/>
  <c r="AG215" i="11"/>
  <c r="AH215" i="11"/>
  <c r="AI215" i="11"/>
  <c r="AJ215" i="11"/>
  <c r="AK215" i="11"/>
  <c r="AL215" i="11"/>
  <c r="AM215" i="11"/>
  <c r="AN215" i="11"/>
  <c r="AO215" i="11"/>
  <c r="AP215" i="11"/>
  <c r="AQ215" i="11"/>
  <c r="AR215" i="11"/>
  <c r="AS215" i="11"/>
  <c r="AT215" i="11"/>
  <c r="AU215" i="11"/>
  <c r="AV215" i="11"/>
  <c r="AW215" i="11"/>
  <c r="AX215" i="11"/>
  <c r="AY215" i="11"/>
  <c r="AZ215" i="11"/>
  <c r="BA215" i="11"/>
  <c r="BB215" i="11"/>
  <c r="BC215" i="11"/>
  <c r="BD215" i="11"/>
  <c r="BE215" i="11"/>
  <c r="BF215" i="11"/>
  <c r="BG215" i="11"/>
  <c r="BH215" i="11"/>
  <c r="BI215" i="11"/>
  <c r="BJ215" i="11"/>
  <c r="BK215" i="11"/>
  <c r="BL215" i="11"/>
  <c r="BM215" i="11"/>
  <c r="BN215" i="11"/>
  <c r="BO215" i="11"/>
  <c r="BP215" i="11"/>
  <c r="BQ215" i="11"/>
  <c r="BR215" i="11"/>
  <c r="BS215" i="11"/>
  <c r="BT215" i="11"/>
  <c r="BU215" i="11"/>
  <c r="BV215" i="11"/>
  <c r="BW215" i="11"/>
  <c r="BY215" i="11"/>
  <c r="BZ215" i="11"/>
  <c r="CA215" i="11"/>
  <c r="CB215" i="11"/>
  <c r="CC215" i="11"/>
  <c r="CD215" i="11"/>
  <c r="CE215" i="11"/>
  <c r="CF215" i="11"/>
  <c r="CG215" i="11"/>
  <c r="CH215" i="11"/>
  <c r="CI215" i="11"/>
  <c r="CJ215" i="11"/>
  <c r="CK215" i="11"/>
  <c r="CL215" i="11"/>
  <c r="CM215" i="11"/>
  <c r="CN215" i="11"/>
  <c r="CO215" i="11"/>
  <c r="CP215" i="11"/>
  <c r="CQ215" i="11"/>
  <c r="CR215" i="11"/>
  <c r="CS215" i="11"/>
  <c r="CT215" i="11"/>
  <c r="CU215" i="11"/>
  <c r="CV215" i="11"/>
  <c r="CW215" i="11"/>
  <c r="CX215" i="11"/>
  <c r="CY215" i="11"/>
  <c r="CZ215" i="11"/>
  <c r="DA215" i="11"/>
  <c r="DB215" i="11"/>
  <c r="DC215" i="11"/>
  <c r="DD215" i="11"/>
  <c r="DE215" i="11"/>
  <c r="DF215" i="11"/>
  <c r="DG215" i="11"/>
  <c r="DH215" i="11"/>
  <c r="DI215" i="11"/>
  <c r="DJ215" i="11"/>
  <c r="DK215" i="11"/>
  <c r="DL215" i="11"/>
  <c r="DM215" i="11"/>
  <c r="DN215" i="11"/>
  <c r="DO215" i="11"/>
  <c r="DP215" i="11"/>
  <c r="DQ215" i="11"/>
  <c r="DR215" i="11"/>
  <c r="DS215" i="11"/>
  <c r="DT215" i="11"/>
  <c r="DU215" i="11"/>
  <c r="DV215" i="11"/>
  <c r="DW215" i="11"/>
  <c r="DX215" i="11"/>
  <c r="DY215" i="11"/>
  <c r="DZ215" i="11"/>
  <c r="EA215" i="11"/>
  <c r="EB215" i="11"/>
  <c r="EC215" i="11"/>
  <c r="ED215" i="11"/>
  <c r="EE215" i="11"/>
  <c r="EF215" i="11"/>
  <c r="EG215" i="11"/>
  <c r="EH215" i="11"/>
  <c r="EI215" i="11"/>
  <c r="EJ215" i="11"/>
  <c r="EK215" i="11"/>
  <c r="E216" i="11"/>
  <c r="G216" i="11"/>
  <c r="H216" i="11"/>
  <c r="I216" i="11"/>
  <c r="K216" i="11"/>
  <c r="L216" i="11"/>
  <c r="M216" i="11"/>
  <c r="N216" i="11"/>
  <c r="O216" i="11"/>
  <c r="P216" i="11"/>
  <c r="Q216" i="11"/>
  <c r="R216" i="11"/>
  <c r="S216" i="11"/>
  <c r="T216" i="11"/>
  <c r="U216" i="11"/>
  <c r="V216" i="11"/>
  <c r="W216" i="11"/>
  <c r="X216" i="11"/>
  <c r="Y216" i="11"/>
  <c r="Z216" i="11"/>
  <c r="AA216" i="11"/>
  <c r="AB216" i="11"/>
  <c r="AC216" i="11"/>
  <c r="AD216" i="11"/>
  <c r="AE216" i="11"/>
  <c r="AF216" i="11"/>
  <c r="AG216" i="11"/>
  <c r="AH216" i="11"/>
  <c r="AI216" i="11"/>
  <c r="AJ216" i="11"/>
  <c r="AK216" i="11"/>
  <c r="AL216" i="11"/>
  <c r="AM216" i="11"/>
  <c r="AN216" i="11"/>
  <c r="AO216" i="11"/>
  <c r="AP216" i="11"/>
  <c r="AQ216" i="11"/>
  <c r="AR216" i="11"/>
  <c r="AS216" i="11"/>
  <c r="AT216" i="11"/>
  <c r="AU216" i="11"/>
  <c r="AV216" i="11"/>
  <c r="AW216" i="11"/>
  <c r="AX216" i="11"/>
  <c r="AY216" i="11"/>
  <c r="AZ216" i="11"/>
  <c r="BA216" i="11"/>
  <c r="BB216" i="11"/>
  <c r="BC216" i="11"/>
  <c r="BD216" i="11"/>
  <c r="BE216" i="11"/>
  <c r="BF216" i="11"/>
  <c r="BG216" i="11"/>
  <c r="BH216" i="11"/>
  <c r="BI216" i="11"/>
  <c r="BJ216" i="11"/>
  <c r="BK216" i="11"/>
  <c r="BL216" i="11"/>
  <c r="BM216" i="11"/>
  <c r="BN216" i="11"/>
  <c r="BO216" i="11"/>
  <c r="BP216" i="11"/>
  <c r="BQ216" i="11"/>
  <c r="BR216" i="11"/>
  <c r="BS216" i="11"/>
  <c r="BT216" i="11"/>
  <c r="BU216" i="11"/>
  <c r="BV216" i="11"/>
  <c r="BW216" i="11"/>
  <c r="BY216" i="11"/>
  <c r="BZ216" i="11"/>
  <c r="CA216" i="11"/>
  <c r="CB216" i="11"/>
  <c r="CC216" i="11"/>
  <c r="CD216" i="11"/>
  <c r="CE216" i="11"/>
  <c r="CF216" i="11"/>
  <c r="CG216" i="11"/>
  <c r="CH216" i="11"/>
  <c r="CI216" i="11"/>
  <c r="CJ216" i="11"/>
  <c r="CK216" i="11"/>
  <c r="CL216" i="11"/>
  <c r="CM216" i="11"/>
  <c r="CN216" i="11"/>
  <c r="CO216" i="11"/>
  <c r="CP216" i="11"/>
  <c r="CQ216" i="11"/>
  <c r="CR216" i="11"/>
  <c r="CS216" i="11"/>
  <c r="CT216" i="11"/>
  <c r="CU216" i="11"/>
  <c r="CV216" i="11"/>
  <c r="CW216" i="11"/>
  <c r="CX216" i="11"/>
  <c r="CY216" i="11"/>
  <c r="CZ216" i="11"/>
  <c r="DA216" i="11"/>
  <c r="DB216" i="11"/>
  <c r="DC216" i="11"/>
  <c r="DD216" i="11"/>
  <c r="DE216" i="11"/>
  <c r="DF216" i="11"/>
  <c r="DG216" i="11"/>
  <c r="DH216" i="11"/>
  <c r="DI216" i="11"/>
  <c r="DJ216" i="11"/>
  <c r="DK216" i="11"/>
  <c r="DL216" i="11"/>
  <c r="DM216" i="11"/>
  <c r="DN216" i="11"/>
  <c r="DO216" i="11"/>
  <c r="DP216" i="11"/>
  <c r="DQ216" i="11"/>
  <c r="DR216" i="11"/>
  <c r="DS216" i="11"/>
  <c r="DT216" i="11"/>
  <c r="DU216" i="11"/>
  <c r="DV216" i="11"/>
  <c r="DW216" i="11"/>
  <c r="DX216" i="11"/>
  <c r="DY216" i="11"/>
  <c r="DZ216" i="11"/>
  <c r="EA216" i="11"/>
  <c r="EB216" i="11"/>
  <c r="EC216" i="11"/>
  <c r="ED216" i="11"/>
  <c r="EE216" i="11"/>
  <c r="EF216" i="11"/>
  <c r="EG216" i="11"/>
  <c r="EH216" i="11"/>
  <c r="EI216" i="11"/>
  <c r="EJ216" i="11"/>
  <c r="EK216" i="11"/>
  <c r="E217" i="11"/>
  <c r="G217" i="11"/>
  <c r="H217" i="11"/>
  <c r="I217" i="11"/>
  <c r="K217" i="11"/>
  <c r="L217" i="11"/>
  <c r="M217" i="11"/>
  <c r="N217" i="11"/>
  <c r="O217" i="11"/>
  <c r="P217" i="11"/>
  <c r="Q217" i="11"/>
  <c r="R217" i="11"/>
  <c r="S217" i="11"/>
  <c r="T217" i="11"/>
  <c r="U217" i="11"/>
  <c r="V217" i="11"/>
  <c r="W217" i="11"/>
  <c r="X217" i="11"/>
  <c r="Y217" i="11"/>
  <c r="Z217" i="11"/>
  <c r="AA217" i="11"/>
  <c r="AB217" i="11"/>
  <c r="AC217" i="11"/>
  <c r="AD217" i="11"/>
  <c r="AE217" i="11"/>
  <c r="AF217" i="11"/>
  <c r="AG217" i="11"/>
  <c r="AH217" i="11"/>
  <c r="AI217" i="11"/>
  <c r="AJ217" i="11"/>
  <c r="AK217" i="11"/>
  <c r="AL217" i="11"/>
  <c r="AM217" i="11"/>
  <c r="AN217" i="11"/>
  <c r="AO217" i="11"/>
  <c r="AP217" i="11"/>
  <c r="AQ217" i="11"/>
  <c r="AR217" i="11"/>
  <c r="AS217" i="11"/>
  <c r="AT217" i="11"/>
  <c r="AU217" i="11"/>
  <c r="AV217" i="11"/>
  <c r="AW217" i="11"/>
  <c r="AX217" i="11"/>
  <c r="AY217" i="11"/>
  <c r="AZ217" i="11"/>
  <c r="BA217" i="11"/>
  <c r="BB217" i="11"/>
  <c r="BC217" i="11"/>
  <c r="BD217" i="11"/>
  <c r="BE217" i="11"/>
  <c r="BF217" i="11"/>
  <c r="BG217" i="11"/>
  <c r="BH217" i="11"/>
  <c r="BI217" i="11"/>
  <c r="BJ217" i="11"/>
  <c r="BK217" i="11"/>
  <c r="BL217" i="11"/>
  <c r="BM217" i="11"/>
  <c r="BN217" i="11"/>
  <c r="BO217" i="11"/>
  <c r="BP217" i="11"/>
  <c r="BQ217" i="11"/>
  <c r="BR217" i="11"/>
  <c r="BS217" i="11"/>
  <c r="BT217" i="11"/>
  <c r="BU217" i="11"/>
  <c r="BV217" i="11"/>
  <c r="BW217" i="11"/>
  <c r="BY217" i="11"/>
  <c r="BZ217" i="11"/>
  <c r="CA217" i="11"/>
  <c r="CB217" i="11"/>
  <c r="CC217" i="11"/>
  <c r="CD217" i="11"/>
  <c r="CE217" i="11"/>
  <c r="CF217" i="11"/>
  <c r="CG217" i="11"/>
  <c r="CH217" i="11"/>
  <c r="CI217" i="11"/>
  <c r="CJ217" i="11"/>
  <c r="CK217" i="11"/>
  <c r="CL217" i="11"/>
  <c r="CM217" i="11"/>
  <c r="CN217" i="11"/>
  <c r="CO217" i="11"/>
  <c r="CP217" i="11"/>
  <c r="CQ217" i="11"/>
  <c r="CR217" i="11"/>
  <c r="CS217" i="11"/>
  <c r="CT217" i="11"/>
  <c r="CU217" i="11"/>
  <c r="CV217" i="11"/>
  <c r="CW217" i="11"/>
  <c r="CX217" i="11"/>
  <c r="CY217" i="11"/>
  <c r="CZ217" i="11"/>
  <c r="DA217" i="11"/>
  <c r="DB217" i="11"/>
  <c r="DC217" i="11"/>
  <c r="DD217" i="11"/>
  <c r="DE217" i="11"/>
  <c r="DF217" i="11"/>
  <c r="DG217" i="11"/>
  <c r="DH217" i="11"/>
  <c r="DI217" i="11"/>
  <c r="DJ217" i="11"/>
  <c r="DK217" i="11"/>
  <c r="DL217" i="11"/>
  <c r="DM217" i="11"/>
  <c r="DN217" i="11"/>
  <c r="DO217" i="11"/>
  <c r="DP217" i="11"/>
  <c r="DQ217" i="11"/>
  <c r="DR217" i="11"/>
  <c r="DS217" i="11"/>
  <c r="DT217" i="11"/>
  <c r="DU217" i="11"/>
  <c r="DV217" i="11"/>
  <c r="DW217" i="11"/>
  <c r="DX217" i="11"/>
  <c r="DY217" i="11"/>
  <c r="DZ217" i="11"/>
  <c r="EA217" i="11"/>
  <c r="EB217" i="11"/>
  <c r="EC217" i="11"/>
  <c r="ED217" i="11"/>
  <c r="EE217" i="11"/>
  <c r="EF217" i="11"/>
  <c r="EG217" i="11"/>
  <c r="EH217" i="11"/>
  <c r="EI217" i="11"/>
  <c r="EJ217" i="11"/>
  <c r="EK217" i="11"/>
  <c r="E218" i="11"/>
  <c r="G218" i="11"/>
  <c r="H218" i="11"/>
  <c r="I218" i="11"/>
  <c r="K218" i="11"/>
  <c r="L218" i="11"/>
  <c r="M218" i="11"/>
  <c r="N218" i="11"/>
  <c r="O218" i="11"/>
  <c r="P218" i="11"/>
  <c r="Q218" i="11"/>
  <c r="R218" i="11"/>
  <c r="S218" i="11"/>
  <c r="T218" i="11"/>
  <c r="U218" i="11"/>
  <c r="V218" i="11"/>
  <c r="W218" i="11"/>
  <c r="X218" i="11"/>
  <c r="Y218" i="11"/>
  <c r="Z218" i="11"/>
  <c r="AA218" i="11"/>
  <c r="AB218" i="11"/>
  <c r="AC218" i="11"/>
  <c r="AD218" i="11"/>
  <c r="AE218" i="11"/>
  <c r="AF218" i="11"/>
  <c r="AG218" i="11"/>
  <c r="AH218" i="11"/>
  <c r="AI218" i="11"/>
  <c r="AJ218" i="11"/>
  <c r="AK218" i="11"/>
  <c r="AL218" i="11"/>
  <c r="AM218" i="11"/>
  <c r="AN218" i="11"/>
  <c r="AO218" i="11"/>
  <c r="AP218" i="11"/>
  <c r="AQ218" i="11"/>
  <c r="AR218" i="11"/>
  <c r="AS218" i="11"/>
  <c r="AT218" i="11"/>
  <c r="AU218" i="11"/>
  <c r="AV218" i="11"/>
  <c r="AW218" i="11"/>
  <c r="AX218" i="11"/>
  <c r="AY218" i="11"/>
  <c r="AZ218" i="11"/>
  <c r="BA218" i="11"/>
  <c r="BB218" i="11"/>
  <c r="BC218" i="11"/>
  <c r="BD218" i="11"/>
  <c r="BE218" i="11"/>
  <c r="BF218" i="11"/>
  <c r="BG218" i="11"/>
  <c r="BH218" i="11"/>
  <c r="BI218" i="11"/>
  <c r="BJ218" i="11"/>
  <c r="BK218" i="11"/>
  <c r="BL218" i="11"/>
  <c r="BM218" i="11"/>
  <c r="BN218" i="11"/>
  <c r="BO218" i="11"/>
  <c r="BP218" i="11"/>
  <c r="BQ218" i="11"/>
  <c r="BR218" i="11"/>
  <c r="BS218" i="11"/>
  <c r="BT218" i="11"/>
  <c r="BU218" i="11"/>
  <c r="BV218" i="11"/>
  <c r="BW218" i="11"/>
  <c r="BY218" i="11"/>
  <c r="BZ218" i="11"/>
  <c r="CA218" i="11"/>
  <c r="CB218" i="11"/>
  <c r="CC218" i="11"/>
  <c r="CD218" i="11"/>
  <c r="CE218" i="11"/>
  <c r="CF218" i="11"/>
  <c r="CG218" i="11"/>
  <c r="CH218" i="11"/>
  <c r="CI218" i="11"/>
  <c r="CJ218" i="11"/>
  <c r="CK218" i="11"/>
  <c r="CL218" i="11"/>
  <c r="CM218" i="11"/>
  <c r="CN218" i="11"/>
  <c r="CO218" i="11"/>
  <c r="CP218" i="11"/>
  <c r="CQ218" i="11"/>
  <c r="CR218" i="11"/>
  <c r="CS218" i="11"/>
  <c r="CT218" i="11"/>
  <c r="CU218" i="11"/>
  <c r="CV218" i="11"/>
  <c r="CW218" i="11"/>
  <c r="CX218" i="11"/>
  <c r="CY218" i="11"/>
  <c r="CZ218" i="11"/>
  <c r="DA218" i="11"/>
  <c r="DB218" i="11"/>
  <c r="DC218" i="11"/>
  <c r="DD218" i="11"/>
  <c r="DE218" i="11"/>
  <c r="DF218" i="11"/>
  <c r="DG218" i="11"/>
  <c r="DH218" i="11"/>
  <c r="DI218" i="11"/>
  <c r="DJ218" i="11"/>
  <c r="DK218" i="11"/>
  <c r="DL218" i="11"/>
  <c r="DM218" i="11"/>
  <c r="DN218" i="11"/>
  <c r="DO218" i="11"/>
  <c r="DP218" i="11"/>
  <c r="DQ218" i="11"/>
  <c r="DR218" i="11"/>
  <c r="DS218" i="11"/>
  <c r="DT218" i="11"/>
  <c r="DU218" i="11"/>
  <c r="DV218" i="11"/>
  <c r="DW218" i="11"/>
  <c r="DX218" i="11"/>
  <c r="DY218" i="11"/>
  <c r="DZ218" i="11"/>
  <c r="EA218" i="11"/>
  <c r="EB218" i="11"/>
  <c r="EC218" i="11"/>
  <c r="ED218" i="11"/>
  <c r="EE218" i="11"/>
  <c r="EF218" i="11"/>
  <c r="EG218" i="11"/>
  <c r="EH218" i="11"/>
  <c r="EI218" i="11"/>
  <c r="EJ218" i="11"/>
  <c r="EK218" i="11"/>
  <c r="E219" i="11"/>
  <c r="G219" i="11"/>
  <c r="H219" i="11"/>
  <c r="I219" i="11"/>
  <c r="K219" i="11"/>
  <c r="L219" i="11"/>
  <c r="M219" i="11"/>
  <c r="N219" i="11"/>
  <c r="O219" i="11"/>
  <c r="P219" i="11"/>
  <c r="Q219" i="11"/>
  <c r="R219" i="11"/>
  <c r="S219" i="11"/>
  <c r="T219" i="11"/>
  <c r="U219" i="11"/>
  <c r="V219" i="11"/>
  <c r="W219" i="11"/>
  <c r="X219" i="11"/>
  <c r="Y219" i="11"/>
  <c r="Z219" i="11"/>
  <c r="AA219" i="11"/>
  <c r="AB219" i="11"/>
  <c r="AC219" i="11"/>
  <c r="AD219" i="11"/>
  <c r="AE219" i="11"/>
  <c r="AF219" i="11"/>
  <c r="AG219" i="11"/>
  <c r="AH219" i="11"/>
  <c r="AI219" i="11"/>
  <c r="AJ219" i="11"/>
  <c r="AK219" i="11"/>
  <c r="AL219" i="11"/>
  <c r="AM219" i="11"/>
  <c r="AN219" i="11"/>
  <c r="AO219" i="11"/>
  <c r="AP219" i="11"/>
  <c r="AQ219" i="11"/>
  <c r="AR219" i="11"/>
  <c r="AS219" i="11"/>
  <c r="AT219" i="11"/>
  <c r="AU219" i="11"/>
  <c r="AV219" i="11"/>
  <c r="AW219" i="11"/>
  <c r="AX219" i="11"/>
  <c r="AY219" i="11"/>
  <c r="AZ219" i="11"/>
  <c r="BA219" i="11"/>
  <c r="BB219" i="11"/>
  <c r="BC219" i="11"/>
  <c r="BD219" i="11"/>
  <c r="BE219" i="11"/>
  <c r="BF219" i="11"/>
  <c r="BG219" i="11"/>
  <c r="BH219" i="11"/>
  <c r="BI219" i="11"/>
  <c r="BJ219" i="11"/>
  <c r="BK219" i="11"/>
  <c r="BL219" i="11"/>
  <c r="BM219" i="11"/>
  <c r="BN219" i="11"/>
  <c r="BO219" i="11"/>
  <c r="BP219" i="11"/>
  <c r="BQ219" i="11"/>
  <c r="BR219" i="11"/>
  <c r="BS219" i="11"/>
  <c r="BT219" i="11"/>
  <c r="BU219" i="11"/>
  <c r="BV219" i="11"/>
  <c r="BW219" i="11"/>
  <c r="BY219" i="11"/>
  <c r="BZ219" i="11"/>
  <c r="CA219" i="11"/>
  <c r="CB219" i="11"/>
  <c r="CC219" i="11"/>
  <c r="CD219" i="11"/>
  <c r="CE219" i="11"/>
  <c r="CF219" i="11"/>
  <c r="CG219" i="11"/>
  <c r="CH219" i="11"/>
  <c r="CI219" i="11"/>
  <c r="CJ219" i="11"/>
  <c r="CK219" i="11"/>
  <c r="CL219" i="11"/>
  <c r="CM219" i="11"/>
  <c r="CN219" i="11"/>
  <c r="CO219" i="11"/>
  <c r="CP219" i="11"/>
  <c r="CQ219" i="11"/>
  <c r="CR219" i="11"/>
  <c r="CS219" i="11"/>
  <c r="CT219" i="11"/>
  <c r="CU219" i="11"/>
  <c r="CV219" i="11"/>
  <c r="CW219" i="11"/>
  <c r="CX219" i="11"/>
  <c r="CY219" i="11"/>
  <c r="CZ219" i="11"/>
  <c r="DA219" i="11"/>
  <c r="DB219" i="11"/>
  <c r="DC219" i="11"/>
  <c r="DD219" i="11"/>
  <c r="DE219" i="11"/>
  <c r="DF219" i="11"/>
  <c r="DG219" i="11"/>
  <c r="DH219" i="11"/>
  <c r="DI219" i="11"/>
  <c r="DJ219" i="11"/>
  <c r="DK219" i="11"/>
  <c r="DL219" i="11"/>
  <c r="DM219" i="11"/>
  <c r="DN219" i="11"/>
  <c r="DO219" i="11"/>
  <c r="DP219" i="11"/>
  <c r="DQ219" i="11"/>
  <c r="DR219" i="11"/>
  <c r="DS219" i="11"/>
  <c r="DT219" i="11"/>
  <c r="DU219" i="11"/>
  <c r="DV219" i="11"/>
  <c r="DW219" i="11"/>
  <c r="DX219" i="11"/>
  <c r="DY219" i="11"/>
  <c r="DZ219" i="11"/>
  <c r="EA219" i="11"/>
  <c r="EB219" i="11"/>
  <c r="EC219" i="11"/>
  <c r="ED219" i="11"/>
  <c r="EE219" i="11"/>
  <c r="EF219" i="11"/>
  <c r="EG219" i="11"/>
  <c r="EH219" i="11"/>
  <c r="EI219" i="11"/>
  <c r="EJ219" i="11"/>
  <c r="EK219" i="11"/>
  <c r="E220" i="11"/>
  <c r="G220" i="11"/>
  <c r="H220" i="11"/>
  <c r="I220" i="11"/>
  <c r="K220" i="11"/>
  <c r="L220" i="11"/>
  <c r="M220" i="11"/>
  <c r="N220" i="11"/>
  <c r="O220" i="11"/>
  <c r="P220" i="11"/>
  <c r="Q220" i="11"/>
  <c r="R220" i="11"/>
  <c r="S220" i="11"/>
  <c r="T220" i="11"/>
  <c r="U220" i="11"/>
  <c r="V220" i="11"/>
  <c r="W220" i="11"/>
  <c r="X220" i="11"/>
  <c r="Y220" i="11"/>
  <c r="Z220" i="11"/>
  <c r="AA220" i="11"/>
  <c r="AB220" i="11"/>
  <c r="AC220" i="11"/>
  <c r="AD220" i="11"/>
  <c r="AE220" i="11"/>
  <c r="AF220" i="11"/>
  <c r="AG220" i="11"/>
  <c r="AH220" i="11"/>
  <c r="AI220" i="11"/>
  <c r="AJ220" i="11"/>
  <c r="AK220" i="11"/>
  <c r="AL220" i="11"/>
  <c r="AM220" i="11"/>
  <c r="AN220" i="11"/>
  <c r="AO220" i="11"/>
  <c r="AP220" i="11"/>
  <c r="AQ220" i="11"/>
  <c r="AR220" i="11"/>
  <c r="AS220" i="11"/>
  <c r="AT220" i="11"/>
  <c r="AU220" i="11"/>
  <c r="AV220" i="11"/>
  <c r="AW220" i="11"/>
  <c r="AX220" i="11"/>
  <c r="AY220" i="11"/>
  <c r="AZ220" i="11"/>
  <c r="BA220" i="11"/>
  <c r="BB220" i="11"/>
  <c r="BC220" i="11"/>
  <c r="BD220" i="11"/>
  <c r="BE220" i="11"/>
  <c r="BF220" i="11"/>
  <c r="BG220" i="11"/>
  <c r="BH220" i="11"/>
  <c r="BI220" i="11"/>
  <c r="BJ220" i="11"/>
  <c r="BK220" i="11"/>
  <c r="BL220" i="11"/>
  <c r="BM220" i="11"/>
  <c r="BN220" i="11"/>
  <c r="BO220" i="11"/>
  <c r="BP220" i="11"/>
  <c r="BQ220" i="11"/>
  <c r="BR220" i="11"/>
  <c r="BS220" i="11"/>
  <c r="BT220" i="11"/>
  <c r="BU220" i="11"/>
  <c r="BV220" i="11"/>
  <c r="BW220" i="11"/>
  <c r="BY220" i="11"/>
  <c r="BZ220" i="11"/>
  <c r="CA220" i="11"/>
  <c r="CB220" i="11"/>
  <c r="CC220" i="11"/>
  <c r="CD220" i="11"/>
  <c r="CE220" i="11"/>
  <c r="CF220" i="11"/>
  <c r="CG220" i="11"/>
  <c r="CH220" i="11"/>
  <c r="CI220" i="11"/>
  <c r="CJ220" i="11"/>
  <c r="CK220" i="11"/>
  <c r="CL220" i="11"/>
  <c r="CM220" i="11"/>
  <c r="CN220" i="11"/>
  <c r="CO220" i="11"/>
  <c r="CP220" i="11"/>
  <c r="CQ220" i="11"/>
  <c r="CR220" i="11"/>
  <c r="CS220" i="11"/>
  <c r="CT220" i="11"/>
  <c r="CU220" i="11"/>
  <c r="CV220" i="11"/>
  <c r="CW220" i="11"/>
  <c r="CX220" i="11"/>
  <c r="CY220" i="11"/>
  <c r="CZ220" i="11"/>
  <c r="DA220" i="11"/>
  <c r="DB220" i="11"/>
  <c r="DC220" i="11"/>
  <c r="DD220" i="11"/>
  <c r="DE220" i="11"/>
  <c r="DF220" i="11"/>
  <c r="DG220" i="11"/>
  <c r="DH220" i="11"/>
  <c r="DI220" i="11"/>
  <c r="DJ220" i="11"/>
  <c r="DK220" i="11"/>
  <c r="DL220" i="11"/>
  <c r="DM220" i="11"/>
  <c r="DN220" i="11"/>
  <c r="DO220" i="11"/>
  <c r="DP220" i="11"/>
  <c r="DQ220" i="11"/>
  <c r="DR220" i="11"/>
  <c r="DS220" i="11"/>
  <c r="DT220" i="11"/>
  <c r="DU220" i="11"/>
  <c r="DV220" i="11"/>
  <c r="DW220" i="11"/>
  <c r="DX220" i="11"/>
  <c r="DY220" i="11"/>
  <c r="DZ220" i="11"/>
  <c r="EA220" i="11"/>
  <c r="EB220" i="11"/>
  <c r="EC220" i="11"/>
  <c r="ED220" i="11"/>
  <c r="EE220" i="11"/>
  <c r="EF220" i="11"/>
  <c r="EG220" i="11"/>
  <c r="EH220" i="11"/>
  <c r="EI220" i="11"/>
  <c r="EJ220" i="11"/>
  <c r="EK220" i="11"/>
  <c r="E221" i="11"/>
  <c r="G221" i="11"/>
  <c r="H221" i="11"/>
  <c r="I221" i="11"/>
  <c r="K221" i="11"/>
  <c r="L221" i="11"/>
  <c r="M221" i="11"/>
  <c r="N221" i="11"/>
  <c r="O221" i="11"/>
  <c r="P221" i="11"/>
  <c r="Q221" i="11"/>
  <c r="R221" i="11"/>
  <c r="S221" i="11"/>
  <c r="T221" i="11"/>
  <c r="U221" i="11"/>
  <c r="V221" i="11"/>
  <c r="W221" i="11"/>
  <c r="X221" i="11"/>
  <c r="Y221" i="11"/>
  <c r="Z221" i="11"/>
  <c r="AA221" i="11"/>
  <c r="AB221" i="11"/>
  <c r="AC221" i="11"/>
  <c r="AD221" i="11"/>
  <c r="AE221" i="11"/>
  <c r="AF221" i="11"/>
  <c r="AG221" i="11"/>
  <c r="AH221" i="11"/>
  <c r="AI221" i="11"/>
  <c r="AJ221" i="11"/>
  <c r="AK221" i="11"/>
  <c r="AL221" i="11"/>
  <c r="AM221" i="11"/>
  <c r="AN221" i="11"/>
  <c r="AO221" i="11"/>
  <c r="AP221" i="11"/>
  <c r="AQ221" i="11"/>
  <c r="AR221" i="11"/>
  <c r="AS221" i="11"/>
  <c r="AT221" i="11"/>
  <c r="AU221" i="11"/>
  <c r="AV221" i="11"/>
  <c r="AW221" i="11"/>
  <c r="AX221" i="11"/>
  <c r="AY221" i="11"/>
  <c r="AZ221" i="11"/>
  <c r="BA221" i="11"/>
  <c r="BB221" i="11"/>
  <c r="BC221" i="11"/>
  <c r="BD221" i="11"/>
  <c r="BE221" i="11"/>
  <c r="BF221" i="11"/>
  <c r="BG221" i="11"/>
  <c r="BH221" i="11"/>
  <c r="BI221" i="11"/>
  <c r="BJ221" i="11"/>
  <c r="BK221" i="11"/>
  <c r="BL221" i="11"/>
  <c r="BM221" i="11"/>
  <c r="BN221" i="11"/>
  <c r="BO221" i="11"/>
  <c r="BP221" i="11"/>
  <c r="BQ221" i="11"/>
  <c r="BR221" i="11"/>
  <c r="BS221" i="11"/>
  <c r="BT221" i="11"/>
  <c r="BU221" i="11"/>
  <c r="BV221" i="11"/>
  <c r="BW221" i="11"/>
  <c r="BY221" i="11"/>
  <c r="BZ221" i="11"/>
  <c r="CA221" i="11"/>
  <c r="CB221" i="11"/>
  <c r="CC221" i="11"/>
  <c r="CD221" i="11"/>
  <c r="CE221" i="11"/>
  <c r="CF221" i="11"/>
  <c r="CG221" i="11"/>
  <c r="CH221" i="11"/>
  <c r="CI221" i="11"/>
  <c r="CJ221" i="11"/>
  <c r="CK221" i="11"/>
  <c r="CL221" i="11"/>
  <c r="CM221" i="11"/>
  <c r="CN221" i="11"/>
  <c r="CO221" i="11"/>
  <c r="CP221" i="11"/>
  <c r="CQ221" i="11"/>
  <c r="CR221" i="11"/>
  <c r="CS221" i="11"/>
  <c r="CT221" i="11"/>
  <c r="CU221" i="11"/>
  <c r="CV221" i="11"/>
  <c r="CW221" i="11"/>
  <c r="CX221" i="11"/>
  <c r="CY221" i="11"/>
  <c r="CZ221" i="11"/>
  <c r="DA221" i="11"/>
  <c r="DB221" i="11"/>
  <c r="DC221" i="11"/>
  <c r="DD221" i="11"/>
  <c r="DE221" i="11"/>
  <c r="DF221" i="11"/>
  <c r="DG221" i="11"/>
  <c r="DH221" i="11"/>
  <c r="DI221" i="11"/>
  <c r="DJ221" i="11"/>
  <c r="DK221" i="11"/>
  <c r="DL221" i="11"/>
  <c r="DM221" i="11"/>
  <c r="DN221" i="11"/>
  <c r="DO221" i="11"/>
  <c r="DP221" i="11"/>
  <c r="DQ221" i="11"/>
  <c r="DR221" i="11"/>
  <c r="DS221" i="11"/>
  <c r="DT221" i="11"/>
  <c r="DU221" i="11"/>
  <c r="DV221" i="11"/>
  <c r="DW221" i="11"/>
  <c r="DX221" i="11"/>
  <c r="DY221" i="11"/>
  <c r="DZ221" i="11"/>
  <c r="EA221" i="11"/>
  <c r="EB221" i="11"/>
  <c r="EC221" i="11"/>
  <c r="ED221" i="11"/>
  <c r="EE221" i="11"/>
  <c r="EF221" i="11"/>
  <c r="EG221" i="11"/>
  <c r="EH221" i="11"/>
  <c r="EI221" i="11"/>
  <c r="EJ221" i="11"/>
  <c r="EK221" i="11"/>
  <c r="E222" i="11"/>
  <c r="G222" i="11"/>
  <c r="H222" i="11"/>
  <c r="I222" i="11"/>
  <c r="K222" i="11"/>
  <c r="L222" i="11"/>
  <c r="M222" i="11"/>
  <c r="N222" i="11"/>
  <c r="O222" i="11"/>
  <c r="P222" i="11"/>
  <c r="Q222" i="11"/>
  <c r="R222" i="11"/>
  <c r="S222" i="11"/>
  <c r="T222" i="11"/>
  <c r="U222" i="11"/>
  <c r="V222" i="11"/>
  <c r="W222" i="11"/>
  <c r="X222" i="11"/>
  <c r="Y222" i="11"/>
  <c r="Z222" i="11"/>
  <c r="AA222" i="11"/>
  <c r="AB222" i="11"/>
  <c r="AC222" i="11"/>
  <c r="AD222" i="11"/>
  <c r="AE222" i="11"/>
  <c r="AF222" i="11"/>
  <c r="AG222" i="11"/>
  <c r="AH222" i="11"/>
  <c r="AI222" i="11"/>
  <c r="AJ222" i="11"/>
  <c r="AK222" i="11"/>
  <c r="AL222" i="11"/>
  <c r="AM222" i="11"/>
  <c r="AN222" i="11"/>
  <c r="AO222" i="11"/>
  <c r="AP222" i="11"/>
  <c r="AQ222" i="11"/>
  <c r="AR222" i="11"/>
  <c r="AS222" i="11"/>
  <c r="AT222" i="11"/>
  <c r="AU222" i="11"/>
  <c r="AV222" i="11"/>
  <c r="AW222" i="11"/>
  <c r="AX222" i="11"/>
  <c r="AY222" i="11"/>
  <c r="AZ222" i="11"/>
  <c r="BA222" i="11"/>
  <c r="BB222" i="11"/>
  <c r="BC222" i="11"/>
  <c r="BD222" i="11"/>
  <c r="BE222" i="11"/>
  <c r="BF222" i="11"/>
  <c r="BG222" i="11"/>
  <c r="BH222" i="11"/>
  <c r="BI222" i="11"/>
  <c r="BJ222" i="11"/>
  <c r="BK222" i="11"/>
  <c r="BL222" i="11"/>
  <c r="BM222" i="11"/>
  <c r="BN222" i="11"/>
  <c r="BO222" i="11"/>
  <c r="BP222" i="11"/>
  <c r="BQ222" i="11"/>
  <c r="BR222" i="11"/>
  <c r="BS222" i="11"/>
  <c r="BT222" i="11"/>
  <c r="BU222" i="11"/>
  <c r="BV222" i="11"/>
  <c r="BW222" i="11"/>
  <c r="BY222" i="11"/>
  <c r="BZ222" i="11"/>
  <c r="CA222" i="11"/>
  <c r="CB222" i="11"/>
  <c r="CC222" i="11"/>
  <c r="CD222" i="11"/>
  <c r="CE222" i="11"/>
  <c r="CF222" i="11"/>
  <c r="CG222" i="11"/>
  <c r="CH222" i="11"/>
  <c r="CI222" i="11"/>
  <c r="CJ222" i="11"/>
  <c r="CK222" i="11"/>
  <c r="CL222" i="11"/>
  <c r="CM222" i="11"/>
  <c r="CN222" i="11"/>
  <c r="CO222" i="11"/>
  <c r="CP222" i="11"/>
  <c r="CQ222" i="11"/>
  <c r="CR222" i="11"/>
  <c r="CS222" i="11"/>
  <c r="CT222" i="11"/>
  <c r="CU222" i="11"/>
  <c r="CV222" i="11"/>
  <c r="CW222" i="11"/>
  <c r="CX222" i="11"/>
  <c r="CY222" i="11"/>
  <c r="CZ222" i="11"/>
  <c r="DA222" i="11"/>
  <c r="DB222" i="11"/>
  <c r="DC222" i="11"/>
  <c r="DD222" i="11"/>
  <c r="DE222" i="11"/>
  <c r="DF222" i="11"/>
  <c r="DG222" i="11"/>
  <c r="DH222" i="11"/>
  <c r="DI222" i="11"/>
  <c r="DJ222" i="11"/>
  <c r="DK222" i="11"/>
  <c r="DL222" i="11"/>
  <c r="DM222" i="11"/>
  <c r="DN222" i="11"/>
  <c r="DO222" i="11"/>
  <c r="DP222" i="11"/>
  <c r="DQ222" i="11"/>
  <c r="DR222" i="11"/>
  <c r="DS222" i="11"/>
  <c r="DT222" i="11"/>
  <c r="DU222" i="11"/>
  <c r="DV222" i="11"/>
  <c r="DW222" i="11"/>
  <c r="DX222" i="11"/>
  <c r="DY222" i="11"/>
  <c r="DZ222" i="11"/>
  <c r="EA222" i="11"/>
  <c r="EB222" i="11"/>
  <c r="EC222" i="11"/>
  <c r="ED222" i="11"/>
  <c r="EE222" i="11"/>
  <c r="EF222" i="11"/>
  <c r="EG222" i="11"/>
  <c r="EH222" i="11"/>
  <c r="EI222" i="11"/>
  <c r="EJ222" i="11"/>
  <c r="EK222" i="11"/>
  <c r="E223" i="11"/>
  <c r="G223" i="11"/>
  <c r="H223" i="11"/>
  <c r="I223" i="11"/>
  <c r="K223" i="11"/>
  <c r="L223" i="11"/>
  <c r="M223" i="11"/>
  <c r="N223" i="11"/>
  <c r="O223" i="11"/>
  <c r="P223" i="11"/>
  <c r="Q223" i="11"/>
  <c r="R223" i="11"/>
  <c r="S223" i="11"/>
  <c r="T223" i="11"/>
  <c r="U223" i="11"/>
  <c r="V223" i="11"/>
  <c r="W223" i="11"/>
  <c r="X223" i="11"/>
  <c r="Y223" i="11"/>
  <c r="Z223" i="11"/>
  <c r="AA223" i="11"/>
  <c r="AB223" i="11"/>
  <c r="AC223" i="11"/>
  <c r="AD223" i="11"/>
  <c r="AE223" i="11"/>
  <c r="AF223" i="11"/>
  <c r="AG223" i="11"/>
  <c r="AH223" i="11"/>
  <c r="AI223" i="11"/>
  <c r="AJ223" i="11"/>
  <c r="AK223" i="11"/>
  <c r="AL223" i="11"/>
  <c r="AM223" i="11"/>
  <c r="AN223" i="11"/>
  <c r="AO223" i="11"/>
  <c r="AP223" i="11"/>
  <c r="AQ223" i="11"/>
  <c r="AR223" i="11"/>
  <c r="AS223" i="11"/>
  <c r="AT223" i="11"/>
  <c r="AU223" i="11"/>
  <c r="AV223" i="11"/>
  <c r="AW223" i="11"/>
  <c r="AX223" i="11"/>
  <c r="AY223" i="11"/>
  <c r="AZ223" i="11"/>
  <c r="BA223" i="11"/>
  <c r="BB223" i="11"/>
  <c r="BC223" i="11"/>
  <c r="BD223" i="11"/>
  <c r="BE223" i="11"/>
  <c r="BF223" i="11"/>
  <c r="BG223" i="11"/>
  <c r="BH223" i="11"/>
  <c r="BI223" i="11"/>
  <c r="BJ223" i="11"/>
  <c r="BK223" i="11"/>
  <c r="BL223" i="11"/>
  <c r="BM223" i="11"/>
  <c r="BN223" i="11"/>
  <c r="BO223" i="11"/>
  <c r="BP223" i="11"/>
  <c r="BQ223" i="11"/>
  <c r="BR223" i="11"/>
  <c r="BS223" i="11"/>
  <c r="BT223" i="11"/>
  <c r="BU223" i="11"/>
  <c r="BV223" i="11"/>
  <c r="BW223" i="11"/>
  <c r="BY223" i="11"/>
  <c r="BZ223" i="11"/>
  <c r="CA223" i="11"/>
  <c r="CB223" i="11"/>
  <c r="CC223" i="11"/>
  <c r="CD223" i="11"/>
  <c r="CE223" i="11"/>
  <c r="CF223" i="11"/>
  <c r="CG223" i="11"/>
  <c r="CH223" i="11"/>
  <c r="CI223" i="11"/>
  <c r="CJ223" i="11"/>
  <c r="CK223" i="11"/>
  <c r="CL223" i="11"/>
  <c r="CM223" i="11"/>
  <c r="CN223" i="11"/>
  <c r="CO223" i="11"/>
  <c r="CP223" i="11"/>
  <c r="CQ223" i="11"/>
  <c r="CR223" i="11"/>
  <c r="CS223" i="11"/>
  <c r="CT223" i="11"/>
  <c r="CU223" i="11"/>
  <c r="CV223" i="11"/>
  <c r="CW223" i="11"/>
  <c r="CX223" i="11"/>
  <c r="CY223" i="11"/>
  <c r="CZ223" i="11"/>
  <c r="DA223" i="11"/>
  <c r="DB223" i="11"/>
  <c r="DC223" i="11"/>
  <c r="DD223" i="11"/>
  <c r="DE223" i="11"/>
  <c r="DF223" i="11"/>
  <c r="DG223" i="11"/>
  <c r="DH223" i="11"/>
  <c r="DI223" i="11"/>
  <c r="DJ223" i="11"/>
  <c r="DK223" i="11"/>
  <c r="DL223" i="11"/>
  <c r="DM223" i="11"/>
  <c r="DN223" i="11"/>
  <c r="DO223" i="11"/>
  <c r="DP223" i="11"/>
  <c r="DQ223" i="11"/>
  <c r="DR223" i="11"/>
  <c r="DS223" i="11"/>
  <c r="DT223" i="11"/>
  <c r="DU223" i="11"/>
  <c r="DV223" i="11"/>
  <c r="DW223" i="11"/>
  <c r="DX223" i="11"/>
  <c r="DY223" i="11"/>
  <c r="DZ223" i="11"/>
  <c r="EA223" i="11"/>
  <c r="EB223" i="11"/>
  <c r="EC223" i="11"/>
  <c r="ED223" i="11"/>
  <c r="EE223" i="11"/>
  <c r="EF223" i="11"/>
  <c r="EG223" i="11"/>
  <c r="EH223" i="11"/>
  <c r="EI223" i="11"/>
  <c r="EJ223" i="11"/>
  <c r="EK223" i="11"/>
  <c r="E224" i="11"/>
  <c r="G224" i="11"/>
  <c r="H224" i="11"/>
  <c r="I224" i="11"/>
  <c r="K224" i="11"/>
  <c r="L224" i="11"/>
  <c r="M224" i="11"/>
  <c r="N224" i="11"/>
  <c r="O224" i="11"/>
  <c r="P224" i="11"/>
  <c r="Q224" i="11"/>
  <c r="R224" i="11"/>
  <c r="S224" i="11"/>
  <c r="T224" i="11"/>
  <c r="U224" i="11"/>
  <c r="V224" i="11"/>
  <c r="W224" i="11"/>
  <c r="X224" i="11"/>
  <c r="Y224" i="11"/>
  <c r="Z224" i="11"/>
  <c r="AA224" i="11"/>
  <c r="AB224" i="11"/>
  <c r="AC224" i="11"/>
  <c r="AD224" i="11"/>
  <c r="AE224" i="11"/>
  <c r="AF224" i="11"/>
  <c r="AG224" i="11"/>
  <c r="AH224" i="11"/>
  <c r="AI224" i="11"/>
  <c r="AJ224" i="11"/>
  <c r="AK224" i="11"/>
  <c r="AL224" i="11"/>
  <c r="AM224" i="11"/>
  <c r="AN224" i="11"/>
  <c r="AO224" i="11"/>
  <c r="AP224" i="11"/>
  <c r="AQ224" i="11"/>
  <c r="AR224" i="11"/>
  <c r="AS224" i="11"/>
  <c r="AT224" i="11"/>
  <c r="AU224" i="11"/>
  <c r="AV224" i="11"/>
  <c r="AW224" i="11"/>
  <c r="AX224" i="11"/>
  <c r="AY224" i="11"/>
  <c r="AZ224" i="11"/>
  <c r="BA224" i="11"/>
  <c r="BB224" i="11"/>
  <c r="BC224" i="11"/>
  <c r="BD224" i="11"/>
  <c r="BE224" i="11"/>
  <c r="BF224" i="11"/>
  <c r="BG224" i="11"/>
  <c r="BH224" i="11"/>
  <c r="BI224" i="11"/>
  <c r="BJ224" i="11"/>
  <c r="BK224" i="11"/>
  <c r="BL224" i="11"/>
  <c r="BM224" i="11"/>
  <c r="BN224" i="11"/>
  <c r="BO224" i="11"/>
  <c r="BP224" i="11"/>
  <c r="BQ224" i="11"/>
  <c r="BR224" i="11"/>
  <c r="BS224" i="11"/>
  <c r="BT224" i="11"/>
  <c r="BU224" i="11"/>
  <c r="BV224" i="11"/>
  <c r="BW224" i="11"/>
  <c r="BY224" i="11"/>
  <c r="BZ224" i="11"/>
  <c r="CA224" i="11"/>
  <c r="CB224" i="11"/>
  <c r="CC224" i="11"/>
  <c r="CD224" i="11"/>
  <c r="CE224" i="11"/>
  <c r="CF224" i="11"/>
  <c r="CG224" i="11"/>
  <c r="CH224" i="11"/>
  <c r="CI224" i="11"/>
  <c r="CJ224" i="11"/>
  <c r="CK224" i="11"/>
  <c r="CL224" i="11"/>
  <c r="CM224" i="11"/>
  <c r="CN224" i="11"/>
  <c r="CO224" i="11"/>
  <c r="CP224" i="11"/>
  <c r="CQ224" i="11"/>
  <c r="CR224" i="11"/>
  <c r="CS224" i="11"/>
  <c r="CT224" i="11"/>
  <c r="CU224" i="11"/>
  <c r="CV224" i="11"/>
  <c r="CW224" i="11"/>
  <c r="CX224" i="11"/>
  <c r="CY224" i="11"/>
  <c r="CZ224" i="11"/>
  <c r="DA224" i="11"/>
  <c r="DB224" i="11"/>
  <c r="DC224" i="11"/>
  <c r="DD224" i="11"/>
  <c r="DE224" i="11"/>
  <c r="DF224" i="11"/>
  <c r="DG224" i="11"/>
  <c r="DH224" i="11"/>
  <c r="DI224" i="11"/>
  <c r="DJ224" i="11"/>
  <c r="DK224" i="11"/>
  <c r="DL224" i="11"/>
  <c r="DM224" i="11"/>
  <c r="DN224" i="11"/>
  <c r="DO224" i="11"/>
  <c r="DP224" i="11"/>
  <c r="DQ224" i="11"/>
  <c r="DR224" i="11"/>
  <c r="DS224" i="11"/>
  <c r="DT224" i="11"/>
  <c r="DU224" i="11"/>
  <c r="DV224" i="11"/>
  <c r="DW224" i="11"/>
  <c r="DX224" i="11"/>
  <c r="DY224" i="11"/>
  <c r="DZ224" i="11"/>
  <c r="EA224" i="11"/>
  <c r="EB224" i="11"/>
  <c r="EC224" i="11"/>
  <c r="ED224" i="11"/>
  <c r="EE224" i="11"/>
  <c r="EF224" i="11"/>
  <c r="EG224" i="11"/>
  <c r="EH224" i="11"/>
  <c r="EI224" i="11"/>
  <c r="EJ224" i="11"/>
  <c r="EK224" i="11"/>
  <c r="E225" i="11"/>
  <c r="G225" i="11"/>
  <c r="H225" i="11"/>
  <c r="I225" i="11"/>
  <c r="K225" i="11"/>
  <c r="L225" i="11"/>
  <c r="M225" i="11"/>
  <c r="N225" i="11"/>
  <c r="O225" i="11"/>
  <c r="P225" i="11"/>
  <c r="Q225" i="11"/>
  <c r="R225" i="11"/>
  <c r="S225" i="11"/>
  <c r="T225" i="11"/>
  <c r="U225" i="11"/>
  <c r="V225" i="11"/>
  <c r="W225" i="11"/>
  <c r="X225" i="11"/>
  <c r="Y225" i="11"/>
  <c r="Z225" i="11"/>
  <c r="AA225" i="11"/>
  <c r="AB225" i="11"/>
  <c r="AC225" i="11"/>
  <c r="AD225" i="11"/>
  <c r="AE225" i="11"/>
  <c r="AF225" i="11"/>
  <c r="AG225" i="11"/>
  <c r="AH225" i="11"/>
  <c r="AI225" i="11"/>
  <c r="AJ225" i="11"/>
  <c r="AK225" i="11"/>
  <c r="AL225" i="11"/>
  <c r="AM225" i="11"/>
  <c r="AN225" i="11"/>
  <c r="AO225" i="11"/>
  <c r="AP225" i="11"/>
  <c r="AQ225" i="11"/>
  <c r="AR225" i="11"/>
  <c r="AS225" i="11"/>
  <c r="AT225" i="11"/>
  <c r="AU225" i="11"/>
  <c r="AV225" i="11"/>
  <c r="AW225" i="11"/>
  <c r="AX225" i="11"/>
  <c r="AY225" i="11"/>
  <c r="AZ225" i="11"/>
  <c r="BA225" i="11"/>
  <c r="BB225" i="11"/>
  <c r="BC225" i="11"/>
  <c r="BD225" i="11"/>
  <c r="BE225" i="11"/>
  <c r="BF225" i="11"/>
  <c r="BG225" i="11"/>
  <c r="BH225" i="11"/>
  <c r="BI225" i="11"/>
  <c r="BJ225" i="11"/>
  <c r="BK225" i="11"/>
  <c r="BL225" i="11"/>
  <c r="BM225" i="11"/>
  <c r="BN225" i="11"/>
  <c r="BO225" i="11"/>
  <c r="BP225" i="11"/>
  <c r="BQ225" i="11"/>
  <c r="BR225" i="11"/>
  <c r="BS225" i="11"/>
  <c r="BT225" i="11"/>
  <c r="BU225" i="11"/>
  <c r="BV225" i="11"/>
  <c r="BW225" i="11"/>
  <c r="BY225" i="11"/>
  <c r="BZ225" i="11"/>
  <c r="CA225" i="11"/>
  <c r="CB225" i="11"/>
  <c r="CC225" i="11"/>
  <c r="CD225" i="11"/>
  <c r="CE225" i="11"/>
  <c r="CF225" i="11"/>
  <c r="CG225" i="11"/>
  <c r="CH225" i="11"/>
  <c r="CI225" i="11"/>
  <c r="CJ225" i="11"/>
  <c r="CK225" i="11"/>
  <c r="CL225" i="11"/>
  <c r="CM225" i="11"/>
  <c r="CN225" i="11"/>
  <c r="CO225" i="11"/>
  <c r="CP225" i="11"/>
  <c r="CQ225" i="11"/>
  <c r="CR225" i="11"/>
  <c r="CS225" i="11"/>
  <c r="CT225" i="11"/>
  <c r="CU225" i="11"/>
  <c r="CV225" i="11"/>
  <c r="CW225" i="11"/>
  <c r="CX225" i="11"/>
  <c r="CY225" i="11"/>
  <c r="CZ225" i="11"/>
  <c r="DA225" i="11"/>
  <c r="DB225" i="11"/>
  <c r="DC225" i="11"/>
  <c r="DD225" i="11"/>
  <c r="DE225" i="11"/>
  <c r="DF225" i="11"/>
  <c r="DG225" i="11"/>
  <c r="DH225" i="11"/>
  <c r="DI225" i="11"/>
  <c r="DJ225" i="11"/>
  <c r="DK225" i="11"/>
  <c r="DL225" i="11"/>
  <c r="DM225" i="11"/>
  <c r="DN225" i="11"/>
  <c r="DO225" i="11"/>
  <c r="DP225" i="11"/>
  <c r="DQ225" i="11"/>
  <c r="DR225" i="11"/>
  <c r="DS225" i="11"/>
  <c r="DT225" i="11"/>
  <c r="DU225" i="11"/>
  <c r="DV225" i="11"/>
  <c r="DW225" i="11"/>
  <c r="DX225" i="11"/>
  <c r="DY225" i="11"/>
  <c r="DZ225" i="11"/>
  <c r="EA225" i="11"/>
  <c r="EB225" i="11"/>
  <c r="EC225" i="11"/>
  <c r="ED225" i="11"/>
  <c r="EE225" i="11"/>
  <c r="EF225" i="11"/>
  <c r="EG225" i="11"/>
  <c r="EH225" i="11"/>
  <c r="EI225" i="11"/>
  <c r="EJ225" i="11"/>
  <c r="EK225" i="11"/>
  <c r="E226" i="11"/>
  <c r="G226" i="11"/>
  <c r="H226" i="11"/>
  <c r="I226" i="11"/>
  <c r="K226" i="11"/>
  <c r="L226" i="11"/>
  <c r="M226" i="11"/>
  <c r="N226" i="11"/>
  <c r="O226" i="11"/>
  <c r="P226" i="11"/>
  <c r="Q226" i="11"/>
  <c r="R226" i="11"/>
  <c r="S226" i="11"/>
  <c r="T226" i="11"/>
  <c r="U226" i="11"/>
  <c r="V226" i="11"/>
  <c r="W226" i="11"/>
  <c r="X226" i="11"/>
  <c r="Y226" i="11"/>
  <c r="Z226" i="11"/>
  <c r="AA226" i="11"/>
  <c r="AB226" i="11"/>
  <c r="AC226" i="11"/>
  <c r="AD226" i="11"/>
  <c r="AE226" i="11"/>
  <c r="AF226" i="11"/>
  <c r="AG226" i="11"/>
  <c r="AH226" i="11"/>
  <c r="AI226" i="11"/>
  <c r="AJ226" i="11"/>
  <c r="AK226" i="11"/>
  <c r="AL226" i="11"/>
  <c r="AM226" i="11"/>
  <c r="AN226" i="11"/>
  <c r="AO226" i="11"/>
  <c r="AP226" i="11"/>
  <c r="AQ226" i="11"/>
  <c r="AR226" i="11"/>
  <c r="AS226" i="11"/>
  <c r="AT226" i="11"/>
  <c r="AU226" i="11"/>
  <c r="AV226" i="11"/>
  <c r="AW226" i="11"/>
  <c r="AX226" i="11"/>
  <c r="AY226" i="11"/>
  <c r="AZ226" i="11"/>
  <c r="BA226" i="11"/>
  <c r="BB226" i="11"/>
  <c r="BC226" i="11"/>
  <c r="BD226" i="11"/>
  <c r="BE226" i="11"/>
  <c r="BF226" i="11"/>
  <c r="BG226" i="11"/>
  <c r="BH226" i="11"/>
  <c r="BI226" i="11"/>
  <c r="BJ226" i="11"/>
  <c r="BK226" i="11"/>
  <c r="BL226" i="11"/>
  <c r="BM226" i="11"/>
  <c r="BN226" i="11"/>
  <c r="BO226" i="11"/>
  <c r="BP226" i="11"/>
  <c r="BQ226" i="11"/>
  <c r="BR226" i="11"/>
  <c r="BS226" i="11"/>
  <c r="BT226" i="11"/>
  <c r="BU226" i="11"/>
  <c r="BV226" i="11"/>
  <c r="BW226" i="11"/>
  <c r="BY226" i="11"/>
  <c r="BZ226" i="11"/>
  <c r="CA226" i="11"/>
  <c r="CB226" i="11"/>
  <c r="CC226" i="11"/>
  <c r="CD226" i="11"/>
  <c r="CE226" i="11"/>
  <c r="CF226" i="11"/>
  <c r="CG226" i="11"/>
  <c r="CH226" i="11"/>
  <c r="CI226" i="11"/>
  <c r="CJ226" i="11"/>
  <c r="CK226" i="11"/>
  <c r="CL226" i="11"/>
  <c r="CM226" i="11"/>
  <c r="CN226" i="11"/>
  <c r="CO226" i="11"/>
  <c r="CP226" i="11"/>
  <c r="CQ226" i="11"/>
  <c r="CR226" i="11"/>
  <c r="CS226" i="11"/>
  <c r="CT226" i="11"/>
  <c r="CU226" i="11"/>
  <c r="CV226" i="11"/>
  <c r="CW226" i="11"/>
  <c r="CX226" i="11"/>
  <c r="CY226" i="11"/>
  <c r="CZ226" i="11"/>
  <c r="DA226" i="11"/>
  <c r="DB226" i="11"/>
  <c r="DC226" i="11"/>
  <c r="DD226" i="11"/>
  <c r="DE226" i="11"/>
  <c r="DF226" i="11"/>
  <c r="DG226" i="11"/>
  <c r="DH226" i="11"/>
  <c r="DI226" i="11"/>
  <c r="DJ226" i="11"/>
  <c r="DK226" i="11"/>
  <c r="DL226" i="11"/>
  <c r="DM226" i="11"/>
  <c r="DN226" i="11"/>
  <c r="DO226" i="11"/>
  <c r="DP226" i="11"/>
  <c r="DQ226" i="11"/>
  <c r="DR226" i="11"/>
  <c r="DS226" i="11"/>
  <c r="DT226" i="11"/>
  <c r="DU226" i="11"/>
  <c r="DV226" i="11"/>
  <c r="DW226" i="11"/>
  <c r="DX226" i="11"/>
  <c r="DY226" i="11"/>
  <c r="DZ226" i="11"/>
  <c r="EA226" i="11"/>
  <c r="EB226" i="11"/>
  <c r="EC226" i="11"/>
  <c r="ED226" i="11"/>
  <c r="EE226" i="11"/>
  <c r="EF226" i="11"/>
  <c r="EG226" i="11"/>
  <c r="EH226" i="11"/>
  <c r="EI226" i="11"/>
  <c r="EJ226" i="11"/>
  <c r="EK226" i="11"/>
  <c r="E227" i="11"/>
  <c r="G227" i="11"/>
  <c r="H227" i="11"/>
  <c r="I227" i="11"/>
  <c r="K227" i="11"/>
  <c r="L227" i="11"/>
  <c r="M227" i="11"/>
  <c r="N227" i="11"/>
  <c r="O227" i="11"/>
  <c r="P227" i="11"/>
  <c r="Q227" i="11"/>
  <c r="R227" i="11"/>
  <c r="S227" i="11"/>
  <c r="T227" i="11"/>
  <c r="U227" i="11"/>
  <c r="V227" i="11"/>
  <c r="W227" i="11"/>
  <c r="X227" i="11"/>
  <c r="Y227" i="11"/>
  <c r="Z227" i="11"/>
  <c r="AA227" i="11"/>
  <c r="AB227" i="11"/>
  <c r="AC227" i="11"/>
  <c r="AD227" i="11"/>
  <c r="AE227" i="11"/>
  <c r="AF227" i="11"/>
  <c r="AG227" i="11"/>
  <c r="AH227" i="11"/>
  <c r="AI227" i="11"/>
  <c r="AJ227" i="11"/>
  <c r="AK227" i="11"/>
  <c r="AL227" i="11"/>
  <c r="AM227" i="11"/>
  <c r="AN227" i="11"/>
  <c r="AO227" i="11"/>
  <c r="AP227" i="11"/>
  <c r="AQ227" i="11"/>
  <c r="AR227" i="11"/>
  <c r="AS227" i="11"/>
  <c r="AT227" i="11"/>
  <c r="AU227" i="11"/>
  <c r="AV227" i="11"/>
  <c r="AW227" i="11"/>
  <c r="AX227" i="11"/>
  <c r="AY227" i="11"/>
  <c r="AZ227" i="11"/>
  <c r="BA227" i="11"/>
  <c r="BB227" i="11"/>
  <c r="BC227" i="11"/>
  <c r="BD227" i="11"/>
  <c r="BE227" i="11"/>
  <c r="BF227" i="11"/>
  <c r="BG227" i="11"/>
  <c r="BH227" i="11"/>
  <c r="BI227" i="11"/>
  <c r="BJ227" i="11"/>
  <c r="BK227" i="11"/>
  <c r="BL227" i="11"/>
  <c r="BM227" i="11"/>
  <c r="BN227" i="11"/>
  <c r="BO227" i="11"/>
  <c r="BP227" i="11"/>
  <c r="BQ227" i="11"/>
  <c r="BR227" i="11"/>
  <c r="BS227" i="11"/>
  <c r="BT227" i="11"/>
  <c r="BU227" i="11"/>
  <c r="BV227" i="11"/>
  <c r="BW227" i="11"/>
  <c r="BY227" i="11"/>
  <c r="BZ227" i="11"/>
  <c r="CA227" i="11"/>
  <c r="CB227" i="11"/>
  <c r="CC227" i="11"/>
  <c r="CD227" i="11"/>
  <c r="CE227" i="11"/>
  <c r="CF227" i="11"/>
  <c r="CG227" i="11"/>
  <c r="CH227" i="11"/>
  <c r="CI227" i="11"/>
  <c r="CJ227" i="11"/>
  <c r="CK227" i="11"/>
  <c r="CL227" i="11"/>
  <c r="CM227" i="11"/>
  <c r="CN227" i="11"/>
  <c r="CO227" i="11"/>
  <c r="CP227" i="11"/>
  <c r="CQ227" i="11"/>
  <c r="CR227" i="11"/>
  <c r="CS227" i="11"/>
  <c r="CT227" i="11"/>
  <c r="CU227" i="11"/>
  <c r="CV227" i="11"/>
  <c r="CW227" i="11"/>
  <c r="CX227" i="11"/>
  <c r="CY227" i="11"/>
  <c r="CZ227" i="11"/>
  <c r="DA227" i="11"/>
  <c r="DB227" i="11"/>
  <c r="DC227" i="11"/>
  <c r="DD227" i="11"/>
  <c r="DE227" i="11"/>
  <c r="DF227" i="11"/>
  <c r="DG227" i="11"/>
  <c r="DH227" i="11"/>
  <c r="DI227" i="11"/>
  <c r="DJ227" i="11"/>
  <c r="DK227" i="11"/>
  <c r="DL227" i="11"/>
  <c r="DM227" i="11"/>
  <c r="DN227" i="11"/>
  <c r="DO227" i="11"/>
  <c r="DP227" i="11"/>
  <c r="DQ227" i="11"/>
  <c r="DR227" i="11"/>
  <c r="DS227" i="11"/>
  <c r="DT227" i="11"/>
  <c r="DU227" i="11"/>
  <c r="DV227" i="11"/>
  <c r="DW227" i="11"/>
  <c r="DX227" i="11"/>
  <c r="DY227" i="11"/>
  <c r="DZ227" i="11"/>
  <c r="EA227" i="11"/>
  <c r="EB227" i="11"/>
  <c r="EC227" i="11"/>
  <c r="ED227" i="11"/>
  <c r="EE227" i="11"/>
  <c r="EF227" i="11"/>
  <c r="EG227" i="11"/>
  <c r="EH227" i="11"/>
  <c r="EI227" i="11"/>
  <c r="EJ227" i="11"/>
  <c r="EK227" i="11"/>
  <c r="E228" i="11"/>
  <c r="G228" i="11"/>
  <c r="H228" i="11"/>
  <c r="I228" i="11"/>
  <c r="K228" i="11"/>
  <c r="L228" i="11"/>
  <c r="M228" i="11"/>
  <c r="N228" i="11"/>
  <c r="O228" i="11"/>
  <c r="P228" i="11"/>
  <c r="Q228" i="11"/>
  <c r="R228" i="11"/>
  <c r="S228" i="11"/>
  <c r="T228" i="11"/>
  <c r="U228" i="11"/>
  <c r="V228" i="11"/>
  <c r="W228" i="11"/>
  <c r="X228" i="11"/>
  <c r="Y228" i="11"/>
  <c r="Z228" i="11"/>
  <c r="AA228" i="11"/>
  <c r="AB228" i="11"/>
  <c r="AC228" i="11"/>
  <c r="AD228" i="11"/>
  <c r="AE228" i="11"/>
  <c r="AF228" i="11"/>
  <c r="AG228" i="11"/>
  <c r="AH228" i="11"/>
  <c r="AI228" i="11"/>
  <c r="AJ228" i="11"/>
  <c r="AK228" i="11"/>
  <c r="AL228" i="11"/>
  <c r="AM228" i="11"/>
  <c r="AN228" i="11"/>
  <c r="AO228" i="11"/>
  <c r="AP228" i="11"/>
  <c r="AQ228" i="11"/>
  <c r="AR228" i="11"/>
  <c r="AS228" i="11"/>
  <c r="AT228" i="11"/>
  <c r="AU228" i="11"/>
  <c r="AV228" i="11"/>
  <c r="AW228" i="11"/>
  <c r="AX228" i="11"/>
  <c r="AY228" i="11"/>
  <c r="AZ228" i="11"/>
  <c r="BA228" i="11"/>
  <c r="BB228" i="11"/>
  <c r="BC228" i="11"/>
  <c r="BD228" i="11"/>
  <c r="BE228" i="11"/>
  <c r="BF228" i="11"/>
  <c r="BG228" i="11"/>
  <c r="BH228" i="11"/>
  <c r="BI228" i="11"/>
  <c r="BJ228" i="11"/>
  <c r="BK228" i="11"/>
  <c r="BL228" i="11"/>
  <c r="BM228" i="11"/>
  <c r="BN228" i="11"/>
  <c r="BO228" i="11"/>
  <c r="BP228" i="11"/>
  <c r="BQ228" i="11"/>
  <c r="BR228" i="11"/>
  <c r="BS228" i="11"/>
  <c r="BT228" i="11"/>
  <c r="BU228" i="11"/>
  <c r="BV228" i="11"/>
  <c r="BW228" i="11"/>
  <c r="BY228" i="11"/>
  <c r="BZ228" i="11"/>
  <c r="CA228" i="11"/>
  <c r="CB228" i="11"/>
  <c r="CC228" i="11"/>
  <c r="CD228" i="11"/>
  <c r="CE228" i="11"/>
  <c r="CF228" i="11"/>
  <c r="CG228" i="11"/>
  <c r="CH228" i="11"/>
  <c r="CI228" i="11"/>
  <c r="CJ228" i="11"/>
  <c r="CK228" i="11"/>
  <c r="CL228" i="11"/>
  <c r="CM228" i="11"/>
  <c r="CN228" i="11"/>
  <c r="CO228" i="11"/>
  <c r="CP228" i="11"/>
  <c r="CQ228" i="11"/>
  <c r="CR228" i="11"/>
  <c r="CS228" i="11"/>
  <c r="CT228" i="11"/>
  <c r="CU228" i="11"/>
  <c r="CV228" i="11"/>
  <c r="CW228" i="11"/>
  <c r="CX228" i="11"/>
  <c r="CY228" i="11"/>
  <c r="CZ228" i="11"/>
  <c r="DA228" i="11"/>
  <c r="DB228" i="11"/>
  <c r="DC228" i="11"/>
  <c r="DD228" i="11"/>
  <c r="DE228" i="11"/>
  <c r="DF228" i="11"/>
  <c r="DG228" i="11"/>
  <c r="DH228" i="11"/>
  <c r="DI228" i="11"/>
  <c r="DJ228" i="11"/>
  <c r="DK228" i="11"/>
  <c r="DL228" i="11"/>
  <c r="DM228" i="11"/>
  <c r="DN228" i="11"/>
  <c r="DO228" i="11"/>
  <c r="DP228" i="11"/>
  <c r="DQ228" i="11"/>
  <c r="DR228" i="11"/>
  <c r="DS228" i="11"/>
  <c r="DT228" i="11"/>
  <c r="DU228" i="11"/>
  <c r="DV228" i="11"/>
  <c r="DW228" i="11"/>
  <c r="DX228" i="11"/>
  <c r="DY228" i="11"/>
  <c r="DZ228" i="11"/>
  <c r="EA228" i="11"/>
  <c r="EB228" i="11"/>
  <c r="EC228" i="11"/>
  <c r="ED228" i="11"/>
  <c r="EE228" i="11"/>
  <c r="EF228" i="11"/>
  <c r="EG228" i="11"/>
  <c r="EH228" i="11"/>
  <c r="EI228" i="11"/>
  <c r="EJ228" i="11"/>
  <c r="EK228" i="11"/>
  <c r="E229" i="11"/>
  <c r="G229" i="11"/>
  <c r="H229" i="11"/>
  <c r="I229" i="11"/>
  <c r="K229" i="11"/>
  <c r="L229" i="11"/>
  <c r="M229" i="11"/>
  <c r="N229" i="11"/>
  <c r="O229" i="11"/>
  <c r="P229" i="11"/>
  <c r="Q229" i="11"/>
  <c r="R229" i="11"/>
  <c r="S229" i="11"/>
  <c r="T229" i="11"/>
  <c r="U229" i="11"/>
  <c r="V229" i="11"/>
  <c r="W229" i="11"/>
  <c r="X229" i="11"/>
  <c r="Y229" i="11"/>
  <c r="Z229" i="11"/>
  <c r="AA229" i="11"/>
  <c r="AB229" i="11"/>
  <c r="AC229" i="11"/>
  <c r="AD229" i="11"/>
  <c r="AE229" i="11"/>
  <c r="AF229" i="11"/>
  <c r="AG229" i="11"/>
  <c r="AH229" i="11"/>
  <c r="AI229" i="11"/>
  <c r="AJ229" i="11"/>
  <c r="AK229" i="11"/>
  <c r="AL229" i="11"/>
  <c r="AM229" i="11"/>
  <c r="AN229" i="11"/>
  <c r="AO229" i="11"/>
  <c r="AP229" i="11"/>
  <c r="AQ229" i="11"/>
  <c r="AR229" i="11"/>
  <c r="AS229" i="11"/>
  <c r="AT229" i="11"/>
  <c r="AU229" i="11"/>
  <c r="AV229" i="11"/>
  <c r="AW229" i="11"/>
  <c r="AX229" i="11"/>
  <c r="AY229" i="11"/>
  <c r="AZ229" i="11"/>
  <c r="BA229" i="11"/>
  <c r="BB229" i="11"/>
  <c r="BC229" i="11"/>
  <c r="BD229" i="11"/>
  <c r="BE229" i="11"/>
  <c r="BF229" i="11"/>
  <c r="BG229" i="11"/>
  <c r="BH229" i="11"/>
  <c r="BI229" i="11"/>
  <c r="BJ229" i="11"/>
  <c r="BK229" i="11"/>
  <c r="BL229" i="11"/>
  <c r="BM229" i="11"/>
  <c r="BN229" i="11"/>
  <c r="BO229" i="11"/>
  <c r="BP229" i="11"/>
  <c r="BQ229" i="11"/>
  <c r="BR229" i="11"/>
  <c r="BS229" i="11"/>
  <c r="BT229" i="11"/>
  <c r="BU229" i="11"/>
  <c r="BV229" i="11"/>
  <c r="BW229" i="11"/>
  <c r="BY229" i="11"/>
  <c r="BZ229" i="11"/>
  <c r="CA229" i="11"/>
  <c r="CB229" i="11"/>
  <c r="CC229" i="11"/>
  <c r="CD229" i="11"/>
  <c r="CE229" i="11"/>
  <c r="CF229" i="11"/>
  <c r="CG229" i="11"/>
  <c r="CH229" i="11"/>
  <c r="CI229" i="11"/>
  <c r="CJ229" i="11"/>
  <c r="CK229" i="11"/>
  <c r="CL229" i="11"/>
  <c r="CM229" i="11"/>
  <c r="CN229" i="11"/>
  <c r="CO229" i="11"/>
  <c r="CP229" i="11"/>
  <c r="CQ229" i="11"/>
  <c r="CR229" i="11"/>
  <c r="CS229" i="11"/>
  <c r="CT229" i="11"/>
  <c r="CU229" i="11"/>
  <c r="CV229" i="11"/>
  <c r="CW229" i="11"/>
  <c r="CX229" i="11"/>
  <c r="CY229" i="11"/>
  <c r="CZ229" i="11"/>
  <c r="DA229" i="11"/>
  <c r="DB229" i="11"/>
  <c r="DC229" i="11"/>
  <c r="DD229" i="11"/>
  <c r="DE229" i="11"/>
  <c r="DF229" i="11"/>
  <c r="DG229" i="11"/>
  <c r="DH229" i="11"/>
  <c r="DI229" i="11"/>
  <c r="DJ229" i="11"/>
  <c r="DK229" i="11"/>
  <c r="DL229" i="11"/>
  <c r="DM229" i="11"/>
  <c r="DN229" i="11"/>
  <c r="DO229" i="11"/>
  <c r="DP229" i="11"/>
  <c r="DQ229" i="11"/>
  <c r="DR229" i="11"/>
  <c r="DS229" i="11"/>
  <c r="DT229" i="11"/>
  <c r="DU229" i="11"/>
  <c r="DV229" i="11"/>
  <c r="DW229" i="11"/>
  <c r="DX229" i="11"/>
  <c r="DY229" i="11"/>
  <c r="DZ229" i="11"/>
  <c r="EA229" i="11"/>
  <c r="EB229" i="11"/>
  <c r="EC229" i="11"/>
  <c r="ED229" i="11"/>
  <c r="EE229" i="11"/>
  <c r="EF229" i="11"/>
  <c r="EG229" i="11"/>
  <c r="EH229" i="11"/>
  <c r="EI229" i="11"/>
  <c r="EJ229" i="11"/>
  <c r="EK229" i="11"/>
  <c r="E230" i="11"/>
  <c r="G230" i="11"/>
  <c r="H230" i="11"/>
  <c r="I230" i="11"/>
  <c r="K230" i="11"/>
  <c r="L230" i="11"/>
  <c r="M230" i="11"/>
  <c r="N230" i="11"/>
  <c r="O230" i="11"/>
  <c r="P230" i="11"/>
  <c r="Q230" i="11"/>
  <c r="R230" i="11"/>
  <c r="S230" i="11"/>
  <c r="T230" i="11"/>
  <c r="U230" i="11"/>
  <c r="V230" i="11"/>
  <c r="W230" i="11"/>
  <c r="X230" i="11"/>
  <c r="Y230" i="11"/>
  <c r="Z230" i="11"/>
  <c r="AA230" i="11"/>
  <c r="AB230" i="11"/>
  <c r="AC230" i="11"/>
  <c r="AD230" i="11"/>
  <c r="AE230" i="11"/>
  <c r="AF230" i="11"/>
  <c r="AG230" i="11"/>
  <c r="AH230" i="11"/>
  <c r="AI230" i="11"/>
  <c r="AJ230" i="11"/>
  <c r="AK230" i="11"/>
  <c r="AL230" i="11"/>
  <c r="AM230" i="11"/>
  <c r="AN230" i="11"/>
  <c r="AO230" i="11"/>
  <c r="AP230" i="11"/>
  <c r="AQ230" i="11"/>
  <c r="AR230" i="11"/>
  <c r="AS230" i="11"/>
  <c r="AT230" i="11"/>
  <c r="AU230" i="11"/>
  <c r="AV230" i="11"/>
  <c r="AW230" i="11"/>
  <c r="AX230" i="11"/>
  <c r="AY230" i="11"/>
  <c r="AZ230" i="11"/>
  <c r="BA230" i="11"/>
  <c r="BB230" i="11"/>
  <c r="BC230" i="11"/>
  <c r="BD230" i="11"/>
  <c r="BE230" i="11"/>
  <c r="BF230" i="11"/>
  <c r="BG230" i="11"/>
  <c r="BH230" i="11"/>
  <c r="BI230" i="11"/>
  <c r="BJ230" i="11"/>
  <c r="BK230" i="11"/>
  <c r="BL230" i="11"/>
  <c r="BM230" i="11"/>
  <c r="BN230" i="11"/>
  <c r="BO230" i="11"/>
  <c r="BP230" i="11"/>
  <c r="BQ230" i="11"/>
  <c r="BR230" i="11"/>
  <c r="BS230" i="11"/>
  <c r="BT230" i="11"/>
  <c r="BU230" i="11"/>
  <c r="BV230" i="11"/>
  <c r="BW230" i="11"/>
  <c r="BY230" i="11"/>
  <c r="BZ230" i="11"/>
  <c r="CA230" i="11"/>
  <c r="CB230" i="11"/>
  <c r="CC230" i="11"/>
  <c r="CD230" i="11"/>
  <c r="CE230" i="11"/>
  <c r="CF230" i="11"/>
  <c r="CG230" i="11"/>
  <c r="CH230" i="11"/>
  <c r="CI230" i="11"/>
  <c r="CJ230" i="11"/>
  <c r="CK230" i="11"/>
  <c r="CL230" i="11"/>
  <c r="CM230" i="11"/>
  <c r="CN230" i="11"/>
  <c r="CO230" i="11"/>
  <c r="CP230" i="11"/>
  <c r="CQ230" i="11"/>
  <c r="CR230" i="11"/>
  <c r="CS230" i="11"/>
  <c r="CT230" i="11"/>
  <c r="CU230" i="11"/>
  <c r="CV230" i="11"/>
  <c r="CW230" i="11"/>
  <c r="CX230" i="11"/>
  <c r="CY230" i="11"/>
  <c r="CZ230" i="11"/>
  <c r="DA230" i="11"/>
  <c r="DB230" i="11"/>
  <c r="DC230" i="11"/>
  <c r="DD230" i="11"/>
  <c r="DE230" i="11"/>
  <c r="DF230" i="11"/>
  <c r="DG230" i="11"/>
  <c r="DH230" i="11"/>
  <c r="DI230" i="11"/>
  <c r="DJ230" i="11"/>
  <c r="DK230" i="11"/>
  <c r="DL230" i="11"/>
  <c r="DM230" i="11"/>
  <c r="DN230" i="11"/>
  <c r="DO230" i="11"/>
  <c r="DP230" i="11"/>
  <c r="DQ230" i="11"/>
  <c r="DR230" i="11"/>
  <c r="DS230" i="11"/>
  <c r="DT230" i="11"/>
  <c r="DU230" i="11"/>
  <c r="DV230" i="11"/>
  <c r="DW230" i="11"/>
  <c r="DX230" i="11"/>
  <c r="DY230" i="11"/>
  <c r="DZ230" i="11"/>
  <c r="EA230" i="11"/>
  <c r="EB230" i="11"/>
  <c r="EC230" i="11"/>
  <c r="ED230" i="11"/>
  <c r="EE230" i="11"/>
  <c r="EF230" i="11"/>
  <c r="EG230" i="11"/>
  <c r="EH230" i="11"/>
  <c r="EI230" i="11"/>
  <c r="EJ230" i="11"/>
  <c r="EK230" i="11"/>
  <c r="E231" i="11"/>
  <c r="G231" i="11"/>
  <c r="H231" i="11"/>
  <c r="I231" i="11"/>
  <c r="K231" i="11"/>
  <c r="L231" i="11"/>
  <c r="M231" i="11"/>
  <c r="N231" i="11"/>
  <c r="O231" i="11"/>
  <c r="P231" i="11"/>
  <c r="Q231" i="11"/>
  <c r="R231" i="11"/>
  <c r="S231" i="11"/>
  <c r="T231" i="11"/>
  <c r="U231" i="11"/>
  <c r="V231" i="11"/>
  <c r="W231" i="11"/>
  <c r="X231" i="11"/>
  <c r="Y231" i="11"/>
  <c r="Z231" i="11"/>
  <c r="AA231" i="11"/>
  <c r="AB231" i="11"/>
  <c r="AC231" i="11"/>
  <c r="AD231" i="11"/>
  <c r="AE231" i="11"/>
  <c r="AF231" i="11"/>
  <c r="AG231" i="11"/>
  <c r="AH231" i="11"/>
  <c r="AI231" i="11"/>
  <c r="AJ231" i="11"/>
  <c r="AK231" i="11"/>
  <c r="AL231" i="11"/>
  <c r="AM231" i="11"/>
  <c r="AN231" i="11"/>
  <c r="AO231" i="11"/>
  <c r="AP231" i="11"/>
  <c r="AQ231" i="11"/>
  <c r="AR231" i="11"/>
  <c r="AS231" i="11"/>
  <c r="AT231" i="11"/>
  <c r="AU231" i="11"/>
  <c r="AV231" i="11"/>
  <c r="AW231" i="11"/>
  <c r="AX231" i="11"/>
  <c r="AY231" i="11"/>
  <c r="AZ231" i="11"/>
  <c r="BA231" i="11"/>
  <c r="BB231" i="11"/>
  <c r="BC231" i="11"/>
  <c r="BD231" i="11"/>
  <c r="BE231" i="11"/>
  <c r="BF231" i="11"/>
  <c r="BG231" i="11"/>
  <c r="BH231" i="11"/>
  <c r="BI231" i="11"/>
  <c r="BJ231" i="11"/>
  <c r="BK231" i="11"/>
  <c r="BL231" i="11"/>
  <c r="BM231" i="11"/>
  <c r="BN231" i="11"/>
  <c r="BO231" i="11"/>
  <c r="BP231" i="11"/>
  <c r="BQ231" i="11"/>
  <c r="BR231" i="11"/>
  <c r="BS231" i="11"/>
  <c r="BT231" i="11"/>
  <c r="BU231" i="11"/>
  <c r="BV231" i="11"/>
  <c r="BW231" i="11"/>
  <c r="BY231" i="11"/>
  <c r="BZ231" i="11"/>
  <c r="CA231" i="11"/>
  <c r="CB231" i="11"/>
  <c r="CC231" i="11"/>
  <c r="CD231" i="11"/>
  <c r="CE231" i="11"/>
  <c r="CF231" i="11"/>
  <c r="CG231" i="11"/>
  <c r="CH231" i="11"/>
  <c r="CI231" i="11"/>
  <c r="CJ231" i="11"/>
  <c r="CK231" i="11"/>
  <c r="CL231" i="11"/>
  <c r="CM231" i="11"/>
  <c r="CN231" i="11"/>
  <c r="CO231" i="11"/>
  <c r="CP231" i="11"/>
  <c r="CQ231" i="11"/>
  <c r="CR231" i="11"/>
  <c r="CS231" i="11"/>
  <c r="CT231" i="11"/>
  <c r="CU231" i="11"/>
  <c r="CV231" i="11"/>
  <c r="CW231" i="11"/>
  <c r="CX231" i="11"/>
  <c r="CY231" i="11"/>
  <c r="CZ231" i="11"/>
  <c r="DA231" i="11"/>
  <c r="DB231" i="11"/>
  <c r="DC231" i="11"/>
  <c r="DD231" i="11"/>
  <c r="DE231" i="11"/>
  <c r="DF231" i="11"/>
  <c r="DG231" i="11"/>
  <c r="DH231" i="11"/>
  <c r="DI231" i="11"/>
  <c r="DJ231" i="11"/>
  <c r="DK231" i="11"/>
  <c r="DL231" i="11"/>
  <c r="DM231" i="11"/>
  <c r="DN231" i="11"/>
  <c r="DO231" i="11"/>
  <c r="DP231" i="11"/>
  <c r="DQ231" i="11"/>
  <c r="DR231" i="11"/>
  <c r="DS231" i="11"/>
  <c r="DT231" i="11"/>
  <c r="DU231" i="11"/>
  <c r="DV231" i="11"/>
  <c r="DW231" i="11"/>
  <c r="DX231" i="11"/>
  <c r="DY231" i="11"/>
  <c r="DZ231" i="11"/>
  <c r="EA231" i="11"/>
  <c r="EB231" i="11"/>
  <c r="EC231" i="11"/>
  <c r="ED231" i="11"/>
  <c r="EE231" i="11"/>
  <c r="EF231" i="11"/>
  <c r="EG231" i="11"/>
  <c r="EH231" i="11"/>
  <c r="EI231" i="11"/>
  <c r="EJ231" i="11"/>
  <c r="EK231" i="11"/>
  <c r="E232" i="11"/>
  <c r="G232" i="11"/>
  <c r="H232" i="11"/>
  <c r="I232" i="11"/>
  <c r="K232" i="11"/>
  <c r="L232" i="11"/>
  <c r="M232" i="11"/>
  <c r="N232" i="11"/>
  <c r="O232" i="11"/>
  <c r="P232" i="11"/>
  <c r="Q232" i="11"/>
  <c r="R232" i="11"/>
  <c r="S232" i="11"/>
  <c r="T232" i="11"/>
  <c r="U232" i="11"/>
  <c r="V232" i="11"/>
  <c r="W232" i="11"/>
  <c r="X232" i="11"/>
  <c r="Y232" i="11"/>
  <c r="Z232" i="11"/>
  <c r="AA232" i="11"/>
  <c r="AB232" i="11"/>
  <c r="AC232" i="11"/>
  <c r="AD232" i="11"/>
  <c r="AE232" i="11"/>
  <c r="AF232" i="11"/>
  <c r="AG232" i="11"/>
  <c r="AH232" i="11"/>
  <c r="AI232" i="11"/>
  <c r="AJ232" i="11"/>
  <c r="AK232" i="11"/>
  <c r="AL232" i="11"/>
  <c r="AM232" i="11"/>
  <c r="AN232" i="11"/>
  <c r="AO232" i="11"/>
  <c r="AP232" i="11"/>
  <c r="AQ232" i="11"/>
  <c r="AR232" i="11"/>
  <c r="AS232" i="11"/>
  <c r="AT232" i="11"/>
  <c r="AU232" i="11"/>
  <c r="AV232" i="11"/>
  <c r="AW232" i="11"/>
  <c r="AX232" i="11"/>
  <c r="AY232" i="11"/>
  <c r="AZ232" i="11"/>
  <c r="BA232" i="11"/>
  <c r="BB232" i="11"/>
  <c r="BC232" i="11"/>
  <c r="BD232" i="11"/>
  <c r="BE232" i="11"/>
  <c r="BF232" i="11"/>
  <c r="BG232" i="11"/>
  <c r="BH232" i="11"/>
  <c r="BI232" i="11"/>
  <c r="BJ232" i="11"/>
  <c r="BK232" i="11"/>
  <c r="BL232" i="11"/>
  <c r="BM232" i="11"/>
  <c r="BN232" i="11"/>
  <c r="BO232" i="11"/>
  <c r="BP232" i="11"/>
  <c r="BQ232" i="11"/>
  <c r="BR232" i="11"/>
  <c r="BS232" i="11"/>
  <c r="BT232" i="11"/>
  <c r="BU232" i="11"/>
  <c r="BV232" i="11"/>
  <c r="BW232" i="11"/>
  <c r="BY232" i="11"/>
  <c r="BZ232" i="11"/>
  <c r="CA232" i="11"/>
  <c r="CB232" i="11"/>
  <c r="CC232" i="11"/>
  <c r="CD232" i="11"/>
  <c r="CE232" i="11"/>
  <c r="CF232" i="11"/>
  <c r="CG232" i="11"/>
  <c r="CH232" i="11"/>
  <c r="CI232" i="11"/>
  <c r="CJ232" i="11"/>
  <c r="CK232" i="11"/>
  <c r="CL232" i="11"/>
  <c r="CM232" i="11"/>
  <c r="CN232" i="11"/>
  <c r="CO232" i="11"/>
  <c r="CP232" i="11"/>
  <c r="CQ232" i="11"/>
  <c r="CR232" i="11"/>
  <c r="CS232" i="11"/>
  <c r="CT232" i="11"/>
  <c r="CU232" i="11"/>
  <c r="CV232" i="11"/>
  <c r="CW232" i="11"/>
  <c r="CX232" i="11"/>
  <c r="CY232" i="11"/>
  <c r="CZ232" i="11"/>
  <c r="DA232" i="11"/>
  <c r="DB232" i="11"/>
  <c r="DC232" i="11"/>
  <c r="DD232" i="11"/>
  <c r="DE232" i="11"/>
  <c r="DF232" i="11"/>
  <c r="DG232" i="11"/>
  <c r="DH232" i="11"/>
  <c r="DI232" i="11"/>
  <c r="DJ232" i="11"/>
  <c r="DK232" i="11"/>
  <c r="DL232" i="11"/>
  <c r="DM232" i="11"/>
  <c r="DN232" i="11"/>
  <c r="DO232" i="11"/>
  <c r="DP232" i="11"/>
  <c r="DQ232" i="11"/>
  <c r="DR232" i="11"/>
  <c r="DS232" i="11"/>
  <c r="DT232" i="11"/>
  <c r="DU232" i="11"/>
  <c r="DV232" i="11"/>
  <c r="DW232" i="11"/>
  <c r="DX232" i="11"/>
  <c r="DY232" i="11"/>
  <c r="DZ232" i="11"/>
  <c r="EA232" i="11"/>
  <c r="EB232" i="11"/>
  <c r="EC232" i="11"/>
  <c r="ED232" i="11"/>
  <c r="EE232" i="11"/>
  <c r="EF232" i="11"/>
  <c r="EG232" i="11"/>
  <c r="EH232" i="11"/>
  <c r="EI232" i="11"/>
  <c r="EJ232" i="11"/>
  <c r="EK232" i="11"/>
  <c r="E233" i="11"/>
  <c r="G233" i="11"/>
  <c r="H233" i="11"/>
  <c r="I233" i="11"/>
  <c r="K233" i="11"/>
  <c r="L233" i="11"/>
  <c r="M233" i="11"/>
  <c r="N233" i="11"/>
  <c r="O233" i="11"/>
  <c r="P233" i="11"/>
  <c r="Q233" i="11"/>
  <c r="R233" i="11"/>
  <c r="S233" i="11"/>
  <c r="T233" i="11"/>
  <c r="U233" i="11"/>
  <c r="V233" i="11"/>
  <c r="W233" i="11"/>
  <c r="X233" i="11"/>
  <c r="Y233" i="11"/>
  <c r="Z233" i="11"/>
  <c r="AA233" i="11"/>
  <c r="AB233" i="11"/>
  <c r="AC233" i="11"/>
  <c r="AD233" i="11"/>
  <c r="AE233" i="11"/>
  <c r="AF233" i="11"/>
  <c r="AG233" i="11"/>
  <c r="AH233" i="11"/>
  <c r="AI233" i="11"/>
  <c r="AJ233" i="11"/>
  <c r="AK233" i="11"/>
  <c r="AL233" i="11"/>
  <c r="AM233" i="11"/>
  <c r="AN233" i="11"/>
  <c r="AO233" i="11"/>
  <c r="AP233" i="11"/>
  <c r="AQ233" i="11"/>
  <c r="AR233" i="11"/>
  <c r="AS233" i="11"/>
  <c r="AT233" i="11"/>
  <c r="AU233" i="11"/>
  <c r="AV233" i="11"/>
  <c r="AW233" i="11"/>
  <c r="AX233" i="11"/>
  <c r="AY233" i="11"/>
  <c r="AZ233" i="11"/>
  <c r="BA233" i="11"/>
  <c r="BB233" i="11"/>
  <c r="BC233" i="11"/>
  <c r="BD233" i="11"/>
  <c r="BE233" i="11"/>
  <c r="BF233" i="11"/>
  <c r="BG233" i="11"/>
  <c r="BH233" i="11"/>
  <c r="BI233" i="11"/>
  <c r="BJ233" i="11"/>
  <c r="BK233" i="11"/>
  <c r="BL233" i="11"/>
  <c r="BM233" i="11"/>
  <c r="BN233" i="11"/>
  <c r="BO233" i="11"/>
  <c r="BP233" i="11"/>
  <c r="BQ233" i="11"/>
  <c r="BR233" i="11"/>
  <c r="BS233" i="11"/>
  <c r="BT233" i="11"/>
  <c r="BU233" i="11"/>
  <c r="BV233" i="11"/>
  <c r="BW233" i="11"/>
  <c r="BY233" i="11"/>
  <c r="BZ233" i="11"/>
  <c r="CA233" i="11"/>
  <c r="CB233" i="11"/>
  <c r="CC233" i="11"/>
  <c r="CD233" i="11"/>
  <c r="CE233" i="11"/>
  <c r="CF233" i="11"/>
  <c r="CG233" i="11"/>
  <c r="CH233" i="11"/>
  <c r="CI233" i="11"/>
  <c r="CJ233" i="11"/>
  <c r="CK233" i="11"/>
  <c r="CL233" i="11"/>
  <c r="CM233" i="11"/>
  <c r="CN233" i="11"/>
  <c r="CO233" i="11"/>
  <c r="CP233" i="11"/>
  <c r="CQ233" i="11"/>
  <c r="CR233" i="11"/>
  <c r="CS233" i="11"/>
  <c r="CT233" i="11"/>
  <c r="CU233" i="11"/>
  <c r="CV233" i="11"/>
  <c r="CW233" i="11"/>
  <c r="CX233" i="11"/>
  <c r="CY233" i="11"/>
  <c r="CZ233" i="11"/>
  <c r="DA233" i="11"/>
  <c r="DB233" i="11"/>
  <c r="DC233" i="11"/>
  <c r="DD233" i="11"/>
  <c r="DE233" i="11"/>
  <c r="DF233" i="11"/>
  <c r="DG233" i="11"/>
  <c r="DH233" i="11"/>
  <c r="DI233" i="11"/>
  <c r="DJ233" i="11"/>
  <c r="DK233" i="11"/>
  <c r="DL233" i="11"/>
  <c r="DM233" i="11"/>
  <c r="DN233" i="11"/>
  <c r="DO233" i="11"/>
  <c r="DP233" i="11"/>
  <c r="DQ233" i="11"/>
  <c r="DR233" i="11"/>
  <c r="DS233" i="11"/>
  <c r="DT233" i="11"/>
  <c r="DU233" i="11"/>
  <c r="DV233" i="11"/>
  <c r="DW233" i="11"/>
  <c r="DX233" i="11"/>
  <c r="DY233" i="11"/>
  <c r="DZ233" i="11"/>
  <c r="EA233" i="11"/>
  <c r="EB233" i="11"/>
  <c r="EC233" i="11"/>
  <c r="ED233" i="11"/>
  <c r="EE233" i="11"/>
  <c r="EF233" i="11"/>
  <c r="EG233" i="11"/>
  <c r="EH233" i="11"/>
  <c r="EI233" i="11"/>
  <c r="EJ233" i="11"/>
  <c r="EK233" i="11"/>
  <c r="E234" i="11"/>
  <c r="G234" i="11"/>
  <c r="H234" i="11"/>
  <c r="I234" i="11"/>
  <c r="K234" i="11"/>
  <c r="L234" i="11"/>
  <c r="M234" i="11"/>
  <c r="N234" i="11"/>
  <c r="O234" i="11"/>
  <c r="P234" i="11"/>
  <c r="Q234" i="11"/>
  <c r="R234" i="11"/>
  <c r="S234" i="11"/>
  <c r="T234" i="11"/>
  <c r="U234" i="11"/>
  <c r="V234" i="11"/>
  <c r="W234" i="11"/>
  <c r="X234" i="11"/>
  <c r="Y234" i="11"/>
  <c r="Z234" i="11"/>
  <c r="AA234" i="11"/>
  <c r="AB234" i="11"/>
  <c r="AC234" i="11"/>
  <c r="AD234" i="11"/>
  <c r="AE234" i="11"/>
  <c r="AF234" i="11"/>
  <c r="AG234" i="11"/>
  <c r="AH234" i="11"/>
  <c r="AI234" i="11"/>
  <c r="AJ234" i="11"/>
  <c r="AK234" i="11"/>
  <c r="AL234" i="11"/>
  <c r="AM234" i="11"/>
  <c r="AN234" i="11"/>
  <c r="AO234" i="11"/>
  <c r="AP234" i="11"/>
  <c r="AQ234" i="11"/>
  <c r="AR234" i="11"/>
  <c r="AS234" i="11"/>
  <c r="AT234" i="11"/>
  <c r="AU234" i="11"/>
  <c r="AV234" i="11"/>
  <c r="AW234" i="11"/>
  <c r="AX234" i="11"/>
  <c r="AY234" i="11"/>
  <c r="AZ234" i="11"/>
  <c r="BA234" i="11"/>
  <c r="BB234" i="11"/>
  <c r="BC234" i="11"/>
  <c r="BD234" i="11"/>
  <c r="BE234" i="11"/>
  <c r="BF234" i="11"/>
  <c r="BG234" i="11"/>
  <c r="BH234" i="11"/>
  <c r="BI234" i="11"/>
  <c r="BJ234" i="11"/>
  <c r="BK234" i="11"/>
  <c r="BL234" i="11"/>
  <c r="BM234" i="11"/>
  <c r="BN234" i="11"/>
  <c r="BO234" i="11"/>
  <c r="BP234" i="11"/>
  <c r="BQ234" i="11"/>
  <c r="BR234" i="11"/>
  <c r="BS234" i="11"/>
  <c r="BT234" i="11"/>
  <c r="BU234" i="11"/>
  <c r="BV234" i="11"/>
  <c r="BW234" i="11"/>
  <c r="BY234" i="11"/>
  <c r="BZ234" i="11"/>
  <c r="CA234" i="11"/>
  <c r="CB234" i="11"/>
  <c r="CC234" i="11"/>
  <c r="CD234" i="11"/>
  <c r="CE234" i="11"/>
  <c r="CF234" i="11"/>
  <c r="CG234" i="11"/>
  <c r="CH234" i="11"/>
  <c r="CI234" i="11"/>
  <c r="CJ234" i="11"/>
  <c r="CK234" i="11"/>
  <c r="CL234" i="11"/>
  <c r="CM234" i="11"/>
  <c r="CN234" i="11"/>
  <c r="CO234" i="11"/>
  <c r="CP234" i="11"/>
  <c r="CQ234" i="11"/>
  <c r="CR234" i="11"/>
  <c r="CS234" i="11"/>
  <c r="CT234" i="11"/>
  <c r="CU234" i="11"/>
  <c r="CV234" i="11"/>
  <c r="CW234" i="11"/>
  <c r="CX234" i="11"/>
  <c r="CY234" i="11"/>
  <c r="CZ234" i="11"/>
  <c r="DA234" i="11"/>
  <c r="DB234" i="11"/>
  <c r="DC234" i="11"/>
  <c r="DD234" i="11"/>
  <c r="DE234" i="11"/>
  <c r="DF234" i="11"/>
  <c r="DG234" i="11"/>
  <c r="DH234" i="11"/>
  <c r="DI234" i="11"/>
  <c r="DJ234" i="11"/>
  <c r="DK234" i="11"/>
  <c r="DL234" i="11"/>
  <c r="DM234" i="11"/>
  <c r="DN234" i="11"/>
  <c r="DO234" i="11"/>
  <c r="DP234" i="11"/>
  <c r="DQ234" i="11"/>
  <c r="DR234" i="11"/>
  <c r="DS234" i="11"/>
  <c r="DT234" i="11"/>
  <c r="DU234" i="11"/>
  <c r="DV234" i="11"/>
  <c r="DW234" i="11"/>
  <c r="DX234" i="11"/>
  <c r="DY234" i="11"/>
  <c r="DZ234" i="11"/>
  <c r="EA234" i="11"/>
  <c r="EB234" i="11"/>
  <c r="EC234" i="11"/>
  <c r="ED234" i="11"/>
  <c r="EE234" i="11"/>
  <c r="EF234" i="11"/>
  <c r="EG234" i="11"/>
  <c r="EH234" i="11"/>
  <c r="EI234" i="11"/>
  <c r="EJ234" i="11"/>
  <c r="EK234" i="11"/>
  <c r="E235" i="11"/>
  <c r="G235" i="11"/>
  <c r="H235" i="11"/>
  <c r="I235" i="11"/>
  <c r="K235" i="11"/>
  <c r="L235" i="11"/>
  <c r="M235" i="11"/>
  <c r="N235" i="11"/>
  <c r="O235" i="11"/>
  <c r="P235" i="11"/>
  <c r="Q235" i="11"/>
  <c r="R235" i="11"/>
  <c r="S235" i="11"/>
  <c r="T235" i="11"/>
  <c r="U235" i="11"/>
  <c r="V235" i="11"/>
  <c r="W235" i="11"/>
  <c r="X235" i="11"/>
  <c r="Y235" i="11"/>
  <c r="Z235" i="11"/>
  <c r="AA235" i="11"/>
  <c r="AB235" i="11"/>
  <c r="AC235" i="11"/>
  <c r="AD235" i="11"/>
  <c r="AE235" i="11"/>
  <c r="AF235" i="11"/>
  <c r="AG235" i="11"/>
  <c r="AH235" i="11"/>
  <c r="AI235" i="11"/>
  <c r="AJ235" i="11"/>
  <c r="AK235" i="11"/>
  <c r="AL235" i="11"/>
  <c r="AM235" i="11"/>
  <c r="AN235" i="11"/>
  <c r="AO235" i="11"/>
  <c r="AP235" i="11"/>
  <c r="AQ235" i="11"/>
  <c r="AR235" i="11"/>
  <c r="AS235" i="11"/>
  <c r="AT235" i="11"/>
  <c r="AU235" i="11"/>
  <c r="AV235" i="11"/>
  <c r="AW235" i="11"/>
  <c r="AX235" i="11"/>
  <c r="AY235" i="11"/>
  <c r="AZ235" i="11"/>
  <c r="BA235" i="11"/>
  <c r="BB235" i="11"/>
  <c r="BC235" i="11"/>
  <c r="BD235" i="11"/>
  <c r="BE235" i="11"/>
  <c r="BF235" i="11"/>
  <c r="BG235" i="11"/>
  <c r="BH235" i="11"/>
  <c r="BI235" i="11"/>
  <c r="BJ235" i="11"/>
  <c r="BK235" i="11"/>
  <c r="BL235" i="11"/>
  <c r="BM235" i="11"/>
  <c r="BN235" i="11"/>
  <c r="BO235" i="11"/>
  <c r="BP235" i="11"/>
  <c r="BQ235" i="11"/>
  <c r="BR235" i="11"/>
  <c r="BS235" i="11"/>
  <c r="BT235" i="11"/>
  <c r="BU235" i="11"/>
  <c r="BV235" i="11"/>
  <c r="BW235" i="11"/>
  <c r="BY235" i="11"/>
  <c r="BZ235" i="11"/>
  <c r="CA235" i="11"/>
  <c r="CB235" i="11"/>
  <c r="CC235" i="11"/>
  <c r="CD235" i="11"/>
  <c r="CE235" i="11"/>
  <c r="CF235" i="11"/>
  <c r="CG235" i="11"/>
  <c r="CH235" i="11"/>
  <c r="CI235" i="11"/>
  <c r="CJ235" i="11"/>
  <c r="CK235" i="11"/>
  <c r="CL235" i="11"/>
  <c r="CM235" i="11"/>
  <c r="CN235" i="11"/>
  <c r="CO235" i="11"/>
  <c r="CP235" i="11"/>
  <c r="CQ235" i="11"/>
  <c r="CR235" i="11"/>
  <c r="CS235" i="11"/>
  <c r="CT235" i="11"/>
  <c r="CU235" i="11"/>
  <c r="CV235" i="11"/>
  <c r="CW235" i="11"/>
  <c r="CX235" i="11"/>
  <c r="CY235" i="11"/>
  <c r="CZ235" i="11"/>
  <c r="DA235" i="11"/>
  <c r="DB235" i="11"/>
  <c r="DC235" i="11"/>
  <c r="DD235" i="11"/>
  <c r="DE235" i="11"/>
  <c r="DF235" i="11"/>
  <c r="DG235" i="11"/>
  <c r="DH235" i="11"/>
  <c r="DI235" i="11"/>
  <c r="DJ235" i="11"/>
  <c r="DK235" i="11"/>
  <c r="DL235" i="11"/>
  <c r="DM235" i="11"/>
  <c r="DN235" i="11"/>
  <c r="DO235" i="11"/>
  <c r="DP235" i="11"/>
  <c r="DQ235" i="11"/>
  <c r="DR235" i="11"/>
  <c r="DS235" i="11"/>
  <c r="DT235" i="11"/>
  <c r="DU235" i="11"/>
  <c r="DV235" i="11"/>
  <c r="DW235" i="11"/>
  <c r="DX235" i="11"/>
  <c r="DY235" i="11"/>
  <c r="DZ235" i="11"/>
  <c r="EA235" i="11"/>
  <c r="EB235" i="11"/>
  <c r="EC235" i="11"/>
  <c r="ED235" i="11"/>
  <c r="EE235" i="11"/>
  <c r="EF235" i="11"/>
  <c r="EG235" i="11"/>
  <c r="EH235" i="11"/>
  <c r="EI235" i="11"/>
  <c r="EJ235" i="11"/>
  <c r="EK235" i="11"/>
  <c r="E236" i="11"/>
  <c r="G236" i="11"/>
  <c r="H236" i="11"/>
  <c r="I236" i="11"/>
  <c r="K236" i="11"/>
  <c r="L236" i="11"/>
  <c r="M236" i="11"/>
  <c r="N236" i="11"/>
  <c r="O236" i="11"/>
  <c r="P236" i="11"/>
  <c r="Q236" i="11"/>
  <c r="R236" i="11"/>
  <c r="S236" i="11"/>
  <c r="T236" i="11"/>
  <c r="U236" i="11"/>
  <c r="V236" i="11"/>
  <c r="W236" i="11"/>
  <c r="X236" i="11"/>
  <c r="Y236" i="11"/>
  <c r="Z236" i="11"/>
  <c r="AA236" i="11"/>
  <c r="AB236" i="11"/>
  <c r="AC236" i="11"/>
  <c r="AD236" i="11"/>
  <c r="AE236" i="11"/>
  <c r="AF236" i="11"/>
  <c r="AG236" i="11"/>
  <c r="AH236" i="11"/>
  <c r="AI236" i="11"/>
  <c r="AJ236" i="11"/>
  <c r="AK236" i="11"/>
  <c r="AL236" i="11"/>
  <c r="AM236" i="11"/>
  <c r="AN236" i="11"/>
  <c r="AO236" i="11"/>
  <c r="AP236" i="11"/>
  <c r="AQ236" i="11"/>
  <c r="AR236" i="11"/>
  <c r="AS236" i="11"/>
  <c r="AT236" i="11"/>
  <c r="AU236" i="11"/>
  <c r="AV236" i="11"/>
  <c r="AW236" i="11"/>
  <c r="AX236" i="11"/>
  <c r="AY236" i="11"/>
  <c r="AZ236" i="11"/>
  <c r="BA236" i="11"/>
  <c r="BB236" i="11"/>
  <c r="BC236" i="11"/>
  <c r="BD236" i="11"/>
  <c r="BE236" i="11"/>
  <c r="BF236" i="11"/>
  <c r="BG236" i="11"/>
  <c r="BH236" i="11"/>
  <c r="BI236" i="11"/>
  <c r="BJ236" i="11"/>
  <c r="BK236" i="11"/>
  <c r="BL236" i="11"/>
  <c r="BM236" i="11"/>
  <c r="BN236" i="11"/>
  <c r="BO236" i="11"/>
  <c r="BP236" i="11"/>
  <c r="BQ236" i="11"/>
  <c r="BR236" i="11"/>
  <c r="BS236" i="11"/>
  <c r="BT236" i="11"/>
  <c r="BU236" i="11"/>
  <c r="BV236" i="11"/>
  <c r="BW236" i="11"/>
  <c r="BY236" i="11"/>
  <c r="BZ236" i="11"/>
  <c r="CA236" i="11"/>
  <c r="CB236" i="11"/>
  <c r="CC236" i="11"/>
  <c r="CD236" i="11"/>
  <c r="CE236" i="11"/>
  <c r="CF236" i="11"/>
  <c r="CG236" i="11"/>
  <c r="CH236" i="11"/>
  <c r="CI236" i="11"/>
  <c r="CJ236" i="11"/>
  <c r="CK236" i="11"/>
  <c r="CL236" i="11"/>
  <c r="CM236" i="11"/>
  <c r="CN236" i="11"/>
  <c r="CO236" i="11"/>
  <c r="CP236" i="11"/>
  <c r="CQ236" i="11"/>
  <c r="CR236" i="11"/>
  <c r="CS236" i="11"/>
  <c r="CT236" i="11"/>
  <c r="CU236" i="11"/>
  <c r="CV236" i="11"/>
  <c r="CW236" i="11"/>
  <c r="CX236" i="11"/>
  <c r="CY236" i="11"/>
  <c r="CZ236" i="11"/>
  <c r="DA236" i="11"/>
  <c r="DB236" i="11"/>
  <c r="DC236" i="11"/>
  <c r="DD236" i="11"/>
  <c r="DE236" i="11"/>
  <c r="DF236" i="11"/>
  <c r="DG236" i="11"/>
  <c r="DH236" i="11"/>
  <c r="DI236" i="11"/>
  <c r="DJ236" i="11"/>
  <c r="DK236" i="11"/>
  <c r="DL236" i="11"/>
  <c r="DM236" i="11"/>
  <c r="DN236" i="11"/>
  <c r="DO236" i="11"/>
  <c r="DP236" i="11"/>
  <c r="DQ236" i="11"/>
  <c r="DR236" i="11"/>
  <c r="DS236" i="11"/>
  <c r="DT236" i="11"/>
  <c r="DU236" i="11"/>
  <c r="DV236" i="11"/>
  <c r="DW236" i="11"/>
  <c r="DX236" i="11"/>
  <c r="DY236" i="11"/>
  <c r="DZ236" i="11"/>
  <c r="EA236" i="11"/>
  <c r="EB236" i="11"/>
  <c r="EC236" i="11"/>
  <c r="ED236" i="11"/>
  <c r="EE236" i="11"/>
  <c r="EF236" i="11"/>
  <c r="EG236" i="11"/>
  <c r="EH236" i="11"/>
  <c r="EI236" i="11"/>
  <c r="EJ236" i="11"/>
  <c r="EK236" i="11"/>
  <c r="C2" i="25"/>
  <c r="H2" i="25"/>
  <c r="M2" i="25"/>
  <c r="R2" i="25"/>
  <c r="W2" i="25"/>
  <c r="AB2" i="25"/>
  <c r="C17" i="25"/>
  <c r="H17" i="25"/>
  <c r="M17" i="25"/>
  <c r="R17" i="25"/>
  <c r="W17" i="25"/>
  <c r="AB17" i="25"/>
  <c r="C32" i="25"/>
  <c r="H32" i="25"/>
  <c r="M32" i="25"/>
  <c r="R32" i="25"/>
  <c r="W32" i="25"/>
  <c r="AB32" i="25"/>
  <c r="C47" i="25"/>
  <c r="H47" i="25"/>
  <c r="M47" i="25"/>
  <c r="R47" i="25"/>
  <c r="W47" i="25"/>
  <c r="AB47" i="25"/>
  <c r="C62" i="25"/>
  <c r="H62" i="25"/>
  <c r="M62" i="25"/>
  <c r="R62" i="25"/>
  <c r="W62" i="25"/>
  <c r="AB62" i="25"/>
  <c r="C77" i="25"/>
  <c r="H77" i="25"/>
  <c r="M77" i="25"/>
  <c r="R77" i="25"/>
  <c r="W77" i="25"/>
  <c r="AB77" i="25"/>
  <c r="C92" i="25"/>
  <c r="H92" i="25"/>
  <c r="M92" i="25"/>
  <c r="R92" i="25"/>
  <c r="W92" i="25"/>
  <c r="AB92" i="25"/>
  <c r="C107" i="25"/>
  <c r="H107" i="25"/>
  <c r="M107" i="25"/>
  <c r="R107" i="25"/>
  <c r="W107" i="25"/>
  <c r="AB107" i="25"/>
  <c r="C122" i="25"/>
  <c r="H122" i="25"/>
  <c r="M122" i="25"/>
  <c r="R122" i="25"/>
  <c r="W122" i="25"/>
  <c r="AB122" i="25"/>
  <c r="C137" i="25"/>
  <c r="H137" i="25"/>
  <c r="M137" i="25"/>
  <c r="R137" i="25"/>
  <c r="W137" i="25"/>
  <c r="AB137" i="25"/>
  <c r="C152" i="25"/>
  <c r="H152" i="25"/>
  <c r="M152" i="25"/>
  <c r="R152" i="25"/>
  <c r="W152" i="25"/>
  <c r="F234" i="11"/>
  <c r="F233" i="11"/>
  <c r="F78" i="11"/>
  <c r="F76" i="11"/>
  <c r="F135" i="11"/>
  <c r="F107" i="11"/>
  <c r="F224" i="11"/>
  <c r="F193" i="11"/>
  <c r="F210" i="11"/>
  <c r="F199" i="11"/>
  <c r="F207" i="11"/>
  <c r="F144" i="11"/>
  <c r="F217" i="11"/>
  <c r="F206" i="11"/>
  <c r="F124" i="11"/>
  <c r="F169" i="11"/>
  <c r="F116" i="11"/>
  <c r="F218" i="11"/>
  <c r="F177" i="11"/>
  <c r="F117" i="11"/>
  <c r="F111" i="11"/>
  <c r="F200" i="11"/>
  <c r="F168" i="11"/>
  <c r="F157" i="11"/>
  <c r="F178" i="11"/>
  <c r="F208" i="11"/>
  <c r="F161" i="11"/>
  <c r="F188" i="11"/>
  <c r="F203" i="11"/>
  <c r="F202" i="11"/>
  <c r="F176" i="11"/>
  <c r="F154" i="11"/>
  <c r="F133" i="11"/>
  <c r="F160" i="11"/>
  <c r="F196" i="11"/>
  <c r="F235" i="11"/>
  <c r="F84" i="11"/>
  <c r="F125" i="11"/>
  <c r="F222" i="11"/>
  <c r="F226" i="11"/>
  <c r="F81" i="11"/>
  <c r="F119" i="11"/>
  <c r="F216" i="11"/>
  <c r="F73" i="11"/>
  <c r="F194" i="11"/>
  <c r="F139" i="11"/>
  <c r="F147" i="11"/>
  <c r="F68" i="11"/>
  <c r="F192" i="11"/>
  <c r="F141" i="11"/>
  <c r="F166" i="11"/>
  <c r="F184" i="11"/>
  <c r="F142" i="11"/>
  <c r="F153" i="11"/>
  <c r="F159" i="11"/>
  <c r="F185" i="11"/>
  <c r="F150" i="11"/>
  <c r="F165" i="11"/>
  <c r="F128" i="11"/>
  <c r="F149" i="11"/>
  <c r="F118" i="11"/>
  <c r="F155" i="11"/>
  <c r="F65" i="11"/>
  <c r="F164" i="11"/>
  <c r="F152" i="11"/>
  <c r="F214" i="11"/>
  <c r="F205" i="11"/>
  <c r="F127" i="11"/>
  <c r="F190" i="11"/>
  <c r="F212" i="11"/>
  <c r="F83" i="11"/>
  <c r="F173" i="11"/>
  <c r="F148" i="11"/>
  <c r="F209" i="11"/>
  <c r="F121" i="11"/>
  <c r="F162" i="11"/>
  <c r="F180" i="11"/>
  <c r="F131" i="11"/>
  <c r="F132" i="11"/>
  <c r="F182" i="11"/>
  <c r="F167" i="11"/>
  <c r="F120" i="11"/>
  <c r="F229" i="11"/>
  <c r="F201" i="11"/>
  <c r="F136" i="11"/>
  <c r="F181" i="11"/>
  <c r="F198" i="11"/>
  <c r="F197" i="11"/>
  <c r="F221" i="11"/>
  <c r="F175" i="11"/>
  <c r="F138" i="11"/>
  <c r="F228" i="11"/>
  <c r="F191" i="11"/>
  <c r="F130" i="11"/>
  <c r="F219" i="11"/>
  <c r="F187" i="11"/>
  <c r="F215" i="11"/>
  <c r="F220" i="11"/>
  <c r="F231" i="11"/>
  <c r="F211" i="11"/>
  <c r="F156" i="11"/>
  <c r="F115" i="11"/>
  <c r="F230" i="11"/>
  <c r="F163" i="11"/>
  <c r="F174" i="11"/>
  <c r="F189" i="11"/>
  <c r="F98" i="11"/>
  <c r="F223" i="11"/>
  <c r="F227" i="11"/>
  <c r="F151" i="11"/>
  <c r="F134" i="11"/>
  <c r="F232" i="11"/>
  <c r="F204" i="11"/>
  <c r="F129" i="11"/>
  <c r="F140" i="11"/>
  <c r="F225" i="11"/>
  <c r="F183" i="11"/>
  <c r="F158" i="11"/>
  <c r="F137" i="11"/>
  <c r="F236" i="11"/>
  <c r="F186" i="11"/>
  <c r="F213" i="11"/>
  <c r="F179" i="11"/>
  <c r="F195" i="11"/>
  <c r="X40" i="11" l="1"/>
  <c r="X41" i="11"/>
  <c r="X24" i="11"/>
  <c r="X26" i="11"/>
  <c r="X22" i="11"/>
  <c r="X12" i="11"/>
  <c r="X43" i="11"/>
  <c r="X35" i="11"/>
  <c r="X5" i="11"/>
  <c r="X25" i="11"/>
  <c r="X6" i="11"/>
  <c r="X38" i="11"/>
  <c r="X44" i="11"/>
  <c r="X42" i="11"/>
  <c r="X9" i="11"/>
  <c r="X28" i="11"/>
  <c r="X29" i="11"/>
  <c r="X21" i="11"/>
  <c r="X15" i="11"/>
  <c r="X30" i="11"/>
  <c r="X7" i="11"/>
  <c r="X14" i="11"/>
  <c r="X31" i="11"/>
  <c r="X23" i="11"/>
  <c r="X13" i="11"/>
  <c r="X39" i="11"/>
  <c r="X33" i="11"/>
  <c r="X16" i="11"/>
  <c r="EJ184" i="11"/>
  <c r="DT184" i="11"/>
  <c r="DD184" i="11"/>
  <c r="CN184" i="11"/>
  <c r="DX182" i="11"/>
  <c r="DH182" i="11"/>
  <c r="CR182" i="11"/>
  <c r="CB182" i="11"/>
  <c r="EJ181" i="11"/>
  <c r="EF181" i="11"/>
  <c r="EB181" i="11"/>
  <c r="DX181" i="11"/>
  <c r="DT181" i="11"/>
  <c r="DP181" i="11"/>
  <c r="DL181" i="11"/>
  <c r="DH181" i="11"/>
  <c r="DD181" i="11"/>
  <c r="CZ181" i="11"/>
  <c r="CV181" i="11"/>
  <c r="CR181" i="11"/>
  <c r="CN181" i="11"/>
  <c r="CJ181" i="11"/>
  <c r="CF181" i="11"/>
  <c r="CB181" i="11"/>
  <c r="EH179" i="11"/>
  <c r="ED179" i="11"/>
  <c r="DZ179" i="11"/>
  <c r="DV179" i="11"/>
  <c r="DR179" i="11"/>
  <c r="DN179" i="11"/>
  <c r="DJ179" i="11"/>
  <c r="DF179" i="11"/>
  <c r="DB179" i="11"/>
  <c r="CX179" i="11"/>
  <c r="CT179" i="11"/>
  <c r="CP179" i="11"/>
  <c r="CL179" i="11"/>
  <c r="CH179" i="11"/>
  <c r="CD179" i="11"/>
  <c r="BZ179" i="11"/>
  <c r="H179" i="11"/>
  <c r="DP178" i="11"/>
  <c r="CJ178" i="11"/>
  <c r="EK177" i="11"/>
  <c r="EG177" i="11"/>
  <c r="EC177" i="11"/>
  <c r="DY177" i="11"/>
  <c r="DU177" i="11"/>
  <c r="DQ177" i="11"/>
  <c r="DM177" i="11"/>
  <c r="DI177" i="11"/>
  <c r="DE177" i="11"/>
  <c r="DA177" i="11"/>
  <c r="CW177" i="11"/>
  <c r="CS177" i="11"/>
  <c r="CO177" i="11"/>
  <c r="CK177" i="11"/>
  <c r="CG177" i="11"/>
  <c r="CC177" i="11"/>
  <c r="BY177" i="11"/>
  <c r="DX174" i="11"/>
  <c r="DH174" i="11"/>
  <c r="CR174" i="11"/>
  <c r="CB174" i="11"/>
  <c r="EJ173" i="11"/>
  <c r="EF173" i="11"/>
  <c r="EB173" i="11"/>
  <c r="DX173" i="11"/>
  <c r="DT173" i="11"/>
  <c r="DP173" i="11"/>
  <c r="DL173" i="11"/>
  <c r="DH173" i="11"/>
  <c r="DD173" i="11"/>
  <c r="CZ173" i="11"/>
  <c r="CV173" i="11"/>
  <c r="CR173" i="11"/>
  <c r="CN173" i="11"/>
  <c r="CJ173" i="11"/>
  <c r="CF173" i="11"/>
  <c r="CB173" i="11"/>
  <c r="H171" i="11"/>
  <c r="CA171" i="11"/>
  <c r="CE171" i="11"/>
  <c r="CI171" i="11"/>
  <c r="CM171" i="11"/>
  <c r="CQ171" i="11"/>
  <c r="CU171" i="11"/>
  <c r="CY171" i="11"/>
  <c r="DC171" i="11"/>
  <c r="DG171" i="11"/>
  <c r="DK171" i="11"/>
  <c r="DO171" i="11"/>
  <c r="DS171" i="11"/>
  <c r="DW171" i="11"/>
  <c r="EA171" i="11"/>
  <c r="EE171" i="11"/>
  <c r="EI171" i="11"/>
  <c r="CR170" i="11"/>
  <c r="CJ170" i="11"/>
  <c r="EJ182" i="11"/>
  <c r="DT182" i="11"/>
  <c r="DD182" i="11"/>
  <c r="CN182" i="11"/>
  <c r="I181" i="11"/>
  <c r="DL178" i="11"/>
  <c r="CF178" i="11"/>
  <c r="EJ177" i="11"/>
  <c r="EF177" i="11"/>
  <c r="EB177" i="11"/>
  <c r="DX177" i="11"/>
  <c r="DT177" i="11"/>
  <c r="DP177" i="11"/>
  <c r="DL177" i="11"/>
  <c r="DH177" i="11"/>
  <c r="DD177" i="11"/>
  <c r="CZ177" i="11"/>
  <c r="CV177" i="11"/>
  <c r="CR177" i="11"/>
  <c r="CN177" i="11"/>
  <c r="CJ177" i="11"/>
  <c r="CF177" i="11"/>
  <c r="CB177" i="11"/>
  <c r="H173" i="11"/>
  <c r="C172" i="11"/>
  <c r="CN172" i="11"/>
  <c r="DD172" i="11"/>
  <c r="DT172" i="11"/>
  <c r="EG171" i="11"/>
  <c r="EB171" i="11"/>
  <c r="DV171" i="11"/>
  <c r="DQ171" i="11"/>
  <c r="DL171" i="11"/>
  <c r="DF171" i="11"/>
  <c r="DA171" i="11"/>
  <c r="CV171" i="11"/>
  <c r="CP171" i="11"/>
  <c r="CK171" i="11"/>
  <c r="CF171" i="11"/>
  <c r="BZ171" i="11"/>
  <c r="EF178" i="11"/>
  <c r="CZ178" i="11"/>
  <c r="EI177" i="11"/>
  <c r="EE177" i="11"/>
  <c r="EA177" i="11"/>
  <c r="DW177" i="11"/>
  <c r="DS177" i="11"/>
  <c r="DO177" i="11"/>
  <c r="DK177" i="11"/>
  <c r="DG177" i="11"/>
  <c r="DC177" i="11"/>
  <c r="CY177" i="11"/>
  <c r="CU177" i="11"/>
  <c r="CQ177" i="11"/>
  <c r="CM177" i="11"/>
  <c r="CI177" i="11"/>
  <c r="CE177" i="11"/>
  <c r="CA177" i="11"/>
  <c r="H177" i="11"/>
  <c r="DH170" i="11"/>
  <c r="EK165" i="11"/>
  <c r="EG165" i="11"/>
  <c r="EC165" i="11"/>
  <c r="DY165" i="11"/>
  <c r="DU165" i="11"/>
  <c r="DQ165" i="11"/>
  <c r="DM165" i="11"/>
  <c r="DI165" i="11"/>
  <c r="DE165" i="11"/>
  <c r="DA165" i="11"/>
  <c r="CW165" i="11"/>
  <c r="CS165" i="11"/>
  <c r="CO165" i="11"/>
  <c r="CK165" i="11"/>
  <c r="CG165" i="11"/>
  <c r="CC165" i="11"/>
  <c r="BY165" i="11"/>
  <c r="G165" i="11"/>
  <c r="DX163" i="11"/>
  <c r="DH163" i="11"/>
  <c r="CR163" i="11"/>
  <c r="CB163" i="11"/>
  <c r="EJ162" i="11"/>
  <c r="EB162" i="11"/>
  <c r="DT162" i="11"/>
  <c r="DL162" i="11"/>
  <c r="DD162" i="11"/>
  <c r="CV162" i="11"/>
  <c r="CN162" i="11"/>
  <c r="CF162" i="11"/>
  <c r="EI161" i="11"/>
  <c r="EE161" i="11"/>
  <c r="EA161" i="11"/>
  <c r="DW161" i="11"/>
  <c r="DS161" i="11"/>
  <c r="DO161" i="11"/>
  <c r="DK161" i="11"/>
  <c r="DG161" i="11"/>
  <c r="DC161" i="11"/>
  <c r="CY161" i="11"/>
  <c r="CU161" i="11"/>
  <c r="CQ161" i="11"/>
  <c r="CM161" i="11"/>
  <c r="CI161" i="11"/>
  <c r="CE161" i="11"/>
  <c r="CA161" i="11"/>
  <c r="G161" i="11"/>
  <c r="EK157" i="11"/>
  <c r="EG157" i="11"/>
  <c r="EC157" i="11"/>
  <c r="DY157" i="11"/>
  <c r="DU157" i="11"/>
  <c r="DQ157" i="11"/>
  <c r="DM157" i="11"/>
  <c r="DI157" i="11"/>
  <c r="DE157" i="11"/>
  <c r="DA157" i="11"/>
  <c r="CW157" i="11"/>
  <c r="CS157" i="11"/>
  <c r="CO157" i="11"/>
  <c r="CK157" i="11"/>
  <c r="CG157" i="11"/>
  <c r="CC157" i="11"/>
  <c r="BY157" i="11"/>
  <c r="G157" i="11"/>
  <c r="DX155" i="11"/>
  <c r="DH155" i="11"/>
  <c r="CR155" i="11"/>
  <c r="CB155" i="11"/>
  <c r="EJ154" i="11"/>
  <c r="EB154" i="11"/>
  <c r="DT154" i="11"/>
  <c r="DL154" i="11"/>
  <c r="DD154" i="11"/>
  <c r="CV154" i="11"/>
  <c r="CN154" i="11"/>
  <c r="CF154" i="11"/>
  <c r="EI153" i="11"/>
  <c r="EE153" i="11"/>
  <c r="EA153" i="11"/>
  <c r="DW153" i="11"/>
  <c r="DS153" i="11"/>
  <c r="DO153" i="11"/>
  <c r="DK153" i="11"/>
  <c r="DG153" i="11"/>
  <c r="DC153" i="11"/>
  <c r="CY153" i="11"/>
  <c r="CU153" i="11"/>
  <c r="CQ153" i="11"/>
  <c r="CM153" i="11"/>
  <c r="CI153" i="11"/>
  <c r="CE153" i="11"/>
  <c r="CA153" i="11"/>
  <c r="G153" i="11"/>
  <c r="I152" i="11"/>
  <c r="EJ151" i="11"/>
  <c r="EE151" i="11"/>
  <c r="DZ151" i="11"/>
  <c r="DT151" i="11"/>
  <c r="DO151" i="11"/>
  <c r="DJ151" i="11"/>
  <c r="DD151" i="11"/>
  <c r="CY151" i="11"/>
  <c r="CT151" i="11"/>
  <c r="CN151" i="11"/>
  <c r="CI151" i="11"/>
  <c r="CD151" i="11"/>
  <c r="EJ149" i="11"/>
  <c r="EE149" i="11"/>
  <c r="DZ149" i="11"/>
  <c r="DT149" i="11"/>
  <c r="DO149" i="11"/>
  <c r="DJ149" i="11"/>
  <c r="DD149" i="11"/>
  <c r="CY149" i="11"/>
  <c r="CT149" i="11"/>
  <c r="CN149" i="11"/>
  <c r="CI149" i="11"/>
  <c r="CD149" i="11"/>
  <c r="EG147" i="11"/>
  <c r="DA147" i="11"/>
  <c r="DX146" i="11"/>
  <c r="EH145" i="11"/>
  <c r="EC145" i="11"/>
  <c r="DX145" i="11"/>
  <c r="DR145" i="11"/>
  <c r="DM145" i="11"/>
  <c r="DH145" i="11"/>
  <c r="DB145" i="11"/>
  <c r="CW145" i="11"/>
  <c r="CR145" i="11"/>
  <c r="CL145" i="11"/>
  <c r="CG145" i="11"/>
  <c r="CB145" i="11"/>
  <c r="CD146" i="11"/>
  <c r="CR146" i="11"/>
  <c r="DN146" i="11"/>
  <c r="C145" i="11"/>
  <c r="H145" i="11"/>
  <c r="CA145" i="11"/>
  <c r="CE145" i="11"/>
  <c r="CI145" i="11"/>
  <c r="CM145" i="11"/>
  <c r="CQ145" i="11"/>
  <c r="CU145" i="11"/>
  <c r="CY145" i="11"/>
  <c r="DC145" i="11"/>
  <c r="DG145" i="11"/>
  <c r="DK145" i="11"/>
  <c r="DO145" i="11"/>
  <c r="DS145" i="11"/>
  <c r="DW145" i="11"/>
  <c r="EA145" i="11"/>
  <c r="EE145" i="11"/>
  <c r="EI145" i="11"/>
  <c r="I165" i="11"/>
  <c r="I157" i="11"/>
  <c r="EJ169" i="11"/>
  <c r="EF169" i="11"/>
  <c r="EB169" i="11"/>
  <c r="DX169" i="11"/>
  <c r="DT169" i="11"/>
  <c r="DP169" i="11"/>
  <c r="DL169" i="11"/>
  <c r="DH169" i="11"/>
  <c r="DD169" i="11"/>
  <c r="CZ169" i="11"/>
  <c r="CV169" i="11"/>
  <c r="CR169" i="11"/>
  <c r="CN169" i="11"/>
  <c r="CJ169" i="11"/>
  <c r="CF169" i="11"/>
  <c r="CB169" i="11"/>
  <c r="EH165" i="11"/>
  <c r="ED165" i="11"/>
  <c r="DZ165" i="11"/>
  <c r="DV165" i="11"/>
  <c r="DR165" i="11"/>
  <c r="DN165" i="11"/>
  <c r="DJ165" i="11"/>
  <c r="DF165" i="11"/>
  <c r="DB165" i="11"/>
  <c r="CX165" i="11"/>
  <c r="CT165" i="11"/>
  <c r="CP165" i="11"/>
  <c r="CL165" i="11"/>
  <c r="CH165" i="11"/>
  <c r="CD165" i="11"/>
  <c r="BZ165" i="11"/>
  <c r="H165" i="11"/>
  <c r="EB163" i="11"/>
  <c r="DL163" i="11"/>
  <c r="CV163" i="11"/>
  <c r="CF163" i="11"/>
  <c r="EK162" i="11"/>
  <c r="EC162" i="11"/>
  <c r="DU162" i="11"/>
  <c r="DM162" i="11"/>
  <c r="DE162" i="11"/>
  <c r="CW162" i="11"/>
  <c r="CO162" i="11"/>
  <c r="CG162" i="11"/>
  <c r="BY162" i="11"/>
  <c r="EJ161" i="11"/>
  <c r="EF161" i="11"/>
  <c r="EB161" i="11"/>
  <c r="DX161" i="11"/>
  <c r="DT161" i="11"/>
  <c r="DP161" i="11"/>
  <c r="DL161" i="11"/>
  <c r="DH161" i="11"/>
  <c r="DD161" i="11"/>
  <c r="CZ161" i="11"/>
  <c r="CV161" i="11"/>
  <c r="CR161" i="11"/>
  <c r="CN161" i="11"/>
  <c r="CJ161" i="11"/>
  <c r="CF161" i="11"/>
  <c r="CB161" i="11"/>
  <c r="EH157" i="11"/>
  <c r="ED157" i="11"/>
  <c r="DZ157" i="11"/>
  <c r="DV157" i="11"/>
  <c r="DR157" i="11"/>
  <c r="DN157" i="11"/>
  <c r="DJ157" i="11"/>
  <c r="DF157" i="11"/>
  <c r="DB157" i="11"/>
  <c r="CX157" i="11"/>
  <c r="CT157" i="11"/>
  <c r="CP157" i="11"/>
  <c r="CL157" i="11"/>
  <c r="CH157" i="11"/>
  <c r="CD157" i="11"/>
  <c r="BZ157" i="11"/>
  <c r="H157" i="11"/>
  <c r="EB155" i="11"/>
  <c r="DL155" i="11"/>
  <c r="CV155" i="11"/>
  <c r="CF155" i="11"/>
  <c r="EK154" i="11"/>
  <c r="EC154" i="11"/>
  <c r="DU154" i="11"/>
  <c r="DM154" i="11"/>
  <c r="DE154" i="11"/>
  <c r="CW154" i="11"/>
  <c r="CO154" i="11"/>
  <c r="CG154" i="11"/>
  <c r="BY154" i="11"/>
  <c r="EJ153" i="11"/>
  <c r="EF153" i="11"/>
  <c r="EB153" i="11"/>
  <c r="DX153" i="11"/>
  <c r="DT153" i="11"/>
  <c r="DP153" i="11"/>
  <c r="DL153" i="11"/>
  <c r="DH153" i="11"/>
  <c r="DD153" i="11"/>
  <c r="CZ153" i="11"/>
  <c r="CV153" i="11"/>
  <c r="CR153" i="11"/>
  <c r="CN153" i="11"/>
  <c r="CJ153" i="11"/>
  <c r="CF153" i="11"/>
  <c r="CB153" i="11"/>
  <c r="EF151" i="11"/>
  <c r="EA151" i="11"/>
  <c r="DV151" i="11"/>
  <c r="DP151" i="11"/>
  <c r="DK151" i="11"/>
  <c r="DF151" i="11"/>
  <c r="CZ151" i="11"/>
  <c r="CU151" i="11"/>
  <c r="CP151" i="11"/>
  <c r="CJ151" i="11"/>
  <c r="CE151" i="11"/>
  <c r="BZ151" i="11"/>
  <c r="EF149" i="11"/>
  <c r="EA149" i="11"/>
  <c r="DV149" i="11"/>
  <c r="DP149" i="11"/>
  <c r="DK149" i="11"/>
  <c r="DF149" i="11"/>
  <c r="CZ149" i="11"/>
  <c r="CU149" i="11"/>
  <c r="CP149" i="11"/>
  <c r="CJ149" i="11"/>
  <c r="CE149" i="11"/>
  <c r="BZ149" i="11"/>
  <c r="DI147" i="11"/>
  <c r="CC147" i="11"/>
  <c r="ED146" i="11"/>
  <c r="DC146" i="11"/>
  <c r="CB146" i="11"/>
  <c r="EJ145" i="11"/>
  <c r="ED145" i="11"/>
  <c r="DY145" i="11"/>
  <c r="DT145" i="11"/>
  <c r="DN145" i="11"/>
  <c r="DI145" i="11"/>
  <c r="DD145" i="11"/>
  <c r="CX145" i="11"/>
  <c r="CS145" i="11"/>
  <c r="CN145" i="11"/>
  <c r="CH145" i="11"/>
  <c r="CC145" i="11"/>
  <c r="DW143" i="11"/>
  <c r="DA143" i="11"/>
  <c r="CF143" i="11"/>
  <c r="EJ142" i="11"/>
  <c r="DP142" i="11"/>
  <c r="CR142" i="11"/>
  <c r="EI141" i="11"/>
  <c r="EE141" i="11"/>
  <c r="EA141" i="11"/>
  <c r="DW141" i="11"/>
  <c r="DS141" i="11"/>
  <c r="DO141" i="11"/>
  <c r="DK141" i="11"/>
  <c r="DG141" i="11"/>
  <c r="DC141" i="11"/>
  <c r="CY141" i="11"/>
  <c r="CU141" i="11"/>
  <c r="CQ141" i="11"/>
  <c r="CM141" i="11"/>
  <c r="CI141" i="11"/>
  <c r="CE141" i="11"/>
  <c r="CA141" i="11"/>
  <c r="H141" i="11"/>
  <c r="EG139" i="11"/>
  <c r="EA139" i="11"/>
  <c r="DV139" i="11"/>
  <c r="DQ139" i="11"/>
  <c r="DK139" i="11"/>
  <c r="DF139" i="11"/>
  <c r="DA139" i="11"/>
  <c r="CU139" i="11"/>
  <c r="CP139" i="11"/>
  <c r="CK139" i="11"/>
  <c r="CE139" i="11"/>
  <c r="BZ139" i="11"/>
  <c r="G139" i="11"/>
  <c r="CZ138" i="11"/>
  <c r="EK137" i="11"/>
  <c r="EF137" i="11"/>
  <c r="DZ137" i="11"/>
  <c r="DU137" i="11"/>
  <c r="DP137" i="11"/>
  <c r="DJ137" i="11"/>
  <c r="DE137" i="11"/>
  <c r="CZ137" i="11"/>
  <c r="CT137" i="11"/>
  <c r="CO137" i="11"/>
  <c r="CJ137" i="11"/>
  <c r="CD137" i="11"/>
  <c r="BY137" i="11"/>
  <c r="EJ136" i="11"/>
  <c r="EB136" i="11"/>
  <c r="DT136" i="11"/>
  <c r="DL136" i="11"/>
  <c r="DD136" i="11"/>
  <c r="CV136" i="11"/>
  <c r="CN136" i="11"/>
  <c r="CF136" i="11"/>
  <c r="EE134" i="11"/>
  <c r="DW134" i="11"/>
  <c r="DO134" i="11"/>
  <c r="DG134" i="11"/>
  <c r="CY134" i="11"/>
  <c r="CQ134" i="11"/>
  <c r="CI134" i="11"/>
  <c r="CA134" i="11"/>
  <c r="EJ133" i="11"/>
  <c r="EF133" i="11"/>
  <c r="EB133" i="11"/>
  <c r="DX133" i="11"/>
  <c r="DT133" i="11"/>
  <c r="DP133" i="11"/>
  <c r="DL133" i="11"/>
  <c r="DH133" i="11"/>
  <c r="DD133" i="11"/>
  <c r="CZ133" i="11"/>
  <c r="CV133" i="11"/>
  <c r="CR133" i="11"/>
  <c r="CN133" i="11"/>
  <c r="CJ133" i="11"/>
  <c r="CF133" i="11"/>
  <c r="CB133" i="11"/>
  <c r="EJ132" i="11"/>
  <c r="EA132" i="11"/>
  <c r="DP132" i="11"/>
  <c r="DD132" i="11"/>
  <c r="CU132" i="11"/>
  <c r="CJ132" i="11"/>
  <c r="EI131" i="11"/>
  <c r="EE131" i="11"/>
  <c r="EA131" i="11"/>
  <c r="DW131" i="11"/>
  <c r="DS131" i="11"/>
  <c r="DO131" i="11"/>
  <c r="DK131" i="11"/>
  <c r="DG131" i="11"/>
  <c r="DC131" i="11"/>
  <c r="CY131" i="11"/>
  <c r="CU131" i="11"/>
  <c r="CQ131" i="11"/>
  <c r="CM131" i="11"/>
  <c r="CI131" i="11"/>
  <c r="CE131" i="11"/>
  <c r="CA131" i="11"/>
  <c r="H131" i="11"/>
  <c r="EH129" i="11"/>
  <c r="ED129" i="11"/>
  <c r="DZ129" i="11"/>
  <c r="DV129" i="11"/>
  <c r="DR129" i="11"/>
  <c r="DN129" i="11"/>
  <c r="DJ129" i="11"/>
  <c r="DF129" i="11"/>
  <c r="DB129" i="11"/>
  <c r="CX129" i="11"/>
  <c r="CT129" i="11"/>
  <c r="CP129" i="11"/>
  <c r="CL129" i="11"/>
  <c r="CH129" i="11"/>
  <c r="CD129" i="11"/>
  <c r="BZ129" i="11"/>
  <c r="G129" i="11"/>
  <c r="DS128" i="11"/>
  <c r="CM128" i="11"/>
  <c r="EH126" i="11"/>
  <c r="ED126" i="11"/>
  <c r="DZ126" i="11"/>
  <c r="DV126" i="11"/>
  <c r="DR126" i="11"/>
  <c r="DN126" i="11"/>
  <c r="DJ126" i="11"/>
  <c r="DF126" i="11"/>
  <c r="DB126" i="11"/>
  <c r="CX126" i="11"/>
  <c r="CT126" i="11"/>
  <c r="CP126" i="11"/>
  <c r="CL126" i="11"/>
  <c r="CH126" i="11"/>
  <c r="CD126" i="11"/>
  <c r="BZ126" i="11"/>
  <c r="C126" i="11"/>
  <c r="DV124" i="11"/>
  <c r="DF124" i="11"/>
  <c r="CP124" i="11"/>
  <c r="BZ124" i="11"/>
  <c r="EH122" i="11"/>
  <c r="DW122" i="11"/>
  <c r="DM122" i="11"/>
  <c r="DB122" i="11"/>
  <c r="CQ122" i="11"/>
  <c r="EH141" i="11"/>
  <c r="ED141" i="11"/>
  <c r="DZ141" i="11"/>
  <c r="DV141" i="11"/>
  <c r="DR141" i="11"/>
  <c r="DN141" i="11"/>
  <c r="DJ141" i="11"/>
  <c r="DF141" i="11"/>
  <c r="DB141" i="11"/>
  <c r="CX141" i="11"/>
  <c r="CT141" i="11"/>
  <c r="CP141" i="11"/>
  <c r="CL141" i="11"/>
  <c r="CH141" i="11"/>
  <c r="CD141" i="11"/>
  <c r="BZ141" i="11"/>
  <c r="G141" i="11"/>
  <c r="CN134" i="11"/>
  <c r="CF134" i="11"/>
  <c r="G131" i="11"/>
  <c r="C122" i="11"/>
  <c r="BY122" i="11"/>
  <c r="CD122" i="11"/>
  <c r="CI122" i="11"/>
  <c r="CO122" i="11"/>
  <c r="CT122" i="11"/>
  <c r="CY122" i="11"/>
  <c r="DE122" i="11"/>
  <c r="DJ122" i="11"/>
  <c r="DO122" i="11"/>
  <c r="DU122" i="11"/>
  <c r="DZ122" i="11"/>
  <c r="EE122" i="11"/>
  <c r="EK122" i="11"/>
  <c r="G122" i="11"/>
  <c r="CC122" i="11"/>
  <c r="CH122" i="11"/>
  <c r="CM122" i="11"/>
  <c r="CS122" i="11"/>
  <c r="CX122" i="11"/>
  <c r="DC122" i="11"/>
  <c r="DI122" i="11"/>
  <c r="DN122" i="11"/>
  <c r="DS122" i="11"/>
  <c r="DY122" i="11"/>
  <c r="ED122" i="11"/>
  <c r="EI122" i="11"/>
  <c r="DT142" i="11"/>
  <c r="CZ142" i="11"/>
  <c r="CB142" i="11"/>
  <c r="EJ141" i="11"/>
  <c r="EF141" i="11"/>
  <c r="EB141" i="11"/>
  <c r="DX141" i="11"/>
  <c r="DT141" i="11"/>
  <c r="DP141" i="11"/>
  <c r="DL141" i="11"/>
  <c r="DH141" i="11"/>
  <c r="DD141" i="11"/>
  <c r="CZ141" i="11"/>
  <c r="CV141" i="11"/>
  <c r="CR141" i="11"/>
  <c r="CN141" i="11"/>
  <c r="CJ141" i="11"/>
  <c r="CF141" i="11"/>
  <c r="CB141" i="11"/>
  <c r="EH139" i="11"/>
  <c r="EC139" i="11"/>
  <c r="DW139" i="11"/>
  <c r="DR139" i="11"/>
  <c r="DM139" i="11"/>
  <c r="DG139" i="11"/>
  <c r="DB139" i="11"/>
  <c r="CW139" i="11"/>
  <c r="CQ139" i="11"/>
  <c r="CL139" i="11"/>
  <c r="CG139" i="11"/>
  <c r="CA139" i="11"/>
  <c r="H139" i="11"/>
  <c r="EF134" i="11"/>
  <c r="DX134" i="11"/>
  <c r="DP134" i="11"/>
  <c r="DH134" i="11"/>
  <c r="CZ134" i="11"/>
  <c r="CR134" i="11"/>
  <c r="CJ134" i="11"/>
  <c r="CB134" i="11"/>
  <c r="EJ131" i="11"/>
  <c r="EF131" i="11"/>
  <c r="EB131" i="11"/>
  <c r="DX131" i="11"/>
  <c r="DT131" i="11"/>
  <c r="DP131" i="11"/>
  <c r="DL131" i="11"/>
  <c r="DH131" i="11"/>
  <c r="DD131" i="11"/>
  <c r="CZ131" i="11"/>
  <c r="CV131" i="11"/>
  <c r="CR131" i="11"/>
  <c r="CN131" i="11"/>
  <c r="CJ131" i="11"/>
  <c r="CF131" i="11"/>
  <c r="CB131" i="11"/>
  <c r="H129" i="11"/>
  <c r="I126" i="11"/>
  <c r="DZ124" i="11"/>
  <c r="DJ124" i="11"/>
  <c r="CT124" i="11"/>
  <c r="CD124" i="11"/>
  <c r="C123" i="11"/>
  <c r="BY123" i="11"/>
  <c r="CD123" i="11"/>
  <c r="CJ123" i="11"/>
  <c r="CO123" i="11"/>
  <c r="CT123" i="11"/>
  <c r="CZ123" i="11"/>
  <c r="DE123" i="11"/>
  <c r="DJ123" i="11"/>
  <c r="DP123" i="11"/>
  <c r="DU123" i="11"/>
  <c r="DZ123" i="11"/>
  <c r="CC123" i="11"/>
  <c r="CH123" i="11"/>
  <c r="CN123" i="11"/>
  <c r="CS123" i="11"/>
  <c r="CX123" i="11"/>
  <c r="DD123" i="11"/>
  <c r="DI123" i="11"/>
  <c r="DN123" i="11"/>
  <c r="DT123" i="11"/>
  <c r="DY123" i="11"/>
  <c r="ED123" i="11"/>
  <c r="EJ123" i="11"/>
  <c r="EA122" i="11"/>
  <c r="DQ122" i="11"/>
  <c r="DF122" i="11"/>
  <c r="CU122" i="11"/>
  <c r="CK122" i="11"/>
  <c r="BZ122" i="11"/>
  <c r="H117" i="11"/>
  <c r="ED114" i="11"/>
  <c r="DV114" i="11"/>
  <c r="DN114" i="11"/>
  <c r="DF114" i="11"/>
  <c r="CX114" i="11"/>
  <c r="CP114" i="11"/>
  <c r="CH114" i="11"/>
  <c r="BZ114" i="11"/>
  <c r="EA112" i="11"/>
  <c r="DQ112" i="11"/>
  <c r="DF112" i="11"/>
  <c r="CU112" i="11"/>
  <c r="CK112" i="11"/>
  <c r="BZ112" i="11"/>
  <c r="EI111" i="11"/>
  <c r="ED111" i="11"/>
  <c r="DY111" i="11"/>
  <c r="DS111" i="11"/>
  <c r="DN111" i="11"/>
  <c r="DI111" i="11"/>
  <c r="DC111" i="11"/>
  <c r="CX111" i="11"/>
  <c r="CS111" i="11"/>
  <c r="CM111" i="11"/>
  <c r="CH111" i="11"/>
  <c r="CC111" i="11"/>
  <c r="H111" i="11"/>
  <c r="EB110" i="11"/>
  <c r="DG110" i="11"/>
  <c r="CK110" i="11"/>
  <c r="EG109" i="11"/>
  <c r="EG108" i="11"/>
  <c r="CP108" i="11"/>
  <c r="EI107" i="11"/>
  <c r="ED107" i="11"/>
  <c r="DY107" i="11"/>
  <c r="DS107" i="11"/>
  <c r="DN107" i="11"/>
  <c r="DI107" i="11"/>
  <c r="DC107" i="11"/>
  <c r="CX107" i="11"/>
  <c r="CS107" i="11"/>
  <c r="CM107" i="11"/>
  <c r="CH107" i="11"/>
  <c r="CC107" i="11"/>
  <c r="H107" i="11"/>
  <c r="CG105" i="11"/>
  <c r="EJ103" i="11"/>
  <c r="EB103" i="11"/>
  <c r="DS103" i="11"/>
  <c r="DH103" i="11"/>
  <c r="CY103" i="11"/>
  <c r="CQ103" i="11"/>
  <c r="CF103" i="11"/>
  <c r="EE102" i="11"/>
  <c r="DT102" i="11"/>
  <c r="DL102" i="11"/>
  <c r="DC102" i="11"/>
  <c r="CR102" i="11"/>
  <c r="CI102" i="11"/>
  <c r="EC101" i="11"/>
  <c r="DD101" i="11"/>
  <c r="BY100" i="11"/>
  <c r="CA100" i="11"/>
  <c r="CK100" i="11"/>
  <c r="CU100" i="11"/>
  <c r="DC100" i="11"/>
  <c r="DM100" i="11"/>
  <c r="DW100" i="11"/>
  <c r="EG100" i="11"/>
  <c r="CA99" i="11"/>
  <c r="BY99" i="11"/>
  <c r="CK99" i="11"/>
  <c r="CU99" i="11"/>
  <c r="DE99" i="11"/>
  <c r="DQ99" i="11"/>
  <c r="EA99" i="11"/>
  <c r="EK99" i="11"/>
  <c r="EG97" i="11"/>
  <c r="DT97" i="11"/>
  <c r="DD97" i="11"/>
  <c r="CR97" i="11"/>
  <c r="DQ95" i="11"/>
  <c r="CQ94" i="11"/>
  <c r="DK94" i="11"/>
  <c r="DW94" i="11"/>
  <c r="EJ92" i="11"/>
  <c r="DZ92" i="11"/>
  <c r="DO92" i="11"/>
  <c r="DD92" i="11"/>
  <c r="CT92" i="11"/>
  <c r="BZ89" i="11"/>
  <c r="CG89" i="11"/>
  <c r="CW89" i="11"/>
  <c r="DN89" i="11"/>
  <c r="EK89" i="11"/>
  <c r="CH89" i="11"/>
  <c r="DA89" i="11"/>
  <c r="DV89" i="11"/>
  <c r="EG87" i="11"/>
  <c r="DG87" i="11"/>
  <c r="G85" i="11"/>
  <c r="CT85" i="11"/>
  <c r="DJ85" i="11"/>
  <c r="BY103" i="11"/>
  <c r="CA103" i="11"/>
  <c r="CG103" i="11"/>
  <c r="CN103" i="11"/>
  <c r="CV103" i="11"/>
  <c r="DC103" i="11"/>
  <c r="DI103" i="11"/>
  <c r="DQ103" i="11"/>
  <c r="DX103" i="11"/>
  <c r="EE103" i="11"/>
  <c r="CK82" i="11"/>
  <c r="EC82" i="11"/>
  <c r="CW82" i="11"/>
  <c r="EG82" i="11"/>
  <c r="DA82" i="11"/>
  <c r="DL105" i="11"/>
  <c r="EG103" i="11"/>
  <c r="DW103" i="11"/>
  <c r="DM103" i="11"/>
  <c r="DD103" i="11"/>
  <c r="CS103" i="11"/>
  <c r="CK103" i="11"/>
  <c r="CB103" i="11"/>
  <c r="BY102" i="11"/>
  <c r="I102" i="11"/>
  <c r="CF102" i="11"/>
  <c r="CM102" i="11"/>
  <c r="CS102" i="11"/>
  <c r="DA102" i="11"/>
  <c r="DH102" i="11"/>
  <c r="DO102" i="11"/>
  <c r="DW102" i="11"/>
  <c r="EC102" i="11"/>
  <c r="EJ102" i="11"/>
  <c r="CF101" i="11"/>
  <c r="CB101" i="11"/>
  <c r="CW101" i="11"/>
  <c r="DN101" i="11"/>
  <c r="EG101" i="11"/>
  <c r="BY97" i="11"/>
  <c r="CB97" i="11"/>
  <c r="CK97" i="11"/>
  <c r="CV97" i="11"/>
  <c r="DH97" i="11"/>
  <c r="DQ97" i="11"/>
  <c r="EB97" i="11"/>
  <c r="CG95" i="11"/>
  <c r="CC95" i="11"/>
  <c r="DA95" i="11"/>
  <c r="DU95" i="11"/>
  <c r="CK95" i="11"/>
  <c r="CA87" i="11"/>
  <c r="CB87" i="11"/>
  <c r="CO87" i="11"/>
  <c r="CZ87" i="11"/>
  <c r="DM87" i="11"/>
  <c r="EA87" i="11"/>
  <c r="CE87" i="11"/>
  <c r="CQ87" i="11"/>
  <c r="DE87" i="11"/>
  <c r="DQ87" i="11"/>
  <c r="EB87" i="11"/>
  <c r="I117" i="11"/>
  <c r="EE114" i="11"/>
  <c r="DW114" i="11"/>
  <c r="DO114" i="11"/>
  <c r="DG114" i="11"/>
  <c r="CY114" i="11"/>
  <c r="CQ114" i="11"/>
  <c r="CI114" i="11"/>
  <c r="CA114" i="11"/>
  <c r="EC112" i="11"/>
  <c r="DR112" i="11"/>
  <c r="DG112" i="11"/>
  <c r="CW112" i="11"/>
  <c r="CL112" i="11"/>
  <c r="CA112" i="11"/>
  <c r="EK111" i="11"/>
  <c r="EE111" i="11"/>
  <c r="DZ111" i="11"/>
  <c r="DU111" i="11"/>
  <c r="DO111" i="11"/>
  <c r="DJ111" i="11"/>
  <c r="DE111" i="11"/>
  <c r="CY111" i="11"/>
  <c r="CT111" i="11"/>
  <c r="CO111" i="11"/>
  <c r="CI111" i="11"/>
  <c r="CD111" i="11"/>
  <c r="BY111" i="11"/>
  <c r="CU108" i="11"/>
  <c r="EK107" i="11"/>
  <c r="EE107" i="11"/>
  <c r="DZ107" i="11"/>
  <c r="DU107" i="11"/>
  <c r="DO107" i="11"/>
  <c r="DJ107" i="11"/>
  <c r="DE107" i="11"/>
  <c r="CY107" i="11"/>
  <c r="CT107" i="11"/>
  <c r="CO107" i="11"/>
  <c r="CI107" i="11"/>
  <c r="CD107" i="11"/>
  <c r="BY107" i="11"/>
  <c r="CW105" i="11"/>
  <c r="EC103" i="11"/>
  <c r="DT103" i="11"/>
  <c r="DL103" i="11"/>
  <c r="DA103" i="11"/>
  <c r="CR103" i="11"/>
  <c r="CI103" i="11"/>
  <c r="I103" i="11"/>
  <c r="EJ97" i="11"/>
  <c r="DX97" i="11"/>
  <c r="DI97" i="11"/>
  <c r="CS97" i="11"/>
  <c r="CF97" i="11"/>
  <c r="DY95" i="11"/>
  <c r="CS95" i="11"/>
  <c r="CC93" i="11"/>
  <c r="DQ93" i="11"/>
  <c r="CK93" i="11"/>
  <c r="EG93" i="11"/>
  <c r="H92" i="11"/>
  <c r="CC92" i="11"/>
  <c r="CK92" i="11"/>
  <c r="CQ92" i="11"/>
  <c r="CV92" i="11"/>
  <c r="DB92" i="11"/>
  <c r="DG92" i="11"/>
  <c r="DL92" i="11"/>
  <c r="DR92" i="11"/>
  <c r="DW92" i="11"/>
  <c r="EB92" i="11"/>
  <c r="EH92" i="11"/>
  <c r="I92" i="11"/>
  <c r="CF92" i="11"/>
  <c r="CM92" i="11"/>
  <c r="CR92" i="11"/>
  <c r="CX92" i="11"/>
  <c r="DC92" i="11"/>
  <c r="DH92" i="11"/>
  <c r="DN92" i="11"/>
  <c r="DS92" i="11"/>
  <c r="DX92" i="11"/>
  <c r="ED92" i="11"/>
  <c r="EI92" i="11"/>
  <c r="EI87" i="11"/>
  <c r="DK87" i="11"/>
  <c r="CK87" i="11"/>
  <c r="DY80" i="11"/>
  <c r="DI80" i="11"/>
  <c r="CS80" i="11"/>
  <c r="CC80" i="11"/>
  <c r="DY78" i="11"/>
  <c r="DI78" i="11"/>
  <c r="CS78" i="11"/>
  <c r="CC78" i="11"/>
  <c r="EA76" i="11"/>
  <c r="DP76" i="11"/>
  <c r="DF76" i="11"/>
  <c r="CU76" i="11"/>
  <c r="CJ76" i="11"/>
  <c r="BZ76" i="11"/>
  <c r="EG75" i="11"/>
  <c r="DX75" i="11"/>
  <c r="DL75" i="11"/>
  <c r="DA75" i="11"/>
  <c r="CR75" i="11"/>
  <c r="CF75" i="11"/>
  <c r="EK74" i="11"/>
  <c r="ED74" i="11"/>
  <c r="DV74" i="11"/>
  <c r="DN74" i="11"/>
  <c r="DE74" i="11"/>
  <c r="CV74" i="11"/>
  <c r="CK74" i="11"/>
  <c r="CC74" i="11"/>
  <c r="EJ71" i="11"/>
  <c r="ED71" i="11"/>
  <c r="DY71" i="11"/>
  <c r="DT71" i="11"/>
  <c r="DN71" i="11"/>
  <c r="DI71" i="11"/>
  <c r="DD71" i="11"/>
  <c r="CX71" i="11"/>
  <c r="CS71" i="11"/>
  <c r="CN71" i="11"/>
  <c r="CH71" i="11"/>
  <c r="CC71" i="11"/>
  <c r="I71" i="11"/>
  <c r="CK69" i="11"/>
  <c r="DQ69" i="11"/>
  <c r="EC67" i="11"/>
  <c r="DQ64" i="11"/>
  <c r="CK64" i="11"/>
  <c r="DJ63" i="11"/>
  <c r="DB63" i="11"/>
  <c r="CT63" i="11"/>
  <c r="CL63" i="11"/>
  <c r="CD63" i="11"/>
  <c r="EC62" i="11"/>
  <c r="DS62" i="11"/>
  <c r="DH62" i="11"/>
  <c r="CW62" i="11"/>
  <c r="CM62" i="11"/>
  <c r="CB62" i="11"/>
  <c r="ED61" i="11"/>
  <c r="DE61" i="11"/>
  <c r="EG90" i="11"/>
  <c r="EJ84" i="11"/>
  <c r="EF84" i="11"/>
  <c r="EB84" i="11"/>
  <c r="DX84" i="11"/>
  <c r="DT84" i="11"/>
  <c r="DP84" i="11"/>
  <c r="DL84" i="11"/>
  <c r="DH84" i="11"/>
  <c r="DD84" i="11"/>
  <c r="CZ84" i="11"/>
  <c r="CV84" i="11"/>
  <c r="CR84" i="11"/>
  <c r="CN84" i="11"/>
  <c r="CJ84" i="11"/>
  <c r="CF84" i="11"/>
  <c r="CB84" i="11"/>
  <c r="I84" i="11"/>
  <c r="EK83" i="11"/>
  <c r="EF83" i="11"/>
  <c r="EA83" i="11"/>
  <c r="DU83" i="11"/>
  <c r="DP83" i="11"/>
  <c r="DK83" i="11"/>
  <c r="DE83" i="11"/>
  <c r="CZ83" i="11"/>
  <c r="CU83" i="11"/>
  <c r="CO83" i="11"/>
  <c r="CJ83" i="11"/>
  <c r="CE83" i="11"/>
  <c r="BY83" i="11"/>
  <c r="DX80" i="11"/>
  <c r="DH80" i="11"/>
  <c r="CR80" i="11"/>
  <c r="EF79" i="11"/>
  <c r="DU79" i="11"/>
  <c r="DK79" i="11"/>
  <c r="CZ79" i="11"/>
  <c r="CO79" i="11"/>
  <c r="EK78" i="11"/>
  <c r="DU78" i="11"/>
  <c r="DE78" i="11"/>
  <c r="CO78" i="11"/>
  <c r="BY78" i="11"/>
  <c r="DZ77" i="11"/>
  <c r="DJ77" i="11"/>
  <c r="CT77" i="11"/>
  <c r="EH76" i="11"/>
  <c r="DW76" i="11"/>
  <c r="DL76" i="11"/>
  <c r="DB76" i="11"/>
  <c r="CQ76" i="11"/>
  <c r="CF76" i="11"/>
  <c r="G76" i="11"/>
  <c r="EF75" i="11"/>
  <c r="DT75" i="11"/>
  <c r="DI75" i="11"/>
  <c r="CZ75" i="11"/>
  <c r="CN75" i="11"/>
  <c r="CB75" i="11"/>
  <c r="EJ74" i="11"/>
  <c r="EB74" i="11"/>
  <c r="DU74" i="11"/>
  <c r="DL74" i="11"/>
  <c r="DD74" i="11"/>
  <c r="CS74" i="11"/>
  <c r="CJ74" i="11"/>
  <c r="BZ74" i="11"/>
  <c r="EH71" i="11"/>
  <c r="EC71" i="11"/>
  <c r="DX71" i="11"/>
  <c r="DR71" i="11"/>
  <c r="DM71" i="11"/>
  <c r="DH71" i="11"/>
  <c r="DB71" i="11"/>
  <c r="CW71" i="11"/>
  <c r="CR71" i="11"/>
  <c r="CL71" i="11"/>
  <c r="CG71" i="11"/>
  <c r="CB71" i="11"/>
  <c r="C70" i="11"/>
  <c r="I70" i="11"/>
  <c r="CC70" i="11"/>
  <c r="CI70" i="11"/>
  <c r="CN70" i="11"/>
  <c r="CS70" i="11"/>
  <c r="CY70" i="11"/>
  <c r="DD70" i="11"/>
  <c r="DI70" i="11"/>
  <c r="DO70" i="11"/>
  <c r="DT70" i="11"/>
  <c r="DY70" i="11"/>
  <c r="EE70" i="11"/>
  <c r="EJ70" i="11"/>
  <c r="BY67" i="11"/>
  <c r="CC67" i="11"/>
  <c r="CW67" i="11"/>
  <c r="DQ67" i="11"/>
  <c r="CG67" i="11"/>
  <c r="DA67" i="11"/>
  <c r="DY67" i="11"/>
  <c r="DJ64" i="11"/>
  <c r="C63" i="11"/>
  <c r="H63" i="11"/>
  <c r="CA63" i="11"/>
  <c r="CE63" i="11"/>
  <c r="CI63" i="11"/>
  <c r="CM63" i="11"/>
  <c r="CQ63" i="11"/>
  <c r="CU63" i="11"/>
  <c r="CY63" i="11"/>
  <c r="DC63" i="11"/>
  <c r="DG63" i="11"/>
  <c r="DK63" i="11"/>
  <c r="DO63" i="11"/>
  <c r="DS63" i="11"/>
  <c r="DW63" i="11"/>
  <c r="EA63" i="11"/>
  <c r="EE63" i="11"/>
  <c r="EI63" i="11"/>
  <c r="I63" i="11"/>
  <c r="CB63" i="11"/>
  <c r="CF63" i="11"/>
  <c r="CJ63" i="11"/>
  <c r="CN63" i="11"/>
  <c r="CR63" i="11"/>
  <c r="CV63" i="11"/>
  <c r="CZ63" i="11"/>
  <c r="DD63" i="11"/>
  <c r="DH63" i="11"/>
  <c r="DL63" i="11"/>
  <c r="DP63" i="11"/>
  <c r="DT63" i="11"/>
  <c r="DX63" i="11"/>
  <c r="EB63" i="11"/>
  <c r="EF63" i="11"/>
  <c r="EJ63" i="11"/>
  <c r="EB62" i="11"/>
  <c r="DQ62" i="11"/>
  <c r="DG62" i="11"/>
  <c r="CV62" i="11"/>
  <c r="CK62" i="11"/>
  <c r="CA62" i="11"/>
  <c r="EC61" i="11"/>
  <c r="DA61" i="11"/>
  <c r="EB75" i="11"/>
  <c r="DQ75" i="11"/>
  <c r="DH75" i="11"/>
  <c r="CV75" i="11"/>
  <c r="CK75" i="11"/>
  <c r="BY75" i="11"/>
  <c r="EG74" i="11"/>
  <c r="DZ74" i="11"/>
  <c r="DT74" i="11"/>
  <c r="DJ74" i="11"/>
  <c r="CZ74" i="11"/>
  <c r="CP74" i="11"/>
  <c r="CH74" i="11"/>
  <c r="C71" i="11"/>
  <c r="H71" i="11"/>
  <c r="CA71" i="11"/>
  <c r="CE71" i="11"/>
  <c r="CI71" i="11"/>
  <c r="CM71" i="11"/>
  <c r="CQ71" i="11"/>
  <c r="CU71" i="11"/>
  <c r="CY71" i="11"/>
  <c r="DC71" i="11"/>
  <c r="DG71" i="11"/>
  <c r="DK71" i="11"/>
  <c r="DO71" i="11"/>
  <c r="DS71" i="11"/>
  <c r="DW71" i="11"/>
  <c r="EA71" i="11"/>
  <c r="EE71" i="11"/>
  <c r="EI71" i="11"/>
  <c r="C64" i="11"/>
  <c r="G64" i="11"/>
  <c r="CL64" i="11"/>
  <c r="DB64" i="11"/>
  <c r="DR64" i="11"/>
  <c r="EH64" i="11"/>
  <c r="CC64" i="11"/>
  <c r="CS64" i="11"/>
  <c r="DI64" i="11"/>
  <c r="DY64" i="11"/>
  <c r="EI62" i="11"/>
  <c r="DX62" i="11"/>
  <c r="DM62" i="11"/>
  <c r="DC62" i="11"/>
  <c r="CR62" i="11"/>
  <c r="CG62" i="11"/>
  <c r="DT61" i="11"/>
  <c r="G74" i="11"/>
  <c r="BY74" i="11"/>
  <c r="CF74" i="11"/>
  <c r="CN74" i="11"/>
  <c r="CT74" i="11"/>
  <c r="DA74" i="11"/>
  <c r="DI74" i="11"/>
  <c r="DP74" i="11"/>
  <c r="CA66" i="11"/>
  <c r="CQ66" i="11"/>
  <c r="DL66" i="11"/>
  <c r="C62" i="11"/>
  <c r="I62" i="11"/>
  <c r="CC62" i="11"/>
  <c r="CI62" i="11"/>
  <c r="CN62" i="11"/>
  <c r="CS62" i="11"/>
  <c r="CY62" i="11"/>
  <c r="DD62" i="11"/>
  <c r="DI62" i="11"/>
  <c r="DO62" i="11"/>
  <c r="DT62" i="11"/>
  <c r="DY62" i="11"/>
  <c r="EE62" i="11"/>
  <c r="EJ62" i="11"/>
  <c r="BY62" i="11"/>
  <c r="CE62" i="11"/>
  <c r="CJ62" i="11"/>
  <c r="CO62" i="11"/>
  <c r="CU62" i="11"/>
  <c r="CZ62" i="11"/>
  <c r="DE62" i="11"/>
  <c r="DK62" i="11"/>
  <c r="DP62" i="11"/>
  <c r="DU62" i="11"/>
  <c r="EA62" i="11"/>
  <c r="EF62" i="11"/>
  <c r="EK62" i="11"/>
  <c r="C61" i="11"/>
  <c r="CK61" i="11"/>
  <c r="DL61" i="11"/>
  <c r="DX61" i="11"/>
  <c r="EH61" i="11"/>
  <c r="CO61" i="11"/>
  <c r="DM61" i="11"/>
  <c r="DY61" i="11"/>
  <c r="EJ61" i="11"/>
  <c r="EC65" i="11"/>
  <c r="DM65" i="11"/>
  <c r="CW65" i="11"/>
  <c r="CG65" i="11"/>
  <c r="X27" i="11"/>
  <c r="X8" i="11"/>
  <c r="X18" i="11"/>
  <c r="X34" i="11"/>
  <c r="X17" i="11"/>
  <c r="X10" i="11"/>
  <c r="EI183" i="11"/>
  <c r="EE183" i="11"/>
  <c r="EA183" i="11"/>
  <c r="DW183" i="11"/>
  <c r="DS183" i="11"/>
  <c r="DO183" i="11"/>
  <c r="DK183" i="11"/>
  <c r="DG183" i="11"/>
  <c r="DC183" i="11"/>
  <c r="CY183" i="11"/>
  <c r="CU183" i="11"/>
  <c r="CQ183" i="11"/>
  <c r="CM183" i="11"/>
  <c r="CI183" i="11"/>
  <c r="CE183" i="11"/>
  <c r="CA183" i="11"/>
  <c r="I183" i="11"/>
  <c r="H181" i="11"/>
  <c r="EB180" i="11"/>
  <c r="DL180" i="11"/>
  <c r="CV180" i="11"/>
  <c r="CF180" i="11"/>
  <c r="DX178" i="11"/>
  <c r="DH178" i="11"/>
  <c r="CR178" i="11"/>
  <c r="CB178" i="11"/>
  <c r="EI175" i="11"/>
  <c r="EE175" i="11"/>
  <c r="EA175" i="11"/>
  <c r="DW175" i="11"/>
  <c r="DS175" i="11"/>
  <c r="DO175" i="11"/>
  <c r="DK175" i="11"/>
  <c r="DG175" i="11"/>
  <c r="DC175" i="11"/>
  <c r="CY175" i="11"/>
  <c r="CU175" i="11"/>
  <c r="CQ175" i="11"/>
  <c r="CM175" i="11"/>
  <c r="CI175" i="11"/>
  <c r="CE175" i="11"/>
  <c r="CA175" i="11"/>
  <c r="I175" i="11"/>
  <c r="C171" i="11"/>
  <c r="I171" i="11"/>
  <c r="DP170" i="11"/>
  <c r="CV170" i="11"/>
  <c r="CB170" i="11"/>
  <c r="EH183" i="11"/>
  <c r="ED183" i="11"/>
  <c r="DZ183" i="11"/>
  <c r="DV183" i="11"/>
  <c r="DR183" i="11"/>
  <c r="DN183" i="11"/>
  <c r="DJ183" i="11"/>
  <c r="DF183" i="11"/>
  <c r="DB183" i="11"/>
  <c r="CX183" i="11"/>
  <c r="CT183" i="11"/>
  <c r="CP183" i="11"/>
  <c r="CL183" i="11"/>
  <c r="CH183" i="11"/>
  <c r="CD183" i="11"/>
  <c r="BZ183" i="11"/>
  <c r="H183" i="11"/>
  <c r="DX180" i="11"/>
  <c r="DH180" i="11"/>
  <c r="CR180" i="11"/>
  <c r="CB180" i="11"/>
  <c r="EJ178" i="11"/>
  <c r="DT178" i="11"/>
  <c r="DD178" i="11"/>
  <c r="CN178" i="11"/>
  <c r="I177" i="11"/>
  <c r="EH175" i="11"/>
  <c r="ED175" i="11"/>
  <c r="DZ175" i="11"/>
  <c r="DV175" i="11"/>
  <c r="DR175" i="11"/>
  <c r="DN175" i="11"/>
  <c r="DJ175" i="11"/>
  <c r="DF175" i="11"/>
  <c r="DB175" i="11"/>
  <c r="CX175" i="11"/>
  <c r="CT175" i="11"/>
  <c r="CP175" i="11"/>
  <c r="CL175" i="11"/>
  <c r="CH175" i="11"/>
  <c r="CD175" i="11"/>
  <c r="BZ175" i="11"/>
  <c r="H175" i="11"/>
  <c r="EF170" i="11"/>
  <c r="DL170" i="11"/>
  <c r="C170" i="11"/>
  <c r="CN170" i="11"/>
  <c r="DD170" i="11"/>
  <c r="DT170" i="11"/>
  <c r="EJ170" i="11"/>
  <c r="EJ175" i="11"/>
  <c r="EF175" i="11"/>
  <c r="EB175" i="11"/>
  <c r="DX175" i="11"/>
  <c r="DT175" i="11"/>
  <c r="DP175" i="11"/>
  <c r="DL175" i="11"/>
  <c r="DH175" i="11"/>
  <c r="DD175" i="11"/>
  <c r="CZ175" i="11"/>
  <c r="CV175" i="11"/>
  <c r="CR175" i="11"/>
  <c r="CN175" i="11"/>
  <c r="CJ175" i="11"/>
  <c r="CF175" i="11"/>
  <c r="CB175" i="11"/>
  <c r="I173" i="11"/>
  <c r="G171" i="11"/>
  <c r="DX170" i="11"/>
  <c r="CZ170" i="11"/>
  <c r="CF170" i="11"/>
  <c r="EK168" i="11"/>
  <c r="EC168" i="11"/>
  <c r="DU168" i="11"/>
  <c r="DM168" i="11"/>
  <c r="DE168" i="11"/>
  <c r="CW168" i="11"/>
  <c r="CO168" i="11"/>
  <c r="CG168" i="11"/>
  <c r="BY168" i="11"/>
  <c r="EH163" i="11"/>
  <c r="ED163" i="11"/>
  <c r="DZ163" i="11"/>
  <c r="DV163" i="11"/>
  <c r="DR163" i="11"/>
  <c r="DN163" i="11"/>
  <c r="DJ163" i="11"/>
  <c r="DF163" i="11"/>
  <c r="DB163" i="11"/>
  <c r="CX163" i="11"/>
  <c r="CT163" i="11"/>
  <c r="CP163" i="11"/>
  <c r="CL163" i="11"/>
  <c r="CH163" i="11"/>
  <c r="CD163" i="11"/>
  <c r="BZ163" i="11"/>
  <c r="H163" i="11"/>
  <c r="I161" i="11"/>
  <c r="EK160" i="11"/>
  <c r="EC160" i="11"/>
  <c r="DU160" i="11"/>
  <c r="DM160" i="11"/>
  <c r="DE160" i="11"/>
  <c r="CW160" i="11"/>
  <c r="CO160" i="11"/>
  <c r="CG160" i="11"/>
  <c r="BY160" i="11"/>
  <c r="EH155" i="11"/>
  <c r="ED155" i="11"/>
  <c r="DZ155" i="11"/>
  <c r="DV155" i="11"/>
  <c r="DR155" i="11"/>
  <c r="DN155" i="11"/>
  <c r="DJ155" i="11"/>
  <c r="DF155" i="11"/>
  <c r="DB155" i="11"/>
  <c r="CX155" i="11"/>
  <c r="CT155" i="11"/>
  <c r="CP155" i="11"/>
  <c r="CL155" i="11"/>
  <c r="CH155" i="11"/>
  <c r="CD155" i="11"/>
  <c r="BZ155" i="11"/>
  <c r="H155" i="11"/>
  <c r="I153" i="11"/>
  <c r="H148" i="11"/>
  <c r="EK147" i="11"/>
  <c r="EC147" i="11"/>
  <c r="DU147" i="11"/>
  <c r="DM147" i="11"/>
  <c r="DE147" i="11"/>
  <c r="CW147" i="11"/>
  <c r="CO147" i="11"/>
  <c r="CG147" i="11"/>
  <c r="BY147" i="11"/>
  <c r="EK143" i="11"/>
  <c r="EG143" i="11"/>
  <c r="EC143" i="11"/>
  <c r="DY143" i="11"/>
  <c r="DT143" i="11"/>
  <c r="DO143" i="11"/>
  <c r="DI143" i="11"/>
  <c r="DD143" i="11"/>
  <c r="CY143" i="11"/>
  <c r="CS143" i="11"/>
  <c r="CN143" i="11"/>
  <c r="CI143" i="11"/>
  <c r="CC143" i="11"/>
  <c r="I169" i="11"/>
  <c r="EJ168" i="11"/>
  <c r="EB168" i="11"/>
  <c r="DT168" i="11"/>
  <c r="DL168" i="11"/>
  <c r="DD168" i="11"/>
  <c r="CV168" i="11"/>
  <c r="CN168" i="11"/>
  <c r="CF168" i="11"/>
  <c r="I167" i="11"/>
  <c r="EK163" i="11"/>
  <c r="EG163" i="11"/>
  <c r="EC163" i="11"/>
  <c r="DY163" i="11"/>
  <c r="DU163" i="11"/>
  <c r="DQ163" i="11"/>
  <c r="DM163" i="11"/>
  <c r="DI163" i="11"/>
  <c r="DE163" i="11"/>
  <c r="DA163" i="11"/>
  <c r="CW163" i="11"/>
  <c r="CS163" i="11"/>
  <c r="CO163" i="11"/>
  <c r="CK163" i="11"/>
  <c r="CG163" i="11"/>
  <c r="CC163" i="11"/>
  <c r="BY163" i="11"/>
  <c r="G163" i="11"/>
  <c r="H161" i="11"/>
  <c r="EJ160" i="11"/>
  <c r="EB160" i="11"/>
  <c r="DT160" i="11"/>
  <c r="DL160" i="11"/>
  <c r="DD160" i="11"/>
  <c r="CV160" i="11"/>
  <c r="CN160" i="11"/>
  <c r="CF160" i="11"/>
  <c r="I159" i="11"/>
  <c r="EK155" i="11"/>
  <c r="EG155" i="11"/>
  <c r="EC155" i="11"/>
  <c r="DY155" i="11"/>
  <c r="DU155" i="11"/>
  <c r="DQ155" i="11"/>
  <c r="DM155" i="11"/>
  <c r="DI155" i="11"/>
  <c r="DE155" i="11"/>
  <c r="DA155" i="11"/>
  <c r="CW155" i="11"/>
  <c r="CS155" i="11"/>
  <c r="CO155" i="11"/>
  <c r="CK155" i="11"/>
  <c r="CG155" i="11"/>
  <c r="CC155" i="11"/>
  <c r="BY155" i="11"/>
  <c r="G155" i="11"/>
  <c r="H153" i="11"/>
  <c r="EJ147" i="11"/>
  <c r="EB147" i="11"/>
  <c r="DT147" i="11"/>
  <c r="DL147" i="11"/>
  <c r="DD147" i="11"/>
  <c r="CV147" i="11"/>
  <c r="CN147" i="11"/>
  <c r="CF147" i="11"/>
  <c r="EJ143" i="11"/>
  <c r="EF143" i="11"/>
  <c r="EB143" i="11"/>
  <c r="DX143" i="11"/>
  <c r="DS143" i="11"/>
  <c r="DM143" i="11"/>
  <c r="DH143" i="11"/>
  <c r="DC143" i="11"/>
  <c r="CW143" i="11"/>
  <c r="CR143" i="11"/>
  <c r="CM143" i="11"/>
  <c r="CG143" i="11"/>
  <c r="CB143" i="11"/>
  <c r="C143" i="11"/>
  <c r="G143" i="11"/>
  <c r="BZ143" i="11"/>
  <c r="CD143" i="11"/>
  <c r="CH143" i="11"/>
  <c r="CL143" i="11"/>
  <c r="CP143" i="11"/>
  <c r="CT143" i="11"/>
  <c r="CX143" i="11"/>
  <c r="DB143" i="11"/>
  <c r="DF143" i="11"/>
  <c r="DJ143" i="11"/>
  <c r="DN143" i="11"/>
  <c r="DR143" i="11"/>
  <c r="DV143" i="11"/>
  <c r="EF168" i="11"/>
  <c r="DX168" i="11"/>
  <c r="DP168" i="11"/>
  <c r="DH168" i="11"/>
  <c r="CZ168" i="11"/>
  <c r="CR168" i="11"/>
  <c r="CJ168" i="11"/>
  <c r="CB168" i="11"/>
  <c r="EI163" i="11"/>
  <c r="EE163" i="11"/>
  <c r="EA163" i="11"/>
  <c r="DW163" i="11"/>
  <c r="DS163" i="11"/>
  <c r="DO163" i="11"/>
  <c r="DK163" i="11"/>
  <c r="DG163" i="11"/>
  <c r="DC163" i="11"/>
  <c r="CY163" i="11"/>
  <c r="CU163" i="11"/>
  <c r="CQ163" i="11"/>
  <c r="CM163" i="11"/>
  <c r="CI163" i="11"/>
  <c r="CE163" i="11"/>
  <c r="CA163" i="11"/>
  <c r="I163" i="11"/>
  <c r="EF160" i="11"/>
  <c r="DX160" i="11"/>
  <c r="DP160" i="11"/>
  <c r="DH160" i="11"/>
  <c r="CZ160" i="11"/>
  <c r="CR160" i="11"/>
  <c r="CJ160" i="11"/>
  <c r="CB160" i="11"/>
  <c r="EI155" i="11"/>
  <c r="EE155" i="11"/>
  <c r="EA155" i="11"/>
  <c r="DW155" i="11"/>
  <c r="DS155" i="11"/>
  <c r="DO155" i="11"/>
  <c r="DK155" i="11"/>
  <c r="DG155" i="11"/>
  <c r="DC155" i="11"/>
  <c r="CY155" i="11"/>
  <c r="CU155" i="11"/>
  <c r="CQ155" i="11"/>
  <c r="CM155" i="11"/>
  <c r="CI155" i="11"/>
  <c r="CE155" i="11"/>
  <c r="CA155" i="11"/>
  <c r="I155" i="11"/>
  <c r="EF147" i="11"/>
  <c r="DX147" i="11"/>
  <c r="DP147" i="11"/>
  <c r="DH147" i="11"/>
  <c r="CZ147" i="11"/>
  <c r="CR147" i="11"/>
  <c r="CJ147" i="11"/>
  <c r="CB147" i="11"/>
  <c r="EH143" i="11"/>
  <c r="ED143" i="11"/>
  <c r="DZ143" i="11"/>
  <c r="DU143" i="11"/>
  <c r="DP143" i="11"/>
  <c r="DK143" i="11"/>
  <c r="DE143" i="11"/>
  <c r="CZ143" i="11"/>
  <c r="CU143" i="11"/>
  <c r="CO143" i="11"/>
  <c r="CJ143" i="11"/>
  <c r="CE143" i="11"/>
  <c r="BY143" i="11"/>
  <c r="EB142" i="11"/>
  <c r="DL142" i="11"/>
  <c r="CV142" i="11"/>
  <c r="CF142" i="11"/>
  <c r="DX140" i="11"/>
  <c r="DH140" i="11"/>
  <c r="CR140" i="11"/>
  <c r="CB140" i="11"/>
  <c r="EJ139" i="11"/>
  <c r="EF139" i="11"/>
  <c r="EB139" i="11"/>
  <c r="DX139" i="11"/>
  <c r="DT139" i="11"/>
  <c r="DP139" i="11"/>
  <c r="DL139" i="11"/>
  <c r="DH139" i="11"/>
  <c r="DD139" i="11"/>
  <c r="CZ139" i="11"/>
  <c r="CV139" i="11"/>
  <c r="CR139" i="11"/>
  <c r="CN139" i="11"/>
  <c r="CJ139" i="11"/>
  <c r="CF139" i="11"/>
  <c r="CB139" i="11"/>
  <c r="EJ138" i="11"/>
  <c r="DT138" i="11"/>
  <c r="DD138" i="11"/>
  <c r="CN138" i="11"/>
  <c r="EI137" i="11"/>
  <c r="EE137" i="11"/>
  <c r="EA137" i="11"/>
  <c r="DW137" i="11"/>
  <c r="DS137" i="11"/>
  <c r="DO137" i="11"/>
  <c r="DK137" i="11"/>
  <c r="DG137" i="11"/>
  <c r="DC137" i="11"/>
  <c r="CY137" i="11"/>
  <c r="CU137" i="11"/>
  <c r="CQ137" i="11"/>
  <c r="CM137" i="11"/>
  <c r="CI137" i="11"/>
  <c r="CE137" i="11"/>
  <c r="CA137" i="11"/>
  <c r="H137" i="11"/>
  <c r="EH135" i="11"/>
  <c r="ED135" i="11"/>
  <c r="DZ135" i="11"/>
  <c r="DV135" i="11"/>
  <c r="DR135" i="11"/>
  <c r="DN135" i="11"/>
  <c r="DJ135" i="11"/>
  <c r="DF135" i="11"/>
  <c r="DB135" i="11"/>
  <c r="CX135" i="11"/>
  <c r="CT135" i="11"/>
  <c r="CP135" i="11"/>
  <c r="CL135" i="11"/>
  <c r="CH135" i="11"/>
  <c r="CD135" i="11"/>
  <c r="BZ135" i="11"/>
  <c r="G135" i="11"/>
  <c r="EE132" i="11"/>
  <c r="DW132" i="11"/>
  <c r="DO132" i="11"/>
  <c r="DG132" i="11"/>
  <c r="CY132" i="11"/>
  <c r="CQ132" i="11"/>
  <c r="CI132" i="11"/>
  <c r="CA132" i="11"/>
  <c r="EJ130" i="11"/>
  <c r="EB130" i="11"/>
  <c r="DT130" i="11"/>
  <c r="DL130" i="11"/>
  <c r="DD130" i="11"/>
  <c r="CV130" i="11"/>
  <c r="CN130" i="11"/>
  <c r="CF130" i="11"/>
  <c r="I129" i="11"/>
  <c r="EJ128" i="11"/>
  <c r="EB128" i="11"/>
  <c r="DT128" i="11"/>
  <c r="DL128" i="11"/>
  <c r="DD128" i="11"/>
  <c r="CV128" i="11"/>
  <c r="CN128" i="11"/>
  <c r="CF128" i="11"/>
  <c r="I127" i="11"/>
  <c r="EH125" i="11"/>
  <c r="ED125" i="11"/>
  <c r="DZ125" i="11"/>
  <c r="DV125" i="11"/>
  <c r="DR125" i="11"/>
  <c r="DN125" i="11"/>
  <c r="DJ125" i="11"/>
  <c r="DF125" i="11"/>
  <c r="DB125" i="11"/>
  <c r="CX125" i="11"/>
  <c r="CT125" i="11"/>
  <c r="CP125" i="11"/>
  <c r="CL125" i="11"/>
  <c r="CH125" i="11"/>
  <c r="CD125" i="11"/>
  <c r="BZ125" i="11"/>
  <c r="H125" i="11"/>
  <c r="EI124" i="11"/>
  <c r="EE124" i="11"/>
  <c r="EA124" i="11"/>
  <c r="DW124" i="11"/>
  <c r="DS124" i="11"/>
  <c r="DO124" i="11"/>
  <c r="DK124" i="11"/>
  <c r="DG124" i="11"/>
  <c r="DC124" i="11"/>
  <c r="CY124" i="11"/>
  <c r="CU124" i="11"/>
  <c r="CQ124" i="11"/>
  <c r="CM124" i="11"/>
  <c r="CI124" i="11"/>
  <c r="CE124" i="11"/>
  <c r="CA124" i="11"/>
  <c r="G124" i="11"/>
  <c r="EI123" i="11"/>
  <c r="EE123" i="11"/>
  <c r="EA123" i="11"/>
  <c r="DW123" i="11"/>
  <c r="DS123" i="11"/>
  <c r="DO123" i="11"/>
  <c r="DK123" i="11"/>
  <c r="DG123" i="11"/>
  <c r="DC123" i="11"/>
  <c r="CY123" i="11"/>
  <c r="CU123" i="11"/>
  <c r="CQ123" i="11"/>
  <c r="CM123" i="11"/>
  <c r="CI123" i="11"/>
  <c r="CE123" i="11"/>
  <c r="CA123" i="11"/>
  <c r="I123" i="11"/>
  <c r="EJ122" i="11"/>
  <c r="EF122" i="11"/>
  <c r="EB122" i="11"/>
  <c r="DX122" i="11"/>
  <c r="DT122" i="11"/>
  <c r="DP122" i="11"/>
  <c r="DL122" i="11"/>
  <c r="DH122" i="11"/>
  <c r="DD122" i="11"/>
  <c r="CZ122" i="11"/>
  <c r="CV122" i="11"/>
  <c r="CR122" i="11"/>
  <c r="CN122" i="11"/>
  <c r="CJ122" i="11"/>
  <c r="CF122" i="11"/>
  <c r="CB122" i="11"/>
  <c r="EH119" i="11"/>
  <c r="ED119" i="11"/>
  <c r="DZ119" i="11"/>
  <c r="DV119" i="11"/>
  <c r="DR119" i="11"/>
  <c r="DN119" i="11"/>
  <c r="DJ119" i="11"/>
  <c r="DF119" i="11"/>
  <c r="DB119" i="11"/>
  <c r="CX119" i="11"/>
  <c r="CT119" i="11"/>
  <c r="CP119" i="11"/>
  <c r="CL119" i="11"/>
  <c r="CH119" i="11"/>
  <c r="CD119" i="11"/>
  <c r="BZ119" i="11"/>
  <c r="H119" i="11"/>
  <c r="EJ118" i="11"/>
  <c r="EF118" i="11"/>
  <c r="EB118" i="11"/>
  <c r="DX118" i="11"/>
  <c r="DT118" i="11"/>
  <c r="DP118" i="11"/>
  <c r="DL118" i="11"/>
  <c r="DH118" i="11"/>
  <c r="DD118" i="11"/>
  <c r="CZ118" i="11"/>
  <c r="CV118" i="11"/>
  <c r="CR118" i="11"/>
  <c r="CN118" i="11"/>
  <c r="CJ118" i="11"/>
  <c r="CF118" i="11"/>
  <c r="CB118" i="11"/>
  <c r="DZ115" i="11"/>
  <c r="DV115" i="11"/>
  <c r="DR115" i="11"/>
  <c r="DN115" i="11"/>
  <c r="DJ115" i="11"/>
  <c r="DF115" i="11"/>
  <c r="DB115" i="11"/>
  <c r="CX115" i="11"/>
  <c r="CT115" i="11"/>
  <c r="CP115" i="11"/>
  <c r="CL115" i="11"/>
  <c r="CH115" i="11"/>
  <c r="CD115" i="11"/>
  <c r="BZ115" i="11"/>
  <c r="H115" i="11"/>
  <c r="EJ114" i="11"/>
  <c r="EF114" i="11"/>
  <c r="EB114" i="11"/>
  <c r="DX114" i="11"/>
  <c r="DT114" i="11"/>
  <c r="DP114" i="11"/>
  <c r="DL114" i="11"/>
  <c r="DH114" i="11"/>
  <c r="DD114" i="11"/>
  <c r="CZ114" i="11"/>
  <c r="CV114" i="11"/>
  <c r="CR114" i="11"/>
  <c r="CN114" i="11"/>
  <c r="CJ114" i="11"/>
  <c r="CF114" i="11"/>
  <c r="CB114" i="11"/>
  <c r="I114" i="11"/>
  <c r="EJ113" i="11"/>
  <c r="ED113" i="11"/>
  <c r="DY113" i="11"/>
  <c r="DT113" i="11"/>
  <c r="DN113" i="11"/>
  <c r="DI113" i="11"/>
  <c r="DD113" i="11"/>
  <c r="CX113" i="11"/>
  <c r="CS113" i="11"/>
  <c r="CN113" i="11"/>
  <c r="CH113" i="11"/>
  <c r="CC113" i="11"/>
  <c r="I113" i="11"/>
  <c r="EI112" i="11"/>
  <c r="ED112" i="11"/>
  <c r="DY112" i="11"/>
  <c r="DS112" i="11"/>
  <c r="DN112" i="11"/>
  <c r="DI112" i="11"/>
  <c r="DC112" i="11"/>
  <c r="CX112" i="11"/>
  <c r="CS112" i="11"/>
  <c r="CM112" i="11"/>
  <c r="CH112" i="11"/>
  <c r="CC112" i="11"/>
  <c r="H112" i="11"/>
  <c r="EJ111" i="11"/>
  <c r="EF111" i="11"/>
  <c r="EB111" i="11"/>
  <c r="DX111" i="11"/>
  <c r="DT111" i="11"/>
  <c r="DP111" i="11"/>
  <c r="DL111" i="11"/>
  <c r="DH111" i="11"/>
  <c r="DD111" i="11"/>
  <c r="CZ111" i="11"/>
  <c r="CV111" i="11"/>
  <c r="CR111" i="11"/>
  <c r="CN111" i="11"/>
  <c r="CJ111" i="11"/>
  <c r="CF111" i="11"/>
  <c r="CB111" i="11"/>
  <c r="I111" i="11"/>
  <c r="DQ109" i="11"/>
  <c r="CV109" i="11"/>
  <c r="BZ109" i="11"/>
  <c r="DV108" i="11"/>
  <c r="DA108" i="11"/>
  <c r="CE108" i="11"/>
  <c r="EJ107" i="11"/>
  <c r="EF107" i="11"/>
  <c r="EB107" i="11"/>
  <c r="DX107" i="11"/>
  <c r="DT107" i="11"/>
  <c r="DP107" i="11"/>
  <c r="DL107" i="11"/>
  <c r="DH107" i="11"/>
  <c r="DD107" i="11"/>
  <c r="CZ107" i="11"/>
  <c r="CV107" i="11"/>
  <c r="CR107" i="11"/>
  <c r="CN107" i="11"/>
  <c r="CJ107" i="11"/>
  <c r="CF107" i="11"/>
  <c r="CB107" i="11"/>
  <c r="I107" i="11"/>
  <c r="EC105" i="11"/>
  <c r="DM105" i="11"/>
  <c r="DA105" i="11"/>
  <c r="CL105" i="11"/>
  <c r="EK103" i="11"/>
  <c r="EF103" i="11"/>
  <c r="EA103" i="11"/>
  <c r="DU103" i="11"/>
  <c r="DP103" i="11"/>
  <c r="DK103" i="11"/>
  <c r="DE103" i="11"/>
  <c r="CZ103" i="11"/>
  <c r="CU103" i="11"/>
  <c r="CO103" i="11"/>
  <c r="CJ103" i="11"/>
  <c r="CE103" i="11"/>
  <c r="EH101" i="11"/>
  <c r="DV101" i="11"/>
  <c r="DH101" i="11"/>
  <c r="CS101" i="11"/>
  <c r="EE99" i="11"/>
  <c r="DW99" i="11"/>
  <c r="DO99" i="11"/>
  <c r="DG99" i="11"/>
  <c r="CY99" i="11"/>
  <c r="CQ99" i="11"/>
  <c r="CI99" i="11"/>
  <c r="EC95" i="11"/>
  <c r="DM95" i="11"/>
  <c r="CW95" i="11"/>
  <c r="EE94" i="11"/>
  <c r="DQ91" i="11"/>
  <c r="DL88" i="11"/>
  <c r="I105" i="11"/>
  <c r="BZ105" i="11"/>
  <c r="CK105" i="11"/>
  <c r="CV105" i="11"/>
  <c r="DF105" i="11"/>
  <c r="DQ105" i="11"/>
  <c r="EB105" i="11"/>
  <c r="C91" i="11"/>
  <c r="H91" i="11"/>
  <c r="CB91" i="11"/>
  <c r="CG91" i="11"/>
  <c r="CM91" i="11"/>
  <c r="CR91" i="11"/>
  <c r="CW91" i="11"/>
  <c r="DC91" i="11"/>
  <c r="DH91" i="11"/>
  <c r="DM91" i="11"/>
  <c r="DS91" i="11"/>
  <c r="DX91" i="11"/>
  <c r="EC91" i="11"/>
  <c r="EI91" i="11"/>
  <c r="BY91" i="11"/>
  <c r="CF91" i="11"/>
  <c r="CN91" i="11"/>
  <c r="CU91" i="11"/>
  <c r="DA91" i="11"/>
  <c r="DI91" i="11"/>
  <c r="DP91" i="11"/>
  <c r="DW91" i="11"/>
  <c r="EE91" i="11"/>
  <c r="EK91" i="11"/>
  <c r="CA91" i="11"/>
  <c r="CJ91" i="11"/>
  <c r="CS91" i="11"/>
  <c r="DD91" i="11"/>
  <c r="DL91" i="11"/>
  <c r="DU91" i="11"/>
  <c r="EF91" i="11"/>
  <c r="CC91" i="11"/>
  <c r="CK91" i="11"/>
  <c r="CV91" i="11"/>
  <c r="DE91" i="11"/>
  <c r="DO91" i="11"/>
  <c r="DY91" i="11"/>
  <c r="EG91" i="11"/>
  <c r="I91" i="11"/>
  <c r="CI91" i="11"/>
  <c r="CQ91" i="11"/>
  <c r="CZ91" i="11"/>
  <c r="DK91" i="11"/>
  <c r="DT91" i="11"/>
  <c r="EB91" i="11"/>
  <c r="EB138" i="11"/>
  <c r="DL138" i="11"/>
  <c r="CV138" i="11"/>
  <c r="CF138" i="11"/>
  <c r="EJ135" i="11"/>
  <c r="EF135" i="11"/>
  <c r="EB135" i="11"/>
  <c r="DX135" i="11"/>
  <c r="DT135" i="11"/>
  <c r="DP135" i="11"/>
  <c r="DL135" i="11"/>
  <c r="DH135" i="11"/>
  <c r="DD135" i="11"/>
  <c r="CZ135" i="11"/>
  <c r="CV135" i="11"/>
  <c r="CR135" i="11"/>
  <c r="CN135" i="11"/>
  <c r="CJ135" i="11"/>
  <c r="CF135" i="11"/>
  <c r="CB135" i="11"/>
  <c r="EF130" i="11"/>
  <c r="DX130" i="11"/>
  <c r="DP130" i="11"/>
  <c r="DH130" i="11"/>
  <c r="CZ130" i="11"/>
  <c r="CR130" i="11"/>
  <c r="CJ130" i="11"/>
  <c r="CB130" i="11"/>
  <c r="EF128" i="11"/>
  <c r="DX128" i="11"/>
  <c r="DP128" i="11"/>
  <c r="DH128" i="11"/>
  <c r="CZ128" i="11"/>
  <c r="CR128" i="11"/>
  <c r="CJ128" i="11"/>
  <c r="CB128" i="11"/>
  <c r="EJ125" i="11"/>
  <c r="EF125" i="11"/>
  <c r="EB125" i="11"/>
  <c r="DX125" i="11"/>
  <c r="DT125" i="11"/>
  <c r="DP125" i="11"/>
  <c r="DL125" i="11"/>
  <c r="DH125" i="11"/>
  <c r="DD125" i="11"/>
  <c r="CZ125" i="11"/>
  <c r="CV125" i="11"/>
  <c r="CR125" i="11"/>
  <c r="CN125" i="11"/>
  <c r="CJ125" i="11"/>
  <c r="CF125" i="11"/>
  <c r="CB125" i="11"/>
  <c r="EK124" i="11"/>
  <c r="EG124" i="11"/>
  <c r="EC124" i="11"/>
  <c r="DY124" i="11"/>
  <c r="DU124" i="11"/>
  <c r="DQ124" i="11"/>
  <c r="DM124" i="11"/>
  <c r="DI124" i="11"/>
  <c r="DE124" i="11"/>
  <c r="DA124" i="11"/>
  <c r="CW124" i="11"/>
  <c r="CS124" i="11"/>
  <c r="CO124" i="11"/>
  <c r="CK124" i="11"/>
  <c r="CG124" i="11"/>
  <c r="CC124" i="11"/>
  <c r="BY124" i="11"/>
  <c r="EB109" i="11"/>
  <c r="DF109" i="11"/>
  <c r="CK109" i="11"/>
  <c r="EH105" i="11"/>
  <c r="DV105" i="11"/>
  <c r="DH105" i="11"/>
  <c r="CR105" i="11"/>
  <c r="CF105" i="11"/>
  <c r="I94" i="11"/>
  <c r="CF94" i="11"/>
  <c r="CN94" i="11"/>
  <c r="CV94" i="11"/>
  <c r="DD94" i="11"/>
  <c r="DL94" i="11"/>
  <c r="DT94" i="11"/>
  <c r="CA94" i="11"/>
  <c r="CJ94" i="11"/>
  <c r="CU94" i="11"/>
  <c r="DG94" i="11"/>
  <c r="DP94" i="11"/>
  <c r="EA94" i="11"/>
  <c r="EI94" i="11"/>
  <c r="CB94" i="11"/>
  <c r="CM94" i="11"/>
  <c r="CY94" i="11"/>
  <c r="DH94" i="11"/>
  <c r="DS94" i="11"/>
  <c r="EB94" i="11"/>
  <c r="EJ94" i="11"/>
  <c r="H94" i="11"/>
  <c r="CI94" i="11"/>
  <c r="CR94" i="11"/>
  <c r="DC94" i="11"/>
  <c r="DO94" i="11"/>
  <c r="DX94" i="11"/>
  <c r="EF94" i="11"/>
  <c r="EJ91" i="11"/>
  <c r="CY91" i="11"/>
  <c r="C88" i="11"/>
  <c r="H88" i="11"/>
  <c r="CA88" i="11"/>
  <c r="CE88" i="11"/>
  <c r="CI88" i="11"/>
  <c r="CM88" i="11"/>
  <c r="CQ88" i="11"/>
  <c r="CU88" i="11"/>
  <c r="CY88" i="11"/>
  <c r="DC88" i="11"/>
  <c r="DG88" i="11"/>
  <c r="DK88" i="11"/>
  <c r="DO88" i="11"/>
  <c r="DS88" i="11"/>
  <c r="DW88" i="11"/>
  <c r="EA88" i="11"/>
  <c r="EE88" i="11"/>
  <c r="EI88" i="11"/>
  <c r="BY88" i="11"/>
  <c r="CD88" i="11"/>
  <c r="CJ88" i="11"/>
  <c r="CO88" i="11"/>
  <c r="CT88" i="11"/>
  <c r="CZ88" i="11"/>
  <c r="DE88" i="11"/>
  <c r="DJ88" i="11"/>
  <c r="DP88" i="11"/>
  <c r="DU88" i="11"/>
  <c r="DZ88" i="11"/>
  <c r="EF88" i="11"/>
  <c r="EK88" i="11"/>
  <c r="I88" i="11"/>
  <c r="CF88" i="11"/>
  <c r="CL88" i="11"/>
  <c r="CS88" i="11"/>
  <c r="DA88" i="11"/>
  <c r="DH88" i="11"/>
  <c r="DN88" i="11"/>
  <c r="DV88" i="11"/>
  <c r="EC88" i="11"/>
  <c r="EJ88" i="11"/>
  <c r="BZ88" i="11"/>
  <c r="CG88" i="11"/>
  <c r="CN88" i="11"/>
  <c r="CV88" i="11"/>
  <c r="DB88" i="11"/>
  <c r="DI88" i="11"/>
  <c r="DQ88" i="11"/>
  <c r="DX88" i="11"/>
  <c r="ED88" i="11"/>
  <c r="G88" i="11"/>
  <c r="CC88" i="11"/>
  <c r="CK88" i="11"/>
  <c r="CR88" i="11"/>
  <c r="CX88" i="11"/>
  <c r="DF88" i="11"/>
  <c r="DM88" i="11"/>
  <c r="DT88" i="11"/>
  <c r="EB88" i="11"/>
  <c r="EH88" i="11"/>
  <c r="DX138" i="11"/>
  <c r="DH138" i="11"/>
  <c r="CR138" i="11"/>
  <c r="CB138" i="11"/>
  <c r="EI135" i="11"/>
  <c r="EE135" i="11"/>
  <c r="EA135" i="11"/>
  <c r="DW135" i="11"/>
  <c r="DS135" i="11"/>
  <c r="DO135" i="11"/>
  <c r="DK135" i="11"/>
  <c r="DG135" i="11"/>
  <c r="DC135" i="11"/>
  <c r="CY135" i="11"/>
  <c r="CU135" i="11"/>
  <c r="CQ135" i="11"/>
  <c r="CM135" i="11"/>
  <c r="CI135" i="11"/>
  <c r="CE135" i="11"/>
  <c r="CA135" i="11"/>
  <c r="H135" i="11"/>
  <c r="EE130" i="11"/>
  <c r="DW130" i="11"/>
  <c r="DO130" i="11"/>
  <c r="DG130" i="11"/>
  <c r="CY130" i="11"/>
  <c r="CQ130" i="11"/>
  <c r="CI130" i="11"/>
  <c r="CA130" i="11"/>
  <c r="EE128" i="11"/>
  <c r="DW128" i="11"/>
  <c r="DO128" i="11"/>
  <c r="DG128" i="11"/>
  <c r="CY128" i="11"/>
  <c r="CQ128" i="11"/>
  <c r="CI128" i="11"/>
  <c r="CA128" i="11"/>
  <c r="EI125" i="11"/>
  <c r="EE125" i="11"/>
  <c r="EA125" i="11"/>
  <c r="DW125" i="11"/>
  <c r="DS125" i="11"/>
  <c r="DO125" i="11"/>
  <c r="DK125" i="11"/>
  <c r="DG125" i="11"/>
  <c r="DC125" i="11"/>
  <c r="CY125" i="11"/>
  <c r="CU125" i="11"/>
  <c r="CQ125" i="11"/>
  <c r="CM125" i="11"/>
  <c r="CI125" i="11"/>
  <c r="CE125" i="11"/>
  <c r="CA125" i="11"/>
  <c r="I125" i="11"/>
  <c r="EJ124" i="11"/>
  <c r="EF124" i="11"/>
  <c r="EB124" i="11"/>
  <c r="DX124" i="11"/>
  <c r="DT124" i="11"/>
  <c r="DP124" i="11"/>
  <c r="DL124" i="11"/>
  <c r="DH124" i="11"/>
  <c r="DD124" i="11"/>
  <c r="CZ124" i="11"/>
  <c r="CV124" i="11"/>
  <c r="CR124" i="11"/>
  <c r="CN124" i="11"/>
  <c r="CJ124" i="11"/>
  <c r="CF124" i="11"/>
  <c r="CB124" i="11"/>
  <c r="I119" i="11"/>
  <c r="I115" i="11"/>
  <c r="EK114" i="11"/>
  <c r="EG114" i="11"/>
  <c r="EC114" i="11"/>
  <c r="DY114" i="11"/>
  <c r="DU114" i="11"/>
  <c r="DQ114" i="11"/>
  <c r="DM114" i="11"/>
  <c r="DI114" i="11"/>
  <c r="DE114" i="11"/>
  <c r="DA114" i="11"/>
  <c r="CW114" i="11"/>
  <c r="CS114" i="11"/>
  <c r="CO114" i="11"/>
  <c r="CK114" i="11"/>
  <c r="CG114" i="11"/>
  <c r="CC114" i="11"/>
  <c r="EK113" i="11"/>
  <c r="EF113" i="11"/>
  <c r="DZ113" i="11"/>
  <c r="DU113" i="11"/>
  <c r="DP113" i="11"/>
  <c r="DJ113" i="11"/>
  <c r="DE113" i="11"/>
  <c r="CZ113" i="11"/>
  <c r="CT113" i="11"/>
  <c r="CO113" i="11"/>
  <c r="CJ113" i="11"/>
  <c r="CD113" i="11"/>
  <c r="EK112" i="11"/>
  <c r="EE112" i="11"/>
  <c r="DZ112" i="11"/>
  <c r="DU112" i="11"/>
  <c r="DO112" i="11"/>
  <c r="DJ112" i="11"/>
  <c r="DE112" i="11"/>
  <c r="CY112" i="11"/>
  <c r="CT112" i="11"/>
  <c r="CO112" i="11"/>
  <c r="CI112" i="11"/>
  <c r="CD112" i="11"/>
  <c r="DV109" i="11"/>
  <c r="DA109" i="11"/>
  <c r="CF109" i="11"/>
  <c r="EA108" i="11"/>
  <c r="DF108" i="11"/>
  <c r="CK108" i="11"/>
  <c r="EG105" i="11"/>
  <c r="DR105" i="11"/>
  <c r="DB105" i="11"/>
  <c r="CP105" i="11"/>
  <c r="CB105" i="11"/>
  <c r="C103" i="11"/>
  <c r="G103" i="11"/>
  <c r="BZ103" i="11"/>
  <c r="CD103" i="11"/>
  <c r="CH103" i="11"/>
  <c r="CL103" i="11"/>
  <c r="CP103" i="11"/>
  <c r="CT103" i="11"/>
  <c r="CX103" i="11"/>
  <c r="DB103" i="11"/>
  <c r="DF103" i="11"/>
  <c r="DJ103" i="11"/>
  <c r="DN103" i="11"/>
  <c r="DR103" i="11"/>
  <c r="DV103" i="11"/>
  <c r="DZ103" i="11"/>
  <c r="ED103" i="11"/>
  <c r="EH103" i="11"/>
  <c r="BY101" i="11"/>
  <c r="G101" i="11"/>
  <c r="CC101" i="11"/>
  <c r="CK101" i="11"/>
  <c r="CR101" i="11"/>
  <c r="CX101" i="11"/>
  <c r="DF101" i="11"/>
  <c r="DM101" i="11"/>
  <c r="DT101" i="11"/>
  <c r="EB101" i="11"/>
  <c r="BZ101" i="11"/>
  <c r="CG101" i="11"/>
  <c r="CN101" i="11"/>
  <c r="CV101" i="11"/>
  <c r="DB101" i="11"/>
  <c r="DI101" i="11"/>
  <c r="DQ101" i="11"/>
  <c r="DX101" i="11"/>
  <c r="ED101" i="11"/>
  <c r="C99" i="11"/>
  <c r="G99" i="11"/>
  <c r="BZ99" i="11"/>
  <c r="CD99" i="11"/>
  <c r="CH99" i="11"/>
  <c r="CL99" i="11"/>
  <c r="CP99" i="11"/>
  <c r="CT99" i="11"/>
  <c r="CX99" i="11"/>
  <c r="DB99" i="11"/>
  <c r="DF99" i="11"/>
  <c r="DJ99" i="11"/>
  <c r="DN99" i="11"/>
  <c r="DR99" i="11"/>
  <c r="DV99" i="11"/>
  <c r="DZ99" i="11"/>
  <c r="ED99" i="11"/>
  <c r="EH99" i="11"/>
  <c r="I99" i="11"/>
  <c r="CB99" i="11"/>
  <c r="CF99" i="11"/>
  <c r="CJ99" i="11"/>
  <c r="CN99" i="11"/>
  <c r="CR99" i="11"/>
  <c r="CV99" i="11"/>
  <c r="CZ99" i="11"/>
  <c r="DD99" i="11"/>
  <c r="DH99" i="11"/>
  <c r="DL99" i="11"/>
  <c r="DP99" i="11"/>
  <c r="DT99" i="11"/>
  <c r="DX99" i="11"/>
  <c r="EB99" i="11"/>
  <c r="EF99" i="11"/>
  <c r="EJ99" i="11"/>
  <c r="C95" i="11"/>
  <c r="H95" i="11"/>
  <c r="CA95" i="11"/>
  <c r="CE95" i="11"/>
  <c r="CI95" i="11"/>
  <c r="CM95" i="11"/>
  <c r="CQ95" i="11"/>
  <c r="CU95" i="11"/>
  <c r="CY95" i="11"/>
  <c r="DC95" i="11"/>
  <c r="DG95" i="11"/>
  <c r="DK95" i="11"/>
  <c r="DO95" i="11"/>
  <c r="DS95" i="11"/>
  <c r="DW95" i="11"/>
  <c r="EA95" i="11"/>
  <c r="EE95" i="11"/>
  <c r="EI95" i="11"/>
  <c r="I95" i="11"/>
  <c r="CB95" i="11"/>
  <c r="CF95" i="11"/>
  <c r="CJ95" i="11"/>
  <c r="CN95" i="11"/>
  <c r="CR95" i="11"/>
  <c r="CV95" i="11"/>
  <c r="CZ95" i="11"/>
  <c r="DD95" i="11"/>
  <c r="DH95" i="11"/>
  <c r="DL95" i="11"/>
  <c r="DP95" i="11"/>
  <c r="DT95" i="11"/>
  <c r="DX95" i="11"/>
  <c r="EB95" i="11"/>
  <c r="EF95" i="11"/>
  <c r="EJ95" i="11"/>
  <c r="G95" i="11"/>
  <c r="BZ95" i="11"/>
  <c r="CD95" i="11"/>
  <c r="CH95" i="11"/>
  <c r="CL95" i="11"/>
  <c r="CP95" i="11"/>
  <c r="CT95" i="11"/>
  <c r="CX95" i="11"/>
  <c r="DB95" i="11"/>
  <c r="DF95" i="11"/>
  <c r="DJ95" i="11"/>
  <c r="DN95" i="11"/>
  <c r="DR95" i="11"/>
  <c r="DV95" i="11"/>
  <c r="DZ95" i="11"/>
  <c r="ED95" i="11"/>
  <c r="EH95" i="11"/>
  <c r="CZ94" i="11"/>
  <c r="EA91" i="11"/>
  <c r="CO91" i="11"/>
  <c r="DR88" i="11"/>
  <c r="CP88" i="11"/>
  <c r="EI100" i="11"/>
  <c r="EC100" i="11"/>
  <c r="DV100" i="11"/>
  <c r="DN100" i="11"/>
  <c r="DG100" i="11"/>
  <c r="DA100" i="11"/>
  <c r="CS100" i="11"/>
  <c r="CL100" i="11"/>
  <c r="CE100" i="11"/>
  <c r="H100" i="11"/>
  <c r="EK98" i="11"/>
  <c r="EF98" i="11"/>
  <c r="EA98" i="11"/>
  <c r="DU98" i="11"/>
  <c r="DP98" i="11"/>
  <c r="DK98" i="11"/>
  <c r="DE98" i="11"/>
  <c r="CZ98" i="11"/>
  <c r="CU98" i="11"/>
  <c r="CO98" i="11"/>
  <c r="CJ98" i="11"/>
  <c r="CE98" i="11"/>
  <c r="BY98" i="11"/>
  <c r="EK97" i="11"/>
  <c r="EC97" i="11"/>
  <c r="DU97" i="11"/>
  <c r="DM97" i="11"/>
  <c r="DE97" i="11"/>
  <c r="CW97" i="11"/>
  <c r="CO97" i="11"/>
  <c r="CG97" i="11"/>
  <c r="G93" i="11"/>
  <c r="CS93" i="11"/>
  <c r="DY93" i="11"/>
  <c r="C92" i="11"/>
  <c r="G92" i="11"/>
  <c r="BZ92" i="11"/>
  <c r="CD92" i="11"/>
  <c r="CH92" i="11"/>
  <c r="CL92" i="11"/>
  <c r="BY92" i="11"/>
  <c r="CE92" i="11"/>
  <c r="CJ92" i="11"/>
  <c r="CO92" i="11"/>
  <c r="CS92" i="11"/>
  <c r="CW92" i="11"/>
  <c r="DA92" i="11"/>
  <c r="DE92" i="11"/>
  <c r="DI92" i="11"/>
  <c r="DM92" i="11"/>
  <c r="DQ92" i="11"/>
  <c r="DU92" i="11"/>
  <c r="DY92" i="11"/>
  <c r="EC92" i="11"/>
  <c r="EG92" i="11"/>
  <c r="EK92" i="11"/>
  <c r="EG89" i="11"/>
  <c r="DQ89" i="11"/>
  <c r="DE89" i="11"/>
  <c r="CP89" i="11"/>
  <c r="EF87" i="11"/>
  <c r="DU87" i="11"/>
  <c r="DL87" i="11"/>
  <c r="DC87" i="11"/>
  <c r="CR87" i="11"/>
  <c r="CJ87" i="11"/>
  <c r="DZ85" i="11"/>
  <c r="DM85" i="11"/>
  <c r="DA85" i="11"/>
  <c r="CK85" i="11"/>
  <c r="C80" i="11"/>
  <c r="G80" i="11"/>
  <c r="BZ80" i="11"/>
  <c r="CD80" i="11"/>
  <c r="CH80" i="11"/>
  <c r="CL80" i="11"/>
  <c r="CP80" i="11"/>
  <c r="CT80" i="11"/>
  <c r="CX80" i="11"/>
  <c r="DB80" i="11"/>
  <c r="DF80" i="11"/>
  <c r="DJ80" i="11"/>
  <c r="DN80" i="11"/>
  <c r="DR80" i="11"/>
  <c r="DV80" i="11"/>
  <c r="DZ80" i="11"/>
  <c r="ED80" i="11"/>
  <c r="EH80" i="11"/>
  <c r="H80" i="11"/>
  <c r="CA80" i="11"/>
  <c r="CE80" i="11"/>
  <c r="CI80" i="11"/>
  <c r="CM80" i="11"/>
  <c r="CQ80" i="11"/>
  <c r="CU80" i="11"/>
  <c r="CY80" i="11"/>
  <c r="DC80" i="11"/>
  <c r="DG80" i="11"/>
  <c r="DK80" i="11"/>
  <c r="DO80" i="11"/>
  <c r="DS80" i="11"/>
  <c r="DW80" i="11"/>
  <c r="EA80" i="11"/>
  <c r="EE80" i="11"/>
  <c r="EI80" i="11"/>
  <c r="BY80" i="11"/>
  <c r="CG80" i="11"/>
  <c r="CO80" i="11"/>
  <c r="CW80" i="11"/>
  <c r="DE80" i="11"/>
  <c r="DM80" i="11"/>
  <c r="DU80" i="11"/>
  <c r="EC80" i="11"/>
  <c r="EK80" i="11"/>
  <c r="I80" i="11"/>
  <c r="CF80" i="11"/>
  <c r="CN80" i="11"/>
  <c r="CV80" i="11"/>
  <c r="DD80" i="11"/>
  <c r="DL80" i="11"/>
  <c r="DT80" i="11"/>
  <c r="EB80" i="11"/>
  <c r="EJ80" i="11"/>
  <c r="DJ72" i="11"/>
  <c r="C85" i="11"/>
  <c r="BZ85" i="11"/>
  <c r="CH85" i="11"/>
  <c r="CP85" i="11"/>
  <c r="CX85" i="11"/>
  <c r="DF85" i="11"/>
  <c r="DN85" i="11"/>
  <c r="DV85" i="11"/>
  <c r="ED85" i="11"/>
  <c r="CC85" i="11"/>
  <c r="CL85" i="11"/>
  <c r="CW85" i="11"/>
  <c r="DI85" i="11"/>
  <c r="DR85" i="11"/>
  <c r="EC85" i="11"/>
  <c r="EI98" i="11"/>
  <c r="EC98" i="11"/>
  <c r="DX98" i="11"/>
  <c r="DS98" i="11"/>
  <c r="DM98" i="11"/>
  <c r="DH98" i="11"/>
  <c r="DC98" i="11"/>
  <c r="CW98" i="11"/>
  <c r="CR98" i="11"/>
  <c r="CM98" i="11"/>
  <c r="CG98" i="11"/>
  <c r="CB98" i="11"/>
  <c r="H98" i="11"/>
  <c r="I90" i="11"/>
  <c r="CK90" i="11"/>
  <c r="DQ90" i="11"/>
  <c r="CC90" i="11"/>
  <c r="DY90" i="11"/>
  <c r="G89" i="11"/>
  <c r="CD89" i="11"/>
  <c r="CL89" i="11"/>
  <c r="CT89" i="11"/>
  <c r="DB89" i="11"/>
  <c r="DJ89" i="11"/>
  <c r="DR89" i="11"/>
  <c r="DZ89" i="11"/>
  <c r="EH89" i="11"/>
  <c r="CC89" i="11"/>
  <c r="CO89" i="11"/>
  <c r="CX89" i="11"/>
  <c r="DI89" i="11"/>
  <c r="DU89" i="11"/>
  <c r="ED89" i="11"/>
  <c r="C87" i="11"/>
  <c r="I87" i="11"/>
  <c r="CC87" i="11"/>
  <c r="CI87" i="11"/>
  <c r="CN87" i="11"/>
  <c r="CS87" i="11"/>
  <c r="CY87" i="11"/>
  <c r="DD87" i="11"/>
  <c r="DI87" i="11"/>
  <c r="DO87" i="11"/>
  <c r="DT87" i="11"/>
  <c r="DY87" i="11"/>
  <c r="EE87" i="11"/>
  <c r="EJ87" i="11"/>
  <c r="BY87" i="11"/>
  <c r="CF87" i="11"/>
  <c r="CM87" i="11"/>
  <c r="CU87" i="11"/>
  <c r="DA87" i="11"/>
  <c r="DH87" i="11"/>
  <c r="DP87" i="11"/>
  <c r="DW87" i="11"/>
  <c r="EC87" i="11"/>
  <c r="EK87" i="11"/>
  <c r="EH85" i="11"/>
  <c r="DU85" i="11"/>
  <c r="DE85" i="11"/>
  <c r="CS85" i="11"/>
  <c r="CD85" i="11"/>
  <c r="C72" i="11"/>
  <c r="BZ72" i="11"/>
  <c r="CH72" i="11"/>
  <c r="CP72" i="11"/>
  <c r="CX72" i="11"/>
  <c r="DF72" i="11"/>
  <c r="DN72" i="11"/>
  <c r="DV72" i="11"/>
  <c r="ED72" i="11"/>
  <c r="CC72" i="11"/>
  <c r="CL72" i="11"/>
  <c r="CW72" i="11"/>
  <c r="DI72" i="11"/>
  <c r="DR72" i="11"/>
  <c r="EC72" i="11"/>
  <c r="G72" i="11"/>
  <c r="CG72" i="11"/>
  <c r="CS72" i="11"/>
  <c r="DB72" i="11"/>
  <c r="DM72" i="11"/>
  <c r="DY72" i="11"/>
  <c r="EH72" i="11"/>
  <c r="BY72" i="11"/>
  <c r="CK72" i="11"/>
  <c r="CT72" i="11"/>
  <c r="DE72" i="11"/>
  <c r="DQ72" i="11"/>
  <c r="DZ72" i="11"/>
  <c r="EK72" i="11"/>
  <c r="DA72" i="11"/>
  <c r="CO72" i="11"/>
  <c r="EG72" i="11"/>
  <c r="EG85" i="11"/>
  <c r="DQ85" i="11"/>
  <c r="DB85" i="11"/>
  <c r="CO85" i="11"/>
  <c r="BY85" i="11"/>
  <c r="DU72" i="11"/>
  <c r="C82" i="11"/>
  <c r="BY82" i="11"/>
  <c r="CO82" i="11"/>
  <c r="DE82" i="11"/>
  <c r="DU82" i="11"/>
  <c r="EK82" i="11"/>
  <c r="CC82" i="11"/>
  <c r="CS82" i="11"/>
  <c r="DI82" i="11"/>
  <c r="DY82" i="11"/>
  <c r="DM82" i="11"/>
  <c r="CG82" i="11"/>
  <c r="C79" i="11"/>
  <c r="H79" i="11"/>
  <c r="CB79" i="11"/>
  <c r="CG79" i="11"/>
  <c r="CM79" i="11"/>
  <c r="CR79" i="11"/>
  <c r="CW79" i="11"/>
  <c r="DC79" i="11"/>
  <c r="DH79" i="11"/>
  <c r="DM79" i="11"/>
  <c r="DS79" i="11"/>
  <c r="DX79" i="11"/>
  <c r="EC79" i="11"/>
  <c r="EI79" i="11"/>
  <c r="I79" i="11"/>
  <c r="CC79" i="11"/>
  <c r="CI79" i="11"/>
  <c r="CN79" i="11"/>
  <c r="CS79" i="11"/>
  <c r="CY79" i="11"/>
  <c r="DD79" i="11"/>
  <c r="DI79" i="11"/>
  <c r="DO79" i="11"/>
  <c r="DT79" i="11"/>
  <c r="DY79" i="11"/>
  <c r="EE79" i="11"/>
  <c r="EJ79" i="11"/>
  <c r="C77" i="11"/>
  <c r="BY77" i="11"/>
  <c r="CG77" i="11"/>
  <c r="CO77" i="11"/>
  <c r="CW77" i="11"/>
  <c r="DE77" i="11"/>
  <c r="DM77" i="11"/>
  <c r="DU77" i="11"/>
  <c r="EC77" i="11"/>
  <c r="EK77" i="11"/>
  <c r="BZ77" i="11"/>
  <c r="CH77" i="11"/>
  <c r="CP77" i="11"/>
  <c r="CX77" i="11"/>
  <c r="DF77" i="11"/>
  <c r="DN77" i="11"/>
  <c r="DV77" i="11"/>
  <c r="ED77" i="11"/>
  <c r="EH81" i="11"/>
  <c r="DZ81" i="11"/>
  <c r="DR81" i="11"/>
  <c r="DJ81" i="11"/>
  <c r="DB81" i="11"/>
  <c r="CT81" i="11"/>
  <c r="CL81" i="11"/>
  <c r="CD81" i="11"/>
  <c r="G81" i="11"/>
  <c r="EJ76" i="11"/>
  <c r="EE76" i="11"/>
  <c r="DZ76" i="11"/>
  <c r="DT76" i="11"/>
  <c r="DO76" i="11"/>
  <c r="DJ76" i="11"/>
  <c r="DD76" i="11"/>
  <c r="CY76" i="11"/>
  <c r="CT76" i="11"/>
  <c r="CN76" i="11"/>
  <c r="CI76" i="11"/>
  <c r="CD76" i="11"/>
  <c r="I76" i="11"/>
  <c r="EK75" i="11"/>
  <c r="EC75" i="11"/>
  <c r="DU75" i="11"/>
  <c r="DM75" i="11"/>
  <c r="DE75" i="11"/>
  <c r="CW75" i="11"/>
  <c r="CO75" i="11"/>
  <c r="CG75" i="11"/>
  <c r="EH74" i="11"/>
  <c r="EC74" i="11"/>
  <c r="DX74" i="11"/>
  <c r="DR74" i="11"/>
  <c r="DM74" i="11"/>
  <c r="DH74" i="11"/>
  <c r="DB74" i="11"/>
  <c r="CW74" i="11"/>
  <c r="CR74" i="11"/>
  <c r="CL74" i="11"/>
  <c r="CG74" i="11"/>
  <c r="CB74" i="11"/>
  <c r="EG69" i="11"/>
  <c r="EK67" i="11"/>
  <c r="DU67" i="11"/>
  <c r="DE67" i="11"/>
  <c r="CO67" i="11"/>
  <c r="DW66" i="11"/>
  <c r="DA66" i="11"/>
  <c r="CF66" i="11"/>
  <c r="EI76" i="11"/>
  <c r="ED76" i="11"/>
  <c r="DX76" i="11"/>
  <c r="DS76" i="11"/>
  <c r="DN76" i="11"/>
  <c r="DH76" i="11"/>
  <c r="DC76" i="11"/>
  <c r="CX76" i="11"/>
  <c r="CR76" i="11"/>
  <c r="CM76" i="11"/>
  <c r="CH76" i="11"/>
  <c r="CB76" i="11"/>
  <c r="H76" i="11"/>
  <c r="G75" i="11"/>
  <c r="C75" i="11"/>
  <c r="CC75" i="11"/>
  <c r="C74" i="11"/>
  <c r="H74" i="11"/>
  <c r="CA74" i="11"/>
  <c r="CE74" i="11"/>
  <c r="CI74" i="11"/>
  <c r="CM74" i="11"/>
  <c r="CQ74" i="11"/>
  <c r="CU74" i="11"/>
  <c r="CY74" i="11"/>
  <c r="DC74" i="11"/>
  <c r="DG74" i="11"/>
  <c r="DK74" i="11"/>
  <c r="DO74" i="11"/>
  <c r="DS74" i="11"/>
  <c r="DW74" i="11"/>
  <c r="EA74" i="11"/>
  <c r="EE74" i="11"/>
  <c r="EI74" i="11"/>
  <c r="C69" i="11"/>
  <c r="CG69" i="11"/>
  <c r="CW69" i="11"/>
  <c r="DM69" i="11"/>
  <c r="BY69" i="11"/>
  <c r="CO69" i="11"/>
  <c r="DE69" i="11"/>
  <c r="DU69" i="11"/>
  <c r="EK69" i="11"/>
  <c r="CC69" i="11"/>
  <c r="CS69" i="11"/>
  <c r="DI69" i="11"/>
  <c r="DY69" i="11"/>
  <c r="C67" i="11"/>
  <c r="I67" i="11"/>
  <c r="CB67" i="11"/>
  <c r="CF67" i="11"/>
  <c r="CJ67" i="11"/>
  <c r="CN67" i="11"/>
  <c r="CR67" i="11"/>
  <c r="CV67" i="11"/>
  <c r="CZ67" i="11"/>
  <c r="DD67" i="11"/>
  <c r="DH67" i="11"/>
  <c r="DL67" i="11"/>
  <c r="DP67" i="11"/>
  <c r="DT67" i="11"/>
  <c r="DX67" i="11"/>
  <c r="EB67" i="11"/>
  <c r="EF67" i="11"/>
  <c r="EJ67" i="11"/>
  <c r="G67" i="11"/>
  <c r="BZ67" i="11"/>
  <c r="CD67" i="11"/>
  <c r="CH67" i="11"/>
  <c r="CL67" i="11"/>
  <c r="CP67" i="11"/>
  <c r="CT67" i="11"/>
  <c r="CX67" i="11"/>
  <c r="DB67" i="11"/>
  <c r="DF67" i="11"/>
  <c r="DJ67" i="11"/>
  <c r="DN67" i="11"/>
  <c r="DR67" i="11"/>
  <c r="DV67" i="11"/>
  <c r="DZ67" i="11"/>
  <c r="ED67" i="11"/>
  <c r="EH67" i="11"/>
  <c r="H67" i="11"/>
  <c r="CA67" i="11"/>
  <c r="CE67" i="11"/>
  <c r="CI67" i="11"/>
  <c r="CM67" i="11"/>
  <c r="CQ67" i="11"/>
  <c r="CU67" i="11"/>
  <c r="CY67" i="11"/>
  <c r="DC67" i="11"/>
  <c r="DG67" i="11"/>
  <c r="DK67" i="11"/>
  <c r="DO67" i="11"/>
  <c r="DS67" i="11"/>
  <c r="DW67" i="11"/>
  <c r="EA67" i="11"/>
  <c r="EE67" i="11"/>
  <c r="EI67" i="11"/>
  <c r="DQ66" i="11"/>
  <c r="CV66" i="11"/>
  <c r="C66" i="11"/>
  <c r="BY66" i="11"/>
  <c r="CE66" i="11"/>
  <c r="CJ66" i="11"/>
  <c r="CO66" i="11"/>
  <c r="CU66" i="11"/>
  <c r="CZ66" i="11"/>
  <c r="DE66" i="11"/>
  <c r="DK66" i="11"/>
  <c r="DP66" i="11"/>
  <c r="DU66" i="11"/>
  <c r="EA66" i="11"/>
  <c r="EF66" i="11"/>
  <c r="EK66" i="11"/>
  <c r="H66" i="11"/>
  <c r="CB66" i="11"/>
  <c r="CG66" i="11"/>
  <c r="CM66" i="11"/>
  <c r="CR66" i="11"/>
  <c r="CW66" i="11"/>
  <c r="DC66" i="11"/>
  <c r="DH66" i="11"/>
  <c r="DM66" i="11"/>
  <c r="DS66" i="11"/>
  <c r="DX66" i="11"/>
  <c r="EC66" i="11"/>
  <c r="EI66" i="11"/>
  <c r="I66" i="11"/>
  <c r="CC66" i="11"/>
  <c r="CI66" i="11"/>
  <c r="CN66" i="11"/>
  <c r="CS66" i="11"/>
  <c r="CY66" i="11"/>
  <c r="DD66" i="11"/>
  <c r="DI66" i="11"/>
  <c r="DO66" i="11"/>
  <c r="DT66" i="11"/>
  <c r="DY66" i="11"/>
  <c r="EE66" i="11"/>
  <c r="EJ66" i="11"/>
  <c r="EB66" i="11"/>
  <c r="DG66" i="11"/>
  <c r="CK66" i="11"/>
  <c r="EH68" i="11"/>
  <c r="DZ68" i="11"/>
  <c r="DR68" i="11"/>
  <c r="DJ68" i="11"/>
  <c r="DB68" i="11"/>
  <c r="CT68" i="11"/>
  <c r="CL68" i="11"/>
  <c r="CD68" i="11"/>
  <c r="G68" i="11"/>
  <c r="ED64" i="11"/>
  <c r="DV64" i="11"/>
  <c r="DN64" i="11"/>
  <c r="DF64" i="11"/>
  <c r="CX64" i="11"/>
  <c r="CP64" i="11"/>
  <c r="CH64" i="11"/>
  <c r="BZ64" i="11"/>
  <c r="EG61" i="11"/>
  <c r="EB61" i="11"/>
  <c r="DV61" i="11"/>
  <c r="DQ61" i="11"/>
  <c r="DI61" i="11"/>
  <c r="CW61" i="11"/>
  <c r="CG61" i="11"/>
  <c r="EK64" i="11"/>
  <c r="EC64" i="11"/>
  <c r="DU64" i="11"/>
  <c r="DM64" i="11"/>
  <c r="DE64" i="11"/>
  <c r="CW64" i="11"/>
  <c r="CO64" i="11"/>
  <c r="CG64" i="11"/>
  <c r="BY64" i="11"/>
  <c r="EK61" i="11"/>
  <c r="EF61" i="11"/>
  <c r="DZ61" i="11"/>
  <c r="DU61" i="11"/>
  <c r="DP61" i="11"/>
  <c r="DH61" i="11"/>
  <c r="CS61" i="11"/>
  <c r="CC61" i="11"/>
  <c r="EH184" i="11"/>
  <c r="ED184" i="11"/>
  <c r="DZ184" i="11"/>
  <c r="DV184" i="11"/>
  <c r="DR184" i="11"/>
  <c r="DN184" i="11"/>
  <c r="DJ184" i="11"/>
  <c r="DF184" i="11"/>
  <c r="DB184" i="11"/>
  <c r="CX184" i="11"/>
  <c r="CT184" i="11"/>
  <c r="CP184" i="11"/>
  <c r="CL184" i="11"/>
  <c r="CH184" i="11"/>
  <c r="CD184" i="11"/>
  <c r="BZ184" i="11"/>
  <c r="H184" i="11"/>
  <c r="EH182" i="11"/>
  <c r="ED182" i="11"/>
  <c r="DZ182" i="11"/>
  <c r="DV182" i="11"/>
  <c r="DR182" i="11"/>
  <c r="DN182" i="11"/>
  <c r="DJ182" i="11"/>
  <c r="DF182" i="11"/>
  <c r="DB182" i="11"/>
  <c r="CX182" i="11"/>
  <c r="CT182" i="11"/>
  <c r="CP182" i="11"/>
  <c r="CL182" i="11"/>
  <c r="CH182" i="11"/>
  <c r="CD182" i="11"/>
  <c r="BZ182" i="11"/>
  <c r="H182" i="11"/>
  <c r="EH180" i="11"/>
  <c r="ED180" i="11"/>
  <c r="DZ180" i="11"/>
  <c r="DV180" i="11"/>
  <c r="DR180" i="11"/>
  <c r="DN180" i="11"/>
  <c r="DJ180" i="11"/>
  <c r="DF180" i="11"/>
  <c r="DB180" i="11"/>
  <c r="CX180" i="11"/>
  <c r="CT180" i="11"/>
  <c r="CP180" i="11"/>
  <c r="CL180" i="11"/>
  <c r="CH180" i="11"/>
  <c r="CD180" i="11"/>
  <c r="BZ180" i="11"/>
  <c r="H180" i="11"/>
  <c r="EH178" i="11"/>
  <c r="ED178" i="11"/>
  <c r="DZ178" i="11"/>
  <c r="DV178" i="11"/>
  <c r="DR178" i="11"/>
  <c r="DN178" i="11"/>
  <c r="DJ178" i="11"/>
  <c r="DF178" i="11"/>
  <c r="DB178" i="11"/>
  <c r="CX178" i="11"/>
  <c r="CT178" i="11"/>
  <c r="CP178" i="11"/>
  <c r="CL178" i="11"/>
  <c r="CH178" i="11"/>
  <c r="CD178" i="11"/>
  <c r="BZ178" i="11"/>
  <c r="H178" i="11"/>
  <c r="EH176" i="11"/>
  <c r="ED176" i="11"/>
  <c r="DZ176" i="11"/>
  <c r="DV176" i="11"/>
  <c r="DR176" i="11"/>
  <c r="DN176" i="11"/>
  <c r="DJ176" i="11"/>
  <c r="DF176" i="11"/>
  <c r="DB176" i="11"/>
  <c r="CX176" i="11"/>
  <c r="CT176" i="11"/>
  <c r="CP176" i="11"/>
  <c r="CL176" i="11"/>
  <c r="CH176" i="11"/>
  <c r="CD176" i="11"/>
  <c r="BZ176" i="11"/>
  <c r="H176" i="11"/>
  <c r="EH174" i="11"/>
  <c r="ED174" i="11"/>
  <c r="DZ174" i="11"/>
  <c r="DV174" i="11"/>
  <c r="DR174" i="11"/>
  <c r="DN174" i="11"/>
  <c r="DJ174" i="11"/>
  <c r="DF174" i="11"/>
  <c r="DB174" i="11"/>
  <c r="CX174" i="11"/>
  <c r="CT174" i="11"/>
  <c r="CP174" i="11"/>
  <c r="CL174" i="11"/>
  <c r="CH174" i="11"/>
  <c r="CD174" i="11"/>
  <c r="BZ174" i="11"/>
  <c r="H174" i="11"/>
  <c r="EH172" i="11"/>
  <c r="ED172" i="11"/>
  <c r="DZ172" i="11"/>
  <c r="DV172" i="11"/>
  <c r="DR172" i="11"/>
  <c r="DN172" i="11"/>
  <c r="DJ172" i="11"/>
  <c r="DF172" i="11"/>
  <c r="DB172" i="11"/>
  <c r="CX172" i="11"/>
  <c r="CT172" i="11"/>
  <c r="CP172" i="11"/>
  <c r="CL172" i="11"/>
  <c r="CH172" i="11"/>
  <c r="CD172" i="11"/>
  <c r="BZ172" i="11"/>
  <c r="H172" i="11"/>
  <c r="EH170" i="11"/>
  <c r="ED170" i="11"/>
  <c r="DZ170" i="11"/>
  <c r="DV170" i="11"/>
  <c r="DR170" i="11"/>
  <c r="DN170" i="11"/>
  <c r="DJ170" i="11"/>
  <c r="DF170" i="11"/>
  <c r="DB170" i="11"/>
  <c r="CX170" i="11"/>
  <c r="CT170" i="11"/>
  <c r="CP170" i="11"/>
  <c r="CL170" i="11"/>
  <c r="CH170" i="11"/>
  <c r="CD170" i="11"/>
  <c r="BZ170" i="11"/>
  <c r="H170" i="11"/>
  <c r="EH168" i="11"/>
  <c r="ED168" i="11"/>
  <c r="DZ168" i="11"/>
  <c r="DV168" i="11"/>
  <c r="DR168" i="11"/>
  <c r="DN168" i="11"/>
  <c r="DJ168" i="11"/>
  <c r="DF168" i="11"/>
  <c r="DB168" i="11"/>
  <c r="CX168" i="11"/>
  <c r="CT168" i="11"/>
  <c r="CP168" i="11"/>
  <c r="CL168" i="11"/>
  <c r="CH168" i="11"/>
  <c r="CD168" i="11"/>
  <c r="BZ168" i="11"/>
  <c r="H168" i="11"/>
  <c r="EH166" i="11"/>
  <c r="ED166" i="11"/>
  <c r="DZ166" i="11"/>
  <c r="DV166" i="11"/>
  <c r="DR166" i="11"/>
  <c r="DN166" i="11"/>
  <c r="DJ166" i="11"/>
  <c r="DF166" i="11"/>
  <c r="DB166" i="11"/>
  <c r="CX166" i="11"/>
  <c r="CT166" i="11"/>
  <c r="CP166" i="11"/>
  <c r="CL166" i="11"/>
  <c r="CH166" i="11"/>
  <c r="CD166" i="11"/>
  <c r="BZ166" i="11"/>
  <c r="H166" i="11"/>
  <c r="EH164" i="11"/>
  <c r="ED164" i="11"/>
  <c r="DZ164" i="11"/>
  <c r="DV164" i="11"/>
  <c r="DR164" i="11"/>
  <c r="DN164" i="11"/>
  <c r="DJ164" i="11"/>
  <c r="DF164" i="11"/>
  <c r="DB164" i="11"/>
  <c r="CX164" i="11"/>
  <c r="CT164" i="11"/>
  <c r="CP164" i="11"/>
  <c r="CL164" i="11"/>
  <c r="CH164" i="11"/>
  <c r="CD164" i="11"/>
  <c r="BZ164" i="11"/>
  <c r="H164" i="11"/>
  <c r="EH162" i="11"/>
  <c r="ED162" i="11"/>
  <c r="DZ162" i="11"/>
  <c r="DV162" i="11"/>
  <c r="DR162" i="11"/>
  <c r="DN162" i="11"/>
  <c r="DJ162" i="11"/>
  <c r="DF162" i="11"/>
  <c r="DB162" i="11"/>
  <c r="CX162" i="11"/>
  <c r="CT162" i="11"/>
  <c r="CP162" i="11"/>
  <c r="CL162" i="11"/>
  <c r="CH162" i="11"/>
  <c r="CD162" i="11"/>
  <c r="BZ162" i="11"/>
  <c r="H162" i="11"/>
  <c r="EH160" i="11"/>
  <c r="ED160" i="11"/>
  <c r="DZ160" i="11"/>
  <c r="DV160" i="11"/>
  <c r="DR160" i="11"/>
  <c r="DN160" i="11"/>
  <c r="DJ160" i="11"/>
  <c r="DF160" i="11"/>
  <c r="DB160" i="11"/>
  <c r="CX160" i="11"/>
  <c r="CT160" i="11"/>
  <c r="CP160" i="11"/>
  <c r="CL160" i="11"/>
  <c r="CH160" i="11"/>
  <c r="CD160" i="11"/>
  <c r="BZ160" i="11"/>
  <c r="H160" i="11"/>
  <c r="EH158" i="11"/>
  <c r="ED158" i="11"/>
  <c r="DZ158" i="11"/>
  <c r="DV158" i="11"/>
  <c r="DR158" i="11"/>
  <c r="DN158" i="11"/>
  <c r="DJ158" i="11"/>
  <c r="DF158" i="11"/>
  <c r="DB158" i="11"/>
  <c r="CX158" i="11"/>
  <c r="CT158" i="11"/>
  <c r="CP158" i="11"/>
  <c r="CL158" i="11"/>
  <c r="CH158" i="11"/>
  <c r="CD158" i="11"/>
  <c r="BZ158" i="11"/>
  <c r="H158" i="11"/>
  <c r="EH156" i="11"/>
  <c r="ED156" i="11"/>
  <c r="DZ156" i="11"/>
  <c r="DV156" i="11"/>
  <c r="DR156" i="11"/>
  <c r="DN156" i="11"/>
  <c r="DJ156" i="11"/>
  <c r="DF156" i="11"/>
  <c r="DB156" i="11"/>
  <c r="CX156" i="11"/>
  <c r="CT156" i="11"/>
  <c r="CP156" i="11"/>
  <c r="CL156" i="11"/>
  <c r="CH156" i="11"/>
  <c r="CD156" i="11"/>
  <c r="BZ156" i="11"/>
  <c r="H156" i="11"/>
  <c r="EH154" i="11"/>
  <c r="ED154" i="11"/>
  <c r="DZ154" i="11"/>
  <c r="DV154" i="11"/>
  <c r="DR154" i="11"/>
  <c r="DN154" i="11"/>
  <c r="DJ154" i="11"/>
  <c r="DF154" i="11"/>
  <c r="DB154" i="11"/>
  <c r="CX154" i="11"/>
  <c r="CT154" i="11"/>
  <c r="CP154" i="11"/>
  <c r="CL154" i="11"/>
  <c r="CH154" i="11"/>
  <c r="CD154" i="11"/>
  <c r="BZ154" i="11"/>
  <c r="H154" i="11"/>
  <c r="EK151" i="11"/>
  <c r="EG151" i="11"/>
  <c r="EC151" i="11"/>
  <c r="DY151" i="11"/>
  <c r="DU151" i="11"/>
  <c r="DQ151" i="11"/>
  <c r="DM151" i="11"/>
  <c r="DI151" i="11"/>
  <c r="DE151" i="11"/>
  <c r="DA151" i="11"/>
  <c r="CW151" i="11"/>
  <c r="CS151" i="11"/>
  <c r="CO151" i="11"/>
  <c r="CK151" i="11"/>
  <c r="CG151" i="11"/>
  <c r="CC151" i="11"/>
  <c r="BY151" i="11"/>
  <c r="G151" i="11"/>
  <c r="I150" i="11"/>
  <c r="EK149" i="11"/>
  <c r="EG149" i="11"/>
  <c r="EC149" i="11"/>
  <c r="DY149" i="11"/>
  <c r="DU149" i="11"/>
  <c r="DQ149" i="11"/>
  <c r="DM149" i="11"/>
  <c r="DI149" i="11"/>
  <c r="DE149" i="11"/>
  <c r="DA149" i="11"/>
  <c r="CW149" i="11"/>
  <c r="CS149" i="11"/>
  <c r="CO149" i="11"/>
  <c r="CK149" i="11"/>
  <c r="CG149" i="11"/>
  <c r="CC149" i="11"/>
  <c r="BY149" i="11"/>
  <c r="G149" i="11"/>
  <c r="EH147" i="11"/>
  <c r="ED147" i="11"/>
  <c r="DZ147" i="11"/>
  <c r="DV147" i="11"/>
  <c r="DR147" i="11"/>
  <c r="DN147" i="11"/>
  <c r="DJ147" i="11"/>
  <c r="DF147" i="11"/>
  <c r="DB147" i="11"/>
  <c r="CX147" i="11"/>
  <c r="CT147" i="11"/>
  <c r="CP147" i="11"/>
  <c r="CL147" i="11"/>
  <c r="CH147" i="11"/>
  <c r="CD147" i="11"/>
  <c r="BZ147" i="11"/>
  <c r="H147" i="11"/>
  <c r="EJ146" i="11"/>
  <c r="EF146" i="11"/>
  <c r="EA146" i="11"/>
  <c r="DV146" i="11"/>
  <c r="DP146" i="11"/>
  <c r="DK146" i="11"/>
  <c r="DF146" i="11"/>
  <c r="CZ146" i="11"/>
  <c r="CU146" i="11"/>
  <c r="CP146" i="11"/>
  <c r="CJ146" i="11"/>
  <c r="CE146" i="11"/>
  <c r="BZ146" i="11"/>
  <c r="EK184" i="11"/>
  <c r="EG184" i="11"/>
  <c r="EC184" i="11"/>
  <c r="DY184" i="11"/>
  <c r="DU184" i="11"/>
  <c r="DQ184" i="11"/>
  <c r="DM184" i="11"/>
  <c r="DI184" i="11"/>
  <c r="DE184" i="11"/>
  <c r="DA184" i="11"/>
  <c r="CW184" i="11"/>
  <c r="CS184" i="11"/>
  <c r="CO184" i="11"/>
  <c r="CK184" i="11"/>
  <c r="CG184" i="11"/>
  <c r="CC184" i="11"/>
  <c r="BY184" i="11"/>
  <c r="G184" i="11"/>
  <c r="EK182" i="11"/>
  <c r="EG182" i="11"/>
  <c r="EC182" i="11"/>
  <c r="DY182" i="11"/>
  <c r="DU182" i="11"/>
  <c r="DQ182" i="11"/>
  <c r="DM182" i="11"/>
  <c r="DI182" i="11"/>
  <c r="DE182" i="11"/>
  <c r="DA182" i="11"/>
  <c r="CW182" i="11"/>
  <c r="CS182" i="11"/>
  <c r="CO182" i="11"/>
  <c r="CK182" i="11"/>
  <c r="CG182" i="11"/>
  <c r="CC182" i="11"/>
  <c r="BY182" i="11"/>
  <c r="G182" i="11"/>
  <c r="EK180" i="11"/>
  <c r="EG180" i="11"/>
  <c r="EC180" i="11"/>
  <c r="DY180" i="11"/>
  <c r="DU180" i="11"/>
  <c r="DQ180" i="11"/>
  <c r="DM180" i="11"/>
  <c r="DI180" i="11"/>
  <c r="DE180" i="11"/>
  <c r="DA180" i="11"/>
  <c r="CW180" i="11"/>
  <c r="CS180" i="11"/>
  <c r="CO180" i="11"/>
  <c r="CK180" i="11"/>
  <c r="CG180" i="11"/>
  <c r="CC180" i="11"/>
  <c r="BY180" i="11"/>
  <c r="G180" i="11"/>
  <c r="EK178" i="11"/>
  <c r="EG178" i="11"/>
  <c r="EC178" i="11"/>
  <c r="DY178" i="11"/>
  <c r="DU178" i="11"/>
  <c r="DQ178" i="11"/>
  <c r="DM178" i="11"/>
  <c r="DI178" i="11"/>
  <c r="DE178" i="11"/>
  <c r="DA178" i="11"/>
  <c r="CW178" i="11"/>
  <c r="CS178" i="11"/>
  <c r="CO178" i="11"/>
  <c r="CK178" i="11"/>
  <c r="CG178" i="11"/>
  <c r="CC178" i="11"/>
  <c r="BY178" i="11"/>
  <c r="G178" i="11"/>
  <c r="EK176" i="11"/>
  <c r="EG176" i="11"/>
  <c r="EC176" i="11"/>
  <c r="DY176" i="11"/>
  <c r="DU176" i="11"/>
  <c r="DQ176" i="11"/>
  <c r="DM176" i="11"/>
  <c r="DI176" i="11"/>
  <c r="DE176" i="11"/>
  <c r="DA176" i="11"/>
  <c r="CW176" i="11"/>
  <c r="CS176" i="11"/>
  <c r="CO176" i="11"/>
  <c r="CK176" i="11"/>
  <c r="CG176" i="11"/>
  <c r="CC176" i="11"/>
  <c r="BY176" i="11"/>
  <c r="G176" i="11"/>
  <c r="EK174" i="11"/>
  <c r="EG174" i="11"/>
  <c r="EC174" i="11"/>
  <c r="DY174" i="11"/>
  <c r="DU174" i="11"/>
  <c r="DQ174" i="11"/>
  <c r="DM174" i="11"/>
  <c r="DI174" i="11"/>
  <c r="DE174" i="11"/>
  <c r="DA174" i="11"/>
  <c r="CW174" i="11"/>
  <c r="CS174" i="11"/>
  <c r="CO174" i="11"/>
  <c r="CK174" i="11"/>
  <c r="CG174" i="11"/>
  <c r="CC174" i="11"/>
  <c r="BY174" i="11"/>
  <c r="G174" i="11"/>
  <c r="EK172" i="11"/>
  <c r="EG172" i="11"/>
  <c r="EC172" i="11"/>
  <c r="DY172" i="11"/>
  <c r="DU172" i="11"/>
  <c r="DQ172" i="11"/>
  <c r="DM172" i="11"/>
  <c r="DI172" i="11"/>
  <c r="DE172" i="11"/>
  <c r="DA172" i="11"/>
  <c r="CW172" i="11"/>
  <c r="CS172" i="11"/>
  <c r="CO172" i="11"/>
  <c r="CK172" i="11"/>
  <c r="CG172" i="11"/>
  <c r="CC172" i="11"/>
  <c r="BY172" i="11"/>
  <c r="G172" i="11"/>
  <c r="EK170" i="11"/>
  <c r="EG170" i="11"/>
  <c r="EC170" i="11"/>
  <c r="DY170" i="11"/>
  <c r="DU170" i="11"/>
  <c r="DQ170" i="11"/>
  <c r="DM170" i="11"/>
  <c r="DI170" i="11"/>
  <c r="DE170" i="11"/>
  <c r="DA170" i="11"/>
  <c r="CW170" i="11"/>
  <c r="CS170" i="11"/>
  <c r="CO170" i="11"/>
  <c r="CK170" i="11"/>
  <c r="CG170" i="11"/>
  <c r="CC170" i="11"/>
  <c r="BY170" i="11"/>
  <c r="G170" i="11"/>
  <c r="G168" i="11"/>
  <c r="G166" i="11"/>
  <c r="G164" i="11"/>
  <c r="G162" i="11"/>
  <c r="G160" i="11"/>
  <c r="G158" i="11"/>
  <c r="G156" i="11"/>
  <c r="G154" i="11"/>
  <c r="G147" i="11"/>
  <c r="EI146" i="11"/>
  <c r="EE146" i="11"/>
  <c r="DZ146" i="11"/>
  <c r="DT146" i="11"/>
  <c r="DO146" i="11"/>
  <c r="DJ146" i="11"/>
  <c r="DD146" i="11"/>
  <c r="CY146" i="11"/>
  <c r="CT146" i="11"/>
  <c r="CN146" i="11"/>
  <c r="CI146" i="11"/>
  <c r="C146" i="11"/>
  <c r="H146" i="11"/>
  <c r="I146" i="11"/>
  <c r="G146" i="11"/>
  <c r="BY146" i="11"/>
  <c r="CC146" i="11"/>
  <c r="CG146" i="11"/>
  <c r="CK146" i="11"/>
  <c r="CO146" i="11"/>
  <c r="CS146" i="11"/>
  <c r="CW146" i="11"/>
  <c r="DA146" i="11"/>
  <c r="DE146" i="11"/>
  <c r="DI146" i="11"/>
  <c r="DM146" i="11"/>
  <c r="DQ146" i="11"/>
  <c r="DU146" i="11"/>
  <c r="DY146" i="11"/>
  <c r="EC146" i="11"/>
  <c r="EI184" i="11"/>
  <c r="EE184" i="11"/>
  <c r="EA184" i="11"/>
  <c r="DW184" i="11"/>
  <c r="DS184" i="11"/>
  <c r="DO184" i="11"/>
  <c r="DK184" i="11"/>
  <c r="DG184" i="11"/>
  <c r="DC184" i="11"/>
  <c r="CY184" i="11"/>
  <c r="CU184" i="11"/>
  <c r="CQ184" i="11"/>
  <c r="CM184" i="11"/>
  <c r="CI184" i="11"/>
  <c r="CE184" i="11"/>
  <c r="CA184" i="11"/>
  <c r="I184" i="11"/>
  <c r="G183" i="11"/>
  <c r="EI182" i="11"/>
  <c r="EE182" i="11"/>
  <c r="EA182" i="11"/>
  <c r="DW182" i="11"/>
  <c r="DS182" i="11"/>
  <c r="DO182" i="11"/>
  <c r="DK182" i="11"/>
  <c r="DG182" i="11"/>
  <c r="DC182" i="11"/>
  <c r="CY182" i="11"/>
  <c r="CU182" i="11"/>
  <c r="CQ182" i="11"/>
  <c r="CM182" i="11"/>
  <c r="CI182" i="11"/>
  <c r="CE182" i="11"/>
  <c r="CA182" i="11"/>
  <c r="I182" i="11"/>
  <c r="G181" i="11"/>
  <c r="EI180" i="11"/>
  <c r="EE180" i="11"/>
  <c r="EA180" i="11"/>
  <c r="DW180" i="11"/>
  <c r="DS180" i="11"/>
  <c r="DO180" i="11"/>
  <c r="DK180" i="11"/>
  <c r="DG180" i="11"/>
  <c r="DC180" i="11"/>
  <c r="CY180" i="11"/>
  <c r="CU180" i="11"/>
  <c r="CQ180" i="11"/>
  <c r="CM180" i="11"/>
  <c r="CI180" i="11"/>
  <c r="CE180" i="11"/>
  <c r="CA180" i="11"/>
  <c r="I180" i="11"/>
  <c r="G179" i="11"/>
  <c r="EI178" i="11"/>
  <c r="EE178" i="11"/>
  <c r="EA178" i="11"/>
  <c r="DW178" i="11"/>
  <c r="DS178" i="11"/>
  <c r="DO178" i="11"/>
  <c r="DK178" i="11"/>
  <c r="DG178" i="11"/>
  <c r="DC178" i="11"/>
  <c r="CY178" i="11"/>
  <c r="CU178" i="11"/>
  <c r="CQ178" i="11"/>
  <c r="CM178" i="11"/>
  <c r="CI178" i="11"/>
  <c r="CE178" i="11"/>
  <c r="CA178" i="11"/>
  <c r="I178" i="11"/>
  <c r="G177" i="11"/>
  <c r="EI176" i="11"/>
  <c r="EE176" i="11"/>
  <c r="EA176" i="11"/>
  <c r="DW176" i="11"/>
  <c r="DS176" i="11"/>
  <c r="DO176" i="11"/>
  <c r="DK176" i="11"/>
  <c r="DG176" i="11"/>
  <c r="DC176" i="11"/>
  <c r="CY176" i="11"/>
  <c r="CU176" i="11"/>
  <c r="CQ176" i="11"/>
  <c r="CM176" i="11"/>
  <c r="CI176" i="11"/>
  <c r="CE176" i="11"/>
  <c r="CA176" i="11"/>
  <c r="I176" i="11"/>
  <c r="G175" i="11"/>
  <c r="EI174" i="11"/>
  <c r="EE174" i="11"/>
  <c r="EA174" i="11"/>
  <c r="DW174" i="11"/>
  <c r="DS174" i="11"/>
  <c r="DO174" i="11"/>
  <c r="DK174" i="11"/>
  <c r="DG174" i="11"/>
  <c r="DC174" i="11"/>
  <c r="CY174" i="11"/>
  <c r="CU174" i="11"/>
  <c r="CQ174" i="11"/>
  <c r="CM174" i="11"/>
  <c r="CI174" i="11"/>
  <c r="CE174" i="11"/>
  <c r="CA174" i="11"/>
  <c r="I174" i="11"/>
  <c r="G173" i="11"/>
  <c r="EI172" i="11"/>
  <c r="EE172" i="11"/>
  <c r="EA172" i="11"/>
  <c r="DW172" i="11"/>
  <c r="DS172" i="11"/>
  <c r="DO172" i="11"/>
  <c r="DK172" i="11"/>
  <c r="DG172" i="11"/>
  <c r="DC172" i="11"/>
  <c r="CY172" i="11"/>
  <c r="CU172" i="11"/>
  <c r="CQ172" i="11"/>
  <c r="CM172" i="11"/>
  <c r="CI172" i="11"/>
  <c r="CE172" i="11"/>
  <c r="CA172" i="11"/>
  <c r="I172" i="11"/>
  <c r="EI170" i="11"/>
  <c r="EE170" i="11"/>
  <c r="EA170" i="11"/>
  <c r="DW170" i="11"/>
  <c r="DS170" i="11"/>
  <c r="DO170" i="11"/>
  <c r="DK170" i="11"/>
  <c r="DG170" i="11"/>
  <c r="DC170" i="11"/>
  <c r="CY170" i="11"/>
  <c r="CU170" i="11"/>
  <c r="CQ170" i="11"/>
  <c r="CM170" i="11"/>
  <c r="CI170" i="11"/>
  <c r="CE170" i="11"/>
  <c r="CA170" i="11"/>
  <c r="I170" i="11"/>
  <c r="G169" i="11"/>
  <c r="EI168" i="11"/>
  <c r="EE168" i="11"/>
  <c r="EA168" i="11"/>
  <c r="DW168" i="11"/>
  <c r="DS168" i="11"/>
  <c r="DO168" i="11"/>
  <c r="DK168" i="11"/>
  <c r="DG168" i="11"/>
  <c r="DC168" i="11"/>
  <c r="CY168" i="11"/>
  <c r="CU168" i="11"/>
  <c r="CQ168" i="11"/>
  <c r="CM168" i="11"/>
  <c r="CI168" i="11"/>
  <c r="CE168" i="11"/>
  <c r="CA168" i="11"/>
  <c r="I168" i="11"/>
  <c r="EI166" i="11"/>
  <c r="EE166" i="11"/>
  <c r="EA166" i="11"/>
  <c r="DW166" i="11"/>
  <c r="DS166" i="11"/>
  <c r="DO166" i="11"/>
  <c r="DK166" i="11"/>
  <c r="DG166" i="11"/>
  <c r="DC166" i="11"/>
  <c r="CY166" i="11"/>
  <c r="CU166" i="11"/>
  <c r="CQ166" i="11"/>
  <c r="CM166" i="11"/>
  <c r="CI166" i="11"/>
  <c r="CE166" i="11"/>
  <c r="CA166" i="11"/>
  <c r="I166" i="11"/>
  <c r="EI164" i="11"/>
  <c r="EE164" i="11"/>
  <c r="EA164" i="11"/>
  <c r="DW164" i="11"/>
  <c r="DS164" i="11"/>
  <c r="DO164" i="11"/>
  <c r="DK164" i="11"/>
  <c r="DG164" i="11"/>
  <c r="DC164" i="11"/>
  <c r="CY164" i="11"/>
  <c r="CU164" i="11"/>
  <c r="CQ164" i="11"/>
  <c r="CM164" i="11"/>
  <c r="CI164" i="11"/>
  <c r="CE164" i="11"/>
  <c r="CA164" i="11"/>
  <c r="I164" i="11"/>
  <c r="EI162" i="11"/>
  <c r="EE162" i="11"/>
  <c r="EA162" i="11"/>
  <c r="DW162" i="11"/>
  <c r="DS162" i="11"/>
  <c r="DO162" i="11"/>
  <c r="DK162" i="11"/>
  <c r="DG162" i="11"/>
  <c r="DC162" i="11"/>
  <c r="CY162" i="11"/>
  <c r="CU162" i="11"/>
  <c r="CQ162" i="11"/>
  <c r="CM162" i="11"/>
  <c r="CI162" i="11"/>
  <c r="CE162" i="11"/>
  <c r="CA162" i="11"/>
  <c r="I162" i="11"/>
  <c r="EI160" i="11"/>
  <c r="EE160" i="11"/>
  <c r="EA160" i="11"/>
  <c r="DW160" i="11"/>
  <c r="DS160" i="11"/>
  <c r="DO160" i="11"/>
  <c r="DK160" i="11"/>
  <c r="DG160" i="11"/>
  <c r="DC160" i="11"/>
  <c r="CY160" i="11"/>
  <c r="CU160" i="11"/>
  <c r="CQ160" i="11"/>
  <c r="CM160" i="11"/>
  <c r="CI160" i="11"/>
  <c r="CE160" i="11"/>
  <c r="CA160" i="11"/>
  <c r="I160" i="11"/>
  <c r="EI158" i="11"/>
  <c r="EE158" i="11"/>
  <c r="EA158" i="11"/>
  <c r="DW158" i="11"/>
  <c r="DS158" i="11"/>
  <c r="DO158" i="11"/>
  <c r="DK158" i="11"/>
  <c r="DG158" i="11"/>
  <c r="DC158" i="11"/>
  <c r="CY158" i="11"/>
  <c r="CU158" i="11"/>
  <c r="CQ158" i="11"/>
  <c r="CM158" i="11"/>
  <c r="CI158" i="11"/>
  <c r="CE158" i="11"/>
  <c r="CA158" i="11"/>
  <c r="I158" i="11"/>
  <c r="EI156" i="11"/>
  <c r="EE156" i="11"/>
  <c r="EA156" i="11"/>
  <c r="DW156" i="11"/>
  <c r="DS156" i="11"/>
  <c r="DO156" i="11"/>
  <c r="DK156" i="11"/>
  <c r="DG156" i="11"/>
  <c r="DC156" i="11"/>
  <c r="CY156" i="11"/>
  <c r="CU156" i="11"/>
  <c r="CQ156" i="11"/>
  <c r="CM156" i="11"/>
  <c r="CI156" i="11"/>
  <c r="CE156" i="11"/>
  <c r="CA156" i="11"/>
  <c r="I156" i="11"/>
  <c r="EI154" i="11"/>
  <c r="EE154" i="11"/>
  <c r="EA154" i="11"/>
  <c r="DW154" i="11"/>
  <c r="DS154" i="11"/>
  <c r="DO154" i="11"/>
  <c r="DK154" i="11"/>
  <c r="DG154" i="11"/>
  <c r="DC154" i="11"/>
  <c r="CY154" i="11"/>
  <c r="CU154" i="11"/>
  <c r="CQ154" i="11"/>
  <c r="CM154" i="11"/>
  <c r="CI154" i="11"/>
  <c r="CE154" i="11"/>
  <c r="CA154" i="11"/>
  <c r="I154" i="11"/>
  <c r="H151" i="11"/>
  <c r="H149" i="11"/>
  <c r="EI147" i="11"/>
  <c r="EE147" i="11"/>
  <c r="EA147" i="11"/>
  <c r="DW147" i="11"/>
  <c r="DS147" i="11"/>
  <c r="DO147" i="11"/>
  <c r="DK147" i="11"/>
  <c r="DG147" i="11"/>
  <c r="DC147" i="11"/>
  <c r="CY147" i="11"/>
  <c r="CU147" i="11"/>
  <c r="CQ147" i="11"/>
  <c r="CM147" i="11"/>
  <c r="CI147" i="11"/>
  <c r="CE147" i="11"/>
  <c r="CA147" i="11"/>
  <c r="I147" i="11"/>
  <c r="EK146" i="11"/>
  <c r="EG146" i="11"/>
  <c r="EB146" i="11"/>
  <c r="DW146" i="11"/>
  <c r="DR146" i="11"/>
  <c r="DL146" i="11"/>
  <c r="DG146" i="11"/>
  <c r="DB146" i="11"/>
  <c r="CV146" i="11"/>
  <c r="CQ146" i="11"/>
  <c r="CL146" i="11"/>
  <c r="CF146" i="11"/>
  <c r="CA146" i="11"/>
  <c r="I145" i="11"/>
  <c r="EK144" i="11"/>
  <c r="EG144" i="11"/>
  <c r="EC144" i="11"/>
  <c r="DY144" i="11"/>
  <c r="DU144" i="11"/>
  <c r="DQ144" i="11"/>
  <c r="DM144" i="11"/>
  <c r="DI144" i="11"/>
  <c r="DE144" i="11"/>
  <c r="DA144" i="11"/>
  <c r="CW144" i="11"/>
  <c r="CS144" i="11"/>
  <c r="CO144" i="11"/>
  <c r="CK144" i="11"/>
  <c r="CG144" i="11"/>
  <c r="CC144" i="11"/>
  <c r="BY144" i="11"/>
  <c r="G144" i="11"/>
  <c r="I143" i="11"/>
  <c r="EK142" i="11"/>
  <c r="EG142" i="11"/>
  <c r="EC142" i="11"/>
  <c r="DY142" i="11"/>
  <c r="DU142" i="11"/>
  <c r="DQ142" i="11"/>
  <c r="DM142" i="11"/>
  <c r="DI142" i="11"/>
  <c r="DE142" i="11"/>
  <c r="DA142" i="11"/>
  <c r="CW142" i="11"/>
  <c r="CS142" i="11"/>
  <c r="CO142" i="11"/>
  <c r="CK142" i="11"/>
  <c r="CG142" i="11"/>
  <c r="CC142" i="11"/>
  <c r="BY142" i="11"/>
  <c r="G142" i="11"/>
  <c r="I141" i="11"/>
  <c r="EK140" i="11"/>
  <c r="EG140" i="11"/>
  <c r="EC140" i="11"/>
  <c r="DY140" i="11"/>
  <c r="DU140" i="11"/>
  <c r="DQ140" i="11"/>
  <c r="DM140" i="11"/>
  <c r="DI140" i="11"/>
  <c r="DE140" i="11"/>
  <c r="DA140" i="11"/>
  <c r="CW140" i="11"/>
  <c r="CS140" i="11"/>
  <c r="CO140" i="11"/>
  <c r="CK140" i="11"/>
  <c r="CG140" i="11"/>
  <c r="CC140" i="11"/>
  <c r="BY140" i="11"/>
  <c r="G140" i="11"/>
  <c r="I139" i="11"/>
  <c r="EK138" i="11"/>
  <c r="EG138" i="11"/>
  <c r="EC138" i="11"/>
  <c r="DY138" i="11"/>
  <c r="DU138" i="11"/>
  <c r="DQ138" i="11"/>
  <c r="DM138" i="11"/>
  <c r="DI138" i="11"/>
  <c r="DE138" i="11"/>
  <c r="DA138" i="11"/>
  <c r="CW138" i="11"/>
  <c r="CS138" i="11"/>
  <c r="CO138" i="11"/>
  <c r="CK138" i="11"/>
  <c r="CG138" i="11"/>
  <c r="CC138" i="11"/>
  <c r="BY138" i="11"/>
  <c r="G138" i="11"/>
  <c r="I137" i="11"/>
  <c r="EK136" i="11"/>
  <c r="EG136" i="11"/>
  <c r="EC136" i="11"/>
  <c r="DY136" i="11"/>
  <c r="DU136" i="11"/>
  <c r="DQ136" i="11"/>
  <c r="DM136" i="11"/>
  <c r="DI136" i="11"/>
  <c r="DE136" i="11"/>
  <c r="DA136" i="11"/>
  <c r="CW136" i="11"/>
  <c r="CS136" i="11"/>
  <c r="CO136" i="11"/>
  <c r="CK136" i="11"/>
  <c r="CG136" i="11"/>
  <c r="CC136" i="11"/>
  <c r="BY136" i="11"/>
  <c r="G136" i="11"/>
  <c r="I135" i="11"/>
  <c r="EK134" i="11"/>
  <c r="EG134" i="11"/>
  <c r="EC134" i="11"/>
  <c r="DY134" i="11"/>
  <c r="DU134" i="11"/>
  <c r="DQ134" i="11"/>
  <c r="DM134" i="11"/>
  <c r="DI134" i="11"/>
  <c r="DE134" i="11"/>
  <c r="DA134" i="11"/>
  <c r="CW134" i="11"/>
  <c r="CS134" i="11"/>
  <c r="CO134" i="11"/>
  <c r="CK134" i="11"/>
  <c r="CG134" i="11"/>
  <c r="CC134" i="11"/>
  <c r="BY134" i="11"/>
  <c r="G134" i="11"/>
  <c r="I133" i="11"/>
  <c r="EK132" i="11"/>
  <c r="EG132" i="11"/>
  <c r="EC132" i="11"/>
  <c r="DY132" i="11"/>
  <c r="DU132" i="11"/>
  <c r="DQ132" i="11"/>
  <c r="DM132" i="11"/>
  <c r="DI132" i="11"/>
  <c r="DE132" i="11"/>
  <c r="DA132" i="11"/>
  <c r="CW132" i="11"/>
  <c r="CS132" i="11"/>
  <c r="CO132" i="11"/>
  <c r="CK132" i="11"/>
  <c r="CG132" i="11"/>
  <c r="CC132" i="11"/>
  <c r="BY132" i="11"/>
  <c r="G132" i="11"/>
  <c r="I131" i="11"/>
  <c r="EK130" i="11"/>
  <c r="EG130" i="11"/>
  <c r="EC130" i="11"/>
  <c r="DY130" i="11"/>
  <c r="DU130" i="11"/>
  <c r="DQ130" i="11"/>
  <c r="DM130" i="11"/>
  <c r="DI130" i="11"/>
  <c r="DE130" i="11"/>
  <c r="DA130" i="11"/>
  <c r="CW130" i="11"/>
  <c r="CS130" i="11"/>
  <c r="CO130" i="11"/>
  <c r="CK130" i="11"/>
  <c r="CG130" i="11"/>
  <c r="CC130" i="11"/>
  <c r="BY130" i="11"/>
  <c r="G130" i="11"/>
  <c r="EK128" i="11"/>
  <c r="EG128" i="11"/>
  <c r="EC128" i="11"/>
  <c r="DY128" i="11"/>
  <c r="DU128" i="11"/>
  <c r="DQ128" i="11"/>
  <c r="DM128" i="11"/>
  <c r="DI128" i="11"/>
  <c r="DE128" i="11"/>
  <c r="DA128" i="11"/>
  <c r="CW128" i="11"/>
  <c r="CS128" i="11"/>
  <c r="CO128" i="11"/>
  <c r="CK128" i="11"/>
  <c r="CG128" i="11"/>
  <c r="CC128" i="11"/>
  <c r="BY128" i="11"/>
  <c r="G128" i="11"/>
  <c r="G126" i="11"/>
  <c r="H124" i="11"/>
  <c r="H122" i="11"/>
  <c r="H120" i="11"/>
  <c r="H118" i="11"/>
  <c r="H116" i="11"/>
  <c r="C114" i="11"/>
  <c r="G114" i="11"/>
  <c r="C113" i="11"/>
  <c r="H113" i="11"/>
  <c r="CA113" i="11"/>
  <c r="CE113" i="11"/>
  <c r="CI113" i="11"/>
  <c r="CM113" i="11"/>
  <c r="CQ113" i="11"/>
  <c r="CU113" i="11"/>
  <c r="CY113" i="11"/>
  <c r="DC113" i="11"/>
  <c r="DG113" i="11"/>
  <c r="DK113" i="11"/>
  <c r="DO113" i="11"/>
  <c r="DS113" i="11"/>
  <c r="DW113" i="11"/>
  <c r="EA113" i="11"/>
  <c r="EE113" i="11"/>
  <c r="EI113" i="11"/>
  <c r="C112" i="11"/>
  <c r="I112" i="11"/>
  <c r="CB112" i="11"/>
  <c r="CF112" i="11"/>
  <c r="CJ112" i="11"/>
  <c r="CN112" i="11"/>
  <c r="CR112" i="11"/>
  <c r="CV112" i="11"/>
  <c r="CZ112" i="11"/>
  <c r="DD112" i="11"/>
  <c r="DH112" i="11"/>
  <c r="DL112" i="11"/>
  <c r="DP112" i="11"/>
  <c r="DT112" i="11"/>
  <c r="DX112" i="11"/>
  <c r="EB112" i="11"/>
  <c r="EF112" i="11"/>
  <c r="EJ112" i="11"/>
  <c r="EI110" i="11"/>
  <c r="EC110" i="11"/>
  <c r="DX110" i="11"/>
  <c r="DS110" i="11"/>
  <c r="DM110" i="11"/>
  <c r="DH110" i="11"/>
  <c r="DC110" i="11"/>
  <c r="CW110" i="11"/>
  <c r="CR110" i="11"/>
  <c r="CM110" i="11"/>
  <c r="CG110" i="11"/>
  <c r="CB110" i="11"/>
  <c r="EH109" i="11"/>
  <c r="EC109" i="11"/>
  <c r="DX109" i="11"/>
  <c r="DR109" i="11"/>
  <c r="DM109" i="11"/>
  <c r="DH109" i="11"/>
  <c r="DB109" i="11"/>
  <c r="CW109" i="11"/>
  <c r="CR109" i="11"/>
  <c r="CL109" i="11"/>
  <c r="CG109" i="11"/>
  <c r="CB109" i="11"/>
  <c r="EH108" i="11"/>
  <c r="EC108" i="11"/>
  <c r="DW108" i="11"/>
  <c r="DR108" i="11"/>
  <c r="DM108" i="11"/>
  <c r="DG108" i="11"/>
  <c r="DB108" i="11"/>
  <c r="CW108" i="11"/>
  <c r="CQ108" i="11"/>
  <c r="CL108" i="11"/>
  <c r="CG108" i="11"/>
  <c r="CA108" i="11"/>
  <c r="EJ106" i="11"/>
  <c r="EE106" i="11"/>
  <c r="DY106" i="11"/>
  <c r="DT106" i="11"/>
  <c r="DO106" i="11"/>
  <c r="DI106" i="11"/>
  <c r="DD106" i="11"/>
  <c r="CY106" i="11"/>
  <c r="CS106" i="11"/>
  <c r="CN106" i="11"/>
  <c r="CI106" i="11"/>
  <c r="CC106" i="11"/>
  <c r="EJ105" i="11"/>
  <c r="ED105" i="11"/>
  <c r="DY105" i="11"/>
  <c r="DT105" i="11"/>
  <c r="DN105" i="11"/>
  <c r="DI105" i="11"/>
  <c r="DD105" i="11"/>
  <c r="CX105" i="11"/>
  <c r="CS105" i="11"/>
  <c r="CN105" i="11"/>
  <c r="CH105" i="11"/>
  <c r="CC105" i="11"/>
  <c r="EI104" i="11"/>
  <c r="ED104" i="11"/>
  <c r="DY104" i="11"/>
  <c r="DS104" i="11"/>
  <c r="DN104" i="11"/>
  <c r="DI104" i="11"/>
  <c r="DC104" i="11"/>
  <c r="CX104" i="11"/>
  <c r="CS104" i="11"/>
  <c r="CM104" i="11"/>
  <c r="CH104" i="11"/>
  <c r="CC104" i="11"/>
  <c r="EK102" i="11"/>
  <c r="EF102" i="11"/>
  <c r="EA102" i="11"/>
  <c r="DU102" i="11"/>
  <c r="DP102" i="11"/>
  <c r="DK102" i="11"/>
  <c r="DE102" i="11"/>
  <c r="CZ102" i="11"/>
  <c r="CU102" i="11"/>
  <c r="CO102" i="11"/>
  <c r="CJ102" i="11"/>
  <c r="CE102" i="11"/>
  <c r="EK101" i="11"/>
  <c r="EF101" i="11"/>
  <c r="DZ101" i="11"/>
  <c r="DU101" i="11"/>
  <c r="DP101" i="11"/>
  <c r="DJ101" i="11"/>
  <c r="DE101" i="11"/>
  <c r="CZ101" i="11"/>
  <c r="CT101" i="11"/>
  <c r="CO101" i="11"/>
  <c r="CJ101" i="11"/>
  <c r="CD101" i="11"/>
  <c r="EK100" i="11"/>
  <c r="EE100" i="11"/>
  <c r="DZ100" i="11"/>
  <c r="DU100" i="11"/>
  <c r="DO100" i="11"/>
  <c r="DJ100" i="11"/>
  <c r="DE100" i="11"/>
  <c r="CY100" i="11"/>
  <c r="CT100" i="11"/>
  <c r="CO100" i="11"/>
  <c r="CI100" i="11"/>
  <c r="CD100" i="11"/>
  <c r="EK96" i="11"/>
  <c r="EC96" i="11"/>
  <c r="DU96" i="11"/>
  <c r="DM96" i="11"/>
  <c r="DE96" i="11"/>
  <c r="CW96" i="11"/>
  <c r="CO96" i="11"/>
  <c r="CG96" i="11"/>
  <c r="EH93" i="11"/>
  <c r="DZ93" i="11"/>
  <c r="DR93" i="11"/>
  <c r="DJ93" i="11"/>
  <c r="DB93" i="11"/>
  <c r="CT93" i="11"/>
  <c r="CL93" i="11"/>
  <c r="CD93" i="11"/>
  <c r="EJ90" i="11"/>
  <c r="EB90" i="11"/>
  <c r="DT90" i="11"/>
  <c r="DL90" i="11"/>
  <c r="DD90" i="11"/>
  <c r="CV90" i="11"/>
  <c r="CN90" i="11"/>
  <c r="CF90" i="11"/>
  <c r="C89" i="11"/>
  <c r="H89" i="11"/>
  <c r="CA89" i="11"/>
  <c r="CE89" i="11"/>
  <c r="CI89" i="11"/>
  <c r="CM89" i="11"/>
  <c r="CQ89" i="11"/>
  <c r="CU89" i="11"/>
  <c r="CY89" i="11"/>
  <c r="DC89" i="11"/>
  <c r="DG89" i="11"/>
  <c r="DK89" i="11"/>
  <c r="DO89" i="11"/>
  <c r="DS89" i="11"/>
  <c r="DW89" i="11"/>
  <c r="EA89" i="11"/>
  <c r="EE89" i="11"/>
  <c r="EI89" i="11"/>
  <c r="I89" i="11"/>
  <c r="CB89" i="11"/>
  <c r="CF89" i="11"/>
  <c r="CJ89" i="11"/>
  <c r="CN89" i="11"/>
  <c r="CR89" i="11"/>
  <c r="CV89" i="11"/>
  <c r="CZ89" i="11"/>
  <c r="DD89" i="11"/>
  <c r="DH89" i="11"/>
  <c r="DL89" i="11"/>
  <c r="DP89" i="11"/>
  <c r="DT89" i="11"/>
  <c r="DX89" i="11"/>
  <c r="EB89" i="11"/>
  <c r="EF89" i="11"/>
  <c r="EJ89" i="11"/>
  <c r="EC86" i="11"/>
  <c r="DM86" i="11"/>
  <c r="CW86" i="11"/>
  <c r="C110" i="11"/>
  <c r="G110" i="11"/>
  <c r="BZ110" i="11"/>
  <c r="CD110" i="11"/>
  <c r="CH110" i="11"/>
  <c r="CL110" i="11"/>
  <c r="CP110" i="11"/>
  <c r="CT110" i="11"/>
  <c r="CX110" i="11"/>
  <c r="DB110" i="11"/>
  <c r="DF110" i="11"/>
  <c r="DJ110" i="11"/>
  <c r="DN110" i="11"/>
  <c r="DR110" i="11"/>
  <c r="DV110" i="11"/>
  <c r="DZ110" i="11"/>
  <c r="ED110" i="11"/>
  <c r="EH110" i="11"/>
  <c r="C109" i="11"/>
  <c r="H109" i="11"/>
  <c r="CA109" i="11"/>
  <c r="CE109" i="11"/>
  <c r="CI109" i="11"/>
  <c r="CM109" i="11"/>
  <c r="CQ109" i="11"/>
  <c r="CU109" i="11"/>
  <c r="CY109" i="11"/>
  <c r="DC109" i="11"/>
  <c r="DG109" i="11"/>
  <c r="DK109" i="11"/>
  <c r="DO109" i="11"/>
  <c r="DS109" i="11"/>
  <c r="DW109" i="11"/>
  <c r="EA109" i="11"/>
  <c r="EE109" i="11"/>
  <c r="EI109" i="11"/>
  <c r="C108" i="11"/>
  <c r="I108" i="11"/>
  <c r="CB108" i="11"/>
  <c r="CF108" i="11"/>
  <c r="CJ108" i="11"/>
  <c r="CN108" i="11"/>
  <c r="CR108" i="11"/>
  <c r="CV108" i="11"/>
  <c r="CZ108" i="11"/>
  <c r="DD108" i="11"/>
  <c r="DH108" i="11"/>
  <c r="DL108" i="11"/>
  <c r="DP108" i="11"/>
  <c r="DT108" i="11"/>
  <c r="DX108" i="11"/>
  <c r="EB108" i="11"/>
  <c r="EF108" i="11"/>
  <c r="EJ108" i="11"/>
  <c r="C93" i="11"/>
  <c r="H93" i="11"/>
  <c r="CA93" i="11"/>
  <c r="CE93" i="11"/>
  <c r="CI93" i="11"/>
  <c r="CM93" i="11"/>
  <c r="CQ93" i="11"/>
  <c r="CU93" i="11"/>
  <c r="CY93" i="11"/>
  <c r="DC93" i="11"/>
  <c r="DG93" i="11"/>
  <c r="DK93" i="11"/>
  <c r="DO93" i="11"/>
  <c r="DS93" i="11"/>
  <c r="DW93" i="11"/>
  <c r="EA93" i="11"/>
  <c r="EE93" i="11"/>
  <c r="EI93" i="11"/>
  <c r="I93" i="11"/>
  <c r="CB93" i="11"/>
  <c r="CF93" i="11"/>
  <c r="CJ93" i="11"/>
  <c r="CN93" i="11"/>
  <c r="CR93" i="11"/>
  <c r="CV93" i="11"/>
  <c r="CZ93" i="11"/>
  <c r="DD93" i="11"/>
  <c r="DH93" i="11"/>
  <c r="DL93" i="11"/>
  <c r="DP93" i="11"/>
  <c r="DT93" i="11"/>
  <c r="DX93" i="11"/>
  <c r="EB93" i="11"/>
  <c r="EF93" i="11"/>
  <c r="EJ93" i="11"/>
  <c r="C90" i="11"/>
  <c r="G90" i="11"/>
  <c r="BZ90" i="11"/>
  <c r="CD90" i="11"/>
  <c r="CH90" i="11"/>
  <c r="CL90" i="11"/>
  <c r="CP90" i="11"/>
  <c r="CT90" i="11"/>
  <c r="CX90" i="11"/>
  <c r="DB90" i="11"/>
  <c r="DF90" i="11"/>
  <c r="DJ90" i="11"/>
  <c r="DN90" i="11"/>
  <c r="DR90" i="11"/>
  <c r="DV90" i="11"/>
  <c r="DZ90" i="11"/>
  <c r="ED90" i="11"/>
  <c r="EH90" i="11"/>
  <c r="H90" i="11"/>
  <c r="CA90" i="11"/>
  <c r="CE90" i="11"/>
  <c r="CI90" i="11"/>
  <c r="CM90" i="11"/>
  <c r="CQ90" i="11"/>
  <c r="CU90" i="11"/>
  <c r="CY90" i="11"/>
  <c r="DC90" i="11"/>
  <c r="DG90" i="11"/>
  <c r="DK90" i="11"/>
  <c r="DO90" i="11"/>
  <c r="DS90" i="11"/>
  <c r="DW90" i="11"/>
  <c r="EA90" i="11"/>
  <c r="EE90" i="11"/>
  <c r="EI90" i="11"/>
  <c r="EI144" i="11"/>
  <c r="EE144" i="11"/>
  <c r="EA144" i="11"/>
  <c r="DW144" i="11"/>
  <c r="DS144" i="11"/>
  <c r="DO144" i="11"/>
  <c r="DK144" i="11"/>
  <c r="DG144" i="11"/>
  <c r="DC144" i="11"/>
  <c r="CY144" i="11"/>
  <c r="CU144" i="11"/>
  <c r="CQ144" i="11"/>
  <c r="CM144" i="11"/>
  <c r="CI144" i="11"/>
  <c r="CE144" i="11"/>
  <c r="CA144" i="11"/>
  <c r="I144" i="11"/>
  <c r="EI142" i="11"/>
  <c r="EE142" i="11"/>
  <c r="EA142" i="11"/>
  <c r="DW142" i="11"/>
  <c r="DS142" i="11"/>
  <c r="DO142" i="11"/>
  <c r="DK142" i="11"/>
  <c r="DG142" i="11"/>
  <c r="DC142" i="11"/>
  <c r="CY142" i="11"/>
  <c r="CU142" i="11"/>
  <c r="CQ142" i="11"/>
  <c r="CM142" i="11"/>
  <c r="CI142" i="11"/>
  <c r="CE142" i="11"/>
  <c r="CA142" i="11"/>
  <c r="I142" i="11"/>
  <c r="EI140" i="11"/>
  <c r="EE140" i="11"/>
  <c r="EA140" i="11"/>
  <c r="DW140" i="11"/>
  <c r="DS140" i="11"/>
  <c r="DO140" i="11"/>
  <c r="DK140" i="11"/>
  <c r="DG140" i="11"/>
  <c r="DC140" i="11"/>
  <c r="CY140" i="11"/>
  <c r="CU140" i="11"/>
  <c r="CQ140" i="11"/>
  <c r="CM140" i="11"/>
  <c r="CI140" i="11"/>
  <c r="CE140" i="11"/>
  <c r="CA140" i="11"/>
  <c r="I140" i="11"/>
  <c r="EI138" i="11"/>
  <c r="EE138" i="11"/>
  <c r="EA138" i="11"/>
  <c r="DW138" i="11"/>
  <c r="DS138" i="11"/>
  <c r="DO138" i="11"/>
  <c r="DK138" i="11"/>
  <c r="DG138" i="11"/>
  <c r="DC138" i="11"/>
  <c r="CY138" i="11"/>
  <c r="CU138" i="11"/>
  <c r="CQ138" i="11"/>
  <c r="CM138" i="11"/>
  <c r="CI138" i="11"/>
  <c r="CE138" i="11"/>
  <c r="CA138" i="11"/>
  <c r="I138" i="11"/>
  <c r="I136" i="11"/>
  <c r="I134" i="11"/>
  <c r="I132" i="11"/>
  <c r="I130" i="11"/>
  <c r="I128" i="11"/>
  <c r="EK110" i="11"/>
  <c r="EF110" i="11"/>
  <c r="EA110" i="11"/>
  <c r="DU110" i="11"/>
  <c r="DP110" i="11"/>
  <c r="DK110" i="11"/>
  <c r="DE110" i="11"/>
  <c r="CZ110" i="11"/>
  <c r="CU110" i="11"/>
  <c r="CO110" i="11"/>
  <c r="CJ110" i="11"/>
  <c r="CE110" i="11"/>
  <c r="BY110" i="11"/>
  <c r="EK109" i="11"/>
  <c r="EF109" i="11"/>
  <c r="DZ109" i="11"/>
  <c r="DU109" i="11"/>
  <c r="DP109" i="11"/>
  <c r="DJ109" i="11"/>
  <c r="DE109" i="11"/>
  <c r="CZ109" i="11"/>
  <c r="CT109" i="11"/>
  <c r="CO109" i="11"/>
  <c r="CJ109" i="11"/>
  <c r="CD109" i="11"/>
  <c r="BY109" i="11"/>
  <c r="EK108" i="11"/>
  <c r="EE108" i="11"/>
  <c r="DZ108" i="11"/>
  <c r="DU108" i="11"/>
  <c r="DO108" i="11"/>
  <c r="DJ108" i="11"/>
  <c r="DE108" i="11"/>
  <c r="CY108" i="11"/>
  <c r="CT108" i="11"/>
  <c r="CO108" i="11"/>
  <c r="CI108" i="11"/>
  <c r="CD108" i="11"/>
  <c r="BY108" i="11"/>
  <c r="C106" i="11"/>
  <c r="G106" i="11"/>
  <c r="BZ106" i="11"/>
  <c r="CD106" i="11"/>
  <c r="CH106" i="11"/>
  <c r="CL106" i="11"/>
  <c r="CP106" i="11"/>
  <c r="CT106" i="11"/>
  <c r="CX106" i="11"/>
  <c r="DB106" i="11"/>
  <c r="DF106" i="11"/>
  <c r="DJ106" i="11"/>
  <c r="DN106" i="11"/>
  <c r="DR106" i="11"/>
  <c r="DV106" i="11"/>
  <c r="DZ106" i="11"/>
  <c r="ED106" i="11"/>
  <c r="EH106" i="11"/>
  <c r="C105" i="11"/>
  <c r="H105" i="11"/>
  <c r="CA105" i="11"/>
  <c r="CE105" i="11"/>
  <c r="CI105" i="11"/>
  <c r="CM105" i="11"/>
  <c r="CQ105" i="11"/>
  <c r="CU105" i="11"/>
  <c r="CY105" i="11"/>
  <c r="DC105" i="11"/>
  <c r="DG105" i="11"/>
  <c r="DK105" i="11"/>
  <c r="DO105" i="11"/>
  <c r="DS105" i="11"/>
  <c r="DW105" i="11"/>
  <c r="EA105" i="11"/>
  <c r="EE105" i="11"/>
  <c r="EI105" i="11"/>
  <c r="C104" i="11"/>
  <c r="I104" i="11"/>
  <c r="CB104" i="11"/>
  <c r="CF104" i="11"/>
  <c r="CJ104" i="11"/>
  <c r="CN104" i="11"/>
  <c r="CR104" i="11"/>
  <c r="CV104" i="11"/>
  <c r="CZ104" i="11"/>
  <c r="DD104" i="11"/>
  <c r="DH104" i="11"/>
  <c r="DL104" i="11"/>
  <c r="DP104" i="11"/>
  <c r="DT104" i="11"/>
  <c r="DX104" i="11"/>
  <c r="EB104" i="11"/>
  <c r="EF104" i="11"/>
  <c r="EJ104" i="11"/>
  <c r="C96" i="11"/>
  <c r="H96" i="11"/>
  <c r="CA96" i="11"/>
  <c r="CE96" i="11"/>
  <c r="CI96" i="11"/>
  <c r="CM96" i="11"/>
  <c r="CQ96" i="11"/>
  <c r="CU96" i="11"/>
  <c r="CY96" i="11"/>
  <c r="DC96" i="11"/>
  <c r="DG96" i="11"/>
  <c r="DK96" i="11"/>
  <c r="DO96" i="11"/>
  <c r="DS96" i="11"/>
  <c r="DW96" i="11"/>
  <c r="EA96" i="11"/>
  <c r="EE96" i="11"/>
  <c r="EI96" i="11"/>
  <c r="I96" i="11"/>
  <c r="CB96" i="11"/>
  <c r="CF96" i="11"/>
  <c r="CJ96" i="11"/>
  <c r="CN96" i="11"/>
  <c r="CR96" i="11"/>
  <c r="CV96" i="11"/>
  <c r="CZ96" i="11"/>
  <c r="DD96" i="11"/>
  <c r="DH96" i="11"/>
  <c r="DL96" i="11"/>
  <c r="DP96" i="11"/>
  <c r="DT96" i="11"/>
  <c r="DX96" i="11"/>
  <c r="EB96" i="11"/>
  <c r="EF96" i="11"/>
  <c r="EJ96" i="11"/>
  <c r="C94" i="11"/>
  <c r="BY94" i="11"/>
  <c r="CC94" i="11"/>
  <c r="CG94" i="11"/>
  <c r="CK94" i="11"/>
  <c r="CO94" i="11"/>
  <c r="CS94" i="11"/>
  <c r="CW94" i="11"/>
  <c r="DA94" i="11"/>
  <c r="DE94" i="11"/>
  <c r="DI94" i="11"/>
  <c r="DM94" i="11"/>
  <c r="DQ94" i="11"/>
  <c r="DU94" i="11"/>
  <c r="DY94" i="11"/>
  <c r="EC94" i="11"/>
  <c r="EG94" i="11"/>
  <c r="EK94" i="11"/>
  <c r="G94" i="11"/>
  <c r="BZ94" i="11"/>
  <c r="CD94" i="11"/>
  <c r="CH94" i="11"/>
  <c r="CL94" i="11"/>
  <c r="CP94" i="11"/>
  <c r="CT94" i="11"/>
  <c r="CX94" i="11"/>
  <c r="DB94" i="11"/>
  <c r="DF94" i="11"/>
  <c r="DJ94" i="11"/>
  <c r="DN94" i="11"/>
  <c r="DR94" i="11"/>
  <c r="DV94" i="11"/>
  <c r="DZ94" i="11"/>
  <c r="ED94" i="11"/>
  <c r="EH94" i="11"/>
  <c r="ED93" i="11"/>
  <c r="DV93" i="11"/>
  <c r="DN93" i="11"/>
  <c r="DF93" i="11"/>
  <c r="CX93" i="11"/>
  <c r="CP93" i="11"/>
  <c r="CH93" i="11"/>
  <c r="BZ93" i="11"/>
  <c r="EF90" i="11"/>
  <c r="DX90" i="11"/>
  <c r="DP90" i="11"/>
  <c r="DH90" i="11"/>
  <c r="CZ90" i="11"/>
  <c r="CR90" i="11"/>
  <c r="CJ90" i="11"/>
  <c r="CB90" i="11"/>
  <c r="EH144" i="11"/>
  <c r="ED144" i="11"/>
  <c r="DZ144" i="11"/>
  <c r="DV144" i="11"/>
  <c r="DR144" i="11"/>
  <c r="DN144" i="11"/>
  <c r="DJ144" i="11"/>
  <c r="DF144" i="11"/>
  <c r="DB144" i="11"/>
  <c r="CX144" i="11"/>
  <c r="CT144" i="11"/>
  <c r="CP144" i="11"/>
  <c r="CL144" i="11"/>
  <c r="CH144" i="11"/>
  <c r="CD144" i="11"/>
  <c r="BZ144" i="11"/>
  <c r="H144" i="11"/>
  <c r="EH142" i="11"/>
  <c r="ED142" i="11"/>
  <c r="DZ142" i="11"/>
  <c r="DV142" i="11"/>
  <c r="DR142" i="11"/>
  <c r="DN142" i="11"/>
  <c r="DJ142" i="11"/>
  <c r="DF142" i="11"/>
  <c r="DB142" i="11"/>
  <c r="CX142" i="11"/>
  <c r="CT142" i="11"/>
  <c r="CP142" i="11"/>
  <c r="CL142" i="11"/>
  <c r="CH142" i="11"/>
  <c r="CD142" i="11"/>
  <c r="BZ142" i="11"/>
  <c r="H142" i="11"/>
  <c r="EH140" i="11"/>
  <c r="ED140" i="11"/>
  <c r="DZ140" i="11"/>
  <c r="DV140" i="11"/>
  <c r="DR140" i="11"/>
  <c r="DN140" i="11"/>
  <c r="DJ140" i="11"/>
  <c r="DF140" i="11"/>
  <c r="DB140" i="11"/>
  <c r="CX140" i="11"/>
  <c r="CT140" i="11"/>
  <c r="CP140" i="11"/>
  <c r="CL140" i="11"/>
  <c r="CH140" i="11"/>
  <c r="CD140" i="11"/>
  <c r="BZ140" i="11"/>
  <c r="H140" i="11"/>
  <c r="EH138" i="11"/>
  <c r="ED138" i="11"/>
  <c r="DZ138" i="11"/>
  <c r="DV138" i="11"/>
  <c r="DR138" i="11"/>
  <c r="DN138" i="11"/>
  <c r="DJ138" i="11"/>
  <c r="DF138" i="11"/>
  <c r="DB138" i="11"/>
  <c r="CX138" i="11"/>
  <c r="CT138" i="11"/>
  <c r="CP138" i="11"/>
  <c r="CL138" i="11"/>
  <c r="CH138" i="11"/>
  <c r="CD138" i="11"/>
  <c r="BZ138" i="11"/>
  <c r="H138" i="11"/>
  <c r="EH136" i="11"/>
  <c r="ED136" i="11"/>
  <c r="DZ136" i="11"/>
  <c r="DV136" i="11"/>
  <c r="DR136" i="11"/>
  <c r="DN136" i="11"/>
  <c r="DJ136" i="11"/>
  <c r="DF136" i="11"/>
  <c r="DB136" i="11"/>
  <c r="CX136" i="11"/>
  <c r="CT136" i="11"/>
  <c r="CP136" i="11"/>
  <c r="CL136" i="11"/>
  <c r="CH136" i="11"/>
  <c r="CD136" i="11"/>
  <c r="BZ136" i="11"/>
  <c r="H136" i="11"/>
  <c r="EH134" i="11"/>
  <c r="ED134" i="11"/>
  <c r="DZ134" i="11"/>
  <c r="DV134" i="11"/>
  <c r="DR134" i="11"/>
  <c r="DN134" i="11"/>
  <c r="DJ134" i="11"/>
  <c r="DF134" i="11"/>
  <c r="DB134" i="11"/>
  <c r="CX134" i="11"/>
  <c r="CT134" i="11"/>
  <c r="CP134" i="11"/>
  <c r="CL134" i="11"/>
  <c r="CH134" i="11"/>
  <c r="CD134" i="11"/>
  <c r="BZ134" i="11"/>
  <c r="H134" i="11"/>
  <c r="EH132" i="11"/>
  <c r="ED132" i="11"/>
  <c r="DZ132" i="11"/>
  <c r="DV132" i="11"/>
  <c r="DR132" i="11"/>
  <c r="DN132" i="11"/>
  <c r="DJ132" i="11"/>
  <c r="DF132" i="11"/>
  <c r="DB132" i="11"/>
  <c r="CX132" i="11"/>
  <c r="CT132" i="11"/>
  <c r="CP132" i="11"/>
  <c r="CL132" i="11"/>
  <c r="CH132" i="11"/>
  <c r="CD132" i="11"/>
  <c r="BZ132" i="11"/>
  <c r="H132" i="11"/>
  <c r="EH130" i="11"/>
  <c r="ED130" i="11"/>
  <c r="DZ130" i="11"/>
  <c r="DV130" i="11"/>
  <c r="DR130" i="11"/>
  <c r="DN130" i="11"/>
  <c r="DJ130" i="11"/>
  <c r="DF130" i="11"/>
  <c r="DB130" i="11"/>
  <c r="CX130" i="11"/>
  <c r="CT130" i="11"/>
  <c r="CP130" i="11"/>
  <c r="CL130" i="11"/>
  <c r="CH130" i="11"/>
  <c r="CD130" i="11"/>
  <c r="BZ130" i="11"/>
  <c r="H130" i="11"/>
  <c r="EH128" i="11"/>
  <c r="ED128" i="11"/>
  <c r="DZ128" i="11"/>
  <c r="DV128" i="11"/>
  <c r="DR128" i="11"/>
  <c r="DN128" i="11"/>
  <c r="DJ128" i="11"/>
  <c r="DF128" i="11"/>
  <c r="DB128" i="11"/>
  <c r="CX128" i="11"/>
  <c r="CT128" i="11"/>
  <c r="CP128" i="11"/>
  <c r="CL128" i="11"/>
  <c r="CH128" i="11"/>
  <c r="CD128" i="11"/>
  <c r="BZ128" i="11"/>
  <c r="H128" i="11"/>
  <c r="G125" i="11"/>
  <c r="I124" i="11"/>
  <c r="G123" i="11"/>
  <c r="I122" i="11"/>
  <c r="I120" i="11"/>
  <c r="I118" i="11"/>
  <c r="I116" i="11"/>
  <c r="EJ110" i="11"/>
  <c r="EE110" i="11"/>
  <c r="DY110" i="11"/>
  <c r="DT110" i="11"/>
  <c r="DO110" i="11"/>
  <c r="DI110" i="11"/>
  <c r="DD110" i="11"/>
  <c r="CY110" i="11"/>
  <c r="CS110" i="11"/>
  <c r="CN110" i="11"/>
  <c r="CI110" i="11"/>
  <c r="CC110" i="11"/>
  <c r="I110" i="11"/>
  <c r="EJ109" i="11"/>
  <c r="ED109" i="11"/>
  <c r="DY109" i="11"/>
  <c r="DT109" i="11"/>
  <c r="DN109" i="11"/>
  <c r="DI109" i="11"/>
  <c r="DD109" i="11"/>
  <c r="CX109" i="11"/>
  <c r="CS109" i="11"/>
  <c r="CN109" i="11"/>
  <c r="CH109" i="11"/>
  <c r="CC109" i="11"/>
  <c r="I109" i="11"/>
  <c r="EI108" i="11"/>
  <c r="ED108" i="11"/>
  <c r="DY108" i="11"/>
  <c r="DS108" i="11"/>
  <c r="DN108" i="11"/>
  <c r="DI108" i="11"/>
  <c r="DC108" i="11"/>
  <c r="CX108" i="11"/>
  <c r="CS108" i="11"/>
  <c r="CM108" i="11"/>
  <c r="CH108" i="11"/>
  <c r="CC108" i="11"/>
  <c r="H108" i="11"/>
  <c r="EK106" i="11"/>
  <c r="EF106" i="11"/>
  <c r="EA106" i="11"/>
  <c r="DU106" i="11"/>
  <c r="DP106" i="11"/>
  <c r="DK106" i="11"/>
  <c r="DE106" i="11"/>
  <c r="CZ106" i="11"/>
  <c r="CU106" i="11"/>
  <c r="CO106" i="11"/>
  <c r="CJ106" i="11"/>
  <c r="CE106" i="11"/>
  <c r="BY106" i="11"/>
  <c r="EK105" i="11"/>
  <c r="EF105" i="11"/>
  <c r="DZ105" i="11"/>
  <c r="DU105" i="11"/>
  <c r="DP105" i="11"/>
  <c r="DJ105" i="11"/>
  <c r="DE105" i="11"/>
  <c r="CZ105" i="11"/>
  <c r="CT105" i="11"/>
  <c r="CO105" i="11"/>
  <c r="CJ105" i="11"/>
  <c r="CD105" i="11"/>
  <c r="BY105" i="11"/>
  <c r="EK104" i="11"/>
  <c r="EE104" i="11"/>
  <c r="DZ104" i="11"/>
  <c r="DU104" i="11"/>
  <c r="DO104" i="11"/>
  <c r="DJ104" i="11"/>
  <c r="DE104" i="11"/>
  <c r="CY104" i="11"/>
  <c r="CT104" i="11"/>
  <c r="CO104" i="11"/>
  <c r="CI104" i="11"/>
  <c r="CD104" i="11"/>
  <c r="BY104" i="11"/>
  <c r="C102" i="11"/>
  <c r="G102" i="11"/>
  <c r="BZ102" i="11"/>
  <c r="CD102" i="11"/>
  <c r="CH102" i="11"/>
  <c r="CL102" i="11"/>
  <c r="CP102" i="11"/>
  <c r="CT102" i="11"/>
  <c r="CX102" i="11"/>
  <c r="DB102" i="11"/>
  <c r="DF102" i="11"/>
  <c r="DJ102" i="11"/>
  <c r="DN102" i="11"/>
  <c r="DR102" i="11"/>
  <c r="DV102" i="11"/>
  <c r="DZ102" i="11"/>
  <c r="ED102" i="11"/>
  <c r="EH102" i="11"/>
  <c r="C101" i="11"/>
  <c r="H101" i="11"/>
  <c r="CA101" i="11"/>
  <c r="CE101" i="11"/>
  <c r="CI101" i="11"/>
  <c r="CM101" i="11"/>
  <c r="CQ101" i="11"/>
  <c r="CU101" i="11"/>
  <c r="CY101" i="11"/>
  <c r="DC101" i="11"/>
  <c r="DG101" i="11"/>
  <c r="DK101" i="11"/>
  <c r="DO101" i="11"/>
  <c r="DS101" i="11"/>
  <c r="DW101" i="11"/>
  <c r="EA101" i="11"/>
  <c r="EE101" i="11"/>
  <c r="EI101" i="11"/>
  <c r="C100" i="11"/>
  <c r="I100" i="11"/>
  <c r="CB100" i="11"/>
  <c r="CF100" i="11"/>
  <c r="CJ100" i="11"/>
  <c r="CN100" i="11"/>
  <c r="CR100" i="11"/>
  <c r="CV100" i="11"/>
  <c r="CZ100" i="11"/>
  <c r="DD100" i="11"/>
  <c r="DH100" i="11"/>
  <c r="DL100" i="11"/>
  <c r="DP100" i="11"/>
  <c r="DT100" i="11"/>
  <c r="DX100" i="11"/>
  <c r="EB100" i="11"/>
  <c r="EF100" i="11"/>
  <c r="EJ100" i="11"/>
  <c r="C97" i="11"/>
  <c r="G97" i="11"/>
  <c r="BZ97" i="11"/>
  <c r="CD97" i="11"/>
  <c r="CH97" i="11"/>
  <c r="CL97" i="11"/>
  <c r="CP97" i="11"/>
  <c r="CT97" i="11"/>
  <c r="CX97" i="11"/>
  <c r="DB97" i="11"/>
  <c r="DF97" i="11"/>
  <c r="DJ97" i="11"/>
  <c r="DN97" i="11"/>
  <c r="DR97" i="11"/>
  <c r="DV97" i="11"/>
  <c r="DZ97" i="11"/>
  <c r="ED97" i="11"/>
  <c r="EH97" i="11"/>
  <c r="H97" i="11"/>
  <c r="CA97" i="11"/>
  <c r="CE97" i="11"/>
  <c r="CI97" i="11"/>
  <c r="CM97" i="11"/>
  <c r="CQ97" i="11"/>
  <c r="CU97" i="11"/>
  <c r="CY97" i="11"/>
  <c r="DC97" i="11"/>
  <c r="DG97" i="11"/>
  <c r="DK97" i="11"/>
  <c r="DO97" i="11"/>
  <c r="DS97" i="11"/>
  <c r="DW97" i="11"/>
  <c r="EA97" i="11"/>
  <c r="EE97" i="11"/>
  <c r="EI97" i="11"/>
  <c r="ED96" i="11"/>
  <c r="DV96" i="11"/>
  <c r="DN96" i="11"/>
  <c r="DF96" i="11"/>
  <c r="CX96" i="11"/>
  <c r="CP96" i="11"/>
  <c r="CH96" i="11"/>
  <c r="BZ96" i="11"/>
  <c r="EK93" i="11"/>
  <c r="EC93" i="11"/>
  <c r="DU93" i="11"/>
  <c r="DM93" i="11"/>
  <c r="DE93" i="11"/>
  <c r="CW93" i="11"/>
  <c r="CO93" i="11"/>
  <c r="CG93" i="11"/>
  <c r="BY93" i="11"/>
  <c r="EK90" i="11"/>
  <c r="EC90" i="11"/>
  <c r="DU90" i="11"/>
  <c r="DM90" i="11"/>
  <c r="DE90" i="11"/>
  <c r="CW90" i="11"/>
  <c r="CO90" i="11"/>
  <c r="CG90" i="11"/>
  <c r="BY90" i="11"/>
  <c r="C86" i="11"/>
  <c r="G86" i="11"/>
  <c r="BZ86" i="11"/>
  <c r="CD86" i="11"/>
  <c r="CH86" i="11"/>
  <c r="CL86" i="11"/>
  <c r="CP86" i="11"/>
  <c r="CT86" i="11"/>
  <c r="CX86" i="11"/>
  <c r="DB86" i="11"/>
  <c r="DF86" i="11"/>
  <c r="DJ86" i="11"/>
  <c r="DN86" i="11"/>
  <c r="DR86" i="11"/>
  <c r="DV86" i="11"/>
  <c r="DZ86" i="11"/>
  <c r="ED86" i="11"/>
  <c r="EH86" i="11"/>
  <c r="H86" i="11"/>
  <c r="CA86" i="11"/>
  <c r="CE86" i="11"/>
  <c r="CI86" i="11"/>
  <c r="CM86" i="11"/>
  <c r="CQ86" i="11"/>
  <c r="CU86" i="11"/>
  <c r="CY86" i="11"/>
  <c r="DC86" i="11"/>
  <c r="DG86" i="11"/>
  <c r="DK86" i="11"/>
  <c r="DO86" i="11"/>
  <c r="DS86" i="11"/>
  <c r="DW86" i="11"/>
  <c r="EA86" i="11"/>
  <c r="EE86" i="11"/>
  <c r="EI86" i="11"/>
  <c r="I86" i="11"/>
  <c r="CB86" i="11"/>
  <c r="CF86" i="11"/>
  <c r="CJ86" i="11"/>
  <c r="CN86" i="11"/>
  <c r="CR86" i="11"/>
  <c r="CV86" i="11"/>
  <c r="CZ86" i="11"/>
  <c r="DD86" i="11"/>
  <c r="DH86" i="11"/>
  <c r="DL86" i="11"/>
  <c r="DP86" i="11"/>
  <c r="DT86" i="11"/>
  <c r="DX86" i="11"/>
  <c r="EB86" i="11"/>
  <c r="EF86" i="11"/>
  <c r="EJ86" i="11"/>
  <c r="EJ82" i="11"/>
  <c r="EF82" i="11"/>
  <c r="EB82" i="11"/>
  <c r="DX82" i="11"/>
  <c r="DT82" i="11"/>
  <c r="DP82" i="11"/>
  <c r="DL82" i="11"/>
  <c r="DH82" i="11"/>
  <c r="DD82" i="11"/>
  <c r="CZ82" i="11"/>
  <c r="CV82" i="11"/>
  <c r="CR82" i="11"/>
  <c r="CN82" i="11"/>
  <c r="CJ82" i="11"/>
  <c r="CF82" i="11"/>
  <c r="CB82" i="11"/>
  <c r="I82" i="11"/>
  <c r="EJ78" i="11"/>
  <c r="EF78" i="11"/>
  <c r="EB78" i="11"/>
  <c r="DX78" i="11"/>
  <c r="DT78" i="11"/>
  <c r="DP78" i="11"/>
  <c r="DL78" i="11"/>
  <c r="DH78" i="11"/>
  <c r="DD78" i="11"/>
  <c r="CZ78" i="11"/>
  <c r="CV78" i="11"/>
  <c r="CR78" i="11"/>
  <c r="CN78" i="11"/>
  <c r="CJ78" i="11"/>
  <c r="CF78" i="11"/>
  <c r="CB78" i="11"/>
  <c r="I78" i="11"/>
  <c r="EI73" i="11"/>
  <c r="EE73" i="11"/>
  <c r="EA73" i="11"/>
  <c r="DW73" i="11"/>
  <c r="DS73" i="11"/>
  <c r="DO73" i="11"/>
  <c r="DK73" i="11"/>
  <c r="DG73" i="11"/>
  <c r="DC73" i="11"/>
  <c r="CY73" i="11"/>
  <c r="CU73" i="11"/>
  <c r="CQ73" i="11"/>
  <c r="CM73" i="11"/>
  <c r="CI73" i="11"/>
  <c r="CE73" i="11"/>
  <c r="CA73" i="11"/>
  <c r="H73" i="11"/>
  <c r="EJ69" i="11"/>
  <c r="EF69" i="11"/>
  <c r="EB69" i="11"/>
  <c r="DX69" i="11"/>
  <c r="DT69" i="11"/>
  <c r="DP69" i="11"/>
  <c r="DL69" i="11"/>
  <c r="DH69" i="11"/>
  <c r="DD69" i="11"/>
  <c r="CZ69" i="11"/>
  <c r="CV69" i="11"/>
  <c r="CR69" i="11"/>
  <c r="CN69" i="11"/>
  <c r="CJ69" i="11"/>
  <c r="CF69" i="11"/>
  <c r="CB69" i="11"/>
  <c r="I69" i="11"/>
  <c r="EJ65" i="11"/>
  <c r="EF65" i="11"/>
  <c r="EB65" i="11"/>
  <c r="DX65" i="11"/>
  <c r="DT65" i="11"/>
  <c r="DP65" i="11"/>
  <c r="DL65" i="11"/>
  <c r="DH65" i="11"/>
  <c r="DD65" i="11"/>
  <c r="CZ65" i="11"/>
  <c r="CV65" i="11"/>
  <c r="CR65" i="11"/>
  <c r="CN65" i="11"/>
  <c r="CJ65" i="11"/>
  <c r="CF65" i="11"/>
  <c r="CB65" i="11"/>
  <c r="I65" i="11"/>
  <c r="DD61" i="11"/>
  <c r="CZ61" i="11"/>
  <c r="CV61" i="11"/>
  <c r="CR61" i="11"/>
  <c r="CN61" i="11"/>
  <c r="CJ61" i="11"/>
  <c r="CF61" i="11"/>
  <c r="CB61" i="11"/>
  <c r="I61" i="11"/>
  <c r="EH98" i="11"/>
  <c r="ED98" i="11"/>
  <c r="DZ98" i="11"/>
  <c r="DV98" i="11"/>
  <c r="DR98" i="11"/>
  <c r="DN98" i="11"/>
  <c r="DJ98" i="11"/>
  <c r="DF98" i="11"/>
  <c r="DB98" i="11"/>
  <c r="CX98" i="11"/>
  <c r="CT98" i="11"/>
  <c r="CP98" i="11"/>
  <c r="CL98" i="11"/>
  <c r="CH98" i="11"/>
  <c r="CD98" i="11"/>
  <c r="BZ98" i="11"/>
  <c r="G98" i="11"/>
  <c r="EH91" i="11"/>
  <c r="ED91" i="11"/>
  <c r="DZ91" i="11"/>
  <c r="DV91" i="11"/>
  <c r="DR91" i="11"/>
  <c r="DN91" i="11"/>
  <c r="DJ91" i="11"/>
  <c r="DF91" i="11"/>
  <c r="DB91" i="11"/>
  <c r="CX91" i="11"/>
  <c r="CT91" i="11"/>
  <c r="CP91" i="11"/>
  <c r="CL91" i="11"/>
  <c r="CH91" i="11"/>
  <c r="CD91" i="11"/>
  <c r="BZ91" i="11"/>
  <c r="G91" i="11"/>
  <c r="EH87" i="11"/>
  <c r="ED87" i="11"/>
  <c r="DZ87" i="11"/>
  <c r="DV87" i="11"/>
  <c r="DR87" i="11"/>
  <c r="DN87" i="11"/>
  <c r="DJ87" i="11"/>
  <c r="DF87" i="11"/>
  <c r="DB87" i="11"/>
  <c r="CX87" i="11"/>
  <c r="CT87" i="11"/>
  <c r="CP87" i="11"/>
  <c r="CL87" i="11"/>
  <c r="CH87" i="11"/>
  <c r="CD87" i="11"/>
  <c r="BZ87" i="11"/>
  <c r="G87" i="11"/>
  <c r="EJ85" i="11"/>
  <c r="EF85" i="11"/>
  <c r="EB85" i="11"/>
  <c r="DX85" i="11"/>
  <c r="DT85" i="11"/>
  <c r="DP85" i="11"/>
  <c r="DL85" i="11"/>
  <c r="DH85" i="11"/>
  <c r="DD85" i="11"/>
  <c r="CZ85" i="11"/>
  <c r="CV85" i="11"/>
  <c r="CR85" i="11"/>
  <c r="CN85" i="11"/>
  <c r="CJ85" i="11"/>
  <c r="CF85" i="11"/>
  <c r="CB85" i="11"/>
  <c r="I85" i="11"/>
  <c r="EH83" i="11"/>
  <c r="ED83" i="11"/>
  <c r="DZ83" i="11"/>
  <c r="DV83" i="11"/>
  <c r="DR83" i="11"/>
  <c r="DN83" i="11"/>
  <c r="DJ83" i="11"/>
  <c r="DF83" i="11"/>
  <c r="DB83" i="11"/>
  <c r="CX83" i="11"/>
  <c r="CT83" i="11"/>
  <c r="CP83" i="11"/>
  <c r="CL83" i="11"/>
  <c r="CH83" i="11"/>
  <c r="CD83" i="11"/>
  <c r="BZ83" i="11"/>
  <c r="G83" i="11"/>
  <c r="EI82" i="11"/>
  <c r="EE82" i="11"/>
  <c r="EA82" i="11"/>
  <c r="DW82" i="11"/>
  <c r="DS82" i="11"/>
  <c r="DO82" i="11"/>
  <c r="DK82" i="11"/>
  <c r="DG82" i="11"/>
  <c r="DC82" i="11"/>
  <c r="CY82" i="11"/>
  <c r="CU82" i="11"/>
  <c r="CQ82" i="11"/>
  <c r="CM82" i="11"/>
  <c r="CI82" i="11"/>
  <c r="CE82" i="11"/>
  <c r="CA82" i="11"/>
  <c r="H82" i="11"/>
  <c r="EJ81" i="11"/>
  <c r="EF81" i="11"/>
  <c r="EB81" i="11"/>
  <c r="DX81" i="11"/>
  <c r="DT81" i="11"/>
  <c r="DP81" i="11"/>
  <c r="DL81" i="11"/>
  <c r="DH81" i="11"/>
  <c r="DD81" i="11"/>
  <c r="CZ81" i="11"/>
  <c r="CV81" i="11"/>
  <c r="CR81" i="11"/>
  <c r="CN81" i="11"/>
  <c r="CJ81" i="11"/>
  <c r="CF81" i="11"/>
  <c r="CB81" i="11"/>
  <c r="I81" i="11"/>
  <c r="EH79" i="11"/>
  <c r="ED79" i="11"/>
  <c r="DZ79" i="11"/>
  <c r="DV79" i="11"/>
  <c r="DR79" i="11"/>
  <c r="DN79" i="11"/>
  <c r="DJ79" i="11"/>
  <c r="DF79" i="11"/>
  <c r="DB79" i="11"/>
  <c r="CX79" i="11"/>
  <c r="CT79" i="11"/>
  <c r="CP79" i="11"/>
  <c r="CL79" i="11"/>
  <c r="CH79" i="11"/>
  <c r="CD79" i="11"/>
  <c r="BZ79" i="11"/>
  <c r="G79" i="11"/>
  <c r="EI78" i="11"/>
  <c r="EE78" i="11"/>
  <c r="EA78" i="11"/>
  <c r="DW78" i="11"/>
  <c r="DS78" i="11"/>
  <c r="DO78" i="11"/>
  <c r="DK78" i="11"/>
  <c r="DG78" i="11"/>
  <c r="DC78" i="11"/>
  <c r="CY78" i="11"/>
  <c r="CU78" i="11"/>
  <c r="CQ78" i="11"/>
  <c r="CM78" i="11"/>
  <c r="CI78" i="11"/>
  <c r="CE78" i="11"/>
  <c r="CA78" i="11"/>
  <c r="H78" i="11"/>
  <c r="EJ77" i="11"/>
  <c r="EF77" i="11"/>
  <c r="EB77" i="11"/>
  <c r="DX77" i="11"/>
  <c r="DT77" i="11"/>
  <c r="DP77" i="11"/>
  <c r="DL77" i="11"/>
  <c r="DH77" i="11"/>
  <c r="DD77" i="11"/>
  <c r="CZ77" i="11"/>
  <c r="CV77" i="11"/>
  <c r="CR77" i="11"/>
  <c r="CN77" i="11"/>
  <c r="CJ77" i="11"/>
  <c r="CF77" i="11"/>
  <c r="CB77" i="11"/>
  <c r="I77" i="11"/>
  <c r="EK76" i="11"/>
  <c r="EG76" i="11"/>
  <c r="EC76" i="11"/>
  <c r="DY76" i="11"/>
  <c r="DU76" i="11"/>
  <c r="DQ76" i="11"/>
  <c r="DM76" i="11"/>
  <c r="DI76" i="11"/>
  <c r="DE76" i="11"/>
  <c r="DA76" i="11"/>
  <c r="CW76" i="11"/>
  <c r="CS76" i="11"/>
  <c r="CO76" i="11"/>
  <c r="CK76" i="11"/>
  <c r="CG76" i="11"/>
  <c r="CC76" i="11"/>
  <c r="BY76" i="11"/>
  <c r="EI75" i="11"/>
  <c r="EE75" i="11"/>
  <c r="EA75" i="11"/>
  <c r="DW75" i="11"/>
  <c r="DS75" i="11"/>
  <c r="DO75" i="11"/>
  <c r="DK75" i="11"/>
  <c r="DG75" i="11"/>
  <c r="DC75" i="11"/>
  <c r="CY75" i="11"/>
  <c r="CU75" i="11"/>
  <c r="CQ75" i="11"/>
  <c r="CM75" i="11"/>
  <c r="CI75" i="11"/>
  <c r="CE75" i="11"/>
  <c r="CA75" i="11"/>
  <c r="H75" i="11"/>
  <c r="EH73" i="11"/>
  <c r="ED73" i="11"/>
  <c r="DZ73" i="11"/>
  <c r="DV73" i="11"/>
  <c r="DR73" i="11"/>
  <c r="DN73" i="11"/>
  <c r="DJ73" i="11"/>
  <c r="DF73" i="11"/>
  <c r="DB73" i="11"/>
  <c r="CX73" i="11"/>
  <c r="CT73" i="11"/>
  <c r="CP73" i="11"/>
  <c r="CL73" i="11"/>
  <c r="CH73" i="11"/>
  <c r="CD73" i="11"/>
  <c r="BZ73" i="11"/>
  <c r="G73" i="11"/>
  <c r="EJ72" i="11"/>
  <c r="EF72" i="11"/>
  <c r="EB72" i="11"/>
  <c r="DX72" i="11"/>
  <c r="DT72" i="11"/>
  <c r="DP72" i="11"/>
  <c r="DL72" i="11"/>
  <c r="DH72" i="11"/>
  <c r="DD72" i="11"/>
  <c r="CZ72" i="11"/>
  <c r="CV72" i="11"/>
  <c r="CR72" i="11"/>
  <c r="CN72" i="11"/>
  <c r="CJ72" i="11"/>
  <c r="CF72" i="11"/>
  <c r="CB72" i="11"/>
  <c r="I72" i="11"/>
  <c r="EH70" i="11"/>
  <c r="ED70" i="11"/>
  <c r="DZ70" i="11"/>
  <c r="DV70" i="11"/>
  <c r="DR70" i="11"/>
  <c r="DN70" i="11"/>
  <c r="DJ70" i="11"/>
  <c r="DF70" i="11"/>
  <c r="DB70" i="11"/>
  <c r="CX70" i="11"/>
  <c r="CT70" i="11"/>
  <c r="CP70" i="11"/>
  <c r="CL70" i="11"/>
  <c r="CH70" i="11"/>
  <c r="CD70" i="11"/>
  <c r="BZ70" i="11"/>
  <c r="G70" i="11"/>
  <c r="EI69" i="11"/>
  <c r="EE69" i="11"/>
  <c r="EA69" i="11"/>
  <c r="DW69" i="11"/>
  <c r="DS69" i="11"/>
  <c r="DO69" i="11"/>
  <c r="DK69" i="11"/>
  <c r="DG69" i="11"/>
  <c r="DC69" i="11"/>
  <c r="CY69" i="11"/>
  <c r="CU69" i="11"/>
  <c r="CQ69" i="11"/>
  <c r="CM69" i="11"/>
  <c r="CI69" i="11"/>
  <c r="CE69" i="11"/>
  <c r="CA69" i="11"/>
  <c r="H69" i="11"/>
  <c r="EJ68" i="11"/>
  <c r="EF68" i="11"/>
  <c r="EB68" i="11"/>
  <c r="DX68" i="11"/>
  <c r="DT68" i="11"/>
  <c r="DP68" i="11"/>
  <c r="DL68" i="11"/>
  <c r="DH68" i="11"/>
  <c r="DD68" i="11"/>
  <c r="CZ68" i="11"/>
  <c r="CV68" i="11"/>
  <c r="CR68" i="11"/>
  <c r="CN68" i="11"/>
  <c r="CJ68" i="11"/>
  <c r="CF68" i="11"/>
  <c r="CB68" i="11"/>
  <c r="I68" i="11"/>
  <c r="EH66" i="11"/>
  <c r="ED66" i="11"/>
  <c r="DZ66" i="11"/>
  <c r="DV66" i="11"/>
  <c r="DR66" i="11"/>
  <c r="DN66" i="11"/>
  <c r="DJ66" i="11"/>
  <c r="DF66" i="11"/>
  <c r="DB66" i="11"/>
  <c r="CX66" i="11"/>
  <c r="CT66" i="11"/>
  <c r="CP66" i="11"/>
  <c r="CL66" i="11"/>
  <c r="CH66" i="11"/>
  <c r="CD66" i="11"/>
  <c r="BZ66" i="11"/>
  <c r="G66" i="11"/>
  <c r="EI65" i="11"/>
  <c r="EE65" i="11"/>
  <c r="EA65" i="11"/>
  <c r="DW65" i="11"/>
  <c r="DS65" i="11"/>
  <c r="DO65" i="11"/>
  <c r="DK65" i="11"/>
  <c r="DG65" i="11"/>
  <c r="DC65" i="11"/>
  <c r="CY65" i="11"/>
  <c r="CU65" i="11"/>
  <c r="CQ65" i="11"/>
  <c r="CM65" i="11"/>
  <c r="CI65" i="11"/>
  <c r="CE65" i="11"/>
  <c r="CA65" i="11"/>
  <c r="H65" i="11"/>
  <c r="EJ64" i="11"/>
  <c r="EF64" i="11"/>
  <c r="EB64" i="11"/>
  <c r="DX64" i="11"/>
  <c r="DT64" i="11"/>
  <c r="DP64" i="11"/>
  <c r="DL64" i="11"/>
  <c r="DH64" i="11"/>
  <c r="DD64" i="11"/>
  <c r="CZ64" i="11"/>
  <c r="CV64" i="11"/>
  <c r="CR64" i="11"/>
  <c r="CN64" i="11"/>
  <c r="CJ64" i="11"/>
  <c r="CF64" i="11"/>
  <c r="CB64" i="11"/>
  <c r="I64" i="11"/>
  <c r="EH62" i="11"/>
  <c r="ED62" i="11"/>
  <c r="DZ62" i="11"/>
  <c r="DV62" i="11"/>
  <c r="DR62" i="11"/>
  <c r="DN62" i="11"/>
  <c r="DJ62" i="11"/>
  <c r="DF62" i="11"/>
  <c r="DB62" i="11"/>
  <c r="CX62" i="11"/>
  <c r="CT62" i="11"/>
  <c r="CP62" i="11"/>
  <c r="CL62" i="11"/>
  <c r="CH62" i="11"/>
  <c r="CD62" i="11"/>
  <c r="BZ62" i="11"/>
  <c r="G62" i="11"/>
  <c r="EI61" i="11"/>
  <c r="EE61" i="11"/>
  <c r="EA61" i="11"/>
  <c r="DW61" i="11"/>
  <c r="DS61" i="11"/>
  <c r="DO61" i="11"/>
  <c r="DK61" i="11"/>
  <c r="DG61" i="11"/>
  <c r="DC61" i="11"/>
  <c r="CY61" i="11"/>
  <c r="CU61" i="11"/>
  <c r="CQ61" i="11"/>
  <c r="CM61" i="11"/>
  <c r="CI61" i="11"/>
  <c r="CE61" i="11"/>
  <c r="CA61" i="11"/>
  <c r="H61" i="11"/>
  <c r="EI85" i="11"/>
  <c r="EE85" i="11"/>
  <c r="EA85" i="11"/>
  <c r="DW85" i="11"/>
  <c r="DS85" i="11"/>
  <c r="DO85" i="11"/>
  <c r="DK85" i="11"/>
  <c r="DG85" i="11"/>
  <c r="DC85" i="11"/>
  <c r="CY85" i="11"/>
  <c r="CU85" i="11"/>
  <c r="CQ85" i="11"/>
  <c r="CM85" i="11"/>
  <c r="CI85" i="11"/>
  <c r="CE85" i="11"/>
  <c r="CA85" i="11"/>
  <c r="H85" i="11"/>
  <c r="EH82" i="11"/>
  <c r="ED82" i="11"/>
  <c r="DZ82" i="11"/>
  <c r="DV82" i="11"/>
  <c r="DR82" i="11"/>
  <c r="DN82" i="11"/>
  <c r="DJ82" i="11"/>
  <c r="DF82" i="11"/>
  <c r="DB82" i="11"/>
  <c r="CX82" i="11"/>
  <c r="CT82" i="11"/>
  <c r="CP82" i="11"/>
  <c r="CL82" i="11"/>
  <c r="CH82" i="11"/>
  <c r="CD82" i="11"/>
  <c r="BZ82" i="11"/>
  <c r="G82" i="11"/>
  <c r="EI81" i="11"/>
  <c r="EE81" i="11"/>
  <c r="EA81" i="11"/>
  <c r="DW81" i="11"/>
  <c r="DS81" i="11"/>
  <c r="DO81" i="11"/>
  <c r="DK81" i="11"/>
  <c r="DG81" i="11"/>
  <c r="DC81" i="11"/>
  <c r="CY81" i="11"/>
  <c r="CU81" i="11"/>
  <c r="CQ81" i="11"/>
  <c r="CM81" i="11"/>
  <c r="CI81" i="11"/>
  <c r="CE81" i="11"/>
  <c r="CA81" i="11"/>
  <c r="H81" i="11"/>
  <c r="EH78" i="11"/>
  <c r="ED78" i="11"/>
  <c r="DZ78" i="11"/>
  <c r="DV78" i="11"/>
  <c r="DR78" i="11"/>
  <c r="DN78" i="11"/>
  <c r="DJ78" i="11"/>
  <c r="DF78" i="11"/>
  <c r="DB78" i="11"/>
  <c r="CX78" i="11"/>
  <c r="CT78" i="11"/>
  <c r="CP78" i="11"/>
  <c r="CL78" i="11"/>
  <c r="CH78" i="11"/>
  <c r="CD78" i="11"/>
  <c r="BZ78" i="11"/>
  <c r="G78" i="11"/>
  <c r="EI77" i="11"/>
  <c r="EE77" i="11"/>
  <c r="EA77" i="11"/>
  <c r="DW77" i="11"/>
  <c r="DS77" i="11"/>
  <c r="DO77" i="11"/>
  <c r="DK77" i="11"/>
  <c r="DG77" i="11"/>
  <c r="DC77" i="11"/>
  <c r="CY77" i="11"/>
  <c r="CU77" i="11"/>
  <c r="CQ77" i="11"/>
  <c r="CM77" i="11"/>
  <c r="CI77" i="11"/>
  <c r="CE77" i="11"/>
  <c r="CA77" i="11"/>
  <c r="H77" i="11"/>
  <c r="EH75" i="11"/>
  <c r="ED75" i="11"/>
  <c r="DZ75" i="11"/>
  <c r="DV75" i="11"/>
  <c r="DR75" i="11"/>
  <c r="DN75" i="11"/>
  <c r="DJ75" i="11"/>
  <c r="DF75" i="11"/>
  <c r="DB75" i="11"/>
  <c r="CX75" i="11"/>
  <c r="CT75" i="11"/>
  <c r="CP75" i="11"/>
  <c r="CL75" i="11"/>
  <c r="CH75" i="11"/>
  <c r="CD75" i="11"/>
  <c r="BZ75" i="11"/>
  <c r="EK73" i="11"/>
  <c r="EG73" i="11"/>
  <c r="EC73" i="11"/>
  <c r="DY73" i="11"/>
  <c r="DU73" i="11"/>
  <c r="DQ73" i="11"/>
  <c r="DM73" i="11"/>
  <c r="DI73" i="11"/>
  <c r="DE73" i="11"/>
  <c r="DA73" i="11"/>
  <c r="CW73" i="11"/>
  <c r="CS73" i="11"/>
  <c r="CO73" i="11"/>
  <c r="CK73" i="11"/>
  <c r="CG73" i="11"/>
  <c r="CC73" i="11"/>
  <c r="BY73" i="11"/>
  <c r="EI72" i="11"/>
  <c r="EE72" i="11"/>
  <c r="EA72" i="11"/>
  <c r="DW72" i="11"/>
  <c r="DS72" i="11"/>
  <c r="DO72" i="11"/>
  <c r="DK72" i="11"/>
  <c r="DG72" i="11"/>
  <c r="DC72" i="11"/>
  <c r="CY72" i="11"/>
  <c r="CU72" i="11"/>
  <c r="CQ72" i="11"/>
  <c r="CM72" i="11"/>
  <c r="CI72" i="11"/>
  <c r="CE72" i="11"/>
  <c r="CA72" i="11"/>
  <c r="H72" i="11"/>
  <c r="EH69" i="11"/>
  <c r="ED69" i="11"/>
  <c r="DZ69" i="11"/>
  <c r="DV69" i="11"/>
  <c r="DR69" i="11"/>
  <c r="DN69" i="11"/>
  <c r="DJ69" i="11"/>
  <c r="DF69" i="11"/>
  <c r="DB69" i="11"/>
  <c r="CX69" i="11"/>
  <c r="CT69" i="11"/>
  <c r="CP69" i="11"/>
  <c r="CL69" i="11"/>
  <c r="CH69" i="11"/>
  <c r="CD69" i="11"/>
  <c r="BZ69" i="11"/>
  <c r="G69" i="11"/>
  <c r="EI68" i="11"/>
  <c r="EE68" i="11"/>
  <c r="EA68" i="11"/>
  <c r="DW68" i="11"/>
  <c r="DS68" i="11"/>
  <c r="DO68" i="11"/>
  <c r="DK68" i="11"/>
  <c r="DG68" i="11"/>
  <c r="DC68" i="11"/>
  <c r="CY68" i="11"/>
  <c r="CU68" i="11"/>
  <c r="CQ68" i="11"/>
  <c r="CM68" i="11"/>
  <c r="CI68" i="11"/>
  <c r="CE68" i="11"/>
  <c r="CA68" i="11"/>
  <c r="H68" i="11"/>
  <c r="EH65" i="11"/>
  <c r="ED65" i="11"/>
  <c r="DZ65" i="11"/>
  <c r="DV65" i="11"/>
  <c r="DR65" i="11"/>
  <c r="DN65" i="11"/>
  <c r="DJ65" i="11"/>
  <c r="DF65" i="11"/>
  <c r="DB65" i="11"/>
  <c r="CX65" i="11"/>
  <c r="CT65" i="11"/>
  <c r="CP65" i="11"/>
  <c r="CL65" i="11"/>
  <c r="CH65" i="11"/>
  <c r="CD65" i="11"/>
  <c r="BZ65" i="11"/>
  <c r="G65" i="11"/>
  <c r="EI64" i="11"/>
  <c r="EE64" i="11"/>
  <c r="EA64" i="11"/>
  <c r="DW64" i="11"/>
  <c r="DS64" i="11"/>
  <c r="DO64" i="11"/>
  <c r="DK64" i="11"/>
  <c r="DG64" i="11"/>
  <c r="DC64" i="11"/>
  <c r="CY64" i="11"/>
  <c r="CU64" i="11"/>
  <c r="CQ64" i="11"/>
  <c r="CM64" i="11"/>
  <c r="CI64" i="11"/>
  <c r="CE64" i="11"/>
  <c r="CA64" i="11"/>
  <c r="H64" i="11"/>
  <c r="DN61" i="11"/>
  <c r="DJ61" i="11"/>
  <c r="DF61" i="11"/>
  <c r="DB61" i="11"/>
  <c r="CX61" i="11"/>
  <c r="CT61" i="11"/>
  <c r="CP61" i="11"/>
  <c r="CL61" i="11"/>
  <c r="CH61" i="11"/>
  <c r="CD61" i="11"/>
  <c r="BZ61" i="11"/>
  <c r="G61" i="11"/>
  <c r="F70" i="11"/>
  <c r="F80" i="11"/>
  <c r="F90" i="11"/>
  <c r="F93" i="11"/>
  <c r="F172" i="11"/>
  <c r="F86" i="11"/>
  <c r="F72" i="11"/>
  <c r="F69" i="11"/>
  <c r="F102" i="11"/>
  <c r="F95" i="11"/>
  <c r="F99" i="11"/>
  <c r="F113" i="11"/>
  <c r="F103" i="11"/>
  <c r="F67" i="11"/>
  <c r="F126" i="11"/>
  <c r="F170" i="11"/>
  <c r="F89" i="11"/>
  <c r="F106" i="11"/>
  <c r="F79" i="11"/>
  <c r="F62" i="11"/>
  <c r="F63" i="11"/>
  <c r="F108" i="11"/>
  <c r="F104" i="11"/>
  <c r="F61" i="11"/>
  <c r="F64" i="11"/>
  <c r="F112" i="11"/>
  <c r="F123" i="11"/>
  <c r="F171" i="11"/>
  <c r="F146" i="11"/>
  <c r="F92" i="11"/>
  <c r="F143" i="11"/>
  <c r="F85" i="11"/>
  <c r="F87" i="11"/>
  <c r="F71" i="11"/>
  <c r="F114" i="11"/>
  <c r="F96" i="11"/>
  <c r="F91" i="11"/>
  <c r="F101" i="11"/>
  <c r="F100" i="11"/>
  <c r="F97" i="11"/>
  <c r="F122" i="11"/>
  <c r="F94" i="11"/>
  <c r="F88" i="11"/>
  <c r="F77" i="11"/>
  <c r="F105" i="11"/>
  <c r="F74" i="11"/>
  <c r="F145" i="11"/>
  <c r="F109" i="11"/>
  <c r="F110" i="11"/>
  <c r="F66" i="11"/>
  <c r="F75" i="11"/>
  <c r="F82" i="11"/>
</calcChain>
</file>

<file path=xl/sharedStrings.xml><?xml version="1.0" encoding="utf-8"?>
<sst xmlns="http://schemas.openxmlformats.org/spreadsheetml/2006/main" count="4912" uniqueCount="1269">
  <si>
    <t>fields</t>
  </si>
  <si>
    <t>start date</t>
  </si>
  <si>
    <t>end date</t>
  </si>
  <si>
    <t>Sort=D</t>
  </si>
  <si>
    <t>Fill=P</t>
  </si>
  <si>
    <t>Quote=C</t>
  </si>
  <si>
    <t>Days=W</t>
  </si>
  <si>
    <t>INDU Index</t>
  </si>
  <si>
    <t>SPX Index</t>
  </si>
  <si>
    <t>IBOV Index</t>
  </si>
  <si>
    <t>SX5E Index</t>
  </si>
  <si>
    <t>NKY Index</t>
  </si>
  <si>
    <t>HSI Index</t>
  </si>
  <si>
    <t>HSCEI Index</t>
  </si>
  <si>
    <t>Option 1</t>
  </si>
  <si>
    <t>Option 2</t>
  </si>
  <si>
    <t>Option 3</t>
  </si>
  <si>
    <t>Option 4</t>
  </si>
  <si>
    <t>PX LAST</t>
  </si>
  <si>
    <t>CDR=5D</t>
  </si>
  <si>
    <t>Dts=h</t>
  </si>
  <si>
    <t>Option 5</t>
  </si>
  <si>
    <t>Option 6</t>
  </si>
  <si>
    <t>Listed</t>
  </si>
  <si>
    <t>Y</t>
  </si>
  <si>
    <t>CLO_Eq</t>
  </si>
  <si>
    <t>GreenBlue</t>
  </si>
  <si>
    <t>X</t>
  </si>
  <si>
    <t>x</t>
  </si>
  <si>
    <t>RK490</t>
  </si>
  <si>
    <t>DL_EQY</t>
  </si>
  <si>
    <t>Volatility</t>
  </si>
  <si>
    <t>Factor</t>
  </si>
  <si>
    <t>Equities</t>
  </si>
  <si>
    <t>Bonds</t>
  </si>
  <si>
    <t>SPX</t>
  </si>
  <si>
    <t>EuroStoxx50</t>
  </si>
  <si>
    <t>IBOV</t>
  </si>
  <si>
    <t>Nikkei</t>
  </si>
  <si>
    <t>HangSeng</t>
  </si>
  <si>
    <t>HSCEI</t>
  </si>
  <si>
    <t>JACI</t>
  </si>
  <si>
    <t>VIX</t>
  </si>
  <si>
    <t>VXEEM</t>
  </si>
  <si>
    <t>EMFXvol</t>
  </si>
  <si>
    <t>CNH 1M VOL</t>
  </si>
  <si>
    <t>Commodity</t>
  </si>
  <si>
    <t>Gold</t>
  </si>
  <si>
    <t>Silver</t>
  </si>
  <si>
    <t>Crude Oil</t>
  </si>
  <si>
    <t>Currencies</t>
  </si>
  <si>
    <t>USDADXY</t>
  </si>
  <si>
    <t>EURUSD</t>
  </si>
  <si>
    <t>GBPUSD</t>
  </si>
  <si>
    <t>USDJPY</t>
  </si>
  <si>
    <t>USDRUB</t>
  </si>
  <si>
    <t>USDZAR</t>
  </si>
  <si>
    <t>USDBRL</t>
  </si>
  <si>
    <t>USGGBE05 Index</t>
  </si>
  <si>
    <t>FWISUS55 Index</t>
  </si>
  <si>
    <t>JACI_SP</t>
  </si>
  <si>
    <t>JACI_HY_HG</t>
  </si>
  <si>
    <t>JPG7FXvol</t>
  </si>
  <si>
    <t>FX_USDCNH</t>
  </si>
  <si>
    <t>USDCNH</t>
  </si>
  <si>
    <t>ITRXEXE CBIL Curncy</t>
  </si>
  <si>
    <t>ITRXEUE CBIL Curncy</t>
  </si>
  <si>
    <t>IBOXUMAE Index</t>
  </si>
  <si>
    <t>IBOXHYSE Index</t>
  </si>
  <si>
    <t>IBOXUMSE Index</t>
  </si>
  <si>
    <t>JACICOBS Index</t>
  </si>
  <si>
    <t>JACIIGBS Index</t>
  </si>
  <si>
    <t>JACINGBS Index</t>
  </si>
  <si>
    <t>VIX Index</t>
  </si>
  <si>
    <t>VXEEM Index</t>
  </si>
  <si>
    <t>JPMVXYG7 Index</t>
  </si>
  <si>
    <t>USDCNHV1M Curncy</t>
  </si>
  <si>
    <t>GC1 Comdty</t>
  </si>
  <si>
    <t>SI1 Comdty</t>
  </si>
  <si>
    <t>CL1 Comdty</t>
  </si>
  <si>
    <t>CNH Curncy</t>
  </si>
  <si>
    <t>ADXY Index</t>
  </si>
  <si>
    <t>EUR Curncy</t>
  </si>
  <si>
    <t>GBP Curncy</t>
  </si>
  <si>
    <t>JPY Curncy</t>
  </si>
  <si>
    <t>RUB Curncy</t>
  </si>
  <si>
    <t>ZAR Curncy</t>
  </si>
  <si>
    <t>BRL Curncy</t>
  </si>
  <si>
    <t>Credit_Vol</t>
  </si>
  <si>
    <t>Credit &amp; Vol</t>
  </si>
  <si>
    <t>Commodities</t>
  </si>
  <si>
    <t>DL_BON</t>
  </si>
  <si>
    <t>DL_IRS</t>
  </si>
  <si>
    <t>DL_CMD</t>
  </si>
  <si>
    <t>DL_FX</t>
  </si>
  <si>
    <t>DL_CEN</t>
  </si>
  <si>
    <t>FIXINGS</t>
  </si>
  <si>
    <t>DL_CRE</t>
  </si>
  <si>
    <t>JACI Index</t>
  </si>
  <si>
    <t>DL_OTH</t>
  </si>
  <si>
    <t>DL_FLOW</t>
  </si>
  <si>
    <t>BON</t>
  </si>
  <si>
    <t>USD</t>
  </si>
  <si>
    <t>USGG</t>
  </si>
  <si>
    <t>YR</t>
  </si>
  <si>
    <t>IRS</t>
  </si>
  <si>
    <t>USSW</t>
  </si>
  <si>
    <t>EQY</t>
  </si>
  <si>
    <t>DOW</t>
  </si>
  <si>
    <t>CTY</t>
  </si>
  <si>
    <t>Cotton</t>
  </si>
  <si>
    <t>CT1 Comdty</t>
  </si>
  <si>
    <t>FX</t>
  </si>
  <si>
    <t>DXY</t>
  </si>
  <si>
    <t>CB</t>
  </si>
  <si>
    <t>FDTR Index</t>
  </si>
  <si>
    <t>US0003M</t>
  </si>
  <si>
    <t>Total Return</t>
  </si>
  <si>
    <t>YTM</t>
  </si>
  <si>
    <t>Spread to UST</t>
  </si>
  <si>
    <t>Duration</t>
  </si>
  <si>
    <t>Weight</t>
  </si>
  <si>
    <t>BULLBEAR</t>
  </si>
  <si>
    <t>.BULLBEAR Index</t>
  </si>
  <si>
    <t>FLOW_EQ</t>
  </si>
  <si>
    <t>INR</t>
  </si>
  <si>
    <t>FIINYTDN Index</t>
  </si>
  <si>
    <t>GBP</t>
  </si>
  <si>
    <t>GUKG</t>
  </si>
  <si>
    <t>Aluminium</t>
  </si>
  <si>
    <t>LMAHDS03 Comdty</t>
  </si>
  <si>
    <t>EUR</t>
  </si>
  <si>
    <t>EURR002W index</t>
  </si>
  <si>
    <t>EUR006M</t>
  </si>
  <si>
    <t>MOVE</t>
  </si>
  <si>
    <t>JACICOTR Index</t>
  </si>
  <si>
    <t>JACICOYM Index</t>
  </si>
  <si>
    <t>JACICOED Index</t>
  </si>
  <si>
    <t>ETF</t>
  </si>
  <si>
    <t>BND US Equity</t>
  </si>
  <si>
    <t>IDR</t>
  </si>
  <si>
    <t>JASXYTDN Index</t>
  </si>
  <si>
    <t>JPY</t>
  </si>
  <si>
    <t>GJGB</t>
  </si>
  <si>
    <t>NASDAQ</t>
  </si>
  <si>
    <t>CCMP Index</t>
  </si>
  <si>
    <t>BOJDPBAL Index</t>
  </si>
  <si>
    <t>JY0006M</t>
  </si>
  <si>
    <t>HG</t>
  </si>
  <si>
    <t>High Grade</t>
  </si>
  <si>
    <t>JACIIGTR Index</t>
  </si>
  <si>
    <t>JACIIGYM Index</t>
  </si>
  <si>
    <t>JACIIGED Index</t>
  </si>
  <si>
    <t>JACIIGMW Index</t>
  </si>
  <si>
    <t>BWX US Equity</t>
  </si>
  <si>
    <t>PHP</t>
  </si>
  <si>
    <t>VUPHYTDN Index</t>
  </si>
  <si>
    <t>GECU</t>
  </si>
  <si>
    <t>TSX</t>
  </si>
  <si>
    <t>SPTSX Index</t>
  </si>
  <si>
    <t>Cattle</t>
  </si>
  <si>
    <t>LC1 Comdty</t>
  </si>
  <si>
    <t>UKBRBASE Index</t>
  </si>
  <si>
    <t>BP0006M</t>
  </si>
  <si>
    <t>VDAX</t>
  </si>
  <si>
    <t>HY</t>
  </si>
  <si>
    <t>High Yield</t>
  </si>
  <si>
    <t>JACINGTR Index</t>
  </si>
  <si>
    <t>JACINGYM Index</t>
  </si>
  <si>
    <t>JACINGED Index</t>
  </si>
  <si>
    <t>JACINGMW Index</t>
  </si>
  <si>
    <t>TIP US Equity</t>
  </si>
  <si>
    <t>KRW</t>
  </si>
  <si>
    <t>KSFIYTDN Index</t>
  </si>
  <si>
    <t>CHF</t>
  </si>
  <si>
    <t>GSWISS02 Index</t>
  </si>
  <si>
    <t>GSWISS</t>
  </si>
  <si>
    <t>MEXBOL</t>
  </si>
  <si>
    <t>MEXBOL Index</t>
  </si>
  <si>
    <t>Gasoline</t>
  </si>
  <si>
    <t>XB1 Comdty</t>
  </si>
  <si>
    <t>AUDUSD</t>
  </si>
  <si>
    <t>AUD</t>
  </si>
  <si>
    <t>RBATCTR  Index</t>
  </si>
  <si>
    <t>JPEMFXvol</t>
  </si>
  <si>
    <t>JPMVXYEM Index</t>
  </si>
  <si>
    <t>AAA</t>
  </si>
  <si>
    <t>JACIAAAT Index</t>
  </si>
  <si>
    <t>JACIAAAY Index</t>
  </si>
  <si>
    <t>JACIAAAB Index</t>
  </si>
  <si>
    <t>JACIAAAE Index</t>
  </si>
  <si>
    <t>JACIAAAM Index</t>
  </si>
  <si>
    <t>WIP US Equity</t>
  </si>
  <si>
    <t>TWD</t>
  </si>
  <si>
    <t>TINFYTDN Index</t>
  </si>
  <si>
    <t>SEK</t>
  </si>
  <si>
    <t>GSGB</t>
  </si>
  <si>
    <t>NatGas</t>
  </si>
  <si>
    <t>NG1 Comdty</t>
  </si>
  <si>
    <t>NZDUSD</t>
  </si>
  <si>
    <t>NZD</t>
  </si>
  <si>
    <t>NZOCR    Index</t>
  </si>
  <si>
    <t>AA</t>
  </si>
  <si>
    <t>JACIAATR Index</t>
  </si>
  <si>
    <t>JACIAAYM Index</t>
  </si>
  <si>
    <t>JACIAABS Index</t>
  </si>
  <si>
    <t>JACIAAED Index</t>
  </si>
  <si>
    <t>JACIAAMW Index</t>
  </si>
  <si>
    <t>PICB US Equity</t>
  </si>
  <si>
    <t>THB</t>
  </si>
  <si>
    <t>THIVYTDN Index</t>
  </si>
  <si>
    <t>NOK</t>
  </si>
  <si>
    <t>GNOR3YR Index</t>
  </si>
  <si>
    <t>GNOR</t>
  </si>
  <si>
    <t>DOWUTIL</t>
  </si>
  <si>
    <t>UTIL Index</t>
  </si>
  <si>
    <t>OrangeJuice</t>
  </si>
  <si>
    <t>JO1 Comdty</t>
  </si>
  <si>
    <t>SZLTTR   Index</t>
  </si>
  <si>
    <t>SF0006M</t>
  </si>
  <si>
    <t>ESI_USD</t>
  </si>
  <si>
    <t>CESIUSD Index</t>
  </si>
  <si>
    <t>A</t>
  </si>
  <si>
    <t>JACIATR Index</t>
  </si>
  <si>
    <t>JACIAYM Index</t>
  </si>
  <si>
    <t>JACIABS Index</t>
  </si>
  <si>
    <t>JACIAED Index</t>
  </si>
  <si>
    <t>JACIAMW Index</t>
  </si>
  <si>
    <t>HYXU US Equity</t>
  </si>
  <si>
    <t>FLOW_BOND</t>
  </si>
  <si>
    <t>FIINDYTD Index</t>
  </si>
  <si>
    <t>RUB</t>
  </si>
  <si>
    <t>MICXRU</t>
  </si>
  <si>
    <t>DOWTRANS</t>
  </si>
  <si>
    <t>TRAN Index</t>
  </si>
  <si>
    <t>NOBRDEPA Index</t>
  </si>
  <si>
    <t>NIBOR6M</t>
  </si>
  <si>
    <t>ESI_GBP</t>
  </si>
  <si>
    <t>CESIGBP Index</t>
  </si>
  <si>
    <t>BBB</t>
  </si>
  <si>
    <t>JACIBBBT Index</t>
  </si>
  <si>
    <t>JACIBBBY Index</t>
  </si>
  <si>
    <t>JACIBBBS Index</t>
  </si>
  <si>
    <t>JACIBBBD Index</t>
  </si>
  <si>
    <t>JACIBBBM Index</t>
  </si>
  <si>
    <t>VTI US Equity</t>
  </si>
  <si>
    <t>IDGBFYTD Index</t>
  </si>
  <si>
    <t>TRY</t>
  </si>
  <si>
    <t>IECM</t>
  </si>
  <si>
    <t>TYSW2V3 Index</t>
  </si>
  <si>
    <t>MERVAL</t>
  </si>
  <si>
    <t>MERVAL Index</t>
  </si>
  <si>
    <t>Copper</t>
  </si>
  <si>
    <t>HG1 Comdty</t>
  </si>
  <si>
    <t>SWRRATE  Index</t>
  </si>
  <si>
    <t>STIB3M</t>
  </si>
  <si>
    <t>ESI_JPY</t>
  </si>
  <si>
    <t>CESIJPY Index</t>
  </si>
  <si>
    <t>BB</t>
  </si>
  <si>
    <t>JACIBBTR Index</t>
  </si>
  <si>
    <t>JACIBBYM Index</t>
  </si>
  <si>
    <t>JACIBBBB Index</t>
  </si>
  <si>
    <t>JACIBBED Index</t>
  </si>
  <si>
    <t>JACIBBMW Index</t>
  </si>
  <si>
    <t>VNQ US Equity</t>
  </si>
  <si>
    <t>MYR</t>
  </si>
  <si>
    <t>MAFDYTDD Index</t>
  </si>
  <si>
    <t>ZAR</t>
  </si>
  <si>
    <t>GSAB</t>
  </si>
  <si>
    <t>SX5E</t>
  </si>
  <si>
    <t>WTICrude</t>
  </si>
  <si>
    <t>ADXY</t>
  </si>
  <si>
    <t>CNY</t>
  </si>
  <si>
    <t>CHLR12M Index</t>
  </si>
  <si>
    <t>CNRR007</t>
  </si>
  <si>
    <t>ESI_EUR</t>
  </si>
  <si>
    <t>CESIEUR Index</t>
  </si>
  <si>
    <t>B</t>
  </si>
  <si>
    <t>JACIBTR Index</t>
  </si>
  <si>
    <t>JACIBYM Index</t>
  </si>
  <si>
    <t>JACIBBS Index</t>
  </si>
  <si>
    <t>JACIBED Index</t>
  </si>
  <si>
    <t>JACIBMW Index</t>
  </si>
  <si>
    <t>EMLC US Equity</t>
  </si>
  <si>
    <t>PHDBYTDD Index</t>
  </si>
  <si>
    <t>HUF</t>
  </si>
  <si>
    <t>GHGB3YR Index</t>
  </si>
  <si>
    <t>GHGB</t>
  </si>
  <si>
    <t>FTSE</t>
  </si>
  <si>
    <t>UKX Index</t>
  </si>
  <si>
    <t>Brent</t>
  </si>
  <si>
    <t>CO1 Comdty</t>
  </si>
  <si>
    <t>INRPYLDP Index</t>
  </si>
  <si>
    <t>IN00O/N</t>
  </si>
  <si>
    <t>ESI_APAC</t>
  </si>
  <si>
    <t>CESIAPAC Index</t>
  </si>
  <si>
    <t>C</t>
  </si>
  <si>
    <t>JACICTR Index</t>
  </si>
  <si>
    <t>JACICYM Index</t>
  </si>
  <si>
    <t>JACICBS Index</t>
  </si>
  <si>
    <t>JACICED Index</t>
  </si>
  <si>
    <t>JACICMW Index</t>
  </si>
  <si>
    <t>JNK US Equity</t>
  </si>
  <si>
    <t>KOSBYTDD Index</t>
  </si>
  <si>
    <t>JSIHYTDN Index</t>
  </si>
  <si>
    <t>PLN</t>
  </si>
  <si>
    <t>POGB</t>
  </si>
  <si>
    <t>CAC</t>
  </si>
  <si>
    <t>CAC Index</t>
  </si>
  <si>
    <t>Soybean</t>
  </si>
  <si>
    <t>S 1 Comdty</t>
  </si>
  <si>
    <t>IDBIRRPO Index</t>
  </si>
  <si>
    <t>ESI_EM</t>
  </si>
  <si>
    <t>CESIEM Index</t>
  </si>
  <si>
    <t>NR</t>
  </si>
  <si>
    <t>JACINRTR Index</t>
  </si>
  <si>
    <t>JACINRYM Index</t>
  </si>
  <si>
    <t>JACINRBS Index</t>
  </si>
  <si>
    <t>JACINRED Index</t>
  </si>
  <si>
    <t>JACINRMW Index</t>
  </si>
  <si>
    <t>VNQI US Equity</t>
  </si>
  <si>
    <t>TBTVYTDD Index</t>
  </si>
  <si>
    <t>MXN</t>
  </si>
  <si>
    <t>GMXN02YR Index</t>
  </si>
  <si>
    <t>GMXN</t>
  </si>
  <si>
    <t>MPSW2B Index</t>
  </si>
  <si>
    <t>DAX</t>
  </si>
  <si>
    <t>DAX Index</t>
  </si>
  <si>
    <t>Corn</t>
  </si>
  <si>
    <t>C 1 Comdty</t>
  </si>
  <si>
    <t>MAOPRATE Index</t>
  </si>
  <si>
    <t>KLIB3M</t>
  </si>
  <si>
    <t>SP</t>
  </si>
  <si>
    <t>FRDE</t>
  </si>
  <si>
    <t>Corporates</t>
  </si>
  <si>
    <t>JACICTTR Index</t>
  </si>
  <si>
    <t>JACICTYM Index</t>
  </si>
  <si>
    <t>JACICTBS Index</t>
  </si>
  <si>
    <t>JACICTED Index</t>
  </si>
  <si>
    <t>JACICTMW Index</t>
  </si>
  <si>
    <t>VEA US Equity</t>
  </si>
  <si>
    <t>CLP</t>
  </si>
  <si>
    <t>CLGB3Y Index</t>
  </si>
  <si>
    <t>CLGB</t>
  </si>
  <si>
    <t>IBEX</t>
  </si>
  <si>
    <t>IBEX Index</t>
  </si>
  <si>
    <t>Nickel</t>
  </si>
  <si>
    <t>LMNIDS03 Comdty</t>
  </si>
  <si>
    <t>PPCBON   Index</t>
  </si>
  <si>
    <t>ITDE</t>
  </si>
  <si>
    <t>Quasi-Sov</t>
  </si>
  <si>
    <t>JACIQSTR Index</t>
  </si>
  <si>
    <t>JACIQSYM Index</t>
  </si>
  <si>
    <t>JACIQSBS Index</t>
  </si>
  <si>
    <t>JACIQSED Index</t>
  </si>
  <si>
    <t>JACIQSMW Index</t>
  </si>
  <si>
    <t>VWO US Equity</t>
  </si>
  <si>
    <t>BON_CNY3Y</t>
  </si>
  <si>
    <t>GCNY3YR Index</t>
  </si>
  <si>
    <t>GCNY</t>
  </si>
  <si>
    <t>MIB</t>
  </si>
  <si>
    <t>FTSEMIB Index</t>
  </si>
  <si>
    <t>Sugar</t>
  </si>
  <si>
    <t>SB1 Comdty</t>
  </si>
  <si>
    <t>SGD</t>
  </si>
  <si>
    <t>SIBF3M Comdty</t>
  </si>
  <si>
    <t>SORF6M</t>
  </si>
  <si>
    <t>SPDE</t>
  </si>
  <si>
    <t>Sovereign</t>
  </si>
  <si>
    <t>JACISOTR Index</t>
  </si>
  <si>
    <t>JACISOYM Index</t>
  </si>
  <si>
    <t>JACISOBS Index</t>
  </si>
  <si>
    <t>JACISOED Index</t>
  </si>
  <si>
    <t>JACISOMW Index</t>
  </si>
  <si>
    <t>DJP US Equity</t>
  </si>
  <si>
    <t>GVSK2YR Index</t>
  </si>
  <si>
    <t>HKD</t>
  </si>
  <si>
    <t>AEX</t>
  </si>
  <si>
    <t>AEX Index</t>
  </si>
  <si>
    <t>Coffee</t>
  </si>
  <si>
    <t>KC1 Comdty</t>
  </si>
  <si>
    <t>KORP7DR  Index</t>
  </si>
  <si>
    <t>KWCDC</t>
  </si>
  <si>
    <t>PTDE</t>
  </si>
  <si>
    <t>Consumer</t>
  </si>
  <si>
    <t>JACICSTR Index</t>
  </si>
  <si>
    <t>JACICSYM Index</t>
  </si>
  <si>
    <t>JACICSBS Index</t>
  </si>
  <si>
    <t>JACICSED Index</t>
  </si>
  <si>
    <t>JACICSMW Index</t>
  </si>
  <si>
    <t>HKGG</t>
  </si>
  <si>
    <t>OMX</t>
  </si>
  <si>
    <t>OMX Index</t>
  </si>
  <si>
    <t>Wheat</t>
  </si>
  <si>
    <t>W 1 Comdty</t>
  </si>
  <si>
    <t>TAREDSC  Index</t>
  </si>
  <si>
    <t>TAIBOR3M</t>
  </si>
  <si>
    <t>GRDE</t>
  </si>
  <si>
    <t>Diversified</t>
  </si>
  <si>
    <t>JACIDITR Index</t>
  </si>
  <si>
    <t>JACIDIYM Index</t>
  </si>
  <si>
    <t>JACIDIBS Index</t>
  </si>
  <si>
    <t>JACIDIED Index</t>
  </si>
  <si>
    <t>JACIDIMW Index</t>
  </si>
  <si>
    <t>MASB</t>
  </si>
  <si>
    <t>SWISS</t>
  </si>
  <si>
    <t>SMI Index</t>
  </si>
  <si>
    <t>Cocoa</t>
  </si>
  <si>
    <t>CC1 Comdty</t>
  </si>
  <si>
    <t>BTRR1DAY Index</t>
  </si>
  <si>
    <t>THFX6M</t>
  </si>
  <si>
    <t>NEDE</t>
  </si>
  <si>
    <t>Financial</t>
  </si>
  <si>
    <t>JACIFITR Index</t>
  </si>
  <si>
    <t>JACIFIYM Index</t>
  </si>
  <si>
    <t>JACIFIBS Index</t>
  </si>
  <si>
    <t>JACIFIED Index</t>
  </si>
  <si>
    <t>JACIFIMW Index</t>
  </si>
  <si>
    <t>GVTWTL</t>
  </si>
  <si>
    <t>WIG</t>
  </si>
  <si>
    <t>WIG Index</t>
  </si>
  <si>
    <t>Iron</t>
  </si>
  <si>
    <t>IOEA Comdty</t>
  </si>
  <si>
    <t>CSK</t>
  </si>
  <si>
    <t>CZARANN Index</t>
  </si>
  <si>
    <t>Industrial</t>
  </si>
  <si>
    <t>JACIILTR Index</t>
  </si>
  <si>
    <t>JACIILYM Index</t>
  </si>
  <si>
    <t>JACIILBS Index</t>
  </si>
  <si>
    <t>JACIILED Index</t>
  </si>
  <si>
    <t>JACIILMW Index</t>
  </si>
  <si>
    <t>MGIY</t>
  </si>
  <si>
    <t>MICEX</t>
  </si>
  <si>
    <t>INDEXCF Index</t>
  </si>
  <si>
    <t>CRY</t>
  </si>
  <si>
    <t>CTY_CRY</t>
  </si>
  <si>
    <t>CRY Index</t>
  </si>
  <si>
    <t>EURCZK</t>
  </si>
  <si>
    <t>HBBRATE  Index</t>
  </si>
  <si>
    <t>BUBOR06M</t>
  </si>
  <si>
    <t>Infrastructure</t>
  </si>
  <si>
    <t>JACIIFTR Index</t>
  </si>
  <si>
    <t>JACIIFYM Index</t>
  </si>
  <si>
    <t>JACIIFBS Index</t>
  </si>
  <si>
    <t>JACIIFED Index</t>
  </si>
  <si>
    <t>JACIIFMW Index</t>
  </si>
  <si>
    <t>GVTL</t>
  </si>
  <si>
    <t>IRSWo2 Index</t>
  </si>
  <si>
    <t>PFTS</t>
  </si>
  <si>
    <t>PFTS Index</t>
  </si>
  <si>
    <t>EURHUF</t>
  </si>
  <si>
    <t>PORERATE Index</t>
  </si>
  <si>
    <t>WIBR6M</t>
  </si>
  <si>
    <t>Metal and Minning</t>
  </si>
  <si>
    <t>JACIMMTR Index</t>
  </si>
  <si>
    <t>JACIMMYM Index</t>
  </si>
  <si>
    <t>JACIMMBS Index</t>
  </si>
  <si>
    <t>JACIMMED Index</t>
  </si>
  <si>
    <t>JACIMMMW Index</t>
  </si>
  <si>
    <t>PDSS</t>
  </si>
  <si>
    <t>XU100</t>
  </si>
  <si>
    <t>XU100 Index</t>
  </si>
  <si>
    <t>EURPLN</t>
  </si>
  <si>
    <t>RON</t>
  </si>
  <si>
    <t>ROKEPOLA Index</t>
  </si>
  <si>
    <t>CN</t>
  </si>
  <si>
    <t>Oil and Gas</t>
  </si>
  <si>
    <t>JACIOLTR Index</t>
  </si>
  <si>
    <t>JACIOLYM Index</t>
  </si>
  <si>
    <t>JACIOLBS Index</t>
  </si>
  <si>
    <t>JACIOLED Index</t>
  </si>
  <si>
    <t>JACIOGMW Index</t>
  </si>
  <si>
    <t>GIND</t>
  </si>
  <si>
    <t>JSE40</t>
  </si>
  <si>
    <t>TOP40 Index</t>
  </si>
  <si>
    <t>RREFKANN Index</t>
  </si>
  <si>
    <t>MOSKP3</t>
  </si>
  <si>
    <t>HK</t>
  </si>
  <si>
    <t>Pulp and Paper</t>
  </si>
  <si>
    <t>JACIPPTR Index</t>
  </si>
  <si>
    <t>JACIPPYM Index</t>
  </si>
  <si>
    <t>JACIPPBS Index</t>
  </si>
  <si>
    <t>JACIPPED Index</t>
  </si>
  <si>
    <t>JACIPPMW Index</t>
  </si>
  <si>
    <t>GIDN</t>
  </si>
  <si>
    <t>BUX</t>
  </si>
  <si>
    <t>BUX Index</t>
  </si>
  <si>
    <t>SARPRT Index</t>
  </si>
  <si>
    <t>JIBA3M</t>
  </si>
  <si>
    <t>IN</t>
  </si>
  <si>
    <t>Real Estate</t>
  </si>
  <si>
    <t>JACIRETR Index</t>
  </si>
  <si>
    <t>JACIREYM Index</t>
  </si>
  <si>
    <t>JACIREBS Index</t>
  </si>
  <si>
    <t>JACIREED Index</t>
  </si>
  <si>
    <t>JACIREMW Index</t>
  </si>
  <si>
    <t>GACGB</t>
  </si>
  <si>
    <t>SAUDI</t>
  </si>
  <si>
    <t>SASEIDX Index</t>
  </si>
  <si>
    <t>TUBR1WRA Index</t>
  </si>
  <si>
    <t>TRLIB3M</t>
  </si>
  <si>
    <t>ID</t>
  </si>
  <si>
    <t>TMT</t>
  </si>
  <si>
    <t>JACITMTR Index</t>
  </si>
  <si>
    <t>JACITMYM Index</t>
  </si>
  <si>
    <t>JACITMBS Index</t>
  </si>
  <si>
    <t>JACITMED Index</t>
  </si>
  <si>
    <t>JACITMMW Index</t>
  </si>
  <si>
    <t>GNZGB</t>
  </si>
  <si>
    <t>UAE</t>
  </si>
  <si>
    <t>DFMGI Index</t>
  </si>
  <si>
    <t>BRL</t>
  </si>
  <si>
    <t>BZSTSETA Index</t>
  </si>
  <si>
    <t>KR</t>
  </si>
  <si>
    <t>Transport</t>
  </si>
  <si>
    <t>JACITRTR Index</t>
  </si>
  <si>
    <t>JACITRYM Index</t>
  </si>
  <si>
    <t>JACITRBS Index</t>
  </si>
  <si>
    <t>JACITRED Index</t>
  </si>
  <si>
    <t>JACITRMW Index</t>
  </si>
  <si>
    <t>GEBR02Y Index</t>
  </si>
  <si>
    <t>NIKKEI</t>
  </si>
  <si>
    <t>ARS</t>
  </si>
  <si>
    <t>CHOVCHOV Index</t>
  </si>
  <si>
    <t>MY</t>
  </si>
  <si>
    <t>Utilities</t>
  </si>
  <si>
    <t>JACIUTTR Index</t>
  </si>
  <si>
    <t>JACIUTYM Index</t>
  </si>
  <si>
    <t>JACIUTBS Index</t>
  </si>
  <si>
    <t>JACIUTED Index</t>
  </si>
  <si>
    <t>JACIUTMW Index</t>
  </si>
  <si>
    <t>TOPIX</t>
  </si>
  <si>
    <t>TPX Index</t>
  </si>
  <si>
    <t>COP</t>
  </si>
  <si>
    <t>CORRRMIN Index</t>
  </si>
  <si>
    <t>TH</t>
  </si>
  <si>
    <t>CorpHG</t>
  </si>
  <si>
    <t>Corporate HG</t>
  </si>
  <si>
    <t>JACIICTR Index</t>
  </si>
  <si>
    <t>JACIICYM Index</t>
  </si>
  <si>
    <t>JACIICBS Index</t>
  </si>
  <si>
    <t>JACIICED Index</t>
  </si>
  <si>
    <t>JACIICMW Index</t>
  </si>
  <si>
    <t>MXONBR Index</t>
  </si>
  <si>
    <t>MXIBTIIE</t>
  </si>
  <si>
    <t>PH</t>
  </si>
  <si>
    <t>CorpHY</t>
  </si>
  <si>
    <t>Corporate HY</t>
  </si>
  <si>
    <t>JACINCTR Index</t>
  </si>
  <si>
    <t>JACINCYM Index</t>
  </si>
  <si>
    <t>JACINCBS Index</t>
  </si>
  <si>
    <t>JACINCED Index</t>
  </si>
  <si>
    <t>JACINCMW Index</t>
  </si>
  <si>
    <t>HSI</t>
  </si>
  <si>
    <t>LIBOR</t>
  </si>
  <si>
    <t>QuasiHG</t>
  </si>
  <si>
    <t>Quasi-Sov HG</t>
  </si>
  <si>
    <t>JACIIQTR Index</t>
  </si>
  <si>
    <t>JACIIQYM Index</t>
  </si>
  <si>
    <t>JACIIQBS Index</t>
  </si>
  <si>
    <t>JACIIQED Index</t>
  </si>
  <si>
    <t>JACIIQMW Index</t>
  </si>
  <si>
    <t>CSI300</t>
  </si>
  <si>
    <t>SHSZ300 Index</t>
  </si>
  <si>
    <t>QuasiHY</t>
  </si>
  <si>
    <t>Quasi-Sov HY</t>
  </si>
  <si>
    <t>JACINITR Index</t>
  </si>
  <si>
    <t>JACINIYM Index</t>
  </si>
  <si>
    <t>JACINIBS Index</t>
  </si>
  <si>
    <t>JACINIED Index</t>
  </si>
  <si>
    <t>JACINIMW Index</t>
  </si>
  <si>
    <t>GSWISS05 Index</t>
  </si>
  <si>
    <t>TYSW5V3 Index</t>
  </si>
  <si>
    <t>SHCOMP</t>
  </si>
  <si>
    <t>SHCOMP Index</t>
  </si>
  <si>
    <t>NDF</t>
  </si>
  <si>
    <t>3M</t>
  </si>
  <si>
    <t>CCN+</t>
  </si>
  <si>
    <t>Sov HG</t>
  </si>
  <si>
    <t>JACIISTR Index</t>
  </si>
  <si>
    <t>JACIISYM Index</t>
  </si>
  <si>
    <t>JACIISBS Index</t>
  </si>
  <si>
    <t>JACIISED Index</t>
  </si>
  <si>
    <t>JACIISMW Index</t>
  </si>
  <si>
    <t>IRN+</t>
  </si>
  <si>
    <t>Sov HY</t>
  </si>
  <si>
    <t>JACINSTR Index</t>
  </si>
  <si>
    <t>JACINSYM Index</t>
  </si>
  <si>
    <t>JACINSBS Index</t>
  </si>
  <si>
    <t>JACINSED Index</t>
  </si>
  <si>
    <t>JACINSMW Index</t>
  </si>
  <si>
    <t>TAIEX</t>
  </si>
  <si>
    <t>TWSE Index</t>
  </si>
  <si>
    <t>IHN+</t>
  </si>
  <si>
    <t>13Y</t>
  </si>
  <si>
    <t>1-3y</t>
  </si>
  <si>
    <t>JACI13TR Index</t>
  </si>
  <si>
    <t>JACI13YM Index</t>
  </si>
  <si>
    <t>JACI13BS Index</t>
  </si>
  <si>
    <t>JACI13ED Index</t>
  </si>
  <si>
    <t>JACI13MW Index</t>
  </si>
  <si>
    <t>KOSPI</t>
  </si>
  <si>
    <t>KOSPI Index</t>
  </si>
  <si>
    <t>MRN+</t>
  </si>
  <si>
    <t>35Y</t>
  </si>
  <si>
    <t>3-5y</t>
  </si>
  <si>
    <t>JACI35TR Index</t>
  </si>
  <si>
    <t>JACI35YM Index</t>
  </si>
  <si>
    <t>JACI35BS Index</t>
  </si>
  <si>
    <t>JACI35ED Index</t>
  </si>
  <si>
    <t>JACI35MW Index</t>
  </si>
  <si>
    <t>MPSW5E Index</t>
  </si>
  <si>
    <t>AS51</t>
  </si>
  <si>
    <t>AS51 Index</t>
  </si>
  <si>
    <t>PPN+</t>
  </si>
  <si>
    <t>57Y</t>
  </si>
  <si>
    <t>5-7s</t>
  </si>
  <si>
    <t>JACI57TR Index</t>
  </si>
  <si>
    <t>JACI57YM Index</t>
  </si>
  <si>
    <t>JACI57BS Index</t>
  </si>
  <si>
    <t>JACI57ED Index</t>
  </si>
  <si>
    <t>JACI57MW Index</t>
  </si>
  <si>
    <t>NIFTY</t>
  </si>
  <si>
    <t>NIFTY Index</t>
  </si>
  <si>
    <t>SGD+</t>
  </si>
  <si>
    <t>7-10y</t>
  </si>
  <si>
    <t>JACI710T Index</t>
  </si>
  <si>
    <t>JACI710Y Index</t>
  </si>
  <si>
    <t>JACI710S Index</t>
  </si>
  <si>
    <t>JACI710E Index</t>
  </si>
  <si>
    <t>JACI710M Index</t>
  </si>
  <si>
    <t>SENSEX</t>
  </si>
  <si>
    <t>SENSEX Index</t>
  </si>
  <si>
    <t>KWN+</t>
  </si>
  <si>
    <t>10Y</t>
  </si>
  <si>
    <t>10+y</t>
  </si>
  <si>
    <t>JACI10TR Index</t>
  </si>
  <si>
    <t>JACI10YM Index</t>
  </si>
  <si>
    <t>JACI10BS Index</t>
  </si>
  <si>
    <t>JACI10ED Index</t>
  </si>
  <si>
    <t>JACI10MW Index</t>
  </si>
  <si>
    <t>STI</t>
  </si>
  <si>
    <t>FSSTI Index</t>
  </si>
  <si>
    <t>NTN+</t>
  </si>
  <si>
    <t>Bangladesh</t>
  </si>
  <si>
    <t>JACIBDTR Index</t>
  </si>
  <si>
    <t>JACIBDYM Index</t>
  </si>
  <si>
    <t>JACIBDBS Index</t>
  </si>
  <si>
    <t>JACIBDED Index</t>
  </si>
  <si>
    <t>JACIBDMW Index</t>
  </si>
  <si>
    <t>GMXN05YR Index</t>
  </si>
  <si>
    <t>KLCI</t>
  </si>
  <si>
    <t>FBMKLCI Index</t>
  </si>
  <si>
    <t>THB+</t>
  </si>
  <si>
    <t>China</t>
  </si>
  <si>
    <t>JACICHTR Index</t>
  </si>
  <si>
    <t>JACICHYM Index</t>
  </si>
  <si>
    <t>JACICHBS Index</t>
  </si>
  <si>
    <t>JACICHED Index</t>
  </si>
  <si>
    <t>JACICHMW Index</t>
  </si>
  <si>
    <t>CLGB7Y Index</t>
  </si>
  <si>
    <t>SET</t>
  </si>
  <si>
    <t>SET Index</t>
  </si>
  <si>
    <t>outright = spot + forward points</t>
  </si>
  <si>
    <t>JACIHKTR Index</t>
  </si>
  <si>
    <t>JACIHKYM Index</t>
  </si>
  <si>
    <t>JACIHKBS Index</t>
  </si>
  <si>
    <t>JACIHKED Index</t>
  </si>
  <si>
    <t>JACIHKMW Index</t>
  </si>
  <si>
    <t>JCI</t>
  </si>
  <si>
    <t>JCI Index</t>
  </si>
  <si>
    <t>YLD</t>
  </si>
  <si>
    <t>JACI_YLD</t>
  </si>
  <si>
    <t>India</t>
  </si>
  <si>
    <t>JACIINTR Index</t>
  </si>
  <si>
    <t>JACIINYM Index</t>
  </si>
  <si>
    <t>JACIINBS Index</t>
  </si>
  <si>
    <t>JACIINED Index</t>
  </si>
  <si>
    <t>JACIINMW Index</t>
  </si>
  <si>
    <t>GVSK5YR Index</t>
  </si>
  <si>
    <t>PSEi</t>
  </si>
  <si>
    <t>PCOMP index</t>
  </si>
  <si>
    <t>Indonesia</t>
  </si>
  <si>
    <t>JACIIDTR Index</t>
  </si>
  <si>
    <t>JACIIDYM Index</t>
  </si>
  <si>
    <t>JACIIDBS Index</t>
  </si>
  <si>
    <t>JACIIDED Index</t>
  </si>
  <si>
    <t>JACIIDMW Index</t>
  </si>
  <si>
    <t>IRSWo5 Index</t>
  </si>
  <si>
    <t>NZX50</t>
  </si>
  <si>
    <t>NZSE50FG Index</t>
  </si>
  <si>
    <t>RUB+</t>
  </si>
  <si>
    <t>Macau</t>
  </si>
  <si>
    <t>JACIMCTR Index</t>
  </si>
  <si>
    <t>JACIMCYM Index</t>
  </si>
  <si>
    <t>JACIMCBS Index</t>
  </si>
  <si>
    <t>JACIMCED Index</t>
  </si>
  <si>
    <t>JACIMCMW Index</t>
  </si>
  <si>
    <t>MXSO</t>
  </si>
  <si>
    <t>MXSO Index</t>
  </si>
  <si>
    <t>ZAR+</t>
  </si>
  <si>
    <t>Malaysia</t>
  </si>
  <si>
    <t>JACIMSTR Index</t>
  </si>
  <si>
    <t>JACIMSYM Index</t>
  </si>
  <si>
    <t>JACIMSBS Index</t>
  </si>
  <si>
    <t>JACIMSED Index</t>
  </si>
  <si>
    <t>JACIMSMW Index</t>
  </si>
  <si>
    <t>MXASJ</t>
  </si>
  <si>
    <t>MXASJ Index</t>
  </si>
  <si>
    <t>MO</t>
  </si>
  <si>
    <t>Mongolia</t>
  </si>
  <si>
    <t>JACIMNTR Index</t>
  </si>
  <si>
    <t>JACIMNYM Index</t>
  </si>
  <si>
    <t>JACIMNBS Index</t>
  </si>
  <si>
    <t>JACIMNED Index</t>
  </si>
  <si>
    <t>JACIMNMW Index</t>
  </si>
  <si>
    <t>MXWO</t>
  </si>
  <si>
    <t>MXWO index</t>
  </si>
  <si>
    <t>BCN+</t>
  </si>
  <si>
    <t>PK</t>
  </si>
  <si>
    <t>Pakistan</t>
  </si>
  <si>
    <t>JACIPKTR Index</t>
  </si>
  <si>
    <t>JACIPKYM Index</t>
  </si>
  <si>
    <t>JACIPKBS Index</t>
  </si>
  <si>
    <t>JACIPKED Index</t>
  </si>
  <si>
    <t>JACIPKMW Index</t>
  </si>
  <si>
    <t>MXEF</t>
  </si>
  <si>
    <t>MXEF Index</t>
  </si>
  <si>
    <t>MXN+</t>
  </si>
  <si>
    <t>Phillipines</t>
  </si>
  <si>
    <t>JACIPHTR Index</t>
  </si>
  <si>
    <t>JACIPHYM Index</t>
  </si>
  <si>
    <t>JACIPHBS Index</t>
  </si>
  <si>
    <t>JACIPHED Index</t>
  </si>
  <si>
    <t>JACIPHMW Index</t>
  </si>
  <si>
    <t>OBX</t>
  </si>
  <si>
    <t>OBX Index</t>
  </si>
  <si>
    <t>12M</t>
  </si>
  <si>
    <t>SG</t>
  </si>
  <si>
    <t>Singapore</t>
  </si>
  <si>
    <t>JACISITR Index</t>
  </si>
  <si>
    <t>JACISIYM Index</t>
  </si>
  <si>
    <t>JACISIBS Index</t>
  </si>
  <si>
    <t>JACISIED Index</t>
  </si>
  <si>
    <t>JACISIMW Index</t>
  </si>
  <si>
    <t>SX7E</t>
  </si>
  <si>
    <t>SX7E Index</t>
  </si>
  <si>
    <t>CDS</t>
  </si>
  <si>
    <t>CUKT1U5 Curncy</t>
  </si>
  <si>
    <t>South Korea</t>
  </si>
  <si>
    <t>JACIKOTR Index</t>
  </si>
  <si>
    <t>JACIKOYM Index</t>
  </si>
  <si>
    <t>JACIKOBS Index</t>
  </si>
  <si>
    <t>JACIKOED Index</t>
  </si>
  <si>
    <t>JACIKOMW Index</t>
  </si>
  <si>
    <t>IPSA</t>
  </si>
  <si>
    <t>IPSA Index</t>
  </si>
  <si>
    <t>CT855561 Curncy</t>
  </si>
  <si>
    <t>SL</t>
  </si>
  <si>
    <t>Sri Lanka</t>
  </si>
  <si>
    <t>JACILKTR Index</t>
  </si>
  <si>
    <t>JACILKYM Index</t>
  </si>
  <si>
    <t>JACILKBS Index</t>
  </si>
  <si>
    <t>JACILKED Index</t>
  </si>
  <si>
    <t>JACILKMW Index</t>
  </si>
  <si>
    <t>PX</t>
  </si>
  <si>
    <t>PX Index</t>
  </si>
  <si>
    <t>CCHIN1U5 Curncy</t>
  </si>
  <si>
    <t>TW</t>
  </si>
  <si>
    <t>Taiwa</t>
  </si>
  <si>
    <t>JACITATR Index</t>
  </si>
  <si>
    <t>JACITAYM Index</t>
  </si>
  <si>
    <t>JACITABS Index</t>
  </si>
  <si>
    <t>JACITAED Index</t>
  </si>
  <si>
    <t>JACITWMW Index</t>
  </si>
  <si>
    <t>WIG20</t>
  </si>
  <si>
    <t>WIG20 Index</t>
  </si>
  <si>
    <t>CINO1U5 Curncy</t>
  </si>
  <si>
    <t>Thailand</t>
  </si>
  <si>
    <t>JACITHTR Index</t>
  </si>
  <si>
    <t>JACITHYM Index</t>
  </si>
  <si>
    <t>JACITHBS Index</t>
  </si>
  <si>
    <t>JACITHED Index</t>
  </si>
  <si>
    <t>JACITHMW Index</t>
  </si>
  <si>
    <t>GEBR5Y Index</t>
  </si>
  <si>
    <t>CMLAY1U5 Curncy</t>
  </si>
  <si>
    <t>VN</t>
  </si>
  <si>
    <t>Vietnam</t>
  </si>
  <si>
    <t>JACIVITR Index</t>
  </si>
  <si>
    <t>JACIVIYM Index</t>
  </si>
  <si>
    <t>JACIVIBS Index</t>
  </si>
  <si>
    <t>JACIVIED Index</t>
  </si>
  <si>
    <t>JACIVIMW Index</t>
  </si>
  <si>
    <t>TYSW10V3 Index</t>
  </si>
  <si>
    <t>CPHIL1U5 Curncy</t>
  </si>
  <si>
    <t>CEMBI Broad</t>
  </si>
  <si>
    <t>CKREA1U5 Curncy</t>
  </si>
  <si>
    <t>LATAM</t>
  </si>
  <si>
    <t>JCBBLA  Index</t>
  </si>
  <si>
    <t>JBBYLA  Index</t>
  </si>
  <si>
    <t>JBBSLA Index</t>
  </si>
  <si>
    <t>JCBMLA  Index</t>
  </si>
  <si>
    <t>CTHAI1U5 Curncy</t>
  </si>
  <si>
    <t>CEEMEA</t>
  </si>
  <si>
    <t>JCBBCEEM  Index</t>
  </si>
  <si>
    <t>JBBYCEEM  Index</t>
  </si>
  <si>
    <t>JBBSCEEM Index</t>
  </si>
  <si>
    <t>JCBMCEEM  Index</t>
  </si>
  <si>
    <t>CRUSS1U5 Curncy</t>
  </si>
  <si>
    <t>ASIA</t>
  </si>
  <si>
    <t>JCBBASIA  Index</t>
  </si>
  <si>
    <t>JBBYASIA  Index</t>
  </si>
  <si>
    <t>JBBSASIA Index</t>
  </si>
  <si>
    <t>JCBMASIA  Index</t>
  </si>
  <si>
    <t>GSWISS10 Index</t>
  </si>
  <si>
    <t>MPSW10K Index</t>
  </si>
  <si>
    <t>CSOAF1U5 Curncy</t>
  </si>
  <si>
    <t>EUROPE</t>
  </si>
  <si>
    <t>JCBBEURO  Index</t>
  </si>
  <si>
    <t>JBBYEURO  Index</t>
  </si>
  <si>
    <t>JBBSEURO Index</t>
  </si>
  <si>
    <t>JCBMEURO  Index</t>
  </si>
  <si>
    <t>CTURK1U5 Curncy</t>
  </si>
  <si>
    <t>CBRZ1U5 Curncy</t>
  </si>
  <si>
    <t>CCHIL1U5 Curncy</t>
  </si>
  <si>
    <t>CCOL1U5 Curncy</t>
  </si>
  <si>
    <t>CMEX1U5 Curncy</t>
  </si>
  <si>
    <t>FRA</t>
  </si>
  <si>
    <t>CFRTR1U5 Curncy</t>
  </si>
  <si>
    <t>TR</t>
  </si>
  <si>
    <t>JACI_TR</t>
  </si>
  <si>
    <t>Itraxx Asia 5yr</t>
  </si>
  <si>
    <t>ITRXAGE Index</t>
  </si>
  <si>
    <t>ImpliedYield</t>
  </si>
  <si>
    <t>IY</t>
  </si>
  <si>
    <t>CCNI</t>
  </si>
  <si>
    <t>DEM</t>
  </si>
  <si>
    <t>CDBR1U5 Curncy</t>
  </si>
  <si>
    <t>Itraxx Europe 5yr</t>
  </si>
  <si>
    <t>ITRXEBE CBIL Curncy</t>
  </si>
  <si>
    <t>IRSWo10 Index</t>
  </si>
  <si>
    <t>IRNI</t>
  </si>
  <si>
    <t>ITL</t>
  </si>
  <si>
    <t>CITLY1U5 Curncy</t>
  </si>
  <si>
    <t>Itraxx Europe Xover</t>
  </si>
  <si>
    <t>CLGB10Y Index</t>
  </si>
  <si>
    <t>IHNI</t>
  </si>
  <si>
    <t>ESP</t>
  </si>
  <si>
    <t>CSPA1U5 Curncy</t>
  </si>
  <si>
    <t>Itraxx Europe Senior IG</t>
  </si>
  <si>
    <t>ITRXESE CBIL Curncy</t>
  </si>
  <si>
    <t>MRNI</t>
  </si>
  <si>
    <t>PTE</t>
  </si>
  <si>
    <t>CPGB1U5 Curncy</t>
  </si>
  <si>
    <t>Itraxx Europe Sub IG</t>
  </si>
  <si>
    <t>GVSK10YR Index</t>
  </si>
  <si>
    <t>BASIS</t>
  </si>
  <si>
    <t>c</t>
  </si>
  <si>
    <t>EUBS</t>
  </si>
  <si>
    <t>PPNI</t>
  </si>
  <si>
    <t>NLG</t>
  </si>
  <si>
    <t>CT425574 Curncy</t>
  </si>
  <si>
    <t>JYBS</t>
  </si>
  <si>
    <t>SGDI</t>
  </si>
  <si>
    <t>BEF</t>
  </si>
  <si>
    <t>CBELG1U5 Curncy</t>
  </si>
  <si>
    <t>ADBS</t>
  </si>
  <si>
    <t>KWNI</t>
  </si>
  <si>
    <t>ATS</t>
  </si>
  <si>
    <t>CAUT1U5 Curncy</t>
  </si>
  <si>
    <t>NTNI</t>
  </si>
  <si>
    <t>HIHD03M Curncy</t>
  </si>
  <si>
    <t>THBI</t>
  </si>
  <si>
    <t>US0003M Curncy</t>
  </si>
  <si>
    <t>RUBI</t>
  </si>
  <si>
    <t>US0012M Curncy</t>
  </si>
  <si>
    <t>SDBS</t>
  </si>
  <si>
    <t>ZARI</t>
  </si>
  <si>
    <t>EURIBOR</t>
  </si>
  <si>
    <t>EUR003M Curncy</t>
  </si>
  <si>
    <t>KRBS</t>
  </si>
  <si>
    <t>TRYI</t>
  </si>
  <si>
    <t>EUR012M Curncy</t>
  </si>
  <si>
    <t>1m ATM Implied</t>
  </si>
  <si>
    <t>1M</t>
  </si>
  <si>
    <t>IV</t>
  </si>
  <si>
    <t>SHIBOR</t>
  </si>
  <si>
    <t>SHIF3M Curncy</t>
  </si>
  <si>
    <t>SHIF1Y Curncy</t>
  </si>
  <si>
    <t>HIBOR</t>
  </si>
  <si>
    <t>GEBR10Y Index</t>
  </si>
  <si>
    <t>HIHD12M Curncy</t>
  </si>
  <si>
    <t>CNH</t>
  </si>
  <si>
    <t>HICNH3M curncy</t>
  </si>
  <si>
    <t>OISBOR</t>
  </si>
  <si>
    <t>.USOISB3M Index</t>
  </si>
  <si>
    <t>HICNH1Y curncy</t>
  </si>
  <si>
    <t>.EUOISB3M Index</t>
  </si>
  <si>
    <t>.JPOISB3M index</t>
  </si>
  <si>
    <t>TIP</t>
  </si>
  <si>
    <t>USGGT05Y Index</t>
  </si>
  <si>
    <t>USGGT</t>
  </si>
  <si>
    <t>.CNOISB3M index</t>
  </si>
  <si>
    <t>CCS</t>
  </si>
  <si>
    <t>CGUSSW1 Index</t>
  </si>
  <si>
    <t>1Y</t>
  </si>
  <si>
    <t>ITRX</t>
  </si>
  <si>
    <t>Asia5Y</t>
  </si>
  <si>
    <t>EU5Y</t>
  </si>
  <si>
    <t>BE</t>
  </si>
  <si>
    <t>USGGBE</t>
  </si>
  <si>
    <t>EUXover5Y</t>
  </si>
  <si>
    <t>EUSeniorIG5Y</t>
  </si>
  <si>
    <t>EUSubIG5Y</t>
  </si>
  <si>
    <t>Sov</t>
  </si>
  <si>
    <t>GER</t>
  </si>
  <si>
    <t>DEGGBE07 Index</t>
  </si>
  <si>
    <t>DEGGBE</t>
  </si>
  <si>
    <t>Cons</t>
  </si>
  <si>
    <t>Divs</t>
  </si>
  <si>
    <t>FRGGBE05 Index</t>
  </si>
  <si>
    <t>FRGGBE</t>
  </si>
  <si>
    <t>Fin</t>
  </si>
  <si>
    <t>Ind</t>
  </si>
  <si>
    <t>Inf</t>
  </si>
  <si>
    <t>5Y5Y</t>
  </si>
  <si>
    <t>MM</t>
  </si>
  <si>
    <t>FWISEU55 Index</t>
  </si>
  <si>
    <t>OG</t>
  </si>
  <si>
    <t>FWISBP55 Index</t>
  </si>
  <si>
    <t>PP</t>
  </si>
  <si>
    <t>FWISJY55 Index</t>
  </si>
  <si>
    <t>Real</t>
  </si>
  <si>
    <t>JYGGBE08 Index</t>
  </si>
  <si>
    <t>JYGGBE10 Index</t>
  </si>
  <si>
    <t>1m Realised</t>
  </si>
  <si>
    <t>HV</t>
  </si>
  <si>
    <t>Tran</t>
  </si>
  <si>
    <t>.THBE10 Index</t>
  </si>
  <si>
    <t>Util</t>
  </si>
  <si>
    <t>GEIL</t>
  </si>
  <si>
    <t>GFRGIN05 Index</t>
  </si>
  <si>
    <t>GFRGIN</t>
  </si>
  <si>
    <t>GJYGIN08 Index</t>
  </si>
  <si>
    <t>GJYGIN10 Index</t>
  </si>
  <si>
    <t>BS</t>
  </si>
  <si>
    <t>USSP</t>
  </si>
  <si>
    <t>EUSS</t>
  </si>
  <si>
    <t>JYSS</t>
  </si>
  <si>
    <t>BPSS</t>
  </si>
  <si>
    <t>ADSF</t>
  </si>
  <si>
    <t>NDSS022 Curncy</t>
  </si>
  <si>
    <t>SFSS</t>
  </si>
  <si>
    <t>.BS_NOK2 Index</t>
  </si>
  <si>
    <t>SKSS</t>
  </si>
  <si>
    <t>.BS_CNY3 Index</t>
  </si>
  <si>
    <t>.BS_INR2 Index</t>
  </si>
  <si>
    <t>MRSS3 Index</t>
  </si>
  <si>
    <t>MRSS</t>
  </si>
  <si>
    <t>SDSS</t>
  </si>
  <si>
    <t>KWSS</t>
  </si>
  <si>
    <t>TBSS</t>
  </si>
  <si>
    <t>HFSS3 Curncy</t>
  </si>
  <si>
    <t>HFSS</t>
  </si>
  <si>
    <t>PZSS</t>
  </si>
  <si>
    <t>.BS_RUB2 Index</t>
  </si>
  <si>
    <t>.RUB</t>
  </si>
  <si>
    <t>BCNI</t>
  </si>
  <si>
    <t>SASS</t>
  </si>
  <si>
    <t>MXNI</t>
  </si>
  <si>
    <t>.BS_TRY2 Index</t>
  </si>
  <si>
    <t>USDIG</t>
  </si>
  <si>
    <t>MARKIT CDX.NA.IG.27 12/21</t>
  </si>
  <si>
    <t>.BS_MXN2 Index</t>
  </si>
  <si>
    <t>USDHY</t>
  </si>
  <si>
    <t>MARKIT CDX.NA.HY.27 12/21*</t>
  </si>
  <si>
    <t>USDEM</t>
  </si>
  <si>
    <t>MARKIT CDX.EM.26 12/21</t>
  </si>
  <si>
    <t>CEMBI</t>
  </si>
  <si>
    <t>CEMBI_TR</t>
  </si>
  <si>
    <t>JCBBCOMP index</t>
  </si>
  <si>
    <t>JCBBIGIG index</t>
  </si>
  <si>
    <t>JCBBNOIG index</t>
  </si>
  <si>
    <t>CEMBI_CEEMEA_TR</t>
  </si>
  <si>
    <t>JCBBCEEM index</t>
  </si>
  <si>
    <t>NDSS055 Curncy</t>
  </si>
  <si>
    <t>CEMBI_LATAM_TR</t>
  </si>
  <si>
    <t>JCBBLA index</t>
  </si>
  <si>
    <t>HKD+</t>
  </si>
  <si>
    <t>EMBIplus_TR</t>
  </si>
  <si>
    <t>JPEMCOMP INDEX</t>
  </si>
  <si>
    <t>.BS_NOK5 Index</t>
  </si>
  <si>
    <t>CEMBI_SP</t>
  </si>
  <si>
    <t>JBBSCOMP index</t>
  </si>
  <si>
    <t>JPEMBLYD</t>
  </si>
  <si>
    <t>HKDI</t>
  </si>
  <si>
    <t>JBBSIGIG index</t>
  </si>
  <si>
    <t>.BS_CNY5 Index</t>
  </si>
  <si>
    <t>JBBSNOIG index</t>
  </si>
  <si>
    <t>.BS_INR5 Index</t>
  </si>
  <si>
    <t>CEMBI_CEEMEA_SP</t>
  </si>
  <si>
    <t>JBBSCEEM index</t>
  </si>
  <si>
    <t>MRSS5 Index</t>
  </si>
  <si>
    <t>CEMBI_LATAM_SP</t>
  </si>
  <si>
    <t>JBBSLA index</t>
  </si>
  <si>
    <t>EMBIplus_SP</t>
  </si>
  <si>
    <t>JPEMSOSD Index</t>
  </si>
  <si>
    <t>CEMBI_YLD</t>
  </si>
  <si>
    <t>JBBYCOMP index</t>
  </si>
  <si>
    <t>JBBYIGIG index</t>
  </si>
  <si>
    <t>HFSS5 Curncy</t>
  </si>
  <si>
    <t>FX_USDCNH3M</t>
  </si>
  <si>
    <t>CNH+3M Curncy</t>
  </si>
  <si>
    <t>CNH+</t>
  </si>
  <si>
    <t>JBBYNOIG index</t>
  </si>
  <si>
    <t>FX_USDCNH12M</t>
  </si>
  <si>
    <t>CNH+12M Curncy</t>
  </si>
  <si>
    <t>CEMBI_CEEMEA_YLD</t>
  </si>
  <si>
    <t>JBBYCEEM index</t>
  </si>
  <si>
    <t>.BS_RUB5 Index</t>
  </si>
  <si>
    <t>FX_USDCNHIY3M</t>
  </si>
  <si>
    <t>CNHI3M Curncy</t>
  </si>
  <si>
    <t>CNHI</t>
  </si>
  <si>
    <t>CEMBI_LATAM_YLD</t>
  </si>
  <si>
    <t>JBBYLA index</t>
  </si>
  <si>
    <t>FX_USDCNHIV1M</t>
  </si>
  <si>
    <t>USDCNHV1M</t>
  </si>
  <si>
    <t>EMBIplus_YLD</t>
  </si>
  <si>
    <t>JPEMBLYD Index</t>
  </si>
  <si>
    <t>.BS_TRY5 Index</t>
  </si>
  <si>
    <t>FX_USDCNHHV1M</t>
  </si>
  <si>
    <t>USDCNHH1M Curncy</t>
  </si>
  <si>
    <t>USDCNHH1M</t>
  </si>
  <si>
    <t>.BS_MXN5 Index</t>
  </si>
  <si>
    <t>NDSS1010 Curncy</t>
  </si>
  <si>
    <t>.BS_NOK10 Index</t>
  </si>
  <si>
    <t>.BS_CNY10 Index</t>
  </si>
  <si>
    <t>.BS_INR10 Index</t>
  </si>
  <si>
    <t>MRSS10 Index</t>
  </si>
  <si>
    <t>HFSS10 Curncy</t>
  </si>
  <si>
    <t>.BS_RUB10 Index</t>
  </si>
  <si>
    <t>.BS_TRY10 Index</t>
  </si>
  <si>
    <t>FLOW</t>
  </si>
  <si>
    <t>EMCFPROX</t>
  </si>
  <si>
    <t>EMCFPROX Index</t>
  </si>
  <si>
    <t>.BS_MXN10 Index</t>
  </si>
  <si>
    <t>JACI_3B_3A</t>
  </si>
  <si>
    <t>.JAC3B-3A Index</t>
  </si>
  <si>
    <t>YLD YTM MID</t>
  </si>
  <si>
    <t>QZ542945 Corp</t>
  </si>
  <si>
    <t>JACI_3B_2A</t>
  </si>
  <si>
    <t>.JAC3B-2A Index</t>
  </si>
  <si>
    <t>2Y5Y</t>
  </si>
  <si>
    <t>.JACIHYHG Index</t>
  </si>
  <si>
    <t>US_BAA_3A</t>
  </si>
  <si>
    <t>.USBAA-3A Index</t>
  </si>
  <si>
    <t>US_BAA_2A</t>
  </si>
  <si>
    <t>.USBAA-2A Index</t>
  </si>
  <si>
    <t>YIELD TO WORST</t>
  </si>
  <si>
    <t>USAgg_1_3</t>
  </si>
  <si>
    <t>LU13TRUU Index</t>
  </si>
  <si>
    <t>USAgg_3_5</t>
  </si>
  <si>
    <t>LU35TRUU Index</t>
  </si>
  <si>
    <t>USAgg_5_7</t>
  </si>
  <si>
    <t>LU57TRUU Index</t>
  </si>
  <si>
    <t>USAgg_7_10</t>
  </si>
  <si>
    <t>LU71TRUU Index</t>
  </si>
  <si>
    <t>EU_BAA_3A</t>
  </si>
  <si>
    <t>.EUBAA-3A Index</t>
  </si>
  <si>
    <t>EU_BAA_2A</t>
  </si>
  <si>
    <t>.EUBAA-2A Index</t>
  </si>
  <si>
    <t>EUAgg_1_3</t>
  </si>
  <si>
    <t>LE13TREU Index</t>
  </si>
  <si>
    <t>EUAgg_3_5</t>
  </si>
  <si>
    <t>LE35TREU Index</t>
  </si>
  <si>
    <t>EUAgg_5_7</t>
  </si>
  <si>
    <t>LE57TREU Index</t>
  </si>
  <si>
    <t>EUAgg_7_10</t>
  </si>
  <si>
    <t>LE71TREU Index</t>
  </si>
  <si>
    <t>.CNB35 Index</t>
  </si>
  <si>
    <t>EUAgg_10</t>
  </si>
  <si>
    <t>LE10TREU Index</t>
  </si>
  <si>
    <t>OAS_SOVEREIGN_CURVE</t>
  </si>
  <si>
    <t>USAggSP_1_3</t>
  </si>
  <si>
    <t>USAggSP_3_5</t>
  </si>
  <si>
    <t>USAggSP_5_7</t>
  </si>
  <si>
    <t>USAggSP_7_10</t>
  </si>
  <si>
    <t>EUAggSP_1_3</t>
  </si>
  <si>
    <t>EUAggSP_3_5</t>
  </si>
  <si>
    <t>EUAggSP_5_7</t>
  </si>
  <si>
    <t>EUAggSP_7_10</t>
  </si>
  <si>
    <t>EUAggSP_10</t>
  </si>
  <si>
    <t>USYLD_Corp</t>
  </si>
  <si>
    <t>LUACTRUU Index</t>
  </si>
  <si>
    <t>USYLD_CorpHY</t>
  </si>
  <si>
    <t>LF98TRUU Index</t>
  </si>
  <si>
    <t>5Y10Y</t>
  </si>
  <si>
    <t>USSP_Corp</t>
  </si>
  <si>
    <t>USSP_CorpHY</t>
  </si>
  <si>
    <t>USTR_Corp</t>
  </si>
  <si>
    <t>USTR_CorpHY</t>
  </si>
  <si>
    <t>2Y10Y</t>
  </si>
  <si>
    <t>5Y30Y</t>
  </si>
  <si>
    <t>10Y30Y</t>
  </si>
  <si>
    <t>2510Y</t>
  </si>
  <si>
    <t>EJ036821 Corp</t>
  </si>
  <si>
    <t>EH994413 Corp</t>
  </si>
  <si>
    <t>.AUBE5 Index</t>
  </si>
  <si>
    <t>.AUBE10 Index</t>
  </si>
  <si>
    <t>GUKGIN05 Index</t>
  </si>
  <si>
    <t>GUKGIN10 Index</t>
  </si>
  <si>
    <t>UKGGBE5 Index</t>
  </si>
  <si>
    <t>UKGGBE10 Index</t>
  </si>
  <si>
    <t>EJ357807 Corp</t>
  </si>
  <si>
    <t>.NZBE10 Index</t>
  </si>
  <si>
    <t>AM311546 Corp</t>
  </si>
  <si>
    <t>.SEBE10 Index</t>
  </si>
  <si>
    <t>GFRN10 Index</t>
  </si>
  <si>
    <t>GBTPGR10 Index</t>
  </si>
  <si>
    <t>GSPG10YR Index</t>
  </si>
  <si>
    <t>GSPT10YR Index</t>
  </si>
  <si>
    <t>GR</t>
  </si>
  <si>
    <t>GGGB10YR Index</t>
  </si>
  <si>
    <t>NTL</t>
  </si>
  <si>
    <t>GNTH10YR Index</t>
  </si>
  <si>
    <t>JACI HY</t>
  </si>
  <si>
    <t>RK003</t>
  </si>
  <si>
    <t>y</t>
  </si>
  <si>
    <t>bb window size</t>
  </si>
  <si>
    <t>beta window size</t>
  </si>
  <si>
    <t>$B$4:$L$186</t>
  </si>
  <si>
    <t>Control Box</t>
  </si>
  <si>
    <t>JACI IG</t>
  </si>
  <si>
    <t>Global Aggregate</t>
  </si>
  <si>
    <t>Global Treasury</t>
  </si>
  <si>
    <t>Global Aggregate Credit</t>
  </si>
  <si>
    <t>US Aggregate</t>
  </si>
  <si>
    <t>US Treasury</t>
  </si>
  <si>
    <t>US Corporate</t>
  </si>
  <si>
    <t>Asian Pacific Aggregate</t>
  </si>
  <si>
    <t>Global High Yield</t>
  </si>
  <si>
    <t>LEGATRUU Index</t>
  </si>
  <si>
    <t>LGTRTRUU Index</t>
  </si>
  <si>
    <t>LGDRTRUU Index</t>
  </si>
  <si>
    <t>LBUSTRUU Index</t>
  </si>
  <si>
    <t>LUATTRUU Index</t>
  </si>
  <si>
    <t>LAPCTRJU Index</t>
  </si>
  <si>
    <t>LG30TRUU Index</t>
  </si>
  <si>
    <t>JACI TR</t>
  </si>
  <si>
    <t>JACI BBB</t>
  </si>
  <si>
    <t>JACI 35</t>
  </si>
  <si>
    <t>JACI 57</t>
  </si>
  <si>
    <t>JACI 710</t>
  </si>
  <si>
    <t>JACI 10</t>
  </si>
  <si>
    <t>95% high</t>
  </si>
  <si>
    <t>5% low</t>
  </si>
  <si>
    <t>Bloomberg Data ETL</t>
  </si>
  <si>
    <t>list of tags</t>
  </si>
  <si>
    <t>BDH(C$3,$B$3,Main!$AB$6,Main!$AB$7,Main!$AB$8,Main!$AB$9,Main!$AB$10,Main!$AB$11,"cols=2;rows=183")</t>
  </si>
  <si>
    <t>BDH(F$3,$E$3,Main!$AB$6,Main!$AB$7,Main!$AB$8,Main!$AB$9,Main!$AB$10,Main!$AB$11,"cols=2;rows=183")</t>
  </si>
  <si>
    <t>BDH($C3,$B$3,Main!$AB$6,Main!$AB$7,Main!$AB$8,Main!$AB$9,Main!$AB$10,Main!$AB$11,"cols=2;rows=131")</t>
  </si>
  <si>
    <t>BDH(D$3,$B$3,Main!$AB$6,Main!$AB$7,Main!$AB$8,Main!$AB$9,Main!$AB$10,Main!$AB$11,Main!$AB$12,Main!$AB$13,"cols=1;rows=131")</t>
  </si>
  <si>
    <t>BDH(E$3,$B$3,Main!$AB$6,Main!$AB$7,Main!$AB$8,Main!$AB$9,Main!$AB$10,Main!$AB$11,Main!$AB$12,Main!$AB$13,"cols=1;rows=131")</t>
  </si>
  <si>
    <t>BDH(F$3,$B$3,Main!$AB$6,Main!$AB$7,Main!$AB$8,Main!$AB$9,Main!$AB$10,Main!$AB$11,Main!$AB$12,Main!$AB$13,"cols=1;rows=131")</t>
  </si>
  <si>
    <t>BDH(G$3,$B$3,Main!$AB$6,Main!$AB$7,Main!$AB$8,Main!$AB$9,Main!$AB$10,Main!$AB$11,Main!$AB$12,Main!$AB$13,"cols=1;rows=131")</t>
  </si>
  <si>
    <t>BDH(H$3,$B$3,Main!$AB$6,Main!$AB$7,Main!$AB$8,Main!$AB$9,Main!$AB$10,Main!$AB$11,Main!$AB$12,Main!$AB$13,"cols=1;rows=131")</t>
  </si>
  <si>
    <t>BDH(I$3,$B$3,Main!$AB$6,Main!$AB$7,Main!$AB$8,Main!$AB$9,Main!$AB$10,Main!$AB$11,Main!$AB$12,Main!$AB$13,"cols=1;rows=131")</t>
  </si>
  <si>
    <t>BDH(J$3,$B$3,Main!$AB$6,Main!$AB$7,Main!$AB$8,Main!$AB$9,Main!$AB$10,Main!$AB$11,Main!$AB$12,Main!$AB$13,"cols=1;rows=131")</t>
  </si>
  <si>
    <t>BDH(K$3,$B$3,Main!$AB$6,Main!$AB$7,Main!$AB$8,Main!$AB$9,Main!$AB$10,Main!$AB$11,Main!$AB$12,Main!$AB$13,"cols=1;rows=131")</t>
  </si>
  <si>
    <t>BDH(L$3,$B$3,Main!$AB$6,Main!$AB$7,Main!$AB$8,Main!$AB$9,Main!$AB$10,Main!$AB$11,Main!$AB$12,Main!$AB$13,"cols=1;rows=131")</t>
  </si>
  <si>
    <t>BDH(M$3,$B$3,Main!$AB$6,Main!$AB$7,Main!$AB$8,Main!$AB$9,Main!$AB$10,Main!$AB$11,Main!$AB$12,Main!$AB$13,"cols=1;rows=131")</t>
  </si>
  <si>
    <t>BDH(N$3,$B$3,Main!$AB$6,Main!$AB$7,Main!$AB$8,Main!$AB$9,Main!$AB$10,Main!$AB$11,Main!$AB$12,Main!$AB$13,"cols=1;rows=131")</t>
  </si>
  <si>
    <t>BDH(O$3,$B$3,Main!$AB$6,Main!$AB$7,Main!$AB$8,Main!$AB$9,Main!$AB$10,Main!$AB$11,Main!$AB$12,Main!$AB$13,"cols=1;rows=131")</t>
  </si>
  <si>
    <t>BDH(P$3,$B$3,Main!$AB$6,Main!$AB$7,Main!$AB$8,Main!$AB$9,Main!$AB$10,Main!$AB$11,Main!$AB$12,Main!$AB$13,"cols=1;rows=131")</t>
  </si>
  <si>
    <t>BDH(Q$3,$B$3,Main!$AB$6,Main!$AB$7,Main!$AB$8,Main!$AB$9,Main!$AB$10,Main!$AB$11,Main!$AB$12,Main!$AB$13,"cols=1;rows=131")</t>
  </si>
  <si>
    <t>BDH(R$3,$B$3,Main!$AB$6,Main!$AB$7,Main!$AB$8,Main!$AB$9,Main!$AB$10,Main!$AB$11,Main!$AB$12,Main!$AB$13,"cols=1;rows=131")</t>
  </si>
  <si>
    <t>!$B$3:$AZ$3</t>
    <phoneticPr fontId="32" type="noConversion"/>
  </si>
  <si>
    <t>Global Agg</t>
    <phoneticPr fontId="32" type="noConversion"/>
  </si>
  <si>
    <t>Global Tsy</t>
    <phoneticPr fontId="32" type="noConversion"/>
  </si>
  <si>
    <t>Global Credit</t>
    <phoneticPr fontId="32" type="noConversion"/>
  </si>
  <si>
    <t>US Agg</t>
    <phoneticPr fontId="32" type="noConversion"/>
  </si>
  <si>
    <t>US Tsy</t>
    <phoneticPr fontId="32" type="noConversion"/>
  </si>
  <si>
    <t>US Credit</t>
    <phoneticPr fontId="32" type="noConversion"/>
  </si>
  <si>
    <t>APac Agg</t>
    <phoneticPr fontId="32" type="noConversion"/>
  </si>
  <si>
    <t>Global HY</t>
    <phoneticPr fontId="32" type="noConversion"/>
  </si>
  <si>
    <t>JACI 10+</t>
    <phoneticPr fontId="32" type="noConversion"/>
  </si>
  <si>
    <t>BB ticker</t>
    <phoneticPr fontId="32" type="noConversion"/>
  </si>
  <si>
    <t>Name</t>
    <phoneticPr fontId="32" type="noConversion"/>
  </si>
  <si>
    <t>upper pctl</t>
    <phoneticPr fontId="32" type="noConversion"/>
  </si>
  <si>
    <t>lower pctl</t>
    <phoneticPr fontId="32" type="noConversion"/>
  </si>
  <si>
    <t>S</t>
  </si>
  <si>
    <t>M2CXJPI Index</t>
  </si>
  <si>
    <t>M2US000$ Index</t>
  </si>
  <si>
    <t>USGG10YR Index</t>
  </si>
  <si>
    <t>UST 10y</t>
  </si>
  <si>
    <t>BDH(S$3,$B$3,Main!$AB$6,Main!$AB$7,Main!$AB$8,Main!$AB$9,Main!$AB$10,Main!$AB$11,Main!$AB$12,Main!$AB$13,"cols=1;rows=131")</t>
  </si>
  <si>
    <t>GECU10YR Index</t>
  </si>
  <si>
    <t>BDH(T$3,$B$3,Main!$AB$6,Main!$AB$7,Main!$AB$8,Main!$AB$9,Main!$AB$10,Main!$AB$11,Main!$AB$12,Main!$AB$13,"cols=1;rows=131")</t>
  </si>
  <si>
    <t>EUR 10y</t>
  </si>
  <si>
    <t>MXWO000G Index</t>
  </si>
  <si>
    <t>M2WOMOM Index</t>
  </si>
  <si>
    <t>Momentum</t>
  </si>
  <si>
    <t>Growth</t>
  </si>
  <si>
    <t>--&gt;</t>
  </si>
  <si>
    <t>contrl + s</t>
  </si>
  <si>
    <t>USGGBE10 Index</t>
  </si>
  <si>
    <t>FRGGBE10 Index</t>
  </si>
  <si>
    <t>.FRDE10 Index</t>
  </si>
  <si>
    <t>USSP10 Curncy</t>
  </si>
  <si>
    <t>5y5y Inflation</t>
  </si>
  <si>
    <t>OAT/Bund</t>
  </si>
  <si>
    <t>US BE 5y</t>
  </si>
  <si>
    <t>US BE 10y</t>
  </si>
  <si>
    <t>EUR BE 10y</t>
  </si>
  <si>
    <t>US SwapSprd 10y</t>
  </si>
  <si>
    <t>BDH(U$3,$B$3,Main!$AB$6,Main!$AB$7,Main!$AB$8,Main!$AB$9,Main!$AB$10,Main!$AB$11,Main!$AB$12,Main!$AB$13,"cols=1;rows=131")</t>
  </si>
  <si>
    <t>BDH(V$3,$B$3,Main!$AB$6,Main!$AB$7,Main!$AB$8,Main!$AB$9,Main!$AB$10,Main!$AB$11,Main!$AB$12,Main!$AB$13,"cols=1;rows=131")</t>
  </si>
  <si>
    <t>BDH(W$3,$B$3,Main!$AB$6,Main!$AB$7,Main!$AB$8,Main!$AB$9,Main!$AB$10,Main!$AB$11,Main!$AB$12,Main!$AB$13,"cols=1;rows=131")</t>
  </si>
  <si>
    <t>BDH(X$3,$B$3,Main!$AB$6,Main!$AB$7,Main!$AB$8,Main!$AB$9,Main!$AB$10,Main!$AB$11,Main!$AB$12,Main!$AB$13,"cols=1;rows=131")</t>
  </si>
  <si>
    <t>BDH(Y$3,$B$3,Main!$AB$6,Main!$AB$7,Main!$AB$8,Main!$AB$9,Main!$AB$10,Main!$AB$11,Main!$AB$12,Main!$AB$13,"cols=1;rows=131")</t>
  </si>
  <si>
    <t>BDH(Z$3,$B$3,Main!$AB$6,Main!$AB$7,Main!$AB$8,Main!$AB$9,Main!$AB$10,Main!$AB$11,Main!$AB$12,Main!$AB$13,"cols=1;rows=131")</t>
  </si>
  <si>
    <t>CDS EU Xover 5y</t>
  </si>
  <si>
    <t>CDS EU Xover 5y</t>
    <phoneticPr fontId="32" type="noConversion"/>
  </si>
  <si>
    <t>CDS EU SubIG 5y</t>
  </si>
  <si>
    <t>CDS EU SubIG 5y</t>
    <phoneticPr fontId="32" type="noConversion"/>
  </si>
  <si>
    <t>CDS USD IG</t>
  </si>
  <si>
    <t>CDS USD IG</t>
    <phoneticPr fontId="32" type="noConversion"/>
  </si>
  <si>
    <t>CDS USD HY</t>
  </si>
  <si>
    <t>CDS USD HY</t>
    <phoneticPr fontId="32" type="noConversion"/>
  </si>
  <si>
    <t>CDS USD EM</t>
  </si>
  <si>
    <t>CDS USD EM</t>
    <phoneticPr fontId="32" type="noConversion"/>
  </si>
  <si>
    <t>JACI IG Sprd</t>
  </si>
  <si>
    <t>JACI IG Sprd</t>
    <phoneticPr fontId="32" type="noConversion"/>
  </si>
  <si>
    <t>JACI Sprd</t>
  </si>
  <si>
    <t>JACI Sprd</t>
    <phoneticPr fontId="32" type="noConversion"/>
  </si>
  <si>
    <t>JACI HY Sprd</t>
  </si>
  <si>
    <t>JACI HY Sprd</t>
    <phoneticPr fontId="32" type="noConversion"/>
  </si>
  <si>
    <t>Sprd &amp; Volatility</t>
    <phoneticPr fontId="32" type="noConversion"/>
  </si>
  <si>
    <t>3 Month Correlation</t>
  </si>
  <si>
    <t>MXWO0IT Index</t>
  </si>
  <si>
    <t>MXWO0FN Index</t>
  </si>
  <si>
    <t>MXWO0CD Index</t>
  </si>
  <si>
    <t>MXWO0EN Index</t>
  </si>
  <si>
    <t>MXWO0MT Index</t>
  </si>
  <si>
    <t>MXWO0IN Index</t>
  </si>
  <si>
    <t>MXWO0CS Index</t>
  </si>
  <si>
    <t>MXWO0HC Index</t>
  </si>
  <si>
    <t>MXWO0TC Index</t>
  </si>
  <si>
    <t>Wld Energy</t>
  </si>
  <si>
    <t>Wld Material</t>
  </si>
  <si>
    <t>Wld Industrial</t>
  </si>
  <si>
    <t>Wld Cons Discr</t>
  </si>
  <si>
    <t>Wld Cons Stb</t>
  </si>
  <si>
    <t>Wld Health</t>
  </si>
  <si>
    <t>Wld Fin</t>
  </si>
  <si>
    <t>Wld IT</t>
  </si>
  <si>
    <t>Wld Tele</t>
  </si>
  <si>
    <t>MXWO0UT Index</t>
  </si>
  <si>
    <t>Wld Util</t>
  </si>
  <si>
    <t>BDH(W$3,$V$3,Main!$AB$6,Main!$AB$7,Main!$AB$8,Main!$AB$9,Main!$AB$10,Main!$AB$11,"cols=2;rows=131")</t>
  </si>
  <si>
    <t>BDH(X$3,$V$3,Main!$AB$6,Main!$AB$7,Main!$AB$8,Main!$AB$9,Main!$AB$10,Main!$AB$11,Main!$AB$12,Main!$AB$13,"cols=1;rows=131")</t>
  </si>
  <si>
    <t>BDH(Y$3,$V$3,Main!$AB$6,Main!$AB$7,Main!$AB$8,Main!$AB$9,Main!$AB$10,Main!$AB$11,Main!$AB$12,Main!$AB$13,"cols=1;rows=131")</t>
  </si>
  <si>
    <t>BDH(Z$3,$V$3,Main!$AB$6,Main!$AB$7,Main!$AB$8,Main!$AB$9,Main!$AB$10,Main!$AB$11,Main!$AB$12,Main!$AB$13,"cols=1;rows=131")</t>
  </si>
  <si>
    <t>BDH(AA$3,$V$3,Main!$AB$6,Main!$AB$7,Main!$AB$8,Main!$AB$9,Main!$AB$10,Main!$AB$11,Main!$AB$12,Main!$AB$13,"cols=1;rows=131")</t>
  </si>
  <si>
    <t>BDH(AB$3,$V$3,Main!$AB$6,Main!$AB$7,Main!$AB$8,Main!$AB$9,Main!$AB$10,Main!$AB$11,Main!$AB$12,Main!$AB$13,"cols=1;rows=131")</t>
  </si>
  <si>
    <t>BDH(AC$3,$V$3,Main!$AB$6,Main!$AB$7,Main!$AB$8,Main!$AB$9,Main!$AB$10,Main!$AB$11,Main!$AB$12,Main!$AB$13,"cols=1;rows=131")</t>
  </si>
  <si>
    <t>BDH(AD$3,$V$3,Main!$AB$6,Main!$AB$7,Main!$AB$8,Main!$AB$9,Main!$AB$10,Main!$AB$11,Main!$AB$12,Main!$AB$13,"cols=1;rows=131")</t>
  </si>
  <si>
    <t>Cayman</t>
  </si>
  <si>
    <t>.FCGCOMF-A E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</si>
</sst>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-* #,##0.00_-;\-* #,##0.00_-;_-* &quot;-&quot;??_-;_-@_-"/>
    <numFmt numFmtId="165" formatCode="0.0%"/>
    <numFmt numFmtId="166" formatCode="0.000"/>
    <numFmt numFmtId="167" formatCode="0.00000"/>
    <numFmt numFmtId="168" formatCode="0.00_);[Red]\(0.00\)"/>
    <numFmt numFmtId="169" formatCode="[$-C09]dddd\,\ d\ mmm\ yyyy"/>
  </numFmts>
  <fonts count="46">
    <font>
      <sz val="8"/>
      <color theme="1"/>
      <name val="Tahoma"/>
      <family val="2"/>
    </font>
    <font>
      <sz val="8"/>
      <color theme="1"/>
      <name val="Tahoma"/>
      <family val="2"/>
    </font>
    <font>
      <b/>
      <sz val="8"/>
      <color theme="0"/>
      <name val="Tahoma"/>
      <family val="2"/>
    </font>
    <font>
      <sz val="9"/>
      <color theme="1"/>
      <name val="Calibri"/>
      <family val="2"/>
      <charset val="136"/>
      <scheme val="minor"/>
    </font>
    <font>
      <sz val="9"/>
      <color rgb="FF0000FF"/>
      <name val="Calibri"/>
      <family val="2"/>
      <charset val="136"/>
      <scheme val="minor"/>
    </font>
    <font>
      <sz val="8"/>
      <color rgb="FF00B050"/>
      <name val="Tahoma"/>
      <family val="2"/>
    </font>
    <font>
      <sz val="8"/>
      <color rgb="FF0000FF"/>
      <name val="Tahoma"/>
      <family val="2"/>
    </font>
    <font>
      <sz val="8"/>
      <color theme="0" tint="-0.14999847407452621"/>
      <name val="Tahoma"/>
      <family val="2"/>
    </font>
    <font>
      <sz val="9"/>
      <color theme="1"/>
      <name val="Arial"/>
      <family val="2"/>
    </font>
    <font>
      <b/>
      <sz val="8"/>
      <color theme="1"/>
      <name val="Tahoma"/>
      <family val="2"/>
    </font>
    <font>
      <b/>
      <sz val="8"/>
      <color indexed="8"/>
      <name val="Tahoma"/>
      <family val="2"/>
    </font>
    <font>
      <sz val="10"/>
      <color theme="1"/>
      <name val="Calibri"/>
      <family val="2"/>
      <charset val="136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charset val="136"/>
      <scheme val="minor"/>
    </font>
    <font>
      <b/>
      <sz val="10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sz val="9"/>
      <color indexed="14"/>
      <name val="Arial"/>
      <family val="2"/>
    </font>
    <font>
      <b/>
      <sz val="10"/>
      <name val="Helv"/>
    </font>
    <font>
      <u/>
      <sz val="8"/>
      <color theme="10"/>
      <name val="Arial"/>
      <family val="2"/>
    </font>
    <font>
      <sz val="9"/>
      <color indexed="10"/>
      <name val="Arial"/>
      <family val="2"/>
    </font>
    <font>
      <sz val="10.5"/>
      <color theme="1"/>
      <name val="Frutiger 45 Light"/>
      <family val="2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name val="Helv"/>
    </font>
    <font>
      <sz val="10"/>
      <color indexed="9"/>
      <name val="Arial"/>
      <family val="2"/>
    </font>
    <font>
      <b/>
      <sz val="8"/>
      <color rgb="FF0000FF"/>
      <name val="Tahoma"/>
      <family val="2"/>
    </font>
    <font>
      <b/>
      <sz val="12"/>
      <color rgb="FF000000"/>
      <name val="Tahoma"/>
      <family val="2"/>
    </font>
    <font>
      <sz val="8"/>
      <name val="Tahoma"/>
      <family val="2"/>
    </font>
    <font>
      <sz val="8"/>
      <color theme="1" tint="4.9989318521683403E-2"/>
      <name val="Tahoma"/>
      <family val="2"/>
    </font>
    <font>
      <sz val="9"/>
      <name val="細明體"/>
      <family val="3"/>
      <charset val="136"/>
    </font>
    <font>
      <sz val="8"/>
      <color theme="0"/>
      <name val="Tahoma"/>
      <family val="2"/>
    </font>
    <font>
      <sz val="8"/>
      <color theme="1"/>
      <name val="Tahoma"/>
      <family val="2"/>
    </font>
    <font>
      <b/>
      <sz val="8"/>
      <color theme="0"/>
      <name val="Tahoma"/>
      <family val="2"/>
    </font>
    <font>
      <b/>
      <sz val="8"/>
      <color theme="1"/>
      <name val="Tahoma"/>
      <family val="2"/>
    </font>
    <font>
      <sz val="8"/>
      <color rgb="FF0000FF"/>
      <name val="Tahoma"/>
      <family val="2"/>
    </font>
    <font>
      <sz val="5"/>
      <color theme="0"/>
      <name val="Tahoma"/>
      <family val="2"/>
    </font>
    <font>
      <b/>
      <sz val="8"/>
      <color rgb="FF0000FF"/>
      <name val="Tahoma"/>
      <family val="2"/>
    </font>
    <font>
      <sz val="8"/>
      <color rgb="FF00B050"/>
      <name val="Tahoma"/>
      <family val="2"/>
    </font>
    <font>
      <sz val="9"/>
      <color rgb="FF0000FF"/>
      <name val="Calibri Light"/>
      <family val="2"/>
    </font>
    <font>
      <sz val="8"/>
      <color theme="0" tint="-0.34998626667073579"/>
      <name val="Tahoma"/>
      <family val="2"/>
    </font>
    <font>
      <sz val="8"/>
      <color theme="0" tint="-0.14999847407452621"/>
      <name val="Tahoma"/>
      <family val="2"/>
    </font>
    <font>
      <sz val="9"/>
      <color theme="1"/>
      <name val="Calibri"/>
      <family val="2"/>
      <charset val="136"/>
      <scheme val="minor"/>
    </font>
    <font>
      <sz val="7"/>
      <color theme="1"/>
      <name val="Tahoma"/>
      <family val="2"/>
    </font>
  </fonts>
  <fills count="3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mediumGray">
        <fgColor indexed="17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mediumGray">
        <fgColor indexed="22"/>
      </patternFill>
    </fill>
    <fill>
      <patternFill patternType="solid">
        <fgColor indexed="9"/>
        <bgColor indexed="64"/>
      </patternFill>
    </fill>
    <fill>
      <patternFill patternType="darkGray">
        <fgColor indexed="9"/>
        <bgColor indexed="15"/>
      </patternFill>
    </fill>
    <fill>
      <patternFill patternType="gray125">
        <fgColor indexed="13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indexed="4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1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/>
    <xf numFmtId="0" fontId="15" fillId="7" borderId="0" applyNumberFormat="0" applyFont="0" applyBorder="0" applyAlignment="0" applyProtection="0"/>
    <xf numFmtId="0" fontId="16" fillId="8" borderId="0" applyNumberFormat="0" applyBorder="0" applyAlignment="0" applyProtection="0"/>
    <xf numFmtId="164" fontId="17" fillId="0" borderId="0" applyFont="0" applyFill="0" applyBorder="0" applyAlignment="0" applyProtection="0"/>
    <xf numFmtId="0" fontId="16" fillId="9" borderId="0" applyNumberFormat="0" applyBorder="0" applyAlignment="0" applyProtection="0"/>
    <xf numFmtId="0" fontId="18" fillId="10" borderId="0" applyNumberFormat="0" applyBorder="0" applyAlignment="0">
      <alignment horizontal="left"/>
    </xf>
    <xf numFmtId="166" fontId="19" fillId="11" borderId="0" applyNumberFormat="0" applyBorder="0" applyAlignment="0"/>
    <xf numFmtId="0" fontId="20" fillId="12" borderId="0" applyNumberFormat="0" applyFont="0" applyBorder="0" applyAlignment="0" applyProtection="0"/>
    <xf numFmtId="0" fontId="21" fillId="0" borderId="0" applyNumberFormat="0" applyFill="0" applyBorder="0" applyAlignment="0" applyProtection="0"/>
    <xf numFmtId="0" fontId="22" fillId="13" borderId="0" applyNumberFormat="0" applyAlignment="0">
      <alignment horizontal="right"/>
      <protection locked="0"/>
    </xf>
    <xf numFmtId="0" fontId="17" fillId="0" borderId="0"/>
    <xf numFmtId="0" fontId="8" fillId="0" borderId="0"/>
    <xf numFmtId="0" fontId="16" fillId="0" borderId="0"/>
    <xf numFmtId="0" fontId="16" fillId="0" borderId="0"/>
    <xf numFmtId="0" fontId="23" fillId="0" borderId="0"/>
    <xf numFmtId="0" fontId="24" fillId="0" borderId="0"/>
    <xf numFmtId="0" fontId="11" fillId="0" borderId="0"/>
    <xf numFmtId="0" fontId="25" fillId="0" borderId="0"/>
    <xf numFmtId="0" fontId="26" fillId="14" borderId="0" applyNumberFormat="0" applyFont="0" applyBorder="0" applyAlignment="0" applyProtection="0"/>
    <xf numFmtId="0" fontId="26" fillId="15" borderId="0" applyNumberFormat="0" applyFont="0" applyBorder="0" applyAlignment="0" applyProtection="0"/>
    <xf numFmtId="0" fontId="26" fillId="16" borderId="0" applyNumberFormat="0" applyFont="0" applyBorder="0" applyAlignment="0" applyProtection="0">
      <alignment horizontal="center"/>
    </xf>
    <xf numFmtId="0" fontId="26" fillId="17" borderId="10" applyNumberFormat="0" applyFont="0" applyBorder="0" applyAlignment="0" applyProtection="0"/>
    <xf numFmtId="0" fontId="26" fillId="18" borderId="10" applyNumberFormat="0" applyFont="0" applyBorder="0" applyAlignment="0"/>
    <xf numFmtId="0" fontId="26" fillId="19" borderId="10" applyNumberFormat="0" applyFont="0" applyBorder="0" applyAlignment="0"/>
    <xf numFmtId="0" fontId="15" fillId="20" borderId="0" applyNumberFormat="0" applyFont="0" applyBorder="0" applyAlignment="0" applyProtection="0">
      <alignment horizontal="center"/>
      <protection hidden="1"/>
    </xf>
    <xf numFmtId="0" fontId="16" fillId="7" borderId="0" applyNumberFormat="0" applyFont="0" applyBorder="0" applyAlignment="0" applyProtection="0">
      <protection hidden="1"/>
    </xf>
    <xf numFmtId="0" fontId="16" fillId="21" borderId="0" applyNumberFormat="0" applyFont="0" applyBorder="0" applyAlignment="0" applyProtection="0">
      <protection hidden="1"/>
    </xf>
    <xf numFmtId="0" fontId="16" fillId="22" borderId="0" applyNumberFormat="0" applyFont="0" applyBorder="0" applyAlignment="0" applyProtection="0">
      <protection hidden="1"/>
    </xf>
    <xf numFmtId="0" fontId="16" fillId="23" borderId="0" applyNumberFormat="0" applyFont="0" applyBorder="0" applyAlignment="0" applyProtection="0">
      <protection hidden="1"/>
    </xf>
    <xf numFmtId="0" fontId="16" fillId="24" borderId="0" applyNumberFormat="0" applyFont="0" applyBorder="0" applyAlignment="0" applyProtection="0">
      <protection hidden="1"/>
    </xf>
    <xf numFmtId="0" fontId="16" fillId="25" borderId="0" applyNumberFormat="0" applyFont="0" applyBorder="0" applyAlignment="0" applyProtection="0">
      <protection hidden="1"/>
    </xf>
    <xf numFmtId="9" fontId="17" fillId="0" borderId="0" applyFont="0" applyFill="0" applyBorder="0" applyAlignment="0" applyProtection="0"/>
    <xf numFmtId="0" fontId="16" fillId="26" borderId="0" applyNumberFormat="0" applyBorder="0" applyAlignment="0">
      <protection locked="0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27" fillId="27" borderId="0" applyNumberFormat="0" applyBorder="0" applyAlignment="0" applyProtection="0"/>
    <xf numFmtId="0" fontId="16" fillId="28" borderId="0" applyNumberFormat="0" applyBorder="0" applyAlignment="0">
      <protection locked="0"/>
    </xf>
    <xf numFmtId="0" fontId="16" fillId="29" borderId="0" applyNumberFormat="0" applyFont="0" applyFill="0" applyBorder="0" applyProtection="0">
      <alignment horizontal="center" textRotation="90" wrapText="1"/>
    </xf>
    <xf numFmtId="9" fontId="11" fillId="0" borderId="0" applyFont="0" applyFill="0" applyBorder="0" applyAlignment="0" applyProtection="0"/>
  </cellStyleXfs>
  <cellXfs count="126">
    <xf numFmtId="0" fontId="0" fillId="0" borderId="0" xfId="0"/>
    <xf numFmtId="14" fontId="0" fillId="0" borderId="0" xfId="0" applyNumberFormat="1"/>
    <xf numFmtId="0" fontId="3" fillId="0" borderId="0" xfId="0" applyFont="1" applyAlignment="1">
      <alignment textRotation="90"/>
    </xf>
    <xf numFmtId="0" fontId="4" fillId="0" borderId="0" xfId="0" applyFont="1" applyAlignment="1">
      <alignment textRotation="90"/>
    </xf>
    <xf numFmtId="0" fontId="5" fillId="0" borderId="0" xfId="0" applyFont="1"/>
    <xf numFmtId="14" fontId="5" fillId="0" borderId="0" xfId="0" applyNumberFormat="1" applyFont="1"/>
    <xf numFmtId="0" fontId="6" fillId="0" borderId="0" xfId="0" applyFont="1"/>
    <xf numFmtId="0" fontId="2" fillId="2" borderId="0" xfId="0" applyFont="1" applyFill="1"/>
    <xf numFmtId="0" fontId="7" fillId="0" borderId="0" xfId="0" applyFont="1"/>
    <xf numFmtId="0" fontId="0" fillId="0" borderId="0" xfId="0" applyFont="1"/>
    <xf numFmtId="0" fontId="9" fillId="0" borderId="0" xfId="0" applyFont="1"/>
    <xf numFmtId="0" fontId="10" fillId="0" borderId="0" xfId="0" applyFont="1"/>
    <xf numFmtId="14" fontId="0" fillId="0" borderId="0" xfId="0" applyNumberFormat="1"/>
    <xf numFmtId="0" fontId="11" fillId="0" borderId="0" xfId="3" applyFont="1"/>
    <xf numFmtId="0" fontId="12" fillId="0" borderId="0" xfId="3" applyFont="1" applyFill="1"/>
    <xf numFmtId="0" fontId="11" fillId="0" borderId="0" xfId="3" applyFont="1" applyFill="1"/>
    <xf numFmtId="0" fontId="11" fillId="0" borderId="0" xfId="3" applyFont="1" applyAlignment="1">
      <alignment horizontal="center"/>
    </xf>
    <xf numFmtId="0" fontId="11" fillId="0" borderId="0" xfId="3"/>
    <xf numFmtId="0" fontId="13" fillId="0" borderId="0" xfId="3" applyFont="1"/>
    <xf numFmtId="0" fontId="14" fillId="0" borderId="0" xfId="3" applyFont="1"/>
    <xf numFmtId="0" fontId="11" fillId="5" borderId="0" xfId="3" applyFill="1" applyBorder="1"/>
    <xf numFmtId="0" fontId="11" fillId="5" borderId="0" xfId="3" applyFont="1" applyFill="1" applyBorder="1"/>
    <xf numFmtId="2" fontId="11" fillId="0" borderId="0" xfId="3" applyNumberFormat="1" applyFont="1" applyAlignment="1">
      <alignment horizontal="center"/>
    </xf>
    <xf numFmtId="0" fontId="11" fillId="5" borderId="2" xfId="3" applyFont="1" applyFill="1" applyBorder="1"/>
    <xf numFmtId="0" fontId="11" fillId="5" borderId="3" xfId="3" applyFont="1" applyFill="1" applyBorder="1"/>
    <xf numFmtId="0" fontId="11" fillId="5" borderId="4" xfId="3" applyFont="1" applyFill="1" applyBorder="1"/>
    <xf numFmtId="0" fontId="11" fillId="0" borderId="0" xfId="3" applyAlignment="1">
      <alignment horizontal="center"/>
    </xf>
    <xf numFmtId="0" fontId="11" fillId="5" borderId="2" xfId="3" applyFill="1" applyBorder="1"/>
    <xf numFmtId="0" fontId="11" fillId="5" borderId="0" xfId="3" applyFill="1"/>
    <xf numFmtId="0" fontId="11" fillId="5" borderId="0" xfId="3" applyFont="1" applyFill="1"/>
    <xf numFmtId="0" fontId="11" fillId="0" borderId="2" xfId="3" applyFont="1" applyBorder="1"/>
    <xf numFmtId="0" fontId="11" fillId="0" borderId="3" xfId="3" applyFont="1" applyBorder="1"/>
    <xf numFmtId="0" fontId="11" fillId="0" borderId="4" xfId="3" applyFont="1" applyBorder="1"/>
    <xf numFmtId="0" fontId="11" fillId="5" borderId="5" xfId="3" applyFont="1" applyFill="1" applyBorder="1"/>
    <xf numFmtId="0" fontId="11" fillId="5" borderId="6" xfId="3" applyFont="1" applyFill="1" applyBorder="1"/>
    <xf numFmtId="0" fontId="11" fillId="0" borderId="5" xfId="3" applyFont="1" applyBorder="1"/>
    <xf numFmtId="0" fontId="11" fillId="0" borderId="0" xfId="3" applyFont="1" applyBorder="1"/>
    <xf numFmtId="0" fontId="11" fillId="0" borderId="6" xfId="3" applyFont="1" applyBorder="1"/>
    <xf numFmtId="0" fontId="11" fillId="0" borderId="0" xfId="3" applyFont="1" applyFill="1" applyBorder="1"/>
    <xf numFmtId="0" fontId="11" fillId="0" borderId="5" xfId="3" applyBorder="1"/>
    <xf numFmtId="0" fontId="13" fillId="5" borderId="0" xfId="3" applyFont="1" applyFill="1" applyBorder="1"/>
    <xf numFmtId="0" fontId="11" fillId="0" borderId="0" xfId="3" quotePrefix="1" applyFont="1" applyAlignment="1">
      <alignment horizontal="center"/>
    </xf>
    <xf numFmtId="0" fontId="14" fillId="5" borderId="6" xfId="3" applyFont="1" applyFill="1" applyBorder="1"/>
    <xf numFmtId="0" fontId="14" fillId="5" borderId="0" xfId="3" applyFont="1" applyFill="1" applyBorder="1"/>
    <xf numFmtId="0" fontId="11" fillId="6" borderId="0" xfId="3" applyFill="1"/>
    <xf numFmtId="0" fontId="14" fillId="5" borderId="0" xfId="3" applyFont="1" applyFill="1"/>
    <xf numFmtId="0" fontId="11" fillId="0" borderId="7" xfId="3" applyFont="1" applyBorder="1"/>
    <xf numFmtId="0" fontId="11" fillId="0" borderId="7" xfId="3" applyFont="1" applyBorder="1" applyAlignment="1">
      <alignment horizontal="center"/>
    </xf>
    <xf numFmtId="10" fontId="11" fillId="0" borderId="0" xfId="3" applyNumberFormat="1" applyFont="1"/>
    <xf numFmtId="0" fontId="11" fillId="5" borderId="6" xfId="3" applyFill="1" applyBorder="1"/>
    <xf numFmtId="0" fontId="11" fillId="0" borderId="3" xfId="3" applyFont="1" applyBorder="1" applyAlignment="1">
      <alignment horizontal="center"/>
    </xf>
    <xf numFmtId="0" fontId="14" fillId="0" borderId="5" xfId="3" applyFont="1" applyBorder="1"/>
    <xf numFmtId="0" fontId="11" fillId="0" borderId="0" xfId="3" applyFont="1" applyBorder="1" applyAlignment="1">
      <alignment horizontal="center"/>
    </xf>
    <xf numFmtId="0" fontId="11" fillId="5" borderId="8" xfId="3" applyFont="1" applyFill="1" applyBorder="1"/>
    <xf numFmtId="0" fontId="11" fillId="5" borderId="7" xfId="3" applyFont="1" applyFill="1" applyBorder="1"/>
    <xf numFmtId="0" fontId="11" fillId="5" borderId="9" xfId="3" applyFont="1" applyFill="1" applyBorder="1"/>
    <xf numFmtId="0" fontId="11" fillId="0" borderId="8" xfId="3" applyFont="1" applyBorder="1"/>
    <xf numFmtId="0" fontId="11" fillId="0" borderId="9" xfId="3" applyFont="1" applyBorder="1"/>
    <xf numFmtId="0" fontId="11" fillId="0" borderId="0" xfId="3" applyFont="1" applyAlignment="1">
      <alignment horizontal="left"/>
    </xf>
    <xf numFmtId="0" fontId="12" fillId="5" borderId="0" xfId="3" applyFont="1" applyFill="1" applyBorder="1"/>
    <xf numFmtId="0" fontId="11" fillId="5" borderId="5" xfId="3" applyFill="1" applyBorder="1"/>
    <xf numFmtId="0" fontId="11" fillId="0" borderId="0" xfId="3" applyFill="1"/>
    <xf numFmtId="0" fontId="11" fillId="0" borderId="0" xfId="3" quotePrefix="1" applyAlignment="1">
      <alignment horizontal="center"/>
    </xf>
    <xf numFmtId="0" fontId="12" fillId="0" borderId="0" xfId="3" applyFont="1"/>
    <xf numFmtId="0" fontId="11" fillId="0" borderId="6" xfId="3" applyBorder="1"/>
    <xf numFmtId="0" fontId="14" fillId="4" borderId="0" xfId="3" applyFont="1" applyFill="1" applyBorder="1"/>
    <xf numFmtId="165" fontId="0" fillId="0" borderId="0" xfId="0" applyNumberFormat="1"/>
    <xf numFmtId="167" fontId="0" fillId="0" borderId="0" xfId="0" applyNumberFormat="1"/>
    <xf numFmtId="0" fontId="28" fillId="0" borderId="0" xfId="0" applyFont="1"/>
    <xf numFmtId="0" fontId="0" fillId="0" borderId="12" xfId="0" applyFont="1" applyBorder="1"/>
    <xf numFmtId="0" fontId="0" fillId="2" borderId="0" xfId="0" applyFill="1"/>
    <xf numFmtId="0" fontId="30" fillId="0" borderId="0" xfId="0" applyFont="1"/>
    <xf numFmtId="14" fontId="30" fillId="0" borderId="0" xfId="0" applyNumberFormat="1" applyFont="1"/>
    <xf numFmtId="0" fontId="31" fillId="0" borderId="0" xfId="0" applyFont="1"/>
    <xf numFmtId="14" fontId="31" fillId="0" borderId="0" xfId="0" applyNumberFormat="1" applyFont="1"/>
    <xf numFmtId="168" fontId="5" fillId="0" borderId="0" xfId="0" applyNumberFormat="1" applyFont="1"/>
    <xf numFmtId="168" fontId="0" fillId="0" borderId="0" xfId="0" applyNumberFormat="1" applyFont="1"/>
    <xf numFmtId="0" fontId="6" fillId="0" borderId="15" xfId="0" applyFont="1" applyBorder="1"/>
    <xf numFmtId="0" fontId="6" fillId="0" borderId="16" xfId="0" applyFont="1" applyBorder="1"/>
    <xf numFmtId="0" fontId="6" fillId="0" borderId="17" xfId="0" applyFont="1" applyBorder="1"/>
    <xf numFmtId="0" fontId="31" fillId="0" borderId="15" xfId="0" applyFont="1" applyBorder="1"/>
    <xf numFmtId="0" fontId="31" fillId="0" borderId="16" xfId="0" applyFont="1" applyBorder="1"/>
    <xf numFmtId="0" fontId="31" fillId="0" borderId="17" xfId="0" applyFont="1" applyBorder="1"/>
    <xf numFmtId="14" fontId="31" fillId="0" borderId="0" xfId="0" applyNumberFormat="1" applyFont="1"/>
    <xf numFmtId="0" fontId="33" fillId="0" borderId="0" xfId="0" applyFont="1"/>
    <xf numFmtId="0" fontId="34" fillId="0" borderId="0" xfId="0" applyFont="1"/>
    <xf numFmtId="0" fontId="36" fillId="0" borderId="0" xfId="0" applyFont="1"/>
    <xf numFmtId="0" fontId="35" fillId="2" borderId="0" xfId="0" applyFont="1" applyFill="1"/>
    <xf numFmtId="0" fontId="34" fillId="0" borderId="0" xfId="0" applyFont="1" applyBorder="1"/>
    <xf numFmtId="0" fontId="36" fillId="0" borderId="0" xfId="0" applyFont="1" applyAlignment="1">
      <alignment horizontal="right"/>
    </xf>
    <xf numFmtId="0" fontId="34" fillId="0" borderId="2" xfId="0" applyFont="1" applyBorder="1"/>
    <xf numFmtId="0" fontId="37" fillId="0" borderId="3" xfId="0" applyFont="1" applyBorder="1"/>
    <xf numFmtId="0" fontId="34" fillId="0" borderId="4" xfId="0" applyFont="1" applyBorder="1"/>
    <xf numFmtId="0" fontId="38" fillId="0" borderId="0" xfId="0" applyFont="1"/>
    <xf numFmtId="0" fontId="37" fillId="0" borderId="0" xfId="0" applyFont="1" applyBorder="1"/>
    <xf numFmtId="165" fontId="37" fillId="0" borderId="0" xfId="2" applyNumberFormat="1" applyFont="1" applyBorder="1"/>
    <xf numFmtId="0" fontId="34" fillId="0" borderId="5" xfId="0" applyFont="1" applyBorder="1"/>
    <xf numFmtId="0" fontId="34" fillId="0" borderId="6" xfId="0" applyFont="1" applyBorder="1"/>
    <xf numFmtId="14" fontId="37" fillId="0" borderId="0" xfId="0" applyNumberFormat="1" applyFont="1" applyBorder="1"/>
    <xf numFmtId="0" fontId="39" fillId="0" borderId="11" xfId="0" applyFont="1" applyBorder="1"/>
    <xf numFmtId="0" fontId="34" fillId="0" borderId="8" xfId="0" applyFont="1" applyBorder="1"/>
    <xf numFmtId="0" fontId="37" fillId="0" borderId="7" xfId="0" applyFont="1" applyBorder="1"/>
    <xf numFmtId="0" fontId="34" fillId="0" borderId="9" xfId="0" applyFont="1" applyBorder="1"/>
    <xf numFmtId="0" fontId="34" fillId="0" borderId="13" xfId="0" applyFont="1" applyBorder="1"/>
    <xf numFmtId="0" fontId="34" fillId="0" borderId="0" xfId="0" applyFont="1" applyFill="1" applyBorder="1"/>
    <xf numFmtId="0" fontId="37" fillId="0" borderId="0" xfId="0" applyFont="1"/>
    <xf numFmtId="0" fontId="34" fillId="0" borderId="14" xfId="0" applyFont="1" applyBorder="1"/>
    <xf numFmtId="0" fontId="37" fillId="0" borderId="0" xfId="0" applyFont="1" applyFill="1" applyBorder="1"/>
    <xf numFmtId="0" fontId="36" fillId="0" borderId="0" xfId="0" quotePrefix="1" applyFont="1" applyAlignment="1">
      <alignment horizontal="right"/>
    </xf>
    <xf numFmtId="0" fontId="36" fillId="0" borderId="0" xfId="0" quotePrefix="1" applyFont="1"/>
    <xf numFmtId="0" fontId="40" fillId="0" borderId="16" xfId="0" applyFont="1" applyBorder="1"/>
    <xf numFmtId="0" fontId="40" fillId="4" borderId="16" xfId="0" applyFont="1" applyFill="1" applyBorder="1"/>
    <xf numFmtId="0" fontId="40" fillId="4" borderId="17" xfId="0" applyFont="1" applyFill="1" applyBorder="1"/>
    <xf numFmtId="0" fontId="41" fillId="30" borderId="1" xfId="3" applyFont="1" applyFill="1" applyBorder="1" applyAlignment="1">
      <alignment vertical="center"/>
    </xf>
    <xf numFmtId="0" fontId="41" fillId="3" borderId="0" xfId="3" applyFont="1" applyFill="1" applyAlignment="1">
      <alignment vertical="center"/>
    </xf>
    <xf numFmtId="0" fontId="42" fillId="0" borderId="0" xfId="0" applyFont="1"/>
    <xf numFmtId="0" fontId="43" fillId="0" borderId="0" xfId="0" applyFont="1"/>
    <xf numFmtId="0" fontId="44" fillId="0" borderId="0" xfId="0" applyFont="1" applyAlignment="1">
      <alignment textRotation="90"/>
    </xf>
    <xf numFmtId="0" fontId="44" fillId="4" borderId="0" xfId="0" applyFont="1" applyFill="1" applyAlignment="1">
      <alignment textRotation="90"/>
    </xf>
    <xf numFmtId="14" fontId="45" fillId="0" borderId="0" xfId="0" applyNumberFormat="1" applyFont="1"/>
    <xf numFmtId="164" fontId="34" fillId="4" borderId="0" xfId="1" applyFont="1" applyFill="1"/>
    <xf numFmtId="168" fontId="31" fillId="0" borderId="0" xfId="0" applyNumberFormat="1" applyFont="1"/>
    <xf numFmtId="0" fontId="35" fillId="2" borderId="0" xfId="0" applyFont="1" applyFill="1" applyAlignment="1">
      <alignment horizontal="center"/>
    </xf>
    <xf numFmtId="169" fontId="34" fillId="0" borderId="0" xfId="0" applyNumberFormat="1" applyFont="1" applyAlignment="1">
      <alignment horizontal="center"/>
    </xf>
    <xf numFmtId="0" fontId="5" fillId="0" borderId="15" xfId="0" applyFont="1" applyBorder="1"/>
    <xf numFmtId="14" fontId="0" fillId="0" borderId="0" xfId="0" applyNumberFormat="1" applyFont="1"/>
  </cellXfs>
  <cellStyles count="51">
    <cellStyle name="Background" xfId="4"/>
    <cellStyle name="Calculation 2" xfId="5"/>
    <cellStyle name="Comma" xfId="1" builtinId="3"/>
    <cellStyle name="Comma 2" xfId="6"/>
    <cellStyle name="DataFeed" xfId="7"/>
    <cellStyle name="Default" xfId="8"/>
    <cellStyle name="Feed" xfId="9"/>
    <cellStyle name="Hidden" xfId="10"/>
    <cellStyle name="Hyperlink 2" xfId="11"/>
    <cellStyle name="Input 2" xfId="12"/>
    <cellStyle name="Normal" xfId="0" builtinId="0"/>
    <cellStyle name="Normal 2" xfId="3"/>
    <cellStyle name="Normal 2 2" xfId="13"/>
    <cellStyle name="Normal 2 3" xfId="14"/>
    <cellStyle name="Normal 3" xfId="15"/>
    <cellStyle name="Normal 4" xfId="16"/>
    <cellStyle name="Normal 5" xfId="17"/>
    <cellStyle name="Normal 6" xfId="18"/>
    <cellStyle name="Normal 7" xfId="19"/>
    <cellStyle name="Normal 8" xfId="20"/>
    <cellStyle name="Page 1" xfId="21"/>
    <cellStyle name="Page 2" xfId="22"/>
    <cellStyle name="Page 3" xfId="23"/>
    <cellStyle name="Page 4" xfId="24"/>
    <cellStyle name="Page 5" xfId="25"/>
    <cellStyle name="Page 6" xfId="26"/>
    <cellStyle name="Page 7" xfId="27"/>
    <cellStyle name="Page1" xfId="28"/>
    <cellStyle name="Page2" xfId="29"/>
    <cellStyle name="Page3" xfId="30"/>
    <cellStyle name="Page4" xfId="31"/>
    <cellStyle name="Page5" xfId="32"/>
    <cellStyle name="Page6" xfId="33"/>
    <cellStyle name="Percent" xfId="2" builtinId="5"/>
    <cellStyle name="Percent 2" xfId="34"/>
    <cellStyle name="Percent 3" xfId="50"/>
    <cellStyle name="StandingData" xfId="35"/>
    <cellStyle name="Style 1" xfId="36"/>
    <cellStyle name="Style 10" xfId="37"/>
    <cellStyle name="Style 11" xfId="38"/>
    <cellStyle name="Style 2" xfId="39"/>
    <cellStyle name="Style 3" xfId="40"/>
    <cellStyle name="Style 4" xfId="41"/>
    <cellStyle name="Style 5" xfId="42"/>
    <cellStyle name="Style 6" xfId="43"/>
    <cellStyle name="Style 7" xfId="44"/>
    <cellStyle name="Style 8" xfId="45"/>
    <cellStyle name="Style 9" xfId="46"/>
    <cellStyle name="Title 2" xfId="47"/>
    <cellStyle name="UserInput" xfId="48"/>
    <cellStyle name="VerticalText" xfId="49"/>
  </cellStyles>
  <dxfs count="21">
    <dxf>
      <font>
        <color rgb="FFFF0000"/>
      </font>
    </dxf>
    <dxf>
      <font>
        <color auto="1"/>
      </font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auto="1"/>
      </font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#N/A Invalid Security</v>
        <stp/>
        <stp>##V3_BDPV12</stp>
        <stp>.BS_RUB5 Index</stp>
        <stp>PX LAST</stp>
        <stp>[PortRiskExposureMonitor_v1.1.xlsm]MT!R152C10</stp>
        <tr r="J152" s="20"/>
      </tp>
      <tp t="s">
        <v>#N/A Invalid Security</v>
        <stp/>
        <stp>##V3_BDPV12</stp>
        <stp>.BS_RUB2 Index</stp>
        <stp>PX LAST</stp>
        <stp>[PortRiskExposureMonitor_v1.1.xlsm]MT!R131C10</stp>
        <tr r="J131" s="20"/>
      </tp>
      <tp>
        <v>-0.112</v>
        <stp/>
        <stp>##V3_BDPV12</stp>
        <stp>GJGB5 Index</stp>
        <stp>PX LAST</stp>
        <stp>[PortRiskExposureMonitor_v1.1.xlsm]MT!R31C10</stp>
        <tr r="J31" s="20"/>
      </tp>
      <tp>
        <v>15.45</v>
        <stp/>
        <stp>##V3_BDPV12</stp>
        <stp>MRSS10 Index</stp>
        <stp>PX LAST</stp>
        <stp>[PortRiskExposureMonitor_v1.1.xlsm]MT!R167C10</stp>
        <tr r="J167" s="20"/>
      </tp>
      <tp t="s">
        <v>#N/A Invalid Security</v>
        <stp/>
        <stp>##V3_BDPV12</stp>
        <stp>.BS_TRY5 Index</stp>
        <stp>PX LAST</stp>
        <stp>[PortRiskExposureMonitor_v1.1.xlsm]MT!R154C10</stp>
        <tr r="J154" s="20"/>
      </tp>
      <tp t="s">
        <v>#N/A Invalid Security</v>
        <stp/>
        <stp>##V3_BDPV12</stp>
        <stp>.BS_TRY2 Index</stp>
        <stp>PX LAST</stp>
        <stp>[PortRiskExposureMonitor_v1.1.xlsm]MT!R133C10</stp>
        <tr r="J133" s="20"/>
      </tp>
      <tp>
        <v>0.53700000000000003</v>
        <stp/>
        <stp>##V3_BDPV12</stp>
        <stp>JYGGBE10 Index</stp>
        <stp>PX LAST</stp>
        <stp>[PortRiskExposureMonitor_v1.1.xlsm]MT!R105C10</stp>
        <tr r="J105" s="20"/>
      </tp>
      <tp>
        <v>0.52400000000000002</v>
        <stp/>
        <stp>##V3_BDPV12</stp>
        <stp>JYGGBE08 Index</stp>
        <stp>PX LAST</stp>
        <stp>[PortRiskExposureMonitor_v1.1.xlsm]MT!R104C10</stp>
        <tr r="J104" s="20"/>
      </tp>
      <tp>
        <v>-1.5190000000000001</v>
        <stp/>
        <stp>##V3_BDPV12</stp>
        <stp>GUKGIN10 Index</stp>
        <stp>PX LAST</stp>
        <stp>[PortRiskExposureMonitor_v1.1.xlsm]MT!R301C10</stp>
        <tr r="J301" s="20"/>
      </tp>
      <tp>
        <v>-1.802</v>
        <stp/>
        <stp>##V3_BDPV12</stp>
        <stp>GUKGIN05 Index</stp>
        <stp>PX LAST</stp>
        <stp>[PortRiskExposureMonitor_v1.1.xlsm]MT!R300C10</stp>
        <tr r="J300" s="20"/>
      </tp>
      <tp t="s">
        <v>#N/A Invalid Security</v>
        <stp/>
        <stp>##V3_BDPV12</stp>
        <stp>.BS_MXN5 Index</stp>
        <stp>PX LAST</stp>
        <stp>[PortRiskExposureMonitor_v1.1.xlsm]MT!R155C10</stp>
        <tr r="J155" s="20"/>
      </tp>
      <tp t="s">
        <v>#N/A Invalid Security</v>
        <stp/>
        <stp>##V3_BDPV12</stp>
        <stp>.BS_MXN2 Index</stp>
        <stp>PX LAST</stp>
        <stp>[PortRiskExposureMonitor_v1.1.xlsm]MT!R134C10</stp>
        <tr r="J134" s="20"/>
      </tp>
      <tp>
        <v>3.4375</v>
        <stp/>
        <stp>##V3_BDPV12</stp>
        <stp>FWISBP55 Index</stp>
        <stp>PX LAST</stp>
        <stp>[PortRiskExposureMonitor_v1.1.xlsm]MT!R102C10</stp>
        <tr r="J102" s="20"/>
      </tp>
      <tp>
        <v>3.1949999999999998</v>
        <stp/>
        <stp>##V3_BDPV12</stp>
        <stp>UKGGBE5 Index</stp>
        <stp>PX LAST</stp>
        <stp>[PortRiskExposureMonitor_v1.1.xlsm]MT!R302C10</stp>
        <tr r="J302" s="20"/>
      </tp>
      <tp>
        <v>2.3759999999999999</v>
        <stp/>
        <stp>##V3_BDPV12</stp>
        <stp>FWISUS55 Index</stp>
        <stp>PX LAST</stp>
        <stp>[PortRiskExposureMonitor_v1.1.xlsm]MT!R100C10</stp>
        <tr r="J100" s="20"/>
      </tp>
      <tp>
        <v>-0.53</v>
        <stp/>
        <stp>##V3_BDPV12</stp>
        <stp>GJYGIN10 Index</stp>
        <stp>PX LAST</stp>
        <stp>[PortRiskExposureMonitor_v1.1.xlsm]MT!R113C10</stp>
        <tr r="J113" s="20"/>
      </tp>
      <tp>
        <v>-0.56999999999999995</v>
        <stp/>
        <stp>##V3_BDPV12</stp>
        <stp>GJYGIN08 Index</stp>
        <stp>PX LAST</stp>
        <stp>[PortRiskExposureMonitor_v1.1.xlsm]MT!R112C10</stp>
        <tr r="J112" s="20"/>
      </tp>
      <tp>
        <v>24.5</v>
        <stp/>
        <stp>##V3_BDPV12</stp>
        <stp>NDSS1010 Curncy</stp>
        <stp>PX LAST</stp>
        <stp>[PortRiskExposureMonitor_v1.1.xlsm]MT!R161C10</stp>
        <tr r="J161" s="20"/>
      </tp>
      <tp t="s">
        <v>#N/A Invalid Security</v>
        <stp/>
        <stp>##V3_BDPV12</stp>
        <stp>.AUBE5 Index</stp>
        <stp>PX LAST</stp>
        <stp>[PortRiskExposureMonitor_v1.1.xlsm]MT!R298C10</stp>
        <tr r="J298" s="20"/>
      </tp>
      <tp t="s">
        <v>#N/A Invalid Security</v>
        <stp/>
        <stp>##V3_BDPV12</stp>
        <stp>.BRB25 Index</stp>
        <stp>PX LAST</stp>
        <stp>[PortRiskExposureMonitor_v1.1.xlsm]MT!R204C10</stp>
        <tr r="J204" s="20"/>
      </tp>
      <tp t="s">
        <v>#N/A Invalid Security</v>
        <stp/>
        <stp>##V3_BDPV12</stp>
        <stp>.AUB25 Index</stp>
        <stp>PX LAST</stp>
        <stp>[PortRiskExposureMonitor_v1.1.xlsm]MT!R202C10</stp>
        <tr r="J202" s="20"/>
      </tp>
      <tp t="s">
        <v>#N/A Invalid Security</v>
        <stp/>
        <stp>##V3_BDPV12</stp>
        <stp>.IDB25 Index</stp>
        <stp>PX LAST</stp>
        <stp>[PortRiskExposureMonitor_v1.1.xlsm]MT!R201C10</stp>
        <tr r="J201" s="20"/>
      </tp>
      <tp t="s">
        <v>#N/A Invalid Security</v>
        <stp/>
        <stp>##V3_BDPV12</stp>
        <stp>.INB25 Index</stp>
        <stp>PX LAST</stp>
        <stp>[PortRiskExposureMonitor_v1.1.xlsm]MT!R200C10</stp>
        <tr r="J200" s="20"/>
      </tp>
      <tp t="s">
        <v>#N/A Invalid Security</v>
        <stp/>
        <stp>##V3_BDPV12</stp>
        <stp>.NZB25 Index</stp>
        <stp>PX LAST</stp>
        <stp>[PortRiskExposureMonitor_v1.1.xlsm]MT!R203C10</stp>
        <tr r="J203" s="20"/>
      </tp>
      <tp t="s">
        <v>#N/A Invalid Security</v>
        <stp/>
        <stp>##V3_BDPV12</stp>
        <stp>.ZAB25 Index</stp>
        <stp>PX LAST</stp>
        <stp>[PortRiskExposureMonitor_v1.1.xlsm]MT!R187C10</stp>
        <tr r="J187" s="20"/>
      </tp>
      <tp t="s">
        <v>#N/A Invalid Security</v>
        <stp/>
        <stp>##V3_BDPV12</stp>
        <stp>.USB25 Index</stp>
        <stp>PX LAST</stp>
        <stp>[PortRiskExposureMonitor_v1.1.xlsm]MT!R178C10</stp>
        <tr r="J178" s="20"/>
      </tp>
      <tp t="s">
        <v>#N/A Invalid Security</v>
        <stp/>
        <stp>##V3_BDPV12</stp>
        <stp>.SGB25 Index</stp>
        <stp>PX LAST</stp>
        <stp>[PortRiskExposureMonitor_v1.1.xlsm]MT!R195C10</stp>
        <tr r="J195" s="20"/>
      </tp>
      <tp t="s">
        <v>#N/A Invalid Security</v>
        <stp/>
        <stp>##V3_BDPV12</stp>
        <stp>.RUB25 Index</stp>
        <stp>PX LAST</stp>
        <stp>[PortRiskExposureMonitor_v1.1.xlsm]MT!R185C10</stp>
        <tr r="J185" s="20"/>
      </tp>
      <tp t="s">
        <v>#N/A Invalid Security</v>
        <stp/>
        <stp>##V3_BDPV12</stp>
        <stp>.SEB25 Index</stp>
        <stp>PX LAST</stp>
        <stp>[PortRiskExposureMonitor_v1.1.xlsm]MT!R183C10</stp>
        <tr r="J183" s="20"/>
      </tp>
      <tp t="s">
        <v>#N/A Invalid Security</v>
        <stp/>
        <stp>##V3_BDPV12</stp>
        <stp>.PLB25 Index</stp>
        <stp>PX LAST</stp>
        <stp>[PortRiskExposureMonitor_v1.1.xlsm]MT!R189C10</stp>
        <tr r="J189" s="20"/>
      </tp>
      <tp t="s">
        <v>#N/A Invalid Security</v>
        <stp/>
        <stp>##V3_BDPV12</stp>
        <stp>.PHB25 Index</stp>
        <stp>PX LAST</stp>
        <stp>[PortRiskExposureMonitor_v1.1.xlsm]MT!R199C10</stp>
        <tr r="J199" s="20"/>
      </tp>
      <tp t="s">
        <v>#N/A Invalid Security</v>
        <stp/>
        <stp>##V3_BDPV12</stp>
        <stp>.TRB25 Index</stp>
        <stp>PX LAST</stp>
        <stp>[PortRiskExposureMonitor_v1.1.xlsm]MT!R186C10</stp>
        <tr r="J186" s="20"/>
      </tp>
      <tp t="s">
        <v>#N/A Invalid Security</v>
        <stp/>
        <stp>##V3_BDPV12</stp>
        <stp>.THB25 Index</stp>
        <stp>PX LAST</stp>
        <stp>[PortRiskExposureMonitor_v1.1.xlsm]MT!R198C10</stp>
        <tr r="J198" s="20"/>
      </tp>
      <tp t="s">
        <v>#N/A Invalid Security</v>
        <stp/>
        <stp>##V3_BDPV12</stp>
        <stp>.TWB25 Index</stp>
        <stp>PX LAST</stp>
        <stp>[PortRiskExposureMonitor_v1.1.xlsm]MT!R196C10</stp>
        <tr r="J196" s="20"/>
      </tp>
      <tp t="s">
        <v>#N/A Invalid Security</v>
        <stp/>
        <stp>##V3_BDPV12</stp>
        <stp>.KRB25 Index</stp>
        <stp>PX LAST</stp>
        <stp>[PortRiskExposureMonitor_v1.1.xlsm]MT!R193C10</stp>
        <tr r="J193" s="20"/>
      </tp>
      <tp t="s">
        <v>#N/A Invalid Security</v>
        <stp/>
        <stp>##V3_BDPV12</stp>
        <stp>.JPB25 Index</stp>
        <stp>PX LAST</stp>
        <stp>[PortRiskExposureMonitor_v1.1.xlsm]MT!R180C10</stp>
        <tr r="J180" s="20"/>
      </tp>
      <tp t="s">
        <v>#N/A Invalid Security</v>
        <stp/>
        <stp>##V3_BDPV12</stp>
        <stp>.GBB25 Index</stp>
        <stp>PX LAST</stp>
        <stp>[PortRiskExposureMonitor_v1.1.xlsm]MT!R179C10</stp>
        <tr r="J179" s="20"/>
      </tp>
      <tp t="s">
        <v>#N/A Invalid Security</v>
        <stp/>
        <stp>##V3_BDPV12</stp>
        <stp>.HUB25 Index</stp>
        <stp>PX LAST</stp>
        <stp>[PortRiskExposureMonitor_v1.1.xlsm]MT!R188C10</stp>
        <tr r="J188" s="20"/>
      </tp>
      <tp t="s">
        <v>#N/A Invalid Security</v>
        <stp/>
        <stp>##V3_BDPV12</stp>
        <stp>.HKB25 Index</stp>
        <stp>PX LAST</stp>
        <stp>[PortRiskExposureMonitor_v1.1.xlsm]MT!R194C10</stp>
        <tr r="J194" s="20"/>
      </tp>
      <tp t="s">
        <v>#N/A Invalid Security</v>
        <stp/>
        <stp>##V3_BDPV12</stp>
        <stp>.NOB25 Index</stp>
        <stp>PX LAST</stp>
        <stp>[PortRiskExposureMonitor_v1.1.xlsm]MT!R184C10</stp>
        <tr r="J184" s="20"/>
      </tp>
      <tp t="s">
        <v>#N/A Invalid Security</v>
        <stp/>
        <stp>##V3_BDPV12</stp>
        <stp>.MYB25 Index</stp>
        <stp>PX LAST</stp>
        <stp>[PortRiskExposureMonitor_v1.1.xlsm]MT!R197C10</stp>
        <tr r="J197" s="20"/>
      </tp>
      <tp t="s">
        <v>#N/A Invalid Security</v>
        <stp/>
        <stp>##V3_BDPV12</stp>
        <stp>.MXB25 Index</stp>
        <stp>PX LAST</stp>
        <stp>[PortRiskExposureMonitor_v1.1.xlsm]MT!R190C10</stp>
        <tr r="J190" s="20"/>
      </tp>
      <tp t="s">
        <v>#N/A Invalid Security</v>
        <stp/>
        <stp>##V3_BDPV12</stp>
        <stp>.CLB25 Index</stp>
        <stp>PX LAST</stp>
        <stp>[PortRiskExposureMonitor_v1.1.xlsm]MT!R191C10</stp>
        <tr r="J191" s="20"/>
      </tp>
      <tp t="s">
        <v>#N/A Invalid Security</v>
        <stp/>
        <stp>##V3_BDPV12</stp>
        <stp>.CHB25 Index</stp>
        <stp>PX LAST</stp>
        <stp>[PortRiskExposureMonitor_v1.1.xlsm]MT!R182C10</stp>
        <tr r="J182" s="20"/>
      </tp>
      <tp t="s">
        <v>#N/A Invalid Security</v>
        <stp/>
        <stp>##V3_BDPV12</stp>
        <stp>.EUB25 Index</stp>
        <stp>PX LAST</stp>
        <stp>[PortRiskExposureMonitor_v1.1.xlsm]MT!R181C10</stp>
        <tr r="J181" s="20"/>
      </tp>
      <tp t="s">
        <v>#N/A Invalid Security</v>
        <stp/>
        <stp>##V3_BDPV12</stp>
        <stp>.CNB35 Index</stp>
        <stp>PX LAST</stp>
        <stp>[PortRiskExposureMonitor_v1.1.xlsm]MT!R192C10</stp>
        <tr r="J192" s="20"/>
      </tp>
      <tp>
        <v>1.69</v>
        <stp/>
        <stp>##V3_BDPV12</stp>
        <stp>FWISEU55 Index</stp>
        <stp>PX LAST</stp>
        <stp>[PortRiskExposureMonitor_v1.1.xlsm]MT!R101C10</stp>
        <tr r="J101" s="20"/>
      </tp>
      <tp>
        <v>39.200000000000003</v>
        <stp/>
        <stp>##V3_BDPV12</stp>
        <stp>MRSS3 Index</stp>
        <stp>PX LAST</stp>
        <stp>[PortRiskExposureMonitor_v1.1.xlsm]MT!R125C10</stp>
        <tr r="J125" s="20"/>
      </tp>
      <tp>
        <v>33.049999999999997</v>
        <stp/>
        <stp>##V3_BDPV12</stp>
        <stp>MRSS5 Index</stp>
        <stp>PX LAST</stp>
        <stp>[PortRiskExposureMonitor_v1.1.xlsm]MT!R146C10</stp>
        <tr r="J146" s="20"/>
      </tp>
      <tp t="s">
        <v>#N/A Invalid Security</v>
        <stp/>
        <stp>##V3_BDPV12</stp>
        <stp>.THB210 Index</stp>
        <stp>PX LAST</stp>
        <stp>[PortRiskExposureMonitor_v1.1.xlsm]MT!R252C10</stp>
        <tr r="J252" s="20"/>
      </tp>
      <tp t="s">
        <v>#N/A Invalid Security</v>
        <stp/>
        <stp>##V3_BDPV12</stp>
        <stp>.TWB210 Index</stp>
        <stp>PX LAST</stp>
        <stp>[PortRiskExposureMonitor_v1.1.xlsm]MT!R250C10</stp>
        <tr r="J250" s="20"/>
      </tp>
      <tp t="s">
        <v>#N/A Invalid Security</v>
        <stp/>
        <stp>##V3_BDPV12</stp>
        <stp>.TRB210 Index</stp>
        <stp>PX LAST</stp>
        <stp>[PortRiskExposureMonitor_v1.1.xlsm]MT!R240C10</stp>
        <tr r="J240" s="20"/>
      </tp>
      <tp t="s">
        <v>#N/A Invalid Security</v>
        <stp/>
        <stp>##V3_BDPV12</stp>
        <stp>.USB210 Index</stp>
        <stp>PX LAST</stp>
        <stp>[PortRiskExposureMonitor_v1.1.xlsm]MT!R232C10</stp>
        <tr r="J232" s="20"/>
      </tp>
      <tp t="s">
        <v>#N/A Invalid Security</v>
        <stp/>
        <stp>##V3_BDPV12</stp>
        <stp>.RUB210 Index</stp>
        <stp>PX LAST</stp>
        <stp>[PortRiskExposureMonitor_v1.1.xlsm]MT!R239C10</stp>
        <tr r="J239" s="20"/>
      </tp>
      <tp t="s">
        <v>#N/A Invalid Security</v>
        <stp/>
        <stp>##V3_BDPV12</stp>
        <stp>.SGB210 Index</stp>
        <stp>PX LAST</stp>
        <stp>[PortRiskExposureMonitor_v1.1.xlsm]MT!R249C10</stp>
        <tr r="J249" s="20"/>
      </tp>
      <tp t="s">
        <v>#N/A Invalid Security</v>
        <stp/>
        <stp>##V3_BDPV12</stp>
        <stp>.SEB210 Index</stp>
        <stp>PX LAST</stp>
        <stp>[PortRiskExposureMonitor_v1.1.xlsm]MT!R237C10</stp>
        <tr r="J237" s="20"/>
      </tp>
      <tp t="s">
        <v>#N/A Invalid Security</v>
        <stp/>
        <stp>##V3_BDPV12</stp>
        <stp>.PLB210 Index</stp>
        <stp>PX LAST</stp>
        <stp>[PortRiskExposureMonitor_v1.1.xlsm]MT!R243C10</stp>
        <tr r="J243" s="20"/>
      </tp>
      <tp t="s">
        <v>#N/A Invalid Security</v>
        <stp/>
        <stp>##V3_BDPV12</stp>
        <stp>.PHB210 Index</stp>
        <stp>PX LAST</stp>
        <stp>[PortRiskExposureMonitor_v1.1.xlsm]MT!R253C10</stp>
        <tr r="J253" s="20"/>
      </tp>
      <tp t="s">
        <v>#N/A Invalid Security</v>
        <stp/>
        <stp>##V3_BDPV12</stp>
        <stp>.ZAB210 Index</stp>
        <stp>PX LAST</stp>
        <stp>[PortRiskExposureMonitor_v1.1.xlsm]MT!R241C10</stp>
        <tr r="J241" s="20"/>
      </tp>
      <tp t="s">
        <v>#N/A Invalid Security</v>
        <stp/>
        <stp>##V3_BDPV12</stp>
        <stp>.GBB210 Index</stp>
        <stp>PX LAST</stp>
        <stp>[PortRiskExposureMonitor_v1.1.xlsm]MT!R233C10</stp>
        <tr r="J233" s="20"/>
      </tp>
      <tp t="s">
        <v>#N/A Invalid Security</v>
        <stp/>
        <stp>##V3_BDPV12</stp>
        <stp>.EUB210 Index</stp>
        <stp>PX LAST</stp>
        <stp>[PortRiskExposureMonitor_v1.1.xlsm]MT!R235C10</stp>
        <tr r="J235" s="20"/>
      </tp>
      <tp t="s">
        <v>#N/A Invalid Security</v>
        <stp/>
        <stp>##V3_BDPV12</stp>
        <stp>.BRB210 Index</stp>
        <stp>PX LAST</stp>
        <stp>[PortRiskExposureMonitor_v1.1.xlsm]MT!R258C10</stp>
        <tr r="J258" s="20"/>
      </tp>
      <tp t="s">
        <v>#N/A Invalid Security</v>
        <stp/>
        <stp>##V3_BDPV12</stp>
        <stp>.CHB210 Index</stp>
        <stp>PX LAST</stp>
        <stp>[PortRiskExposureMonitor_v1.1.xlsm]MT!R236C10</stp>
        <tr r="J236" s="20"/>
      </tp>
      <tp t="s">
        <v>#N/A Invalid Security</v>
        <stp/>
        <stp>##V3_BDPV12</stp>
        <stp>.CNB210 Index</stp>
        <stp>PX LAST</stp>
        <stp>[PortRiskExposureMonitor_v1.1.xlsm]MT!R246C10</stp>
        <tr r="J246" s="20"/>
      </tp>
      <tp t="s">
        <v>#N/A Invalid Security</v>
        <stp/>
        <stp>##V3_BDPV12</stp>
        <stp>.CLB210 Index</stp>
        <stp>PX LAST</stp>
        <stp>[PortRiskExposureMonitor_v1.1.xlsm]MT!R245C10</stp>
        <tr r="J245" s="20"/>
      </tp>
      <tp t="s">
        <v>#N/A Invalid Security</v>
        <stp/>
        <stp>##V3_BDPV12</stp>
        <stp>.AUB210 Index</stp>
        <stp>PX LAST</stp>
        <stp>[PortRiskExposureMonitor_v1.1.xlsm]MT!R256C10</stp>
        <tr r="J256" s="20"/>
      </tp>
      <tp t="s">
        <v>#N/A Invalid Security</v>
        <stp/>
        <stp>##V3_BDPV12</stp>
        <stp>.NOB210 Index</stp>
        <stp>PX LAST</stp>
        <stp>[PortRiskExposureMonitor_v1.1.xlsm]MT!R238C10</stp>
        <tr r="J238" s="20"/>
      </tp>
      <tp t="s">
        <v>#N/A Invalid Security</v>
        <stp/>
        <stp>##V3_BDPV12</stp>
        <stp>.NZB210 Index</stp>
        <stp>PX LAST</stp>
        <stp>[PortRiskExposureMonitor_v1.1.xlsm]MT!R257C10</stp>
        <tr r="J257" s="20"/>
      </tp>
      <tp t="s">
        <v>#N/A Invalid Security</v>
        <stp/>
        <stp>##V3_BDPV12</stp>
        <stp>.MYB210 Index</stp>
        <stp>PX LAST</stp>
        <stp>[PortRiskExposureMonitor_v1.1.xlsm]MT!R251C10</stp>
        <tr r="J251" s="20"/>
      </tp>
      <tp t="s">
        <v>#N/A Invalid Security</v>
        <stp/>
        <stp>##V3_BDPV12</stp>
        <stp>.MXB210 Index</stp>
        <stp>PX LAST</stp>
        <stp>[PortRiskExposureMonitor_v1.1.xlsm]MT!R244C10</stp>
        <tr r="J244" s="20"/>
      </tp>
      <tp t="s">
        <v>#N/A Invalid Security</v>
        <stp/>
        <stp>##V3_BDPV12</stp>
        <stp>.JPB210 Index</stp>
        <stp>PX LAST</stp>
        <stp>[PortRiskExposureMonitor_v1.1.xlsm]MT!R234C10</stp>
        <tr r="J234" s="20"/>
      </tp>
      <tp t="s">
        <v>#N/A Invalid Security</v>
        <stp/>
        <stp>##V3_BDPV12</stp>
        <stp>.KRB210 Index</stp>
        <stp>PX LAST</stp>
        <stp>[PortRiskExposureMonitor_v1.1.xlsm]MT!R247C10</stp>
        <tr r="J247" s="20"/>
      </tp>
      <tp t="s">
        <v>#N/A Invalid Security</v>
        <stp/>
        <stp>##V3_BDPV12</stp>
        <stp>.HKB210 Index</stp>
        <stp>PX LAST</stp>
        <stp>[PortRiskExposureMonitor_v1.1.xlsm]MT!R248C10</stp>
        <tr r="J248" s="20"/>
      </tp>
      <tp t="s">
        <v>#N/A Invalid Security</v>
        <stp/>
        <stp>##V3_BDPV12</stp>
        <stp>.HUB210 Index</stp>
        <stp>PX LAST</stp>
        <stp>[PortRiskExposureMonitor_v1.1.xlsm]MT!R242C10</stp>
        <tr r="J242" s="20"/>
      </tp>
      <tp t="s">
        <v>#N/A Invalid Security</v>
        <stp/>
        <stp>##V3_BDPV12</stp>
        <stp>.INB210 Index</stp>
        <stp>PX LAST</stp>
        <stp>[PortRiskExposureMonitor_v1.1.xlsm]MT!R254C10</stp>
        <tr r="J254" s="20"/>
      </tp>
      <tp t="s">
        <v>#N/A Invalid Security</v>
        <stp/>
        <stp>##V3_BDPV12</stp>
        <stp>.IDB210 Index</stp>
        <stp>PX LAST</stp>
        <stp>[PortRiskExposureMonitor_v1.1.xlsm]MT!R255C10</stp>
        <tr r="J255" s="20"/>
      </tp>
      <tp>
        <v>0.38</v>
        <stp/>
        <stp>##V3_BDPV12</stp>
        <stp>FWISJY55 Index</stp>
        <stp>PX LAST</stp>
        <stp>[PortRiskExposureMonitor_v1.1.xlsm]MT!R103C10</stp>
        <tr r="J103" s="20"/>
      </tp>
      <tp>
        <v>3.048</v>
        <stp/>
        <stp>##V3_BDPV12</stp>
        <stp>UKGGBE10 Index</stp>
        <stp>PX LAST</stp>
        <stp>[PortRiskExposureMonitor_v1.1.xlsm]MT!R303C10</stp>
        <tr r="J303" s="20"/>
      </tp>
      <tp t="s">
        <v>#N/A Invalid Security</v>
        <stp/>
        <stp>##V3_BDPV12</stp>
        <stp>.BS_NOK2 Index</stp>
        <stp>PX LAST</stp>
        <stp>[PortRiskExposureMonitor_v1.1.xlsm]MT!R121C10</stp>
        <tr r="J121" s="20"/>
      </tp>
      <tp t="s">
        <v>#N/A Invalid Security</v>
        <stp/>
        <stp>##V3_BDPV12</stp>
        <stp>.BS_NOK5 Index</stp>
        <stp>PX LAST</stp>
        <stp>[PortRiskExposureMonitor_v1.1.xlsm]MT!R142C10</stp>
        <tr r="J142" s="20"/>
      </tp>
      <tp t="s">
        <v>#N/A Invalid Security</v>
        <stp/>
        <stp>##V3_BDPV12</stp>
        <stp>.BS_CNY5 Index</stp>
        <stp>PX LAST</stp>
        <stp>[PortRiskExposureMonitor_v1.1.xlsm]MT!R144C10</stp>
        <tr r="J144" s="20"/>
      </tp>
      <tp t="s">
        <v>#N/A Invalid Security</v>
        <stp/>
        <stp>##V3_BDPV12</stp>
        <stp>.BS_CNY3 Index</stp>
        <stp>PX LAST</stp>
        <stp>[PortRiskExposureMonitor_v1.1.xlsm]MT!R123C10</stp>
        <tr r="J123" s="20"/>
      </tp>
      <tp t="s">
        <v>#N/A Invalid Security</v>
        <stp/>
        <stp>##V3_BDPV12</stp>
        <stp>.BS_INR2 Index</stp>
        <stp>PX LAST</stp>
        <stp>[PortRiskExposureMonitor_v1.1.xlsm]MT!R124C10</stp>
        <tr r="J124" s="20"/>
      </tp>
      <tp t="s">
        <v>#N/A Invalid Security</v>
        <stp/>
        <stp>##V3_BDPV12</stp>
        <stp>.BS_INR5 Index</stp>
        <stp>PX LAST</stp>
        <stp>[PortRiskExposureMonitor_v1.1.xlsm]MT!R145C10</stp>
        <tr r="J145" s="20"/>
      </tp>
      <tp>
        <v>-1.1639999999999999</v>
        <stp/>
        <stp>##V3_BDPV12</stp>
        <stp>GEIL7Y Index</stp>
        <stp>PX LAST</stp>
        <stp>[PortRiskExposureMonitor_v1.1.xlsm]MT!R107C10</stp>
        <tr r="J107" s="20"/>
      </tp>
      <tp>
        <v>1.256</v>
        <stp/>
        <stp>##V3_BDPV12</stp>
        <stp>GUKG5 Index</stp>
        <stp>PX LAST</stp>
        <stp>[PortRiskExposureMonitor_v1.1.xlsm]MT!R30C10</stp>
        <tr r="J30" s="20"/>
      </tp>
      <tp t="s">
        <v>#N/A Invalid Security</v>
        <stp/>
        <stp>##V3_BDPV12</stp>
        <stp>.THB510 Index</stp>
        <stp>PX LAST</stp>
        <stp>[PortRiskExposureMonitor_v1.1.xlsm]MT!R225C10</stp>
        <tr r="J225" s="20"/>
      </tp>
      <tp t="s">
        <v>#N/A Invalid Security</v>
        <stp/>
        <stp>##V3_BDPV12</stp>
        <stp>.TRB510 Index</stp>
        <stp>PX LAST</stp>
        <stp>[PortRiskExposureMonitor_v1.1.xlsm]MT!R213C10</stp>
        <tr r="J213" s="20"/>
      </tp>
      <tp t="s">
        <v>#N/A Invalid Security</v>
        <stp/>
        <stp>##V3_BDPV12</stp>
        <stp>.TWB510 Index</stp>
        <stp>PX LAST</stp>
        <stp>[PortRiskExposureMonitor_v1.1.xlsm]MT!R223C10</stp>
        <tr r="J223" s="20"/>
      </tp>
      <tp t="s">
        <v>#N/A Invalid Security</v>
        <stp/>
        <stp>##V3_BDPV12</stp>
        <stp>.USB510 Index</stp>
        <stp>PX LAST</stp>
        <stp>[PortRiskExposureMonitor_v1.1.xlsm]MT!R205C10</stp>
        <tr r="J205" s="20"/>
      </tp>
      <tp t="s">
        <v>#N/A Invalid Security</v>
        <stp/>
        <stp>##V3_BDPV12</stp>
        <stp>.RUB510 Index</stp>
        <stp>PX LAST</stp>
        <stp>[PortRiskExposureMonitor_v1.1.xlsm]MT!R212C10</stp>
        <tr r="J212" s="20"/>
      </tp>
      <tp t="s">
        <v>#N/A Invalid Security</v>
        <stp/>
        <stp>##V3_BDPV12</stp>
        <stp>.SGB510 Index</stp>
        <stp>PX LAST</stp>
        <stp>[PortRiskExposureMonitor_v1.1.xlsm]MT!R222C10</stp>
        <tr r="J222" s="20"/>
      </tp>
      <tp t="s">
        <v>#N/A Invalid Security</v>
        <stp/>
        <stp>##V3_BDPV12</stp>
        <stp>.SEB510 Index</stp>
        <stp>PX LAST</stp>
        <stp>[PortRiskExposureMonitor_v1.1.xlsm]MT!R210C10</stp>
        <tr r="J210" s="20"/>
      </tp>
      <tp t="s">
        <v>#N/A Invalid Security</v>
        <stp/>
        <stp>##V3_BDPV12</stp>
        <stp>.PHB510 Index</stp>
        <stp>PX LAST</stp>
        <stp>[PortRiskExposureMonitor_v1.1.xlsm]MT!R226C10</stp>
        <tr r="J226" s="20"/>
      </tp>
      <tp t="s">
        <v>#N/A Invalid Security</v>
        <stp/>
        <stp>##V3_BDPV12</stp>
        <stp>.PLB510 Index</stp>
        <stp>PX LAST</stp>
        <stp>[PortRiskExposureMonitor_v1.1.xlsm]MT!R216C10</stp>
        <tr r="J216" s="20"/>
      </tp>
      <tp t="s">
        <v>#N/A Invalid Security</v>
        <stp/>
        <stp>##V3_BDPV12</stp>
        <stp>.ZAB510 Index</stp>
        <stp>PX LAST</stp>
        <stp>[PortRiskExposureMonitor_v1.1.xlsm]MT!R214C10</stp>
        <tr r="J214" s="20"/>
      </tp>
      <tp t="s">
        <v>#N/A Invalid Security</v>
        <stp/>
        <stp>##V3_BDPV12</stp>
        <stp>.GBB510 Index</stp>
        <stp>PX LAST</stp>
        <stp>[PortRiskExposureMonitor_v1.1.xlsm]MT!R206C10</stp>
        <tr r="J206" s="20"/>
      </tp>
      <tp t="s">
        <v>#N/A Invalid Security</v>
        <stp/>
        <stp>##V3_BDPV12</stp>
        <stp>.EUB510 Index</stp>
        <stp>PX LAST</stp>
        <stp>[PortRiskExposureMonitor_v1.1.xlsm]MT!R208C10</stp>
        <tr r="J208" s="20"/>
      </tp>
      <tp t="s">
        <v>#N/A Invalid Security</v>
        <stp/>
        <stp>##V3_BDPV12</stp>
        <stp>.BRB510 Index</stp>
        <stp>PX LAST</stp>
        <stp>[PortRiskExposureMonitor_v1.1.xlsm]MT!R231C10</stp>
        <tr r="J231" s="20"/>
      </tp>
      <tp t="s">
        <v>#N/A Invalid Security</v>
        <stp/>
        <stp>##V3_BDPV12</stp>
        <stp>.CHB510 Index</stp>
        <stp>PX LAST</stp>
        <stp>[PortRiskExposureMonitor_v1.1.xlsm]MT!R209C10</stp>
        <tr r="J209" s="20"/>
      </tp>
      <tp t="s">
        <v>#N/A Invalid Security</v>
        <stp/>
        <stp>##V3_BDPV12</stp>
        <stp>.CNB510 Index</stp>
        <stp>PX LAST</stp>
        <stp>[PortRiskExposureMonitor_v1.1.xlsm]MT!R219C10</stp>
        <tr r="J219" s="20"/>
      </tp>
      <tp t="s">
        <v>#N/A Invalid Security</v>
        <stp/>
        <stp>##V3_BDPV12</stp>
        <stp>.CLB510 Index</stp>
        <stp>PX LAST</stp>
        <stp>[PortRiskExposureMonitor_v1.1.xlsm]MT!R218C10</stp>
        <tr r="J218" s="20"/>
      </tp>
      <tp t="s">
        <v>#N/A Invalid Security</v>
        <stp/>
        <stp>##V3_BDPV12</stp>
        <stp>.AUB510 Index</stp>
        <stp>PX LAST</stp>
        <stp>[PortRiskExposureMonitor_v1.1.xlsm]MT!R229C10</stp>
        <tr r="J229" s="20"/>
      </tp>
      <tp t="s">
        <v>#N/A Invalid Security</v>
        <stp/>
        <stp>##V3_BDPV12</stp>
        <stp>.NOB510 Index</stp>
        <stp>PX LAST</stp>
        <stp>[PortRiskExposureMonitor_v1.1.xlsm]MT!R211C10</stp>
        <tr r="J211" s="20"/>
      </tp>
      <tp t="s">
        <v>#N/A Invalid Security</v>
        <stp/>
        <stp>##V3_BDPV12</stp>
        <stp>.NZB510 Index</stp>
        <stp>PX LAST</stp>
        <stp>[PortRiskExposureMonitor_v1.1.xlsm]MT!R230C10</stp>
        <tr r="J230" s="20"/>
      </tp>
      <tp t="s">
        <v>#N/A Invalid Security</v>
        <stp/>
        <stp>##V3_BDPV12</stp>
        <stp>.MYB510 Index</stp>
        <stp>PX LAST</stp>
        <stp>[PortRiskExposureMonitor_v1.1.xlsm]MT!R224C10</stp>
        <tr r="J224" s="20"/>
      </tp>
      <tp t="s">
        <v>#N/A Invalid Security</v>
        <stp/>
        <stp>##V3_BDPV12</stp>
        <stp>.MXB510 Index</stp>
        <stp>PX LAST</stp>
        <stp>[PortRiskExposureMonitor_v1.1.xlsm]MT!R217C10</stp>
        <tr r="J217" s="20"/>
      </tp>
      <tp t="s">
        <v>#N/A Invalid Security</v>
        <stp/>
        <stp>##V3_BDPV12</stp>
        <stp>.JPB510 Index</stp>
        <stp>PX LAST</stp>
        <stp>[PortRiskExposureMonitor_v1.1.xlsm]MT!R207C10</stp>
        <tr r="J207" s="20"/>
      </tp>
      <tp t="s">
        <v>#N/A Invalid Security</v>
        <stp/>
        <stp>##V3_BDPV12</stp>
        <stp>.KRB510 Index</stp>
        <stp>PX LAST</stp>
        <stp>[PortRiskExposureMonitor_v1.1.xlsm]MT!R220C10</stp>
        <tr r="J220" s="20"/>
      </tp>
      <tp t="s">
        <v>#N/A Invalid Security</v>
        <stp/>
        <stp>##V3_BDPV12</stp>
        <stp>.HKB510 Index</stp>
        <stp>PX LAST</stp>
        <stp>[PortRiskExposureMonitor_v1.1.xlsm]MT!R221C10</stp>
        <tr r="J221" s="20"/>
      </tp>
      <tp t="s">
        <v>#N/A Invalid Security</v>
        <stp/>
        <stp>##V3_BDPV12</stp>
        <stp>.HUB510 Index</stp>
        <stp>PX LAST</stp>
        <stp>[PortRiskExposureMonitor_v1.1.xlsm]MT!R215C10</stp>
        <tr r="J215" s="20"/>
      </tp>
      <tp t="s">
        <v>#N/A Invalid Security</v>
        <stp/>
        <stp>##V3_BDPV12</stp>
        <stp>.INB510 Index</stp>
        <stp>PX LAST</stp>
        <stp>[PortRiskExposureMonitor_v1.1.xlsm]MT!R227C10</stp>
        <tr r="J227" s="20"/>
      </tp>
      <tp t="s">
        <v>#N/A Invalid Security</v>
        <stp/>
        <stp>##V3_BDPV12</stp>
        <stp>.IDB510 Index</stp>
        <stp>PX LAST</stp>
        <stp>[PortRiskExposureMonitor_v1.1.xlsm]MT!R228C10</stp>
        <tr r="J228" s="20"/>
      </tp>
      <tp>
        <v>-1.1259999999999999</v>
        <stp/>
        <stp>##V3_BDPV12</stp>
        <stp>GFRGIN05 Index</stp>
        <stp>PX LAST</stp>
        <stp>[PortRiskExposureMonitor_v1.1.xlsm]MT!R109C10</stp>
        <tr r="J109" s="20"/>
      </tp>
      <tp>
        <v>-0.57299999999999995</v>
        <stp/>
        <stp>##V3_BDPV12</stp>
        <stp>GFRGIN10 Index</stp>
        <stp>PX LAST</stp>
        <stp>[PortRiskExposureMonitor_v1.1.xlsm]MT!R110C10</stp>
        <tr r="J110" s="20"/>
      </tp>
      <tp t="s">
        <v>#N/A N/A</v>
        <stp/>
        <stp>##V3_BDPV12</stp>
        <stp>GFRGIN15 Index</stp>
        <stp>PX LAST</stp>
        <stp>[PortRiskExposureMonitor_v1.1.xlsm]MT!R111C10</stp>
        <tr r="J111" s="20"/>
      </tp>
      <tp>
        <v>1.65</v>
        <stp/>
        <stp>##V3_BDPV12</stp>
        <stp>KWCDC Index</stp>
        <stp>PX LAST</stp>
        <stp>[PortRiskExposureMonitor_v1.1.xlsm]MT!R17C51</stp>
        <tr r="AY17" s="20"/>
      </tp>
    </main>
    <main first="bloomberg.rtd">
      <tp>
        <v>0.73255000000000003</v>
        <stp/>
        <stp>##V3_BDPV12</stp>
        <stp>BP0006M Index</stp>
        <stp>PX LAST</stp>
        <stp>[PortRiskExposureMonitor_v1.1.xlsm]MT!R5C51</stp>
        <tr r="AY5" s="20"/>
      </tp>
      <tp>
        <v>1.2999999999999999E-2</v>
        <stp/>
        <stp>##V3_BDPV12</stp>
        <stp>JY0006M Index</stp>
        <stp>PX LAST</stp>
        <stp>[PortRiskExposureMonitor_v1.1.xlsm]MT!R4C51</stp>
        <tr r="AY4" s="20"/>
      </tp>
      <tp>
        <v>2.2481399999999998</v>
        <stp/>
        <stp>##V3_BDPV12</stp>
        <stp>US0003M Index</stp>
        <stp>PX LAST</stp>
        <stp>[PortRiskExposureMonitor_v1.1.xlsm]MT!R2C51</stp>
        <tr r="AY2" s="20"/>
      </tp>
      <tp>
        <v>-0.65580000000000005</v>
        <stp/>
        <stp>##V3_BDPV12</stp>
        <stp>SF0006M Index</stp>
        <stp>PX LAST</stp>
        <stp>[PortRiskExposureMonitor_v1.1.xlsm]MT!R8C51</stp>
        <tr r="AY8" s="20"/>
      </tp>
      <tp>
        <v>2.41</v>
        <stp/>
        <stp>##V3_BDPV12</stp>
        <stp>GVTL10YR Index</stp>
        <stp>PX LAST</stp>
        <stp>[PortRiskExposureMonitor_v1.1.xlsm]MT!R76C10</stp>
        <tr r="J76" s="20"/>
      </tp>
      <tp>
        <v>2.722</v>
        <stp/>
        <stp>##V3_BDPV12</stp>
        <stp>GVSK10YR Index</stp>
        <stp>PX LAST</stp>
        <stp>[PortRiskExposureMonitor_v1.1.xlsm]MT!R71C10</stp>
        <tr r="J71" s="20"/>
      </tp>
      <tp>
        <v>0.79</v>
        <stp/>
        <stp>##V3_BDPV12</stp>
        <stp>GSGB10YR Index</stp>
        <stp>PX LAST</stp>
        <stp>[PortRiskExposureMonitor_v1.1.xlsm]MT!R61C10</stp>
        <tr r="J61" s="20"/>
      </tp>
      <tp>
        <v>8.7210000000000001</v>
        <stp/>
        <stp>##V3_BDPV12</stp>
        <stp>GSAB10YR Index</stp>
        <stp>PX LAST</stp>
        <stp>[PortRiskExposureMonitor_v1.1.xlsm]MT!R65C10</stp>
        <tr r="J65" s="20"/>
      </tp>
      <tp>
        <v>0.59199999999999997</v>
        <stp/>
        <stp>##V3_BDPV12</stp>
        <stp>GECU10YR Index</stp>
        <stp>PX LAST</stp>
        <stp>[PortRiskExposureMonitor_v1.1.xlsm]MT!R59C10</stp>
        <tr r="J59" s="20"/>
      </tp>
      <tp>
        <v>3.8170000000000002</v>
        <stp/>
        <stp>##V3_BDPV12</stp>
        <stp>GCNY10YR Index</stp>
        <stp>PX LAST</stp>
        <stp>[PortRiskExposureMonitor_v1.1.xlsm]MT!R70C10</stp>
        <tr r="J70" s="20"/>
      </tp>
      <tp>
        <v>7.5600000000000005</v>
        <stp/>
        <stp>##V3_BDPV12</stp>
        <stp>GMXN10YR Index</stp>
        <stp>PX LAST</stp>
        <stp>[PortRiskExposureMonitor_v1.1.xlsm]MT!R68C10</stp>
        <tr r="J68" s="20"/>
      </tp>
      <tp>
        <v>1.927</v>
        <stp/>
        <stp>##V3_BDPV12</stp>
        <stp>GNOR10YR Index</stp>
        <stp>PX LAST</stp>
        <stp>[PortRiskExposureMonitor_v1.1.xlsm]MT!R62C10</stp>
        <tr r="J62" s="20"/>
      </tp>
      <tp>
        <v>6.7530000000000001</v>
        <stp/>
        <stp>##V3_BDPV12</stp>
        <stp>GIDN10YR Index</stp>
        <stp>PX LAST</stp>
        <stp>[PortRiskExposureMonitor_v1.1.xlsm]MT!R79C10</stp>
        <tr r="J79" s="20"/>
      </tp>
      <tp>
        <v>7.5919999999999996</v>
        <stp/>
        <stp>##V3_BDPV12</stp>
        <stp>GIND10YR Index</stp>
        <stp>PX LAST</stp>
        <stp>[PortRiskExposureMonitor_v1.1.xlsm]MT!R78C10</stp>
        <tr r="J78" s="20"/>
      </tp>
      <tp>
        <v>2.61</v>
        <stp/>
        <stp>##V3_BDPV12</stp>
        <stp>GHGB10YR Index</stp>
        <stp>PX LAST</stp>
        <stp>[PortRiskExposureMonitor_v1.1.xlsm]MT!R66C10</stp>
        <tr r="J66" s="20"/>
      </tp>
      <tp>
        <v>-10</v>
        <stp/>
        <stp>##V3_BDPV12</stp>
        <stp>ADSF2 Curncy</stp>
        <stp>PX LAST</stp>
        <stp>[PortRiskExposureMonitor_v1.1.xlsm]MT!R118C10</stp>
        <tr r="J118" s="20"/>
      </tp>
      <tp>
        <v>38.25</v>
        <stp/>
        <stp>##V3_BDPV12</stp>
        <stp>ADSF5 Curncy</stp>
        <stp>PX LAST</stp>
        <stp>[PortRiskExposureMonitor_v1.1.xlsm]MT!R139C10</stp>
        <tr r="J139" s="20"/>
      </tp>
      <tp>
        <v>0.67689999999999995</v>
        <stp/>
        <stp>##V3_BDPV12</stp>
        <stp>EH994413 Corp</stp>
        <stp>YLD YTM MID</stp>
        <stp>[PortRiskExposureMonitor_v1.1.xlsm]MT!R297C10</stp>
        <tr r="J297" s="20"/>
      </tp>
      <tp>
        <v>7.4829999999999997</v>
        <stp/>
        <stp>##V3_BDPV12</stp>
        <stp>GMXN02YR Index</stp>
        <stp>PX LAST</stp>
        <stp>[PortRiskExposureMonitor_v1.1.xlsm]MT!R14C10</stp>
        <tr r="J14" s="20"/>
      </tp>
      <tp>
        <v>7.42</v>
        <stp/>
        <stp>##V3_BDPV12</stp>
        <stp>GMXN05YR Index</stp>
        <stp>PX LAST</stp>
        <stp>[PortRiskExposureMonitor_v1.1.xlsm]MT!R41C10</stp>
        <tr r="J41" s="20"/>
      </tp>
      <tp>
        <v>-1.182793882863326</v>
        <stp/>
        <stp>##V3_BDPV12</stp>
        <stp>AM311546 Corp</stp>
        <stp>YLD YTM MID</stp>
        <stp>[PortRiskExposureMonitor_v1.1.xlsm]MT!R306C10</stp>
        <tr r="J306" s="20"/>
      </tp>
      <tp>
        <v>1.2230000000000001</v>
        <stp/>
        <stp>##V3_BDPV12</stp>
        <stp>GECU30YR Index</stp>
        <stp>PX LAST</stp>
        <stp>[PortRiskExposureMonitor_v1.1.xlsm]MT!R86C10</stp>
        <tr r="J86" s="20"/>
      </tp>
      <tp>
        <v>0.4955</v>
        <stp/>
        <stp>##V3_BDPV12</stp>
        <stp>EJ036821 Corp</stp>
        <stp>YLD YTM MID</stp>
        <stp>[PortRiskExposureMonitor_v1.1.xlsm]MT!R296C10</stp>
        <tr r="J296" s="20"/>
      </tp>
      <tp>
        <v>1.3904412911869741</v>
        <stp/>
        <stp>##V3_BDPV12</stp>
        <stp>EJ357807 Corp</stp>
        <stp>YLD YTM MID</stp>
        <stp>[PortRiskExposureMonitor_v1.1.xlsm]MT!R304C10</stp>
        <tr r="J304" s="20"/>
      </tp>
      <tp>
        <v>37.8048</v>
        <stp/>
        <stp>##V3_BDPV12</stp>
        <stp>PZSS2 Curncy</stp>
        <stp>PX LAST</stp>
        <stp>[PortRiskExposureMonitor_v1.1.xlsm]MT!R130C10</stp>
        <tr r="J130" s="20"/>
      </tp>
      <tp>
        <v>31.34</v>
        <stp/>
        <stp>##V3_BDPV12</stp>
        <stp>SKSS2 Curncy</stp>
        <stp>PX LAST</stp>
        <stp>[PortRiskExposureMonitor_v1.1.xlsm]MT!R122C10</stp>
        <tr r="J122" s="20"/>
      </tp>
      <tp>
        <v>40.360100000000003</v>
        <stp/>
        <stp>##V3_BDPV12</stp>
        <stp>SFSS2 Curncy</stp>
        <stp>PX LAST</stp>
        <stp>[PortRiskExposureMonitor_v1.1.xlsm]MT!R120C10</stp>
        <tr r="J120" s="20"/>
      </tp>
      <tp>
        <v>6.0532000000000004</v>
        <stp/>
        <stp>##V3_BDPV12</stp>
        <stp>SDSS2 Curncy</stp>
        <stp>PX LAST</stp>
        <stp>[PortRiskExposureMonitor_v1.1.xlsm]MT!R126C10</stp>
        <tr r="J126" s="20"/>
      </tp>
      <tp t="s">
        <v>#N/A N/A</v>
        <stp/>
        <stp>##V3_BDPV12</stp>
        <stp>TBSS5 Curncy</stp>
        <stp>PX LAST</stp>
        <stp>[PortRiskExposureMonitor_v1.1.xlsm]MT!R149C10</stp>
        <tr r="J149" s="20"/>
      </tp>
      <tp>
        <v>17.222000000000001</v>
        <stp/>
        <stp>##V3_BDPV12</stp>
        <stp>SASS2 Curncy</stp>
        <stp>PX LAST</stp>
        <stp>[PortRiskExposureMonitor_v1.1.xlsm]MT!R132C10</stp>
        <tr r="J132" s="20"/>
      </tp>
      <tp>
        <v>39.549999999999997</v>
        <stp/>
        <stp>##V3_BDPV12</stp>
        <stp>SKSS5 Curncy</stp>
        <stp>PX LAST</stp>
        <stp>[PortRiskExposureMonitor_v1.1.xlsm]MT!R143C10</stp>
        <tr r="J143" s="20"/>
      </tp>
      <tp>
        <v>-23.992999999999999</v>
        <stp/>
        <stp>##V3_BDPV12</stp>
        <stp>SASS5 Curncy</stp>
        <stp>PX LAST</stp>
        <stp>[PortRiskExposureMonitor_v1.1.xlsm]MT!R153C10</stp>
        <tr r="J153" s="20"/>
      </tp>
      <tp>
        <v>11.330299999999999</v>
        <stp/>
        <stp>##V3_BDPV12</stp>
        <stp>SDSS5 Curncy</stp>
        <stp>PX LAST</stp>
        <stp>[PortRiskExposureMonitor_v1.1.xlsm]MT!R147C10</stp>
        <tr r="J147" s="20"/>
      </tp>
      <tp t="s">
        <v>#N/A N/A</v>
        <stp/>
        <stp>##V3_BDPV12</stp>
        <stp>TBSS2 Curncy</stp>
        <stp>PX LAST</stp>
        <stp>[PortRiskExposureMonitor_v1.1.xlsm]MT!R128C10</stp>
        <tr r="J128" s="20"/>
      </tp>
      <tp>
        <v>48.2087</v>
        <stp/>
        <stp>##V3_BDPV12</stp>
        <stp>SFSS5 Curncy</stp>
        <stp>PX LAST</stp>
        <stp>[PortRiskExposureMonitor_v1.1.xlsm]MT!R141C10</stp>
        <tr r="J141" s="20"/>
      </tp>
      <tp>
        <v>-2.9601999999999999</v>
        <stp/>
        <stp>##V3_BDPV12</stp>
        <stp>PZSS5 Curncy</stp>
        <stp>PX LAST</stp>
        <stp>[PortRiskExposureMonitor_v1.1.xlsm]MT!R151C10</stp>
        <tr r="J151" s="20"/>
      </tp>
      <tp>
        <v>-32.900399999999998</v>
        <stp/>
        <stp>##V3_BDPV12</stp>
        <stp>HFSS3 Curncy</stp>
        <stp>PX LAST</stp>
        <stp>[PortRiskExposureMonitor_v1.1.xlsm]MT!R129C10</stp>
        <tr r="J129" s="20"/>
      </tp>
      <tp>
        <v>20.725000000000001</v>
        <stp/>
        <stp>##V3_BDPV12</stp>
        <stp>JYSS2 Curncy</stp>
        <stp>PX LAST</stp>
        <stp>[PortRiskExposureMonitor_v1.1.xlsm]MT!R116C10</stp>
        <tr r="J116" s="20"/>
      </tp>
      <tp t="s">
        <v>#N/A N/A</v>
        <stp/>
        <stp>##V3_BDPV12</stp>
        <stp>KWSS2 Curncy</stp>
        <stp>PX LAST</stp>
        <stp>[PortRiskExposureMonitor_v1.1.xlsm]MT!R127C10</stp>
        <tr r="J127" s="20"/>
      </tp>
      <tp t="s">
        <v>#N/A N/A</v>
        <stp/>
        <stp>##V3_BDPV12</stp>
        <stp>KWSS5 Curncy</stp>
        <stp>PX LAST</stp>
        <stp>[PortRiskExposureMonitor_v1.1.xlsm]MT!R148C10</stp>
        <tr r="J148" s="20"/>
      </tp>
      <tp>
        <v>21.45</v>
        <stp/>
        <stp>##V3_BDPV12</stp>
        <stp>JYSS5 Curncy</stp>
        <stp>PX LAST</stp>
        <stp>[PortRiskExposureMonitor_v1.1.xlsm]MT!R137C10</stp>
        <tr r="J137" s="20"/>
      </tp>
      <tp>
        <v>-32.600700000000003</v>
        <stp/>
        <stp>##V3_BDPV12</stp>
        <stp>HFSS5 Curncy</stp>
        <stp>PX LAST</stp>
        <stp>[PortRiskExposureMonitor_v1.1.xlsm]MT!R150C10</stp>
        <tr r="J150" s="20"/>
      </tp>
      <tp>
        <v>45.069699999999997</v>
        <stp/>
        <stp>##V3_BDPV12</stp>
        <stp>EUSS5 Curncy</stp>
        <stp>PX LAST</stp>
        <stp>[PortRiskExposureMonitor_v1.1.xlsm]MT!R136C10</stp>
        <tr r="J136" s="20"/>
      </tp>
      <tp>
        <v>20.399999999999999</v>
        <stp/>
        <stp>##V3_BDPV12</stp>
        <stp>BPSS2 Curncy</stp>
        <stp>PX LAST</stp>
        <stp>[PortRiskExposureMonitor_v1.1.xlsm]MT!R117C10</stp>
        <tr r="J117" s="20"/>
      </tp>
      <tp>
        <v>45.516399999999997</v>
        <stp/>
        <stp>##V3_BDPV12</stp>
        <stp>EUSS2 Curncy</stp>
        <stp>PX LAST</stp>
        <stp>[PortRiskExposureMonitor_v1.1.xlsm]MT!R115C10</stp>
        <tr r="J115" s="20"/>
      </tp>
      <tp>
        <v>20.573</v>
        <stp/>
        <stp>##V3_BDPV12</stp>
        <stp>BPSS5 Curncy</stp>
        <stp>PX LAST</stp>
        <stp>[PortRiskExposureMonitor_v1.1.xlsm]MT!R138C10</stp>
        <tr r="J138" s="20"/>
      </tp>
      <tp>
        <v>6.04</v>
        <stp/>
        <stp>##V3_BDPV12</stp>
        <stp>IN00O/N Index</stp>
        <stp>PX LAST</stp>
        <stp>[PortRiskExposureMonitor_v1.1.xlsm]MT!R12C51</stp>
        <tr r="AY12" s="20"/>
      </tp>
      <tp>
        <v>15.2</v>
        <stp/>
        <stp>##V3_BDPV12</stp>
        <stp>USSP5 Curncy</stp>
        <stp>PX LAST</stp>
        <stp>[PortRiskExposureMonitor_v1.1.xlsm]MT!R135C10</stp>
        <tr r="J135" s="20"/>
      </tp>
      <tp>
        <v>32.488</v>
        <stp/>
        <stp>##V3_BDPV12</stp>
        <stp>USSP2 Curncy</stp>
        <stp>PX LAST</stp>
        <stp>[PortRiskExposureMonitor_v1.1.xlsm]MT!R114C10</stp>
        <tr r="J114" s="20"/>
      </tp>
      <tp>
        <v>6.1228999999999996</v>
        <stp/>
        <stp>##V3_BDPV12</stp>
        <stp>PDSS10YR Index</stp>
        <stp>PX LAST</stp>
        <stp>[PortRiskExposureMonitor_v1.1.xlsm]MT!R77C10</stp>
        <tr r="J77" s="20"/>
      </tp>
      <tp>
        <v>3.3759999999999999</v>
        <stp/>
        <stp>##V3_BDPV12</stp>
        <stp>POGB10YR Index</stp>
        <stp>PX LAST</stp>
        <stp>[PortRiskExposureMonitor_v1.1.xlsm]MT!R67C10</stp>
        <tr r="J67" s="20"/>
      </tp>
      <tp>
        <v>3.0931999999999999</v>
        <stp/>
        <stp>##V3_BDPV12</stp>
        <stp>USGG30YR Index</stp>
        <stp>PX LAST</stp>
        <stp>[PortRiskExposureMonitor_v1.1.xlsm]MT!R83C10</stp>
        <tr r="J83" s="20"/>
      </tp>
      <tp>
        <v>-0.83599999999999997</v>
        <stp/>
        <stp>##V3_BDPV12</stp>
        <stp>GSWISS02 Index</stp>
        <stp>PX LAST</stp>
        <stp>[PortRiskExposureMonitor_v1.1.xlsm]MT!R6C10</stp>
        <tr r="J6" s="20"/>
      </tp>
      <tp>
        <v>2.8628999999999998</v>
        <stp/>
        <stp>##V3_BDPV12</stp>
        <stp>USGG10YR Index</stp>
        <stp>PX LAST</stp>
        <stp>[PortRiskExposureMonitor_v1.1.xlsm]MT!R56C10</stp>
        <tr r="J56" s="20"/>
      </tp>
      <tp t="s">
        <v>IPATH BLOOMBERG COMMODITY IN</v>
        <stp/>
        <stp>##V3_BDPV12</stp>
        <stp>DJP US Equity</stp>
        <stp>NAME</stp>
        <stp>[PortRiskExposureMonitor_v1.1.xlsm]MT!R24C86</stp>
        <tr r="CH24" s="20"/>
      </tp>
      <tp>
        <v>13.96</v>
        <stp/>
        <stp>##V3_BDPV12</stp>
        <stp>TRLIB3M Index</stp>
        <stp>PX LAST</stp>
        <stp>[PortRiskExposureMonitor_v1.1.xlsm]MT!R26C51</stp>
        <tr r="AY26" s="20"/>
      </tp>
      <tp>
        <v>-55.500399999999999</v>
        <stp/>
        <stp>##V3_BDPV12</stp>
        <stp>HFSS10 Curncy</stp>
        <stp>PX LAST</stp>
        <stp>[PortRiskExposureMonitor_v1.1.xlsm]MT!R171C10</stp>
        <tr r="J171" s="20"/>
      </tp>
      <tp>
        <v>4.1875</v>
        <stp/>
        <stp>##V3_BDPV12</stp>
        <stp>JYSS30 Curncy</stp>
        <stp>PX LAST</stp>
        <stp>[PortRiskExposureMonitor_v1.1.xlsm]MT!R293C10</stp>
        <tr r="J293" s="20"/>
      </tp>
      <tp t="s">
        <v>#N/A Invalid Security</v>
        <stp/>
        <stp>##V3_BDPV12</stp>
        <stp>.BS_CNY10 Index</stp>
        <stp>PX LAST</stp>
        <stp>[PortRiskExposureMonitor_v1.1.xlsm]MT!R165C10</stp>
        <tr r="J165" s="20"/>
      </tp>
      <tp t="s">
        <v>#N/A Invalid Security</v>
        <stp/>
        <stp>##V3_BDPV12</stp>
        <stp>.BS_TRY10 Index</stp>
        <stp>PX LAST</stp>
        <stp>[PortRiskExposureMonitor_v1.1.xlsm]MT!R175C10</stp>
        <tr r="J175" s="20"/>
      </tp>
      <tp>
        <v>0.65788999999999997</v>
        <stp/>
        <stp>##V3_BDPV12</stp>
        <stp>TAIBOR3M Index</stp>
        <stp>PX LAST</stp>
        <stp>[PortRiskExposureMonitor_v1.1.xlsm]MT!R18C51</stp>
        <tr r="AY18" s="20"/>
      </tp>
      <tp>
        <v>2.149</v>
        <stp/>
        <stp>##V3_BDPV12</stp>
        <stp>GVSK2YR Index</stp>
        <stp>PX LAST</stp>
        <stp>[PortRiskExposureMonitor_v1.1.xlsm]MT!R17C10</stp>
        <tr r="J17" s="20"/>
      </tp>
      <tp>
        <v>2.5099999999999998</v>
        <stp/>
        <stp>##V3_BDPV12</stp>
        <stp>GVSK5YR Index</stp>
        <stp>PX LAST</stp>
        <stp>[PortRiskExposureMonitor_v1.1.xlsm]MT!R44C10</stp>
        <tr r="J44" s="20"/>
      </tp>
      <tp t="s">
        <v>#N/A N/A</v>
        <stp/>
        <stp>##V3_BDPV12</stp>
        <stp>KWSS10 Curncy</stp>
        <stp>PX LAST</stp>
        <stp>[PortRiskExposureMonitor_v1.1.xlsm]MT!R169C10</stp>
        <tr r="J169" s="20"/>
      </tp>
      <tp>
        <v>21.574999999999999</v>
        <stp/>
        <stp>##V3_BDPV12</stp>
        <stp>JYSS10 Curncy</stp>
        <stp>PX LAST</stp>
        <stp>[PortRiskExposureMonitor_v1.1.xlsm]MT!R158C10</stp>
        <tr r="J158" s="20"/>
      </tp>
      <tp>
        <v>7.8414000000000001</v>
        <stp/>
        <stp>##V3_BDPV12</stp>
        <stp>MXIBTIIE Index</stp>
        <stp>PX LAST</stp>
        <stp>[PortRiskExposureMonitor_v1.1.xlsm]MT!R30C51</stp>
        <tr r="AY30" s="20"/>
      </tp>
      <tp>
        <v>1.2429999999999999</v>
        <stp/>
        <stp>##V3_BDPV12</stp>
        <stp>GVTL2YR Index</stp>
        <stp>PX LAST</stp>
        <stp>[PortRiskExposureMonitor_v1.1.xlsm]MT!R22C10</stp>
        <tr r="J22" s="20"/>
      </tp>
      <tp>
        <v>1.7869999999999999</v>
        <stp/>
        <stp>##V3_BDPV12</stp>
        <stp>GVTL5YR Index</stp>
        <stp>PX LAST</stp>
        <stp>[PortRiskExposureMonitor_v1.1.xlsm]MT!R49C10</stp>
        <tr r="J49" s="20"/>
      </tp>
      <tp t="s">
        <v>#N/A N/A</v>
        <stp/>
        <stp>##V3_BDPV12</stp>
        <stp>GNOR3YR Index</stp>
        <stp>PX LAST</stp>
        <stp>[PortRiskExposureMonitor_v1.1.xlsm]MT!R8C10</stp>
        <tr r="J8" s="20"/>
      </tp>
      <tp>
        <v>6.6440000000000001</v>
        <stp/>
        <stp>##V3_BDPV12</stp>
        <stp>MICXRU5Y Index</stp>
        <stp>PX LAST</stp>
        <stp>[PortRiskExposureMonitor_v1.1.xlsm]MT!R36C10</stp>
        <tr r="J36" s="20"/>
      </tp>
      <tp>
        <v>7.1649000000000003</v>
        <stp/>
        <stp>##V3_BDPV12</stp>
        <stp>MICXRU10 Index</stp>
        <stp>PX LAST</stp>
        <stp>[PortRiskExposureMonitor_v1.1.xlsm]MT!R63C10</stp>
        <tr r="J63" s="20"/>
      </tp>
      <tp t="s">
        <v>VANGUARD TOTAL BOND MARKET</v>
        <stp/>
        <stp>##V3_BDPV12</stp>
        <stp>BND US Equity</stp>
        <stp>NAME</stp>
        <stp>[PortRiskExposureMonitor_v1.1.xlsm]MT!R11C86</stp>
        <tr r="CH11" s="20"/>
      </tp>
      <tp t="s">
        <v>SPDR BBG BARC INTL TREASURY</v>
        <stp/>
        <stp>##V3_BDPV12</stp>
        <stp>BWX US Equity</stp>
        <stp>NAME</stp>
        <stp>[PortRiskExposureMonitor_v1.1.xlsm]MT!R12C86</stp>
        <tr r="CH12" s="20"/>
      </tp>
      <tp>
        <v>1.5924199999999999</v>
        <stp/>
        <stp>##V3_BDPV12</stp>
        <stp>SORF6M Index</stp>
        <stp>PX LAST</stp>
        <stp>[PortRiskExposureMonitor_v1.1.xlsm]MT!R16C51</stp>
        <tr r="AY16" s="20"/>
      </tp>
      <tp>
        <v>5.6070000000000002</v>
        <stp/>
        <stp>##V3_BDPV12</stp>
        <stp>GIDN2YR Index</stp>
        <stp>PX LAST</stp>
        <stp>[PortRiskExposureMonitor_v1.1.xlsm]MT!R25C10</stp>
        <tr r="J25" s="20"/>
      </tp>
      <tp>
        <v>5.9889999999999999</v>
        <stp/>
        <stp>##V3_BDPV12</stp>
        <stp>GIDN5YR Index</stp>
        <stp>PX LAST</stp>
        <stp>[PortRiskExposureMonitor_v1.1.xlsm]MT!R52C10</stp>
        <tr r="J52" s="20"/>
      </tp>
      <tp>
        <v>6.2938000000000001</v>
        <stp/>
        <stp>##V3_BDPV12</stp>
        <stp>MICXRU2Y Index</stp>
        <stp>PX LAST</stp>
        <stp>[PortRiskExposureMonitor_v1.1.xlsm]MT!R9C10</stp>
        <tr r="J9" s="20"/>
      </tp>
      <tp>
        <v>-0.27300000000000002</v>
        <stp/>
        <stp>##V3_BDPV12</stp>
        <stp>EUR006M Index</stp>
        <stp>PX LAST</stp>
        <stp>[PortRiskExposureMonitor_v1.1.xlsm]MT!R3C51</stp>
        <tr r="AY3" s="20"/>
      </tp>
      <tp>
        <v>1.911</v>
        <stp/>
        <stp>##V3_BDPV12</stp>
        <stp>MASB2Y Index</stp>
        <stp>PX LAST</stp>
        <stp>[PortRiskExposureMonitor_v1.1.xlsm]MT!R19C10</stp>
        <tr r="J19" s="20"/>
      </tp>
      <tp>
        <v>2.1829999999999998</v>
        <stp/>
        <stp>##V3_BDPV12</stp>
        <stp>MASB5Y Index</stp>
        <stp>PX LAST</stp>
        <stp>[PortRiskExposureMonitor_v1.1.xlsm]MT!R46C10</stp>
        <tr r="J46" s="20"/>
      </tp>
      <tp>
        <v>7.37</v>
        <stp/>
        <stp>##V3_BDPV12</stp>
        <stp>MOSKP3 Index</stp>
        <stp>PX LAST</stp>
        <stp>[PortRiskExposureMonitor_v1.1.xlsm]MT!R24C51</stp>
        <tr r="AY24" s="20"/>
      </tp>
      <tp>
        <v>192.5754</v>
        <stp/>
        <stp>##V3_BDPV12</stp>
        <stp>CTURK1U5 Curncy</stp>
        <stp>PX LAST</stp>
        <stp>[PortRiskExposureMonitor_v1.1.xlsm]MT!R61C50</stp>
        <tr r="AX61" s="20"/>
      </tp>
      <tp>
        <v>43.881610000000002</v>
        <stp/>
        <stp>##V3_BDPV12</stp>
        <stp>CTHAI1U5 Curncy</stp>
        <stp>PX LAST</stp>
        <stp>[PortRiskExposureMonitor_v1.1.xlsm]MT!R58C50</stp>
        <tr r="AX58" s="20"/>
      </tp>
      <tp>
        <v>17.875</v>
        <stp/>
        <stp>##V3_BDPV12</stp>
        <stp>ADSF10 Curncy</stp>
        <stp>PX LAST</stp>
        <stp>[PortRiskExposureMonitor_v1.1.xlsm]MT!R160C10</stp>
        <tr r="J160" s="20"/>
      </tp>
      <tp>
        <v>-0.58899999999999997</v>
        <stp/>
        <stp>##V3_BDPV12</stp>
        <stp>GECU2YR Index</stp>
        <stp>PX LAST</stp>
        <stp>[PortRiskExposureMonitor_v1.1.xlsm]MT!R5C10</stp>
        <tr r="J5" s="20"/>
      </tp>
      <tp>
        <v>-18.940000000000001</v>
        <stp/>
        <stp>##V3_BDPV12</stp>
        <stp>BPSS30 Curncy</stp>
        <stp>PX LAST</stp>
        <stp>[PortRiskExposureMonitor_v1.1.xlsm]MT!R294C10</stp>
        <tr r="J294" s="20"/>
      </tp>
      <tp>
        <v>1.0012000000000001</v>
        <stp/>
        <stp>##V3_BDPV12</stp>
        <stp>GVTWTL10 Index</stp>
        <stp>PX LAST</stp>
        <stp>[PortRiskExposureMonitor_v1.1.xlsm]MT!R74C10</stp>
        <tr r="J74" s="20"/>
      </tp>
      <tp>
        <v>0.05</v>
        <stp/>
        <stp>##V3_BDPV12</stp>
        <stp>BUBOR06M Index</stp>
        <stp>PX LAST</stp>
        <stp>[PortRiskExposureMonitor_v1.1.xlsm]MT!R21C51</stp>
        <tr r="AY21" s="20"/>
      </tp>
      <tp>
        <v>39.75</v>
        <stp/>
        <stp>##V3_BDPV12</stp>
        <stp>ADSF30 Curncy</stp>
        <stp>PX LAST</stp>
        <stp>[PortRiskExposureMonitor_v1.1.xlsm]MT!R295C10</stp>
        <tr r="J295" s="20"/>
      </tp>
      <tp t="s">
        <v>#N/A Invalid Security</v>
        <stp/>
        <stp>##V3_BDPV12</stp>
        <stp>.BS_INR10 Index</stp>
        <stp>PX LAST</stp>
        <stp>[PortRiskExposureMonitor_v1.1.xlsm]MT!R166C10</stp>
        <tr r="J166" s="20"/>
      </tp>
      <tp>
        <v>6.7160000000000002</v>
        <stp/>
        <stp>##V3_BDPV12</stp>
        <stp>GSAB2YR Index</stp>
        <stp>PX LAST</stp>
        <stp>[PortRiskExposureMonitor_v1.1.xlsm]MT!R11C10</stp>
        <tr r="J11" s="20"/>
      </tp>
      <tp>
        <v>0.86</v>
        <stp/>
        <stp>##V3_BDPV12</stp>
        <stp>GHGB3YR Index</stp>
        <stp>PX LAST</stp>
        <stp>[PortRiskExposureMonitor_v1.1.xlsm]MT!R12C10</stp>
        <tr r="J12" s="20"/>
      </tp>
      <tp>
        <v>4.55</v>
        <stp/>
        <stp>##V3_BDPV12</stp>
        <stp>CLGB10Y Index</stp>
        <stp>PX LAST</stp>
        <stp>[PortRiskExposureMonitor_v1.1.xlsm]MT!R69C10</stp>
        <tr r="J69" s="20"/>
      </tp>
      <tp>
        <v>7.4119999999999999</v>
        <stp/>
        <stp>##V3_BDPV12</stp>
        <stp>GSAB5YR Index</stp>
        <stp>PX LAST</stp>
        <stp>[PortRiskExposureMonitor_v1.1.xlsm]MT!R38C10</stp>
        <tr r="J38" s="20"/>
      </tp>
      <tp>
        <v>0.188</v>
        <stp/>
        <stp>##V3_BDPV12</stp>
        <stp>GSGB5YR Index</stp>
        <stp>PX LAST</stp>
        <stp>[PortRiskExposureMonitor_v1.1.xlsm]MT!R34C10</stp>
        <tr r="J34" s="20"/>
      </tp>
      <tp>
        <v>1.41</v>
        <stp/>
        <stp>##V3_BDPV12</stp>
        <stp>GHGB5YR Index</stp>
        <stp>PX LAST</stp>
        <stp>[PortRiskExposureMonitor_v1.1.xlsm]MT!R39C10</stp>
        <tr r="J39" s="20"/>
      </tp>
      <tp>
        <v>2.4295</v>
        <stp/>
        <stp>##V3_BDPV12</stp>
        <stp>MASB10Y Index</stp>
        <stp>PX LAST</stp>
        <stp>[PortRiskExposureMonitor_v1.1.xlsm]MT!R73C10</stp>
        <tr r="J73" s="20"/>
      </tp>
      <tp>
        <v>2.5009999999999999</v>
        <stp/>
        <stp>##V3_BDPV12</stp>
        <stp>POGB5YR Index</stp>
        <stp>PX LAST</stp>
        <stp>[PortRiskExposureMonitor_v1.1.xlsm]MT!R40C10</stp>
        <tr r="J40" s="20"/>
      </tp>
      <tp>
        <v>1.552</v>
        <stp/>
        <stp>##V3_BDPV12</stp>
        <stp>POGB2YR Index</stp>
        <stp>PX LAST</stp>
        <stp>[PortRiskExposureMonitor_v1.1.xlsm]MT!R13C10</stp>
        <tr r="J13" s="20"/>
      </tp>
      <tp>
        <v>10.868</v>
        <stp/>
        <stp>##V3_BDPV12</stp>
        <stp>BPSS10 Curncy</stp>
        <stp>PX LAST</stp>
        <stp>[PortRiskExposureMonitor_v1.1.xlsm]MT!R159C10</stp>
        <tr r="J159" s="20"/>
      </tp>
      <tp>
        <v>11.107010000000001</v>
        <stp/>
        <stp>##V3_BDPV12</stp>
        <stp>CT425574 Curncy</stp>
        <stp>PX LAST</stp>
        <stp>[PortRiskExposureMonitor_v1.1.xlsm]MT!R71C50</stp>
        <tr r="AX71" s="20"/>
      </tp>
      <tp>
        <v>14.475390000000001</v>
        <stp/>
        <stp>##V3_BDPV12</stp>
        <stp>CT855561 Curncy</stp>
        <stp>PX LAST</stp>
        <stp>[PortRiskExposureMonitor_v1.1.xlsm]MT!R52C50</stp>
        <tr r="AX52" s="20"/>
      </tp>
      <tp>
        <v>72.310410000000005</v>
        <stp/>
        <stp>##V3_BDPV12</stp>
        <stp>CPHIL1U5 Curncy</stp>
        <stp>PX LAST</stp>
        <stp>[PortRiskExposureMonitor_v1.1.xlsm]MT!R56C50</stp>
        <tr r="AX56" s="20"/>
      </tp>
      <tp>
        <v>45.9178</v>
        <stp/>
        <stp>##V3_BDPV12</stp>
        <stp>EUSS10 Curncy</stp>
        <stp>PX LAST</stp>
        <stp>[PortRiskExposureMonitor_v1.1.xlsm]MT!R157C10</stp>
        <tr r="J157" s="20"/>
      </tp>
      <tp>
        <v>6.9009999999999998</v>
        <stp/>
        <stp>##V3_BDPV12</stp>
        <stp>GIND2YR Index</stp>
        <stp>PX LAST</stp>
        <stp>[PortRiskExposureMonitor_v1.1.xlsm]MT!R24C10</stp>
        <tr r="J24" s="20"/>
      </tp>
      <tp>
        <v>7.46</v>
        <stp/>
        <stp>##V3_BDPV12</stp>
        <stp>GIND5YR Index</stp>
        <stp>PX LAST</stp>
        <stp>[PortRiskExposureMonitor_v1.1.xlsm]MT!R51C10</stp>
        <tr r="J51" s="20"/>
      </tp>
      <tp>
        <v>-0.438</v>
        <stp/>
        <stp>##V3_BDPV12</stp>
        <stp>GSGB2YR Index</stp>
        <stp>PX LAST</stp>
        <stp>[PortRiskExposureMonitor_v1.1.xlsm]MT!R7C10</stp>
        <tr r="J7" s="20"/>
      </tp>
      <tp>
        <v>2.2951999999999999</v>
        <stp/>
        <stp>##V3_BDPV12</stp>
        <stp>USGG2YR Index</stp>
        <stp>PX LAST</stp>
        <stp>[PortRiskExposureMonitor_v1.1.xlsm]MT!R2C10</stp>
        <tr r="J2" s="20"/>
      </tp>
      <tp>
        <v>100.8496</v>
        <stp/>
        <stp>##V3_BDPV12</stp>
        <stp>CINO1U5 Curncy</stp>
        <stp>PX LAST</stp>
        <stp>[PortRiskExposureMonitor_v1.1.xlsm]MT!R54C50</stp>
        <tr r="AX54" s="20"/>
      </tp>
      <tp>
        <v>111.15779999999999</v>
        <stp/>
        <stp>##V3_BDPV12</stp>
        <stp>CMEX1U5 Curncy</stp>
        <stp>PX LAST</stp>
        <stp>[PortRiskExposureMonitor_v1.1.xlsm]MT!R65C50</stp>
        <tr r="AX65" s="20"/>
      </tp>
      <tp>
        <v>12.26573</v>
        <stp/>
        <stp>##V3_BDPV12</stp>
        <stp>CAUT1U5 Curncy</stp>
        <stp>PX LAST</stp>
        <stp>[PortRiskExposureMonitor_v1.1.xlsm]MT!R73C50</stp>
        <tr r="AX73" s="20"/>
      </tp>
      <tp>
        <v>107.12</v>
        <stp/>
        <stp>##V3_BDPV12</stp>
        <stp>CCOL1U5 Curncy</stp>
        <stp>PX LAST</stp>
        <stp>[PortRiskExposureMonitor_v1.1.xlsm]MT!R64C50</stp>
        <tr r="AX64" s="20"/>
      </tp>
      <tp>
        <v>161.3236</v>
        <stp/>
        <stp>##V3_BDPV12</stp>
        <stp>CBRZ1U5 Curncy</stp>
        <stp>PX LAST</stp>
        <stp>[PortRiskExposureMonitor_v1.1.xlsm]MT!R62C50</stp>
        <tr r="AX62" s="20"/>
      </tp>
      <tp>
        <v>10.421239999999999</v>
        <stp/>
        <stp>##V3_BDPV12</stp>
        <stp>CDBR1U5 Curncy</stp>
        <stp>PX LAST</stp>
        <stp>[PortRiskExposureMonitor_v1.1.xlsm]MT!R67C50</stp>
        <tr r="AX67" s="20"/>
      </tp>
      <tp>
        <v>63.211460000000002</v>
        <stp/>
        <stp>##V3_BDPV12</stp>
        <stp>CPGB1U5 Curncy</stp>
        <stp>PX LAST</stp>
        <stp>[PortRiskExposureMonitor_v1.1.xlsm]MT!R70C50</stp>
        <tr r="AX70" s="20"/>
      </tp>
      <tp>
        <v>38.972619999999999</v>
        <stp/>
        <stp>##V3_BDPV12</stp>
        <stp>CSPA1U5 Curncy</stp>
        <stp>PX LAST</stp>
        <stp>[PortRiskExposureMonitor_v1.1.xlsm]MT!R69C50</stp>
        <tr r="AX69" s="20"/>
      </tp>
      <tp>
        <v>16.31081</v>
        <stp/>
        <stp>##V3_BDPV12</stp>
        <stp>CUKT1U5 Curncy</stp>
        <stp>PX LAST</stp>
        <stp>[PortRiskExposureMonitor_v1.1.xlsm]MT!R51C50</stp>
        <tr r="AX51" s="20"/>
      </tp>
      <tp>
        <v>2.1070000000000002</v>
        <stp/>
        <stp>##V3_BDPV12</stp>
        <stp>USGGBE30 Index</stp>
        <stp>PX LAST</stp>
        <stp>[PortRiskExposureMonitor_v1.1.xlsm]MT!R94C10</stp>
        <tr r="J94" s="20"/>
      </tp>
      <tp>
        <v>2.0564</v>
        <stp/>
        <stp>##V3_BDPV12</stp>
        <stp>USGGBE20 Index</stp>
        <stp>PX LAST</stp>
        <stp>[PortRiskExposureMonitor_v1.1.xlsm]MT!R93C10</stp>
        <tr r="J93" s="20"/>
      </tp>
      <tp>
        <v>2.1069</v>
        <stp/>
        <stp>##V3_BDPV12</stp>
        <stp>USGGBE10 Index</stp>
        <stp>PX LAST</stp>
        <stp>[PortRiskExposureMonitor_v1.1.xlsm]MT!R92C10</stp>
        <tr r="J92" s="20"/>
      </tp>
      <tp>
        <v>2.0983000000000001</v>
        <stp/>
        <stp>##V3_BDPV12</stp>
        <stp>USGGBE05 Index</stp>
        <stp>PX LAST</stp>
        <stp>[PortRiskExposureMonitor_v1.1.xlsm]MT!R91C10</stp>
        <tr r="J91" s="20"/>
      </tp>
      <tp t="s">
        <v>SPDR BBG BARC HIGH YIELD BND</v>
        <stp/>
        <stp>##V3_BDPV12</stp>
        <stp>JNK US Equity</stp>
        <stp>NAME</stp>
        <stp>[PortRiskExposureMonitor_v1.1.xlsm]MT!R20C86</stp>
        <tr r="CH20" s="20"/>
      </tp>
      <tp>
        <v>117.357</v>
        <stp/>
        <stp>##V3_BDPV12</stp>
        <stp>CRUSS1U5 Curncy</stp>
        <stp>PX LAST</stp>
        <stp>[PortRiskExposureMonitor_v1.1.xlsm]MT!R59C50</stp>
        <tr r="AX59" s="20"/>
      </tp>
      <tp>
        <v>2.0369999999999999</v>
        <stp/>
        <stp>##V3_BDPV12</stp>
        <stp>HKGG10Y Index</stp>
        <stp>PX LAST</stp>
        <stp>[PortRiskExposureMonitor_v1.1.xlsm]MT!R72C10</stp>
        <tr r="J72" s="20"/>
      </tp>
      <tp>
        <v>2.6588000000000003</v>
        <stp/>
        <stp>##V3_BDPV12</stp>
        <stp>USGG5YR Index</stp>
        <stp>PX LAST</stp>
        <stp>[PortRiskExposureMonitor_v1.1.xlsm]MT!R29C10</stp>
        <tr r="J29" s="20"/>
      </tp>
      <tp>
        <v>32.388500000000001</v>
        <stp/>
        <stp>##V3_BDPV12</stp>
        <stp>EUSS30 Curncy</stp>
        <stp>PX LAST</stp>
        <stp>[PortRiskExposureMonitor_v1.1.xlsm]MT!R292C10</stp>
        <tr r="J292" s="20"/>
      </tp>
      <tp>
        <v>1.897</v>
        <stp/>
        <stp>##V3_BDPV12</stp>
        <stp>GNZGB2 Index</stp>
        <stp>PX LAST</stp>
        <stp>[PortRiskExposureMonitor_v1.1.xlsm]MT!R27C10</stp>
        <tr r="J27" s="20"/>
      </tp>
      <tp>
        <v>2.3449999999999998</v>
        <stp/>
        <stp>##V3_BDPV12</stp>
        <stp>GNZGB5 Index</stp>
        <stp>PX LAST</stp>
        <stp>[PortRiskExposureMonitor_v1.1.xlsm]MT!R54C10</stp>
        <tr r="J54" s="20"/>
      </tp>
      <tp>
        <v>9.1999999999999998E-2</v>
        <stp/>
        <stp>##V3_BDPV12</stp>
        <stp>GSWISS10 Index</stp>
        <stp>PX LAST</stp>
        <stp>[PortRiskExposureMonitor_v1.1.xlsm]MT!R60C10</stp>
        <tr r="J60" s="20"/>
      </tp>
      <tp>
        <v>-0.48299999999999998</v>
        <stp/>
        <stp>##V3_BDPV12</stp>
        <stp>GSWISS05 Index</stp>
        <stp>PX LAST</stp>
        <stp>[PortRiskExposureMonitor_v1.1.xlsm]MT!R33C10</stp>
        <tr r="J33" s="20"/>
      </tp>
      <tp>
        <v>2.8129999999999997</v>
        <stp/>
        <stp>##V3_BDPV12</stp>
        <stp>GNZGB10 Index</stp>
        <stp>PX LAST</stp>
        <stp>[PortRiskExposureMonitor_v1.1.xlsm]MT!R81C10</stp>
        <tr r="J81" s="20"/>
      </tp>
      <tp>
        <v>2.6749999999999998</v>
        <stp/>
        <stp>##V3_BDPV12</stp>
        <stp>GACGB10 Index</stp>
        <stp>PX LAST</stp>
        <stp>[PortRiskExposureMonitor_v1.1.xlsm]MT!R80C10</stp>
        <tr r="J80" s="20"/>
      </tp>
      <tp>
        <v>160.70480000000001</v>
        <stp/>
        <stp>##V3_BDPV12</stp>
        <stp>CSOAF1U5 Curncy</stp>
        <stp>PX LAST</stp>
        <stp>[PortRiskExposureMonitor_v1.1.xlsm]MT!R60C50</stp>
        <tr r="AX60" s="20"/>
      </tp>
      <tp t="s">
        <v>ISHARES INTERNATIONAL HIGH Y</v>
        <stp/>
        <stp>##V3_BDPV12</stp>
        <stp>HYXU US Equity</stp>
        <stp>NAME</stp>
        <stp>[PortRiskExposureMonitor_v1.1.xlsm]MT!R16C86</stp>
        <tr r="CH16" s="20"/>
      </tp>
      <tp>
        <v>3.536</v>
        <stp/>
        <stp>##V3_BDPV12</stp>
        <stp>GCNY3YR Index</stp>
        <stp>PX LAST</stp>
        <stp>[PortRiskExposureMonitor_v1.1.xlsm]MT!R16C10</stp>
        <tr r="J16" s="20"/>
      </tp>
      <tp>
        <v>3.6859999999999999</v>
        <stp/>
        <stp>##V3_BDPV12</stp>
        <stp>GCNY5YR Index</stp>
        <stp>PX LAST</stp>
        <stp>[PortRiskExposureMonitor_v1.1.xlsm]MT!R43C10</stp>
        <tr r="J43" s="20"/>
      </tp>
      <tp t="s">
        <v>ISHARES TIPS BOND ETF</v>
        <stp/>
        <stp>##V3_BDPV12</stp>
        <stp>TIP US Equity</stp>
        <stp>NAME</stp>
        <stp>[PortRiskExposureMonitor_v1.1.xlsm]MT!R13C86</stp>
        <tr r="CH13" s="20"/>
      </tp>
      <tp>
        <v>3.9550000000000001</v>
        <stp/>
        <stp>##V3_BDPV12</stp>
        <stp>MGIY10Y Index</stp>
        <stp>PX LAST</stp>
        <stp>[PortRiskExposureMonitor_v1.1.xlsm]MT!R75C10</stp>
        <tr r="J75" s="20"/>
      </tp>
      <tp>
        <v>70.270719999999997</v>
        <stp/>
        <stp>##V3_BDPV12</stp>
        <stp>CMLAY1U5 Curncy</stp>
        <stp>PX LAST</stp>
        <stp>[PortRiskExposureMonitor_v1.1.xlsm]MT!R55C50</stp>
        <tr r="AX55" s="20"/>
      </tp>
      <tp t="s">
        <v>VANGUARD REAL ESTATE ETF</v>
        <stp/>
        <stp>##V3_BDPV12</stp>
        <stp>VNQ US Equity</stp>
        <stp>NAME</stp>
        <stp>[PortRiskExposureMonitor_v1.1.xlsm]MT!R18C86</stp>
        <tr r="CH18" s="20"/>
      </tp>
      <tp t="s">
        <v>VANGUARD FTSE DEVELOPED ETF</v>
        <stp/>
        <stp>##V3_BDPV12</stp>
        <stp>VEA US Equity</stp>
        <stp>NAME</stp>
        <stp>[PortRiskExposureMonitor_v1.1.xlsm]MT!R22C86</stp>
        <tr r="CH22" s="20"/>
      </tp>
      <tp t="s">
        <v>VANGUARD FTSE EMERGING MARKE</v>
        <stp/>
        <stp>##V3_BDPV12</stp>
        <stp>VWO US Equity</stp>
        <stp>NAME</stp>
        <stp>[PortRiskExposureMonitor_v1.1.xlsm]MT!R23C86</stp>
        <tr r="CH23" s="20"/>
      </tp>
      <tp t="s">
        <v>VANGUARD TOTAL STOCK MKT ETF</v>
        <stp/>
        <stp>##V3_BDPV12</stp>
        <stp>VTI US Equity</stp>
        <stp>NAME</stp>
        <stp>[PortRiskExposureMonitor_v1.1.xlsm]MT!R17C86</stp>
        <tr r="CH17" s="20"/>
      </tp>
      <tp>
        <v>1.1881999999999999</v>
        <stp/>
        <stp>##V3_BDPV12</stp>
        <stp>THFX6M Index</stp>
        <stp>PX LAST</stp>
        <stp>[PortRiskExposureMonitor_v1.1.xlsm]MT!R19C51</stp>
        <tr r="AY19" s="20"/>
      </tp>
      <tp t="s">
        <v>SPDR CITI INTERNATIONAL GOVE</v>
        <stp/>
        <stp>##V3_BDPV12</stp>
        <stp>WIP US Equity</stp>
        <stp>NAME</stp>
        <stp>[PortRiskExposureMonitor_v1.1.xlsm]MT!R14C86</stp>
        <tr r="CH14" s="20"/>
      </tp>
      <tp>
        <v>1.4550000000000001</v>
        <stp/>
        <stp>##V3_BDPV12</stp>
        <stp>HKGG2Y Index</stp>
        <stp>PX LAST</stp>
        <stp>[PortRiskExposureMonitor_v1.1.xlsm]MT!R18C10</stp>
        <tr r="J18" s="20"/>
      </tp>
      <tp>
        <v>1.841</v>
        <stp/>
        <stp>##V3_BDPV12</stp>
        <stp>HKGG5Y Index</stp>
        <stp>PX LAST</stp>
        <stp>[PortRiskExposureMonitor_v1.1.xlsm]MT!R45C10</stp>
        <tr r="J45" s="20"/>
      </tp>
      <tp>
        <v>3.7999999999999999E-2</v>
        <stp/>
        <stp>##V3_BDPV12</stp>
        <stp>GJGB10 Index</stp>
        <stp>PX LAST</stp>
        <stp>[PortRiskExposureMonitor_v1.1.xlsm]MT!R58C10</stp>
        <tr r="J58" s="20"/>
      </tp>
      <tp>
        <v>3.64</v>
        <stp/>
        <stp>##V3_BDPV12</stp>
        <stp>CLGB3Y Index</stp>
        <stp>PX LAST</stp>
        <stp>[PortRiskExposureMonitor_v1.1.xlsm]MT!R15C10</stp>
        <tr r="J15" s="20"/>
      </tp>
      <tp>
        <v>3.98</v>
        <stp/>
        <stp>##V3_BDPV12</stp>
        <stp>CLGB7Y Index</stp>
        <stp>PX LAST</stp>
        <stp>[PortRiskExposureMonitor_v1.1.xlsm]MT!R42C10</stp>
        <tr r="J42" s="20"/>
      </tp>
      <tp>
        <v>0.755</v>
        <stp/>
        <stp>##V3_BDPV12</stp>
        <stp>GJGB30 Index</stp>
        <stp>PX LAST</stp>
        <stp>[PortRiskExposureMonitor_v1.1.xlsm]MT!R85C10</stp>
        <tr r="J85" s="20"/>
      </tp>
      <tp t="s">
        <v>#N/A Invalid Security</v>
        <stp/>
        <stp>##V3_BDPV12</stp>
        <stp>.BS_NOK10 Index</stp>
        <stp>PX LAST</stp>
        <stp>[PortRiskExposureMonitor_v1.1.xlsm]MT!R163C10</stp>
        <tr r="J163" s="20"/>
      </tp>
      <tp>
        <v>102.3111</v>
        <stp/>
        <stp>##V3_BDPV12</stp>
        <stp>CITLY1U5 Curncy</stp>
        <stp>PX LAST</stp>
        <stp>[PortRiskExposureMonitor_v1.1.xlsm]MT!R68C50</stp>
        <tr r="AX68" s="20"/>
      </tp>
      <tp>
        <v>7.125</v>
        <stp/>
        <stp>##V3_BDPV12</stp>
        <stp>JIBA3M Index</stp>
        <stp>PX LAST</stp>
        <stp>[PortRiskExposureMonitor_v1.1.xlsm]MT!R25C51</stp>
        <tr r="AY25" s="20"/>
      </tp>
      <tp t="s">
        <v>#N/A Invalid Security</v>
        <stp/>
        <stp>##V3_BDPV12</stp>
        <stp>.BS_MXN10 Index</stp>
        <stp>PX LAST</stp>
        <stp>[PortRiskExposureMonitor_v1.1.xlsm]MT!R176C10</stp>
        <tr r="J176" s="20"/>
      </tp>
      <tp>
        <v>1.78</v>
        <stp/>
        <stp>##V3_BDPV12</stp>
        <stp>WIBR6M Index</stp>
        <stp>PX LAST</stp>
        <stp>[PortRiskExposureMonitor_v1.1.xlsm]MT!R22C51</stp>
        <tr r="AY22" s="20"/>
      </tp>
      <tp>
        <v>8.9109999999999996</v>
        <stp/>
        <stp>##V3_BDPV12</stp>
        <stp>GEBR5Y Index</stp>
        <stp>PX LAST</stp>
        <stp>[PortRiskExposureMonitor_v1.1.xlsm]MT!R55C10</stp>
        <tr r="J55" s="20"/>
      </tp>
      <tp>
        <v>51.267989999999998</v>
        <stp/>
        <stp>##V3_BDPV12</stp>
        <stp>CKREA1U5 Curncy</stp>
        <stp>PX LAST</stp>
        <stp>[PortRiskExposureMonitor_v1.1.xlsm]MT!R57C50</stp>
        <tr r="AX57" s="20"/>
      </tp>
      <tp>
        <v>1.21</v>
        <stp/>
        <stp>##V3_BDPV12</stp>
        <stp>NIBOR6M Index</stp>
        <stp>PX LAST</stp>
        <stp>[PortRiskExposureMonitor_v1.1.xlsm]MT!R9C51</stp>
        <tr r="AY9" s="20"/>
      </tp>
      <tp>
        <v>2.0310000000000001</v>
        <stp/>
        <stp>##V3_BDPV12</stp>
        <stp>GACGB2 Index</stp>
        <stp>PX LAST</stp>
        <stp>[PortRiskExposureMonitor_v1.1.xlsm]MT!R26C10</stp>
        <tr r="J26" s="20"/>
      </tp>
      <tp>
        <v>2.3559999999999999</v>
        <stp/>
        <stp>##V3_BDPV12</stp>
        <stp>GACGB5 Index</stp>
        <stp>PX LAST</stp>
        <stp>[PortRiskExposureMonitor_v1.1.xlsm]MT!R53C10</stp>
        <tr r="J53" s="20"/>
      </tp>
      <tp>
        <v>13.25</v>
        <stp/>
        <stp>##V3_BDPV12</stp>
        <stp>IECM5Y Index</stp>
        <stp>PX LAST</stp>
        <stp>[PortRiskExposureMonitor_v1.1.xlsm]MT!R37C10</stp>
        <tr r="J37" s="20"/>
      </tp>
      <tp>
        <v>12.54</v>
        <stp/>
        <stp>##V3_BDPV12</stp>
        <stp>IECM10 Index</stp>
        <stp>PX LAST</stp>
        <stp>[PortRiskExposureMonitor_v1.1.xlsm]MT!R64C10</stp>
        <tr r="J64" s="20"/>
      </tp>
      <tp>
        <v>13.87</v>
        <stp/>
        <stp>##V3_BDPV12</stp>
        <stp>IECM2Y Index</stp>
        <stp>PX LAST</stp>
        <stp>[PortRiskExposureMonitor_v1.1.xlsm]MT!R10C10</stp>
        <tr r="J10" s="20"/>
      </tp>
      <tp t="s">
        <v>VANGUARD GLBL EX-US REAL EST</v>
        <stp/>
        <stp>##V3_BDPV12</stp>
        <stp>VNQI US Equity</stp>
        <stp>NAME</stp>
        <stp>[PortRiskExposureMonitor_v1.1.xlsm]MT!R21C86</stp>
        <tr r="CH21" s="20"/>
      </tp>
      <tp>
        <v>-41.192500000000003</v>
        <stp/>
        <stp>##V3_BDPV12</stp>
        <stp>PZSS10 Curncy</stp>
        <stp>PX LAST</stp>
        <stp>[PortRiskExposureMonitor_v1.1.xlsm]MT!R172C10</stp>
        <tr r="J172" s="20"/>
      </tp>
      <tp>
        <v>17.274090000000001</v>
        <stp/>
        <stp>##V3_BDPV12</stp>
        <stp>CFRTR1U5 Curncy</stp>
        <stp>PX LAST</stp>
        <stp>[PortRiskExposureMonitor_v1.1.xlsm]MT!R66C50</stp>
        <tr r="AX66" s="20"/>
      </tp>
      <tp>
        <v>5.3361999999999998</v>
        <stp/>
        <stp>##V3_BDPV12</stp>
        <stp>PDSS5YR Index</stp>
        <stp>PX LAST</stp>
        <stp>[PortRiskExposureMonitor_v1.1.xlsm]MT!R50C10</stp>
        <tr r="J50" s="20"/>
      </tp>
      <tp>
        <v>4.2561</v>
        <stp/>
        <stp>##V3_BDPV12</stp>
        <stp>PDSS2YR Index</stp>
        <stp>PX LAST</stp>
        <stp>[PortRiskExposureMonitor_v1.1.xlsm]MT!R23C10</stp>
        <tr r="J23" s="20"/>
      </tp>
      <tp>
        <v>52.8</v>
        <stp/>
        <stp>##V3_BDPV12</stp>
        <stp>SKSS10 Curncy</stp>
        <stp>PX LAST</stp>
        <stp>[PortRiskExposureMonitor_v1.1.xlsm]MT!R164C10</stp>
        <tr r="J164" s="20"/>
      </tp>
      <tp t="s">
        <v>#N/A N/A</v>
        <stp/>
        <stp>##V3_BDPV12</stp>
        <stp>SASS10 Curncy</stp>
        <stp>PX LAST</stp>
        <stp>[PortRiskExposureMonitor_v1.1.xlsm]MT!R174C10</stp>
        <tr r="J174" s="20"/>
      </tp>
      <tp>
        <v>17.3337</v>
        <stp/>
        <stp>##V3_BDPV12</stp>
        <stp>SDSS10 Curncy</stp>
        <stp>PX LAST</stp>
        <stp>[PortRiskExposureMonitor_v1.1.xlsm]MT!R168C10</stp>
        <tr r="J168" s="20"/>
      </tp>
      <tp>
        <v>40.541600000000003</v>
        <stp/>
        <stp>##V3_BDPV12</stp>
        <stp>SFSS10 Curncy</stp>
        <stp>PX LAST</stp>
        <stp>[PortRiskExposureMonitor_v1.1.xlsm]MT!R162C10</stp>
        <tr r="J162" s="20"/>
      </tp>
      <tp t="e">
        <v>#N/A</v>
        <stp/>
        <stp>##V3_BDPV12</stp>
        <stp xml:space="preserve"> Index</stp>
        <stp>PX LAST</stp>
        <stp>[PortRiskExposureMonitor_v1.1.xlsm]MT!R15C51</stp>
        <tr r="AY15" s="20"/>
      </tp>
      <tp t="e">
        <v>#N/A</v>
        <stp/>
        <stp>##V3_BDPV12</stp>
        <stp xml:space="preserve"> Index</stp>
        <stp>PX LAST</stp>
        <stp>[PortRiskExposureMonitor_v1.1.xlsm]MT!R13C51</stp>
        <tr r="AY13" s="20"/>
      </tp>
      <tp t="e">
        <v>#N/A</v>
        <stp/>
        <stp>##V3_BDPV12</stp>
        <stp xml:space="preserve"> Index</stp>
        <stp>PX LAST</stp>
        <stp>[PortRiskExposureMonitor_v1.1.xlsm]MT!R29C51</stp>
        <tr r="AY29" s="20"/>
      </tp>
      <tp t="e">
        <v>#N/A</v>
        <stp/>
        <stp>##V3_BDPV12</stp>
        <stp xml:space="preserve"> Index</stp>
        <stp>PX LAST</stp>
        <stp>[PortRiskExposureMonitor_v1.1.xlsm]MT!R28C51</stp>
        <tr r="AY28" s="20"/>
      </tp>
      <tp t="e">
        <v>#N/A</v>
        <stp/>
        <stp>##V3_BDPV12</stp>
        <stp xml:space="preserve"> Index</stp>
        <stp>PX LAST</stp>
        <stp>[PortRiskExposureMonitor_v1.1.xlsm]MT!R27C51</stp>
        <tr r="AY27" s="20"/>
      </tp>
      <tp t="e">
        <v>#N/A</v>
        <stp/>
        <stp>##V3_BDPV12</stp>
        <stp xml:space="preserve"> Index</stp>
        <stp>PX LAST</stp>
        <stp>[PortRiskExposureMonitor_v1.1.xlsm]MT!R20C51</stp>
        <tr r="AY20" s="20"/>
      </tp>
      <tp t="e">
        <v>#N/A</v>
        <stp/>
        <stp>##V3_BDPV12</stp>
        <stp xml:space="preserve"> Index</stp>
        <stp>PX LAST</stp>
        <stp>[PortRiskExposureMonitor_v1.1.xlsm]MT!R23C51</stp>
        <tr r="AY23" s="20"/>
      </tp>
      <tp t="s">
        <v>#N/A Invalid Security</v>
        <stp/>
        <stp>##V3_BDPV12</stp>
        <stp>.BS_RUB10 Index</stp>
        <stp>PX LAST</stp>
        <stp>[PortRiskExposureMonitor_v1.1.xlsm]MT!R173C10</stp>
        <tr r="J173" s="20"/>
      </tp>
      <tp>
        <v>7.1</v>
        <stp/>
        <stp>##V3_BDPV12</stp>
        <stp>GEBR02Y Index</stp>
        <stp>PX LAST</stp>
        <stp>[PortRiskExposureMonitor_v1.1.xlsm]MT!R28C10</stp>
        <tr r="J28" s="20"/>
      </tp>
      <tp>
        <v>3</v>
        <stp/>
        <stp>##V3_BDPV12</stp>
        <stp>CNRR007 Index</stp>
        <stp>PX LAST</stp>
        <stp>[PortRiskExposureMonitor_v1.1.xlsm]MT!R11C51</stp>
        <tr r="AY11" s="20"/>
      </tp>
      <tp>
        <v>9.4290000000000003</v>
        <stp/>
        <stp>##V3_BDPV12</stp>
        <stp>GEBR10Y Index</stp>
        <stp>PX LAST</stp>
        <stp>[PortRiskExposureMonitor_v1.1.xlsm]MT!R82C10</stp>
        <tr r="J82" s="20"/>
      </tp>
      <tp>
        <v>0.89300000000000002</v>
        <stp/>
        <stp>##V3_BDPV12</stp>
        <stp>USGGT20Y Index</stp>
        <stp>PX LAST</stp>
        <stp>[PortRiskExposureMonitor_v1.1.xlsm]MT!R89C10</stp>
        <tr r="J89" s="20"/>
      </tp>
      <tp t="s">
        <v>#N/A N/A</v>
        <stp/>
        <stp>##V3_BDPV12</stp>
        <stp>GNOR5YR Index</stp>
        <stp>PX LAST</stp>
        <stp>[PortRiskExposureMonitor_v1.1.xlsm]MT!R35C10</stp>
        <tr r="J35" s="20"/>
      </tp>
      <tp>
        <v>0.98519999999999996</v>
        <stp/>
        <stp>##V3_BDPV12</stp>
        <stp>USGGT30Y Index</stp>
        <stp>PX LAST</stp>
        <stp>[PortRiskExposureMonitor_v1.1.xlsm]MT!R90C10</stp>
        <tr r="J90" s="20"/>
      </tp>
      <tp>
        <v>0.50009999999999999</v>
        <stp/>
        <stp>##V3_BDPV12</stp>
        <stp>USGGT05Y Index</stp>
        <stp>PX LAST</stp>
        <stp>[PortRiskExposureMonitor_v1.1.xlsm]MT!R87C10</stp>
        <tr r="J87" s="20"/>
      </tp>
      <tp>
        <v>0.75219999999999998</v>
        <stp/>
        <stp>##V3_BDPV12</stp>
        <stp>USGGT10Y Index</stp>
        <stp>PX LAST</stp>
        <stp>[PortRiskExposureMonitor_v1.1.xlsm]MT!R88C10</stp>
        <tr r="J88" s="20"/>
      </tp>
      <tp t="s">
        <v>VANECK VECTORS J.P. MORGAN E</v>
        <stp/>
        <stp>##V3_BDPV12</stp>
        <stp>EMLC US Equity</stp>
        <stp>NAME</stp>
        <stp>[PortRiskExposureMonitor_v1.1.xlsm]MT!R19C86</stp>
        <tr r="CH19" s="20"/>
      </tp>
      <tp>
        <v>36.75</v>
        <stp/>
        <stp>##V3_BDPV12</stp>
        <stp>NDSS055 Curncy</stp>
        <stp>PX LAST</stp>
        <stp>[PortRiskExposureMonitor_v1.1.xlsm]MT!R140C10</stp>
        <tr r="J140" s="20"/>
      </tp>
      <tp>
        <v>-2.1000000000000001E-2</v>
        <stp/>
        <stp>##V3_BDPV12</stp>
        <stp>GECU5YR Index</stp>
        <stp>PX LAST</stp>
        <stp>[PortRiskExposureMonitor_v1.1.xlsm]MT!R32C10</stp>
        <tr r="J32" s="20"/>
      </tp>
      <tp>
        <v>4.29</v>
        <stp/>
        <stp>##V3_BDPV12</stp>
        <stp>USSP10 Curncy</stp>
        <stp>PX LAST</stp>
        <stp>[PortRiskExposureMonitor_v1.1.xlsm]MT!R156C10</stp>
        <tr r="J156" s="20"/>
      </tp>
      <tp>
        <v>1.33</v>
        <stp/>
        <stp>##V3_BDPV12</stp>
        <stp>DEGGBE10 Index</stp>
        <stp>PX LAST</stp>
        <stp>[PortRiskExposureMonitor_v1.1.xlsm]MT!R96C10</stp>
        <tr r="J96" s="20"/>
      </tp>
      <tp>
        <v>0.99</v>
        <stp/>
        <stp>##V3_BDPV12</stp>
        <stp>DEGGBE07 Index</stp>
        <stp>PX LAST</stp>
        <stp>[PortRiskExposureMonitor_v1.1.xlsm]MT!R95C10</stp>
        <tr r="J95" s="20"/>
      </tp>
      <tp>
        <v>36.25</v>
        <stp/>
        <stp>##V3_BDPV12</stp>
        <stp>NDSS022 Curncy</stp>
        <stp>PX LAST</stp>
        <stp>[PortRiskExposureMonitor_v1.1.xlsm]MT!R119C10</stp>
        <tr r="J119" s="20"/>
      </tp>
      <tp t="s">
        <v>#N/A N/A</v>
        <stp/>
        <stp>##V3_BDPV12</stp>
        <stp>TBSS10 Curncy</stp>
        <stp>PX LAST</stp>
        <stp>[PortRiskExposureMonitor_v1.1.xlsm]MT!R170C10</stp>
        <tr r="J170" s="20"/>
      </tp>
      <tp>
        <v>3.69</v>
        <stp/>
        <stp>##V3_BDPV12</stp>
        <stp>KLIB3M Index</stp>
        <stp>PX LAST</stp>
        <stp>[PortRiskExposureMonitor_v1.1.xlsm]MT!R14C51</stp>
        <tr r="AY14" s="20"/>
      </tp>
      <tp>
        <v>-0.38400000000000001</v>
        <stp/>
        <stp>##V3_BDPV12</stp>
        <stp>STIB3M Index</stp>
        <stp>PX LAST</stp>
        <stp>[PortRiskExposureMonitor_v1.1.xlsm]MT!R10C51</stp>
        <tr r="AY10" s="20"/>
      </tp>
      <tp>
        <v>3.3250000000000002</v>
        <stp/>
        <stp>##V3_BDPV12</stp>
        <stp>MGIY2Y Index</stp>
        <stp>PX LAST</stp>
        <stp>[PortRiskExposureMonitor_v1.1.xlsm]MT!R21C10</stp>
        <tr r="J21" s="20"/>
      </tp>
      <tp>
        <v>3.5430000000000001</v>
        <stp/>
        <stp>##V3_BDPV12</stp>
        <stp>MGIY5Y Index</stp>
        <stp>PX LAST</stp>
        <stp>[PortRiskExposureMonitor_v1.1.xlsm]MT!R48C10</stp>
        <tr r="J48" s="20"/>
      </tp>
      <tp>
        <v>14.051729999999999</v>
        <stp/>
        <stp>##V3_BDPV12</stp>
        <stp>CBELG1U5 Curncy</stp>
        <stp>PX LAST</stp>
        <stp>[PortRiskExposureMonitor_v1.1.xlsm]MT!R72C50</stp>
        <tr r="AX72" s="20"/>
      </tp>
      <tp>
        <v>-14</v>
        <stp/>
        <stp>##V3_BDPV12</stp>
        <stp>USSP30 Curncy</stp>
        <stp>PX LAST</stp>
        <stp>[PortRiskExposureMonitor_v1.1.xlsm]MT!R291C10</stp>
        <tr r="J291" s="20"/>
      </tp>
      <tp>
        <v>0.65600000000000003</v>
        <stp/>
        <stp>##V3_BDPV12</stp>
        <stp>GVTWTL5 Index</stp>
        <stp>PX LAST</stp>
        <stp>[PortRiskExposureMonitor_v1.1.xlsm]MT!R47C10</stp>
        <tr r="J47" s="20"/>
      </tp>
      <tp>
        <v>0.44</v>
        <stp/>
        <stp>##V3_BDPV12</stp>
        <stp>GVTWTL2 Index</stp>
        <stp>PX LAST</stp>
        <stp>[PortRiskExposureMonitor_v1.1.xlsm]MT!R20C10</stp>
        <tr r="J20" s="20"/>
      </tp>
      <tp>
        <v>1.4039999999999999</v>
        <stp/>
        <stp>##V3_BDPV12</stp>
        <stp>FRGGBE10 Index</stp>
        <stp>PX LAST</stp>
        <stp>[PortRiskExposureMonitor_v1.1.xlsm]MT!R98C10</stp>
        <tr r="J98" s="20"/>
      </tp>
      <tp t="s">
        <v>#N/A N/A</v>
        <stp/>
        <stp>##V3_BDPV12</stp>
        <stp>FRGGBE15 Index</stp>
        <stp>PX LAST</stp>
        <stp>[PortRiskExposureMonitor_v1.1.xlsm]MT!R99C10</stp>
        <tr r="J99" s="20"/>
      </tp>
      <tp>
        <v>1.216</v>
        <stp/>
        <stp>##V3_BDPV12</stp>
        <stp>FRGGBE05 Index</stp>
        <stp>PX LAST</stp>
        <stp>[PortRiskExposureMonitor_v1.1.xlsm]MT!R97C10</stp>
        <tr r="J97" s="20"/>
      </tp>
      <tp>
        <v>50.549959999999999</v>
        <stp/>
        <stp>##V3_BDPV12</stp>
        <stp>CCHIL1U5 Curncy</stp>
        <stp>PX LAST</stp>
        <stp>[PortRiskExposureMonitor_v1.1.xlsm]MT!R63C50</stp>
        <tr r="AX63" s="20"/>
      </tp>
      <tp>
        <v>63.152630000000002</v>
        <stp/>
        <stp>##V3_BDPV12</stp>
        <stp>CCHIN1U5 Curncy</stp>
        <stp>PX LAST</stp>
        <stp>[PortRiskExposureMonitor_v1.1.xlsm]MT!R53C50</stp>
        <tr r="AX53" s="20"/>
      </tp>
      <tp t="s">
        <v>POWERSHARES INT CORP BOND</v>
        <stp/>
        <stp>##V3_BDPV12</stp>
        <stp>PICB US Equity</stp>
        <stp>NAME</stp>
        <stp>[PortRiskExposureMonitor_v1.1.xlsm]MT!R15C86</stp>
        <tr r="CH15" s="20"/>
      </tp>
      <tp>
        <v>1.5270000000000001</v>
        <stp/>
        <stp>##V3_BDPV12</stp>
        <stp>GUKG10 Index</stp>
        <stp>PX LAST</stp>
        <stp>[PortRiskExposureMonitor_v1.1.xlsm]MT!R57C10</stp>
        <tr r="J57" s="20"/>
      </tp>
      <tp>
        <v>1.8050000000000002</v>
        <stp/>
        <stp>##V3_BDPV12</stp>
        <stp>GUKG30 Index</stp>
        <stp>PX LAST</stp>
        <stp>[PortRiskExposureMonitor_v1.1.xlsm]MT!R84C10</stp>
        <tr r="J84" s="20"/>
      </tp>
      <tp t="s">
        <v>#N/A Invalid Security</v>
        <stp/>
        <stp>##V3_BDPV12</stp>
        <stp>.GBB1030 Index</stp>
        <stp>PX LAST</stp>
        <stp>[PortRiskExposureMonitor_v1.1.xlsm]MT!R289C10</stp>
        <tr r="J289" s="20"/>
      </tp>
      <tp t="s">
        <v>#N/A Invalid Security</v>
        <stp/>
        <stp>##V3_BDPV12</stp>
        <stp>.BRB2510 Index</stp>
        <stp>PX LAST</stp>
        <stp>[PortRiskExposureMonitor_v1.1.xlsm]MT!R285C10</stp>
        <tr r="J285" s="20"/>
      </tp>
      <tp t="s">
        <v>#N/A Invalid Security</v>
        <stp/>
        <stp>##V3_BDPV12</stp>
        <stp>.CHB2510 Index</stp>
        <stp>PX LAST</stp>
        <stp>[PortRiskExposureMonitor_v1.1.xlsm]MT!R263C10</stp>
        <tr r="J263" s="20"/>
      </tp>
      <tp t="s">
        <v>#N/A Invalid Security</v>
        <stp/>
        <stp>##V3_BDPV12</stp>
        <stp>.CNB2510 Index</stp>
        <stp>PX LAST</stp>
        <stp>[PortRiskExposureMonitor_v1.1.xlsm]MT!R273C10</stp>
        <tr r="J273" s="20"/>
      </tp>
      <tp t="s">
        <v>#N/A Invalid Security</v>
        <stp/>
        <stp>##V3_BDPV12</stp>
        <stp>.CLB2510 Index</stp>
        <stp>PX LAST</stp>
        <stp>[PortRiskExposureMonitor_v1.1.xlsm]MT!R272C10</stp>
        <tr r="J272" s="20"/>
      </tp>
      <tp t="s">
        <v>#N/A Invalid Security</v>
        <stp/>
        <stp>##V3_BDPV12</stp>
        <stp>.EUB1030 Index</stp>
        <stp>PX LAST</stp>
        <stp>[PortRiskExposureMonitor_v1.1.xlsm]MT!R287C10</stp>
        <tr r="J287" s="20"/>
      </tp>
      <tp>
        <v>0.92300000000000004</v>
        <stp/>
        <stp>##V3_BDPV12</stp>
        <stp>GUKG2 Index</stp>
        <stp>PX LAST</stp>
        <stp>[PortRiskExposureMonitor_v1.1.xlsm]MT!R3C10</stp>
        <tr r="J3" s="20"/>
      </tp>
      <tp>
        <v>-0.156</v>
        <stp/>
        <stp>##V3_BDPV12</stp>
        <stp>GJGB2 Index</stp>
        <stp>PX LAST</stp>
        <stp>[PortRiskExposureMonitor_v1.1.xlsm]MT!R4C10</stp>
        <tr r="J4" s="20"/>
      </tp>
      <tp t="s">
        <v>#N/A Invalid Security</v>
        <stp/>
        <stp>##V3_BDPV12</stp>
        <stp>.AUB2510 Index</stp>
        <stp>PX LAST</stp>
        <stp>[PortRiskExposureMonitor_v1.1.xlsm]MT!R283C10</stp>
        <tr r="J283" s="20"/>
      </tp>
      <tp t="s">
        <v>#N/A Invalid Security</v>
        <stp/>
        <stp>##V3_BDPV12</stp>
        <stp>.GBB2510 Index</stp>
        <stp>PX LAST</stp>
        <stp>[PortRiskExposureMonitor_v1.1.xlsm]MT!R260C10</stp>
        <tr r="J260" s="20"/>
      </tp>
      <tp t="s">
        <v>#N/A Invalid Security</v>
        <stp/>
        <stp>##V3_BDPV12</stp>
        <stp>.AUB1030 Index</stp>
        <stp>PX LAST</stp>
        <stp>[PortRiskExposureMonitor_v1.1.xlsm]MT!R290C10</stp>
        <tr r="J290" s="20"/>
      </tp>
      <tp t="s">
        <v>#N/A Invalid Security</v>
        <stp/>
        <stp>##V3_BDPV12</stp>
        <stp>.EUB2510 Index</stp>
        <stp>PX LAST</stp>
        <stp>[PortRiskExposureMonitor_v1.1.xlsm]MT!R262C10</stp>
        <tr r="J262" s="20"/>
      </tp>
      <tp t="s">
        <v>#N/A Invalid Security</v>
        <stp/>
        <stp>##V3_BDPV12</stp>
        <stp>.JPB2510 Index</stp>
        <stp>PX LAST</stp>
        <stp>[PortRiskExposureMonitor_v1.1.xlsm]MT!R261C10</stp>
        <tr r="J261" s="20"/>
      </tp>
      <tp t="s">
        <v>#N/A Invalid Security</v>
        <stp/>
        <stp>##V3_BDPV12</stp>
        <stp>.KRB2510 Index</stp>
        <stp>PX LAST</stp>
        <stp>[PortRiskExposureMonitor_v1.1.xlsm]MT!R274C10</stp>
        <tr r="J274" s="20"/>
      </tp>
      <tp t="s">
        <v>#N/A Invalid Security</v>
        <stp/>
        <stp>##V3_BDPV12</stp>
        <stp>.HKB2510 Index</stp>
        <stp>PX LAST</stp>
        <stp>[PortRiskExposureMonitor_v1.1.xlsm]MT!R275C10</stp>
        <tr r="J275" s="20"/>
      </tp>
      <tp t="s">
        <v>#N/A Invalid Security</v>
        <stp/>
        <stp>##V3_BDPV12</stp>
        <stp>.HUB2510 Index</stp>
        <stp>PX LAST</stp>
        <stp>[PortRiskExposureMonitor_v1.1.xlsm]MT!R269C10</stp>
        <tr r="J269" s="20"/>
      </tp>
      <tp t="s">
        <v>#N/A Invalid Security</v>
        <stp/>
        <stp>##V3_BDPV12</stp>
        <stp>.INB2510 Index</stp>
        <stp>PX LAST</stp>
        <stp>[PortRiskExposureMonitor_v1.1.xlsm]MT!R281C10</stp>
        <tr r="J281" s="20"/>
      </tp>
      <tp t="s">
        <v>#N/A Invalid Security</v>
        <stp/>
        <stp>##V3_BDPV12</stp>
        <stp>.IDB2510 Index</stp>
        <stp>PX LAST</stp>
        <stp>[PortRiskExposureMonitor_v1.1.xlsm]MT!R282C10</stp>
        <tr r="J282" s="20"/>
      </tp>
      <tp t="s">
        <v>#N/A Invalid Security</v>
        <stp/>
        <stp>##V3_BDPV12</stp>
        <stp>.NOB2510 Index</stp>
        <stp>PX LAST</stp>
        <stp>[PortRiskExposureMonitor_v1.1.xlsm]MT!R265C10</stp>
        <tr r="J265" s="20"/>
      </tp>
      <tp t="s">
        <v>#N/A Invalid Security</v>
        <stp/>
        <stp>##V3_BDPV12</stp>
        <stp>.NZB2510 Index</stp>
        <stp>PX LAST</stp>
        <stp>[PortRiskExposureMonitor_v1.1.xlsm]MT!R284C10</stp>
        <tr r="J284" s="20"/>
      </tp>
      <tp t="s">
        <v>#N/A Invalid Security</v>
        <stp/>
        <stp>##V3_BDPV12</stp>
        <stp>.JPB1030 Index</stp>
        <stp>PX LAST</stp>
        <stp>[PortRiskExposureMonitor_v1.1.xlsm]MT!R288C10</stp>
        <tr r="J288" s="20"/>
      </tp>
      <tp t="s">
        <v>#N/A Invalid Security</v>
        <stp/>
        <stp>##V3_BDPV12</stp>
        <stp>.THBE10 Index</stp>
        <stp>PX LAST</stp>
        <stp>[PortRiskExposureMonitor_v1.1.xlsm]MT!R106C10</stp>
        <tr r="J106" s="20"/>
      </tp>
      <tp t="s">
        <v>#N/A Invalid Security</v>
        <stp/>
        <stp>##V3_BDPV12</stp>
        <stp>.SEBE10 Index</stp>
        <stp>PX LAST</stp>
        <stp>[PortRiskExposureMonitor_v1.1.xlsm]MT!R307C10</stp>
        <tr r="J307" s="20"/>
      </tp>
      <tp t="s">
        <v>#N/A Invalid Security</v>
        <stp/>
        <stp>##V3_BDPV12</stp>
        <stp>.AUBE10 Index</stp>
        <stp>PX LAST</stp>
        <stp>[PortRiskExposureMonitor_v1.1.xlsm]MT!R299C10</stp>
        <tr r="J299" s="20"/>
      </tp>
      <tp t="s">
        <v>#N/A Invalid Security</v>
        <stp/>
        <stp>##V3_BDPV12</stp>
        <stp>.NZBE10 Index</stp>
        <stp>PX LAST</stp>
        <stp>[PortRiskExposureMonitor_v1.1.xlsm]MT!R305C10</stp>
        <tr r="J305" s="20"/>
      </tp>
      <tp t="s">
        <v>#N/A Invalid Security</v>
        <stp/>
        <stp>##V3_BDPV12</stp>
        <stp>.MXB2510 Index</stp>
        <stp>PX LAST</stp>
        <stp>[PortRiskExposureMonitor_v1.1.xlsm]MT!R271C10</stp>
        <tr r="J271" s="20"/>
      </tp>
      <tp t="s">
        <v>#N/A Invalid Security</v>
        <stp/>
        <stp>##V3_BDPV12</stp>
        <stp>.MYB2510 Index</stp>
        <stp>PX LAST</stp>
        <stp>[PortRiskExposureMonitor_v1.1.xlsm]MT!R278C10</stp>
        <tr r="J278" s="20"/>
      </tp>
      <tp t="s">
        <v>#N/A Invalid Security</v>
        <stp/>
        <stp>##V3_BDPV12</stp>
        <stp>.RUB2510 Index</stp>
        <stp>PX LAST</stp>
        <stp>[PortRiskExposureMonitor_v1.1.xlsm]MT!R266C10</stp>
        <tr r="J266" s="20"/>
      </tp>
      <tp t="s">
        <v>#N/A Invalid Security</v>
        <stp/>
        <stp>##V3_BDPV12</stp>
        <stp>.SGB2510 Index</stp>
        <stp>PX LAST</stp>
        <stp>[PortRiskExposureMonitor_v1.1.xlsm]MT!R276C10</stp>
        <tr r="J276" s="20"/>
      </tp>
      <tp t="s">
        <v>#N/A Invalid Security</v>
        <stp/>
        <stp>##V3_BDPV12</stp>
        <stp>.SEB2510 Index</stp>
        <stp>PX LAST</stp>
        <stp>[PortRiskExposureMonitor_v1.1.xlsm]MT!R264C10</stp>
        <tr r="J264" s="20"/>
      </tp>
      <tp t="s">
        <v>#N/A Invalid Security</v>
        <stp/>
        <stp>##V3_BDPV12</stp>
        <stp>.PHB2510 Index</stp>
        <stp>PX LAST</stp>
        <stp>[PortRiskExposureMonitor_v1.1.xlsm]MT!R280C10</stp>
        <tr r="J280" s="20"/>
      </tp>
      <tp t="s">
        <v>#N/A Invalid Security</v>
        <stp/>
        <stp>##V3_BDPV12</stp>
        <stp>.PLB2510 Index</stp>
        <stp>PX LAST</stp>
        <stp>[PortRiskExposureMonitor_v1.1.xlsm]MT!R270C10</stp>
        <tr r="J270" s="20"/>
      </tp>
      <tp t="s">
        <v>#N/A Invalid Security</v>
        <stp/>
        <stp>##V3_BDPV12</stp>
        <stp>.USB1030 Index</stp>
        <stp>PX LAST</stp>
        <stp>[PortRiskExposureMonitor_v1.1.xlsm]MT!R286C10</stp>
        <tr r="J286" s="20"/>
      </tp>
      <tp>
        <v>-0.97799999999999998</v>
        <stp/>
        <stp>##V3_BDPV12</stp>
        <stp>GEIL10Y Index</stp>
        <stp>PX LAST</stp>
        <stp>[PortRiskExposureMonitor_v1.1.xlsm]MT!R108C10</stp>
        <tr r="J108" s="20"/>
      </tp>
      <tp t="s">
        <v>#N/A Invalid Security</v>
        <stp/>
        <stp>##V3_BDPV12</stp>
        <stp>.THB2510 Index</stp>
        <stp>PX LAST</stp>
        <stp>[PortRiskExposureMonitor_v1.1.xlsm]MT!R279C10</stp>
        <tr r="J279" s="20"/>
      </tp>
      <tp t="s">
        <v>#N/A Invalid Security</v>
        <stp/>
        <stp>##V3_BDPV12</stp>
        <stp>.TRB2510 Index</stp>
        <stp>PX LAST</stp>
        <stp>[PortRiskExposureMonitor_v1.1.xlsm]MT!R267C10</stp>
        <tr r="J267" s="20"/>
      </tp>
      <tp t="s">
        <v>#N/A Invalid Security</v>
        <stp/>
        <stp>##V3_BDPV12</stp>
        <stp>.TWB2510 Index</stp>
        <stp>PX LAST</stp>
        <stp>[PortRiskExposureMonitor_v1.1.xlsm]MT!R277C10</stp>
        <tr r="J277" s="20"/>
      </tp>
      <tp t="s">
        <v>#N/A Invalid Security</v>
        <stp/>
        <stp>##V3_BDPV12</stp>
        <stp>.USB2510 Index</stp>
        <stp>PX LAST</stp>
        <stp>[PortRiskExposureMonitor_v1.1.xlsm]MT!R259C10</stp>
        <tr r="J259" s="20"/>
      </tp>
      <tp t="s">
        <v>#N/A Invalid Security</v>
        <stp/>
        <stp>##V3_BDPV12</stp>
        <stp>.ZAB2510 Index</stp>
        <stp>PX LAST</stp>
        <stp>[PortRiskExposureMonitor_v1.1.xlsm]MT!R268C10</stp>
        <tr r="J268" s="20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633"/>
          <c:h val="0.74333545216935382"/>
        </c:manualLayout>
      </c:layout>
      <c:areaChart>
        <c:grouping val="standard"/>
        <c:varyColors val="0"/>
        <c:ser>
          <c:idx val="2"/>
          <c:order val="1"/>
          <c:tx>
            <c:strRef>
              <c:f>Main!$CB$52</c:f>
              <c:strCache>
                <c:ptCount val="1"/>
                <c:pt idx="0">
                  <c:v>Nikkei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Main!$CB$54:$CB$120</c:f>
              <c:numCache>
                <c:formatCode>General</c:formatCode>
                <c:ptCount val="67"/>
                <c:pt idx="0">
                  <c:v>21380.97</c:v>
                </c:pt>
                <c:pt idx="1">
                  <c:v>21480.9</c:v>
                </c:pt>
                <c:pt idx="2">
                  <c:v>21676.51</c:v>
                </c:pt>
                <c:pt idx="3">
                  <c:v>21803.95</c:v>
                </c:pt>
                <c:pt idx="4">
                  <c:v>21777.29</c:v>
                </c:pt>
                <c:pt idx="5">
                  <c:v>21968.1</c:v>
                </c:pt>
                <c:pt idx="6">
                  <c:v>21824.03</c:v>
                </c:pt>
                <c:pt idx="7">
                  <c:v>21469.200000000001</c:v>
                </c:pt>
                <c:pt idx="8">
                  <c:v>21368.07</c:v>
                </c:pt>
                <c:pt idx="9">
                  <c:v>21252.720000000001</c:v>
                </c:pt>
                <c:pt idx="10">
                  <c:v>21417.759999999998</c:v>
                </c:pt>
                <c:pt idx="11">
                  <c:v>21042.09</c:v>
                </c:pt>
                <c:pt idx="12">
                  <c:v>21181.64</c:v>
                </c:pt>
                <c:pt idx="13">
                  <c:v>21724.47</c:v>
                </c:pt>
                <c:pt idx="14">
                  <c:v>22068.240000000002</c:v>
                </c:pt>
                <c:pt idx="15">
                  <c:v>22389.86</c:v>
                </c:pt>
                <c:pt idx="16">
                  <c:v>22153.63</c:v>
                </c:pt>
                <c:pt idx="17">
                  <c:v>21892.78</c:v>
                </c:pt>
                <c:pt idx="18">
                  <c:v>21736.44</c:v>
                </c:pt>
                <c:pt idx="19">
                  <c:v>21970.81</c:v>
                </c:pt>
                <c:pt idx="20">
                  <c:v>21925.1</c:v>
                </c:pt>
                <c:pt idx="21">
                  <c:v>22149.21</c:v>
                </c:pt>
                <c:pt idx="22">
                  <c:v>21720.25</c:v>
                </c:pt>
                <c:pt idx="23">
                  <c:v>21464.98</c:v>
                </c:pt>
                <c:pt idx="24">
                  <c:v>21154.17</c:v>
                </c:pt>
                <c:pt idx="25">
                  <c:v>21244.68</c:v>
                </c:pt>
                <c:pt idx="26">
                  <c:v>21382.62</c:v>
                </c:pt>
                <c:pt idx="27">
                  <c:v>21382.62</c:v>
                </c:pt>
                <c:pt idx="28">
                  <c:v>21890.86</c:v>
                </c:pt>
                <c:pt idx="29">
                  <c:v>21645.37</c:v>
                </c:pt>
                <c:pt idx="30">
                  <c:v>21610.240000000002</c:v>
                </c:pt>
                <c:pt idx="31">
                  <c:v>22682.080000000002</c:v>
                </c:pt>
                <c:pt idx="32">
                  <c:v>23274.53</c:v>
                </c:pt>
                <c:pt idx="33">
                  <c:v>23486.11</c:v>
                </c:pt>
                <c:pt idx="34">
                  <c:v>23098.29</c:v>
                </c:pt>
                <c:pt idx="35">
                  <c:v>23291.97</c:v>
                </c:pt>
                <c:pt idx="36">
                  <c:v>23629.34</c:v>
                </c:pt>
                <c:pt idx="37">
                  <c:v>23631.88</c:v>
                </c:pt>
                <c:pt idx="38">
                  <c:v>23669.49</c:v>
                </c:pt>
                <c:pt idx="39">
                  <c:v>23940.78</c:v>
                </c:pt>
                <c:pt idx="40">
                  <c:v>24124.15</c:v>
                </c:pt>
                <c:pt idx="41">
                  <c:v>23816.33</c:v>
                </c:pt>
                <c:pt idx="42">
                  <c:v>23808.06</c:v>
                </c:pt>
                <c:pt idx="43">
                  <c:v>23763.37</c:v>
                </c:pt>
                <c:pt idx="44">
                  <c:v>23868.34</c:v>
                </c:pt>
                <c:pt idx="45">
                  <c:v>23951.81</c:v>
                </c:pt>
                <c:pt idx="46">
                  <c:v>23714.880000000001</c:v>
                </c:pt>
                <c:pt idx="47">
                  <c:v>23653.82</c:v>
                </c:pt>
                <c:pt idx="48">
                  <c:v>23710.43</c:v>
                </c:pt>
                <c:pt idx="49">
                  <c:v>23788.2</c:v>
                </c:pt>
                <c:pt idx="50">
                  <c:v>23849.99</c:v>
                </c:pt>
                <c:pt idx="51">
                  <c:v>23714.53</c:v>
                </c:pt>
                <c:pt idx="52">
                  <c:v>23714.53</c:v>
                </c:pt>
                <c:pt idx="53">
                  <c:v>23506.33</c:v>
                </c:pt>
                <c:pt idx="54">
                  <c:v>22764.94</c:v>
                </c:pt>
                <c:pt idx="55">
                  <c:v>22764.94</c:v>
                </c:pt>
                <c:pt idx="56">
                  <c:v>22764.94</c:v>
                </c:pt>
                <c:pt idx="57">
                  <c:v>22764.94</c:v>
                </c:pt>
                <c:pt idx="58">
                  <c:v>22783.98</c:v>
                </c:pt>
                <c:pt idx="59">
                  <c:v>22911.21</c:v>
                </c:pt>
                <c:pt idx="60">
                  <c:v>22892.69</c:v>
                </c:pt>
                <c:pt idx="61">
                  <c:v>22939.18</c:v>
                </c:pt>
                <c:pt idx="62">
                  <c:v>22902.76</c:v>
                </c:pt>
                <c:pt idx="63">
                  <c:v>22866.1</c:v>
                </c:pt>
                <c:pt idx="64">
                  <c:v>22891.72</c:v>
                </c:pt>
                <c:pt idx="65">
                  <c:v>22868</c:v>
                </c:pt>
                <c:pt idx="66">
                  <c:v>22901.77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AFC-4840-B198-E242C03EF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95008"/>
        <c:axId val="97993472"/>
      </c:areaChart>
      <c:lineChart>
        <c:grouping val="standard"/>
        <c:varyColors val="0"/>
        <c:ser>
          <c:idx val="0"/>
          <c:order val="0"/>
          <c:tx>
            <c:strRef>
              <c:f>Main!$N$52</c:f>
              <c:strCache>
                <c:ptCount val="1"/>
                <c:pt idx="0">
                  <c:v>Corr: Nikkei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Main!$N$54:$N$120</c:f>
              <c:numCache>
                <c:formatCode>General</c:formatCode>
                <c:ptCount val="67"/>
                <c:pt idx="0">
                  <c:v>0.48053509116894122</c:v>
                </c:pt>
                <c:pt idx="1">
                  <c:v>0.49517297764443741</c:v>
                </c:pt>
                <c:pt idx="2">
                  <c:v>0.49383976687937003</c:v>
                </c:pt>
                <c:pt idx="3">
                  <c:v>0.49361417469268976</c:v>
                </c:pt>
                <c:pt idx="4">
                  <c:v>0.49264036928804583</c:v>
                </c:pt>
                <c:pt idx="5">
                  <c:v>0.48959914073465399</c:v>
                </c:pt>
                <c:pt idx="6">
                  <c:v>0.49882027322748379</c:v>
                </c:pt>
                <c:pt idx="7">
                  <c:v>0.48495677343496113</c:v>
                </c:pt>
                <c:pt idx="8">
                  <c:v>0.48542552773308556</c:v>
                </c:pt>
                <c:pt idx="9">
                  <c:v>0.48178458016718739</c:v>
                </c:pt>
                <c:pt idx="10">
                  <c:v>0.47450912067121387</c:v>
                </c:pt>
                <c:pt idx="11">
                  <c:v>0.44414392903055733</c:v>
                </c:pt>
                <c:pt idx="12">
                  <c:v>0.44761948343491803</c:v>
                </c:pt>
                <c:pt idx="13">
                  <c:v>0.445667413777384</c:v>
                </c:pt>
                <c:pt idx="14">
                  <c:v>0.45499730561998314</c:v>
                </c:pt>
                <c:pt idx="15">
                  <c:v>0.47865577471624182</c:v>
                </c:pt>
                <c:pt idx="16">
                  <c:v>0.50430782669655705</c:v>
                </c:pt>
                <c:pt idx="17">
                  <c:v>0.49592203810713137</c:v>
                </c:pt>
                <c:pt idx="18">
                  <c:v>0.48518912351352395</c:v>
                </c:pt>
                <c:pt idx="19">
                  <c:v>0.45256228667619219</c:v>
                </c:pt>
                <c:pt idx="20">
                  <c:v>0.44744474025445202</c:v>
                </c:pt>
                <c:pt idx="21">
                  <c:v>0.45995533229920044</c:v>
                </c:pt>
                <c:pt idx="22">
                  <c:v>0.46964111600167324</c:v>
                </c:pt>
                <c:pt idx="23">
                  <c:v>0.47882800667698927</c:v>
                </c:pt>
                <c:pt idx="24">
                  <c:v>0.45521415821805289</c:v>
                </c:pt>
                <c:pt idx="25">
                  <c:v>0.47517738910345003</c:v>
                </c:pt>
                <c:pt idx="26">
                  <c:v>0.51225611107811098</c:v>
                </c:pt>
                <c:pt idx="27">
                  <c:v>0.51247920458153395</c:v>
                </c:pt>
                <c:pt idx="28">
                  <c:v>0.48838318185623203</c:v>
                </c:pt>
                <c:pt idx="29">
                  <c:v>0.51916579357467707</c:v>
                </c:pt>
                <c:pt idx="30">
                  <c:v>0.54205198067762173</c:v>
                </c:pt>
                <c:pt idx="31">
                  <c:v>0.4261482478768942</c:v>
                </c:pt>
                <c:pt idx="32">
                  <c:v>0.33158461514489634</c:v>
                </c:pt>
                <c:pt idx="33">
                  <c:v>0.32839179393385287</c:v>
                </c:pt>
                <c:pt idx="34">
                  <c:v>0.37389820135106311</c:v>
                </c:pt>
                <c:pt idx="35">
                  <c:v>0.39113010582935986</c:v>
                </c:pt>
                <c:pt idx="36">
                  <c:v>0.37405369479784006</c:v>
                </c:pt>
                <c:pt idx="37">
                  <c:v>0.37148127413479082</c:v>
                </c:pt>
                <c:pt idx="38">
                  <c:v>0.3802161905695628</c:v>
                </c:pt>
                <c:pt idx="39">
                  <c:v>0.38193052906530212</c:v>
                </c:pt>
                <c:pt idx="40">
                  <c:v>0.39287334734199297</c:v>
                </c:pt>
                <c:pt idx="41">
                  <c:v>0.37412177482106113</c:v>
                </c:pt>
                <c:pt idx="42">
                  <c:v>0.37722352206633941</c:v>
                </c:pt>
                <c:pt idx="43">
                  <c:v>0.37060304480744832</c:v>
                </c:pt>
                <c:pt idx="44">
                  <c:v>0.36478717021319035</c:v>
                </c:pt>
                <c:pt idx="45">
                  <c:v>0.35910641070182525</c:v>
                </c:pt>
                <c:pt idx="46">
                  <c:v>0.34085118052529423</c:v>
                </c:pt>
                <c:pt idx="47">
                  <c:v>0.33842999318466738</c:v>
                </c:pt>
                <c:pt idx="48">
                  <c:v>0.34659430378125156</c:v>
                </c:pt>
                <c:pt idx="49">
                  <c:v>0.32973991314961781</c:v>
                </c:pt>
                <c:pt idx="50">
                  <c:v>0.33176268824815758</c:v>
                </c:pt>
                <c:pt idx="51">
                  <c:v>0.33313828268110002</c:v>
                </c:pt>
                <c:pt idx="52">
                  <c:v>0.33499788085079957</c:v>
                </c:pt>
                <c:pt idx="53">
                  <c:v>0.33678702150301909</c:v>
                </c:pt>
                <c:pt idx="54">
                  <c:v>0.35572155226101043</c:v>
                </c:pt>
                <c:pt idx="55">
                  <c:v>0.35710755214346629</c:v>
                </c:pt>
                <c:pt idx="56">
                  <c:v>0.38591534163911595</c:v>
                </c:pt>
                <c:pt idx="57">
                  <c:v>0.38598371826055339</c:v>
                </c:pt>
                <c:pt idx="58">
                  <c:v>0.38626692703757404</c:v>
                </c:pt>
                <c:pt idx="59">
                  <c:v>0.40984710108019057</c:v>
                </c:pt>
                <c:pt idx="60">
                  <c:v>0.40924370802638682</c:v>
                </c:pt>
                <c:pt idx="61">
                  <c:v>0.42999882620662139</c:v>
                </c:pt>
                <c:pt idx="62">
                  <c:v>0.43001914810237779</c:v>
                </c:pt>
                <c:pt idx="63">
                  <c:v>0.42550882644972815</c:v>
                </c:pt>
                <c:pt idx="64">
                  <c:v>0.42574852279207626</c:v>
                </c:pt>
                <c:pt idx="65">
                  <c:v>0.40298973897385992</c:v>
                </c:pt>
                <c:pt idx="66">
                  <c:v>0.41197478762920536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AFC-4840-B198-E242C03EF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825536"/>
        <c:axId val="97827456"/>
      </c:lineChart>
      <c:dateAx>
        <c:axId val="97825536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97827456"/>
        <c:crosses val="autoZero"/>
        <c:auto val="1"/>
        <c:lblOffset val="100"/>
        <c:baseTimeUnit val="days"/>
        <c:majorUnit val="1"/>
      </c:dateAx>
      <c:valAx>
        <c:axId val="9782745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97825536"/>
        <c:crosses val="autoZero"/>
        <c:crossBetween val="between"/>
      </c:valAx>
      <c:valAx>
        <c:axId val="979934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97995008"/>
        <c:crosses val="max"/>
        <c:crossBetween val="between"/>
      </c:valAx>
      <c:dateAx>
        <c:axId val="979950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97993472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5208"/>
          <c:h val="6.583909482363641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822" l="0.70000000000000062" r="0.70000000000000062" t="0.7500000000000082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655"/>
          <c:h val="0.74333545216935404"/>
        </c:manualLayout>
      </c:layout>
      <c:areaChart>
        <c:grouping val="standard"/>
        <c:varyColors val="0"/>
        <c:ser>
          <c:idx val="2"/>
          <c:order val="1"/>
          <c:tx>
            <c:strRef>
              <c:f>Main!$CC$52</c:f>
              <c:strCache>
                <c:ptCount val="1"/>
                <c:pt idx="0">
                  <c:v>HangSeng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Main!$CC$54:$CC$120</c:f>
              <c:numCache>
                <c:formatCode>General</c:formatCode>
                <c:ptCount val="67"/>
                <c:pt idx="0">
                  <c:v>31549.93</c:v>
                </c:pt>
                <c:pt idx="1">
                  <c:v>31513.759999999998</c:v>
                </c:pt>
                <c:pt idx="2">
                  <c:v>31501.97</c:v>
                </c:pt>
                <c:pt idx="3">
                  <c:v>31541.1</c:v>
                </c:pt>
                <c:pt idx="4">
                  <c:v>31435.01</c:v>
                </c:pt>
                <c:pt idx="5">
                  <c:v>31601.45</c:v>
                </c:pt>
                <c:pt idx="6">
                  <c:v>31594.33</c:v>
                </c:pt>
                <c:pt idx="7">
                  <c:v>30996.21</c:v>
                </c:pt>
                <c:pt idx="8">
                  <c:v>30654.52</c:v>
                </c:pt>
                <c:pt idx="9">
                  <c:v>30196.92</c:v>
                </c:pt>
                <c:pt idx="10">
                  <c:v>30510.73</c:v>
                </c:pt>
                <c:pt idx="11">
                  <c:v>29886.39</c:v>
                </c:pt>
                <c:pt idx="12">
                  <c:v>30583.45</c:v>
                </c:pt>
                <c:pt idx="13">
                  <c:v>31044.25</c:v>
                </c:pt>
                <c:pt idx="14">
                  <c:v>30844.720000000001</c:v>
                </c:pt>
                <c:pt idx="15">
                  <c:v>31268.66</c:v>
                </c:pt>
                <c:pt idx="16">
                  <c:v>31498.6</c:v>
                </c:pt>
                <c:pt idx="17">
                  <c:v>31267.17</c:v>
                </c:pt>
                <c:pt idx="18">
                  <c:v>30965.68</c:v>
                </c:pt>
                <c:pt idx="19">
                  <c:v>31431.89</c:v>
                </c:pt>
                <c:pt idx="20">
                  <c:v>30873.63</c:v>
                </c:pt>
                <c:pt idx="21">
                  <c:v>31115.43</c:v>
                </c:pt>
                <c:pt idx="22">
                  <c:v>31115.43</c:v>
                </c:pt>
                <c:pt idx="23">
                  <c:v>31115.43</c:v>
                </c:pt>
                <c:pt idx="24">
                  <c:v>30515.599999999999</c:v>
                </c:pt>
                <c:pt idx="25">
                  <c:v>29839.53</c:v>
                </c:pt>
                <c:pt idx="26">
                  <c:v>29459.63</c:v>
                </c:pt>
                <c:pt idx="27">
                  <c:v>29507.42</c:v>
                </c:pt>
                <c:pt idx="28">
                  <c:v>30451.27</c:v>
                </c:pt>
                <c:pt idx="29">
                  <c:v>30323.200000000001</c:v>
                </c:pt>
                <c:pt idx="30">
                  <c:v>30595.42</c:v>
                </c:pt>
                <c:pt idx="31">
                  <c:v>32245.22</c:v>
                </c:pt>
                <c:pt idx="32">
                  <c:v>32601.78</c:v>
                </c:pt>
                <c:pt idx="33">
                  <c:v>32642.09</c:v>
                </c:pt>
                <c:pt idx="34">
                  <c:v>32887.269999999997</c:v>
                </c:pt>
                <c:pt idx="35">
                  <c:v>32607.29</c:v>
                </c:pt>
                <c:pt idx="36">
                  <c:v>32966.89</c:v>
                </c:pt>
                <c:pt idx="37">
                  <c:v>33154.120000000003</c:v>
                </c:pt>
                <c:pt idx="38">
                  <c:v>32654.45</c:v>
                </c:pt>
                <c:pt idx="39">
                  <c:v>32958.69</c:v>
                </c:pt>
                <c:pt idx="40">
                  <c:v>32930.699999999997</c:v>
                </c:pt>
                <c:pt idx="41">
                  <c:v>32393.41</c:v>
                </c:pt>
                <c:pt idx="42">
                  <c:v>32254.89</c:v>
                </c:pt>
                <c:pt idx="43">
                  <c:v>32121.94</c:v>
                </c:pt>
                <c:pt idx="44">
                  <c:v>31983.41</c:v>
                </c:pt>
                <c:pt idx="45">
                  <c:v>31904.75</c:v>
                </c:pt>
                <c:pt idx="46">
                  <c:v>31338.87</c:v>
                </c:pt>
                <c:pt idx="47">
                  <c:v>31412.54</c:v>
                </c:pt>
                <c:pt idx="48">
                  <c:v>31120.39</c:v>
                </c:pt>
                <c:pt idx="49">
                  <c:v>31073.72</c:v>
                </c:pt>
                <c:pt idx="50">
                  <c:v>31011.41</c:v>
                </c:pt>
                <c:pt idx="51">
                  <c:v>30899.53</c:v>
                </c:pt>
                <c:pt idx="52">
                  <c:v>30814.639999999999</c:v>
                </c:pt>
                <c:pt idx="53">
                  <c:v>30736.48</c:v>
                </c:pt>
                <c:pt idx="54">
                  <c:v>30560.95</c:v>
                </c:pt>
                <c:pt idx="55">
                  <c:v>30515.31</c:v>
                </c:pt>
                <c:pt idx="56">
                  <c:v>29919.15</c:v>
                </c:pt>
                <c:pt idx="57">
                  <c:v>29919.15</c:v>
                </c:pt>
                <c:pt idx="58">
                  <c:v>29863.71</c:v>
                </c:pt>
                <c:pt idx="59">
                  <c:v>29597.66</c:v>
                </c:pt>
                <c:pt idx="60">
                  <c:v>29578.01</c:v>
                </c:pt>
                <c:pt idx="61">
                  <c:v>29578.01</c:v>
                </c:pt>
                <c:pt idx="62">
                  <c:v>29578.01</c:v>
                </c:pt>
                <c:pt idx="63">
                  <c:v>29367.06</c:v>
                </c:pt>
                <c:pt idx="64">
                  <c:v>29234.09</c:v>
                </c:pt>
                <c:pt idx="65">
                  <c:v>29253.66</c:v>
                </c:pt>
                <c:pt idx="66">
                  <c:v>29050.41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72C-4E27-BD7B-8C1F183D0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424320"/>
        <c:axId val="223111808"/>
      </c:areaChart>
      <c:lineChart>
        <c:grouping val="standard"/>
        <c:varyColors val="0"/>
        <c:ser>
          <c:idx val="0"/>
          <c:order val="0"/>
          <c:tx>
            <c:strRef>
              <c:f>Main!$O$52</c:f>
              <c:strCache>
                <c:ptCount val="1"/>
                <c:pt idx="0">
                  <c:v>Corr: HangSeng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Main!$O$54:$O$120</c:f>
              <c:numCache>
                <c:formatCode>General</c:formatCode>
                <c:ptCount val="67"/>
                <c:pt idx="0">
                  <c:v>0.86162111587572121</c:v>
                </c:pt>
                <c:pt idx="1">
                  <c:v>0.87474514118793556</c:v>
                </c:pt>
                <c:pt idx="2">
                  <c:v>0.87507382848195958</c:v>
                </c:pt>
                <c:pt idx="3">
                  <c:v>0.87547341518495159</c:v>
                </c:pt>
                <c:pt idx="4">
                  <c:v>0.87806833029386577</c:v>
                </c:pt>
                <c:pt idx="5">
                  <c:v>0.87768285807159607</c:v>
                </c:pt>
                <c:pt idx="6">
                  <c:v>0.88074196527732385</c:v>
                </c:pt>
                <c:pt idx="7">
                  <c:v>0.87782688060772507</c:v>
                </c:pt>
                <c:pt idx="8">
                  <c:v>0.88009896538734478</c:v>
                </c:pt>
                <c:pt idx="9">
                  <c:v>0.87649596666974694</c:v>
                </c:pt>
                <c:pt idx="10">
                  <c:v>0.87666614266470799</c:v>
                </c:pt>
                <c:pt idx="11">
                  <c:v>0.86126226688853458</c:v>
                </c:pt>
                <c:pt idx="12">
                  <c:v>0.85555339901818095</c:v>
                </c:pt>
                <c:pt idx="13">
                  <c:v>0.8503176774805622</c:v>
                </c:pt>
                <c:pt idx="14">
                  <c:v>0.85075122107771173</c:v>
                </c:pt>
                <c:pt idx="15">
                  <c:v>0.8591274123841014</c:v>
                </c:pt>
                <c:pt idx="16">
                  <c:v>0.86057576710184458</c:v>
                </c:pt>
                <c:pt idx="17">
                  <c:v>0.85897597532428671</c:v>
                </c:pt>
                <c:pt idx="18">
                  <c:v>0.85803579819575015</c:v>
                </c:pt>
                <c:pt idx="19">
                  <c:v>0.86393156059522114</c:v>
                </c:pt>
                <c:pt idx="20">
                  <c:v>0.86366452407288119</c:v>
                </c:pt>
                <c:pt idx="21">
                  <c:v>0.87618570561994591</c:v>
                </c:pt>
                <c:pt idx="22">
                  <c:v>0.87309239701050634</c:v>
                </c:pt>
                <c:pt idx="23">
                  <c:v>0.87274529065597306</c:v>
                </c:pt>
                <c:pt idx="24">
                  <c:v>0.87001103353929954</c:v>
                </c:pt>
                <c:pt idx="25">
                  <c:v>0.86166163986836808</c:v>
                </c:pt>
                <c:pt idx="26">
                  <c:v>0.86571888049240253</c:v>
                </c:pt>
                <c:pt idx="27">
                  <c:v>0.87620649147457974</c:v>
                </c:pt>
                <c:pt idx="28">
                  <c:v>0.8795231966128918</c:v>
                </c:pt>
                <c:pt idx="29">
                  <c:v>0.87993817481697956</c:v>
                </c:pt>
                <c:pt idx="30">
                  <c:v>0.87987731849189943</c:v>
                </c:pt>
                <c:pt idx="31">
                  <c:v>0.88826067447700829</c:v>
                </c:pt>
                <c:pt idx="32">
                  <c:v>0.87861978723580592</c:v>
                </c:pt>
                <c:pt idx="33">
                  <c:v>0.87782113070442613</c:v>
                </c:pt>
                <c:pt idx="34">
                  <c:v>0.87614907391470254</c:v>
                </c:pt>
                <c:pt idx="35">
                  <c:v>0.87136247718702409</c:v>
                </c:pt>
                <c:pt idx="36">
                  <c:v>0.8655118537716241</c:v>
                </c:pt>
                <c:pt idx="37">
                  <c:v>0.83780167662396043</c:v>
                </c:pt>
                <c:pt idx="38">
                  <c:v>0.83541689177967049</c:v>
                </c:pt>
                <c:pt idx="39">
                  <c:v>0.85015911685383461</c:v>
                </c:pt>
                <c:pt idx="40">
                  <c:v>0.85019916943703711</c:v>
                </c:pt>
                <c:pt idx="41">
                  <c:v>0.82980999636239783</c:v>
                </c:pt>
                <c:pt idx="42">
                  <c:v>0.82964616181548556</c:v>
                </c:pt>
                <c:pt idx="43">
                  <c:v>0.82429128625754289</c:v>
                </c:pt>
                <c:pt idx="44">
                  <c:v>0.82751855779690353</c:v>
                </c:pt>
                <c:pt idx="45">
                  <c:v>0.82889956421651401</c:v>
                </c:pt>
                <c:pt idx="46">
                  <c:v>0.83844372720611349</c:v>
                </c:pt>
                <c:pt idx="47">
                  <c:v>0.83347465607076376</c:v>
                </c:pt>
                <c:pt idx="48">
                  <c:v>0.83425527216315332</c:v>
                </c:pt>
                <c:pt idx="49">
                  <c:v>0.84180923471666791</c:v>
                </c:pt>
                <c:pt idx="50">
                  <c:v>0.84168558325873111</c:v>
                </c:pt>
                <c:pt idx="51">
                  <c:v>0.84463251913321735</c:v>
                </c:pt>
                <c:pt idx="52">
                  <c:v>0.84387787619961119</c:v>
                </c:pt>
                <c:pt idx="53">
                  <c:v>0.84145638299262548</c:v>
                </c:pt>
                <c:pt idx="54">
                  <c:v>0.83799180938896034</c:v>
                </c:pt>
                <c:pt idx="55">
                  <c:v>0.84169164965004495</c:v>
                </c:pt>
                <c:pt idx="56">
                  <c:v>0.82670966052710781</c:v>
                </c:pt>
                <c:pt idx="57">
                  <c:v>0.82429017271940663</c:v>
                </c:pt>
                <c:pt idx="58">
                  <c:v>0.82142256207548225</c:v>
                </c:pt>
                <c:pt idx="59">
                  <c:v>0.81832099992460994</c:v>
                </c:pt>
                <c:pt idx="60">
                  <c:v>0.81561124156914167</c:v>
                </c:pt>
                <c:pt idx="61">
                  <c:v>0.83583080141079946</c:v>
                </c:pt>
                <c:pt idx="62">
                  <c:v>0.83569398911309212</c:v>
                </c:pt>
                <c:pt idx="63">
                  <c:v>0.8344919530569006</c:v>
                </c:pt>
                <c:pt idx="64">
                  <c:v>0.83596318967785432</c:v>
                </c:pt>
                <c:pt idx="65">
                  <c:v>0.83246580169510154</c:v>
                </c:pt>
                <c:pt idx="66">
                  <c:v>0.83065820280475899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72C-4E27-BD7B-8C1F183D0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638080"/>
        <c:axId val="223110272"/>
      </c:lineChart>
      <c:dateAx>
        <c:axId val="222638080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23110272"/>
        <c:crosses val="autoZero"/>
        <c:auto val="1"/>
        <c:lblOffset val="100"/>
        <c:baseTimeUnit val="days"/>
        <c:majorUnit val="1"/>
      </c:dateAx>
      <c:valAx>
        <c:axId val="22311027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22638080"/>
        <c:crosses val="autoZero"/>
        <c:crossBetween val="between"/>
      </c:valAx>
      <c:valAx>
        <c:axId val="2231118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24424320"/>
        <c:crosses val="max"/>
        <c:crossBetween val="between"/>
      </c:valAx>
      <c:dateAx>
        <c:axId val="2244243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23111808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5186"/>
          <c:h val="6.5839094823636465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677"/>
          <c:h val="0.74333545216935426"/>
        </c:manualLayout>
      </c:layout>
      <c:areaChart>
        <c:grouping val="standard"/>
        <c:varyColors val="0"/>
        <c:ser>
          <c:idx val="2"/>
          <c:order val="1"/>
          <c:tx>
            <c:strRef>
              <c:f>Main!$CD$52</c:f>
              <c:strCache>
                <c:ptCount val="1"/>
                <c:pt idx="0">
                  <c:v>HSCEI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Main!$CD$54:$CD$120</c:f>
              <c:numCache>
                <c:formatCode>General</c:formatCode>
                <c:ptCount val="67"/>
                <c:pt idx="0">
                  <c:v>12597.42</c:v>
                </c:pt>
                <c:pt idx="1">
                  <c:v>12660.46</c:v>
                </c:pt>
                <c:pt idx="2">
                  <c:v>12673.07</c:v>
                </c:pt>
                <c:pt idx="3">
                  <c:v>12719.84</c:v>
                </c:pt>
                <c:pt idx="4">
                  <c:v>12684.52</c:v>
                </c:pt>
                <c:pt idx="5">
                  <c:v>12746.78</c:v>
                </c:pt>
                <c:pt idx="6">
                  <c:v>12697.31</c:v>
                </c:pt>
                <c:pt idx="7">
                  <c:v>12431.2</c:v>
                </c:pt>
                <c:pt idx="8">
                  <c:v>12334.83</c:v>
                </c:pt>
                <c:pt idx="9">
                  <c:v>12180.29</c:v>
                </c:pt>
                <c:pt idx="10">
                  <c:v>12311.54</c:v>
                </c:pt>
                <c:pt idx="11">
                  <c:v>11991.79</c:v>
                </c:pt>
                <c:pt idx="12">
                  <c:v>12203.91</c:v>
                </c:pt>
                <c:pt idx="13">
                  <c:v>12428.88</c:v>
                </c:pt>
                <c:pt idx="14">
                  <c:v>12382.08</c:v>
                </c:pt>
                <c:pt idx="15">
                  <c:v>12646.54</c:v>
                </c:pt>
                <c:pt idx="16">
                  <c:v>12834.06</c:v>
                </c:pt>
                <c:pt idx="17">
                  <c:v>12735.06</c:v>
                </c:pt>
                <c:pt idx="18">
                  <c:v>12528.64</c:v>
                </c:pt>
                <c:pt idx="19">
                  <c:v>12686.88</c:v>
                </c:pt>
                <c:pt idx="20">
                  <c:v>12396.87</c:v>
                </c:pt>
                <c:pt idx="21">
                  <c:v>12535.51</c:v>
                </c:pt>
                <c:pt idx="22">
                  <c:v>12535.51</c:v>
                </c:pt>
                <c:pt idx="23">
                  <c:v>12535.51</c:v>
                </c:pt>
                <c:pt idx="24">
                  <c:v>12260.99</c:v>
                </c:pt>
                <c:pt idx="25">
                  <c:v>12004.51</c:v>
                </c:pt>
                <c:pt idx="26">
                  <c:v>11900.31</c:v>
                </c:pt>
                <c:pt idx="27">
                  <c:v>11901.67</c:v>
                </c:pt>
                <c:pt idx="28">
                  <c:v>12380.38</c:v>
                </c:pt>
                <c:pt idx="29">
                  <c:v>12433.29</c:v>
                </c:pt>
                <c:pt idx="30">
                  <c:v>12686.6</c:v>
                </c:pt>
                <c:pt idx="31">
                  <c:v>13479.83</c:v>
                </c:pt>
                <c:pt idx="32">
                  <c:v>13538.66</c:v>
                </c:pt>
                <c:pt idx="33">
                  <c:v>13434.14</c:v>
                </c:pt>
                <c:pt idx="34">
                  <c:v>13561.65</c:v>
                </c:pt>
                <c:pt idx="35">
                  <c:v>13389.38</c:v>
                </c:pt>
                <c:pt idx="36">
                  <c:v>13659.59</c:v>
                </c:pt>
                <c:pt idx="37">
                  <c:v>13723.96</c:v>
                </c:pt>
                <c:pt idx="38">
                  <c:v>13388.16</c:v>
                </c:pt>
                <c:pt idx="39">
                  <c:v>13620.93</c:v>
                </c:pt>
                <c:pt idx="40">
                  <c:v>13490.45</c:v>
                </c:pt>
                <c:pt idx="41">
                  <c:v>13204.58</c:v>
                </c:pt>
                <c:pt idx="42">
                  <c:v>13179.52</c:v>
                </c:pt>
                <c:pt idx="43">
                  <c:v>13094.92</c:v>
                </c:pt>
                <c:pt idx="44">
                  <c:v>12868.78</c:v>
                </c:pt>
                <c:pt idx="45">
                  <c:v>12787.28</c:v>
                </c:pt>
                <c:pt idx="46">
                  <c:v>12470.42</c:v>
                </c:pt>
                <c:pt idx="47">
                  <c:v>12468.93</c:v>
                </c:pt>
                <c:pt idx="48">
                  <c:v>12295.52</c:v>
                </c:pt>
                <c:pt idx="49">
                  <c:v>12289.17</c:v>
                </c:pt>
                <c:pt idx="50">
                  <c:v>12255.68</c:v>
                </c:pt>
                <c:pt idx="51">
                  <c:v>12235.19</c:v>
                </c:pt>
                <c:pt idx="52">
                  <c:v>12211.63</c:v>
                </c:pt>
                <c:pt idx="53">
                  <c:v>12203.55</c:v>
                </c:pt>
                <c:pt idx="54">
                  <c:v>12088.99</c:v>
                </c:pt>
                <c:pt idx="55">
                  <c:v>12068.99</c:v>
                </c:pt>
                <c:pt idx="56">
                  <c:v>11709.3</c:v>
                </c:pt>
                <c:pt idx="57">
                  <c:v>11709.3</c:v>
                </c:pt>
                <c:pt idx="58">
                  <c:v>11683.99</c:v>
                </c:pt>
                <c:pt idx="59">
                  <c:v>11617.75</c:v>
                </c:pt>
                <c:pt idx="60">
                  <c:v>11653.08</c:v>
                </c:pt>
                <c:pt idx="61">
                  <c:v>11653.08</c:v>
                </c:pt>
                <c:pt idx="62">
                  <c:v>11653.08</c:v>
                </c:pt>
                <c:pt idx="63">
                  <c:v>11596.94</c:v>
                </c:pt>
                <c:pt idx="64">
                  <c:v>11505.88</c:v>
                </c:pt>
                <c:pt idx="65">
                  <c:v>11541.88</c:v>
                </c:pt>
                <c:pt idx="66">
                  <c:v>11415.13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7BF-4C5F-94B4-93F9FA374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828288"/>
        <c:axId val="232826752"/>
      </c:areaChart>
      <c:lineChart>
        <c:grouping val="standard"/>
        <c:varyColors val="0"/>
        <c:ser>
          <c:idx val="0"/>
          <c:order val="0"/>
          <c:tx>
            <c:strRef>
              <c:f>Main!$P$52</c:f>
              <c:strCache>
                <c:ptCount val="1"/>
                <c:pt idx="0">
                  <c:v>Corr: HSCEI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Main!$P$54:$P$120</c:f>
              <c:numCache>
                <c:formatCode>General</c:formatCode>
                <c:ptCount val="67"/>
                <c:pt idx="0">
                  <c:v>0.80036344237711587</c:v>
                </c:pt>
                <c:pt idx="1">
                  <c:v>0.82326179044446413</c:v>
                </c:pt>
                <c:pt idx="2">
                  <c:v>0.82322703570926181</c:v>
                </c:pt>
                <c:pt idx="3">
                  <c:v>0.82257965636647823</c:v>
                </c:pt>
                <c:pt idx="4">
                  <c:v>0.82700181848840093</c:v>
                </c:pt>
                <c:pt idx="5">
                  <c:v>0.82659430514741028</c:v>
                </c:pt>
                <c:pt idx="6">
                  <c:v>0.8323708937119082</c:v>
                </c:pt>
                <c:pt idx="7">
                  <c:v>0.82788985571356821</c:v>
                </c:pt>
                <c:pt idx="8">
                  <c:v>0.8360509993958084</c:v>
                </c:pt>
                <c:pt idx="9">
                  <c:v>0.83270396587951534</c:v>
                </c:pt>
                <c:pt idx="10">
                  <c:v>0.83280687945842313</c:v>
                </c:pt>
                <c:pt idx="11">
                  <c:v>0.82126252378886955</c:v>
                </c:pt>
                <c:pt idx="12">
                  <c:v>0.81718886039920968</c:v>
                </c:pt>
                <c:pt idx="13">
                  <c:v>0.8091588566058846</c:v>
                </c:pt>
                <c:pt idx="14">
                  <c:v>0.80548795047526667</c:v>
                </c:pt>
                <c:pt idx="15">
                  <c:v>0.81775375448163645</c:v>
                </c:pt>
                <c:pt idx="16">
                  <c:v>0.80879119034443003</c:v>
                </c:pt>
                <c:pt idx="17">
                  <c:v>0.80848370427597027</c:v>
                </c:pt>
                <c:pt idx="18">
                  <c:v>0.8056140731273832</c:v>
                </c:pt>
                <c:pt idx="19">
                  <c:v>0.8076194918821803</c:v>
                </c:pt>
                <c:pt idx="20">
                  <c:v>0.80690722559171213</c:v>
                </c:pt>
                <c:pt idx="21">
                  <c:v>0.81715742714369488</c:v>
                </c:pt>
                <c:pt idx="22">
                  <c:v>0.81863720735858603</c:v>
                </c:pt>
                <c:pt idx="23">
                  <c:v>0.8147317714203075</c:v>
                </c:pt>
                <c:pt idx="24">
                  <c:v>0.81261130636959489</c:v>
                </c:pt>
                <c:pt idx="25">
                  <c:v>0.80471195803486384</c:v>
                </c:pt>
                <c:pt idx="26">
                  <c:v>0.81964452921679509</c:v>
                </c:pt>
                <c:pt idx="27">
                  <c:v>0.82410976287890236</c:v>
                </c:pt>
                <c:pt idx="28">
                  <c:v>0.82165175193534834</c:v>
                </c:pt>
                <c:pt idx="29">
                  <c:v>0.82024669902263769</c:v>
                </c:pt>
                <c:pt idx="30">
                  <c:v>0.8244257219777178</c:v>
                </c:pt>
                <c:pt idx="31">
                  <c:v>0.79747664431218823</c:v>
                </c:pt>
                <c:pt idx="32">
                  <c:v>0.79039606603736057</c:v>
                </c:pt>
                <c:pt idx="33">
                  <c:v>0.79182706022472682</c:v>
                </c:pt>
                <c:pt idx="34">
                  <c:v>0.79119526820465746</c:v>
                </c:pt>
                <c:pt idx="35">
                  <c:v>0.78489394228587317</c:v>
                </c:pt>
                <c:pt idx="36">
                  <c:v>0.77634663623417599</c:v>
                </c:pt>
                <c:pt idx="37">
                  <c:v>0.7375664109847474</c:v>
                </c:pt>
                <c:pt idx="38">
                  <c:v>0.73407951590550358</c:v>
                </c:pt>
                <c:pt idx="39">
                  <c:v>0.75309563545646907</c:v>
                </c:pt>
                <c:pt idx="40">
                  <c:v>0.75867691551484828</c:v>
                </c:pt>
                <c:pt idx="41">
                  <c:v>0.73699585137475299</c:v>
                </c:pt>
                <c:pt idx="42">
                  <c:v>0.73937992409739461</c:v>
                </c:pt>
                <c:pt idx="43">
                  <c:v>0.7256813296503638</c:v>
                </c:pt>
                <c:pt idx="44">
                  <c:v>0.74503777934953064</c:v>
                </c:pt>
                <c:pt idx="45">
                  <c:v>0.74974293198985964</c:v>
                </c:pt>
                <c:pt idx="46">
                  <c:v>0.75835433588479428</c:v>
                </c:pt>
                <c:pt idx="47">
                  <c:v>0.7614636735468755</c:v>
                </c:pt>
                <c:pt idx="48">
                  <c:v>0.76153222196593995</c:v>
                </c:pt>
                <c:pt idx="49">
                  <c:v>0.77542089482166909</c:v>
                </c:pt>
                <c:pt idx="50">
                  <c:v>0.77476362677648281</c:v>
                </c:pt>
                <c:pt idx="51">
                  <c:v>0.77688939893884534</c:v>
                </c:pt>
                <c:pt idx="52">
                  <c:v>0.77718942413655201</c:v>
                </c:pt>
                <c:pt idx="53">
                  <c:v>0.77714255475595295</c:v>
                </c:pt>
                <c:pt idx="54">
                  <c:v>0.76788746507022165</c:v>
                </c:pt>
                <c:pt idx="55">
                  <c:v>0.76962099237815818</c:v>
                </c:pt>
                <c:pt idx="56">
                  <c:v>0.74401282845220185</c:v>
                </c:pt>
                <c:pt idx="57">
                  <c:v>0.74224135975264993</c:v>
                </c:pt>
                <c:pt idx="58">
                  <c:v>0.74285960504529913</c:v>
                </c:pt>
                <c:pt idx="59">
                  <c:v>0.74221893329567545</c:v>
                </c:pt>
                <c:pt idx="60">
                  <c:v>0.73927640349765311</c:v>
                </c:pt>
                <c:pt idx="61">
                  <c:v>0.77113414021444171</c:v>
                </c:pt>
                <c:pt idx="62">
                  <c:v>0.77103544355707976</c:v>
                </c:pt>
                <c:pt idx="63">
                  <c:v>0.76923977414206568</c:v>
                </c:pt>
                <c:pt idx="64">
                  <c:v>0.76955363742928862</c:v>
                </c:pt>
                <c:pt idx="65">
                  <c:v>0.76738944811294196</c:v>
                </c:pt>
                <c:pt idx="66">
                  <c:v>0.76140311458808063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7BF-4C5F-94B4-93F9FA374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809600"/>
        <c:axId val="232811904"/>
      </c:lineChart>
      <c:dateAx>
        <c:axId val="232809600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32811904"/>
        <c:crosses val="autoZero"/>
        <c:auto val="1"/>
        <c:lblOffset val="100"/>
        <c:baseTimeUnit val="days"/>
        <c:majorUnit val="1"/>
      </c:dateAx>
      <c:valAx>
        <c:axId val="2328119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32809600"/>
        <c:crosses val="autoZero"/>
        <c:crossBetween val="between"/>
      </c:valAx>
      <c:valAx>
        <c:axId val="2328267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32828288"/>
        <c:crosses val="max"/>
        <c:crossBetween val="between"/>
      </c:valAx>
      <c:dateAx>
        <c:axId val="23282828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32826752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5153"/>
          <c:h val="6.5839094823636507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722"/>
          <c:h val="0.74333545216935493"/>
        </c:manualLayout>
      </c:layout>
      <c:areaChart>
        <c:grouping val="standard"/>
        <c:varyColors val="0"/>
        <c:ser>
          <c:idx val="2"/>
          <c:order val="1"/>
          <c:tx>
            <c:strRef>
              <c:f>Main!$CE$52</c:f>
              <c:strCache>
                <c:ptCount val="1"/>
                <c:pt idx="0">
                  <c:v>Momentum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Main!$CE$54:$CE$120</c:f>
              <c:numCache>
                <c:formatCode>General</c:formatCode>
                <c:ptCount val="67"/>
                <c:pt idx="0">
                  <c:v>2344.52</c:v>
                </c:pt>
                <c:pt idx="1">
                  <c:v>2344.52</c:v>
                </c:pt>
                <c:pt idx="2">
                  <c:v>2375.5</c:v>
                </c:pt>
                <c:pt idx="3">
                  <c:v>2374.0500000000002</c:v>
                </c:pt>
                <c:pt idx="4">
                  <c:v>2371.3000000000002</c:v>
                </c:pt>
                <c:pt idx="5">
                  <c:v>2382.29</c:v>
                </c:pt>
                <c:pt idx="6">
                  <c:v>2396.5</c:v>
                </c:pt>
                <c:pt idx="7">
                  <c:v>2395.3200000000002</c:v>
                </c:pt>
                <c:pt idx="8">
                  <c:v>2354.2600000000002</c:v>
                </c:pt>
                <c:pt idx="9">
                  <c:v>2345.1999999999998</c:v>
                </c:pt>
                <c:pt idx="10">
                  <c:v>2340.27</c:v>
                </c:pt>
                <c:pt idx="11">
                  <c:v>2326.2199999999998</c:v>
                </c:pt>
                <c:pt idx="12">
                  <c:v>2305.16</c:v>
                </c:pt>
                <c:pt idx="13">
                  <c:v>2300.86</c:v>
                </c:pt>
                <c:pt idx="14">
                  <c:v>2341.87</c:v>
                </c:pt>
                <c:pt idx="15">
                  <c:v>2363.54</c:v>
                </c:pt>
                <c:pt idx="16">
                  <c:v>2381.14</c:v>
                </c:pt>
                <c:pt idx="17">
                  <c:v>2353.71</c:v>
                </c:pt>
                <c:pt idx="18">
                  <c:v>2321.38</c:v>
                </c:pt>
                <c:pt idx="19">
                  <c:v>2319.79</c:v>
                </c:pt>
                <c:pt idx="20">
                  <c:v>2326.52</c:v>
                </c:pt>
                <c:pt idx="21">
                  <c:v>2328.13</c:v>
                </c:pt>
                <c:pt idx="22">
                  <c:v>2327.6</c:v>
                </c:pt>
                <c:pt idx="23">
                  <c:v>2327.5700000000002</c:v>
                </c:pt>
                <c:pt idx="24">
                  <c:v>2294.84</c:v>
                </c:pt>
                <c:pt idx="25">
                  <c:v>2255.19</c:v>
                </c:pt>
                <c:pt idx="26">
                  <c:v>2246.5700000000002</c:v>
                </c:pt>
                <c:pt idx="27">
                  <c:v>2211.41</c:v>
                </c:pt>
                <c:pt idx="28">
                  <c:v>2183.0700000000002</c:v>
                </c:pt>
                <c:pt idx="29">
                  <c:v>2267.7399999999998</c:v>
                </c:pt>
                <c:pt idx="30">
                  <c:v>2270.56</c:v>
                </c:pt>
                <c:pt idx="31">
                  <c:v>2243.1999999999998</c:v>
                </c:pt>
                <c:pt idx="32">
                  <c:v>2331.5</c:v>
                </c:pt>
                <c:pt idx="33">
                  <c:v>2380.58</c:v>
                </c:pt>
                <c:pt idx="34">
                  <c:v>2379.5500000000002</c:v>
                </c:pt>
                <c:pt idx="35">
                  <c:v>2371.39</c:v>
                </c:pt>
                <c:pt idx="36">
                  <c:v>2398.02</c:v>
                </c:pt>
                <c:pt idx="37">
                  <c:v>2415.16</c:v>
                </c:pt>
                <c:pt idx="38">
                  <c:v>2382.9499999999998</c:v>
                </c:pt>
                <c:pt idx="39">
                  <c:v>2379.4899999999998</c:v>
                </c:pt>
                <c:pt idx="40">
                  <c:v>2384.9699999999998</c:v>
                </c:pt>
                <c:pt idx="41">
                  <c:v>2375.5500000000002</c:v>
                </c:pt>
                <c:pt idx="42">
                  <c:v>2361.41</c:v>
                </c:pt>
                <c:pt idx="43">
                  <c:v>2347.15</c:v>
                </c:pt>
                <c:pt idx="44">
                  <c:v>2347.19</c:v>
                </c:pt>
                <c:pt idx="45">
                  <c:v>2318.5</c:v>
                </c:pt>
                <c:pt idx="46">
                  <c:v>2322.9699999999998</c:v>
                </c:pt>
                <c:pt idx="47">
                  <c:v>2317.79</c:v>
                </c:pt>
                <c:pt idx="48">
                  <c:v>2301.15</c:v>
                </c:pt>
                <c:pt idx="49">
                  <c:v>2288.5</c:v>
                </c:pt>
                <c:pt idx="50">
                  <c:v>2289.1799999999998</c:v>
                </c:pt>
                <c:pt idx="51">
                  <c:v>2282.13</c:v>
                </c:pt>
                <c:pt idx="52">
                  <c:v>2276.25</c:v>
                </c:pt>
                <c:pt idx="53">
                  <c:v>2255.4</c:v>
                </c:pt>
                <c:pt idx="54">
                  <c:v>2236.63</c:v>
                </c:pt>
                <c:pt idx="55">
                  <c:v>2218.0300000000002</c:v>
                </c:pt>
                <c:pt idx="56">
                  <c:v>2201.63</c:v>
                </c:pt>
                <c:pt idx="57">
                  <c:v>2201.58</c:v>
                </c:pt>
                <c:pt idx="58">
                  <c:v>2214.16</c:v>
                </c:pt>
                <c:pt idx="59">
                  <c:v>2209.84</c:v>
                </c:pt>
                <c:pt idx="60">
                  <c:v>2203.33</c:v>
                </c:pt>
                <c:pt idx="61">
                  <c:v>2208.1799999999998</c:v>
                </c:pt>
                <c:pt idx="62">
                  <c:v>2207.1999999999998</c:v>
                </c:pt>
                <c:pt idx="63">
                  <c:v>2209.0100000000002</c:v>
                </c:pt>
                <c:pt idx="64">
                  <c:v>2209.7600000000002</c:v>
                </c:pt>
                <c:pt idx="65">
                  <c:v>2211.39</c:v>
                </c:pt>
                <c:pt idx="66">
                  <c:v>2219.11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475-43F0-950B-7AB06D68A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950848"/>
        <c:axId val="237949312"/>
      </c:areaChart>
      <c:lineChart>
        <c:grouping val="standard"/>
        <c:varyColors val="0"/>
        <c:ser>
          <c:idx val="0"/>
          <c:order val="0"/>
          <c:tx>
            <c:strRef>
              <c:f>Main!$Q$52</c:f>
              <c:strCache>
                <c:ptCount val="1"/>
                <c:pt idx="0">
                  <c:v>Corr: Momentum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Main!$Q$54:$Q$120</c:f>
              <c:numCache>
                <c:formatCode>General</c:formatCode>
                <c:ptCount val="67"/>
                <c:pt idx="0">
                  <c:v>0.38226837980963158</c:v>
                </c:pt>
                <c:pt idx="1">
                  <c:v>0.39208493471435241</c:v>
                </c:pt>
                <c:pt idx="2">
                  <c:v>0.39186890182314932</c:v>
                </c:pt>
                <c:pt idx="3">
                  <c:v>0.38875738397966214</c:v>
                </c:pt>
                <c:pt idx="4">
                  <c:v>0.38845532844581165</c:v>
                </c:pt>
                <c:pt idx="5">
                  <c:v>0.38637438594878176</c:v>
                </c:pt>
                <c:pt idx="6">
                  <c:v>0.37659533016182895</c:v>
                </c:pt>
                <c:pt idx="7">
                  <c:v>0.38574326148463534</c:v>
                </c:pt>
                <c:pt idx="8">
                  <c:v>0.34578047676640583</c:v>
                </c:pt>
                <c:pt idx="9">
                  <c:v>0.34800026532467032</c:v>
                </c:pt>
                <c:pt idx="10">
                  <c:v>0.34607273628808083</c:v>
                </c:pt>
                <c:pt idx="11">
                  <c:v>0.33634880137912376</c:v>
                </c:pt>
                <c:pt idx="12">
                  <c:v>0.36447405232006497</c:v>
                </c:pt>
                <c:pt idx="13">
                  <c:v>0.37373673342583691</c:v>
                </c:pt>
                <c:pt idx="14">
                  <c:v>0.38550295038671978</c:v>
                </c:pt>
                <c:pt idx="15">
                  <c:v>0.36396024235102992</c:v>
                </c:pt>
                <c:pt idx="16">
                  <c:v>0.35407934879186687</c:v>
                </c:pt>
                <c:pt idx="17">
                  <c:v>0.3353827634872002</c:v>
                </c:pt>
                <c:pt idx="18">
                  <c:v>0.32721512563986893</c:v>
                </c:pt>
                <c:pt idx="19">
                  <c:v>0.30246251320197209</c:v>
                </c:pt>
                <c:pt idx="20">
                  <c:v>0.31369640669138082</c:v>
                </c:pt>
                <c:pt idx="21">
                  <c:v>0.31949707046344733</c:v>
                </c:pt>
                <c:pt idx="22">
                  <c:v>0.32190106692893478</c:v>
                </c:pt>
                <c:pt idx="23">
                  <c:v>0.32191102558020102</c:v>
                </c:pt>
                <c:pt idx="24">
                  <c:v>0.29676090743853994</c:v>
                </c:pt>
                <c:pt idx="25">
                  <c:v>0.2604648584695809</c:v>
                </c:pt>
                <c:pt idx="26">
                  <c:v>0.26962448824309215</c:v>
                </c:pt>
                <c:pt idx="27">
                  <c:v>0.2509255850555081</c:v>
                </c:pt>
                <c:pt idx="28">
                  <c:v>0.29278818857061617</c:v>
                </c:pt>
                <c:pt idx="29">
                  <c:v>0.32019192362647003</c:v>
                </c:pt>
                <c:pt idx="30">
                  <c:v>0.32626166413670921</c:v>
                </c:pt>
                <c:pt idx="31">
                  <c:v>0.43838187055263683</c:v>
                </c:pt>
                <c:pt idx="32">
                  <c:v>0.35942668409520673</c:v>
                </c:pt>
                <c:pt idx="33">
                  <c:v>0.40411426516134347</c:v>
                </c:pt>
                <c:pt idx="34">
                  <c:v>0.3656641283053263</c:v>
                </c:pt>
                <c:pt idx="35">
                  <c:v>0.36296882114394863</c:v>
                </c:pt>
                <c:pt idx="36">
                  <c:v>0.30882907064053078</c:v>
                </c:pt>
                <c:pt idx="37">
                  <c:v>0.25806296953248836</c:v>
                </c:pt>
                <c:pt idx="38">
                  <c:v>0.22954169454009826</c:v>
                </c:pt>
                <c:pt idx="39">
                  <c:v>0.22869292061626936</c:v>
                </c:pt>
                <c:pt idx="40">
                  <c:v>0.22371938785302206</c:v>
                </c:pt>
                <c:pt idx="41">
                  <c:v>0.21690598534214026</c:v>
                </c:pt>
                <c:pt idx="42">
                  <c:v>0.21061220809735537</c:v>
                </c:pt>
                <c:pt idx="43">
                  <c:v>0.19343783418394145</c:v>
                </c:pt>
                <c:pt idx="44">
                  <c:v>0.18422680191644072</c:v>
                </c:pt>
                <c:pt idx="45">
                  <c:v>0.20951784254523712</c:v>
                </c:pt>
                <c:pt idx="46">
                  <c:v>0.20810553286951375</c:v>
                </c:pt>
                <c:pt idx="47">
                  <c:v>0.2133890948994672</c:v>
                </c:pt>
                <c:pt idx="48">
                  <c:v>0.20613170472634554</c:v>
                </c:pt>
                <c:pt idx="49">
                  <c:v>0.2090549301725757</c:v>
                </c:pt>
                <c:pt idx="50">
                  <c:v>0.21018017411362072</c:v>
                </c:pt>
                <c:pt idx="51">
                  <c:v>0.21704832407957478</c:v>
                </c:pt>
                <c:pt idx="52">
                  <c:v>0.21859736913077688</c:v>
                </c:pt>
                <c:pt idx="53">
                  <c:v>0.21472193543196616</c:v>
                </c:pt>
                <c:pt idx="54">
                  <c:v>0.21225166762980494</c:v>
                </c:pt>
                <c:pt idx="55">
                  <c:v>0.19650785673727203</c:v>
                </c:pt>
                <c:pt idx="56">
                  <c:v>0.15069714936350445</c:v>
                </c:pt>
                <c:pt idx="57">
                  <c:v>0.1507667739741069</c:v>
                </c:pt>
                <c:pt idx="58">
                  <c:v>0.14895886726172347</c:v>
                </c:pt>
                <c:pt idx="59">
                  <c:v>0.14471645329173141</c:v>
                </c:pt>
                <c:pt idx="60">
                  <c:v>0.14789193811035617</c:v>
                </c:pt>
                <c:pt idx="61">
                  <c:v>0.15505184553271401</c:v>
                </c:pt>
                <c:pt idx="62">
                  <c:v>0.15520661800072147</c:v>
                </c:pt>
                <c:pt idx="63">
                  <c:v>0.17396714369062288</c:v>
                </c:pt>
                <c:pt idx="64">
                  <c:v>0.17343658117932714</c:v>
                </c:pt>
                <c:pt idx="65">
                  <c:v>0.20635851321156165</c:v>
                </c:pt>
                <c:pt idx="66">
                  <c:v>0.2244534147497291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475-43F0-950B-7AB06D68A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789952"/>
        <c:axId val="237791872"/>
      </c:lineChart>
      <c:dateAx>
        <c:axId val="237789952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37791872"/>
        <c:crosses val="autoZero"/>
        <c:auto val="1"/>
        <c:lblOffset val="100"/>
        <c:baseTimeUnit val="days"/>
        <c:majorUnit val="1"/>
      </c:dateAx>
      <c:valAx>
        <c:axId val="23779187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37789952"/>
        <c:crosses val="autoZero"/>
        <c:crossBetween val="between"/>
      </c:valAx>
      <c:valAx>
        <c:axId val="2379493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237950848"/>
        <c:crosses val="max"/>
        <c:crossBetween val="between"/>
      </c:valAx>
      <c:dateAx>
        <c:axId val="2379508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37949312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6368752546548185E-2"/>
          <c:y val="2.1904868489747816E-2"/>
          <c:w val="0.90959608700263961"/>
          <c:h val="6.5839094823636604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744"/>
          <c:h val="0.74333545216935515"/>
        </c:manualLayout>
      </c:layout>
      <c:areaChart>
        <c:grouping val="standard"/>
        <c:varyColors val="0"/>
        <c:ser>
          <c:idx val="2"/>
          <c:order val="1"/>
          <c:tx>
            <c:strRef>
              <c:f>Main!$CF$52</c:f>
              <c:strCache>
                <c:ptCount val="1"/>
                <c:pt idx="0">
                  <c:v>Growth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Main!$CF$54:$CF$120</c:f>
              <c:numCache>
                <c:formatCode>General</c:formatCode>
                <c:ptCount val="67"/>
                <c:pt idx="0">
                  <c:v>2552.02</c:v>
                </c:pt>
                <c:pt idx="1">
                  <c:v>2547.9699999999998</c:v>
                </c:pt>
                <c:pt idx="2">
                  <c:v>2577.4</c:v>
                </c:pt>
                <c:pt idx="3">
                  <c:v>2580.33</c:v>
                </c:pt>
                <c:pt idx="4">
                  <c:v>2580.77</c:v>
                </c:pt>
                <c:pt idx="5">
                  <c:v>2588.34</c:v>
                </c:pt>
                <c:pt idx="6">
                  <c:v>2602.06</c:v>
                </c:pt>
                <c:pt idx="7">
                  <c:v>2595.5700000000002</c:v>
                </c:pt>
                <c:pt idx="8">
                  <c:v>2562.5100000000002</c:v>
                </c:pt>
                <c:pt idx="9">
                  <c:v>2548.5700000000002</c:v>
                </c:pt>
                <c:pt idx="10">
                  <c:v>2546.85</c:v>
                </c:pt>
                <c:pt idx="11">
                  <c:v>2530.9</c:v>
                </c:pt>
                <c:pt idx="12">
                  <c:v>2510.37</c:v>
                </c:pt>
                <c:pt idx="13">
                  <c:v>2508.1999999999998</c:v>
                </c:pt>
                <c:pt idx="14">
                  <c:v>2545.02</c:v>
                </c:pt>
                <c:pt idx="15">
                  <c:v>2569.17</c:v>
                </c:pt>
                <c:pt idx="16">
                  <c:v>2592.7600000000002</c:v>
                </c:pt>
                <c:pt idx="17">
                  <c:v>2569.0500000000002</c:v>
                </c:pt>
                <c:pt idx="18">
                  <c:v>2540.73</c:v>
                </c:pt>
                <c:pt idx="19">
                  <c:v>2541.0500000000002</c:v>
                </c:pt>
                <c:pt idx="20">
                  <c:v>2547.17</c:v>
                </c:pt>
                <c:pt idx="21">
                  <c:v>2552.21</c:v>
                </c:pt>
                <c:pt idx="22">
                  <c:v>2555.85</c:v>
                </c:pt>
                <c:pt idx="23">
                  <c:v>2548.79</c:v>
                </c:pt>
                <c:pt idx="24">
                  <c:v>2513.02</c:v>
                </c:pt>
                <c:pt idx="25">
                  <c:v>2478.3200000000002</c:v>
                </c:pt>
                <c:pt idx="26">
                  <c:v>2470.6799999999998</c:v>
                </c:pt>
                <c:pt idx="27">
                  <c:v>2437.9699999999998</c:v>
                </c:pt>
                <c:pt idx="28">
                  <c:v>2427.8200000000002</c:v>
                </c:pt>
                <c:pt idx="29">
                  <c:v>2500.42</c:v>
                </c:pt>
                <c:pt idx="30">
                  <c:v>2500.21</c:v>
                </c:pt>
                <c:pt idx="31">
                  <c:v>2500.0700000000002</c:v>
                </c:pt>
                <c:pt idx="32">
                  <c:v>2579.63</c:v>
                </c:pt>
                <c:pt idx="33">
                  <c:v>2629.52</c:v>
                </c:pt>
                <c:pt idx="34">
                  <c:v>2632.77</c:v>
                </c:pt>
                <c:pt idx="35">
                  <c:v>2629.09</c:v>
                </c:pt>
                <c:pt idx="36">
                  <c:v>2649.23</c:v>
                </c:pt>
                <c:pt idx="37">
                  <c:v>2667.49</c:v>
                </c:pt>
                <c:pt idx="38">
                  <c:v>2647.07</c:v>
                </c:pt>
                <c:pt idx="39">
                  <c:v>2646.14</c:v>
                </c:pt>
                <c:pt idx="40">
                  <c:v>2648.57</c:v>
                </c:pt>
                <c:pt idx="41">
                  <c:v>2632.55</c:v>
                </c:pt>
                <c:pt idx="42">
                  <c:v>2617.91</c:v>
                </c:pt>
                <c:pt idx="43">
                  <c:v>2602.1</c:v>
                </c:pt>
                <c:pt idx="44">
                  <c:v>2603.9</c:v>
                </c:pt>
                <c:pt idx="45">
                  <c:v>2586.29</c:v>
                </c:pt>
                <c:pt idx="46">
                  <c:v>2593.02</c:v>
                </c:pt>
                <c:pt idx="47">
                  <c:v>2583.02</c:v>
                </c:pt>
                <c:pt idx="48">
                  <c:v>2566.2800000000002</c:v>
                </c:pt>
                <c:pt idx="49">
                  <c:v>2556.13</c:v>
                </c:pt>
                <c:pt idx="50">
                  <c:v>2560.1</c:v>
                </c:pt>
                <c:pt idx="51">
                  <c:v>2554.65</c:v>
                </c:pt>
                <c:pt idx="52">
                  <c:v>2552.54</c:v>
                </c:pt>
                <c:pt idx="53">
                  <c:v>2531.8200000000002</c:v>
                </c:pt>
                <c:pt idx="54">
                  <c:v>2512.4899999999998</c:v>
                </c:pt>
                <c:pt idx="55">
                  <c:v>2495.7600000000002</c:v>
                </c:pt>
                <c:pt idx="56">
                  <c:v>2478.11</c:v>
                </c:pt>
                <c:pt idx="57">
                  <c:v>2478.0700000000002</c:v>
                </c:pt>
                <c:pt idx="58">
                  <c:v>2483.2800000000002</c:v>
                </c:pt>
                <c:pt idx="59">
                  <c:v>2478.5700000000002</c:v>
                </c:pt>
                <c:pt idx="60">
                  <c:v>2473.02</c:v>
                </c:pt>
                <c:pt idx="61">
                  <c:v>2474.54</c:v>
                </c:pt>
                <c:pt idx="62">
                  <c:v>2473.81</c:v>
                </c:pt>
                <c:pt idx="63">
                  <c:v>2475.6799999999998</c:v>
                </c:pt>
                <c:pt idx="64">
                  <c:v>2470.98</c:v>
                </c:pt>
                <c:pt idx="65">
                  <c:v>2473.0100000000002</c:v>
                </c:pt>
                <c:pt idx="66">
                  <c:v>2481.7199999999998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ECA-4011-BEAB-B66126F61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878016"/>
        <c:axId val="352144000"/>
      </c:areaChart>
      <c:lineChart>
        <c:grouping val="standard"/>
        <c:varyColors val="0"/>
        <c:ser>
          <c:idx val="0"/>
          <c:order val="0"/>
          <c:tx>
            <c:strRef>
              <c:f>Main!$R$52</c:f>
              <c:strCache>
                <c:ptCount val="1"/>
                <c:pt idx="0">
                  <c:v>Corr: Growth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Main!$R$54:$R$120</c:f>
              <c:numCache>
                <c:formatCode>General</c:formatCode>
                <c:ptCount val="67"/>
                <c:pt idx="0">
                  <c:v>0.4933071098839506</c:v>
                </c:pt>
                <c:pt idx="1">
                  <c:v>0.49861323280252295</c:v>
                </c:pt>
                <c:pt idx="2">
                  <c:v>0.50048737931017384</c:v>
                </c:pt>
                <c:pt idx="3">
                  <c:v>0.49700089035353401</c:v>
                </c:pt>
                <c:pt idx="4">
                  <c:v>0.50136090575529113</c:v>
                </c:pt>
                <c:pt idx="5">
                  <c:v>0.50008352789102073</c:v>
                </c:pt>
                <c:pt idx="6">
                  <c:v>0.49011944467961149</c:v>
                </c:pt>
                <c:pt idx="7">
                  <c:v>0.49412504118319983</c:v>
                </c:pt>
                <c:pt idx="8">
                  <c:v>0.46292291835904076</c:v>
                </c:pt>
                <c:pt idx="9">
                  <c:v>0.45999494923787232</c:v>
                </c:pt>
                <c:pt idx="10">
                  <c:v>0.45997702640517241</c:v>
                </c:pt>
                <c:pt idx="11">
                  <c:v>0.44428783860966997</c:v>
                </c:pt>
                <c:pt idx="12">
                  <c:v>0.48353843220698944</c:v>
                </c:pt>
                <c:pt idx="13">
                  <c:v>0.49057483779155853</c:v>
                </c:pt>
                <c:pt idx="14">
                  <c:v>0.50474582502074117</c:v>
                </c:pt>
                <c:pt idx="15">
                  <c:v>0.48572179937096444</c:v>
                </c:pt>
                <c:pt idx="16">
                  <c:v>0.47363106146438078</c:v>
                </c:pt>
                <c:pt idx="17">
                  <c:v>0.46360101631869</c:v>
                </c:pt>
                <c:pt idx="18">
                  <c:v>0.45725457620707466</c:v>
                </c:pt>
                <c:pt idx="19">
                  <c:v>0.42410117898355348</c:v>
                </c:pt>
                <c:pt idx="20">
                  <c:v>0.43587573862670059</c:v>
                </c:pt>
                <c:pt idx="21">
                  <c:v>0.44253234813489112</c:v>
                </c:pt>
                <c:pt idx="22">
                  <c:v>0.4412244109635729</c:v>
                </c:pt>
                <c:pt idx="23">
                  <c:v>0.44260592941366877</c:v>
                </c:pt>
                <c:pt idx="24">
                  <c:v>0.41297952999500126</c:v>
                </c:pt>
                <c:pt idx="25">
                  <c:v>0.38231001093597738</c:v>
                </c:pt>
                <c:pt idx="26">
                  <c:v>0.3961287744265829</c:v>
                </c:pt>
                <c:pt idx="27">
                  <c:v>0.38015597793693429</c:v>
                </c:pt>
                <c:pt idx="28">
                  <c:v>0.40115984819664913</c:v>
                </c:pt>
                <c:pt idx="29">
                  <c:v>0.45010983095309837</c:v>
                </c:pt>
                <c:pt idx="30">
                  <c:v>0.46616484082399356</c:v>
                </c:pt>
                <c:pt idx="31">
                  <c:v>0.5006464542556025</c:v>
                </c:pt>
                <c:pt idx="32">
                  <c:v>0.43652646378893895</c:v>
                </c:pt>
                <c:pt idx="33">
                  <c:v>0.50694576526232071</c:v>
                </c:pt>
                <c:pt idx="34">
                  <c:v>0.46611994405195423</c:v>
                </c:pt>
                <c:pt idx="35">
                  <c:v>0.4682217490488067</c:v>
                </c:pt>
                <c:pt idx="36">
                  <c:v>0.43172359015221334</c:v>
                </c:pt>
                <c:pt idx="37">
                  <c:v>0.38716620569904342</c:v>
                </c:pt>
                <c:pt idx="38">
                  <c:v>0.37006113265253165</c:v>
                </c:pt>
                <c:pt idx="39">
                  <c:v>0.37184245996367721</c:v>
                </c:pt>
                <c:pt idx="40">
                  <c:v>0.36867671838722121</c:v>
                </c:pt>
                <c:pt idx="41">
                  <c:v>0.35787834063315588</c:v>
                </c:pt>
                <c:pt idx="42">
                  <c:v>0.35153513730476188</c:v>
                </c:pt>
                <c:pt idx="43">
                  <c:v>0.33396298604989594</c:v>
                </c:pt>
                <c:pt idx="44">
                  <c:v>0.3306988370305507</c:v>
                </c:pt>
                <c:pt idx="45">
                  <c:v>0.34272841772839069</c:v>
                </c:pt>
                <c:pt idx="46">
                  <c:v>0.36386382059221622</c:v>
                </c:pt>
                <c:pt idx="47">
                  <c:v>0.3776254051547358</c:v>
                </c:pt>
                <c:pt idx="48">
                  <c:v>0.35308179261623412</c:v>
                </c:pt>
                <c:pt idx="49">
                  <c:v>0.35618267289184996</c:v>
                </c:pt>
                <c:pt idx="50">
                  <c:v>0.35951248038241507</c:v>
                </c:pt>
                <c:pt idx="51">
                  <c:v>0.36533946779946003</c:v>
                </c:pt>
                <c:pt idx="52">
                  <c:v>0.36460797097132008</c:v>
                </c:pt>
                <c:pt idx="53">
                  <c:v>0.36643921238203342</c:v>
                </c:pt>
                <c:pt idx="54">
                  <c:v>0.36509553320293914</c:v>
                </c:pt>
                <c:pt idx="55">
                  <c:v>0.35088633406375574</c:v>
                </c:pt>
                <c:pt idx="56">
                  <c:v>0.30660422853270097</c:v>
                </c:pt>
                <c:pt idx="57">
                  <c:v>0.30669047008681188</c:v>
                </c:pt>
                <c:pt idx="58">
                  <c:v>0.29845960618658607</c:v>
                </c:pt>
                <c:pt idx="59">
                  <c:v>0.29498610048096618</c:v>
                </c:pt>
                <c:pt idx="60">
                  <c:v>0.29860530397704516</c:v>
                </c:pt>
                <c:pt idx="61">
                  <c:v>0.2988594021002442</c:v>
                </c:pt>
                <c:pt idx="62">
                  <c:v>0.29901246806018511</c:v>
                </c:pt>
                <c:pt idx="63">
                  <c:v>0.31758060857283688</c:v>
                </c:pt>
                <c:pt idx="64">
                  <c:v>0.31012512896214417</c:v>
                </c:pt>
                <c:pt idx="65">
                  <c:v>0.31990635571626186</c:v>
                </c:pt>
                <c:pt idx="66">
                  <c:v>0.34290123394364619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ECA-4011-BEAB-B66126F61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957056"/>
        <c:axId val="352142080"/>
      </c:lineChart>
      <c:dateAx>
        <c:axId val="342957056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352142080"/>
        <c:crosses val="autoZero"/>
        <c:auto val="1"/>
        <c:lblOffset val="100"/>
        <c:baseTimeUnit val="days"/>
        <c:majorUnit val="1"/>
      </c:dateAx>
      <c:valAx>
        <c:axId val="35214208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342957056"/>
        <c:crosses val="autoZero"/>
        <c:crossBetween val="between"/>
      </c:valAx>
      <c:valAx>
        <c:axId val="3521440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375878016"/>
        <c:crosses val="max"/>
        <c:crossBetween val="between"/>
      </c:valAx>
      <c:dateAx>
        <c:axId val="3758780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352144000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"/>
          <c:y val="2.1904868489747816E-2"/>
          <c:w val="0.95243994456911962"/>
          <c:h val="6.583909482363666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766"/>
          <c:h val="0.74333545216935548"/>
        </c:manualLayout>
      </c:layout>
      <c:areaChart>
        <c:grouping val="standard"/>
        <c:varyColors val="0"/>
        <c:ser>
          <c:idx val="2"/>
          <c:order val="1"/>
          <c:tx>
            <c:strRef>
              <c:f>Main!$CG$52</c:f>
              <c:strCache>
                <c:ptCount val="1"/>
                <c:pt idx="0">
                  <c:v>Wld Energy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Main!$CG$54:$CG$120</c:f>
              <c:numCache>
                <c:formatCode>General</c:formatCode>
                <c:ptCount val="67"/>
                <c:pt idx="0">
                  <c:v>206.99770000000001</c:v>
                </c:pt>
                <c:pt idx="1">
                  <c:v>205.67070000000001</c:v>
                </c:pt>
                <c:pt idx="2">
                  <c:v>209.10380000000001</c:v>
                </c:pt>
                <c:pt idx="3">
                  <c:v>206.9315</c:v>
                </c:pt>
                <c:pt idx="4">
                  <c:v>208.22739999999999</c:v>
                </c:pt>
                <c:pt idx="5">
                  <c:v>209.72579999999999</c:v>
                </c:pt>
                <c:pt idx="6">
                  <c:v>210.47290000000001</c:v>
                </c:pt>
                <c:pt idx="7">
                  <c:v>210.2099</c:v>
                </c:pt>
                <c:pt idx="8">
                  <c:v>207.53880000000001</c:v>
                </c:pt>
                <c:pt idx="9">
                  <c:v>207.70760000000001</c:v>
                </c:pt>
                <c:pt idx="10">
                  <c:v>209.36770000000001</c:v>
                </c:pt>
                <c:pt idx="11">
                  <c:v>208.35210000000001</c:v>
                </c:pt>
                <c:pt idx="12">
                  <c:v>206.12139999999999</c:v>
                </c:pt>
                <c:pt idx="13">
                  <c:v>206.54079999999999</c:v>
                </c:pt>
                <c:pt idx="14">
                  <c:v>207.64330000000001</c:v>
                </c:pt>
                <c:pt idx="15">
                  <c:v>211.834</c:v>
                </c:pt>
                <c:pt idx="16">
                  <c:v>214.05420000000001</c:v>
                </c:pt>
                <c:pt idx="17">
                  <c:v>212.71039999999999</c:v>
                </c:pt>
                <c:pt idx="18">
                  <c:v>209.37370000000001</c:v>
                </c:pt>
                <c:pt idx="19">
                  <c:v>208.29769999999999</c:v>
                </c:pt>
                <c:pt idx="20">
                  <c:v>210.58170000000001</c:v>
                </c:pt>
                <c:pt idx="21">
                  <c:v>211.18029999999999</c:v>
                </c:pt>
                <c:pt idx="22">
                  <c:v>211.55439999999999</c:v>
                </c:pt>
                <c:pt idx="23">
                  <c:v>211.1369</c:v>
                </c:pt>
                <c:pt idx="24">
                  <c:v>211.3185</c:v>
                </c:pt>
                <c:pt idx="25">
                  <c:v>209.0171</c:v>
                </c:pt>
                <c:pt idx="26">
                  <c:v>209.28059999999999</c:v>
                </c:pt>
                <c:pt idx="27">
                  <c:v>205.9023</c:v>
                </c:pt>
                <c:pt idx="28">
                  <c:v>208.05099999999999</c:v>
                </c:pt>
                <c:pt idx="29">
                  <c:v>213.23849999999999</c:v>
                </c:pt>
                <c:pt idx="30">
                  <c:v>214.22970000000001</c:v>
                </c:pt>
                <c:pt idx="31">
                  <c:v>215.91720000000001</c:v>
                </c:pt>
                <c:pt idx="32">
                  <c:v>223.40549999999999</c:v>
                </c:pt>
                <c:pt idx="33">
                  <c:v>230.84350000000001</c:v>
                </c:pt>
                <c:pt idx="34">
                  <c:v>229.81989999999999</c:v>
                </c:pt>
                <c:pt idx="35">
                  <c:v>229.7578</c:v>
                </c:pt>
                <c:pt idx="36">
                  <c:v>234.17</c:v>
                </c:pt>
                <c:pt idx="37">
                  <c:v>237.21870000000001</c:v>
                </c:pt>
                <c:pt idx="38">
                  <c:v>237.19560000000001</c:v>
                </c:pt>
                <c:pt idx="39">
                  <c:v>237.95160000000001</c:v>
                </c:pt>
                <c:pt idx="40">
                  <c:v>237.68979999999999</c:v>
                </c:pt>
                <c:pt idx="41">
                  <c:v>237.47370000000001</c:v>
                </c:pt>
                <c:pt idx="42">
                  <c:v>233.7517</c:v>
                </c:pt>
                <c:pt idx="43">
                  <c:v>234.44880000000001</c:v>
                </c:pt>
                <c:pt idx="44">
                  <c:v>235.7234</c:v>
                </c:pt>
                <c:pt idx="45">
                  <c:v>234.8459</c:v>
                </c:pt>
                <c:pt idx="46">
                  <c:v>237.7372</c:v>
                </c:pt>
                <c:pt idx="47">
                  <c:v>236.86600000000001</c:v>
                </c:pt>
                <c:pt idx="48">
                  <c:v>234.6611</c:v>
                </c:pt>
                <c:pt idx="49">
                  <c:v>231.40819999999999</c:v>
                </c:pt>
                <c:pt idx="50">
                  <c:v>231.29429999999999</c:v>
                </c:pt>
                <c:pt idx="51">
                  <c:v>231.81120000000001</c:v>
                </c:pt>
                <c:pt idx="52">
                  <c:v>231.2363</c:v>
                </c:pt>
                <c:pt idx="53">
                  <c:v>231.3203</c:v>
                </c:pt>
                <c:pt idx="54">
                  <c:v>229.23740000000001</c:v>
                </c:pt>
                <c:pt idx="55">
                  <c:v>226.49780000000001</c:v>
                </c:pt>
                <c:pt idx="56">
                  <c:v>223.53720000000001</c:v>
                </c:pt>
                <c:pt idx="57">
                  <c:v>223.53720000000001</c:v>
                </c:pt>
                <c:pt idx="58">
                  <c:v>223.48679999999999</c:v>
                </c:pt>
                <c:pt idx="59">
                  <c:v>222.9616</c:v>
                </c:pt>
                <c:pt idx="60">
                  <c:v>222.49690000000001</c:v>
                </c:pt>
                <c:pt idx="61">
                  <c:v>221.2775</c:v>
                </c:pt>
                <c:pt idx="62">
                  <c:v>221.2542</c:v>
                </c:pt>
                <c:pt idx="63">
                  <c:v>220.9845</c:v>
                </c:pt>
                <c:pt idx="64">
                  <c:v>217.18520000000001</c:v>
                </c:pt>
                <c:pt idx="65">
                  <c:v>214.9975</c:v>
                </c:pt>
                <c:pt idx="66">
                  <c:v>215.64009999999999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19E-4EE4-8E66-8408A1358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833408"/>
        <c:axId val="406831872"/>
      </c:areaChart>
      <c:lineChart>
        <c:grouping val="standard"/>
        <c:varyColors val="0"/>
        <c:ser>
          <c:idx val="0"/>
          <c:order val="0"/>
          <c:tx>
            <c:strRef>
              <c:f>Main!$S$52</c:f>
              <c:strCache>
                <c:ptCount val="1"/>
                <c:pt idx="0">
                  <c:v>Corr: Wld Energy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Main!$S$54:$S$120</c:f>
              <c:numCache>
                <c:formatCode>General</c:formatCode>
                <c:ptCount val="67"/>
                <c:pt idx="0">
                  <c:v>0.47208970431745578</c:v>
                </c:pt>
                <c:pt idx="1">
                  <c:v>0.45848334889592873</c:v>
                </c:pt>
                <c:pt idx="2">
                  <c:v>0.4598220838480449</c:v>
                </c:pt>
                <c:pt idx="3">
                  <c:v>0.4690815093331992</c:v>
                </c:pt>
                <c:pt idx="4">
                  <c:v>0.48417377504896447</c:v>
                </c:pt>
                <c:pt idx="5">
                  <c:v>0.47412602734760784</c:v>
                </c:pt>
                <c:pt idx="6">
                  <c:v>0.47009365476516585</c:v>
                </c:pt>
                <c:pt idx="7">
                  <c:v>0.47511200233051326</c:v>
                </c:pt>
                <c:pt idx="8">
                  <c:v>0.45796675686128807</c:v>
                </c:pt>
                <c:pt idx="9">
                  <c:v>0.4644188344580224</c:v>
                </c:pt>
                <c:pt idx="10">
                  <c:v>0.45732737290014186</c:v>
                </c:pt>
                <c:pt idx="11">
                  <c:v>0.43600315410095042</c:v>
                </c:pt>
                <c:pt idx="12">
                  <c:v>0.4882683232678543</c:v>
                </c:pt>
                <c:pt idx="13">
                  <c:v>0.49354939847907109</c:v>
                </c:pt>
                <c:pt idx="14">
                  <c:v>0.49384660892019361</c:v>
                </c:pt>
                <c:pt idx="15">
                  <c:v>0.49975638358315805</c:v>
                </c:pt>
                <c:pt idx="16">
                  <c:v>0.49046195061942183</c:v>
                </c:pt>
                <c:pt idx="17">
                  <c:v>0.48704872794553689</c:v>
                </c:pt>
                <c:pt idx="18">
                  <c:v>0.46707075627430694</c:v>
                </c:pt>
                <c:pt idx="19">
                  <c:v>0.42321430258499787</c:v>
                </c:pt>
                <c:pt idx="20">
                  <c:v>0.4427131330904992</c:v>
                </c:pt>
                <c:pt idx="21">
                  <c:v>0.44988700468078641</c:v>
                </c:pt>
                <c:pt idx="22">
                  <c:v>0.46340153799506484</c:v>
                </c:pt>
                <c:pt idx="23">
                  <c:v>0.46451456242962758</c:v>
                </c:pt>
                <c:pt idx="24">
                  <c:v>0.46594310431590208</c:v>
                </c:pt>
                <c:pt idx="25">
                  <c:v>0.45030551424666171</c:v>
                </c:pt>
                <c:pt idx="26">
                  <c:v>0.46805584147570889</c:v>
                </c:pt>
                <c:pt idx="27">
                  <c:v>0.45396836779459188</c:v>
                </c:pt>
                <c:pt idx="28">
                  <c:v>0.44018233761511638</c:v>
                </c:pt>
                <c:pt idx="29">
                  <c:v>0.42055918900726391</c:v>
                </c:pt>
                <c:pt idx="30">
                  <c:v>0.43454678841914629</c:v>
                </c:pt>
                <c:pt idx="31">
                  <c:v>0.43541779866506869</c:v>
                </c:pt>
                <c:pt idx="32">
                  <c:v>0.3512561107043341</c:v>
                </c:pt>
                <c:pt idx="33">
                  <c:v>0.39443251349468694</c:v>
                </c:pt>
                <c:pt idx="34">
                  <c:v>0.40449849776173169</c:v>
                </c:pt>
                <c:pt idx="35">
                  <c:v>0.40616153930503784</c:v>
                </c:pt>
                <c:pt idx="36">
                  <c:v>0.36424336665526375</c:v>
                </c:pt>
                <c:pt idx="37">
                  <c:v>0.36135591103606302</c:v>
                </c:pt>
                <c:pt idx="38">
                  <c:v>0.36861880711532691</c:v>
                </c:pt>
                <c:pt idx="39">
                  <c:v>0.37037181477221387</c:v>
                </c:pt>
                <c:pt idx="40">
                  <c:v>0.37697322986333431</c:v>
                </c:pt>
                <c:pt idx="41">
                  <c:v>0.3873383324360572</c:v>
                </c:pt>
                <c:pt idx="42">
                  <c:v>0.37138935134154122</c:v>
                </c:pt>
                <c:pt idx="43">
                  <c:v>0.3783536434009625</c:v>
                </c:pt>
                <c:pt idx="44">
                  <c:v>0.37426564055988776</c:v>
                </c:pt>
                <c:pt idx="45">
                  <c:v>0.36991873135794962</c:v>
                </c:pt>
                <c:pt idx="46">
                  <c:v>0.41115141180515391</c:v>
                </c:pt>
                <c:pt idx="47">
                  <c:v>0.41750352965748416</c:v>
                </c:pt>
                <c:pt idx="48">
                  <c:v>0.39110177649737371</c:v>
                </c:pt>
                <c:pt idx="49">
                  <c:v>0.40241933196509105</c:v>
                </c:pt>
                <c:pt idx="50">
                  <c:v>0.39981965215153958</c:v>
                </c:pt>
                <c:pt idx="51">
                  <c:v>0.40046909721730123</c:v>
                </c:pt>
                <c:pt idx="52">
                  <c:v>0.39943722507890989</c:v>
                </c:pt>
                <c:pt idx="53">
                  <c:v>0.40208132106162658</c:v>
                </c:pt>
                <c:pt idx="54">
                  <c:v>0.40373643902446155</c:v>
                </c:pt>
                <c:pt idx="55">
                  <c:v>0.39341103063172028</c:v>
                </c:pt>
                <c:pt idx="56">
                  <c:v>0.34691414896490108</c:v>
                </c:pt>
                <c:pt idx="57">
                  <c:v>0.3464376933198311</c:v>
                </c:pt>
                <c:pt idx="58">
                  <c:v>0.31250771628760066</c:v>
                </c:pt>
                <c:pt idx="59">
                  <c:v>0.31082905577903519</c:v>
                </c:pt>
                <c:pt idx="60">
                  <c:v>0.31090632655424061</c:v>
                </c:pt>
                <c:pt idx="61">
                  <c:v>0.30944409151729757</c:v>
                </c:pt>
                <c:pt idx="62">
                  <c:v>0.30866249997710637</c:v>
                </c:pt>
                <c:pt idx="63">
                  <c:v>0.30542100265085892</c:v>
                </c:pt>
                <c:pt idx="64">
                  <c:v>0.28785528078017703</c:v>
                </c:pt>
                <c:pt idx="65">
                  <c:v>0.30352155994902114</c:v>
                </c:pt>
                <c:pt idx="66">
                  <c:v>0.31376830764662411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19E-4EE4-8E66-8408A1358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729088"/>
        <c:axId val="406731008"/>
      </c:lineChart>
      <c:dateAx>
        <c:axId val="406729088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06731008"/>
        <c:crosses val="autoZero"/>
        <c:auto val="1"/>
        <c:lblOffset val="100"/>
        <c:baseTimeUnit val="days"/>
        <c:majorUnit val="1"/>
      </c:dateAx>
      <c:valAx>
        <c:axId val="4067310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06729088"/>
        <c:crosses val="autoZero"/>
        <c:crossBetween val="between"/>
      </c:valAx>
      <c:valAx>
        <c:axId val="4068318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06833408"/>
        <c:crosses val="max"/>
        <c:crossBetween val="between"/>
      </c:valAx>
      <c:dateAx>
        <c:axId val="4068334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06831872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5053"/>
          <c:h val="6.5839094823636715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788"/>
          <c:h val="0.74333545216935581"/>
        </c:manualLayout>
      </c:layout>
      <c:areaChart>
        <c:grouping val="standard"/>
        <c:varyColors val="0"/>
        <c:ser>
          <c:idx val="2"/>
          <c:order val="1"/>
          <c:tx>
            <c:strRef>
              <c:f>Main!$CH$52</c:f>
              <c:strCache>
                <c:ptCount val="1"/>
                <c:pt idx="0">
                  <c:v>Wld Material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Main!$CH$54:$CH$120</c:f>
              <c:numCache>
                <c:formatCode>General</c:formatCode>
                <c:ptCount val="67"/>
                <c:pt idx="0">
                  <c:v>270.52999999999997</c:v>
                </c:pt>
                <c:pt idx="1">
                  <c:v>271.14999999999998</c:v>
                </c:pt>
                <c:pt idx="2">
                  <c:v>274.58</c:v>
                </c:pt>
                <c:pt idx="3">
                  <c:v>275.02999999999997</c:v>
                </c:pt>
                <c:pt idx="4">
                  <c:v>276.3</c:v>
                </c:pt>
                <c:pt idx="5">
                  <c:v>278.04000000000002</c:v>
                </c:pt>
                <c:pt idx="6">
                  <c:v>278.70999999999998</c:v>
                </c:pt>
                <c:pt idx="7">
                  <c:v>277.51</c:v>
                </c:pt>
                <c:pt idx="8">
                  <c:v>274.92</c:v>
                </c:pt>
                <c:pt idx="9">
                  <c:v>275.41000000000003</c:v>
                </c:pt>
                <c:pt idx="10">
                  <c:v>276.20999999999998</c:v>
                </c:pt>
                <c:pt idx="11">
                  <c:v>272.89</c:v>
                </c:pt>
                <c:pt idx="12">
                  <c:v>270.73</c:v>
                </c:pt>
                <c:pt idx="13">
                  <c:v>273.13</c:v>
                </c:pt>
                <c:pt idx="14">
                  <c:v>277.72000000000003</c:v>
                </c:pt>
                <c:pt idx="15">
                  <c:v>282.14999999999998</c:v>
                </c:pt>
                <c:pt idx="16">
                  <c:v>284.85000000000002</c:v>
                </c:pt>
                <c:pt idx="17">
                  <c:v>283.33</c:v>
                </c:pt>
                <c:pt idx="18">
                  <c:v>281.39</c:v>
                </c:pt>
                <c:pt idx="19">
                  <c:v>280.88</c:v>
                </c:pt>
                <c:pt idx="20">
                  <c:v>281.20999999999998</c:v>
                </c:pt>
                <c:pt idx="21">
                  <c:v>282.17</c:v>
                </c:pt>
                <c:pt idx="22">
                  <c:v>283.04000000000002</c:v>
                </c:pt>
                <c:pt idx="23">
                  <c:v>282.83</c:v>
                </c:pt>
                <c:pt idx="24">
                  <c:v>279.11</c:v>
                </c:pt>
                <c:pt idx="25">
                  <c:v>275.49</c:v>
                </c:pt>
                <c:pt idx="26">
                  <c:v>274.27999999999997</c:v>
                </c:pt>
                <c:pt idx="27">
                  <c:v>269.45</c:v>
                </c:pt>
                <c:pt idx="28">
                  <c:v>270.29000000000002</c:v>
                </c:pt>
                <c:pt idx="29">
                  <c:v>277.13</c:v>
                </c:pt>
                <c:pt idx="30">
                  <c:v>277.02</c:v>
                </c:pt>
                <c:pt idx="31">
                  <c:v>279.56</c:v>
                </c:pt>
                <c:pt idx="32">
                  <c:v>285.48</c:v>
                </c:pt>
                <c:pt idx="33">
                  <c:v>292.67</c:v>
                </c:pt>
                <c:pt idx="34">
                  <c:v>294.23</c:v>
                </c:pt>
                <c:pt idx="35">
                  <c:v>294.68</c:v>
                </c:pt>
                <c:pt idx="36">
                  <c:v>297.42</c:v>
                </c:pt>
                <c:pt idx="37">
                  <c:v>298.55</c:v>
                </c:pt>
                <c:pt idx="38">
                  <c:v>298.36</c:v>
                </c:pt>
                <c:pt idx="39">
                  <c:v>296.64999999999998</c:v>
                </c:pt>
                <c:pt idx="40">
                  <c:v>295.18</c:v>
                </c:pt>
                <c:pt idx="41">
                  <c:v>295.2</c:v>
                </c:pt>
                <c:pt idx="42">
                  <c:v>295.48</c:v>
                </c:pt>
                <c:pt idx="43">
                  <c:v>293.81</c:v>
                </c:pt>
                <c:pt idx="44">
                  <c:v>293.82</c:v>
                </c:pt>
                <c:pt idx="45">
                  <c:v>294.39999999999998</c:v>
                </c:pt>
                <c:pt idx="46">
                  <c:v>297.37</c:v>
                </c:pt>
                <c:pt idx="47">
                  <c:v>295.05</c:v>
                </c:pt>
                <c:pt idx="48">
                  <c:v>292.91000000000003</c:v>
                </c:pt>
                <c:pt idx="49">
                  <c:v>290.64999999999998</c:v>
                </c:pt>
                <c:pt idx="50">
                  <c:v>291.23</c:v>
                </c:pt>
                <c:pt idx="51">
                  <c:v>290.62</c:v>
                </c:pt>
                <c:pt idx="52">
                  <c:v>290.36</c:v>
                </c:pt>
                <c:pt idx="53">
                  <c:v>288.52999999999997</c:v>
                </c:pt>
                <c:pt idx="54">
                  <c:v>284.8</c:v>
                </c:pt>
                <c:pt idx="55">
                  <c:v>283.52999999999997</c:v>
                </c:pt>
                <c:pt idx="56">
                  <c:v>280.52</c:v>
                </c:pt>
                <c:pt idx="57">
                  <c:v>280.52</c:v>
                </c:pt>
                <c:pt idx="58">
                  <c:v>280.13</c:v>
                </c:pt>
                <c:pt idx="59">
                  <c:v>278.83999999999997</c:v>
                </c:pt>
                <c:pt idx="60">
                  <c:v>277.04000000000002</c:v>
                </c:pt>
                <c:pt idx="61">
                  <c:v>276.98</c:v>
                </c:pt>
                <c:pt idx="62">
                  <c:v>276.86</c:v>
                </c:pt>
                <c:pt idx="63">
                  <c:v>276.52</c:v>
                </c:pt>
                <c:pt idx="64">
                  <c:v>275.18</c:v>
                </c:pt>
                <c:pt idx="65">
                  <c:v>274.04000000000002</c:v>
                </c:pt>
                <c:pt idx="66">
                  <c:v>274.77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3A3-4F93-9057-CE0B12E3F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351488"/>
        <c:axId val="412349952"/>
      </c:areaChart>
      <c:lineChart>
        <c:grouping val="standard"/>
        <c:varyColors val="0"/>
        <c:ser>
          <c:idx val="0"/>
          <c:order val="0"/>
          <c:tx>
            <c:strRef>
              <c:f>Main!$T$52</c:f>
              <c:strCache>
                <c:ptCount val="1"/>
                <c:pt idx="0">
                  <c:v>Corr: Wld Material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Main!$T$54:$T$120</c:f>
              <c:numCache>
                <c:formatCode>General</c:formatCode>
                <c:ptCount val="67"/>
                <c:pt idx="0">
                  <c:v>0.50171967141745688</c:v>
                </c:pt>
                <c:pt idx="1">
                  <c:v>0.51389268452826475</c:v>
                </c:pt>
                <c:pt idx="2">
                  <c:v>0.515904876159054</c:v>
                </c:pt>
                <c:pt idx="3">
                  <c:v>0.51554536018556996</c:v>
                </c:pt>
                <c:pt idx="4">
                  <c:v>0.53009746423577309</c:v>
                </c:pt>
                <c:pt idx="5">
                  <c:v>0.5251290021345969</c:v>
                </c:pt>
                <c:pt idx="6">
                  <c:v>0.52022512400138976</c:v>
                </c:pt>
                <c:pt idx="7">
                  <c:v>0.51436247481645725</c:v>
                </c:pt>
                <c:pt idx="8">
                  <c:v>0.4954686910681757</c:v>
                </c:pt>
                <c:pt idx="9">
                  <c:v>0.50796890776096237</c:v>
                </c:pt>
                <c:pt idx="10">
                  <c:v>0.50818982427068582</c:v>
                </c:pt>
                <c:pt idx="11">
                  <c:v>0.48028037981610971</c:v>
                </c:pt>
                <c:pt idx="12">
                  <c:v>0.52334241916552449</c:v>
                </c:pt>
                <c:pt idx="13">
                  <c:v>0.51088584295804806</c:v>
                </c:pt>
                <c:pt idx="14">
                  <c:v>0.5269012401056431</c:v>
                </c:pt>
                <c:pt idx="15">
                  <c:v>0.53265846010561346</c:v>
                </c:pt>
                <c:pt idx="16">
                  <c:v>0.52905254849008077</c:v>
                </c:pt>
                <c:pt idx="17">
                  <c:v>0.52880243196406918</c:v>
                </c:pt>
                <c:pt idx="18">
                  <c:v>0.527125397026594</c:v>
                </c:pt>
                <c:pt idx="19">
                  <c:v>0.51276136296953112</c:v>
                </c:pt>
                <c:pt idx="20">
                  <c:v>0.51944721107457459</c:v>
                </c:pt>
                <c:pt idx="21">
                  <c:v>0.52524369716336661</c:v>
                </c:pt>
                <c:pt idx="22">
                  <c:v>0.53637557512828105</c:v>
                </c:pt>
                <c:pt idx="23">
                  <c:v>0.5360631581458144</c:v>
                </c:pt>
                <c:pt idx="24">
                  <c:v>0.50529023011461516</c:v>
                </c:pt>
                <c:pt idx="25">
                  <c:v>0.48247720455829524</c:v>
                </c:pt>
                <c:pt idx="26">
                  <c:v>0.48828835402621412</c:v>
                </c:pt>
                <c:pt idx="27">
                  <c:v>0.47514135839050342</c:v>
                </c:pt>
                <c:pt idx="28">
                  <c:v>0.47352000627654262</c:v>
                </c:pt>
                <c:pt idx="29">
                  <c:v>0.50780898605251834</c:v>
                </c:pt>
                <c:pt idx="30">
                  <c:v>0.5259842462825588</c:v>
                </c:pt>
                <c:pt idx="31">
                  <c:v>0.508842680165706</c:v>
                </c:pt>
                <c:pt idx="32">
                  <c:v>0.44189250899940008</c:v>
                </c:pt>
                <c:pt idx="33">
                  <c:v>0.508518825210723</c:v>
                </c:pt>
                <c:pt idx="34">
                  <c:v>0.45069632725438535</c:v>
                </c:pt>
                <c:pt idx="35">
                  <c:v>0.45957640339135075</c:v>
                </c:pt>
                <c:pt idx="36">
                  <c:v>0.4291449146638539</c:v>
                </c:pt>
                <c:pt idx="37">
                  <c:v>0.3953579443042361</c:v>
                </c:pt>
                <c:pt idx="38">
                  <c:v>0.40215810447227651</c:v>
                </c:pt>
                <c:pt idx="39">
                  <c:v>0.40405636440601589</c:v>
                </c:pt>
                <c:pt idx="40">
                  <c:v>0.41443965744572536</c:v>
                </c:pt>
                <c:pt idx="41">
                  <c:v>0.41496390396524591</c:v>
                </c:pt>
                <c:pt idx="42">
                  <c:v>0.42201094252332916</c:v>
                </c:pt>
                <c:pt idx="43">
                  <c:v>0.41735640882841579</c:v>
                </c:pt>
                <c:pt idx="44">
                  <c:v>0.40197752236186152</c:v>
                </c:pt>
                <c:pt idx="45">
                  <c:v>0.39730623183549085</c:v>
                </c:pt>
                <c:pt idx="46">
                  <c:v>0.44095911762238721</c:v>
                </c:pt>
                <c:pt idx="47">
                  <c:v>0.46901588502259184</c:v>
                </c:pt>
                <c:pt idx="48">
                  <c:v>0.45518737213695742</c:v>
                </c:pt>
                <c:pt idx="49">
                  <c:v>0.42795508157287954</c:v>
                </c:pt>
                <c:pt idx="50">
                  <c:v>0.42932383668415053</c:v>
                </c:pt>
                <c:pt idx="51">
                  <c:v>0.43527450204789325</c:v>
                </c:pt>
                <c:pt idx="52">
                  <c:v>0.43300583850122393</c:v>
                </c:pt>
                <c:pt idx="53">
                  <c:v>0.43460351033818023</c:v>
                </c:pt>
                <c:pt idx="54">
                  <c:v>0.43919078227321884</c:v>
                </c:pt>
                <c:pt idx="55">
                  <c:v>0.43857397375617024</c:v>
                </c:pt>
                <c:pt idx="56">
                  <c:v>0.39584354820239692</c:v>
                </c:pt>
                <c:pt idx="57">
                  <c:v>0.3956287240883572</c:v>
                </c:pt>
                <c:pt idx="58">
                  <c:v>0.38127442772482206</c:v>
                </c:pt>
                <c:pt idx="59">
                  <c:v>0.37314037215732743</c:v>
                </c:pt>
                <c:pt idx="60">
                  <c:v>0.38600357443475736</c:v>
                </c:pt>
                <c:pt idx="61">
                  <c:v>0.40039793642716209</c:v>
                </c:pt>
                <c:pt idx="62">
                  <c:v>0.39911046266502731</c:v>
                </c:pt>
                <c:pt idx="63">
                  <c:v>0.40284752399851848</c:v>
                </c:pt>
                <c:pt idx="64">
                  <c:v>0.38031735452083443</c:v>
                </c:pt>
                <c:pt idx="65">
                  <c:v>0.37421849798102502</c:v>
                </c:pt>
                <c:pt idx="66">
                  <c:v>0.38696949365357503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3A3-4F93-9057-CE0B12E3F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161536"/>
        <c:axId val="412163072"/>
      </c:lineChart>
      <c:dateAx>
        <c:axId val="412161536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12163072"/>
        <c:crosses val="autoZero"/>
        <c:auto val="1"/>
        <c:lblOffset val="100"/>
        <c:baseTimeUnit val="days"/>
        <c:majorUnit val="1"/>
      </c:dateAx>
      <c:valAx>
        <c:axId val="41216307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12161536"/>
        <c:crosses val="autoZero"/>
        <c:crossBetween val="between"/>
      </c:valAx>
      <c:valAx>
        <c:axId val="4123499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12351488"/>
        <c:crosses val="max"/>
        <c:crossBetween val="between"/>
      </c:valAx>
      <c:dateAx>
        <c:axId val="41235148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12349952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503"/>
          <c:h val="6.5839094823636771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977" l="0.70000000000000062" r="0.70000000000000062" t="0.75000000000000977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811"/>
          <c:h val="0.74333545216935604"/>
        </c:manualLayout>
      </c:layout>
      <c:areaChart>
        <c:grouping val="standard"/>
        <c:varyColors val="0"/>
        <c:ser>
          <c:idx val="2"/>
          <c:order val="1"/>
          <c:tx>
            <c:strRef>
              <c:f>Main!$CI$52</c:f>
              <c:strCache>
                <c:ptCount val="1"/>
                <c:pt idx="0">
                  <c:v>Wld Industrial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Main!$CI$54:$CI$120</c:f>
              <c:numCache>
                <c:formatCode>General</c:formatCode>
                <c:ptCount val="67"/>
                <c:pt idx="0">
                  <c:v>260.88</c:v>
                </c:pt>
                <c:pt idx="1">
                  <c:v>260.69</c:v>
                </c:pt>
                <c:pt idx="2">
                  <c:v>262.49</c:v>
                </c:pt>
                <c:pt idx="3">
                  <c:v>262.32</c:v>
                </c:pt>
                <c:pt idx="4">
                  <c:v>261.70999999999998</c:v>
                </c:pt>
                <c:pt idx="5">
                  <c:v>263.52999999999997</c:v>
                </c:pt>
                <c:pt idx="6">
                  <c:v>264.33999999999997</c:v>
                </c:pt>
                <c:pt idx="7">
                  <c:v>264.89</c:v>
                </c:pt>
                <c:pt idx="8">
                  <c:v>261.47000000000003</c:v>
                </c:pt>
                <c:pt idx="9">
                  <c:v>260.29000000000002</c:v>
                </c:pt>
                <c:pt idx="10">
                  <c:v>260.47000000000003</c:v>
                </c:pt>
                <c:pt idx="11">
                  <c:v>258.74</c:v>
                </c:pt>
                <c:pt idx="12">
                  <c:v>257.02999999999997</c:v>
                </c:pt>
                <c:pt idx="13">
                  <c:v>258.49</c:v>
                </c:pt>
                <c:pt idx="14">
                  <c:v>263.29000000000002</c:v>
                </c:pt>
                <c:pt idx="15">
                  <c:v>266.62</c:v>
                </c:pt>
                <c:pt idx="16">
                  <c:v>268.58999999999997</c:v>
                </c:pt>
                <c:pt idx="17">
                  <c:v>266.37</c:v>
                </c:pt>
                <c:pt idx="18">
                  <c:v>264.77</c:v>
                </c:pt>
                <c:pt idx="19">
                  <c:v>264.63</c:v>
                </c:pt>
                <c:pt idx="20">
                  <c:v>264.95</c:v>
                </c:pt>
                <c:pt idx="21">
                  <c:v>266.45999999999998</c:v>
                </c:pt>
                <c:pt idx="22">
                  <c:v>266.23</c:v>
                </c:pt>
                <c:pt idx="23">
                  <c:v>265</c:v>
                </c:pt>
                <c:pt idx="24">
                  <c:v>260.86</c:v>
                </c:pt>
                <c:pt idx="25">
                  <c:v>258.05</c:v>
                </c:pt>
                <c:pt idx="26">
                  <c:v>257.88</c:v>
                </c:pt>
                <c:pt idx="27">
                  <c:v>254.9</c:v>
                </c:pt>
                <c:pt idx="28">
                  <c:v>255.32</c:v>
                </c:pt>
                <c:pt idx="29">
                  <c:v>262.24</c:v>
                </c:pt>
                <c:pt idx="30">
                  <c:v>260.81</c:v>
                </c:pt>
                <c:pt idx="31">
                  <c:v>262.20999999999998</c:v>
                </c:pt>
                <c:pt idx="32">
                  <c:v>270.95</c:v>
                </c:pt>
                <c:pt idx="33">
                  <c:v>276.06</c:v>
                </c:pt>
                <c:pt idx="34">
                  <c:v>276.33</c:v>
                </c:pt>
                <c:pt idx="35">
                  <c:v>275.95</c:v>
                </c:pt>
                <c:pt idx="36">
                  <c:v>277.98</c:v>
                </c:pt>
                <c:pt idx="37">
                  <c:v>279.75</c:v>
                </c:pt>
                <c:pt idx="38">
                  <c:v>278.27999999999997</c:v>
                </c:pt>
                <c:pt idx="39">
                  <c:v>277.93</c:v>
                </c:pt>
                <c:pt idx="40">
                  <c:v>277.67</c:v>
                </c:pt>
                <c:pt idx="41">
                  <c:v>276.7</c:v>
                </c:pt>
                <c:pt idx="42">
                  <c:v>276.77</c:v>
                </c:pt>
                <c:pt idx="43">
                  <c:v>275.29000000000002</c:v>
                </c:pt>
                <c:pt idx="44">
                  <c:v>276.32</c:v>
                </c:pt>
                <c:pt idx="45">
                  <c:v>275.75</c:v>
                </c:pt>
                <c:pt idx="46">
                  <c:v>276.67</c:v>
                </c:pt>
                <c:pt idx="47">
                  <c:v>275.49</c:v>
                </c:pt>
                <c:pt idx="48">
                  <c:v>273.43</c:v>
                </c:pt>
                <c:pt idx="49">
                  <c:v>271.62</c:v>
                </c:pt>
                <c:pt idx="50">
                  <c:v>271.37</c:v>
                </c:pt>
                <c:pt idx="51">
                  <c:v>269.98</c:v>
                </c:pt>
                <c:pt idx="52">
                  <c:v>269.33</c:v>
                </c:pt>
                <c:pt idx="53">
                  <c:v>267.58999999999997</c:v>
                </c:pt>
                <c:pt idx="54">
                  <c:v>263.99</c:v>
                </c:pt>
                <c:pt idx="55">
                  <c:v>262.88</c:v>
                </c:pt>
                <c:pt idx="56">
                  <c:v>261.68</c:v>
                </c:pt>
                <c:pt idx="57">
                  <c:v>261.67</c:v>
                </c:pt>
                <c:pt idx="58">
                  <c:v>261.8</c:v>
                </c:pt>
                <c:pt idx="59">
                  <c:v>261.64999999999998</c:v>
                </c:pt>
                <c:pt idx="60">
                  <c:v>260.82</c:v>
                </c:pt>
                <c:pt idx="61">
                  <c:v>260.72000000000003</c:v>
                </c:pt>
                <c:pt idx="62">
                  <c:v>260.55</c:v>
                </c:pt>
                <c:pt idx="63">
                  <c:v>260.2</c:v>
                </c:pt>
                <c:pt idx="64">
                  <c:v>260.06</c:v>
                </c:pt>
                <c:pt idx="65">
                  <c:v>259.45999999999998</c:v>
                </c:pt>
                <c:pt idx="66">
                  <c:v>260.02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6E8-4005-A279-DEC070D4D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223232"/>
        <c:axId val="417057792"/>
      </c:areaChart>
      <c:lineChart>
        <c:grouping val="standard"/>
        <c:varyColors val="0"/>
        <c:ser>
          <c:idx val="0"/>
          <c:order val="0"/>
          <c:tx>
            <c:strRef>
              <c:f>Main!$U$52</c:f>
              <c:strCache>
                <c:ptCount val="1"/>
                <c:pt idx="0">
                  <c:v>Corr: Wld Industrial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Main!$U$54:$U$120</c:f>
              <c:numCache>
                <c:formatCode>General</c:formatCode>
                <c:ptCount val="67"/>
                <c:pt idx="0">
                  <c:v>0.49150770633629615</c:v>
                </c:pt>
                <c:pt idx="1">
                  <c:v>0.49652465328175527</c:v>
                </c:pt>
                <c:pt idx="2">
                  <c:v>0.49565108199064173</c:v>
                </c:pt>
                <c:pt idx="3">
                  <c:v>0.49595152255939756</c:v>
                </c:pt>
                <c:pt idx="4">
                  <c:v>0.49453762047899114</c:v>
                </c:pt>
                <c:pt idx="5">
                  <c:v>0.49070152228552688</c:v>
                </c:pt>
                <c:pt idx="6">
                  <c:v>0.48539906600751581</c:v>
                </c:pt>
                <c:pt idx="7">
                  <c:v>0.49855983855580938</c:v>
                </c:pt>
                <c:pt idx="8">
                  <c:v>0.4726211948195625</c:v>
                </c:pt>
                <c:pt idx="9">
                  <c:v>0.4715931783562668</c:v>
                </c:pt>
                <c:pt idx="10">
                  <c:v>0.471999998124706</c:v>
                </c:pt>
                <c:pt idx="11">
                  <c:v>0.44974969560642619</c:v>
                </c:pt>
                <c:pt idx="12">
                  <c:v>0.47637748491916576</c:v>
                </c:pt>
                <c:pt idx="13">
                  <c:v>0.46768800909177843</c:v>
                </c:pt>
                <c:pt idx="14">
                  <c:v>0.4891110025030318</c:v>
                </c:pt>
                <c:pt idx="15">
                  <c:v>0.4743284432952406</c:v>
                </c:pt>
                <c:pt idx="16">
                  <c:v>0.47046891927540108</c:v>
                </c:pt>
                <c:pt idx="17">
                  <c:v>0.46857377523294813</c:v>
                </c:pt>
                <c:pt idx="18">
                  <c:v>0.46751273359103729</c:v>
                </c:pt>
                <c:pt idx="19">
                  <c:v>0.42282993316889866</c:v>
                </c:pt>
                <c:pt idx="20">
                  <c:v>0.42340935211211705</c:v>
                </c:pt>
                <c:pt idx="21">
                  <c:v>0.4384667248626492</c:v>
                </c:pt>
                <c:pt idx="22">
                  <c:v>0.43402667729560673</c:v>
                </c:pt>
                <c:pt idx="23">
                  <c:v>0.43669414265165835</c:v>
                </c:pt>
                <c:pt idx="24">
                  <c:v>0.40267955528161042</c:v>
                </c:pt>
                <c:pt idx="25">
                  <c:v>0.37964460543922107</c:v>
                </c:pt>
                <c:pt idx="26">
                  <c:v>0.39507397153008889</c:v>
                </c:pt>
                <c:pt idx="27">
                  <c:v>0.38077536693912012</c:v>
                </c:pt>
                <c:pt idx="28">
                  <c:v>0.38065960129928339</c:v>
                </c:pt>
                <c:pt idx="29">
                  <c:v>0.41231317671152229</c:v>
                </c:pt>
                <c:pt idx="30">
                  <c:v>0.4410899691965286</c:v>
                </c:pt>
                <c:pt idx="31">
                  <c:v>0.43345721454902403</c:v>
                </c:pt>
                <c:pt idx="32">
                  <c:v>0.31857957241488433</c:v>
                </c:pt>
                <c:pt idx="33">
                  <c:v>0.35631287230738456</c:v>
                </c:pt>
                <c:pt idx="34">
                  <c:v>0.29116103590781839</c:v>
                </c:pt>
                <c:pt idx="35">
                  <c:v>0.2916557635977437</c:v>
                </c:pt>
                <c:pt idx="36">
                  <c:v>0.2578102707713657</c:v>
                </c:pt>
                <c:pt idx="37">
                  <c:v>0.20449207843691533</c:v>
                </c:pt>
                <c:pt idx="38">
                  <c:v>0.19388964429966327</c:v>
                </c:pt>
                <c:pt idx="39">
                  <c:v>0.18947508398216523</c:v>
                </c:pt>
                <c:pt idx="40">
                  <c:v>0.18576598518002074</c:v>
                </c:pt>
                <c:pt idx="41">
                  <c:v>0.171633228759204</c:v>
                </c:pt>
                <c:pt idx="42">
                  <c:v>0.17880041871502078</c:v>
                </c:pt>
                <c:pt idx="43">
                  <c:v>0.17368079701703029</c:v>
                </c:pt>
                <c:pt idx="44">
                  <c:v>0.15838152080291679</c:v>
                </c:pt>
                <c:pt idx="45">
                  <c:v>0.15568116686292177</c:v>
                </c:pt>
                <c:pt idx="46">
                  <c:v>0.1656047387920552</c:v>
                </c:pt>
                <c:pt idx="47">
                  <c:v>0.17937223753666984</c:v>
                </c:pt>
                <c:pt idx="48">
                  <c:v>0.16152023571804927</c:v>
                </c:pt>
                <c:pt idx="49">
                  <c:v>0.14514741104129097</c:v>
                </c:pt>
                <c:pt idx="50">
                  <c:v>0.14534472599733642</c:v>
                </c:pt>
                <c:pt idx="51">
                  <c:v>0.15935772000945608</c:v>
                </c:pt>
                <c:pt idx="52">
                  <c:v>0.15840482237661024</c:v>
                </c:pt>
                <c:pt idx="53">
                  <c:v>0.15123416373326615</c:v>
                </c:pt>
                <c:pt idx="54">
                  <c:v>0.13590915069347181</c:v>
                </c:pt>
                <c:pt idx="55">
                  <c:v>0.12767885293819356</c:v>
                </c:pt>
                <c:pt idx="56">
                  <c:v>0.10097364927985739</c:v>
                </c:pt>
                <c:pt idx="57">
                  <c:v>0.10134244393773149</c:v>
                </c:pt>
                <c:pt idx="58">
                  <c:v>9.2735136986572889E-2</c:v>
                </c:pt>
                <c:pt idx="59">
                  <c:v>9.4634131321305617E-2</c:v>
                </c:pt>
                <c:pt idx="60">
                  <c:v>9.9223639454888823E-2</c:v>
                </c:pt>
                <c:pt idx="61">
                  <c:v>0.11966616248839738</c:v>
                </c:pt>
                <c:pt idx="62">
                  <c:v>0.11981759311590635</c:v>
                </c:pt>
                <c:pt idx="63">
                  <c:v>0.12332611163236751</c:v>
                </c:pt>
                <c:pt idx="64">
                  <c:v>0.11471459842298182</c:v>
                </c:pt>
                <c:pt idx="65">
                  <c:v>0.10851567048845005</c:v>
                </c:pt>
                <c:pt idx="66">
                  <c:v>0.121857692478549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6E8-4005-A279-DEC070D4D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31488"/>
        <c:axId val="417056256"/>
      </c:lineChart>
      <c:dateAx>
        <c:axId val="416431488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17056256"/>
        <c:crosses val="autoZero"/>
        <c:auto val="1"/>
        <c:lblOffset val="100"/>
        <c:baseTimeUnit val="days"/>
        <c:majorUnit val="1"/>
      </c:dateAx>
      <c:valAx>
        <c:axId val="41705625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16431488"/>
        <c:crosses val="autoZero"/>
        <c:crossBetween val="between"/>
      </c:valAx>
      <c:valAx>
        <c:axId val="4170577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18223232"/>
        <c:crosses val="max"/>
        <c:crossBetween val="between"/>
      </c:valAx>
      <c:dateAx>
        <c:axId val="418223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17057792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5008"/>
          <c:h val="6.5839094823636826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999" l="0.70000000000000062" r="0.70000000000000062" t="0.7500000000000099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833"/>
          <c:h val="0.74333545216935626"/>
        </c:manualLayout>
      </c:layout>
      <c:areaChart>
        <c:grouping val="standard"/>
        <c:varyColors val="0"/>
        <c:ser>
          <c:idx val="2"/>
          <c:order val="1"/>
          <c:tx>
            <c:strRef>
              <c:f>Main!$CJ$52</c:f>
              <c:strCache>
                <c:ptCount val="1"/>
                <c:pt idx="0">
                  <c:v>Wld Cons Discr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Main!$CJ$54:$CJ$120</c:f>
              <c:numCache>
                <c:formatCode>General</c:formatCode>
                <c:ptCount val="67"/>
                <c:pt idx="0">
                  <c:v>248.63</c:v>
                </c:pt>
                <c:pt idx="1">
                  <c:v>247.78</c:v>
                </c:pt>
                <c:pt idx="2">
                  <c:v>250.24</c:v>
                </c:pt>
                <c:pt idx="3">
                  <c:v>250.61</c:v>
                </c:pt>
                <c:pt idx="4">
                  <c:v>250.2</c:v>
                </c:pt>
                <c:pt idx="5">
                  <c:v>250.64</c:v>
                </c:pt>
                <c:pt idx="6">
                  <c:v>252</c:v>
                </c:pt>
                <c:pt idx="7">
                  <c:v>250.51</c:v>
                </c:pt>
                <c:pt idx="8">
                  <c:v>248.34</c:v>
                </c:pt>
                <c:pt idx="9">
                  <c:v>247.54</c:v>
                </c:pt>
                <c:pt idx="10">
                  <c:v>248.94</c:v>
                </c:pt>
                <c:pt idx="11">
                  <c:v>246.87</c:v>
                </c:pt>
                <c:pt idx="12">
                  <c:v>245.39</c:v>
                </c:pt>
                <c:pt idx="13">
                  <c:v>245.9</c:v>
                </c:pt>
                <c:pt idx="14">
                  <c:v>249.26</c:v>
                </c:pt>
                <c:pt idx="15">
                  <c:v>250.8</c:v>
                </c:pt>
                <c:pt idx="16">
                  <c:v>254.1</c:v>
                </c:pt>
                <c:pt idx="17">
                  <c:v>252.36</c:v>
                </c:pt>
                <c:pt idx="18">
                  <c:v>250.15</c:v>
                </c:pt>
                <c:pt idx="19">
                  <c:v>250.47</c:v>
                </c:pt>
                <c:pt idx="20">
                  <c:v>250.72</c:v>
                </c:pt>
                <c:pt idx="21">
                  <c:v>251.75</c:v>
                </c:pt>
                <c:pt idx="22">
                  <c:v>251.86</c:v>
                </c:pt>
                <c:pt idx="23">
                  <c:v>251.65</c:v>
                </c:pt>
                <c:pt idx="24">
                  <c:v>249.02</c:v>
                </c:pt>
                <c:pt idx="25">
                  <c:v>245.88</c:v>
                </c:pt>
                <c:pt idx="26">
                  <c:v>245.15</c:v>
                </c:pt>
                <c:pt idx="27">
                  <c:v>242.29</c:v>
                </c:pt>
                <c:pt idx="28">
                  <c:v>242.58</c:v>
                </c:pt>
                <c:pt idx="29">
                  <c:v>249.35</c:v>
                </c:pt>
                <c:pt idx="30">
                  <c:v>248.41</c:v>
                </c:pt>
                <c:pt idx="31">
                  <c:v>247.45</c:v>
                </c:pt>
                <c:pt idx="32">
                  <c:v>254.22</c:v>
                </c:pt>
                <c:pt idx="33">
                  <c:v>257.13</c:v>
                </c:pt>
                <c:pt idx="34">
                  <c:v>258.38</c:v>
                </c:pt>
                <c:pt idx="35">
                  <c:v>259.24</c:v>
                </c:pt>
                <c:pt idx="36">
                  <c:v>260.48</c:v>
                </c:pt>
                <c:pt idx="37">
                  <c:v>261.45</c:v>
                </c:pt>
                <c:pt idx="38">
                  <c:v>259.62</c:v>
                </c:pt>
                <c:pt idx="39">
                  <c:v>260.2</c:v>
                </c:pt>
                <c:pt idx="40">
                  <c:v>259.49</c:v>
                </c:pt>
                <c:pt idx="41">
                  <c:v>257.33999999999997</c:v>
                </c:pt>
                <c:pt idx="42">
                  <c:v>255.33</c:v>
                </c:pt>
                <c:pt idx="43">
                  <c:v>253.06</c:v>
                </c:pt>
                <c:pt idx="44">
                  <c:v>253.43</c:v>
                </c:pt>
                <c:pt idx="45">
                  <c:v>252.73</c:v>
                </c:pt>
                <c:pt idx="46">
                  <c:v>253.45</c:v>
                </c:pt>
                <c:pt idx="47">
                  <c:v>252.44</c:v>
                </c:pt>
                <c:pt idx="48">
                  <c:v>249.92</c:v>
                </c:pt>
                <c:pt idx="49">
                  <c:v>247.78</c:v>
                </c:pt>
                <c:pt idx="50">
                  <c:v>247.46</c:v>
                </c:pt>
                <c:pt idx="51">
                  <c:v>246.74</c:v>
                </c:pt>
                <c:pt idx="52">
                  <c:v>246.53</c:v>
                </c:pt>
                <c:pt idx="53">
                  <c:v>244.45</c:v>
                </c:pt>
                <c:pt idx="54">
                  <c:v>242.68</c:v>
                </c:pt>
                <c:pt idx="55">
                  <c:v>241.74</c:v>
                </c:pt>
                <c:pt idx="56">
                  <c:v>239.46</c:v>
                </c:pt>
                <c:pt idx="57">
                  <c:v>239.46</c:v>
                </c:pt>
                <c:pt idx="58">
                  <c:v>240.3</c:v>
                </c:pt>
                <c:pt idx="59">
                  <c:v>239.9</c:v>
                </c:pt>
                <c:pt idx="60">
                  <c:v>239.97</c:v>
                </c:pt>
                <c:pt idx="61">
                  <c:v>239.66</c:v>
                </c:pt>
                <c:pt idx="62">
                  <c:v>239.68</c:v>
                </c:pt>
                <c:pt idx="63">
                  <c:v>240</c:v>
                </c:pt>
                <c:pt idx="64">
                  <c:v>238.77</c:v>
                </c:pt>
                <c:pt idx="65">
                  <c:v>239.01</c:v>
                </c:pt>
                <c:pt idx="66">
                  <c:v>239.32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DA5-4931-B2FF-3C4D99DB6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5168"/>
        <c:axId val="445452672"/>
      </c:areaChart>
      <c:lineChart>
        <c:grouping val="standard"/>
        <c:varyColors val="0"/>
        <c:ser>
          <c:idx val="0"/>
          <c:order val="0"/>
          <c:tx>
            <c:strRef>
              <c:f>Main!$V$52</c:f>
              <c:strCache>
                <c:ptCount val="1"/>
                <c:pt idx="0">
                  <c:v>Corr: Wld Cons Discr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Main!$V$54:$V$120</c:f>
              <c:numCache>
                <c:formatCode>General</c:formatCode>
                <c:ptCount val="67"/>
                <c:pt idx="0">
                  <c:v>0.5194400668028587</c:v>
                </c:pt>
                <c:pt idx="1">
                  <c:v>0.51861546400023362</c:v>
                </c:pt>
                <c:pt idx="2">
                  <c:v>0.52034814836759236</c:v>
                </c:pt>
                <c:pt idx="3">
                  <c:v>0.51567187773592038</c:v>
                </c:pt>
                <c:pt idx="4">
                  <c:v>0.51997721589597812</c:v>
                </c:pt>
                <c:pt idx="5">
                  <c:v>0.51926419534101831</c:v>
                </c:pt>
                <c:pt idx="6">
                  <c:v>0.51145908197220924</c:v>
                </c:pt>
                <c:pt idx="7">
                  <c:v>0.50708549100893507</c:v>
                </c:pt>
                <c:pt idx="8">
                  <c:v>0.49002270257257785</c:v>
                </c:pt>
                <c:pt idx="9">
                  <c:v>0.4875807127329449</c:v>
                </c:pt>
                <c:pt idx="10">
                  <c:v>0.48439319640021378</c:v>
                </c:pt>
                <c:pt idx="11">
                  <c:v>0.46645604944340918</c:v>
                </c:pt>
                <c:pt idx="12">
                  <c:v>0.49879984494168311</c:v>
                </c:pt>
                <c:pt idx="13">
                  <c:v>0.49937896042968299</c:v>
                </c:pt>
                <c:pt idx="14">
                  <c:v>0.51410052781806825</c:v>
                </c:pt>
                <c:pt idx="15">
                  <c:v>0.52127584494321866</c:v>
                </c:pt>
                <c:pt idx="16">
                  <c:v>0.51180821980611235</c:v>
                </c:pt>
                <c:pt idx="17">
                  <c:v>0.51082291360114274</c:v>
                </c:pt>
                <c:pt idx="18">
                  <c:v>0.50606674461412871</c:v>
                </c:pt>
                <c:pt idx="19">
                  <c:v>0.48286654884484354</c:v>
                </c:pt>
                <c:pt idx="20">
                  <c:v>0.48678247887338327</c:v>
                </c:pt>
                <c:pt idx="21">
                  <c:v>0.50062556523200363</c:v>
                </c:pt>
                <c:pt idx="22">
                  <c:v>0.49777834395593085</c:v>
                </c:pt>
                <c:pt idx="23">
                  <c:v>0.49781090323925553</c:v>
                </c:pt>
                <c:pt idx="24">
                  <c:v>0.47774875529872812</c:v>
                </c:pt>
                <c:pt idx="25">
                  <c:v>0.45272412959101727</c:v>
                </c:pt>
                <c:pt idx="26">
                  <c:v>0.46342230035681564</c:v>
                </c:pt>
                <c:pt idx="27">
                  <c:v>0.45078652922786283</c:v>
                </c:pt>
                <c:pt idx="28">
                  <c:v>0.45003681379230981</c:v>
                </c:pt>
                <c:pt idx="29">
                  <c:v>0.50635004719132737</c:v>
                </c:pt>
                <c:pt idx="30">
                  <c:v>0.53109623222825675</c:v>
                </c:pt>
                <c:pt idx="31">
                  <c:v>0.59680765303713601</c:v>
                </c:pt>
                <c:pt idx="32">
                  <c:v>0.55998612440744067</c:v>
                </c:pt>
                <c:pt idx="33">
                  <c:v>0.59719551809039662</c:v>
                </c:pt>
                <c:pt idx="34">
                  <c:v>0.55460882413521106</c:v>
                </c:pt>
                <c:pt idx="35">
                  <c:v>0.57962115536370984</c:v>
                </c:pt>
                <c:pt idx="36">
                  <c:v>0.52894580441385508</c:v>
                </c:pt>
                <c:pt idx="37">
                  <c:v>0.50731151620002335</c:v>
                </c:pt>
                <c:pt idx="38">
                  <c:v>0.49772659576878009</c:v>
                </c:pt>
                <c:pt idx="39">
                  <c:v>0.50250901248615043</c:v>
                </c:pt>
                <c:pt idx="40">
                  <c:v>0.50297761294642784</c:v>
                </c:pt>
                <c:pt idx="41">
                  <c:v>0.47898639732141207</c:v>
                </c:pt>
                <c:pt idx="42">
                  <c:v>0.474251395221093</c:v>
                </c:pt>
                <c:pt idx="43">
                  <c:v>0.45985635595804042</c:v>
                </c:pt>
                <c:pt idx="44">
                  <c:v>0.45334200913690376</c:v>
                </c:pt>
                <c:pt idx="45">
                  <c:v>0.45071145893263115</c:v>
                </c:pt>
                <c:pt idx="46">
                  <c:v>0.46977623773231225</c:v>
                </c:pt>
                <c:pt idx="47">
                  <c:v>0.477980884348915</c:v>
                </c:pt>
                <c:pt idx="48">
                  <c:v>0.4364256562444388</c:v>
                </c:pt>
                <c:pt idx="49">
                  <c:v>0.4535108485364483</c:v>
                </c:pt>
                <c:pt idx="50">
                  <c:v>0.4531267933071873</c:v>
                </c:pt>
                <c:pt idx="51">
                  <c:v>0.46020764487572247</c:v>
                </c:pt>
                <c:pt idx="52">
                  <c:v>0.45786326337885108</c:v>
                </c:pt>
                <c:pt idx="53">
                  <c:v>0.46227886938254281</c:v>
                </c:pt>
                <c:pt idx="54">
                  <c:v>0.46649908959265951</c:v>
                </c:pt>
                <c:pt idx="55">
                  <c:v>0.46326400575138876</c:v>
                </c:pt>
                <c:pt idx="56">
                  <c:v>0.41331958214871245</c:v>
                </c:pt>
                <c:pt idx="57">
                  <c:v>0.41220032045057259</c:v>
                </c:pt>
                <c:pt idx="58">
                  <c:v>0.41243673017991911</c:v>
                </c:pt>
                <c:pt idx="59">
                  <c:v>0.41158053102820963</c:v>
                </c:pt>
                <c:pt idx="60">
                  <c:v>0.40849555848299357</c:v>
                </c:pt>
                <c:pt idx="61">
                  <c:v>0.41583437877490165</c:v>
                </c:pt>
                <c:pt idx="62">
                  <c:v>0.41605689185381201</c:v>
                </c:pt>
                <c:pt idx="63">
                  <c:v>0.43508998926154729</c:v>
                </c:pt>
                <c:pt idx="64">
                  <c:v>0.42905080600334838</c:v>
                </c:pt>
                <c:pt idx="65">
                  <c:v>0.42781887914102795</c:v>
                </c:pt>
                <c:pt idx="66">
                  <c:v>0.44038417358348353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A5-4931-B2FF-3C4D99DB6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239424"/>
        <c:axId val="439241344"/>
      </c:lineChart>
      <c:dateAx>
        <c:axId val="439239424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39241344"/>
        <c:crosses val="autoZero"/>
        <c:auto val="1"/>
        <c:lblOffset val="100"/>
        <c:baseTimeUnit val="days"/>
        <c:majorUnit val="1"/>
      </c:dateAx>
      <c:valAx>
        <c:axId val="4392413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39239424"/>
        <c:crosses val="autoZero"/>
        <c:crossBetween val="between"/>
      </c:valAx>
      <c:valAx>
        <c:axId val="4454526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505975168"/>
        <c:crosses val="max"/>
        <c:crossBetween val="between"/>
      </c:valAx>
      <c:dateAx>
        <c:axId val="50597516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45452672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986"/>
          <c:h val="6.5839094823636882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021" l="0.70000000000000062" r="0.70000000000000062" t="0.7500000000000102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855"/>
          <c:h val="0.7433354521693567"/>
        </c:manualLayout>
      </c:layout>
      <c:areaChart>
        <c:grouping val="standard"/>
        <c:varyColors val="0"/>
        <c:ser>
          <c:idx val="2"/>
          <c:order val="1"/>
          <c:tx>
            <c:strRef>
              <c:f>Main!$CK$52</c:f>
              <c:strCache>
                <c:ptCount val="1"/>
                <c:pt idx="0">
                  <c:v>Wld Cons Stb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Main!$CK$54:$CK$120</c:f>
              <c:numCache>
                <c:formatCode>General</c:formatCode>
                <c:ptCount val="67"/>
                <c:pt idx="0">
                  <c:v>222.4538</c:v>
                </c:pt>
                <c:pt idx="1">
                  <c:v>223.47810000000001</c:v>
                </c:pt>
                <c:pt idx="2">
                  <c:v>225.14789999999999</c:v>
                </c:pt>
                <c:pt idx="3">
                  <c:v>225.50389999999999</c:v>
                </c:pt>
                <c:pt idx="4">
                  <c:v>226.38509999999999</c:v>
                </c:pt>
                <c:pt idx="5">
                  <c:v>228.06809999999999</c:v>
                </c:pt>
                <c:pt idx="6">
                  <c:v>228.54839999999999</c:v>
                </c:pt>
                <c:pt idx="7">
                  <c:v>228.4425</c:v>
                </c:pt>
                <c:pt idx="8">
                  <c:v>227.13939999999999</c:v>
                </c:pt>
                <c:pt idx="9">
                  <c:v>225.22669999999999</c:v>
                </c:pt>
                <c:pt idx="10">
                  <c:v>226.33029999999999</c:v>
                </c:pt>
                <c:pt idx="11">
                  <c:v>225.77529999999999</c:v>
                </c:pt>
                <c:pt idx="12">
                  <c:v>223.57820000000001</c:v>
                </c:pt>
                <c:pt idx="13">
                  <c:v>222.91829999999999</c:v>
                </c:pt>
                <c:pt idx="14">
                  <c:v>224.58439999999999</c:v>
                </c:pt>
                <c:pt idx="15">
                  <c:v>226.71690000000001</c:v>
                </c:pt>
                <c:pt idx="16">
                  <c:v>229.57509999999999</c:v>
                </c:pt>
                <c:pt idx="17">
                  <c:v>228.10409999999999</c:v>
                </c:pt>
                <c:pt idx="18">
                  <c:v>226.26009999999999</c:v>
                </c:pt>
                <c:pt idx="19">
                  <c:v>226.1576</c:v>
                </c:pt>
                <c:pt idx="20">
                  <c:v>228.04499999999999</c:v>
                </c:pt>
                <c:pt idx="21">
                  <c:v>231.32769999999999</c:v>
                </c:pt>
                <c:pt idx="22">
                  <c:v>232.3407</c:v>
                </c:pt>
                <c:pt idx="23">
                  <c:v>230.62889999999999</c:v>
                </c:pt>
                <c:pt idx="24">
                  <c:v>228.2123</c:v>
                </c:pt>
                <c:pt idx="25">
                  <c:v>227.28389999999999</c:v>
                </c:pt>
                <c:pt idx="26">
                  <c:v>226.6951</c:v>
                </c:pt>
                <c:pt idx="27">
                  <c:v>224.39779999999999</c:v>
                </c:pt>
                <c:pt idx="28">
                  <c:v>225.416</c:v>
                </c:pt>
                <c:pt idx="29">
                  <c:v>229.37039999999999</c:v>
                </c:pt>
                <c:pt idx="30">
                  <c:v>228.66800000000001</c:v>
                </c:pt>
                <c:pt idx="31">
                  <c:v>230.7895</c:v>
                </c:pt>
                <c:pt idx="32">
                  <c:v>237.8058</c:v>
                </c:pt>
                <c:pt idx="33">
                  <c:v>241.38640000000001</c:v>
                </c:pt>
                <c:pt idx="34">
                  <c:v>241.68260000000001</c:v>
                </c:pt>
                <c:pt idx="35">
                  <c:v>241.94460000000001</c:v>
                </c:pt>
                <c:pt idx="36">
                  <c:v>242.69890000000001</c:v>
                </c:pt>
                <c:pt idx="37">
                  <c:v>244.76750000000001</c:v>
                </c:pt>
                <c:pt idx="38">
                  <c:v>243.98920000000001</c:v>
                </c:pt>
                <c:pt idx="39">
                  <c:v>244.11529999999999</c:v>
                </c:pt>
                <c:pt idx="40">
                  <c:v>243.9014</c:v>
                </c:pt>
                <c:pt idx="41">
                  <c:v>243.1146</c:v>
                </c:pt>
                <c:pt idx="42">
                  <c:v>241.7722</c:v>
                </c:pt>
                <c:pt idx="43">
                  <c:v>239.7347</c:v>
                </c:pt>
                <c:pt idx="44">
                  <c:v>240.4033</c:v>
                </c:pt>
                <c:pt idx="45">
                  <c:v>238.64330000000001</c:v>
                </c:pt>
                <c:pt idx="46">
                  <c:v>238.2603</c:v>
                </c:pt>
                <c:pt idx="47">
                  <c:v>237.04949999999999</c:v>
                </c:pt>
                <c:pt idx="48">
                  <c:v>236.89410000000001</c:v>
                </c:pt>
                <c:pt idx="49">
                  <c:v>237.15049999999999</c:v>
                </c:pt>
                <c:pt idx="50">
                  <c:v>238.4263</c:v>
                </c:pt>
                <c:pt idx="51">
                  <c:v>238.54310000000001</c:v>
                </c:pt>
                <c:pt idx="52">
                  <c:v>238.6225</c:v>
                </c:pt>
                <c:pt idx="53">
                  <c:v>237.3784</c:v>
                </c:pt>
                <c:pt idx="54">
                  <c:v>236.4425</c:v>
                </c:pt>
                <c:pt idx="55">
                  <c:v>236.7552</c:v>
                </c:pt>
                <c:pt idx="56">
                  <c:v>237.76920000000001</c:v>
                </c:pt>
                <c:pt idx="57">
                  <c:v>237.76920000000001</c:v>
                </c:pt>
                <c:pt idx="58">
                  <c:v>237.2175</c:v>
                </c:pt>
                <c:pt idx="59">
                  <c:v>237.25470000000001</c:v>
                </c:pt>
                <c:pt idx="60">
                  <c:v>236.86349999999999</c:v>
                </c:pt>
                <c:pt idx="61">
                  <c:v>236.40280000000001</c:v>
                </c:pt>
                <c:pt idx="62">
                  <c:v>236.28299999999999</c:v>
                </c:pt>
                <c:pt idx="63">
                  <c:v>236.13399999999999</c:v>
                </c:pt>
                <c:pt idx="64">
                  <c:v>235.9032</c:v>
                </c:pt>
                <c:pt idx="65">
                  <c:v>236.92259999999999</c:v>
                </c:pt>
                <c:pt idx="66">
                  <c:v>237.37450000000001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E58-4349-BC2A-E1E7D4B49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166336"/>
        <c:axId val="487164544"/>
      </c:areaChart>
      <c:lineChart>
        <c:grouping val="standard"/>
        <c:varyColors val="0"/>
        <c:ser>
          <c:idx val="0"/>
          <c:order val="0"/>
          <c:tx>
            <c:strRef>
              <c:f>Main!$W$52</c:f>
              <c:strCache>
                <c:ptCount val="1"/>
                <c:pt idx="0">
                  <c:v>Corr: Wld Cons Stb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Main!$W$54:$W$120</c:f>
              <c:numCache>
                <c:formatCode>General</c:formatCode>
                <c:ptCount val="67"/>
                <c:pt idx="0">
                  <c:v>0.39626552009364968</c:v>
                </c:pt>
                <c:pt idx="1">
                  <c:v>0.41097035013660355</c:v>
                </c:pt>
                <c:pt idx="2">
                  <c:v>0.4094795807599757</c:v>
                </c:pt>
                <c:pt idx="3">
                  <c:v>0.40986183534094073</c:v>
                </c:pt>
                <c:pt idx="4">
                  <c:v>0.42011053972818779</c:v>
                </c:pt>
                <c:pt idx="5">
                  <c:v>0.41769540092259771</c:v>
                </c:pt>
                <c:pt idx="6">
                  <c:v>0.41502937559222852</c:v>
                </c:pt>
                <c:pt idx="7">
                  <c:v>0.41949270370643094</c:v>
                </c:pt>
                <c:pt idx="8">
                  <c:v>0.38710078227508549</c:v>
                </c:pt>
                <c:pt idx="9">
                  <c:v>0.37402424876050666</c:v>
                </c:pt>
                <c:pt idx="10">
                  <c:v>0.37493966106681814</c:v>
                </c:pt>
                <c:pt idx="11">
                  <c:v>0.36037798050161435</c:v>
                </c:pt>
                <c:pt idx="12">
                  <c:v>0.41761761084815524</c:v>
                </c:pt>
                <c:pt idx="13">
                  <c:v>0.42705238746360125</c:v>
                </c:pt>
                <c:pt idx="14">
                  <c:v>0.42131110979892566</c:v>
                </c:pt>
                <c:pt idx="15">
                  <c:v>0.35864561382282389</c:v>
                </c:pt>
                <c:pt idx="16">
                  <c:v>0.32781936895546454</c:v>
                </c:pt>
                <c:pt idx="17">
                  <c:v>0.3262435609413124</c:v>
                </c:pt>
                <c:pt idx="18">
                  <c:v>0.31474790694962668</c:v>
                </c:pt>
                <c:pt idx="19">
                  <c:v>0.2868227040175837</c:v>
                </c:pt>
                <c:pt idx="20">
                  <c:v>0.30779073482755137</c:v>
                </c:pt>
                <c:pt idx="21">
                  <c:v>0.34788220627769323</c:v>
                </c:pt>
                <c:pt idx="22">
                  <c:v>0.34954665136881696</c:v>
                </c:pt>
                <c:pt idx="23">
                  <c:v>0.3578133789872055</c:v>
                </c:pt>
                <c:pt idx="24">
                  <c:v>0.31944359431167857</c:v>
                </c:pt>
                <c:pt idx="25">
                  <c:v>0.30892925606465643</c:v>
                </c:pt>
                <c:pt idx="26">
                  <c:v>0.31290666850723076</c:v>
                </c:pt>
                <c:pt idx="27">
                  <c:v>0.29451897557392992</c:v>
                </c:pt>
                <c:pt idx="28">
                  <c:v>0.2839058615336576</c:v>
                </c:pt>
                <c:pt idx="29">
                  <c:v>0.31156032798175526</c:v>
                </c:pt>
                <c:pt idx="30">
                  <c:v>0.3435834611676139</c:v>
                </c:pt>
                <c:pt idx="31">
                  <c:v>0.29211874154879425</c:v>
                </c:pt>
                <c:pt idx="32">
                  <c:v>0.16523460942858462</c:v>
                </c:pt>
                <c:pt idx="33">
                  <c:v>0.18098122722213655</c:v>
                </c:pt>
                <c:pt idx="34">
                  <c:v>0.16575458061209603</c:v>
                </c:pt>
                <c:pt idx="35">
                  <c:v>0.1712168265398753</c:v>
                </c:pt>
                <c:pt idx="36">
                  <c:v>0.15169088460518682</c:v>
                </c:pt>
                <c:pt idx="37">
                  <c:v>2.5669508909020818E-2</c:v>
                </c:pt>
                <c:pt idx="38">
                  <c:v>1.7508296930130708E-2</c:v>
                </c:pt>
                <c:pt idx="39">
                  <c:v>2.1758534177230768E-2</c:v>
                </c:pt>
                <c:pt idx="40">
                  <c:v>1.8269322521661066E-2</c:v>
                </c:pt>
                <c:pt idx="41">
                  <c:v>3.1148181476505204E-2</c:v>
                </c:pt>
                <c:pt idx="42">
                  <c:v>2.6827188200019225E-2</c:v>
                </c:pt>
                <c:pt idx="43">
                  <c:v>1.3762157916113071E-2</c:v>
                </c:pt>
                <c:pt idx="44">
                  <c:v>-3.6671586897992622E-3</c:v>
                </c:pt>
                <c:pt idx="45">
                  <c:v>8.4358881051665273E-3</c:v>
                </c:pt>
                <c:pt idx="46">
                  <c:v>2.7954074499451257E-2</c:v>
                </c:pt>
                <c:pt idx="47">
                  <c:v>4.9607426335712516E-2</c:v>
                </c:pt>
                <c:pt idx="48">
                  <c:v>1.8582496744642709E-2</c:v>
                </c:pt>
                <c:pt idx="49">
                  <c:v>5.807036535525794E-2</c:v>
                </c:pt>
                <c:pt idx="50">
                  <c:v>6.267119269941436E-2</c:v>
                </c:pt>
                <c:pt idx="51">
                  <c:v>7.0782353782939275E-2</c:v>
                </c:pt>
                <c:pt idx="52">
                  <c:v>6.9403256700763069E-2</c:v>
                </c:pt>
                <c:pt idx="53">
                  <c:v>7.1023635795324405E-2</c:v>
                </c:pt>
                <c:pt idx="54">
                  <c:v>5.78170268071002E-2</c:v>
                </c:pt>
                <c:pt idx="55">
                  <c:v>5.9296460679566745E-2</c:v>
                </c:pt>
                <c:pt idx="56">
                  <c:v>0.1266158247922613</c:v>
                </c:pt>
                <c:pt idx="57">
                  <c:v>0.12638682463103396</c:v>
                </c:pt>
                <c:pt idx="58">
                  <c:v>9.3766738105426087E-2</c:v>
                </c:pt>
                <c:pt idx="59">
                  <c:v>9.7883516079357413E-2</c:v>
                </c:pt>
                <c:pt idx="60">
                  <c:v>9.9959936757130746E-2</c:v>
                </c:pt>
                <c:pt idx="61">
                  <c:v>0.10765856863173819</c:v>
                </c:pt>
                <c:pt idx="62">
                  <c:v>0.10716817050526846</c:v>
                </c:pt>
                <c:pt idx="63">
                  <c:v>0.11208001652045489</c:v>
                </c:pt>
                <c:pt idx="64">
                  <c:v>0.11230509455454035</c:v>
                </c:pt>
                <c:pt idx="65">
                  <c:v>7.2284989754274678E-2</c:v>
                </c:pt>
                <c:pt idx="66">
                  <c:v>7.9522189948290564E-2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E58-4349-BC2A-E1E7D4B49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61216"/>
        <c:axId val="487163008"/>
      </c:lineChart>
      <c:dateAx>
        <c:axId val="487161216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7163008"/>
        <c:crosses val="autoZero"/>
        <c:auto val="1"/>
        <c:lblOffset val="100"/>
        <c:baseTimeUnit val="days"/>
        <c:majorUnit val="1"/>
      </c:dateAx>
      <c:valAx>
        <c:axId val="4871630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161216"/>
        <c:crosses val="autoZero"/>
        <c:crossBetween val="between"/>
      </c:valAx>
      <c:valAx>
        <c:axId val="4871645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166336"/>
        <c:crosses val="max"/>
        <c:crossBetween val="between"/>
      </c:valAx>
      <c:dateAx>
        <c:axId val="4871663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7164544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953"/>
          <c:h val="6.5839094823636937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877"/>
          <c:h val="0.74333545216935693"/>
        </c:manualLayout>
      </c:layout>
      <c:areaChart>
        <c:grouping val="standard"/>
        <c:varyColors val="0"/>
        <c:ser>
          <c:idx val="2"/>
          <c:order val="1"/>
          <c:tx>
            <c:strRef>
              <c:f>Main!$CL$52</c:f>
              <c:strCache>
                <c:ptCount val="1"/>
                <c:pt idx="0">
                  <c:v>Wld Health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Main!$CL$54:$CL$120</c:f>
              <c:numCache>
                <c:formatCode>General</c:formatCode>
                <c:ptCount val="67"/>
                <c:pt idx="0">
                  <c:v>229.1908</c:v>
                </c:pt>
                <c:pt idx="1">
                  <c:v>229.51150000000001</c:v>
                </c:pt>
                <c:pt idx="2">
                  <c:v>232.50700000000001</c:v>
                </c:pt>
                <c:pt idx="3">
                  <c:v>232.35169999999999</c:v>
                </c:pt>
                <c:pt idx="4">
                  <c:v>232.81460000000001</c:v>
                </c:pt>
                <c:pt idx="5">
                  <c:v>234.05369999999999</c:v>
                </c:pt>
                <c:pt idx="6">
                  <c:v>234.0009</c:v>
                </c:pt>
                <c:pt idx="7">
                  <c:v>234.19059999999999</c:v>
                </c:pt>
                <c:pt idx="8">
                  <c:v>231.8553</c:v>
                </c:pt>
                <c:pt idx="9">
                  <c:v>230.2345</c:v>
                </c:pt>
                <c:pt idx="10">
                  <c:v>229.32849999999999</c:v>
                </c:pt>
                <c:pt idx="11">
                  <c:v>229.31280000000001</c:v>
                </c:pt>
                <c:pt idx="12">
                  <c:v>227.0061</c:v>
                </c:pt>
                <c:pt idx="13">
                  <c:v>225.7627</c:v>
                </c:pt>
                <c:pt idx="14">
                  <c:v>229.11340000000001</c:v>
                </c:pt>
                <c:pt idx="15">
                  <c:v>232.53880000000001</c:v>
                </c:pt>
                <c:pt idx="16">
                  <c:v>234.48220000000001</c:v>
                </c:pt>
                <c:pt idx="17">
                  <c:v>231.8716</c:v>
                </c:pt>
                <c:pt idx="18">
                  <c:v>229.47540000000001</c:v>
                </c:pt>
                <c:pt idx="19">
                  <c:v>229.6103</c:v>
                </c:pt>
                <c:pt idx="20">
                  <c:v>230.57130000000001</c:v>
                </c:pt>
                <c:pt idx="21">
                  <c:v>232.35560000000001</c:v>
                </c:pt>
                <c:pt idx="22">
                  <c:v>233.0153</c:v>
                </c:pt>
                <c:pt idx="23">
                  <c:v>230.9931</c:v>
                </c:pt>
                <c:pt idx="24">
                  <c:v>228.3835</c:v>
                </c:pt>
                <c:pt idx="25">
                  <c:v>225.51990000000001</c:v>
                </c:pt>
                <c:pt idx="26">
                  <c:v>225.46940000000001</c:v>
                </c:pt>
                <c:pt idx="27">
                  <c:v>222.9847</c:v>
                </c:pt>
                <c:pt idx="28">
                  <c:v>221.78829999999999</c:v>
                </c:pt>
                <c:pt idx="29">
                  <c:v>228.0189</c:v>
                </c:pt>
                <c:pt idx="30">
                  <c:v>227.36609999999999</c:v>
                </c:pt>
                <c:pt idx="31">
                  <c:v>227.93020000000001</c:v>
                </c:pt>
                <c:pt idx="32">
                  <c:v>236.62309999999999</c:v>
                </c:pt>
                <c:pt idx="33">
                  <c:v>239.56129999999999</c:v>
                </c:pt>
                <c:pt idx="34">
                  <c:v>240.28720000000001</c:v>
                </c:pt>
                <c:pt idx="35">
                  <c:v>243.32810000000001</c:v>
                </c:pt>
                <c:pt idx="36">
                  <c:v>247.37540000000001</c:v>
                </c:pt>
                <c:pt idx="37">
                  <c:v>248.37459999999999</c:v>
                </c:pt>
                <c:pt idx="38">
                  <c:v>244.47309999999999</c:v>
                </c:pt>
                <c:pt idx="39">
                  <c:v>242.51849999999999</c:v>
                </c:pt>
                <c:pt idx="40">
                  <c:v>241.44929999999999</c:v>
                </c:pt>
                <c:pt idx="41">
                  <c:v>241.33760000000001</c:v>
                </c:pt>
                <c:pt idx="42">
                  <c:v>239.85230000000001</c:v>
                </c:pt>
                <c:pt idx="43">
                  <c:v>238.65309999999999</c:v>
                </c:pt>
                <c:pt idx="44">
                  <c:v>238.9008</c:v>
                </c:pt>
                <c:pt idx="45">
                  <c:v>237.53219999999999</c:v>
                </c:pt>
                <c:pt idx="46">
                  <c:v>237.24039999999999</c:v>
                </c:pt>
                <c:pt idx="47">
                  <c:v>236.72569999999999</c:v>
                </c:pt>
                <c:pt idx="48">
                  <c:v>235.06489999999999</c:v>
                </c:pt>
                <c:pt idx="49">
                  <c:v>234.66909999999999</c:v>
                </c:pt>
                <c:pt idx="50">
                  <c:v>235.20359999999999</c:v>
                </c:pt>
                <c:pt idx="51">
                  <c:v>233.46899999999999</c:v>
                </c:pt>
                <c:pt idx="52">
                  <c:v>234.4271</c:v>
                </c:pt>
                <c:pt idx="53">
                  <c:v>232.23869999999999</c:v>
                </c:pt>
                <c:pt idx="54">
                  <c:v>231.47200000000001</c:v>
                </c:pt>
                <c:pt idx="55">
                  <c:v>229.61</c:v>
                </c:pt>
                <c:pt idx="56">
                  <c:v>227.6189</c:v>
                </c:pt>
                <c:pt idx="57">
                  <c:v>227.6189</c:v>
                </c:pt>
                <c:pt idx="58">
                  <c:v>228.41800000000001</c:v>
                </c:pt>
                <c:pt idx="59">
                  <c:v>228.0412</c:v>
                </c:pt>
                <c:pt idx="60">
                  <c:v>227.4383</c:v>
                </c:pt>
                <c:pt idx="61">
                  <c:v>227.22829999999999</c:v>
                </c:pt>
                <c:pt idx="62">
                  <c:v>227.17959999999999</c:v>
                </c:pt>
                <c:pt idx="63">
                  <c:v>227.97380000000001</c:v>
                </c:pt>
                <c:pt idx="64">
                  <c:v>228.0615</c:v>
                </c:pt>
                <c:pt idx="65">
                  <c:v>228.7636</c:v>
                </c:pt>
                <c:pt idx="66">
                  <c:v>229.3502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302-4C6B-87B6-E8CE3AA5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181696"/>
        <c:axId val="487180160"/>
      </c:areaChart>
      <c:lineChart>
        <c:grouping val="standard"/>
        <c:varyColors val="0"/>
        <c:ser>
          <c:idx val="0"/>
          <c:order val="0"/>
          <c:tx>
            <c:strRef>
              <c:f>Main!$X$52</c:f>
              <c:strCache>
                <c:ptCount val="1"/>
                <c:pt idx="0">
                  <c:v>Corr: Wld Health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Main!$X$54:$X$120</c:f>
              <c:numCache>
                <c:formatCode>General</c:formatCode>
                <c:ptCount val="67"/>
                <c:pt idx="0">
                  <c:v>0.40478147711300344</c:v>
                </c:pt>
                <c:pt idx="1">
                  <c:v>0.41409745750936561</c:v>
                </c:pt>
                <c:pt idx="2">
                  <c:v>0.41449437091986036</c:v>
                </c:pt>
                <c:pt idx="3">
                  <c:v>0.40913865288811302</c:v>
                </c:pt>
                <c:pt idx="4">
                  <c:v>0.41334162704374844</c:v>
                </c:pt>
                <c:pt idx="5">
                  <c:v>0.41147949291259589</c:v>
                </c:pt>
                <c:pt idx="6">
                  <c:v>0.40962368262342452</c:v>
                </c:pt>
                <c:pt idx="7">
                  <c:v>0.4191586696338972</c:v>
                </c:pt>
                <c:pt idx="8">
                  <c:v>0.38473642266223185</c:v>
                </c:pt>
                <c:pt idx="9">
                  <c:v>0.38167386596401959</c:v>
                </c:pt>
                <c:pt idx="10">
                  <c:v>0.38763741957614845</c:v>
                </c:pt>
                <c:pt idx="11">
                  <c:v>0.37284630547151731</c:v>
                </c:pt>
                <c:pt idx="12">
                  <c:v>0.41962466432570827</c:v>
                </c:pt>
                <c:pt idx="13">
                  <c:v>0.45255658488725442</c:v>
                </c:pt>
                <c:pt idx="14">
                  <c:v>0.45890287464108737</c:v>
                </c:pt>
                <c:pt idx="15">
                  <c:v>0.4436577435910406</c:v>
                </c:pt>
                <c:pt idx="16">
                  <c:v>0.43746930433731718</c:v>
                </c:pt>
                <c:pt idx="17">
                  <c:v>0.42019663926835488</c:v>
                </c:pt>
                <c:pt idx="18">
                  <c:v>0.41217014558017245</c:v>
                </c:pt>
                <c:pt idx="19">
                  <c:v>0.38219604810639413</c:v>
                </c:pt>
                <c:pt idx="20">
                  <c:v>0.39000740695757641</c:v>
                </c:pt>
                <c:pt idx="21">
                  <c:v>0.40629533577912069</c:v>
                </c:pt>
                <c:pt idx="22">
                  <c:v>0.40331318761140617</c:v>
                </c:pt>
                <c:pt idx="23">
                  <c:v>0.40992473121923023</c:v>
                </c:pt>
                <c:pt idx="24">
                  <c:v>0.38576908411376759</c:v>
                </c:pt>
                <c:pt idx="25">
                  <c:v>0.35970918666580981</c:v>
                </c:pt>
                <c:pt idx="26">
                  <c:v>0.3804118868256901</c:v>
                </c:pt>
                <c:pt idx="27">
                  <c:v>0.36593901297696313</c:v>
                </c:pt>
                <c:pt idx="28">
                  <c:v>0.38970094636723251</c:v>
                </c:pt>
                <c:pt idx="29">
                  <c:v>0.41950526167238511</c:v>
                </c:pt>
                <c:pt idx="30">
                  <c:v>0.42805005056247014</c:v>
                </c:pt>
                <c:pt idx="31">
                  <c:v>0.4452336468185365</c:v>
                </c:pt>
                <c:pt idx="32">
                  <c:v>0.36661468817613652</c:v>
                </c:pt>
                <c:pt idx="33">
                  <c:v>0.37405381313937364</c:v>
                </c:pt>
                <c:pt idx="34">
                  <c:v>0.34856140641089151</c:v>
                </c:pt>
                <c:pt idx="35">
                  <c:v>0.40029124066239524</c:v>
                </c:pt>
                <c:pt idx="36">
                  <c:v>0.34483578483134203</c:v>
                </c:pt>
                <c:pt idx="37">
                  <c:v>0.29674542357568284</c:v>
                </c:pt>
                <c:pt idx="38">
                  <c:v>0.26477773789111148</c:v>
                </c:pt>
                <c:pt idx="39">
                  <c:v>0.27469577199069589</c:v>
                </c:pt>
                <c:pt idx="40">
                  <c:v>0.27742107244855052</c:v>
                </c:pt>
                <c:pt idx="41">
                  <c:v>0.27358605740571218</c:v>
                </c:pt>
                <c:pt idx="42">
                  <c:v>0.26737206210848308</c:v>
                </c:pt>
                <c:pt idx="43">
                  <c:v>0.26280397625363677</c:v>
                </c:pt>
                <c:pt idx="44">
                  <c:v>0.29248301140227567</c:v>
                </c:pt>
                <c:pt idx="45">
                  <c:v>0.29979058388874025</c:v>
                </c:pt>
                <c:pt idx="46">
                  <c:v>0.31695639097401779</c:v>
                </c:pt>
                <c:pt idx="47">
                  <c:v>0.32635269315334053</c:v>
                </c:pt>
                <c:pt idx="48">
                  <c:v>0.2927261113130839</c:v>
                </c:pt>
                <c:pt idx="49">
                  <c:v>0.25325811417671446</c:v>
                </c:pt>
                <c:pt idx="50">
                  <c:v>0.25515180078570304</c:v>
                </c:pt>
                <c:pt idx="51">
                  <c:v>0.25513129172942545</c:v>
                </c:pt>
                <c:pt idx="52">
                  <c:v>0.25646545737317827</c:v>
                </c:pt>
                <c:pt idx="53">
                  <c:v>0.24712499312006428</c:v>
                </c:pt>
                <c:pt idx="54">
                  <c:v>0.24660338984969718</c:v>
                </c:pt>
                <c:pt idx="55">
                  <c:v>0.22813295914609905</c:v>
                </c:pt>
                <c:pt idx="56">
                  <c:v>0.16666298222209536</c:v>
                </c:pt>
                <c:pt idx="57">
                  <c:v>0.16670351088653099</c:v>
                </c:pt>
                <c:pt idx="58">
                  <c:v>0.16569341537112858</c:v>
                </c:pt>
                <c:pt idx="59">
                  <c:v>0.16096223461736098</c:v>
                </c:pt>
                <c:pt idx="60">
                  <c:v>0.16601215409750564</c:v>
                </c:pt>
                <c:pt idx="61">
                  <c:v>0.16406940205257792</c:v>
                </c:pt>
                <c:pt idx="62">
                  <c:v>0.16011854057257616</c:v>
                </c:pt>
                <c:pt idx="63">
                  <c:v>0.18479565939677278</c:v>
                </c:pt>
                <c:pt idx="64">
                  <c:v>0.18057145615618642</c:v>
                </c:pt>
                <c:pt idx="65">
                  <c:v>0.16442146305141347</c:v>
                </c:pt>
                <c:pt idx="66">
                  <c:v>0.1777322002669707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302-4C6B-87B6-E8CE3AA5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76832"/>
        <c:axId val="487178624"/>
      </c:lineChart>
      <c:dateAx>
        <c:axId val="487176832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7178624"/>
        <c:crosses val="autoZero"/>
        <c:auto val="1"/>
        <c:lblOffset val="100"/>
        <c:baseTimeUnit val="days"/>
        <c:majorUnit val="1"/>
      </c:dateAx>
      <c:valAx>
        <c:axId val="48717862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176832"/>
        <c:crosses val="autoZero"/>
        <c:crossBetween val="between"/>
      </c:valAx>
      <c:valAx>
        <c:axId val="4871801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181696"/>
        <c:crosses val="max"/>
        <c:crossBetween val="between"/>
      </c:valAx>
      <c:dateAx>
        <c:axId val="48718169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7180160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931"/>
          <c:h val="6.5839094823636979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899"/>
          <c:h val="0.74333545216935715"/>
        </c:manualLayout>
      </c:layout>
      <c:areaChart>
        <c:grouping val="standard"/>
        <c:varyColors val="0"/>
        <c:ser>
          <c:idx val="2"/>
          <c:order val="1"/>
          <c:tx>
            <c:strRef>
              <c:f>Main!$CM$52</c:f>
              <c:strCache>
                <c:ptCount val="1"/>
                <c:pt idx="0">
                  <c:v>Wld Fin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Main!$CM$54:$CM$120</c:f>
              <c:numCache>
                <c:formatCode>General</c:formatCode>
                <c:ptCount val="67"/>
                <c:pt idx="0">
                  <c:v>128.68430000000001</c:v>
                </c:pt>
                <c:pt idx="1">
                  <c:v>128.3219</c:v>
                </c:pt>
                <c:pt idx="2">
                  <c:v>129.2139</c:v>
                </c:pt>
                <c:pt idx="3">
                  <c:v>129.226</c:v>
                </c:pt>
                <c:pt idx="4">
                  <c:v>129.20519999999999</c:v>
                </c:pt>
                <c:pt idx="5">
                  <c:v>130.357</c:v>
                </c:pt>
                <c:pt idx="6">
                  <c:v>131.20529999999999</c:v>
                </c:pt>
                <c:pt idx="7">
                  <c:v>130.94</c:v>
                </c:pt>
                <c:pt idx="8">
                  <c:v>129.2372</c:v>
                </c:pt>
                <c:pt idx="9">
                  <c:v>128.87530000000001</c:v>
                </c:pt>
                <c:pt idx="10">
                  <c:v>129.13489999999999</c:v>
                </c:pt>
                <c:pt idx="11">
                  <c:v>128.2372</c:v>
                </c:pt>
                <c:pt idx="12">
                  <c:v>127.4983</c:v>
                </c:pt>
                <c:pt idx="13">
                  <c:v>127.9782</c:v>
                </c:pt>
                <c:pt idx="14">
                  <c:v>129.7345</c:v>
                </c:pt>
                <c:pt idx="15">
                  <c:v>131.2346</c:v>
                </c:pt>
                <c:pt idx="16">
                  <c:v>131.8152</c:v>
                </c:pt>
                <c:pt idx="17">
                  <c:v>130.75290000000001</c:v>
                </c:pt>
                <c:pt idx="18">
                  <c:v>129.71539999999999</c:v>
                </c:pt>
                <c:pt idx="19">
                  <c:v>130.45429999999999</c:v>
                </c:pt>
                <c:pt idx="20">
                  <c:v>130.34649999999999</c:v>
                </c:pt>
                <c:pt idx="21">
                  <c:v>130.7834</c:v>
                </c:pt>
                <c:pt idx="22">
                  <c:v>130.83699999999999</c:v>
                </c:pt>
                <c:pt idx="23">
                  <c:v>130.6258</c:v>
                </c:pt>
                <c:pt idx="24">
                  <c:v>129.42740000000001</c:v>
                </c:pt>
                <c:pt idx="25">
                  <c:v>127.3184</c:v>
                </c:pt>
                <c:pt idx="26">
                  <c:v>126.88460000000001</c:v>
                </c:pt>
                <c:pt idx="27">
                  <c:v>125.5853</c:v>
                </c:pt>
                <c:pt idx="28">
                  <c:v>125.42829999999999</c:v>
                </c:pt>
                <c:pt idx="29">
                  <c:v>128.74019999999999</c:v>
                </c:pt>
                <c:pt idx="30">
                  <c:v>128.0453</c:v>
                </c:pt>
                <c:pt idx="31">
                  <c:v>129.19990000000001</c:v>
                </c:pt>
                <c:pt idx="32">
                  <c:v>133.50200000000001</c:v>
                </c:pt>
                <c:pt idx="33">
                  <c:v>135.79230000000001</c:v>
                </c:pt>
                <c:pt idx="34">
                  <c:v>134.9787</c:v>
                </c:pt>
                <c:pt idx="35">
                  <c:v>135.0094</c:v>
                </c:pt>
                <c:pt idx="36">
                  <c:v>136.24799999999999</c:v>
                </c:pt>
                <c:pt idx="37">
                  <c:v>136.87799999999999</c:v>
                </c:pt>
                <c:pt idx="38">
                  <c:v>136.6422</c:v>
                </c:pt>
                <c:pt idx="39">
                  <c:v>136.53559999999999</c:v>
                </c:pt>
                <c:pt idx="40">
                  <c:v>135.81049999999999</c:v>
                </c:pt>
                <c:pt idx="41">
                  <c:v>135.4494</c:v>
                </c:pt>
                <c:pt idx="42">
                  <c:v>134.5523</c:v>
                </c:pt>
                <c:pt idx="43">
                  <c:v>133.81460000000001</c:v>
                </c:pt>
                <c:pt idx="44">
                  <c:v>133.8828</c:v>
                </c:pt>
                <c:pt idx="45">
                  <c:v>133.41329999999999</c:v>
                </c:pt>
                <c:pt idx="46">
                  <c:v>133.72880000000001</c:v>
                </c:pt>
                <c:pt idx="47">
                  <c:v>133.05840000000001</c:v>
                </c:pt>
                <c:pt idx="48">
                  <c:v>132.09649999999999</c:v>
                </c:pt>
                <c:pt idx="49">
                  <c:v>131.5445</c:v>
                </c:pt>
                <c:pt idx="50">
                  <c:v>130.15209999999999</c:v>
                </c:pt>
                <c:pt idx="51">
                  <c:v>129.5625</c:v>
                </c:pt>
                <c:pt idx="52">
                  <c:v>129.7535</c:v>
                </c:pt>
                <c:pt idx="53">
                  <c:v>129.30670000000001</c:v>
                </c:pt>
                <c:pt idx="54">
                  <c:v>127.7187</c:v>
                </c:pt>
                <c:pt idx="55">
                  <c:v>127.41840000000001</c:v>
                </c:pt>
                <c:pt idx="56">
                  <c:v>127.26779999999999</c:v>
                </c:pt>
                <c:pt idx="57">
                  <c:v>127.26349999999999</c:v>
                </c:pt>
                <c:pt idx="58">
                  <c:v>127.3707</c:v>
                </c:pt>
                <c:pt idx="59">
                  <c:v>126.9796</c:v>
                </c:pt>
                <c:pt idx="60">
                  <c:v>126.85080000000001</c:v>
                </c:pt>
                <c:pt idx="61">
                  <c:v>126.9845</c:v>
                </c:pt>
                <c:pt idx="62">
                  <c:v>127.0342</c:v>
                </c:pt>
                <c:pt idx="63">
                  <c:v>127.2907</c:v>
                </c:pt>
                <c:pt idx="64">
                  <c:v>126.53440000000001</c:v>
                </c:pt>
                <c:pt idx="65">
                  <c:v>126.587</c:v>
                </c:pt>
                <c:pt idx="66">
                  <c:v>127.0164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A8A-43B4-84F4-D1D8AABE6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205120"/>
        <c:axId val="487203584"/>
      </c:areaChart>
      <c:lineChart>
        <c:grouping val="standard"/>
        <c:varyColors val="0"/>
        <c:ser>
          <c:idx val="0"/>
          <c:order val="0"/>
          <c:tx>
            <c:strRef>
              <c:f>Main!$Y$52</c:f>
              <c:strCache>
                <c:ptCount val="1"/>
                <c:pt idx="0">
                  <c:v>Corr: Wld Fin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Main!$Y$54:$Y$120</c:f>
              <c:numCache>
                <c:formatCode>General</c:formatCode>
                <c:ptCount val="67"/>
                <c:pt idx="0">
                  <c:v>0.5151424836033256</c:v>
                </c:pt>
                <c:pt idx="1">
                  <c:v>0.51690309187746586</c:v>
                </c:pt>
                <c:pt idx="2">
                  <c:v>0.51634708907496107</c:v>
                </c:pt>
                <c:pt idx="3">
                  <c:v>0.51205881804913289</c:v>
                </c:pt>
                <c:pt idx="4">
                  <c:v>0.51870220199502448</c:v>
                </c:pt>
                <c:pt idx="5">
                  <c:v>0.51678852132596531</c:v>
                </c:pt>
                <c:pt idx="6">
                  <c:v>0.50663489505859705</c:v>
                </c:pt>
                <c:pt idx="7">
                  <c:v>0.5103765791199838</c:v>
                </c:pt>
                <c:pt idx="8">
                  <c:v>0.48250610500594826</c:v>
                </c:pt>
                <c:pt idx="9">
                  <c:v>0.48684214510857249</c:v>
                </c:pt>
                <c:pt idx="10">
                  <c:v>0.4775183353115543</c:v>
                </c:pt>
                <c:pt idx="11">
                  <c:v>0.4338096133884406</c:v>
                </c:pt>
                <c:pt idx="12">
                  <c:v>0.46089114846508872</c:v>
                </c:pt>
                <c:pt idx="13">
                  <c:v>0.4675295687433238</c:v>
                </c:pt>
                <c:pt idx="14">
                  <c:v>0.47827773320148553</c:v>
                </c:pt>
                <c:pt idx="15">
                  <c:v>0.48015801555768461</c:v>
                </c:pt>
                <c:pt idx="16">
                  <c:v>0.48146136144661933</c:v>
                </c:pt>
                <c:pt idx="17">
                  <c:v>0.47998657316420917</c:v>
                </c:pt>
                <c:pt idx="18">
                  <c:v>0.47480228519411705</c:v>
                </c:pt>
                <c:pt idx="19">
                  <c:v>0.45464217706509241</c:v>
                </c:pt>
                <c:pt idx="20">
                  <c:v>0.43573901136974069</c:v>
                </c:pt>
                <c:pt idx="21">
                  <c:v>0.44656208254880003</c:v>
                </c:pt>
                <c:pt idx="22">
                  <c:v>0.44983031626684483</c:v>
                </c:pt>
                <c:pt idx="23">
                  <c:v>0.45034443017838777</c:v>
                </c:pt>
                <c:pt idx="24">
                  <c:v>0.43484890534311865</c:v>
                </c:pt>
                <c:pt idx="25">
                  <c:v>0.402560816406905</c:v>
                </c:pt>
                <c:pt idx="26">
                  <c:v>0.40437841973572103</c:v>
                </c:pt>
                <c:pt idx="27">
                  <c:v>0.39178602058770506</c:v>
                </c:pt>
                <c:pt idx="28">
                  <c:v>0.40078029716781666</c:v>
                </c:pt>
                <c:pt idx="29">
                  <c:v>0.4144874031035089</c:v>
                </c:pt>
                <c:pt idx="30">
                  <c:v>0.42221804827898585</c:v>
                </c:pt>
                <c:pt idx="31">
                  <c:v>0.38783687540076534</c:v>
                </c:pt>
                <c:pt idx="32">
                  <c:v>0.28186413116475628</c:v>
                </c:pt>
                <c:pt idx="33">
                  <c:v>0.30907501081941741</c:v>
                </c:pt>
                <c:pt idx="34">
                  <c:v>0.31816548538979983</c:v>
                </c:pt>
                <c:pt idx="35">
                  <c:v>0.3224362146322215</c:v>
                </c:pt>
                <c:pt idx="36">
                  <c:v>0.24982836927807969</c:v>
                </c:pt>
                <c:pt idx="37">
                  <c:v>0.18113610143512096</c:v>
                </c:pt>
                <c:pt idx="38">
                  <c:v>0.18245810229453657</c:v>
                </c:pt>
                <c:pt idx="39">
                  <c:v>0.17553031619139861</c:v>
                </c:pt>
                <c:pt idx="40">
                  <c:v>0.17586364282156533</c:v>
                </c:pt>
                <c:pt idx="41">
                  <c:v>0.15635105369734326</c:v>
                </c:pt>
                <c:pt idx="42">
                  <c:v>0.14884179416554988</c:v>
                </c:pt>
                <c:pt idx="43">
                  <c:v>0.14305998938885445</c:v>
                </c:pt>
                <c:pt idx="44">
                  <c:v>0.13183953560409048</c:v>
                </c:pt>
                <c:pt idx="45">
                  <c:v>0.13418263093539312</c:v>
                </c:pt>
                <c:pt idx="46">
                  <c:v>0.13446621907353659</c:v>
                </c:pt>
                <c:pt idx="47">
                  <c:v>0.15101031058490433</c:v>
                </c:pt>
                <c:pt idx="48">
                  <c:v>0.14143323622947321</c:v>
                </c:pt>
                <c:pt idx="49">
                  <c:v>0.12919813257369553</c:v>
                </c:pt>
                <c:pt idx="50">
                  <c:v>0.12878338439635112</c:v>
                </c:pt>
                <c:pt idx="51">
                  <c:v>0.14335688297255605</c:v>
                </c:pt>
                <c:pt idx="52">
                  <c:v>0.14682334968670699</c:v>
                </c:pt>
                <c:pt idx="53">
                  <c:v>0.14212029934608519</c:v>
                </c:pt>
                <c:pt idx="54">
                  <c:v>0.14141288003518832</c:v>
                </c:pt>
                <c:pt idx="55">
                  <c:v>0.13925185675025498</c:v>
                </c:pt>
                <c:pt idx="56">
                  <c:v>0.14648309173619342</c:v>
                </c:pt>
                <c:pt idx="57">
                  <c:v>0.14677283567081112</c:v>
                </c:pt>
                <c:pt idx="58">
                  <c:v>0.14763600110590758</c:v>
                </c:pt>
                <c:pt idx="59">
                  <c:v>0.13798312383306555</c:v>
                </c:pt>
                <c:pt idx="60">
                  <c:v>0.13626783056916186</c:v>
                </c:pt>
                <c:pt idx="61">
                  <c:v>0.14419747275953645</c:v>
                </c:pt>
                <c:pt idx="62">
                  <c:v>0.14439055604028508</c:v>
                </c:pt>
                <c:pt idx="63">
                  <c:v>0.16208093866927259</c:v>
                </c:pt>
                <c:pt idx="64">
                  <c:v>0.14434862077249666</c:v>
                </c:pt>
                <c:pt idx="65">
                  <c:v>0.18186155866299755</c:v>
                </c:pt>
                <c:pt idx="66">
                  <c:v>0.19966568163908399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A8A-43B4-84F4-D1D8AABE6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200256"/>
        <c:axId val="487201792"/>
      </c:lineChart>
      <c:dateAx>
        <c:axId val="487200256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7201792"/>
        <c:crosses val="autoZero"/>
        <c:auto val="1"/>
        <c:lblOffset val="100"/>
        <c:baseTimeUnit val="days"/>
        <c:majorUnit val="1"/>
      </c:dateAx>
      <c:valAx>
        <c:axId val="4872017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200256"/>
        <c:crosses val="autoZero"/>
        <c:crossBetween val="between"/>
      </c:valAx>
      <c:valAx>
        <c:axId val="4872035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205120"/>
        <c:crosses val="max"/>
        <c:crossBetween val="between"/>
      </c:valAx>
      <c:dateAx>
        <c:axId val="4872051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7203584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908"/>
          <c:h val="6.5839094823637034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922"/>
          <c:h val="0.74333545216935748"/>
        </c:manualLayout>
      </c:layout>
      <c:areaChart>
        <c:grouping val="standard"/>
        <c:varyColors val="0"/>
        <c:ser>
          <c:idx val="2"/>
          <c:order val="1"/>
          <c:tx>
            <c:strRef>
              <c:f>Main!$CN$52</c:f>
              <c:strCache>
                <c:ptCount val="1"/>
                <c:pt idx="0">
                  <c:v>Wld IT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Main!$CN$54:$CN$120</c:f>
              <c:numCache>
                <c:formatCode>General</c:formatCode>
                <c:ptCount val="67"/>
                <c:pt idx="0">
                  <c:v>237.4068</c:v>
                </c:pt>
                <c:pt idx="1">
                  <c:v>237.50919999999999</c:v>
                </c:pt>
                <c:pt idx="2">
                  <c:v>242.2885</c:v>
                </c:pt>
                <c:pt idx="3">
                  <c:v>242.70099999999999</c:v>
                </c:pt>
                <c:pt idx="4">
                  <c:v>242.47380000000001</c:v>
                </c:pt>
                <c:pt idx="5">
                  <c:v>242.62909999999999</c:v>
                </c:pt>
                <c:pt idx="6">
                  <c:v>245.09880000000001</c:v>
                </c:pt>
                <c:pt idx="7">
                  <c:v>244.07910000000001</c:v>
                </c:pt>
                <c:pt idx="8">
                  <c:v>239.78639999999999</c:v>
                </c:pt>
                <c:pt idx="9">
                  <c:v>238.4898</c:v>
                </c:pt>
                <c:pt idx="10">
                  <c:v>237.33369999999999</c:v>
                </c:pt>
                <c:pt idx="11">
                  <c:v>236.21690000000001</c:v>
                </c:pt>
                <c:pt idx="12">
                  <c:v>234.19329999999999</c:v>
                </c:pt>
                <c:pt idx="13">
                  <c:v>232.3578</c:v>
                </c:pt>
                <c:pt idx="14">
                  <c:v>236.32409999999999</c:v>
                </c:pt>
                <c:pt idx="15">
                  <c:v>237.7774</c:v>
                </c:pt>
                <c:pt idx="16">
                  <c:v>239.5196</c:v>
                </c:pt>
                <c:pt idx="17">
                  <c:v>236.2568</c:v>
                </c:pt>
                <c:pt idx="18">
                  <c:v>231.84479999999999</c:v>
                </c:pt>
                <c:pt idx="19">
                  <c:v>231.87979999999999</c:v>
                </c:pt>
                <c:pt idx="20">
                  <c:v>232.99770000000001</c:v>
                </c:pt>
                <c:pt idx="21">
                  <c:v>232.51249999999999</c:v>
                </c:pt>
                <c:pt idx="22">
                  <c:v>232.4718</c:v>
                </c:pt>
                <c:pt idx="23">
                  <c:v>232.7277</c:v>
                </c:pt>
                <c:pt idx="24">
                  <c:v>228.39429999999999</c:v>
                </c:pt>
                <c:pt idx="25">
                  <c:v>224.3707</c:v>
                </c:pt>
                <c:pt idx="26">
                  <c:v>223.60300000000001</c:v>
                </c:pt>
                <c:pt idx="27">
                  <c:v>219.96270000000001</c:v>
                </c:pt>
                <c:pt idx="28">
                  <c:v>215.87610000000001</c:v>
                </c:pt>
                <c:pt idx="29">
                  <c:v>224.25700000000001</c:v>
                </c:pt>
                <c:pt idx="30">
                  <c:v>226.46260000000001</c:v>
                </c:pt>
                <c:pt idx="31">
                  <c:v>222.49700000000001</c:v>
                </c:pt>
                <c:pt idx="32">
                  <c:v>230.9359</c:v>
                </c:pt>
                <c:pt idx="33">
                  <c:v>237.46260000000001</c:v>
                </c:pt>
                <c:pt idx="34">
                  <c:v>237.131</c:v>
                </c:pt>
                <c:pt idx="35">
                  <c:v>235.82380000000001</c:v>
                </c:pt>
                <c:pt idx="36">
                  <c:v>238.24619999999999</c:v>
                </c:pt>
                <c:pt idx="37">
                  <c:v>240.19309999999999</c:v>
                </c:pt>
                <c:pt idx="38">
                  <c:v>236.87469999999999</c:v>
                </c:pt>
                <c:pt idx="39">
                  <c:v>237.49189999999999</c:v>
                </c:pt>
                <c:pt idx="40">
                  <c:v>239.4881</c:v>
                </c:pt>
                <c:pt idx="41">
                  <c:v>237.858</c:v>
                </c:pt>
                <c:pt idx="42">
                  <c:v>236.2003</c:v>
                </c:pt>
                <c:pt idx="43">
                  <c:v>235.499</c:v>
                </c:pt>
                <c:pt idx="44">
                  <c:v>234.89840000000001</c:v>
                </c:pt>
                <c:pt idx="45">
                  <c:v>231.6611</c:v>
                </c:pt>
                <c:pt idx="46">
                  <c:v>232.29390000000001</c:v>
                </c:pt>
                <c:pt idx="47">
                  <c:v>231.91030000000001</c:v>
                </c:pt>
                <c:pt idx="48">
                  <c:v>230.60550000000001</c:v>
                </c:pt>
                <c:pt idx="49">
                  <c:v>229.72829999999999</c:v>
                </c:pt>
                <c:pt idx="50">
                  <c:v>230.2543</c:v>
                </c:pt>
                <c:pt idx="51">
                  <c:v>230.58199999999999</c:v>
                </c:pt>
                <c:pt idx="52">
                  <c:v>229.83250000000001</c:v>
                </c:pt>
                <c:pt idx="53">
                  <c:v>227.39920000000001</c:v>
                </c:pt>
                <c:pt idx="54">
                  <c:v>225.7449</c:v>
                </c:pt>
                <c:pt idx="55">
                  <c:v>223.43979999999999</c:v>
                </c:pt>
                <c:pt idx="56">
                  <c:v>220.66210000000001</c:v>
                </c:pt>
                <c:pt idx="57">
                  <c:v>220.6576</c:v>
                </c:pt>
                <c:pt idx="58">
                  <c:v>221.8006</c:v>
                </c:pt>
                <c:pt idx="59">
                  <c:v>221.66630000000001</c:v>
                </c:pt>
                <c:pt idx="60">
                  <c:v>221.40629999999999</c:v>
                </c:pt>
                <c:pt idx="61">
                  <c:v>222.72290000000001</c:v>
                </c:pt>
                <c:pt idx="62">
                  <c:v>222.6705</c:v>
                </c:pt>
                <c:pt idx="63">
                  <c:v>222.86320000000001</c:v>
                </c:pt>
                <c:pt idx="64">
                  <c:v>223.34960000000001</c:v>
                </c:pt>
                <c:pt idx="65">
                  <c:v>223.61199999999999</c:v>
                </c:pt>
                <c:pt idx="66">
                  <c:v>224.755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BA0-4119-8599-8ABE73BC6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228928"/>
        <c:axId val="487227392"/>
      </c:areaChart>
      <c:lineChart>
        <c:grouping val="standard"/>
        <c:varyColors val="0"/>
        <c:ser>
          <c:idx val="0"/>
          <c:order val="0"/>
          <c:tx>
            <c:strRef>
              <c:f>Main!$Z$52</c:f>
              <c:strCache>
                <c:ptCount val="1"/>
                <c:pt idx="0">
                  <c:v>Corr: Wld IT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Main!$Z$54:$Z$120</c:f>
              <c:numCache>
                <c:formatCode>General</c:formatCode>
                <c:ptCount val="67"/>
                <c:pt idx="0">
                  <c:v>0.34749880484898893</c:v>
                </c:pt>
                <c:pt idx="1">
                  <c:v>0.35896049781567596</c:v>
                </c:pt>
                <c:pt idx="2">
                  <c:v>0.36030660313592411</c:v>
                </c:pt>
                <c:pt idx="3">
                  <c:v>0.35670556501113115</c:v>
                </c:pt>
                <c:pt idx="4">
                  <c:v>0.35498676475900487</c:v>
                </c:pt>
                <c:pt idx="5">
                  <c:v>0.35486171990824211</c:v>
                </c:pt>
                <c:pt idx="6">
                  <c:v>0.34166755084777994</c:v>
                </c:pt>
                <c:pt idx="7">
                  <c:v>0.34401517292308564</c:v>
                </c:pt>
                <c:pt idx="8">
                  <c:v>0.30320129259550471</c:v>
                </c:pt>
                <c:pt idx="9">
                  <c:v>0.30081984428659847</c:v>
                </c:pt>
                <c:pt idx="10">
                  <c:v>0.30241957690417787</c:v>
                </c:pt>
                <c:pt idx="11">
                  <c:v>0.30220665537433955</c:v>
                </c:pt>
                <c:pt idx="12">
                  <c:v>0.33477704468879033</c:v>
                </c:pt>
                <c:pt idx="13">
                  <c:v>0.35157946765081866</c:v>
                </c:pt>
                <c:pt idx="14">
                  <c:v>0.36061219960327101</c:v>
                </c:pt>
                <c:pt idx="15">
                  <c:v>0.32821997317005758</c:v>
                </c:pt>
                <c:pt idx="16">
                  <c:v>0.31451084457315354</c:v>
                </c:pt>
                <c:pt idx="17">
                  <c:v>0.287012432525456</c:v>
                </c:pt>
                <c:pt idx="18">
                  <c:v>0.27551518687199816</c:v>
                </c:pt>
                <c:pt idx="19">
                  <c:v>0.2510242932734098</c:v>
                </c:pt>
                <c:pt idx="20">
                  <c:v>0.26554995246328433</c:v>
                </c:pt>
                <c:pt idx="21">
                  <c:v>0.26485249895766216</c:v>
                </c:pt>
                <c:pt idx="22">
                  <c:v>0.26280644087793559</c:v>
                </c:pt>
                <c:pt idx="23">
                  <c:v>0.26275669812530666</c:v>
                </c:pt>
                <c:pt idx="24">
                  <c:v>0.23194216926889452</c:v>
                </c:pt>
                <c:pt idx="25">
                  <c:v>0.19629683602612891</c:v>
                </c:pt>
                <c:pt idx="26">
                  <c:v>0.21237684826196729</c:v>
                </c:pt>
                <c:pt idx="27">
                  <c:v>0.19327837452964541</c:v>
                </c:pt>
                <c:pt idx="28">
                  <c:v>0.24574690973769978</c:v>
                </c:pt>
                <c:pt idx="29">
                  <c:v>0.26694733204009891</c:v>
                </c:pt>
                <c:pt idx="30">
                  <c:v>0.27186644655987879</c:v>
                </c:pt>
                <c:pt idx="31">
                  <c:v>0.40194150550931096</c:v>
                </c:pt>
                <c:pt idx="32">
                  <c:v>0.31689078883320304</c:v>
                </c:pt>
                <c:pt idx="33">
                  <c:v>0.34917038956168145</c:v>
                </c:pt>
                <c:pt idx="34">
                  <c:v>0.32559795888202753</c:v>
                </c:pt>
                <c:pt idx="35">
                  <c:v>0.32052840070730598</c:v>
                </c:pt>
                <c:pt idx="36">
                  <c:v>0.29061953086314396</c:v>
                </c:pt>
                <c:pt idx="37">
                  <c:v>0.26398131264377755</c:v>
                </c:pt>
                <c:pt idx="38">
                  <c:v>0.23883871109922389</c:v>
                </c:pt>
                <c:pt idx="39">
                  <c:v>0.23943238621340937</c:v>
                </c:pt>
                <c:pt idx="40">
                  <c:v>0.24065007922713799</c:v>
                </c:pt>
                <c:pt idx="41">
                  <c:v>0.23470448077128164</c:v>
                </c:pt>
                <c:pt idx="42">
                  <c:v>0.225747595977245</c:v>
                </c:pt>
                <c:pt idx="43">
                  <c:v>0.20259389586398655</c:v>
                </c:pt>
                <c:pt idx="44">
                  <c:v>0.19892849328581927</c:v>
                </c:pt>
                <c:pt idx="45">
                  <c:v>0.21698937275791899</c:v>
                </c:pt>
                <c:pt idx="46">
                  <c:v>0.22186966023321458</c:v>
                </c:pt>
                <c:pt idx="47">
                  <c:v>0.22480150045390834</c:v>
                </c:pt>
                <c:pt idx="48">
                  <c:v>0.22377579169218217</c:v>
                </c:pt>
                <c:pt idx="49">
                  <c:v>0.23082125817902152</c:v>
                </c:pt>
                <c:pt idx="50">
                  <c:v>0.23260594828955386</c:v>
                </c:pt>
                <c:pt idx="51">
                  <c:v>0.23238194720200875</c:v>
                </c:pt>
                <c:pt idx="52">
                  <c:v>0.23292436072290684</c:v>
                </c:pt>
                <c:pt idx="53">
                  <c:v>0.23189219645258674</c:v>
                </c:pt>
                <c:pt idx="54">
                  <c:v>0.22891347786213631</c:v>
                </c:pt>
                <c:pt idx="55">
                  <c:v>0.21378949093392882</c:v>
                </c:pt>
                <c:pt idx="56">
                  <c:v>0.16090528862395015</c:v>
                </c:pt>
                <c:pt idx="57">
                  <c:v>0.16037492885576698</c:v>
                </c:pt>
                <c:pt idx="58">
                  <c:v>0.16405073851456051</c:v>
                </c:pt>
                <c:pt idx="59">
                  <c:v>0.16398531982204989</c:v>
                </c:pt>
                <c:pt idx="60">
                  <c:v>0.16326449784925545</c:v>
                </c:pt>
                <c:pt idx="61">
                  <c:v>0.15717235059324558</c:v>
                </c:pt>
                <c:pt idx="62">
                  <c:v>0.15719719371491453</c:v>
                </c:pt>
                <c:pt idx="63">
                  <c:v>0.17077433184246393</c:v>
                </c:pt>
                <c:pt idx="64">
                  <c:v>0.17603648938406155</c:v>
                </c:pt>
                <c:pt idx="65">
                  <c:v>0.19579425071985887</c:v>
                </c:pt>
                <c:pt idx="66">
                  <c:v>0.20799323007047438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A0-4119-8599-8ABE73BC6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219968"/>
        <c:axId val="487221504"/>
      </c:lineChart>
      <c:dateAx>
        <c:axId val="487219968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7221504"/>
        <c:crosses val="autoZero"/>
        <c:auto val="1"/>
        <c:lblOffset val="100"/>
        <c:baseTimeUnit val="days"/>
        <c:majorUnit val="1"/>
      </c:dateAx>
      <c:valAx>
        <c:axId val="4872215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219968"/>
        <c:crosses val="autoZero"/>
        <c:crossBetween val="between"/>
      </c:valAx>
      <c:valAx>
        <c:axId val="4872273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228928"/>
        <c:crosses val="max"/>
        <c:crossBetween val="between"/>
      </c:valAx>
      <c:dateAx>
        <c:axId val="4872289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7227392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886"/>
          <c:h val="6.5839094823637076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944"/>
          <c:h val="0.74333545216935781"/>
        </c:manualLayout>
      </c:layout>
      <c:areaChart>
        <c:grouping val="standard"/>
        <c:varyColors val="0"/>
        <c:ser>
          <c:idx val="2"/>
          <c:order val="1"/>
          <c:tx>
            <c:strRef>
              <c:f>Main!$CO$52</c:f>
              <c:strCache>
                <c:ptCount val="1"/>
                <c:pt idx="0">
                  <c:v>Wld Tele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Main!$CO$54:$CO$120</c:f>
              <c:numCache>
                <c:formatCode>General</c:formatCode>
                <c:ptCount val="67"/>
                <c:pt idx="0">
                  <c:v>67.41</c:v>
                </c:pt>
                <c:pt idx="1">
                  <c:v>68.069999999999993</c:v>
                </c:pt>
                <c:pt idx="2">
                  <c:v>68.48</c:v>
                </c:pt>
                <c:pt idx="3">
                  <c:v>68.3</c:v>
                </c:pt>
                <c:pt idx="4">
                  <c:v>68.430000000000007</c:v>
                </c:pt>
                <c:pt idx="5">
                  <c:v>68.78</c:v>
                </c:pt>
                <c:pt idx="6">
                  <c:v>69.06</c:v>
                </c:pt>
                <c:pt idx="7">
                  <c:v>68.86</c:v>
                </c:pt>
                <c:pt idx="8">
                  <c:v>68.78</c:v>
                </c:pt>
                <c:pt idx="9">
                  <c:v>68.42</c:v>
                </c:pt>
                <c:pt idx="10">
                  <c:v>68.45</c:v>
                </c:pt>
                <c:pt idx="11">
                  <c:v>67.930000000000007</c:v>
                </c:pt>
                <c:pt idx="12">
                  <c:v>67.27</c:v>
                </c:pt>
                <c:pt idx="13">
                  <c:v>67.25</c:v>
                </c:pt>
                <c:pt idx="14">
                  <c:v>67.69</c:v>
                </c:pt>
                <c:pt idx="15">
                  <c:v>68.33</c:v>
                </c:pt>
                <c:pt idx="16">
                  <c:v>69.19</c:v>
                </c:pt>
                <c:pt idx="17">
                  <c:v>68.400000000000006</c:v>
                </c:pt>
                <c:pt idx="18">
                  <c:v>67.58</c:v>
                </c:pt>
                <c:pt idx="19">
                  <c:v>67.56</c:v>
                </c:pt>
                <c:pt idx="20">
                  <c:v>68.2</c:v>
                </c:pt>
                <c:pt idx="21">
                  <c:v>68.790000000000006</c:v>
                </c:pt>
                <c:pt idx="22">
                  <c:v>68.73</c:v>
                </c:pt>
                <c:pt idx="23">
                  <c:v>68.22</c:v>
                </c:pt>
                <c:pt idx="24">
                  <c:v>67.510000000000005</c:v>
                </c:pt>
                <c:pt idx="25">
                  <c:v>67.66</c:v>
                </c:pt>
                <c:pt idx="26">
                  <c:v>67.58</c:v>
                </c:pt>
                <c:pt idx="27">
                  <c:v>67.010000000000005</c:v>
                </c:pt>
                <c:pt idx="28">
                  <c:v>67.05</c:v>
                </c:pt>
                <c:pt idx="29">
                  <c:v>68.72</c:v>
                </c:pt>
                <c:pt idx="30">
                  <c:v>67.989999999999995</c:v>
                </c:pt>
                <c:pt idx="31">
                  <c:v>68.97</c:v>
                </c:pt>
                <c:pt idx="32">
                  <c:v>71.08</c:v>
                </c:pt>
                <c:pt idx="33">
                  <c:v>72.36</c:v>
                </c:pt>
                <c:pt idx="34">
                  <c:v>71.88</c:v>
                </c:pt>
                <c:pt idx="35">
                  <c:v>71.84</c:v>
                </c:pt>
                <c:pt idx="36">
                  <c:v>72.13</c:v>
                </c:pt>
                <c:pt idx="37">
                  <c:v>72.84</c:v>
                </c:pt>
                <c:pt idx="38">
                  <c:v>72.56</c:v>
                </c:pt>
                <c:pt idx="39">
                  <c:v>72.27</c:v>
                </c:pt>
                <c:pt idx="40">
                  <c:v>71.88</c:v>
                </c:pt>
                <c:pt idx="41">
                  <c:v>71.900000000000006</c:v>
                </c:pt>
                <c:pt idx="42">
                  <c:v>70.760000000000005</c:v>
                </c:pt>
                <c:pt idx="43">
                  <c:v>70.63</c:v>
                </c:pt>
                <c:pt idx="44">
                  <c:v>70.81</c:v>
                </c:pt>
                <c:pt idx="45">
                  <c:v>70.900000000000006</c:v>
                </c:pt>
                <c:pt idx="46">
                  <c:v>70.819999999999993</c:v>
                </c:pt>
                <c:pt idx="47">
                  <c:v>70.400000000000006</c:v>
                </c:pt>
                <c:pt idx="48">
                  <c:v>70.2</c:v>
                </c:pt>
                <c:pt idx="49">
                  <c:v>70.42</c:v>
                </c:pt>
                <c:pt idx="50">
                  <c:v>70.97</c:v>
                </c:pt>
                <c:pt idx="51">
                  <c:v>71.489999999999995</c:v>
                </c:pt>
                <c:pt idx="52">
                  <c:v>71.42</c:v>
                </c:pt>
                <c:pt idx="53">
                  <c:v>71.23</c:v>
                </c:pt>
                <c:pt idx="54">
                  <c:v>70.61</c:v>
                </c:pt>
                <c:pt idx="55">
                  <c:v>71.400000000000006</c:v>
                </c:pt>
                <c:pt idx="56">
                  <c:v>71.13</c:v>
                </c:pt>
                <c:pt idx="57">
                  <c:v>71.13</c:v>
                </c:pt>
                <c:pt idx="58">
                  <c:v>71.31</c:v>
                </c:pt>
                <c:pt idx="59">
                  <c:v>71.16</c:v>
                </c:pt>
                <c:pt idx="60">
                  <c:v>71.22</c:v>
                </c:pt>
                <c:pt idx="61">
                  <c:v>71.11</c:v>
                </c:pt>
                <c:pt idx="62">
                  <c:v>71.08</c:v>
                </c:pt>
                <c:pt idx="63">
                  <c:v>71.08</c:v>
                </c:pt>
                <c:pt idx="64">
                  <c:v>70.73</c:v>
                </c:pt>
                <c:pt idx="65">
                  <c:v>70.75</c:v>
                </c:pt>
                <c:pt idx="66">
                  <c:v>71.22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49B-4F55-96F5-9FFD3AD08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244544"/>
        <c:axId val="487242752"/>
      </c:areaChart>
      <c:lineChart>
        <c:grouping val="standard"/>
        <c:varyColors val="0"/>
        <c:ser>
          <c:idx val="0"/>
          <c:order val="0"/>
          <c:tx>
            <c:strRef>
              <c:f>Main!$AA$52</c:f>
              <c:strCache>
                <c:ptCount val="1"/>
                <c:pt idx="0">
                  <c:v>Corr: Wld Tele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Main!$AA$54:$AA$120</c:f>
              <c:numCache>
                <c:formatCode>General</c:formatCode>
                <c:ptCount val="67"/>
                <c:pt idx="0">
                  <c:v>0.3735021360303229</c:v>
                </c:pt>
                <c:pt idx="1">
                  <c:v>0.40494133498087342</c:v>
                </c:pt>
                <c:pt idx="2">
                  <c:v>0.40339967523361375</c:v>
                </c:pt>
                <c:pt idx="3">
                  <c:v>0.40501894134980954</c:v>
                </c:pt>
                <c:pt idx="4">
                  <c:v>0.41370366613124632</c:v>
                </c:pt>
                <c:pt idx="5">
                  <c:v>0.41110020524158436</c:v>
                </c:pt>
                <c:pt idx="6">
                  <c:v>0.40041455883765331</c:v>
                </c:pt>
                <c:pt idx="7">
                  <c:v>0.40032459057132658</c:v>
                </c:pt>
                <c:pt idx="8">
                  <c:v>0.40551316902473039</c:v>
                </c:pt>
                <c:pt idx="9">
                  <c:v>0.402857483643078</c:v>
                </c:pt>
                <c:pt idx="10">
                  <c:v>0.4024697885484354</c:v>
                </c:pt>
                <c:pt idx="11">
                  <c:v>0.33852145125760646</c:v>
                </c:pt>
                <c:pt idx="12">
                  <c:v>0.39619603584111829</c:v>
                </c:pt>
                <c:pt idx="13">
                  <c:v>0.40962001189510094</c:v>
                </c:pt>
                <c:pt idx="14">
                  <c:v>0.41395880712236122</c:v>
                </c:pt>
                <c:pt idx="15">
                  <c:v>0.40796631439943465</c:v>
                </c:pt>
                <c:pt idx="16">
                  <c:v>0.40344490572365338</c:v>
                </c:pt>
                <c:pt idx="17">
                  <c:v>0.40110359753039987</c:v>
                </c:pt>
                <c:pt idx="18">
                  <c:v>0.38968946208123323</c:v>
                </c:pt>
                <c:pt idx="19">
                  <c:v>0.35657623329195409</c:v>
                </c:pt>
                <c:pt idx="20">
                  <c:v>0.35778319761934924</c:v>
                </c:pt>
                <c:pt idx="21">
                  <c:v>0.37642539047239032</c:v>
                </c:pt>
                <c:pt idx="22">
                  <c:v>0.36822049756451369</c:v>
                </c:pt>
                <c:pt idx="23">
                  <c:v>0.37428291993600693</c:v>
                </c:pt>
                <c:pt idx="24">
                  <c:v>0.34613480635647559</c:v>
                </c:pt>
                <c:pt idx="25">
                  <c:v>0.35967763176925927</c:v>
                </c:pt>
                <c:pt idx="26">
                  <c:v>0.35326615146456763</c:v>
                </c:pt>
                <c:pt idx="27">
                  <c:v>0.34274408942505441</c:v>
                </c:pt>
                <c:pt idx="28">
                  <c:v>0.34692354560018535</c:v>
                </c:pt>
                <c:pt idx="29">
                  <c:v>0.37246331241110575</c:v>
                </c:pt>
                <c:pt idx="30">
                  <c:v>0.39199335323439233</c:v>
                </c:pt>
                <c:pt idx="31">
                  <c:v>0.33212859447031967</c:v>
                </c:pt>
                <c:pt idx="32">
                  <c:v>0.21123723284355514</c:v>
                </c:pt>
                <c:pt idx="33">
                  <c:v>0.22371754670567148</c:v>
                </c:pt>
                <c:pt idx="34">
                  <c:v>0.2477094088415307</c:v>
                </c:pt>
                <c:pt idx="35">
                  <c:v>0.25037027612486878</c:v>
                </c:pt>
                <c:pt idx="36">
                  <c:v>0.22974114080376309</c:v>
                </c:pt>
                <c:pt idx="37">
                  <c:v>9.8696190131730685E-2</c:v>
                </c:pt>
                <c:pt idx="38">
                  <c:v>9.2805773623526183E-2</c:v>
                </c:pt>
                <c:pt idx="39">
                  <c:v>9.7017491182548474E-2</c:v>
                </c:pt>
                <c:pt idx="40">
                  <c:v>9.5583545948614151E-2</c:v>
                </c:pt>
                <c:pt idx="41">
                  <c:v>9.2411047551275619E-2</c:v>
                </c:pt>
                <c:pt idx="42">
                  <c:v>6.954472795756575E-2</c:v>
                </c:pt>
                <c:pt idx="43">
                  <c:v>6.7906105081535828E-2</c:v>
                </c:pt>
                <c:pt idx="44">
                  <c:v>6.5305543860726983E-2</c:v>
                </c:pt>
                <c:pt idx="45">
                  <c:v>5.7858299095307361E-2</c:v>
                </c:pt>
                <c:pt idx="46">
                  <c:v>6.1092002329661825E-2</c:v>
                </c:pt>
                <c:pt idx="47">
                  <c:v>8.0999897368364632E-2</c:v>
                </c:pt>
                <c:pt idx="48">
                  <c:v>6.5286151533034187E-2</c:v>
                </c:pt>
                <c:pt idx="49">
                  <c:v>4.3997603968146101E-2</c:v>
                </c:pt>
                <c:pt idx="50">
                  <c:v>4.793455990185394E-2</c:v>
                </c:pt>
                <c:pt idx="51">
                  <c:v>4.4560062159639507E-2</c:v>
                </c:pt>
                <c:pt idx="52">
                  <c:v>4.7016059060213833E-2</c:v>
                </c:pt>
                <c:pt idx="53">
                  <c:v>4.3620885544243836E-2</c:v>
                </c:pt>
                <c:pt idx="54">
                  <c:v>5.253998045477646E-2</c:v>
                </c:pt>
                <c:pt idx="55">
                  <c:v>8.0610322835129311E-2</c:v>
                </c:pt>
                <c:pt idx="56">
                  <c:v>6.5550083901062386E-2</c:v>
                </c:pt>
                <c:pt idx="57">
                  <c:v>6.545055031413953E-2</c:v>
                </c:pt>
                <c:pt idx="58">
                  <c:v>3.2441116857109653E-2</c:v>
                </c:pt>
                <c:pt idx="59">
                  <c:v>2.6802375895934375E-2</c:v>
                </c:pt>
                <c:pt idx="60">
                  <c:v>2.5291630371707903E-2</c:v>
                </c:pt>
                <c:pt idx="61">
                  <c:v>6.0934115898322767E-2</c:v>
                </c:pt>
                <c:pt idx="62">
                  <c:v>5.9911422342007824E-2</c:v>
                </c:pt>
                <c:pt idx="63">
                  <c:v>6.864739387114166E-2</c:v>
                </c:pt>
                <c:pt idx="64">
                  <c:v>5.9257709242729661E-2</c:v>
                </c:pt>
                <c:pt idx="65">
                  <c:v>5.2214119467706689E-2</c:v>
                </c:pt>
                <c:pt idx="66">
                  <c:v>7.2644765890948829E-2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49B-4F55-96F5-9FFD3AD08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239680"/>
        <c:axId val="487241216"/>
      </c:lineChart>
      <c:dateAx>
        <c:axId val="487239680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7241216"/>
        <c:crosses val="autoZero"/>
        <c:auto val="1"/>
        <c:lblOffset val="100"/>
        <c:baseTimeUnit val="days"/>
        <c:majorUnit val="1"/>
      </c:dateAx>
      <c:valAx>
        <c:axId val="487241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239680"/>
        <c:crosses val="autoZero"/>
        <c:crossBetween val="between"/>
      </c:valAx>
      <c:valAx>
        <c:axId val="4872427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244544"/>
        <c:crosses val="max"/>
        <c:crossBetween val="between"/>
      </c:valAx>
      <c:dateAx>
        <c:axId val="4872445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7242752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853"/>
          <c:h val="6.5839094823637118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966"/>
          <c:h val="0.74333545216935804"/>
        </c:manualLayout>
      </c:layout>
      <c:areaChart>
        <c:grouping val="standard"/>
        <c:varyColors val="0"/>
        <c:ser>
          <c:idx val="2"/>
          <c:order val="1"/>
          <c:tx>
            <c:strRef>
              <c:f>Main!$CP$52</c:f>
              <c:strCache>
                <c:ptCount val="1"/>
                <c:pt idx="0">
                  <c:v>Wld Util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Main!$CP$54:$CP$120</c:f>
              <c:numCache>
                <c:formatCode>General</c:formatCode>
                <c:ptCount val="67"/>
                <c:pt idx="0">
                  <c:v>121.92</c:v>
                </c:pt>
                <c:pt idx="1">
                  <c:v>122.37</c:v>
                </c:pt>
                <c:pt idx="2">
                  <c:v>123.2</c:v>
                </c:pt>
                <c:pt idx="3">
                  <c:v>122.49</c:v>
                </c:pt>
                <c:pt idx="4">
                  <c:v>122.61</c:v>
                </c:pt>
                <c:pt idx="5">
                  <c:v>121.94</c:v>
                </c:pt>
                <c:pt idx="6">
                  <c:v>121.53</c:v>
                </c:pt>
                <c:pt idx="7">
                  <c:v>120.7</c:v>
                </c:pt>
                <c:pt idx="8">
                  <c:v>120.57</c:v>
                </c:pt>
                <c:pt idx="9">
                  <c:v>119.71</c:v>
                </c:pt>
                <c:pt idx="10">
                  <c:v>120.09</c:v>
                </c:pt>
                <c:pt idx="11">
                  <c:v>120.47</c:v>
                </c:pt>
                <c:pt idx="12">
                  <c:v>118.67</c:v>
                </c:pt>
                <c:pt idx="13">
                  <c:v>119.22</c:v>
                </c:pt>
                <c:pt idx="14">
                  <c:v>119.64</c:v>
                </c:pt>
                <c:pt idx="15">
                  <c:v>120.77</c:v>
                </c:pt>
                <c:pt idx="16">
                  <c:v>122.26</c:v>
                </c:pt>
                <c:pt idx="17">
                  <c:v>122.32</c:v>
                </c:pt>
                <c:pt idx="18">
                  <c:v>119.7</c:v>
                </c:pt>
                <c:pt idx="19">
                  <c:v>119.12</c:v>
                </c:pt>
                <c:pt idx="20">
                  <c:v>120.44</c:v>
                </c:pt>
                <c:pt idx="21">
                  <c:v>121.35</c:v>
                </c:pt>
                <c:pt idx="22">
                  <c:v>121.49</c:v>
                </c:pt>
                <c:pt idx="23">
                  <c:v>120.26</c:v>
                </c:pt>
                <c:pt idx="24">
                  <c:v>118.78</c:v>
                </c:pt>
                <c:pt idx="25">
                  <c:v>118.87</c:v>
                </c:pt>
                <c:pt idx="26">
                  <c:v>118.66</c:v>
                </c:pt>
                <c:pt idx="27">
                  <c:v>117.91</c:v>
                </c:pt>
                <c:pt idx="28">
                  <c:v>117.21</c:v>
                </c:pt>
                <c:pt idx="29">
                  <c:v>118.65</c:v>
                </c:pt>
                <c:pt idx="30">
                  <c:v>118.44</c:v>
                </c:pt>
                <c:pt idx="31">
                  <c:v>121.21</c:v>
                </c:pt>
                <c:pt idx="32">
                  <c:v>123.14</c:v>
                </c:pt>
                <c:pt idx="33">
                  <c:v>124.48</c:v>
                </c:pt>
                <c:pt idx="34">
                  <c:v>125.73</c:v>
                </c:pt>
                <c:pt idx="35">
                  <c:v>124.68</c:v>
                </c:pt>
                <c:pt idx="36">
                  <c:v>124.76</c:v>
                </c:pt>
                <c:pt idx="37">
                  <c:v>126.18</c:v>
                </c:pt>
                <c:pt idx="38">
                  <c:v>126.35</c:v>
                </c:pt>
                <c:pt idx="39">
                  <c:v>125.18</c:v>
                </c:pt>
                <c:pt idx="40">
                  <c:v>125.65</c:v>
                </c:pt>
                <c:pt idx="41">
                  <c:v>124.75</c:v>
                </c:pt>
                <c:pt idx="42">
                  <c:v>124.61</c:v>
                </c:pt>
                <c:pt idx="43">
                  <c:v>124.84</c:v>
                </c:pt>
                <c:pt idx="44">
                  <c:v>125.65</c:v>
                </c:pt>
                <c:pt idx="45">
                  <c:v>125.12</c:v>
                </c:pt>
                <c:pt idx="46">
                  <c:v>125.05</c:v>
                </c:pt>
                <c:pt idx="47">
                  <c:v>124.41</c:v>
                </c:pt>
                <c:pt idx="48">
                  <c:v>124.56</c:v>
                </c:pt>
                <c:pt idx="49">
                  <c:v>124.71</c:v>
                </c:pt>
                <c:pt idx="50">
                  <c:v>125.83</c:v>
                </c:pt>
                <c:pt idx="51">
                  <c:v>126.94</c:v>
                </c:pt>
                <c:pt idx="52">
                  <c:v>126.51</c:v>
                </c:pt>
                <c:pt idx="53">
                  <c:v>126.02</c:v>
                </c:pt>
                <c:pt idx="54">
                  <c:v>125.83</c:v>
                </c:pt>
                <c:pt idx="55">
                  <c:v>126.56</c:v>
                </c:pt>
                <c:pt idx="56">
                  <c:v>127.18</c:v>
                </c:pt>
                <c:pt idx="57">
                  <c:v>127.18</c:v>
                </c:pt>
                <c:pt idx="58">
                  <c:v>126.95</c:v>
                </c:pt>
                <c:pt idx="59">
                  <c:v>126.6</c:v>
                </c:pt>
                <c:pt idx="60">
                  <c:v>126.2</c:v>
                </c:pt>
                <c:pt idx="61">
                  <c:v>126.59</c:v>
                </c:pt>
                <c:pt idx="62">
                  <c:v>126.56</c:v>
                </c:pt>
                <c:pt idx="63">
                  <c:v>126.52</c:v>
                </c:pt>
                <c:pt idx="64">
                  <c:v>127.58</c:v>
                </c:pt>
                <c:pt idx="65">
                  <c:v>128.16</c:v>
                </c:pt>
                <c:pt idx="66">
                  <c:v>129.96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DAA-44A0-AE84-678203499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272448"/>
        <c:axId val="487266560"/>
      </c:areaChart>
      <c:lineChart>
        <c:grouping val="standard"/>
        <c:varyColors val="0"/>
        <c:ser>
          <c:idx val="0"/>
          <c:order val="0"/>
          <c:tx>
            <c:strRef>
              <c:f>Main!$AB$52</c:f>
              <c:strCache>
                <c:ptCount val="1"/>
                <c:pt idx="0">
                  <c:v>Corr: Wld Util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Main!$AB$54:$AB$120</c:f>
              <c:numCache>
                <c:formatCode>General</c:formatCode>
                <c:ptCount val="67"/>
                <c:pt idx="0">
                  <c:v>0.33703247221874011</c:v>
                </c:pt>
                <c:pt idx="1">
                  <c:v>0.35383832785936958</c:v>
                </c:pt>
                <c:pt idx="2">
                  <c:v>0.35205292952270767</c:v>
                </c:pt>
                <c:pt idx="3">
                  <c:v>0.35700903869293871</c:v>
                </c:pt>
                <c:pt idx="4">
                  <c:v>0.3457902445384135</c:v>
                </c:pt>
                <c:pt idx="5">
                  <c:v>0.35514972441553877</c:v>
                </c:pt>
                <c:pt idx="6">
                  <c:v>0.34324518862539244</c:v>
                </c:pt>
                <c:pt idx="7">
                  <c:v>0.32804085422069046</c:v>
                </c:pt>
                <c:pt idx="8">
                  <c:v>0.31544785941867909</c:v>
                </c:pt>
                <c:pt idx="9">
                  <c:v>0.30331205913364201</c:v>
                </c:pt>
                <c:pt idx="10">
                  <c:v>0.29766699499711402</c:v>
                </c:pt>
                <c:pt idx="11">
                  <c:v>0.33266266441081638</c:v>
                </c:pt>
                <c:pt idx="12">
                  <c:v>0.42083427092059272</c:v>
                </c:pt>
                <c:pt idx="13">
                  <c:v>0.4178666549521502</c:v>
                </c:pt>
                <c:pt idx="14">
                  <c:v>0.41985579593400751</c:v>
                </c:pt>
                <c:pt idx="15">
                  <c:v>0.38303853674153449</c:v>
                </c:pt>
                <c:pt idx="16">
                  <c:v>0.37272595371887612</c:v>
                </c:pt>
                <c:pt idx="17">
                  <c:v>0.37105708144364941</c:v>
                </c:pt>
                <c:pt idx="18">
                  <c:v>0.36143243485800336</c:v>
                </c:pt>
                <c:pt idx="19">
                  <c:v>0.34218024853966023</c:v>
                </c:pt>
                <c:pt idx="20">
                  <c:v>0.3598142902982806</c:v>
                </c:pt>
                <c:pt idx="21">
                  <c:v>0.37604327028486839</c:v>
                </c:pt>
                <c:pt idx="22">
                  <c:v>0.3507645728376631</c:v>
                </c:pt>
                <c:pt idx="23">
                  <c:v>0.36650771203441312</c:v>
                </c:pt>
                <c:pt idx="24">
                  <c:v>0.32501997412306016</c:v>
                </c:pt>
                <c:pt idx="25">
                  <c:v>0.32832284019331665</c:v>
                </c:pt>
                <c:pt idx="26">
                  <c:v>0.32879760665183966</c:v>
                </c:pt>
                <c:pt idx="27">
                  <c:v>0.31277646536131792</c:v>
                </c:pt>
                <c:pt idx="28">
                  <c:v>0.3508532625350847</c:v>
                </c:pt>
                <c:pt idx="29">
                  <c:v>0.34199434248092969</c:v>
                </c:pt>
                <c:pt idx="30">
                  <c:v>0.36311344015161068</c:v>
                </c:pt>
                <c:pt idx="31">
                  <c:v>0.20891331075874575</c:v>
                </c:pt>
                <c:pt idx="32">
                  <c:v>0.1428781031085509</c:v>
                </c:pt>
                <c:pt idx="33">
                  <c:v>0.1415999172850719</c:v>
                </c:pt>
                <c:pt idx="34">
                  <c:v>0.11013474002605791</c:v>
                </c:pt>
                <c:pt idx="35">
                  <c:v>9.1120382309340095E-2</c:v>
                </c:pt>
                <c:pt idx="36">
                  <c:v>0.11621774311280628</c:v>
                </c:pt>
                <c:pt idx="37">
                  <c:v>5.280413686993754E-2</c:v>
                </c:pt>
                <c:pt idx="38">
                  <c:v>5.4747953320358089E-2</c:v>
                </c:pt>
                <c:pt idx="39">
                  <c:v>5.312084661251739E-2</c:v>
                </c:pt>
                <c:pt idx="40">
                  <c:v>4.6897593710828064E-2</c:v>
                </c:pt>
                <c:pt idx="41">
                  <c:v>2.8186851575260921E-2</c:v>
                </c:pt>
                <c:pt idx="42">
                  <c:v>1.9148143178573263E-2</c:v>
                </c:pt>
                <c:pt idx="43">
                  <c:v>2.0376851645634731E-2</c:v>
                </c:pt>
                <c:pt idx="44">
                  <c:v>-4.6811407212591559E-4</c:v>
                </c:pt>
                <c:pt idx="45">
                  <c:v>6.7642727326754672E-3</c:v>
                </c:pt>
                <c:pt idx="46">
                  <c:v>2.1695274577834818E-3</c:v>
                </c:pt>
                <c:pt idx="47">
                  <c:v>2.3143664629207597E-2</c:v>
                </c:pt>
                <c:pt idx="48">
                  <c:v>2.3538978275854987E-2</c:v>
                </c:pt>
                <c:pt idx="49">
                  <c:v>-3.4197967131168149E-2</c:v>
                </c:pt>
                <c:pt idx="50">
                  <c:v>-3.0951780687959951E-2</c:v>
                </c:pt>
                <c:pt idx="51">
                  <c:v>-5.2336018932910885E-2</c:v>
                </c:pt>
                <c:pt idx="52">
                  <c:v>-5.8328657162009315E-2</c:v>
                </c:pt>
                <c:pt idx="53">
                  <c:v>-7.0992540244477806E-2</c:v>
                </c:pt>
                <c:pt idx="54">
                  <c:v>-8.3338371627822538E-2</c:v>
                </c:pt>
                <c:pt idx="55">
                  <c:v>-8.3894474600419475E-2</c:v>
                </c:pt>
                <c:pt idx="56">
                  <c:v>-3.2159205327843263E-2</c:v>
                </c:pt>
                <c:pt idx="57">
                  <c:v>-3.3445719789561124E-2</c:v>
                </c:pt>
                <c:pt idx="58">
                  <c:v>-4.1102419468682469E-2</c:v>
                </c:pt>
                <c:pt idx="59">
                  <c:v>-5.2876070174595162E-2</c:v>
                </c:pt>
                <c:pt idx="60">
                  <c:v>-4.759405914678741E-2</c:v>
                </c:pt>
                <c:pt idx="61">
                  <c:v>-7.6015465667473511E-2</c:v>
                </c:pt>
                <c:pt idx="62">
                  <c:v>-7.5790649011142922E-2</c:v>
                </c:pt>
                <c:pt idx="63">
                  <c:v>-7.2529122576840438E-2</c:v>
                </c:pt>
                <c:pt idx="64">
                  <c:v>-5.498403121519501E-2</c:v>
                </c:pt>
                <c:pt idx="65">
                  <c:v>-0.10454445792505697</c:v>
                </c:pt>
                <c:pt idx="66">
                  <c:v>-7.6632689014796404E-2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DAA-44A0-AE84-678203499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263232"/>
        <c:axId val="487265024"/>
      </c:lineChart>
      <c:dateAx>
        <c:axId val="487263232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7265024"/>
        <c:crosses val="autoZero"/>
        <c:auto val="1"/>
        <c:lblOffset val="100"/>
        <c:baseTimeUnit val="days"/>
        <c:majorUnit val="1"/>
      </c:dateAx>
      <c:valAx>
        <c:axId val="48726502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263232"/>
        <c:crosses val="autoZero"/>
        <c:crossBetween val="between"/>
      </c:valAx>
      <c:valAx>
        <c:axId val="4872665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272448"/>
        <c:crosses val="max"/>
        <c:crossBetween val="between"/>
      </c:valAx>
      <c:dateAx>
        <c:axId val="4872724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7266560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831"/>
          <c:h val="6.5839094823637145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988"/>
          <c:h val="0.74333545216935826"/>
        </c:manualLayout>
      </c:layout>
      <c:areaChart>
        <c:grouping val="standard"/>
        <c:varyColors val="0"/>
        <c:ser>
          <c:idx val="2"/>
          <c:order val="1"/>
          <c:tx>
            <c:strRef>
              <c:f>Main!$CQ$52</c:f>
              <c:strCache>
                <c:ptCount val="1"/>
                <c:pt idx="0">
                  <c:v>Global Agg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Main!$CQ$54:$CQ$120</c:f>
              <c:numCache>
                <c:formatCode>General</c:formatCode>
                <c:ptCount val="67"/>
                <c:pt idx="0">
                  <c:v>488.23250000000002</c:v>
                </c:pt>
                <c:pt idx="1">
                  <c:v>489.82979999999998</c:v>
                </c:pt>
                <c:pt idx="2">
                  <c:v>488.80500000000001</c:v>
                </c:pt>
                <c:pt idx="3">
                  <c:v>489.53930000000003</c:v>
                </c:pt>
                <c:pt idx="4">
                  <c:v>490.00529999999998</c:v>
                </c:pt>
                <c:pt idx="5">
                  <c:v>489.46080000000001</c:v>
                </c:pt>
                <c:pt idx="6">
                  <c:v>488.2593</c:v>
                </c:pt>
                <c:pt idx="7">
                  <c:v>487.37939999999998</c:v>
                </c:pt>
                <c:pt idx="8">
                  <c:v>488.42009999999999</c:v>
                </c:pt>
                <c:pt idx="9">
                  <c:v>488.9785</c:v>
                </c:pt>
                <c:pt idx="10">
                  <c:v>488.83620000000002</c:v>
                </c:pt>
                <c:pt idx="11">
                  <c:v>488.16950000000003</c:v>
                </c:pt>
                <c:pt idx="12">
                  <c:v>488.33100000000002</c:v>
                </c:pt>
                <c:pt idx="13">
                  <c:v>486.31729999999999</c:v>
                </c:pt>
                <c:pt idx="14">
                  <c:v>486.15539999999999</c:v>
                </c:pt>
                <c:pt idx="15">
                  <c:v>485.64449999999999</c:v>
                </c:pt>
                <c:pt idx="16">
                  <c:v>487.46550000000002</c:v>
                </c:pt>
                <c:pt idx="17">
                  <c:v>487.50380000000001</c:v>
                </c:pt>
                <c:pt idx="18">
                  <c:v>486.55680000000001</c:v>
                </c:pt>
                <c:pt idx="19">
                  <c:v>485.88139999999999</c:v>
                </c:pt>
                <c:pt idx="20">
                  <c:v>487.0179</c:v>
                </c:pt>
                <c:pt idx="21">
                  <c:v>488.35079999999999</c:v>
                </c:pt>
                <c:pt idx="22">
                  <c:v>489.62810000000002</c:v>
                </c:pt>
                <c:pt idx="23">
                  <c:v>488.9776</c:v>
                </c:pt>
                <c:pt idx="24">
                  <c:v>487.23469999999998</c:v>
                </c:pt>
                <c:pt idx="25">
                  <c:v>486.74310000000003</c:v>
                </c:pt>
                <c:pt idx="26">
                  <c:v>485.00420000000003</c:v>
                </c:pt>
                <c:pt idx="27">
                  <c:v>484.74849999999998</c:v>
                </c:pt>
                <c:pt idx="28">
                  <c:v>484.63959999999997</c:v>
                </c:pt>
                <c:pt idx="29">
                  <c:v>485.74540000000002</c:v>
                </c:pt>
                <c:pt idx="30">
                  <c:v>487.20549999999997</c:v>
                </c:pt>
                <c:pt idx="31">
                  <c:v>487.22559999999999</c:v>
                </c:pt>
                <c:pt idx="32">
                  <c:v>486.92520000000002</c:v>
                </c:pt>
                <c:pt idx="33">
                  <c:v>489.75700000000001</c:v>
                </c:pt>
                <c:pt idx="34">
                  <c:v>490.50779999999997</c:v>
                </c:pt>
                <c:pt idx="35">
                  <c:v>489.67259999999999</c:v>
                </c:pt>
                <c:pt idx="36">
                  <c:v>489.26319999999998</c:v>
                </c:pt>
                <c:pt idx="37">
                  <c:v>491.38929999999999</c:v>
                </c:pt>
                <c:pt idx="38">
                  <c:v>492.86599999999999</c:v>
                </c:pt>
                <c:pt idx="39">
                  <c:v>490.4864</c:v>
                </c:pt>
                <c:pt idx="40">
                  <c:v>488.66890000000001</c:v>
                </c:pt>
                <c:pt idx="41">
                  <c:v>487.22269999999997</c:v>
                </c:pt>
                <c:pt idx="42">
                  <c:v>486.92099999999999</c:v>
                </c:pt>
                <c:pt idx="43">
                  <c:v>487.15039999999999</c:v>
                </c:pt>
                <c:pt idx="44">
                  <c:v>487.77910000000003</c:v>
                </c:pt>
                <c:pt idx="45">
                  <c:v>487.96609999999998</c:v>
                </c:pt>
                <c:pt idx="46">
                  <c:v>488.1343</c:v>
                </c:pt>
                <c:pt idx="47">
                  <c:v>485.8057</c:v>
                </c:pt>
                <c:pt idx="48">
                  <c:v>484.21469999999999</c:v>
                </c:pt>
                <c:pt idx="49">
                  <c:v>483.54770000000002</c:v>
                </c:pt>
                <c:pt idx="50">
                  <c:v>482.4828</c:v>
                </c:pt>
                <c:pt idx="51">
                  <c:v>483.93849999999998</c:v>
                </c:pt>
                <c:pt idx="52">
                  <c:v>484.25580000000002</c:v>
                </c:pt>
                <c:pt idx="53">
                  <c:v>485.02519999999998</c:v>
                </c:pt>
                <c:pt idx="54">
                  <c:v>484.62619999999998</c:v>
                </c:pt>
                <c:pt idx="55">
                  <c:v>484.55619999999999</c:v>
                </c:pt>
                <c:pt idx="56">
                  <c:v>484.73129999999998</c:v>
                </c:pt>
                <c:pt idx="57">
                  <c:v>484.73129999999998</c:v>
                </c:pt>
                <c:pt idx="58">
                  <c:v>483.30459999999999</c:v>
                </c:pt>
                <c:pt idx="59">
                  <c:v>482.79239999999999</c:v>
                </c:pt>
                <c:pt idx="60">
                  <c:v>481.06659999999999</c:v>
                </c:pt>
                <c:pt idx="61">
                  <c:v>480.63889999999998</c:v>
                </c:pt>
                <c:pt idx="62">
                  <c:v>480.59059999999999</c:v>
                </c:pt>
                <c:pt idx="63">
                  <c:v>480.68020000000001</c:v>
                </c:pt>
                <c:pt idx="64">
                  <c:v>480.87810000000002</c:v>
                </c:pt>
                <c:pt idx="65">
                  <c:v>481.08760000000001</c:v>
                </c:pt>
                <c:pt idx="66">
                  <c:v>483.1712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B36-4711-A929-B2F28F77E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291904"/>
        <c:axId val="487290368"/>
      </c:areaChart>
      <c:lineChart>
        <c:grouping val="standard"/>
        <c:varyColors val="0"/>
        <c:ser>
          <c:idx val="0"/>
          <c:order val="0"/>
          <c:tx>
            <c:strRef>
              <c:f>Main!$AC$52</c:f>
              <c:strCache>
                <c:ptCount val="1"/>
                <c:pt idx="0">
                  <c:v>Corr: Global Agg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Main!$AC$54:$AC$120</c:f>
              <c:numCache>
                <c:formatCode>General</c:formatCode>
                <c:ptCount val="67"/>
                <c:pt idx="0">
                  <c:v>8.1446392277362167E-2</c:v>
                </c:pt>
                <c:pt idx="1">
                  <c:v>0.11833972441878877</c:v>
                </c:pt>
                <c:pt idx="2">
                  <c:v>0.12284878119247993</c:v>
                </c:pt>
                <c:pt idx="3">
                  <c:v>0.11835641492151064</c:v>
                </c:pt>
                <c:pt idx="4">
                  <c:v>0.12363290643649665</c:v>
                </c:pt>
                <c:pt idx="5">
                  <c:v>0.1276390919078868</c:v>
                </c:pt>
                <c:pt idx="6">
                  <c:v>0.12170413252409622</c:v>
                </c:pt>
                <c:pt idx="7">
                  <c:v>0.11203203043676385</c:v>
                </c:pt>
                <c:pt idx="8">
                  <c:v>0.14193503046525519</c:v>
                </c:pt>
                <c:pt idx="9">
                  <c:v>0.14768526887769312</c:v>
                </c:pt>
                <c:pt idx="10">
                  <c:v>0.15856446826610998</c:v>
                </c:pt>
                <c:pt idx="11">
                  <c:v>0.18233155986345723</c:v>
                </c:pt>
                <c:pt idx="12">
                  <c:v>0.18979669727627937</c:v>
                </c:pt>
                <c:pt idx="13">
                  <c:v>0.19338354538116584</c:v>
                </c:pt>
                <c:pt idx="14">
                  <c:v>0.1849576228051292</c:v>
                </c:pt>
                <c:pt idx="15">
                  <c:v>0.18012502986328191</c:v>
                </c:pt>
                <c:pt idx="16">
                  <c:v>0.15052216567991408</c:v>
                </c:pt>
                <c:pt idx="17">
                  <c:v>0.14641763343975542</c:v>
                </c:pt>
                <c:pt idx="18">
                  <c:v>0.13574494922568786</c:v>
                </c:pt>
                <c:pt idx="19">
                  <c:v>0.11986701545843033</c:v>
                </c:pt>
                <c:pt idx="20">
                  <c:v>0.14339121350407116</c:v>
                </c:pt>
                <c:pt idx="21">
                  <c:v>0.15070234768700186</c:v>
                </c:pt>
                <c:pt idx="22">
                  <c:v>0.14482207090605326</c:v>
                </c:pt>
                <c:pt idx="23">
                  <c:v>0.14755223081013155</c:v>
                </c:pt>
                <c:pt idx="24">
                  <c:v>9.8221477829188511E-2</c:v>
                </c:pt>
                <c:pt idx="25">
                  <c:v>9.0032400187711054E-2</c:v>
                </c:pt>
                <c:pt idx="26">
                  <c:v>4.9490561103684001E-2</c:v>
                </c:pt>
                <c:pt idx="27">
                  <c:v>4.5812639261165321E-2</c:v>
                </c:pt>
                <c:pt idx="28">
                  <c:v>4.6712671069941973E-2</c:v>
                </c:pt>
                <c:pt idx="29">
                  <c:v>3.1818466084888378E-2</c:v>
                </c:pt>
                <c:pt idx="30">
                  <c:v>-2.09554220664941E-2</c:v>
                </c:pt>
                <c:pt idx="31">
                  <c:v>-4.3123408635927687E-2</c:v>
                </c:pt>
                <c:pt idx="32">
                  <c:v>-4.9111037021132835E-2</c:v>
                </c:pt>
                <c:pt idx="33">
                  <c:v>-5.8126935750712407E-2</c:v>
                </c:pt>
                <c:pt idx="34">
                  <c:v>-8.5994336274576796E-2</c:v>
                </c:pt>
                <c:pt idx="35">
                  <c:v>-9.4076669968408314E-2</c:v>
                </c:pt>
                <c:pt idx="36">
                  <c:v>-8.8322506024920283E-2</c:v>
                </c:pt>
                <c:pt idx="37">
                  <c:v>-0.15526548551450975</c:v>
                </c:pt>
                <c:pt idx="38">
                  <c:v>-0.12571674421550547</c:v>
                </c:pt>
                <c:pt idx="39">
                  <c:v>-0.13498033361775219</c:v>
                </c:pt>
                <c:pt idx="40">
                  <c:v>-0.14541632702623647</c:v>
                </c:pt>
                <c:pt idx="41">
                  <c:v>-0.17110653562469472</c:v>
                </c:pt>
                <c:pt idx="42">
                  <c:v>-0.17728969985681076</c:v>
                </c:pt>
                <c:pt idx="43">
                  <c:v>-0.17187603182651753</c:v>
                </c:pt>
                <c:pt idx="44">
                  <c:v>-0.13677563985348293</c:v>
                </c:pt>
                <c:pt idx="45">
                  <c:v>-0.14021831552385353</c:v>
                </c:pt>
                <c:pt idx="46">
                  <c:v>-0.11732125517114814</c:v>
                </c:pt>
                <c:pt idx="47">
                  <c:v>-8.3133587516243806E-2</c:v>
                </c:pt>
                <c:pt idx="48">
                  <c:v>-0.16568321366269392</c:v>
                </c:pt>
                <c:pt idx="49">
                  <c:v>-0.20273536900842468</c:v>
                </c:pt>
                <c:pt idx="50">
                  <c:v>-0.20602373254463829</c:v>
                </c:pt>
                <c:pt idx="51">
                  <c:v>-0.20981189193015384</c:v>
                </c:pt>
                <c:pt idx="52">
                  <c:v>-0.2110341310623127</c:v>
                </c:pt>
                <c:pt idx="53">
                  <c:v>-0.19221617554050816</c:v>
                </c:pt>
                <c:pt idx="54">
                  <c:v>-0.19713133827266771</c:v>
                </c:pt>
                <c:pt idx="55">
                  <c:v>-0.19661219760530996</c:v>
                </c:pt>
                <c:pt idx="56">
                  <c:v>-0.17557481846358183</c:v>
                </c:pt>
                <c:pt idx="57">
                  <c:v>-0.17608966768690049</c:v>
                </c:pt>
                <c:pt idx="58">
                  <c:v>-0.1867201658928172</c:v>
                </c:pt>
                <c:pt idx="59">
                  <c:v>-0.19248398062042285</c:v>
                </c:pt>
                <c:pt idx="60">
                  <c:v>-0.18532938155324236</c:v>
                </c:pt>
                <c:pt idx="61">
                  <c:v>-0.17317742070859732</c:v>
                </c:pt>
                <c:pt idx="62">
                  <c:v>-0.17151235865231415</c:v>
                </c:pt>
                <c:pt idx="63">
                  <c:v>-0.15970677491889751</c:v>
                </c:pt>
                <c:pt idx="64">
                  <c:v>-0.16073866037261236</c:v>
                </c:pt>
                <c:pt idx="65">
                  <c:v>-0.19769441960916925</c:v>
                </c:pt>
                <c:pt idx="66">
                  <c:v>-0.16602348854025045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B36-4711-A929-B2F28F77E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287040"/>
        <c:axId val="487288832"/>
      </c:lineChart>
      <c:dateAx>
        <c:axId val="487287040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7288832"/>
        <c:crosses val="autoZero"/>
        <c:auto val="1"/>
        <c:lblOffset val="100"/>
        <c:baseTimeUnit val="days"/>
        <c:majorUnit val="1"/>
      </c:dateAx>
      <c:valAx>
        <c:axId val="4872888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287040"/>
        <c:crosses val="autoZero"/>
        <c:crossBetween val="between"/>
      </c:valAx>
      <c:valAx>
        <c:axId val="4872903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291904"/>
        <c:crosses val="max"/>
        <c:crossBetween val="between"/>
      </c:valAx>
      <c:dateAx>
        <c:axId val="4872919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7290368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808"/>
          <c:h val="6.5839094823637187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177" l="0.70000000000000062" r="0.70000000000000062" t="0.75000000000001177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011"/>
          <c:h val="0.7433354521693587"/>
        </c:manualLayout>
      </c:layout>
      <c:areaChart>
        <c:grouping val="standard"/>
        <c:varyColors val="0"/>
        <c:ser>
          <c:idx val="2"/>
          <c:order val="1"/>
          <c:tx>
            <c:strRef>
              <c:f>Main!$CR$52</c:f>
              <c:strCache>
                <c:ptCount val="1"/>
                <c:pt idx="0">
                  <c:v>Global Tsy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Main!$CR$54:$CR$120</c:f>
              <c:numCache>
                <c:formatCode>General</c:formatCode>
                <c:ptCount val="67"/>
                <c:pt idx="0">
                  <c:v>223.56720000000001</c:v>
                </c:pt>
                <c:pt idx="1">
                  <c:v>224.3468</c:v>
                </c:pt>
                <c:pt idx="2">
                  <c:v>223.72280000000001</c:v>
                </c:pt>
                <c:pt idx="3">
                  <c:v>224.04050000000001</c:v>
                </c:pt>
                <c:pt idx="4">
                  <c:v>224.14609999999999</c:v>
                </c:pt>
                <c:pt idx="5">
                  <c:v>223.77549999999999</c:v>
                </c:pt>
                <c:pt idx="6">
                  <c:v>223.16540000000001</c:v>
                </c:pt>
                <c:pt idx="7">
                  <c:v>222.66059999999999</c:v>
                </c:pt>
                <c:pt idx="8">
                  <c:v>223.3818</c:v>
                </c:pt>
                <c:pt idx="9">
                  <c:v>223.70670000000001</c:v>
                </c:pt>
                <c:pt idx="10">
                  <c:v>223.50980000000001</c:v>
                </c:pt>
                <c:pt idx="11">
                  <c:v>223.26050000000001</c:v>
                </c:pt>
                <c:pt idx="12">
                  <c:v>223.30170000000001</c:v>
                </c:pt>
                <c:pt idx="13">
                  <c:v>221.81559999999999</c:v>
                </c:pt>
                <c:pt idx="14">
                  <c:v>221.84030000000001</c:v>
                </c:pt>
                <c:pt idx="15">
                  <c:v>221.4693</c:v>
                </c:pt>
                <c:pt idx="16">
                  <c:v>222.399</c:v>
                </c:pt>
                <c:pt idx="17">
                  <c:v>222.4785</c:v>
                </c:pt>
                <c:pt idx="18">
                  <c:v>221.9734</c:v>
                </c:pt>
                <c:pt idx="19">
                  <c:v>221.5189</c:v>
                </c:pt>
                <c:pt idx="20">
                  <c:v>222.06309999999999</c:v>
                </c:pt>
                <c:pt idx="21">
                  <c:v>222.82169999999999</c:v>
                </c:pt>
                <c:pt idx="22">
                  <c:v>223.60900000000001</c:v>
                </c:pt>
                <c:pt idx="23">
                  <c:v>223.2534</c:v>
                </c:pt>
                <c:pt idx="24">
                  <c:v>222.3657</c:v>
                </c:pt>
                <c:pt idx="25">
                  <c:v>221.76259999999999</c:v>
                </c:pt>
                <c:pt idx="26">
                  <c:v>220.6712</c:v>
                </c:pt>
                <c:pt idx="27">
                  <c:v>220.43610000000001</c:v>
                </c:pt>
                <c:pt idx="28">
                  <c:v>220.2045</c:v>
                </c:pt>
                <c:pt idx="29">
                  <c:v>220.69880000000001</c:v>
                </c:pt>
                <c:pt idx="30">
                  <c:v>221.2525</c:v>
                </c:pt>
                <c:pt idx="31">
                  <c:v>221.00020000000001</c:v>
                </c:pt>
                <c:pt idx="32">
                  <c:v>220.9238</c:v>
                </c:pt>
                <c:pt idx="33">
                  <c:v>222.39269999999999</c:v>
                </c:pt>
                <c:pt idx="34">
                  <c:v>222.68639999999999</c:v>
                </c:pt>
                <c:pt idx="35">
                  <c:v>222.33629999999999</c:v>
                </c:pt>
                <c:pt idx="36">
                  <c:v>222.05080000000001</c:v>
                </c:pt>
                <c:pt idx="37">
                  <c:v>223.2063</c:v>
                </c:pt>
                <c:pt idx="38">
                  <c:v>223.8544</c:v>
                </c:pt>
                <c:pt idx="39">
                  <c:v>222.7</c:v>
                </c:pt>
                <c:pt idx="40">
                  <c:v>221.53270000000001</c:v>
                </c:pt>
                <c:pt idx="41">
                  <c:v>220.77619999999999</c:v>
                </c:pt>
                <c:pt idx="42">
                  <c:v>220.58199999999999</c:v>
                </c:pt>
                <c:pt idx="43">
                  <c:v>220.5377</c:v>
                </c:pt>
                <c:pt idx="44">
                  <c:v>220.8295</c:v>
                </c:pt>
                <c:pt idx="45">
                  <c:v>220.8424</c:v>
                </c:pt>
                <c:pt idx="46">
                  <c:v>221.0162</c:v>
                </c:pt>
                <c:pt idx="47">
                  <c:v>219.66970000000001</c:v>
                </c:pt>
                <c:pt idx="48">
                  <c:v>218.76730000000001</c:v>
                </c:pt>
                <c:pt idx="49">
                  <c:v>218.46549999999999</c:v>
                </c:pt>
                <c:pt idx="50">
                  <c:v>217.79640000000001</c:v>
                </c:pt>
                <c:pt idx="51">
                  <c:v>218.37690000000001</c:v>
                </c:pt>
                <c:pt idx="52">
                  <c:v>218.4708</c:v>
                </c:pt>
                <c:pt idx="53">
                  <c:v>218.92949999999999</c:v>
                </c:pt>
                <c:pt idx="54">
                  <c:v>218.76220000000001</c:v>
                </c:pt>
                <c:pt idx="55">
                  <c:v>218.79140000000001</c:v>
                </c:pt>
                <c:pt idx="56">
                  <c:v>218.7396</c:v>
                </c:pt>
                <c:pt idx="57">
                  <c:v>218.7396</c:v>
                </c:pt>
                <c:pt idx="58">
                  <c:v>218.07400000000001</c:v>
                </c:pt>
                <c:pt idx="59">
                  <c:v>217.75280000000001</c:v>
                </c:pt>
                <c:pt idx="60">
                  <c:v>217.196</c:v>
                </c:pt>
                <c:pt idx="61">
                  <c:v>216.86600000000001</c:v>
                </c:pt>
                <c:pt idx="62">
                  <c:v>216.82769999999999</c:v>
                </c:pt>
                <c:pt idx="63">
                  <c:v>216.81309999999999</c:v>
                </c:pt>
                <c:pt idx="64">
                  <c:v>217.0316</c:v>
                </c:pt>
                <c:pt idx="65">
                  <c:v>217.20529999999999</c:v>
                </c:pt>
                <c:pt idx="66">
                  <c:v>218.30709999999999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135-48E8-8CC4-4EBE7769D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315712"/>
        <c:axId val="487314176"/>
      </c:areaChart>
      <c:lineChart>
        <c:grouping val="standard"/>
        <c:varyColors val="0"/>
        <c:ser>
          <c:idx val="0"/>
          <c:order val="0"/>
          <c:tx>
            <c:strRef>
              <c:f>Main!$AD$52</c:f>
              <c:strCache>
                <c:ptCount val="1"/>
                <c:pt idx="0">
                  <c:v>Corr: Global Tsy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Main!$AD$54:$AD$120</c:f>
              <c:numCache>
                <c:formatCode>General</c:formatCode>
                <c:ptCount val="67"/>
                <c:pt idx="0">
                  <c:v>4.6710719376282073E-2</c:v>
                </c:pt>
                <c:pt idx="1">
                  <c:v>7.977897108640214E-2</c:v>
                </c:pt>
                <c:pt idx="2">
                  <c:v>8.4325871999236926E-2</c:v>
                </c:pt>
                <c:pt idx="3">
                  <c:v>8.0271397261104535E-2</c:v>
                </c:pt>
                <c:pt idx="4">
                  <c:v>7.9960540808938496E-2</c:v>
                </c:pt>
                <c:pt idx="5">
                  <c:v>8.4896020318748155E-2</c:v>
                </c:pt>
                <c:pt idx="6">
                  <c:v>7.8008442755183857E-2</c:v>
                </c:pt>
                <c:pt idx="7">
                  <c:v>6.9104642913187797E-2</c:v>
                </c:pt>
                <c:pt idx="8">
                  <c:v>0.10748355460367191</c:v>
                </c:pt>
                <c:pt idx="9">
                  <c:v>0.11460530084399388</c:v>
                </c:pt>
                <c:pt idx="10">
                  <c:v>0.12500645674036898</c:v>
                </c:pt>
                <c:pt idx="11">
                  <c:v>0.15896527804539698</c:v>
                </c:pt>
                <c:pt idx="12">
                  <c:v>0.16618185283761183</c:v>
                </c:pt>
                <c:pt idx="13">
                  <c:v>0.17864997432300389</c:v>
                </c:pt>
                <c:pt idx="14">
                  <c:v>0.17036769084682599</c:v>
                </c:pt>
                <c:pt idx="15">
                  <c:v>0.16597109200461138</c:v>
                </c:pt>
                <c:pt idx="16">
                  <c:v>0.14122752545738587</c:v>
                </c:pt>
                <c:pt idx="17">
                  <c:v>0.13800302347389276</c:v>
                </c:pt>
                <c:pt idx="18">
                  <c:v>0.13214581519558094</c:v>
                </c:pt>
                <c:pt idx="19">
                  <c:v>0.11545886641624289</c:v>
                </c:pt>
                <c:pt idx="20">
                  <c:v>0.1380631042964868</c:v>
                </c:pt>
                <c:pt idx="21">
                  <c:v>0.14652098063146524</c:v>
                </c:pt>
                <c:pt idx="22">
                  <c:v>0.14023995674250389</c:v>
                </c:pt>
                <c:pt idx="23">
                  <c:v>0.14261397569781001</c:v>
                </c:pt>
                <c:pt idx="24">
                  <c:v>9.4490107309206123E-2</c:v>
                </c:pt>
                <c:pt idx="25">
                  <c:v>7.1411406904344582E-2</c:v>
                </c:pt>
                <c:pt idx="26">
                  <c:v>2.051516886560063E-2</c:v>
                </c:pt>
                <c:pt idx="27">
                  <c:v>1.4400163724341063E-2</c:v>
                </c:pt>
                <c:pt idx="28">
                  <c:v>2.1286085868960018E-2</c:v>
                </c:pt>
                <c:pt idx="29">
                  <c:v>1.0603322187496092E-2</c:v>
                </c:pt>
                <c:pt idx="30">
                  <c:v>-3.8319646849367194E-2</c:v>
                </c:pt>
                <c:pt idx="31">
                  <c:v>-3.7535315920462067E-2</c:v>
                </c:pt>
                <c:pt idx="32">
                  <c:v>-5.1113015369292046E-2</c:v>
                </c:pt>
                <c:pt idx="33">
                  <c:v>-5.9564610220231393E-2</c:v>
                </c:pt>
                <c:pt idx="34">
                  <c:v>-8.4614233651710447E-2</c:v>
                </c:pt>
                <c:pt idx="35">
                  <c:v>-8.9839587847625677E-2</c:v>
                </c:pt>
                <c:pt idx="36">
                  <c:v>-7.9419038740374745E-2</c:v>
                </c:pt>
                <c:pt idx="37">
                  <c:v>-0.14732506229247297</c:v>
                </c:pt>
                <c:pt idx="38">
                  <c:v>-0.11996445885675881</c:v>
                </c:pt>
                <c:pt idx="39">
                  <c:v>-0.12720550816599935</c:v>
                </c:pt>
                <c:pt idx="40">
                  <c:v>-0.13928842587291956</c:v>
                </c:pt>
                <c:pt idx="41">
                  <c:v>-0.16491510818917349</c:v>
                </c:pt>
                <c:pt idx="42">
                  <c:v>-0.17202354473167364</c:v>
                </c:pt>
                <c:pt idx="43">
                  <c:v>-0.16857044786813874</c:v>
                </c:pt>
                <c:pt idx="44">
                  <c:v>-0.13458878769131799</c:v>
                </c:pt>
                <c:pt idx="45">
                  <c:v>-0.13604608060528273</c:v>
                </c:pt>
                <c:pt idx="46">
                  <c:v>-0.11071087956015775</c:v>
                </c:pt>
                <c:pt idx="47">
                  <c:v>-7.3200361341587458E-2</c:v>
                </c:pt>
                <c:pt idx="48">
                  <c:v>-0.16026850864851858</c:v>
                </c:pt>
                <c:pt idx="49">
                  <c:v>-0.19799976457654445</c:v>
                </c:pt>
                <c:pt idx="50">
                  <c:v>-0.20196603782322445</c:v>
                </c:pt>
                <c:pt idx="51">
                  <c:v>-0.1987285308829484</c:v>
                </c:pt>
                <c:pt idx="52">
                  <c:v>-0.1989973248368774</c:v>
                </c:pt>
                <c:pt idx="53">
                  <c:v>-0.18015883104855354</c:v>
                </c:pt>
                <c:pt idx="54">
                  <c:v>-0.18381359528799715</c:v>
                </c:pt>
                <c:pt idx="55">
                  <c:v>-0.18090706929845751</c:v>
                </c:pt>
                <c:pt idx="56">
                  <c:v>-0.1709586265060547</c:v>
                </c:pt>
                <c:pt idx="57">
                  <c:v>-0.17148341220148158</c:v>
                </c:pt>
                <c:pt idx="58">
                  <c:v>-0.18167156187275565</c:v>
                </c:pt>
                <c:pt idx="59">
                  <c:v>-0.18997990726661204</c:v>
                </c:pt>
                <c:pt idx="60">
                  <c:v>-0.18460148063498408</c:v>
                </c:pt>
                <c:pt idx="61">
                  <c:v>-0.1798853997647949</c:v>
                </c:pt>
                <c:pt idx="62">
                  <c:v>-0.17794547535727104</c:v>
                </c:pt>
                <c:pt idx="63">
                  <c:v>-0.1668515590779438</c:v>
                </c:pt>
                <c:pt idx="64">
                  <c:v>-0.16288992465695112</c:v>
                </c:pt>
                <c:pt idx="65">
                  <c:v>-0.19907520313330995</c:v>
                </c:pt>
                <c:pt idx="66">
                  <c:v>-0.16690167700011144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135-48E8-8CC4-4EBE7769D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306752"/>
        <c:axId val="487308288"/>
      </c:lineChart>
      <c:dateAx>
        <c:axId val="487306752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7308288"/>
        <c:crosses val="autoZero"/>
        <c:auto val="1"/>
        <c:lblOffset val="100"/>
        <c:baseTimeUnit val="days"/>
        <c:majorUnit val="1"/>
      </c:dateAx>
      <c:valAx>
        <c:axId val="4873082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306752"/>
        <c:crosses val="autoZero"/>
        <c:crossBetween val="between"/>
      </c:valAx>
      <c:valAx>
        <c:axId val="4873141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315712"/>
        <c:crosses val="max"/>
        <c:crossBetween val="between"/>
      </c:valAx>
      <c:dateAx>
        <c:axId val="4873157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7314176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786"/>
          <c:h val="6.5839094823637229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199" l="0.70000000000000062" r="0.70000000000000062" t="0.75000000000001199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033"/>
          <c:h val="0.74333545216935892"/>
        </c:manualLayout>
      </c:layout>
      <c:areaChart>
        <c:grouping val="standard"/>
        <c:varyColors val="0"/>
        <c:ser>
          <c:idx val="2"/>
          <c:order val="1"/>
          <c:tx>
            <c:strRef>
              <c:f>Main!$CS$52</c:f>
              <c:strCache>
                <c:ptCount val="1"/>
                <c:pt idx="0">
                  <c:v>Global Credit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Main!$CS$54:$CS$120</c:f>
              <c:numCache>
                <c:formatCode>General</c:formatCode>
                <c:ptCount val="67"/>
                <c:pt idx="0">
                  <c:v>254.39410000000001</c:v>
                </c:pt>
                <c:pt idx="1">
                  <c:v>255.24940000000001</c:v>
                </c:pt>
                <c:pt idx="2">
                  <c:v>254.94309999999999</c:v>
                </c:pt>
                <c:pt idx="3">
                  <c:v>255.35329999999999</c:v>
                </c:pt>
                <c:pt idx="4">
                  <c:v>255.81180000000001</c:v>
                </c:pt>
                <c:pt idx="5">
                  <c:v>255.73400000000001</c:v>
                </c:pt>
                <c:pt idx="6">
                  <c:v>255.12979999999999</c:v>
                </c:pt>
                <c:pt idx="7">
                  <c:v>254.83670000000001</c:v>
                </c:pt>
                <c:pt idx="8">
                  <c:v>255.15260000000001</c:v>
                </c:pt>
                <c:pt idx="9">
                  <c:v>255.38399999999999</c:v>
                </c:pt>
                <c:pt idx="10">
                  <c:v>255.50319999999999</c:v>
                </c:pt>
                <c:pt idx="11">
                  <c:v>255.00399999999999</c:v>
                </c:pt>
                <c:pt idx="12">
                  <c:v>254.98509999999999</c:v>
                </c:pt>
                <c:pt idx="13">
                  <c:v>254.74350000000001</c:v>
                </c:pt>
                <c:pt idx="14">
                  <c:v>254.6472</c:v>
                </c:pt>
                <c:pt idx="15">
                  <c:v>254.62620000000001</c:v>
                </c:pt>
                <c:pt idx="16">
                  <c:v>255.45240000000001</c:v>
                </c:pt>
                <c:pt idx="17">
                  <c:v>255.33580000000001</c:v>
                </c:pt>
                <c:pt idx="18">
                  <c:v>254.9769</c:v>
                </c:pt>
                <c:pt idx="19">
                  <c:v>254.8064</c:v>
                </c:pt>
                <c:pt idx="20">
                  <c:v>255.4239</c:v>
                </c:pt>
                <c:pt idx="21">
                  <c:v>255.87559999999999</c:v>
                </c:pt>
                <c:pt idx="22">
                  <c:v>256.29640000000001</c:v>
                </c:pt>
                <c:pt idx="23">
                  <c:v>256.03539999999998</c:v>
                </c:pt>
                <c:pt idx="24">
                  <c:v>255.14779999999999</c:v>
                </c:pt>
                <c:pt idx="25">
                  <c:v>255.36449999999999</c:v>
                </c:pt>
                <c:pt idx="26">
                  <c:v>255.1002</c:v>
                </c:pt>
                <c:pt idx="27">
                  <c:v>255.08969999999999</c:v>
                </c:pt>
                <c:pt idx="28">
                  <c:v>255.58690000000001</c:v>
                </c:pt>
                <c:pt idx="29">
                  <c:v>256.18279999999999</c:v>
                </c:pt>
                <c:pt idx="30">
                  <c:v>257.10629999999998</c:v>
                </c:pt>
                <c:pt idx="31">
                  <c:v>257.59910000000002</c:v>
                </c:pt>
                <c:pt idx="32">
                  <c:v>257.43729999999999</c:v>
                </c:pt>
                <c:pt idx="33">
                  <c:v>258.74720000000002</c:v>
                </c:pt>
                <c:pt idx="34">
                  <c:v>259.17059999999998</c:v>
                </c:pt>
                <c:pt idx="35">
                  <c:v>258.60559999999998</c:v>
                </c:pt>
                <c:pt idx="36">
                  <c:v>258.53280000000001</c:v>
                </c:pt>
                <c:pt idx="37">
                  <c:v>259.4479</c:v>
                </c:pt>
                <c:pt idx="38">
                  <c:v>260.2688</c:v>
                </c:pt>
                <c:pt idx="39">
                  <c:v>259.0367</c:v>
                </c:pt>
                <c:pt idx="40">
                  <c:v>258.55529999999999</c:v>
                </c:pt>
                <c:pt idx="41">
                  <c:v>257.88189999999997</c:v>
                </c:pt>
                <c:pt idx="42">
                  <c:v>257.72379999999998</c:v>
                </c:pt>
                <c:pt idx="43">
                  <c:v>258.09879999999998</c:v>
                </c:pt>
                <c:pt idx="44">
                  <c:v>258.44900000000001</c:v>
                </c:pt>
                <c:pt idx="45">
                  <c:v>258.57549999999998</c:v>
                </c:pt>
                <c:pt idx="46">
                  <c:v>258.56130000000002</c:v>
                </c:pt>
                <c:pt idx="47">
                  <c:v>257.61509999999998</c:v>
                </c:pt>
                <c:pt idx="48">
                  <c:v>256.94220000000001</c:v>
                </c:pt>
                <c:pt idx="49">
                  <c:v>256.52940000000001</c:v>
                </c:pt>
                <c:pt idx="50">
                  <c:v>256.2303</c:v>
                </c:pt>
                <c:pt idx="51">
                  <c:v>257.15039999999999</c:v>
                </c:pt>
                <c:pt idx="52">
                  <c:v>257.34440000000001</c:v>
                </c:pt>
                <c:pt idx="53">
                  <c:v>257.5899</c:v>
                </c:pt>
                <c:pt idx="54">
                  <c:v>257.31130000000002</c:v>
                </c:pt>
                <c:pt idx="55">
                  <c:v>257.14260000000002</c:v>
                </c:pt>
                <c:pt idx="56">
                  <c:v>257.59140000000002</c:v>
                </c:pt>
                <c:pt idx="57">
                  <c:v>257.59140000000002</c:v>
                </c:pt>
                <c:pt idx="58">
                  <c:v>256.83510000000001</c:v>
                </c:pt>
                <c:pt idx="59">
                  <c:v>256.71440000000001</c:v>
                </c:pt>
                <c:pt idx="60">
                  <c:v>255.74809999999999</c:v>
                </c:pt>
                <c:pt idx="61">
                  <c:v>255.26949999999999</c:v>
                </c:pt>
                <c:pt idx="62">
                  <c:v>255.2679</c:v>
                </c:pt>
                <c:pt idx="63">
                  <c:v>255.42429999999999</c:v>
                </c:pt>
                <c:pt idx="64">
                  <c:v>255.31290000000001</c:v>
                </c:pt>
                <c:pt idx="65">
                  <c:v>255.36259999999999</c:v>
                </c:pt>
                <c:pt idx="66">
                  <c:v>256.35610000000003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35-4A70-8103-BE2D766CF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396864"/>
        <c:axId val="487395328"/>
      </c:areaChart>
      <c:lineChart>
        <c:grouping val="standard"/>
        <c:varyColors val="0"/>
        <c:ser>
          <c:idx val="0"/>
          <c:order val="0"/>
          <c:tx>
            <c:strRef>
              <c:f>Main!$AE$52</c:f>
              <c:strCache>
                <c:ptCount val="1"/>
                <c:pt idx="0">
                  <c:v>Corr: Global Credit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Main!$AE$54:$AE$120</c:f>
              <c:numCache>
                <c:formatCode>General</c:formatCode>
                <c:ptCount val="67"/>
                <c:pt idx="0">
                  <c:v>0.13666053094769917</c:v>
                </c:pt>
                <c:pt idx="1">
                  <c:v>0.17157730433753302</c:v>
                </c:pt>
                <c:pt idx="2">
                  <c:v>0.1750275930902008</c:v>
                </c:pt>
                <c:pt idx="3">
                  <c:v>0.16982908877306163</c:v>
                </c:pt>
                <c:pt idx="4">
                  <c:v>0.18622825312957919</c:v>
                </c:pt>
                <c:pt idx="5">
                  <c:v>0.18787955698589326</c:v>
                </c:pt>
                <c:pt idx="6">
                  <c:v>0.18492538302388825</c:v>
                </c:pt>
                <c:pt idx="7">
                  <c:v>0.1759142847644298</c:v>
                </c:pt>
                <c:pt idx="8">
                  <c:v>0.1915929360885375</c:v>
                </c:pt>
                <c:pt idx="9">
                  <c:v>0.19461823332165698</c:v>
                </c:pt>
                <c:pt idx="10">
                  <c:v>0.20511388548847631</c:v>
                </c:pt>
                <c:pt idx="11">
                  <c:v>0.20942315914253928</c:v>
                </c:pt>
                <c:pt idx="12">
                  <c:v>0.22789761380559492</c:v>
                </c:pt>
                <c:pt idx="13">
                  <c:v>0.21750153529549474</c:v>
                </c:pt>
                <c:pt idx="14">
                  <c:v>0.20813207178078497</c:v>
                </c:pt>
                <c:pt idx="15">
                  <c:v>0.20280138046015275</c:v>
                </c:pt>
                <c:pt idx="16">
                  <c:v>0.16564307426057695</c:v>
                </c:pt>
                <c:pt idx="17">
                  <c:v>0.15914568383462815</c:v>
                </c:pt>
                <c:pt idx="18">
                  <c:v>0.13939393215563417</c:v>
                </c:pt>
                <c:pt idx="19">
                  <c:v>0.11988019399498036</c:v>
                </c:pt>
                <c:pt idx="20">
                  <c:v>0.14367677664319747</c:v>
                </c:pt>
                <c:pt idx="21">
                  <c:v>0.1476007018603869</c:v>
                </c:pt>
                <c:pt idx="22">
                  <c:v>0.1423936729484741</c:v>
                </c:pt>
                <c:pt idx="23">
                  <c:v>0.14505388896888502</c:v>
                </c:pt>
                <c:pt idx="24">
                  <c:v>9.5814502631045434E-2</c:v>
                </c:pt>
                <c:pt idx="25">
                  <c:v>0.11030952360070678</c:v>
                </c:pt>
                <c:pt idx="26">
                  <c:v>0.10456719149466304</c:v>
                </c:pt>
                <c:pt idx="27">
                  <c:v>0.10474961636570976</c:v>
                </c:pt>
                <c:pt idx="28">
                  <c:v>8.3243899897713775E-2</c:v>
                </c:pt>
                <c:pt idx="29">
                  <c:v>6.2999562138856671E-2</c:v>
                </c:pt>
                <c:pt idx="30">
                  <c:v>1.0862017912231504E-2</c:v>
                </c:pt>
                <c:pt idx="31">
                  <c:v>-5.8348922294454715E-2</c:v>
                </c:pt>
                <c:pt idx="32">
                  <c:v>-6.0107375915449915E-2</c:v>
                </c:pt>
                <c:pt idx="33">
                  <c:v>-7.0055547936119317E-2</c:v>
                </c:pt>
                <c:pt idx="34">
                  <c:v>-9.981536871401632E-2</c:v>
                </c:pt>
                <c:pt idx="35">
                  <c:v>-0.11332502680942054</c:v>
                </c:pt>
                <c:pt idx="36">
                  <c:v>-0.11720203273301218</c:v>
                </c:pt>
                <c:pt idx="37">
                  <c:v>-0.18044395668289342</c:v>
                </c:pt>
                <c:pt idx="38">
                  <c:v>-0.15111861914376654</c:v>
                </c:pt>
                <c:pt idx="39">
                  <c:v>-0.16238188433208597</c:v>
                </c:pt>
                <c:pt idx="40">
                  <c:v>-0.16774953639254964</c:v>
                </c:pt>
                <c:pt idx="41">
                  <c:v>-0.18995424990365589</c:v>
                </c:pt>
                <c:pt idx="42">
                  <c:v>-0.19608660284988783</c:v>
                </c:pt>
                <c:pt idx="43">
                  <c:v>-0.18840737506548677</c:v>
                </c:pt>
                <c:pt idx="44">
                  <c:v>-0.15729487536659495</c:v>
                </c:pt>
                <c:pt idx="45">
                  <c:v>-0.16182271044606666</c:v>
                </c:pt>
                <c:pt idx="46">
                  <c:v>-0.1432251447330512</c:v>
                </c:pt>
                <c:pt idx="47">
                  <c:v>-0.11594291818034601</c:v>
                </c:pt>
                <c:pt idx="48">
                  <c:v>-0.18639519412821828</c:v>
                </c:pt>
                <c:pt idx="49">
                  <c:v>-0.22289426202301524</c:v>
                </c:pt>
                <c:pt idx="50">
                  <c:v>-0.22440621755217388</c:v>
                </c:pt>
                <c:pt idx="51">
                  <c:v>-0.2422983001800238</c:v>
                </c:pt>
                <c:pt idx="52">
                  <c:v>-0.24457018028259558</c:v>
                </c:pt>
                <c:pt idx="53">
                  <c:v>-0.22531155434052513</c:v>
                </c:pt>
                <c:pt idx="54">
                  <c:v>-0.23179978259552775</c:v>
                </c:pt>
                <c:pt idx="55">
                  <c:v>-0.23566006730139807</c:v>
                </c:pt>
                <c:pt idx="56">
                  <c:v>-0.18491664601293895</c:v>
                </c:pt>
                <c:pt idx="57">
                  <c:v>-0.18540468858009834</c:v>
                </c:pt>
                <c:pt idx="58">
                  <c:v>-0.19527683985880814</c:v>
                </c:pt>
                <c:pt idx="59">
                  <c:v>-0.19399137771811559</c:v>
                </c:pt>
                <c:pt idx="60">
                  <c:v>-0.1867815185332608</c:v>
                </c:pt>
                <c:pt idx="61">
                  <c:v>-0.15640045091013821</c:v>
                </c:pt>
                <c:pt idx="62">
                  <c:v>-0.15549350631883135</c:v>
                </c:pt>
                <c:pt idx="63">
                  <c:v>-0.14066983096270605</c:v>
                </c:pt>
                <c:pt idx="64">
                  <c:v>-0.15305337100411193</c:v>
                </c:pt>
                <c:pt idx="65">
                  <c:v>-0.19293793313294075</c:v>
                </c:pt>
                <c:pt idx="66">
                  <c:v>-0.16389518214792767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435-4A70-8103-BE2D766CF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392000"/>
        <c:axId val="487393536"/>
      </c:lineChart>
      <c:dateAx>
        <c:axId val="487392000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7393536"/>
        <c:crosses val="autoZero"/>
        <c:auto val="1"/>
        <c:lblOffset val="100"/>
        <c:baseTimeUnit val="days"/>
        <c:majorUnit val="1"/>
      </c:dateAx>
      <c:valAx>
        <c:axId val="48739353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392000"/>
        <c:crosses val="autoZero"/>
        <c:crossBetween val="between"/>
      </c:valAx>
      <c:valAx>
        <c:axId val="487395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396864"/>
        <c:crosses val="max"/>
        <c:crossBetween val="between"/>
      </c:valAx>
      <c:dateAx>
        <c:axId val="4873968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7395328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753"/>
          <c:h val="6.5839094823637284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055"/>
          <c:h val="0.74333545216935915"/>
        </c:manualLayout>
      </c:layout>
      <c:areaChart>
        <c:grouping val="standard"/>
        <c:varyColors val="0"/>
        <c:ser>
          <c:idx val="2"/>
          <c:order val="1"/>
          <c:tx>
            <c:strRef>
              <c:f>Main!$CT$52</c:f>
              <c:strCache>
                <c:ptCount val="1"/>
                <c:pt idx="0">
                  <c:v>US Agg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Main!$CT$54:$CT$120</c:f>
              <c:numCache>
                <c:formatCode>General</c:formatCode>
                <c:ptCount val="67"/>
                <c:pt idx="0">
                  <c:v>2001.88</c:v>
                </c:pt>
                <c:pt idx="1">
                  <c:v>2005.93</c:v>
                </c:pt>
                <c:pt idx="2">
                  <c:v>2005.4</c:v>
                </c:pt>
                <c:pt idx="3">
                  <c:v>2007.15</c:v>
                </c:pt>
                <c:pt idx="4">
                  <c:v>2008.21</c:v>
                </c:pt>
                <c:pt idx="5">
                  <c:v>2005.04</c:v>
                </c:pt>
                <c:pt idx="6">
                  <c:v>2003.48</c:v>
                </c:pt>
                <c:pt idx="7">
                  <c:v>2000.94</c:v>
                </c:pt>
                <c:pt idx="8">
                  <c:v>2003.2</c:v>
                </c:pt>
                <c:pt idx="9">
                  <c:v>2001.15</c:v>
                </c:pt>
                <c:pt idx="10">
                  <c:v>2002.32</c:v>
                </c:pt>
                <c:pt idx="11">
                  <c:v>2001.22</c:v>
                </c:pt>
                <c:pt idx="12">
                  <c:v>2003.27</c:v>
                </c:pt>
                <c:pt idx="13">
                  <c:v>2009.14</c:v>
                </c:pt>
                <c:pt idx="14">
                  <c:v>2003.63</c:v>
                </c:pt>
                <c:pt idx="15">
                  <c:v>1999.7</c:v>
                </c:pt>
                <c:pt idx="16">
                  <c:v>2004.42</c:v>
                </c:pt>
                <c:pt idx="17">
                  <c:v>2002.87</c:v>
                </c:pt>
                <c:pt idx="18">
                  <c:v>1998.36</c:v>
                </c:pt>
                <c:pt idx="19">
                  <c:v>1996.33</c:v>
                </c:pt>
                <c:pt idx="20">
                  <c:v>2001.38</c:v>
                </c:pt>
                <c:pt idx="21">
                  <c:v>2002.96</c:v>
                </c:pt>
                <c:pt idx="22">
                  <c:v>2002.96</c:v>
                </c:pt>
                <c:pt idx="23">
                  <c:v>2000.76</c:v>
                </c:pt>
                <c:pt idx="24">
                  <c:v>1997.24</c:v>
                </c:pt>
                <c:pt idx="25">
                  <c:v>2005.19</c:v>
                </c:pt>
                <c:pt idx="26">
                  <c:v>2004.93</c:v>
                </c:pt>
                <c:pt idx="27">
                  <c:v>2007.17</c:v>
                </c:pt>
                <c:pt idx="28">
                  <c:v>2006.52</c:v>
                </c:pt>
                <c:pt idx="29">
                  <c:v>2009.05</c:v>
                </c:pt>
                <c:pt idx="30">
                  <c:v>2016.27</c:v>
                </c:pt>
                <c:pt idx="31">
                  <c:v>2015.15</c:v>
                </c:pt>
                <c:pt idx="32">
                  <c:v>2009.11</c:v>
                </c:pt>
                <c:pt idx="33">
                  <c:v>2017.33</c:v>
                </c:pt>
                <c:pt idx="34">
                  <c:v>2022.8</c:v>
                </c:pt>
                <c:pt idx="35">
                  <c:v>2021.3</c:v>
                </c:pt>
                <c:pt idx="36">
                  <c:v>2024.37</c:v>
                </c:pt>
                <c:pt idx="37">
                  <c:v>2026.96</c:v>
                </c:pt>
                <c:pt idx="38">
                  <c:v>2031.16</c:v>
                </c:pt>
                <c:pt idx="39">
                  <c:v>2026.1</c:v>
                </c:pt>
                <c:pt idx="40">
                  <c:v>2029.05</c:v>
                </c:pt>
                <c:pt idx="41">
                  <c:v>2025.07</c:v>
                </c:pt>
                <c:pt idx="42">
                  <c:v>2027.27</c:v>
                </c:pt>
                <c:pt idx="43">
                  <c:v>2030.32</c:v>
                </c:pt>
                <c:pt idx="44">
                  <c:v>2033.68</c:v>
                </c:pt>
                <c:pt idx="45">
                  <c:v>2037.33</c:v>
                </c:pt>
                <c:pt idx="46">
                  <c:v>2036.17</c:v>
                </c:pt>
                <c:pt idx="47">
                  <c:v>2036.17</c:v>
                </c:pt>
                <c:pt idx="48">
                  <c:v>2036.71</c:v>
                </c:pt>
                <c:pt idx="49">
                  <c:v>2033.97</c:v>
                </c:pt>
                <c:pt idx="50">
                  <c:v>2033.83</c:v>
                </c:pt>
                <c:pt idx="51">
                  <c:v>2039.97</c:v>
                </c:pt>
                <c:pt idx="52">
                  <c:v>2039.83</c:v>
                </c:pt>
                <c:pt idx="53">
                  <c:v>2042</c:v>
                </c:pt>
                <c:pt idx="54">
                  <c:v>2042.81</c:v>
                </c:pt>
                <c:pt idx="55">
                  <c:v>2040.48</c:v>
                </c:pt>
                <c:pt idx="56">
                  <c:v>2046.37</c:v>
                </c:pt>
                <c:pt idx="57">
                  <c:v>2046.37</c:v>
                </c:pt>
                <c:pt idx="58">
                  <c:v>2043.55</c:v>
                </c:pt>
                <c:pt idx="59">
                  <c:v>2044.89</c:v>
                </c:pt>
                <c:pt idx="60">
                  <c:v>2038.66</c:v>
                </c:pt>
                <c:pt idx="61">
                  <c:v>2035.93</c:v>
                </c:pt>
                <c:pt idx="62">
                  <c:v>2035.93</c:v>
                </c:pt>
                <c:pt idx="63">
                  <c:v>2036.38</c:v>
                </c:pt>
                <c:pt idx="64">
                  <c:v>2033.9</c:v>
                </c:pt>
                <c:pt idx="65">
                  <c:v>2037.67</c:v>
                </c:pt>
                <c:pt idx="66">
                  <c:v>2044.98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D12-4E3F-8A90-94BDD1528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420672"/>
        <c:axId val="487414784"/>
      </c:areaChart>
      <c:lineChart>
        <c:grouping val="standard"/>
        <c:varyColors val="0"/>
        <c:ser>
          <c:idx val="0"/>
          <c:order val="0"/>
          <c:tx>
            <c:strRef>
              <c:f>Main!$AF$52</c:f>
              <c:strCache>
                <c:ptCount val="1"/>
                <c:pt idx="0">
                  <c:v>Corr: US Agg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Main!$AF$54:$AF$120</c:f>
              <c:numCache>
                <c:formatCode>General</c:formatCode>
                <c:ptCount val="67"/>
                <c:pt idx="0">
                  <c:v>-3.2446453696188385E-2</c:v>
                </c:pt>
                <c:pt idx="1">
                  <c:v>-1.6204502646048533E-2</c:v>
                </c:pt>
                <c:pt idx="2">
                  <c:v>-1.4909593264782648E-2</c:v>
                </c:pt>
                <c:pt idx="3">
                  <c:v>-1.6038768843575971E-2</c:v>
                </c:pt>
                <c:pt idx="4">
                  <c:v>-5.2162152503396958E-3</c:v>
                </c:pt>
                <c:pt idx="5">
                  <c:v>5.858443701304992E-3</c:v>
                </c:pt>
                <c:pt idx="6">
                  <c:v>-6.4743654891730943E-4</c:v>
                </c:pt>
                <c:pt idx="7">
                  <c:v>-2.4032941964102276E-2</c:v>
                </c:pt>
                <c:pt idx="8">
                  <c:v>-1.6633748876977782E-2</c:v>
                </c:pt>
                <c:pt idx="9">
                  <c:v>-3.805632503449552E-2</c:v>
                </c:pt>
                <c:pt idx="10">
                  <c:v>-1.8015059031554856E-2</c:v>
                </c:pt>
                <c:pt idx="11">
                  <c:v>-2.8722849153537188E-2</c:v>
                </c:pt>
                <c:pt idx="12">
                  <c:v>-3.7413419071933317E-2</c:v>
                </c:pt>
                <c:pt idx="13">
                  <c:v>-6.372533429782927E-2</c:v>
                </c:pt>
                <c:pt idx="14">
                  <c:v>-7.1910272168723921E-2</c:v>
                </c:pt>
                <c:pt idx="15">
                  <c:v>-8.5801245245384128E-2</c:v>
                </c:pt>
                <c:pt idx="16">
                  <c:v>-0.12803636852230821</c:v>
                </c:pt>
                <c:pt idx="17">
                  <c:v>-0.13582714531622389</c:v>
                </c:pt>
                <c:pt idx="18">
                  <c:v>-0.1741545188151512</c:v>
                </c:pt>
                <c:pt idx="19">
                  <c:v>-0.14189602062833964</c:v>
                </c:pt>
                <c:pt idx="20">
                  <c:v>-0.11956092581060959</c:v>
                </c:pt>
                <c:pt idx="21">
                  <c:v>-0.11676163210697856</c:v>
                </c:pt>
                <c:pt idx="22">
                  <c:v>-0.12667995504734347</c:v>
                </c:pt>
                <c:pt idx="23">
                  <c:v>-0.12491006803512505</c:v>
                </c:pt>
                <c:pt idx="24">
                  <c:v>-0.16063392621377995</c:v>
                </c:pt>
                <c:pt idx="25">
                  <c:v>-0.10324308875320774</c:v>
                </c:pt>
                <c:pt idx="26">
                  <c:v>-9.5470095480487335E-2</c:v>
                </c:pt>
                <c:pt idx="27">
                  <c:v>-8.851564053106066E-2</c:v>
                </c:pt>
                <c:pt idx="28">
                  <c:v>-8.182540252422027E-2</c:v>
                </c:pt>
                <c:pt idx="29">
                  <c:v>-9.5665270492780188E-2</c:v>
                </c:pt>
                <c:pt idx="30">
                  <c:v>-0.15812111170620335</c:v>
                </c:pt>
                <c:pt idx="31">
                  <c:v>-0.15468951960597468</c:v>
                </c:pt>
                <c:pt idx="32">
                  <c:v>-9.1388427140494444E-2</c:v>
                </c:pt>
                <c:pt idx="33">
                  <c:v>-0.1005549084110109</c:v>
                </c:pt>
                <c:pt idx="34">
                  <c:v>-0.14265141838955048</c:v>
                </c:pt>
                <c:pt idx="35">
                  <c:v>-0.15122251614522242</c:v>
                </c:pt>
                <c:pt idx="36">
                  <c:v>-0.17213331207627036</c:v>
                </c:pt>
                <c:pt idx="37">
                  <c:v>-0.16968110985978838</c:v>
                </c:pt>
                <c:pt idx="38">
                  <c:v>-0.15181004121346264</c:v>
                </c:pt>
                <c:pt idx="39">
                  <c:v>-0.1595461658066227</c:v>
                </c:pt>
                <c:pt idx="40">
                  <c:v>-0.16101517221327308</c:v>
                </c:pt>
                <c:pt idx="41">
                  <c:v>-0.18814539996246199</c:v>
                </c:pt>
                <c:pt idx="42">
                  <c:v>-0.18605689912425444</c:v>
                </c:pt>
                <c:pt idx="43">
                  <c:v>-0.17978349713158456</c:v>
                </c:pt>
                <c:pt idx="44">
                  <c:v>-0.1781489977900477</c:v>
                </c:pt>
                <c:pt idx="45">
                  <c:v>-0.18980763718997715</c:v>
                </c:pt>
                <c:pt idx="46">
                  <c:v>-0.17957605593881362</c:v>
                </c:pt>
                <c:pt idx="47">
                  <c:v>-0.18215040931077114</c:v>
                </c:pt>
                <c:pt idx="48">
                  <c:v>-0.20603645144581975</c:v>
                </c:pt>
                <c:pt idx="49">
                  <c:v>-0.21741375785883793</c:v>
                </c:pt>
                <c:pt idx="50">
                  <c:v>-0.21512178576739566</c:v>
                </c:pt>
                <c:pt idx="51">
                  <c:v>-0.23827036924830472</c:v>
                </c:pt>
                <c:pt idx="52">
                  <c:v>-0.24130022134671034</c:v>
                </c:pt>
                <c:pt idx="53">
                  <c:v>-0.22166828525530438</c:v>
                </c:pt>
                <c:pt idx="54">
                  <c:v>-0.22450795398579484</c:v>
                </c:pt>
                <c:pt idx="55">
                  <c:v>-0.23424948295648096</c:v>
                </c:pt>
                <c:pt idx="56">
                  <c:v>-0.16522223572913783</c:v>
                </c:pt>
                <c:pt idx="57">
                  <c:v>-0.16519615243570618</c:v>
                </c:pt>
                <c:pt idx="58">
                  <c:v>-0.17568549840612868</c:v>
                </c:pt>
                <c:pt idx="59">
                  <c:v>-0.16805634562328098</c:v>
                </c:pt>
                <c:pt idx="60">
                  <c:v>-0.16030926115231264</c:v>
                </c:pt>
                <c:pt idx="61">
                  <c:v>-0.13054936428225219</c:v>
                </c:pt>
                <c:pt idx="62">
                  <c:v>-0.13056271242099349</c:v>
                </c:pt>
                <c:pt idx="63">
                  <c:v>-0.12907608316501126</c:v>
                </c:pt>
                <c:pt idx="64">
                  <c:v>-0.14689297781854274</c:v>
                </c:pt>
                <c:pt idx="65">
                  <c:v>-0.19450231024642489</c:v>
                </c:pt>
                <c:pt idx="66">
                  <c:v>-0.18041294711159511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D12-4E3F-8A90-94BDD1528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411712"/>
        <c:axId val="487413248"/>
      </c:lineChart>
      <c:dateAx>
        <c:axId val="487411712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7413248"/>
        <c:crosses val="autoZero"/>
        <c:auto val="1"/>
        <c:lblOffset val="100"/>
        <c:baseTimeUnit val="days"/>
        <c:majorUnit val="1"/>
      </c:dateAx>
      <c:valAx>
        <c:axId val="4874132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411712"/>
        <c:crosses val="autoZero"/>
        <c:crossBetween val="between"/>
      </c:valAx>
      <c:valAx>
        <c:axId val="487414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420672"/>
        <c:crosses val="max"/>
        <c:crossBetween val="between"/>
      </c:valAx>
      <c:dateAx>
        <c:axId val="4874206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7414784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731"/>
          <c:h val="6.5839094823637326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243" l="0.70000000000000062" r="0.70000000000000062" t="0.75000000000001243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077"/>
          <c:h val="0.74333545216935948"/>
        </c:manualLayout>
      </c:layout>
      <c:areaChart>
        <c:grouping val="standard"/>
        <c:varyColors val="0"/>
        <c:ser>
          <c:idx val="2"/>
          <c:order val="1"/>
          <c:tx>
            <c:strRef>
              <c:f>Main!$CU$52</c:f>
              <c:strCache>
                <c:ptCount val="1"/>
                <c:pt idx="0">
                  <c:v>US Tsy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Main!$CU$54:$CU$120</c:f>
              <c:numCache>
                <c:formatCode>General</c:formatCode>
                <c:ptCount val="67"/>
                <c:pt idx="0">
                  <c:v>2154.81</c:v>
                </c:pt>
                <c:pt idx="1">
                  <c:v>2159.1799999999998</c:v>
                </c:pt>
                <c:pt idx="2">
                  <c:v>2158.52</c:v>
                </c:pt>
                <c:pt idx="3">
                  <c:v>2160.9</c:v>
                </c:pt>
                <c:pt idx="4">
                  <c:v>2161.92</c:v>
                </c:pt>
                <c:pt idx="5">
                  <c:v>2157.61</c:v>
                </c:pt>
                <c:pt idx="6">
                  <c:v>2155.04</c:v>
                </c:pt>
                <c:pt idx="7">
                  <c:v>2151.66</c:v>
                </c:pt>
                <c:pt idx="8">
                  <c:v>2154.3000000000002</c:v>
                </c:pt>
                <c:pt idx="9">
                  <c:v>2152.19</c:v>
                </c:pt>
                <c:pt idx="10">
                  <c:v>2153.3000000000002</c:v>
                </c:pt>
                <c:pt idx="11">
                  <c:v>2152.29</c:v>
                </c:pt>
                <c:pt idx="12">
                  <c:v>2154.3000000000002</c:v>
                </c:pt>
                <c:pt idx="13">
                  <c:v>2160.13</c:v>
                </c:pt>
                <c:pt idx="14">
                  <c:v>2152.63</c:v>
                </c:pt>
                <c:pt idx="15">
                  <c:v>2148.0100000000002</c:v>
                </c:pt>
                <c:pt idx="16">
                  <c:v>2152.9</c:v>
                </c:pt>
                <c:pt idx="17">
                  <c:v>2151.41</c:v>
                </c:pt>
                <c:pt idx="18">
                  <c:v>2146.1</c:v>
                </c:pt>
                <c:pt idx="19">
                  <c:v>2143.2800000000002</c:v>
                </c:pt>
                <c:pt idx="20">
                  <c:v>2149.04</c:v>
                </c:pt>
                <c:pt idx="21">
                  <c:v>2151.06</c:v>
                </c:pt>
                <c:pt idx="22">
                  <c:v>2151.06</c:v>
                </c:pt>
                <c:pt idx="23">
                  <c:v>2149.4299999999998</c:v>
                </c:pt>
                <c:pt idx="24">
                  <c:v>2146.86</c:v>
                </c:pt>
                <c:pt idx="25">
                  <c:v>2155.58</c:v>
                </c:pt>
                <c:pt idx="26">
                  <c:v>2154.6799999999998</c:v>
                </c:pt>
                <c:pt idx="27">
                  <c:v>2156.88</c:v>
                </c:pt>
                <c:pt idx="28">
                  <c:v>2153.75</c:v>
                </c:pt>
                <c:pt idx="29">
                  <c:v>2155.23</c:v>
                </c:pt>
                <c:pt idx="30">
                  <c:v>2163.59</c:v>
                </c:pt>
                <c:pt idx="31">
                  <c:v>2161.1</c:v>
                </c:pt>
                <c:pt idx="32">
                  <c:v>2154.0700000000002</c:v>
                </c:pt>
                <c:pt idx="33">
                  <c:v>2162.5700000000002</c:v>
                </c:pt>
                <c:pt idx="34">
                  <c:v>2168.9699999999998</c:v>
                </c:pt>
                <c:pt idx="35">
                  <c:v>2167.5300000000002</c:v>
                </c:pt>
                <c:pt idx="36">
                  <c:v>2170.5100000000002</c:v>
                </c:pt>
                <c:pt idx="37">
                  <c:v>2173.59</c:v>
                </c:pt>
                <c:pt idx="38">
                  <c:v>2178.67</c:v>
                </c:pt>
                <c:pt idx="39">
                  <c:v>2173.7600000000002</c:v>
                </c:pt>
                <c:pt idx="40">
                  <c:v>2177.64</c:v>
                </c:pt>
                <c:pt idx="41">
                  <c:v>2173.37</c:v>
                </c:pt>
                <c:pt idx="42">
                  <c:v>2175.48</c:v>
                </c:pt>
                <c:pt idx="43">
                  <c:v>2178.4699999999998</c:v>
                </c:pt>
                <c:pt idx="44">
                  <c:v>2182.1</c:v>
                </c:pt>
                <c:pt idx="45">
                  <c:v>2185.5</c:v>
                </c:pt>
                <c:pt idx="46">
                  <c:v>2184.14</c:v>
                </c:pt>
                <c:pt idx="47">
                  <c:v>2184.14</c:v>
                </c:pt>
                <c:pt idx="48">
                  <c:v>2185.2600000000002</c:v>
                </c:pt>
                <c:pt idx="49">
                  <c:v>2182.5700000000002</c:v>
                </c:pt>
                <c:pt idx="50">
                  <c:v>2183.12</c:v>
                </c:pt>
                <c:pt idx="51">
                  <c:v>2190.21</c:v>
                </c:pt>
                <c:pt idx="52">
                  <c:v>2190.1799999999998</c:v>
                </c:pt>
                <c:pt idx="53">
                  <c:v>2192.87</c:v>
                </c:pt>
                <c:pt idx="54">
                  <c:v>2194.0500000000002</c:v>
                </c:pt>
                <c:pt idx="55">
                  <c:v>2191.86</c:v>
                </c:pt>
                <c:pt idx="56">
                  <c:v>2198.85</c:v>
                </c:pt>
                <c:pt idx="57">
                  <c:v>2198.85</c:v>
                </c:pt>
                <c:pt idx="58">
                  <c:v>2195.94</c:v>
                </c:pt>
                <c:pt idx="59">
                  <c:v>2197.5500000000002</c:v>
                </c:pt>
                <c:pt idx="60">
                  <c:v>2190.59</c:v>
                </c:pt>
                <c:pt idx="61">
                  <c:v>2187.54</c:v>
                </c:pt>
                <c:pt idx="62">
                  <c:v>2187.54</c:v>
                </c:pt>
                <c:pt idx="63">
                  <c:v>2188.46</c:v>
                </c:pt>
                <c:pt idx="64">
                  <c:v>2185.77</c:v>
                </c:pt>
                <c:pt idx="65">
                  <c:v>2190.42</c:v>
                </c:pt>
                <c:pt idx="66">
                  <c:v>2199.0500000000002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5C7-442B-B744-D1951F1A6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440768"/>
        <c:axId val="487438976"/>
      </c:areaChart>
      <c:lineChart>
        <c:grouping val="standard"/>
        <c:varyColors val="0"/>
        <c:ser>
          <c:idx val="0"/>
          <c:order val="0"/>
          <c:tx>
            <c:strRef>
              <c:f>Main!$AG$52</c:f>
              <c:strCache>
                <c:ptCount val="1"/>
                <c:pt idx="0">
                  <c:v>Corr: US Tsy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Main!$AG$54:$AG$120</c:f>
              <c:numCache>
                <c:formatCode>General</c:formatCode>
                <c:ptCount val="67"/>
                <c:pt idx="0">
                  <c:v>-9.3247908233510937E-2</c:v>
                </c:pt>
                <c:pt idx="1">
                  <c:v>-7.8422880770147738E-2</c:v>
                </c:pt>
                <c:pt idx="2">
                  <c:v>-7.7226749634874803E-2</c:v>
                </c:pt>
                <c:pt idx="3">
                  <c:v>-7.9977281098886965E-2</c:v>
                </c:pt>
                <c:pt idx="4">
                  <c:v>-6.9851287565481535E-2</c:v>
                </c:pt>
                <c:pt idx="5">
                  <c:v>-5.7389650903387185E-2</c:v>
                </c:pt>
                <c:pt idx="6">
                  <c:v>-6.0956803354728924E-2</c:v>
                </c:pt>
                <c:pt idx="7">
                  <c:v>-8.8324180408146186E-2</c:v>
                </c:pt>
                <c:pt idx="8">
                  <c:v>-8.0593762502252753E-2</c:v>
                </c:pt>
                <c:pt idx="9">
                  <c:v>-0.10026994703726258</c:v>
                </c:pt>
                <c:pt idx="10">
                  <c:v>-7.8131735671033306E-2</c:v>
                </c:pt>
                <c:pt idx="11">
                  <c:v>-8.3617101659024765E-2</c:v>
                </c:pt>
                <c:pt idx="12">
                  <c:v>-8.947973686366506E-2</c:v>
                </c:pt>
                <c:pt idx="13">
                  <c:v>-0.11020089980461685</c:v>
                </c:pt>
                <c:pt idx="14">
                  <c:v>-0.12079721578435171</c:v>
                </c:pt>
                <c:pt idx="15">
                  <c:v>-0.1338416838381736</c:v>
                </c:pt>
                <c:pt idx="16">
                  <c:v>-0.17188669026094047</c:v>
                </c:pt>
                <c:pt idx="17">
                  <c:v>-0.18069551510970469</c:v>
                </c:pt>
                <c:pt idx="18">
                  <c:v>-0.22066945308000427</c:v>
                </c:pt>
                <c:pt idx="19">
                  <c:v>-0.18513723830614556</c:v>
                </c:pt>
                <c:pt idx="20">
                  <c:v>-0.16184018053828614</c:v>
                </c:pt>
                <c:pt idx="21">
                  <c:v>-0.15882528299612761</c:v>
                </c:pt>
                <c:pt idx="22">
                  <c:v>-0.16726680212733655</c:v>
                </c:pt>
                <c:pt idx="23">
                  <c:v>-0.16606056460235061</c:v>
                </c:pt>
                <c:pt idx="24">
                  <c:v>-0.19315771779159521</c:v>
                </c:pt>
                <c:pt idx="25">
                  <c:v>-0.14023778281292282</c:v>
                </c:pt>
                <c:pt idx="26">
                  <c:v>-0.14342045925383837</c:v>
                </c:pt>
                <c:pt idx="27">
                  <c:v>-0.13881988722781657</c:v>
                </c:pt>
                <c:pt idx="28">
                  <c:v>-0.11799996712277135</c:v>
                </c:pt>
                <c:pt idx="29">
                  <c:v>-0.13231016939823226</c:v>
                </c:pt>
                <c:pt idx="30">
                  <c:v>-0.20199058621508562</c:v>
                </c:pt>
                <c:pt idx="31">
                  <c:v>-0.18463974340696934</c:v>
                </c:pt>
                <c:pt idx="32">
                  <c:v>-0.12183697110282536</c:v>
                </c:pt>
                <c:pt idx="33">
                  <c:v>-0.12973707308909055</c:v>
                </c:pt>
                <c:pt idx="34">
                  <c:v>-0.16816044250808107</c:v>
                </c:pt>
                <c:pt idx="35">
                  <c:v>-0.1764041062813195</c:v>
                </c:pt>
                <c:pt idx="36">
                  <c:v>-0.18715714159388272</c:v>
                </c:pt>
                <c:pt idx="37">
                  <c:v>-0.18163393592129004</c:v>
                </c:pt>
                <c:pt idx="38">
                  <c:v>-0.16344851636587593</c:v>
                </c:pt>
                <c:pt idx="39">
                  <c:v>-0.17102655525292801</c:v>
                </c:pt>
                <c:pt idx="40">
                  <c:v>-0.17161857320520654</c:v>
                </c:pt>
                <c:pt idx="41">
                  <c:v>-0.1954301642617863</c:v>
                </c:pt>
                <c:pt idx="42">
                  <c:v>-0.19459013016292714</c:v>
                </c:pt>
                <c:pt idx="43">
                  <c:v>-0.18945224979483472</c:v>
                </c:pt>
                <c:pt idx="44">
                  <c:v>-0.18773912109675286</c:v>
                </c:pt>
                <c:pt idx="45">
                  <c:v>-0.19656598412668416</c:v>
                </c:pt>
                <c:pt idx="46">
                  <c:v>-0.18729372888108212</c:v>
                </c:pt>
                <c:pt idx="47">
                  <c:v>-0.18909753614145247</c:v>
                </c:pt>
                <c:pt idx="48">
                  <c:v>-0.2142633434555116</c:v>
                </c:pt>
                <c:pt idx="49">
                  <c:v>-0.22979250791138092</c:v>
                </c:pt>
                <c:pt idx="50">
                  <c:v>-0.22707723080790873</c:v>
                </c:pt>
                <c:pt idx="51">
                  <c:v>-0.25018400947897307</c:v>
                </c:pt>
                <c:pt idx="52">
                  <c:v>-0.25320160441252393</c:v>
                </c:pt>
                <c:pt idx="53">
                  <c:v>-0.23348964908992634</c:v>
                </c:pt>
                <c:pt idx="54">
                  <c:v>-0.23631233835651003</c:v>
                </c:pt>
                <c:pt idx="55">
                  <c:v>-0.24406900240367282</c:v>
                </c:pt>
                <c:pt idx="56">
                  <c:v>-0.17615769568445713</c:v>
                </c:pt>
                <c:pt idx="57">
                  <c:v>-0.17614234880406993</c:v>
                </c:pt>
                <c:pt idx="58">
                  <c:v>-0.18448853736624926</c:v>
                </c:pt>
                <c:pt idx="59">
                  <c:v>-0.17731730885715216</c:v>
                </c:pt>
                <c:pt idx="60">
                  <c:v>-0.1699883120756864</c:v>
                </c:pt>
                <c:pt idx="61">
                  <c:v>-0.14961077149709076</c:v>
                </c:pt>
                <c:pt idx="62">
                  <c:v>-0.14972531831549266</c:v>
                </c:pt>
                <c:pt idx="63">
                  <c:v>-0.15047805029964986</c:v>
                </c:pt>
                <c:pt idx="64">
                  <c:v>-0.16499297500045235</c:v>
                </c:pt>
                <c:pt idx="65">
                  <c:v>-0.21390533092505531</c:v>
                </c:pt>
                <c:pt idx="66">
                  <c:v>-0.1993586091603019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5C7-442B-B744-D1951F1A6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435648"/>
        <c:axId val="487437440"/>
      </c:lineChart>
      <c:dateAx>
        <c:axId val="487435648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7437440"/>
        <c:crosses val="autoZero"/>
        <c:auto val="1"/>
        <c:lblOffset val="100"/>
        <c:baseTimeUnit val="days"/>
        <c:majorUnit val="1"/>
      </c:dateAx>
      <c:valAx>
        <c:axId val="48743744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435648"/>
        <c:crosses val="autoZero"/>
        <c:crossBetween val="between"/>
      </c:valAx>
      <c:valAx>
        <c:axId val="4874389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440768"/>
        <c:crosses val="max"/>
        <c:crossBetween val="between"/>
      </c:valAx>
      <c:dateAx>
        <c:axId val="48744076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7438976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708"/>
          <c:h val="6.5839094823637381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099"/>
          <c:h val="0.74333545216935981"/>
        </c:manualLayout>
      </c:layout>
      <c:areaChart>
        <c:grouping val="standard"/>
        <c:varyColors val="0"/>
        <c:ser>
          <c:idx val="2"/>
          <c:order val="1"/>
          <c:tx>
            <c:strRef>
              <c:f>Main!$CV$52</c:f>
              <c:strCache>
                <c:ptCount val="1"/>
                <c:pt idx="0">
                  <c:v>US Credit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Main!$CV$54:$CV$120</c:f>
              <c:numCache>
                <c:formatCode>General</c:formatCode>
                <c:ptCount val="67"/>
                <c:pt idx="0">
                  <c:v>2812.96</c:v>
                </c:pt>
                <c:pt idx="1">
                  <c:v>2820.79</c:v>
                </c:pt>
                <c:pt idx="2">
                  <c:v>2820.44</c:v>
                </c:pt>
                <c:pt idx="3">
                  <c:v>2822.23</c:v>
                </c:pt>
                <c:pt idx="4">
                  <c:v>2824.62</c:v>
                </c:pt>
                <c:pt idx="5">
                  <c:v>2819.87</c:v>
                </c:pt>
                <c:pt idx="6">
                  <c:v>2818.53</c:v>
                </c:pt>
                <c:pt idx="7">
                  <c:v>2815.78</c:v>
                </c:pt>
                <c:pt idx="8">
                  <c:v>2822.14</c:v>
                </c:pt>
                <c:pt idx="9">
                  <c:v>2819.17</c:v>
                </c:pt>
                <c:pt idx="10">
                  <c:v>2822.47</c:v>
                </c:pt>
                <c:pt idx="11">
                  <c:v>2818.75</c:v>
                </c:pt>
                <c:pt idx="12">
                  <c:v>2820.12</c:v>
                </c:pt>
                <c:pt idx="13">
                  <c:v>2831.35</c:v>
                </c:pt>
                <c:pt idx="14">
                  <c:v>2827.38</c:v>
                </c:pt>
                <c:pt idx="15">
                  <c:v>2821.74</c:v>
                </c:pt>
                <c:pt idx="16">
                  <c:v>2829.57</c:v>
                </c:pt>
                <c:pt idx="17">
                  <c:v>2826.45</c:v>
                </c:pt>
                <c:pt idx="18">
                  <c:v>2820.08</c:v>
                </c:pt>
                <c:pt idx="19">
                  <c:v>2816.13</c:v>
                </c:pt>
                <c:pt idx="20">
                  <c:v>2825.95</c:v>
                </c:pt>
                <c:pt idx="21">
                  <c:v>2829.26</c:v>
                </c:pt>
                <c:pt idx="22">
                  <c:v>2829.26</c:v>
                </c:pt>
                <c:pt idx="23">
                  <c:v>2826.18</c:v>
                </c:pt>
                <c:pt idx="24">
                  <c:v>2817.63</c:v>
                </c:pt>
                <c:pt idx="25">
                  <c:v>2827.63</c:v>
                </c:pt>
                <c:pt idx="26">
                  <c:v>2832.81</c:v>
                </c:pt>
                <c:pt idx="27">
                  <c:v>2835.48</c:v>
                </c:pt>
                <c:pt idx="28">
                  <c:v>2840.89</c:v>
                </c:pt>
                <c:pt idx="29">
                  <c:v>2846.64</c:v>
                </c:pt>
                <c:pt idx="30">
                  <c:v>2857.35</c:v>
                </c:pt>
                <c:pt idx="31">
                  <c:v>2858.14</c:v>
                </c:pt>
                <c:pt idx="32">
                  <c:v>2850.95</c:v>
                </c:pt>
                <c:pt idx="33">
                  <c:v>2865.65</c:v>
                </c:pt>
                <c:pt idx="34">
                  <c:v>2874.04</c:v>
                </c:pt>
                <c:pt idx="35">
                  <c:v>2869.38</c:v>
                </c:pt>
                <c:pt idx="36">
                  <c:v>2875.57</c:v>
                </c:pt>
                <c:pt idx="37">
                  <c:v>2878.84</c:v>
                </c:pt>
                <c:pt idx="38">
                  <c:v>2883.48</c:v>
                </c:pt>
                <c:pt idx="39">
                  <c:v>2872.61</c:v>
                </c:pt>
                <c:pt idx="40">
                  <c:v>2876.85</c:v>
                </c:pt>
                <c:pt idx="41">
                  <c:v>2870.14</c:v>
                </c:pt>
                <c:pt idx="42">
                  <c:v>2873.65</c:v>
                </c:pt>
                <c:pt idx="43">
                  <c:v>2879.66</c:v>
                </c:pt>
                <c:pt idx="44">
                  <c:v>2886.7</c:v>
                </c:pt>
                <c:pt idx="45">
                  <c:v>2892.71</c:v>
                </c:pt>
                <c:pt idx="46">
                  <c:v>2889.52</c:v>
                </c:pt>
                <c:pt idx="47">
                  <c:v>2889.52</c:v>
                </c:pt>
                <c:pt idx="48">
                  <c:v>2889.41</c:v>
                </c:pt>
                <c:pt idx="49">
                  <c:v>2883.22</c:v>
                </c:pt>
                <c:pt idx="50">
                  <c:v>2881.28</c:v>
                </c:pt>
                <c:pt idx="51">
                  <c:v>2890.62</c:v>
                </c:pt>
                <c:pt idx="52">
                  <c:v>2889.56</c:v>
                </c:pt>
                <c:pt idx="53">
                  <c:v>2892.44</c:v>
                </c:pt>
                <c:pt idx="54">
                  <c:v>2893.38</c:v>
                </c:pt>
                <c:pt idx="55">
                  <c:v>2888.75</c:v>
                </c:pt>
                <c:pt idx="56">
                  <c:v>2901.78</c:v>
                </c:pt>
                <c:pt idx="57">
                  <c:v>2901.78</c:v>
                </c:pt>
                <c:pt idx="58">
                  <c:v>2897.54</c:v>
                </c:pt>
                <c:pt idx="59">
                  <c:v>2899.49</c:v>
                </c:pt>
                <c:pt idx="60">
                  <c:v>2886.92</c:v>
                </c:pt>
                <c:pt idx="61">
                  <c:v>2881.07</c:v>
                </c:pt>
                <c:pt idx="62">
                  <c:v>2881.07</c:v>
                </c:pt>
                <c:pt idx="63">
                  <c:v>2882.06</c:v>
                </c:pt>
                <c:pt idx="64">
                  <c:v>2875.49</c:v>
                </c:pt>
                <c:pt idx="65">
                  <c:v>2882.37</c:v>
                </c:pt>
                <c:pt idx="66">
                  <c:v>2895.91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880-471B-9DF3-ED2F39A9F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460224"/>
        <c:axId val="487458688"/>
      </c:areaChart>
      <c:lineChart>
        <c:grouping val="standard"/>
        <c:varyColors val="0"/>
        <c:ser>
          <c:idx val="0"/>
          <c:order val="0"/>
          <c:tx>
            <c:strRef>
              <c:f>Main!$AH$52</c:f>
              <c:strCache>
                <c:ptCount val="1"/>
                <c:pt idx="0">
                  <c:v>Corr: US Credit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Main!$AH$54:$AH$120</c:f>
              <c:numCache>
                <c:formatCode>General</c:formatCode>
                <c:ptCount val="67"/>
                <c:pt idx="0">
                  <c:v>1.3324293877130943E-2</c:v>
                </c:pt>
                <c:pt idx="1">
                  <c:v>3.1723295602557162E-2</c:v>
                </c:pt>
                <c:pt idx="2">
                  <c:v>3.2719765209335998E-2</c:v>
                </c:pt>
                <c:pt idx="3">
                  <c:v>3.2199745761761843E-2</c:v>
                </c:pt>
                <c:pt idx="4">
                  <c:v>4.7714145544059831E-2</c:v>
                </c:pt>
                <c:pt idx="5">
                  <c:v>5.8263485406915401E-2</c:v>
                </c:pt>
                <c:pt idx="6">
                  <c:v>4.6965537557635627E-2</c:v>
                </c:pt>
                <c:pt idx="7">
                  <c:v>2.794030494625201E-2</c:v>
                </c:pt>
                <c:pt idx="8">
                  <c:v>3.8267898155898469E-2</c:v>
                </c:pt>
                <c:pt idx="9">
                  <c:v>1.7759269626699319E-2</c:v>
                </c:pt>
                <c:pt idx="10">
                  <c:v>3.4549528377537067E-2</c:v>
                </c:pt>
                <c:pt idx="11">
                  <c:v>1.3641138002075266E-2</c:v>
                </c:pt>
                <c:pt idx="12">
                  <c:v>2.0180011739910124E-2</c:v>
                </c:pt>
                <c:pt idx="13">
                  <c:v>-6.8176317540017762E-3</c:v>
                </c:pt>
                <c:pt idx="14">
                  <c:v>-1.7733429423374202E-2</c:v>
                </c:pt>
                <c:pt idx="15">
                  <c:v>-3.0379807015497081E-2</c:v>
                </c:pt>
                <c:pt idx="16">
                  <c:v>-7.5914047428935802E-2</c:v>
                </c:pt>
                <c:pt idx="17">
                  <c:v>-8.2655624389288446E-2</c:v>
                </c:pt>
                <c:pt idx="18">
                  <c:v>-0.11691175947948508</c:v>
                </c:pt>
                <c:pt idx="19">
                  <c:v>-9.4794403962953175E-2</c:v>
                </c:pt>
                <c:pt idx="20">
                  <c:v>-6.9051205569532995E-2</c:v>
                </c:pt>
                <c:pt idx="21">
                  <c:v>-6.4374538909091533E-2</c:v>
                </c:pt>
                <c:pt idx="22">
                  <c:v>-7.3867418003623966E-2</c:v>
                </c:pt>
                <c:pt idx="23">
                  <c:v>-7.2269581246108161E-2</c:v>
                </c:pt>
                <c:pt idx="24">
                  <c:v>-0.11398467672318884</c:v>
                </c:pt>
                <c:pt idx="25">
                  <c:v>-7.2863117253936724E-2</c:v>
                </c:pt>
                <c:pt idx="26">
                  <c:v>-2.5900853909101615E-2</c:v>
                </c:pt>
                <c:pt idx="27">
                  <c:v>-2.0075176449985695E-2</c:v>
                </c:pt>
                <c:pt idx="28">
                  <c:v>-4.0103362543784174E-2</c:v>
                </c:pt>
                <c:pt idx="29">
                  <c:v>-5.2842697779184836E-2</c:v>
                </c:pt>
                <c:pt idx="30">
                  <c:v>-0.1014915044855858</c:v>
                </c:pt>
                <c:pt idx="31">
                  <c:v>-0.11952254064756124</c:v>
                </c:pt>
                <c:pt idx="32">
                  <c:v>-7.925634235561127E-2</c:v>
                </c:pt>
                <c:pt idx="33">
                  <c:v>-8.7738446362438646E-2</c:v>
                </c:pt>
                <c:pt idx="34">
                  <c:v>-0.12800965897712155</c:v>
                </c:pt>
                <c:pt idx="35">
                  <c:v>-0.13939300630958013</c:v>
                </c:pt>
                <c:pt idx="36">
                  <c:v>-0.16888094714499657</c:v>
                </c:pt>
                <c:pt idx="37">
                  <c:v>-0.1725027361919805</c:v>
                </c:pt>
                <c:pt idx="38">
                  <c:v>-0.16162191063147555</c:v>
                </c:pt>
                <c:pt idx="39">
                  <c:v>-0.16878117721072775</c:v>
                </c:pt>
                <c:pt idx="40">
                  <c:v>-0.16828378831651078</c:v>
                </c:pt>
                <c:pt idx="41">
                  <c:v>-0.19482887047990249</c:v>
                </c:pt>
                <c:pt idx="42">
                  <c:v>-0.19342664982023847</c:v>
                </c:pt>
                <c:pt idx="43">
                  <c:v>-0.18720992608677392</c:v>
                </c:pt>
                <c:pt idx="44">
                  <c:v>-0.19072226726524219</c:v>
                </c:pt>
                <c:pt idx="45">
                  <c:v>-0.20104745785395103</c:v>
                </c:pt>
                <c:pt idx="46">
                  <c:v>-0.19603218899606453</c:v>
                </c:pt>
                <c:pt idx="47">
                  <c:v>-0.19948734577190649</c:v>
                </c:pt>
                <c:pt idx="48">
                  <c:v>-0.22302614649537811</c:v>
                </c:pt>
                <c:pt idx="49">
                  <c:v>-0.23731062615350035</c:v>
                </c:pt>
                <c:pt idx="50">
                  <c:v>-0.23592709985614127</c:v>
                </c:pt>
                <c:pt idx="51">
                  <c:v>-0.25538997939668512</c:v>
                </c:pt>
                <c:pt idx="52">
                  <c:v>-0.25818758924477736</c:v>
                </c:pt>
                <c:pt idx="53">
                  <c:v>-0.23900049881404992</c:v>
                </c:pt>
                <c:pt idx="54">
                  <c:v>-0.24054265452441129</c:v>
                </c:pt>
                <c:pt idx="55">
                  <c:v>-0.24964068310094767</c:v>
                </c:pt>
                <c:pt idx="56">
                  <c:v>-0.16892580621845402</c:v>
                </c:pt>
                <c:pt idx="57">
                  <c:v>-0.16888497650080858</c:v>
                </c:pt>
                <c:pt idx="58">
                  <c:v>-0.17639152327578225</c:v>
                </c:pt>
                <c:pt idx="59">
                  <c:v>-0.16981973972672798</c:v>
                </c:pt>
                <c:pt idx="60">
                  <c:v>-0.16202842036985871</c:v>
                </c:pt>
                <c:pt idx="61">
                  <c:v>-0.12307747174201672</c:v>
                </c:pt>
                <c:pt idx="62">
                  <c:v>-0.12292317811940705</c:v>
                </c:pt>
                <c:pt idx="63">
                  <c:v>-0.11391070385185541</c:v>
                </c:pt>
                <c:pt idx="64">
                  <c:v>-0.13707007391044645</c:v>
                </c:pt>
                <c:pt idx="65">
                  <c:v>-0.18376327668305562</c:v>
                </c:pt>
                <c:pt idx="66">
                  <c:v>-0.1688053724977967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880-471B-9DF3-ED2F39A9F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455360"/>
        <c:axId val="487457152"/>
      </c:lineChart>
      <c:dateAx>
        <c:axId val="487455360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7457152"/>
        <c:crosses val="autoZero"/>
        <c:auto val="1"/>
        <c:lblOffset val="100"/>
        <c:baseTimeUnit val="days"/>
        <c:majorUnit val="1"/>
      </c:dateAx>
      <c:valAx>
        <c:axId val="4874571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455360"/>
        <c:crosses val="autoZero"/>
        <c:crossBetween val="between"/>
      </c:valAx>
      <c:valAx>
        <c:axId val="4874586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460224"/>
        <c:crosses val="max"/>
        <c:crossBetween val="between"/>
      </c:valAx>
      <c:dateAx>
        <c:axId val="487460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7458688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686"/>
          <c:h val="6.5839094823637423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122"/>
          <c:h val="0.74333545216936003"/>
        </c:manualLayout>
      </c:layout>
      <c:areaChart>
        <c:grouping val="standard"/>
        <c:varyColors val="0"/>
        <c:ser>
          <c:idx val="2"/>
          <c:order val="1"/>
          <c:tx>
            <c:strRef>
              <c:f>Main!$CW$52</c:f>
              <c:strCache>
                <c:ptCount val="1"/>
                <c:pt idx="0">
                  <c:v>APac Agg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Main!$CW$54:$CW$120</c:f>
              <c:numCache>
                <c:formatCode>General</c:formatCode>
                <c:ptCount val="67"/>
                <c:pt idx="0">
                  <c:v>149.45779999999999</c:v>
                </c:pt>
                <c:pt idx="1">
                  <c:v>149.3056</c:v>
                </c:pt>
                <c:pt idx="2">
                  <c:v>149.44800000000001</c:v>
                </c:pt>
                <c:pt idx="3">
                  <c:v>149.51060000000001</c:v>
                </c:pt>
                <c:pt idx="4">
                  <c:v>149.57839999999999</c:v>
                </c:pt>
                <c:pt idx="5">
                  <c:v>149.60910000000001</c:v>
                </c:pt>
                <c:pt idx="6">
                  <c:v>149.55850000000001</c:v>
                </c:pt>
                <c:pt idx="7">
                  <c:v>149.57839999999999</c:v>
                </c:pt>
                <c:pt idx="8">
                  <c:v>149.30240000000001</c:v>
                </c:pt>
                <c:pt idx="9">
                  <c:v>149.37540000000001</c:v>
                </c:pt>
                <c:pt idx="10">
                  <c:v>149.30340000000001</c:v>
                </c:pt>
                <c:pt idx="11">
                  <c:v>149.19210000000001</c:v>
                </c:pt>
                <c:pt idx="12">
                  <c:v>148.83949999999999</c:v>
                </c:pt>
                <c:pt idx="13">
                  <c:v>149.34299999999999</c:v>
                </c:pt>
                <c:pt idx="14">
                  <c:v>149.25819999999999</c:v>
                </c:pt>
                <c:pt idx="15">
                  <c:v>149.6285</c:v>
                </c:pt>
                <c:pt idx="16">
                  <c:v>149.46430000000001</c:v>
                </c:pt>
                <c:pt idx="17">
                  <c:v>149.23169999999999</c:v>
                </c:pt>
                <c:pt idx="18">
                  <c:v>149.19239999999999</c:v>
                </c:pt>
                <c:pt idx="19">
                  <c:v>149.38759999999999</c:v>
                </c:pt>
                <c:pt idx="20">
                  <c:v>149.27670000000001</c:v>
                </c:pt>
                <c:pt idx="21">
                  <c:v>149.25919999999999</c:v>
                </c:pt>
                <c:pt idx="22">
                  <c:v>149.13980000000001</c:v>
                </c:pt>
                <c:pt idx="23">
                  <c:v>149.1</c:v>
                </c:pt>
                <c:pt idx="24">
                  <c:v>149.1953</c:v>
                </c:pt>
                <c:pt idx="25">
                  <c:v>149.15</c:v>
                </c:pt>
                <c:pt idx="26">
                  <c:v>149.21459999999999</c:v>
                </c:pt>
                <c:pt idx="27">
                  <c:v>149.18450000000001</c:v>
                </c:pt>
                <c:pt idx="28">
                  <c:v>149.24539999999999</c:v>
                </c:pt>
                <c:pt idx="29">
                  <c:v>149.5009</c:v>
                </c:pt>
                <c:pt idx="30">
                  <c:v>149.49549999999999</c:v>
                </c:pt>
                <c:pt idx="31">
                  <c:v>149.6284</c:v>
                </c:pt>
                <c:pt idx="32">
                  <c:v>149.84010000000001</c:v>
                </c:pt>
                <c:pt idx="33">
                  <c:v>149.78620000000001</c:v>
                </c:pt>
                <c:pt idx="34">
                  <c:v>149.92570000000001</c:v>
                </c:pt>
                <c:pt idx="35">
                  <c:v>149.62289999999999</c:v>
                </c:pt>
                <c:pt idx="36">
                  <c:v>149.8914</c:v>
                </c:pt>
                <c:pt idx="37">
                  <c:v>149.88149999999999</c:v>
                </c:pt>
                <c:pt idx="38">
                  <c:v>149.8674</c:v>
                </c:pt>
                <c:pt idx="39">
                  <c:v>149.8877</c:v>
                </c:pt>
                <c:pt idx="40">
                  <c:v>150.0795</c:v>
                </c:pt>
                <c:pt idx="41">
                  <c:v>150.11619999999999</c:v>
                </c:pt>
                <c:pt idx="42">
                  <c:v>150.03790000000001</c:v>
                </c:pt>
                <c:pt idx="43">
                  <c:v>150.06960000000001</c:v>
                </c:pt>
                <c:pt idx="44">
                  <c:v>150.00829999999999</c:v>
                </c:pt>
                <c:pt idx="45">
                  <c:v>150.07089999999999</c:v>
                </c:pt>
                <c:pt idx="46">
                  <c:v>150.06610000000001</c:v>
                </c:pt>
                <c:pt idx="47">
                  <c:v>150.11770000000001</c:v>
                </c:pt>
                <c:pt idx="48">
                  <c:v>150.03399999999999</c:v>
                </c:pt>
                <c:pt idx="49">
                  <c:v>149.8569</c:v>
                </c:pt>
                <c:pt idx="50">
                  <c:v>150.33510000000001</c:v>
                </c:pt>
                <c:pt idx="51">
                  <c:v>150.6463</c:v>
                </c:pt>
                <c:pt idx="52">
                  <c:v>150.77010000000001</c:v>
                </c:pt>
                <c:pt idx="53">
                  <c:v>150.6636</c:v>
                </c:pt>
                <c:pt idx="54">
                  <c:v>150.5196</c:v>
                </c:pt>
                <c:pt idx="55">
                  <c:v>150.48150000000001</c:v>
                </c:pt>
                <c:pt idx="56">
                  <c:v>150.4873</c:v>
                </c:pt>
                <c:pt idx="57">
                  <c:v>150.4873</c:v>
                </c:pt>
                <c:pt idx="58">
                  <c:v>150.41579999999999</c:v>
                </c:pt>
                <c:pt idx="59">
                  <c:v>150.3947</c:v>
                </c:pt>
                <c:pt idx="60">
                  <c:v>150.34209999999999</c:v>
                </c:pt>
                <c:pt idx="61">
                  <c:v>150.3777</c:v>
                </c:pt>
                <c:pt idx="62">
                  <c:v>150.30189999999999</c:v>
                </c:pt>
                <c:pt idx="63">
                  <c:v>150.21860000000001</c:v>
                </c:pt>
                <c:pt idx="64">
                  <c:v>150.23929999999999</c:v>
                </c:pt>
                <c:pt idx="65">
                  <c:v>150.267</c:v>
                </c:pt>
                <c:pt idx="66">
                  <c:v>150.1567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DF2-403A-826F-845C434DC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484032"/>
        <c:axId val="487482496"/>
      </c:areaChart>
      <c:lineChart>
        <c:grouping val="standard"/>
        <c:varyColors val="0"/>
        <c:ser>
          <c:idx val="0"/>
          <c:order val="0"/>
          <c:tx>
            <c:strRef>
              <c:f>Main!$AI$52</c:f>
              <c:strCache>
                <c:ptCount val="1"/>
                <c:pt idx="0">
                  <c:v>Corr: APac Agg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Main!$AI$54:$AI$120</c:f>
              <c:numCache>
                <c:formatCode>General</c:formatCode>
                <c:ptCount val="67"/>
                <c:pt idx="0">
                  <c:v>0.30772948058792826</c:v>
                </c:pt>
                <c:pt idx="1">
                  <c:v>0.29175887837534525</c:v>
                </c:pt>
                <c:pt idx="2">
                  <c:v>0.28856817561979736</c:v>
                </c:pt>
                <c:pt idx="3">
                  <c:v>0.29176480543883376</c:v>
                </c:pt>
                <c:pt idx="4">
                  <c:v>0.29727586332792805</c:v>
                </c:pt>
                <c:pt idx="5">
                  <c:v>0.29712732544108322</c:v>
                </c:pt>
                <c:pt idx="6">
                  <c:v>0.30678996384223711</c:v>
                </c:pt>
                <c:pt idx="7">
                  <c:v>0.31308098892942643</c:v>
                </c:pt>
                <c:pt idx="8">
                  <c:v>0.27658331992170726</c:v>
                </c:pt>
                <c:pt idx="9">
                  <c:v>0.28667453435736251</c:v>
                </c:pt>
                <c:pt idx="10">
                  <c:v>0.2881573798069203</c:v>
                </c:pt>
                <c:pt idx="11">
                  <c:v>0.22945734552373803</c:v>
                </c:pt>
                <c:pt idx="12">
                  <c:v>0.31605579167253234</c:v>
                </c:pt>
                <c:pt idx="13">
                  <c:v>0.31234523684838705</c:v>
                </c:pt>
                <c:pt idx="14">
                  <c:v>0.31789517398149358</c:v>
                </c:pt>
                <c:pt idx="15">
                  <c:v>0.32724570356600319</c:v>
                </c:pt>
                <c:pt idx="16">
                  <c:v>0.36030098788810516</c:v>
                </c:pt>
                <c:pt idx="17">
                  <c:v>0.34628727762205586</c:v>
                </c:pt>
                <c:pt idx="18">
                  <c:v>0.31615090537143381</c:v>
                </c:pt>
                <c:pt idx="19">
                  <c:v>0.32476268073448433</c:v>
                </c:pt>
                <c:pt idx="20">
                  <c:v>0.28629122560512693</c:v>
                </c:pt>
                <c:pt idx="21">
                  <c:v>0.28833536789597614</c:v>
                </c:pt>
                <c:pt idx="22">
                  <c:v>0.31361564545135234</c:v>
                </c:pt>
                <c:pt idx="23">
                  <c:v>0.31439306028142827</c:v>
                </c:pt>
                <c:pt idx="24">
                  <c:v>0.32556097332714945</c:v>
                </c:pt>
                <c:pt idx="25">
                  <c:v>0.3225238329596623</c:v>
                </c:pt>
                <c:pt idx="26">
                  <c:v>0.36291078672838012</c:v>
                </c:pt>
                <c:pt idx="27">
                  <c:v>0.36308276037236054</c:v>
                </c:pt>
                <c:pt idx="28">
                  <c:v>0.35984519858108277</c:v>
                </c:pt>
                <c:pt idx="29">
                  <c:v>0.35840139569429202</c:v>
                </c:pt>
                <c:pt idx="30">
                  <c:v>0.343222250472346</c:v>
                </c:pt>
                <c:pt idx="31">
                  <c:v>0.32754045205351812</c:v>
                </c:pt>
                <c:pt idx="32">
                  <c:v>0.26928405823602586</c:v>
                </c:pt>
                <c:pt idx="33">
                  <c:v>0.26224243155921062</c:v>
                </c:pt>
                <c:pt idx="34">
                  <c:v>0.23995390855230242</c:v>
                </c:pt>
                <c:pt idx="35">
                  <c:v>0.22377351472242016</c:v>
                </c:pt>
                <c:pt idx="36">
                  <c:v>0.17890214572335486</c:v>
                </c:pt>
                <c:pt idx="37">
                  <c:v>0.23047143075274665</c:v>
                </c:pt>
                <c:pt idx="38">
                  <c:v>0.2305394956674085</c:v>
                </c:pt>
                <c:pt idx="39">
                  <c:v>0.22170983879198661</c:v>
                </c:pt>
                <c:pt idx="40">
                  <c:v>0.23554455975294325</c:v>
                </c:pt>
                <c:pt idx="41">
                  <c:v>0.2540139606771033</c:v>
                </c:pt>
                <c:pt idx="42">
                  <c:v>0.24978509162707321</c:v>
                </c:pt>
                <c:pt idx="43">
                  <c:v>0.25163718216653269</c:v>
                </c:pt>
                <c:pt idx="44">
                  <c:v>0.2433334823858026</c:v>
                </c:pt>
                <c:pt idx="45">
                  <c:v>0.23488066603283664</c:v>
                </c:pt>
                <c:pt idx="46">
                  <c:v>0.2279949576113835</c:v>
                </c:pt>
                <c:pt idx="47">
                  <c:v>0.2199729422717939</c:v>
                </c:pt>
                <c:pt idx="48">
                  <c:v>0.20956270555221188</c:v>
                </c:pt>
                <c:pt idx="49">
                  <c:v>0.23843823899217545</c:v>
                </c:pt>
                <c:pt idx="50">
                  <c:v>0.27493462357156695</c:v>
                </c:pt>
                <c:pt idx="51">
                  <c:v>0.27406872476554345</c:v>
                </c:pt>
                <c:pt idx="52">
                  <c:v>0.27431457949603738</c:v>
                </c:pt>
                <c:pt idx="53">
                  <c:v>0.27282055633920971</c:v>
                </c:pt>
                <c:pt idx="54">
                  <c:v>0.25674051026152789</c:v>
                </c:pt>
                <c:pt idx="55">
                  <c:v>0.25648981883513639</c:v>
                </c:pt>
                <c:pt idx="56">
                  <c:v>0.27386498303758094</c:v>
                </c:pt>
                <c:pt idx="57">
                  <c:v>0.27395575374748427</c:v>
                </c:pt>
                <c:pt idx="58">
                  <c:v>0.24119904984829391</c:v>
                </c:pt>
                <c:pt idx="59">
                  <c:v>0.24316862797236374</c:v>
                </c:pt>
                <c:pt idx="60">
                  <c:v>0.23894765309147767</c:v>
                </c:pt>
                <c:pt idx="61">
                  <c:v>0.21053379029750974</c:v>
                </c:pt>
                <c:pt idx="62">
                  <c:v>0.20805988334519471</c:v>
                </c:pt>
                <c:pt idx="63">
                  <c:v>0.21575076664103118</c:v>
                </c:pt>
                <c:pt idx="64">
                  <c:v>0.24116598976550346</c:v>
                </c:pt>
                <c:pt idx="65">
                  <c:v>0.19605118467754165</c:v>
                </c:pt>
                <c:pt idx="66">
                  <c:v>0.19541729783718614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DF2-403A-826F-845C434DC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479168"/>
        <c:axId val="487480704"/>
      </c:lineChart>
      <c:dateAx>
        <c:axId val="487479168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7480704"/>
        <c:crosses val="autoZero"/>
        <c:auto val="1"/>
        <c:lblOffset val="100"/>
        <c:baseTimeUnit val="days"/>
        <c:majorUnit val="1"/>
      </c:dateAx>
      <c:valAx>
        <c:axId val="4874807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479168"/>
        <c:crosses val="autoZero"/>
        <c:crossBetween val="between"/>
      </c:valAx>
      <c:valAx>
        <c:axId val="4874824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484032"/>
        <c:crosses val="max"/>
        <c:crossBetween val="between"/>
      </c:valAx>
      <c:dateAx>
        <c:axId val="4874840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7482496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653"/>
          <c:h val="6.5839094823637451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144"/>
          <c:h val="0.74333545216936026"/>
        </c:manualLayout>
      </c:layout>
      <c:areaChart>
        <c:grouping val="standard"/>
        <c:varyColors val="0"/>
        <c:ser>
          <c:idx val="2"/>
          <c:order val="1"/>
          <c:tx>
            <c:strRef>
              <c:f>Main!$CX$52</c:f>
              <c:strCache>
                <c:ptCount val="1"/>
                <c:pt idx="0">
                  <c:v>Global HY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Main!$CX$54:$CX$120</c:f>
              <c:numCache>
                <c:formatCode>General</c:formatCode>
                <c:ptCount val="67"/>
                <c:pt idx="0">
                  <c:v>1303.2968000000001</c:v>
                </c:pt>
                <c:pt idx="1">
                  <c:v>1305.6579999999999</c:v>
                </c:pt>
                <c:pt idx="2">
                  <c:v>1306.5329999999999</c:v>
                </c:pt>
                <c:pt idx="3">
                  <c:v>1307.2349999999999</c:v>
                </c:pt>
                <c:pt idx="4">
                  <c:v>1308.902</c:v>
                </c:pt>
                <c:pt idx="5">
                  <c:v>1310.316</c:v>
                </c:pt>
                <c:pt idx="6">
                  <c:v>1309.5291</c:v>
                </c:pt>
                <c:pt idx="7">
                  <c:v>1308.6559999999999</c:v>
                </c:pt>
                <c:pt idx="8">
                  <c:v>1307.1831999999999</c:v>
                </c:pt>
                <c:pt idx="9">
                  <c:v>1308.0291</c:v>
                </c:pt>
                <c:pt idx="10">
                  <c:v>1309.231</c:v>
                </c:pt>
                <c:pt idx="11">
                  <c:v>1305.875</c:v>
                </c:pt>
                <c:pt idx="12">
                  <c:v>1304.0891999999999</c:v>
                </c:pt>
                <c:pt idx="13">
                  <c:v>1304.6369999999999</c:v>
                </c:pt>
                <c:pt idx="14">
                  <c:v>1307.0179000000001</c:v>
                </c:pt>
                <c:pt idx="15">
                  <c:v>1307.8009999999999</c:v>
                </c:pt>
                <c:pt idx="16">
                  <c:v>1308.808</c:v>
                </c:pt>
                <c:pt idx="17">
                  <c:v>1305.681</c:v>
                </c:pt>
                <c:pt idx="18">
                  <c:v>1305.9280000000001</c:v>
                </c:pt>
                <c:pt idx="19">
                  <c:v>1307.4010000000001</c:v>
                </c:pt>
                <c:pt idx="20">
                  <c:v>1308.3219999999999</c:v>
                </c:pt>
                <c:pt idx="21">
                  <c:v>1309.0081</c:v>
                </c:pt>
                <c:pt idx="22">
                  <c:v>1309.739</c:v>
                </c:pt>
                <c:pt idx="23">
                  <c:v>1305.9110000000001</c:v>
                </c:pt>
                <c:pt idx="24">
                  <c:v>1299.3530000000001</c:v>
                </c:pt>
                <c:pt idx="25">
                  <c:v>1299.623</c:v>
                </c:pt>
                <c:pt idx="26">
                  <c:v>1301.394</c:v>
                </c:pt>
                <c:pt idx="27">
                  <c:v>1297.6801</c:v>
                </c:pt>
                <c:pt idx="28">
                  <c:v>1307.2919999999999</c:v>
                </c:pt>
                <c:pt idx="29">
                  <c:v>1313.5830000000001</c:v>
                </c:pt>
                <c:pt idx="30">
                  <c:v>1311.4949999999999</c:v>
                </c:pt>
                <c:pt idx="31">
                  <c:v>1316.8630000000001</c:v>
                </c:pt>
                <c:pt idx="32">
                  <c:v>1320.0509999999999</c:v>
                </c:pt>
                <c:pt idx="33">
                  <c:v>1324.8140000000001</c:v>
                </c:pt>
                <c:pt idx="34">
                  <c:v>1325.49</c:v>
                </c:pt>
                <c:pt idx="35">
                  <c:v>1323.24</c:v>
                </c:pt>
                <c:pt idx="36">
                  <c:v>1324.925</c:v>
                </c:pt>
                <c:pt idx="37">
                  <c:v>1328.1210000000001</c:v>
                </c:pt>
                <c:pt idx="38">
                  <c:v>1329.443</c:v>
                </c:pt>
                <c:pt idx="39">
                  <c:v>1326.4059999999999</c:v>
                </c:pt>
                <c:pt idx="40">
                  <c:v>1324.192</c:v>
                </c:pt>
                <c:pt idx="41">
                  <c:v>1321.848</c:v>
                </c:pt>
                <c:pt idx="42">
                  <c:v>1320.7380000000001</c:v>
                </c:pt>
                <c:pt idx="43">
                  <c:v>1322.3570999999999</c:v>
                </c:pt>
                <c:pt idx="44">
                  <c:v>1323.163</c:v>
                </c:pt>
                <c:pt idx="45">
                  <c:v>1323.2360000000001</c:v>
                </c:pt>
                <c:pt idx="46">
                  <c:v>1322.5260000000001</c:v>
                </c:pt>
                <c:pt idx="47">
                  <c:v>1319.954</c:v>
                </c:pt>
                <c:pt idx="48">
                  <c:v>1317.527</c:v>
                </c:pt>
                <c:pt idx="49">
                  <c:v>1315.7419</c:v>
                </c:pt>
                <c:pt idx="50">
                  <c:v>1317.17</c:v>
                </c:pt>
                <c:pt idx="51">
                  <c:v>1318.4449</c:v>
                </c:pt>
                <c:pt idx="52">
                  <c:v>1319.002</c:v>
                </c:pt>
                <c:pt idx="53">
                  <c:v>1318.184</c:v>
                </c:pt>
                <c:pt idx="54">
                  <c:v>1314.3878999999999</c:v>
                </c:pt>
                <c:pt idx="55">
                  <c:v>1311.7180000000001</c:v>
                </c:pt>
                <c:pt idx="56">
                  <c:v>1309.8408999999999</c:v>
                </c:pt>
                <c:pt idx="57">
                  <c:v>1309.8408999999999</c:v>
                </c:pt>
                <c:pt idx="58">
                  <c:v>1308.3059000000001</c:v>
                </c:pt>
                <c:pt idx="59">
                  <c:v>1307.171</c:v>
                </c:pt>
                <c:pt idx="60">
                  <c:v>1305.3978999999999</c:v>
                </c:pt>
                <c:pt idx="61">
                  <c:v>1304.42</c:v>
                </c:pt>
                <c:pt idx="62">
                  <c:v>1304.4199000000001</c:v>
                </c:pt>
                <c:pt idx="63">
                  <c:v>1304.6199999999999</c:v>
                </c:pt>
                <c:pt idx="64">
                  <c:v>1304.787</c:v>
                </c:pt>
                <c:pt idx="65">
                  <c:v>1304.1089999999999</c:v>
                </c:pt>
                <c:pt idx="66">
                  <c:v>1304.7070000000001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3AF-4C0F-8DC0-2EEA81783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16032"/>
        <c:axId val="487514496"/>
      </c:areaChart>
      <c:lineChart>
        <c:grouping val="standard"/>
        <c:varyColors val="0"/>
        <c:ser>
          <c:idx val="0"/>
          <c:order val="0"/>
          <c:tx>
            <c:strRef>
              <c:f>Main!$AJ$52</c:f>
              <c:strCache>
                <c:ptCount val="1"/>
                <c:pt idx="0">
                  <c:v>Corr: Global HY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Main!$AJ$54:$AJ$120</c:f>
              <c:numCache>
                <c:formatCode>General</c:formatCode>
                <c:ptCount val="67"/>
                <c:pt idx="0">
                  <c:v>0.44131060053781485</c:v>
                </c:pt>
                <c:pt idx="1">
                  <c:v>0.46835937829924507</c:v>
                </c:pt>
                <c:pt idx="2">
                  <c:v>0.46749937265754588</c:v>
                </c:pt>
                <c:pt idx="3">
                  <c:v>0.46483791962008325</c:v>
                </c:pt>
                <c:pt idx="4">
                  <c:v>0.47635273456257249</c:v>
                </c:pt>
                <c:pt idx="5">
                  <c:v>0.47299252955838911</c:v>
                </c:pt>
                <c:pt idx="6">
                  <c:v>0.47539539285006283</c:v>
                </c:pt>
                <c:pt idx="7">
                  <c:v>0.47727978624229944</c:v>
                </c:pt>
                <c:pt idx="8">
                  <c:v>0.46902302004162927</c:v>
                </c:pt>
                <c:pt idx="9">
                  <c:v>0.48098999315495167</c:v>
                </c:pt>
                <c:pt idx="10">
                  <c:v>0.48061602183630336</c:v>
                </c:pt>
                <c:pt idx="11">
                  <c:v>0.46120665666982519</c:v>
                </c:pt>
                <c:pt idx="12">
                  <c:v>0.49694781440626185</c:v>
                </c:pt>
                <c:pt idx="13">
                  <c:v>0.48150283365150909</c:v>
                </c:pt>
                <c:pt idx="14">
                  <c:v>0.47878925034442454</c:v>
                </c:pt>
                <c:pt idx="15">
                  <c:v>0.47877496708078521</c:v>
                </c:pt>
                <c:pt idx="16">
                  <c:v>0.4655655876929482</c:v>
                </c:pt>
                <c:pt idx="17">
                  <c:v>0.46210326238909261</c:v>
                </c:pt>
                <c:pt idx="18">
                  <c:v>0.46902254808245941</c:v>
                </c:pt>
                <c:pt idx="19">
                  <c:v>0.43778689412431948</c:v>
                </c:pt>
                <c:pt idx="20">
                  <c:v>0.44705155985800732</c:v>
                </c:pt>
                <c:pt idx="21">
                  <c:v>0.44753412017683453</c:v>
                </c:pt>
                <c:pt idx="22">
                  <c:v>0.43245250902599619</c:v>
                </c:pt>
                <c:pt idx="23">
                  <c:v>0.44379796526775106</c:v>
                </c:pt>
                <c:pt idx="24">
                  <c:v>0.40079823668217968</c:v>
                </c:pt>
                <c:pt idx="25">
                  <c:v>0.41195139825931881</c:v>
                </c:pt>
                <c:pt idx="26">
                  <c:v>0.45109188351436735</c:v>
                </c:pt>
                <c:pt idx="27">
                  <c:v>0.43781636817404102</c:v>
                </c:pt>
                <c:pt idx="28">
                  <c:v>0.40670399419627251</c:v>
                </c:pt>
                <c:pt idx="29">
                  <c:v>0.4480584804139417</c:v>
                </c:pt>
                <c:pt idx="30">
                  <c:v>0.47904453353824977</c:v>
                </c:pt>
                <c:pt idx="31">
                  <c:v>0.39155402660178962</c:v>
                </c:pt>
                <c:pt idx="32">
                  <c:v>0.34096560082048399</c:v>
                </c:pt>
                <c:pt idx="33">
                  <c:v>0.36788962741781572</c:v>
                </c:pt>
                <c:pt idx="34">
                  <c:v>0.30244248928378153</c:v>
                </c:pt>
                <c:pt idx="35">
                  <c:v>0.28086171928102027</c:v>
                </c:pt>
                <c:pt idx="36">
                  <c:v>0.22014372102545343</c:v>
                </c:pt>
                <c:pt idx="37">
                  <c:v>0.13295688341041162</c:v>
                </c:pt>
                <c:pt idx="38">
                  <c:v>0.15011433330988896</c:v>
                </c:pt>
                <c:pt idx="39">
                  <c:v>0.15089598485118386</c:v>
                </c:pt>
                <c:pt idx="40">
                  <c:v>0.15214096473750374</c:v>
                </c:pt>
                <c:pt idx="41">
                  <c:v>0.13882049474983968</c:v>
                </c:pt>
                <c:pt idx="42">
                  <c:v>0.12456859636094336</c:v>
                </c:pt>
                <c:pt idx="43">
                  <c:v>0.13542414571897818</c:v>
                </c:pt>
                <c:pt idx="44">
                  <c:v>0.16955678823370021</c:v>
                </c:pt>
                <c:pt idx="45">
                  <c:v>0.16684663549071169</c:v>
                </c:pt>
                <c:pt idx="46">
                  <c:v>0.16470594113371259</c:v>
                </c:pt>
                <c:pt idx="47">
                  <c:v>0.19148997484988672</c:v>
                </c:pt>
                <c:pt idx="48">
                  <c:v>0.14720120245866719</c:v>
                </c:pt>
                <c:pt idx="49">
                  <c:v>0.11805113354428724</c:v>
                </c:pt>
                <c:pt idx="50">
                  <c:v>0.12101729467411693</c:v>
                </c:pt>
                <c:pt idx="51">
                  <c:v>0.11581561574330751</c:v>
                </c:pt>
                <c:pt idx="52">
                  <c:v>0.11555706830690808</c:v>
                </c:pt>
                <c:pt idx="53">
                  <c:v>0.11667642399836389</c:v>
                </c:pt>
                <c:pt idx="54">
                  <c:v>0.10681287223039947</c:v>
                </c:pt>
                <c:pt idx="55">
                  <c:v>8.6738453850412886E-2</c:v>
                </c:pt>
                <c:pt idx="56">
                  <c:v>5.6276050189726978E-2</c:v>
                </c:pt>
                <c:pt idx="57">
                  <c:v>5.5952750076955084E-2</c:v>
                </c:pt>
                <c:pt idx="58">
                  <c:v>4.9057681870316686E-2</c:v>
                </c:pt>
                <c:pt idx="59">
                  <c:v>3.9361477410383358E-2</c:v>
                </c:pt>
                <c:pt idx="60">
                  <c:v>4.7536065606035072E-2</c:v>
                </c:pt>
                <c:pt idx="61">
                  <c:v>7.8273078164538532E-2</c:v>
                </c:pt>
                <c:pt idx="62">
                  <c:v>7.7346763576431568E-2</c:v>
                </c:pt>
                <c:pt idx="63">
                  <c:v>9.367012078128481E-2</c:v>
                </c:pt>
                <c:pt idx="64">
                  <c:v>7.8117117076199422E-2</c:v>
                </c:pt>
                <c:pt idx="65">
                  <c:v>4.9270796832574758E-2</c:v>
                </c:pt>
                <c:pt idx="66">
                  <c:v>5.9845451897381281E-2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3AF-4C0F-8DC0-2EEA81783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02976"/>
        <c:axId val="487504512"/>
      </c:lineChart>
      <c:dateAx>
        <c:axId val="487502976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7504512"/>
        <c:crosses val="autoZero"/>
        <c:auto val="1"/>
        <c:lblOffset val="100"/>
        <c:baseTimeUnit val="days"/>
        <c:majorUnit val="1"/>
      </c:dateAx>
      <c:valAx>
        <c:axId val="4875045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502976"/>
        <c:crosses val="autoZero"/>
        <c:crossBetween val="between"/>
      </c:valAx>
      <c:valAx>
        <c:axId val="4875144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516032"/>
        <c:crosses val="max"/>
        <c:crossBetween val="between"/>
      </c:valAx>
      <c:dateAx>
        <c:axId val="4875160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7514496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631"/>
          <c:h val="6.5839094823637492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166"/>
          <c:h val="0.7433354521693607"/>
        </c:manualLayout>
      </c:layout>
      <c:areaChart>
        <c:grouping val="standard"/>
        <c:varyColors val="0"/>
        <c:ser>
          <c:idx val="2"/>
          <c:order val="1"/>
          <c:tx>
            <c:strRef>
              <c:f>Main!$CY$52</c:f>
              <c:strCache>
                <c:ptCount val="1"/>
                <c:pt idx="0">
                  <c:v>JACI TR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Main!$CY$54:$CY$120</c:f>
              <c:numCache>
                <c:formatCode>General</c:formatCode>
                <c:ptCount val="67"/>
                <c:pt idx="0">
                  <c:v>211.3109</c:v>
                </c:pt>
                <c:pt idx="1">
                  <c:v>211.542</c:v>
                </c:pt>
                <c:pt idx="2">
                  <c:v>211.9392</c:v>
                </c:pt>
                <c:pt idx="3">
                  <c:v>211.9539</c:v>
                </c:pt>
                <c:pt idx="4">
                  <c:v>211.68879999999999</c:v>
                </c:pt>
                <c:pt idx="5">
                  <c:v>211.58600000000001</c:v>
                </c:pt>
                <c:pt idx="6">
                  <c:v>211.55709999999999</c:v>
                </c:pt>
                <c:pt idx="7">
                  <c:v>211.65280000000001</c:v>
                </c:pt>
                <c:pt idx="8">
                  <c:v>211.6831</c:v>
                </c:pt>
                <c:pt idx="9">
                  <c:v>211.80260000000001</c:v>
                </c:pt>
                <c:pt idx="10">
                  <c:v>211.78389999999999</c:v>
                </c:pt>
                <c:pt idx="11">
                  <c:v>212.02189999999999</c:v>
                </c:pt>
                <c:pt idx="12">
                  <c:v>212.2098</c:v>
                </c:pt>
                <c:pt idx="13">
                  <c:v>212.01660000000001</c:v>
                </c:pt>
                <c:pt idx="14">
                  <c:v>211.75229999999999</c:v>
                </c:pt>
                <c:pt idx="15">
                  <c:v>211.9674</c:v>
                </c:pt>
                <c:pt idx="16">
                  <c:v>211.91679999999999</c:v>
                </c:pt>
                <c:pt idx="17">
                  <c:v>211.679</c:v>
                </c:pt>
                <c:pt idx="18">
                  <c:v>211.55690000000001</c:v>
                </c:pt>
                <c:pt idx="19">
                  <c:v>211.7</c:v>
                </c:pt>
                <c:pt idx="20">
                  <c:v>211.59559999999999</c:v>
                </c:pt>
                <c:pt idx="21">
                  <c:v>211.50960000000001</c:v>
                </c:pt>
                <c:pt idx="22">
                  <c:v>211.50960000000001</c:v>
                </c:pt>
                <c:pt idx="23">
                  <c:v>211.3494</c:v>
                </c:pt>
                <c:pt idx="24">
                  <c:v>211.82650000000001</c:v>
                </c:pt>
                <c:pt idx="25">
                  <c:v>211.85069999999999</c:v>
                </c:pt>
                <c:pt idx="26">
                  <c:v>211.39930000000001</c:v>
                </c:pt>
                <c:pt idx="27">
                  <c:v>211.8442</c:v>
                </c:pt>
                <c:pt idx="28">
                  <c:v>212.4127</c:v>
                </c:pt>
                <c:pt idx="29">
                  <c:v>212.8905</c:v>
                </c:pt>
                <c:pt idx="30">
                  <c:v>213.1414</c:v>
                </c:pt>
                <c:pt idx="31">
                  <c:v>212.52680000000001</c:v>
                </c:pt>
                <c:pt idx="32">
                  <c:v>213.0607</c:v>
                </c:pt>
                <c:pt idx="33">
                  <c:v>213.45429999999999</c:v>
                </c:pt>
                <c:pt idx="34">
                  <c:v>213.577</c:v>
                </c:pt>
                <c:pt idx="35">
                  <c:v>213.64709999999999</c:v>
                </c:pt>
                <c:pt idx="36">
                  <c:v>213.62710000000001</c:v>
                </c:pt>
                <c:pt idx="37">
                  <c:v>214.16370000000001</c:v>
                </c:pt>
                <c:pt idx="38">
                  <c:v>214.09800000000001</c:v>
                </c:pt>
                <c:pt idx="39">
                  <c:v>214.13740000000001</c:v>
                </c:pt>
                <c:pt idx="40">
                  <c:v>214.19229999999999</c:v>
                </c:pt>
                <c:pt idx="41">
                  <c:v>214.0112</c:v>
                </c:pt>
                <c:pt idx="42">
                  <c:v>214.20230000000001</c:v>
                </c:pt>
                <c:pt idx="43">
                  <c:v>214.41329999999999</c:v>
                </c:pt>
                <c:pt idx="44">
                  <c:v>214.53460000000001</c:v>
                </c:pt>
                <c:pt idx="45">
                  <c:v>214.70179999999999</c:v>
                </c:pt>
                <c:pt idx="46">
                  <c:v>214.54169999999999</c:v>
                </c:pt>
                <c:pt idx="47">
                  <c:v>214.54169999999999</c:v>
                </c:pt>
                <c:pt idx="48">
                  <c:v>214.5838</c:v>
                </c:pt>
                <c:pt idx="49">
                  <c:v>214.2586</c:v>
                </c:pt>
                <c:pt idx="50">
                  <c:v>214.77780000000001</c:v>
                </c:pt>
                <c:pt idx="51">
                  <c:v>214.8459</c:v>
                </c:pt>
                <c:pt idx="52">
                  <c:v>214.80449999999999</c:v>
                </c:pt>
                <c:pt idx="53">
                  <c:v>214.6935</c:v>
                </c:pt>
                <c:pt idx="54">
                  <c:v>214.65790000000001</c:v>
                </c:pt>
                <c:pt idx="55">
                  <c:v>214.74109999999999</c:v>
                </c:pt>
                <c:pt idx="56">
                  <c:v>214.70349999999999</c:v>
                </c:pt>
                <c:pt idx="57">
                  <c:v>214.70349999999999</c:v>
                </c:pt>
                <c:pt idx="58">
                  <c:v>214.63489999999999</c:v>
                </c:pt>
                <c:pt idx="59">
                  <c:v>214.32490000000001</c:v>
                </c:pt>
                <c:pt idx="60">
                  <c:v>214.20140000000001</c:v>
                </c:pt>
                <c:pt idx="61">
                  <c:v>214.22720000000001</c:v>
                </c:pt>
                <c:pt idx="62">
                  <c:v>214.22720000000001</c:v>
                </c:pt>
                <c:pt idx="63">
                  <c:v>214.23609999999999</c:v>
                </c:pt>
                <c:pt idx="64">
                  <c:v>214.2859</c:v>
                </c:pt>
                <c:pt idx="65">
                  <c:v>214.60720000000001</c:v>
                </c:pt>
                <c:pt idx="66">
                  <c:v>214.6413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7D8-42EE-A334-63FEC2B14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35360"/>
        <c:axId val="487533568"/>
      </c:areaChart>
      <c:lineChart>
        <c:grouping val="standard"/>
        <c:varyColors val="0"/>
        <c:ser>
          <c:idx val="0"/>
          <c:order val="0"/>
          <c:tx>
            <c:strRef>
              <c:f>Main!$AK$52</c:f>
              <c:strCache>
                <c:ptCount val="1"/>
                <c:pt idx="0">
                  <c:v>Corr: JACI TR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Main!$AK$54:$AK$120</c:f>
              <c:numCache>
                <c:formatCode>General</c:formatCode>
                <c:ptCount val="67"/>
                <c:pt idx="0">
                  <c:v>0.11099357049991004</c:v>
                </c:pt>
                <c:pt idx="1">
                  <c:v>0.13016551369572016</c:v>
                </c:pt>
                <c:pt idx="2">
                  <c:v>0.12539362412919014</c:v>
                </c:pt>
                <c:pt idx="3">
                  <c:v>0.12657512870754686</c:v>
                </c:pt>
                <c:pt idx="4">
                  <c:v>0.11001973517944959</c:v>
                </c:pt>
                <c:pt idx="5">
                  <c:v>0.11805330405321104</c:v>
                </c:pt>
                <c:pt idx="6">
                  <c:v>0.12294963757214986</c:v>
                </c:pt>
                <c:pt idx="7">
                  <c:v>0.1278825248989347</c:v>
                </c:pt>
                <c:pt idx="8">
                  <c:v>0.1192502499554168</c:v>
                </c:pt>
                <c:pt idx="9">
                  <c:v>0.10776685361973752</c:v>
                </c:pt>
                <c:pt idx="10">
                  <c:v>0.10549723259567023</c:v>
                </c:pt>
                <c:pt idx="11">
                  <c:v>0.13574677524219964</c:v>
                </c:pt>
                <c:pt idx="12">
                  <c:v>0.13297214789822914</c:v>
                </c:pt>
                <c:pt idx="13">
                  <c:v>0.13283467825608677</c:v>
                </c:pt>
                <c:pt idx="14">
                  <c:v>0.13805695739258139</c:v>
                </c:pt>
                <c:pt idx="15">
                  <c:v>8.4997830733522184E-2</c:v>
                </c:pt>
                <c:pt idx="16">
                  <c:v>8.0031725561227562E-2</c:v>
                </c:pt>
                <c:pt idx="17">
                  <c:v>6.8047516025555671E-2</c:v>
                </c:pt>
                <c:pt idx="18">
                  <c:v>5.1837368004006242E-2</c:v>
                </c:pt>
                <c:pt idx="19">
                  <c:v>6.5720465218279844E-2</c:v>
                </c:pt>
                <c:pt idx="20">
                  <c:v>5.9380703426322144E-2</c:v>
                </c:pt>
                <c:pt idx="21">
                  <c:v>5.6641756952785803E-2</c:v>
                </c:pt>
                <c:pt idx="22">
                  <c:v>5.4015564323271363E-2</c:v>
                </c:pt>
                <c:pt idx="23">
                  <c:v>5.8770931067069022E-2</c:v>
                </c:pt>
                <c:pt idx="24">
                  <c:v>0.10069716927326842</c:v>
                </c:pt>
                <c:pt idx="25">
                  <c:v>0.10076135467979506</c:v>
                </c:pt>
                <c:pt idx="26">
                  <c:v>3.8021134787741981E-2</c:v>
                </c:pt>
                <c:pt idx="27">
                  <c:v>7.4980579700468911E-2</c:v>
                </c:pt>
                <c:pt idx="28">
                  <c:v>1.670341107275548E-2</c:v>
                </c:pt>
                <c:pt idx="29">
                  <c:v>-7.5367738699753054E-3</c:v>
                </c:pt>
                <c:pt idx="30">
                  <c:v>-5.2555228348075189E-2</c:v>
                </c:pt>
                <c:pt idx="31">
                  <c:v>0.1253515293695954</c:v>
                </c:pt>
                <c:pt idx="32">
                  <c:v>2.635363783244829E-2</c:v>
                </c:pt>
                <c:pt idx="33">
                  <c:v>1.6117371314427618E-2</c:v>
                </c:pt>
                <c:pt idx="34">
                  <c:v>-4.2865761728715576E-3</c:v>
                </c:pt>
                <c:pt idx="35">
                  <c:v>-8.2839686677086419E-4</c:v>
                </c:pt>
                <c:pt idx="36">
                  <c:v>2.4649689195363017E-4</c:v>
                </c:pt>
                <c:pt idx="37">
                  <c:v>-6.8235488965452132E-2</c:v>
                </c:pt>
                <c:pt idx="38">
                  <c:v>-7.8196819159297756E-2</c:v>
                </c:pt>
                <c:pt idx="39">
                  <c:v>-8.2004128244332772E-2</c:v>
                </c:pt>
                <c:pt idx="40">
                  <c:v>-8.8980171772846506E-2</c:v>
                </c:pt>
                <c:pt idx="41">
                  <c:v>-9.1222076184611825E-2</c:v>
                </c:pt>
                <c:pt idx="42">
                  <c:v>-8.8247144104928996E-2</c:v>
                </c:pt>
                <c:pt idx="43">
                  <c:v>-7.7440180759386718E-2</c:v>
                </c:pt>
                <c:pt idx="44">
                  <c:v>-0.10503320364648532</c:v>
                </c:pt>
                <c:pt idx="45">
                  <c:v>-0.11385547262801708</c:v>
                </c:pt>
                <c:pt idx="46">
                  <c:v>-0.12834469511358709</c:v>
                </c:pt>
                <c:pt idx="47">
                  <c:v>-0.12761465280009371</c:v>
                </c:pt>
                <c:pt idx="48">
                  <c:v>-0.14973977324490975</c:v>
                </c:pt>
                <c:pt idx="49">
                  <c:v>-0.17660511635228734</c:v>
                </c:pt>
                <c:pt idx="50">
                  <c:v>-0.18298770532886982</c:v>
                </c:pt>
                <c:pt idx="51">
                  <c:v>-0.17662483907199306</c:v>
                </c:pt>
                <c:pt idx="52">
                  <c:v>-0.16531163697018647</c:v>
                </c:pt>
                <c:pt idx="53">
                  <c:v>-0.16198158560916254</c:v>
                </c:pt>
                <c:pt idx="54">
                  <c:v>-0.17263185196862355</c:v>
                </c:pt>
                <c:pt idx="55">
                  <c:v>-0.17595907612605299</c:v>
                </c:pt>
                <c:pt idx="56">
                  <c:v>-0.17924195118950037</c:v>
                </c:pt>
                <c:pt idx="57">
                  <c:v>-0.17920617057168203</c:v>
                </c:pt>
                <c:pt idx="58">
                  <c:v>-0.19479507443830202</c:v>
                </c:pt>
                <c:pt idx="59">
                  <c:v>-0.23043240898418191</c:v>
                </c:pt>
                <c:pt idx="60">
                  <c:v>-0.22004347859199139</c:v>
                </c:pt>
                <c:pt idx="61">
                  <c:v>-0.21398439882350254</c:v>
                </c:pt>
                <c:pt idx="62">
                  <c:v>-0.21351833469492273</c:v>
                </c:pt>
                <c:pt idx="63">
                  <c:v>-0.18920071097489843</c:v>
                </c:pt>
                <c:pt idx="64">
                  <c:v>-0.15387992089711836</c:v>
                </c:pt>
                <c:pt idx="65">
                  <c:v>-0.20333940762948316</c:v>
                </c:pt>
                <c:pt idx="66">
                  <c:v>-0.20210050473482491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2EE-A334-63FEC2B14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30496"/>
        <c:axId val="487532032"/>
      </c:lineChart>
      <c:dateAx>
        <c:axId val="487530496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7532032"/>
        <c:crosses val="autoZero"/>
        <c:auto val="1"/>
        <c:lblOffset val="100"/>
        <c:baseTimeUnit val="days"/>
        <c:majorUnit val="1"/>
      </c:dateAx>
      <c:valAx>
        <c:axId val="487532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530496"/>
        <c:crosses val="autoZero"/>
        <c:crossBetween val="between"/>
      </c:valAx>
      <c:valAx>
        <c:axId val="4875335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535360"/>
        <c:crosses val="max"/>
        <c:crossBetween val="between"/>
      </c:valAx>
      <c:dateAx>
        <c:axId val="4875353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7533568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609"/>
          <c:h val="6.583909482363752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188"/>
          <c:h val="0.74333545216936092"/>
        </c:manualLayout>
      </c:layout>
      <c:areaChart>
        <c:grouping val="standard"/>
        <c:varyColors val="0"/>
        <c:ser>
          <c:idx val="2"/>
          <c:order val="1"/>
          <c:tx>
            <c:strRef>
              <c:f>Main!$CZ$52</c:f>
              <c:strCache>
                <c:ptCount val="1"/>
                <c:pt idx="0">
                  <c:v>JACI IG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Main!$CZ$54:$CZ$120</c:f>
              <c:numCache>
                <c:formatCode>General</c:formatCode>
                <c:ptCount val="67"/>
                <c:pt idx="0">
                  <c:v>187.98220000000001</c:v>
                </c:pt>
                <c:pt idx="1">
                  <c:v>188.1378</c:v>
                </c:pt>
                <c:pt idx="2">
                  <c:v>188.54390000000001</c:v>
                </c:pt>
                <c:pt idx="3">
                  <c:v>188.52760000000001</c:v>
                </c:pt>
                <c:pt idx="4">
                  <c:v>188.25059999999999</c:v>
                </c:pt>
                <c:pt idx="5">
                  <c:v>188.11</c:v>
                </c:pt>
                <c:pt idx="6">
                  <c:v>188.07480000000001</c:v>
                </c:pt>
                <c:pt idx="7">
                  <c:v>188.17910000000001</c:v>
                </c:pt>
                <c:pt idx="8">
                  <c:v>188.2071</c:v>
                </c:pt>
                <c:pt idx="9">
                  <c:v>188.29949999999999</c:v>
                </c:pt>
                <c:pt idx="10">
                  <c:v>188.2312</c:v>
                </c:pt>
                <c:pt idx="11">
                  <c:v>188.47489999999999</c:v>
                </c:pt>
                <c:pt idx="12">
                  <c:v>188.6763</c:v>
                </c:pt>
                <c:pt idx="13">
                  <c:v>188.43270000000001</c:v>
                </c:pt>
                <c:pt idx="14">
                  <c:v>188.14930000000001</c:v>
                </c:pt>
                <c:pt idx="15">
                  <c:v>188.3817</c:v>
                </c:pt>
                <c:pt idx="16">
                  <c:v>188.37700000000001</c:v>
                </c:pt>
                <c:pt idx="17">
                  <c:v>188.1352</c:v>
                </c:pt>
                <c:pt idx="18">
                  <c:v>188.01679999999999</c:v>
                </c:pt>
                <c:pt idx="19">
                  <c:v>188.16829999999999</c:v>
                </c:pt>
                <c:pt idx="20">
                  <c:v>188.06540000000001</c:v>
                </c:pt>
                <c:pt idx="21">
                  <c:v>188.02860000000001</c:v>
                </c:pt>
                <c:pt idx="22">
                  <c:v>188.02860000000001</c:v>
                </c:pt>
                <c:pt idx="23">
                  <c:v>187.8604</c:v>
                </c:pt>
                <c:pt idx="24">
                  <c:v>188.40620000000001</c:v>
                </c:pt>
                <c:pt idx="25">
                  <c:v>188.44</c:v>
                </c:pt>
                <c:pt idx="26">
                  <c:v>187.98929999999999</c:v>
                </c:pt>
                <c:pt idx="27">
                  <c:v>188.398</c:v>
                </c:pt>
                <c:pt idx="28">
                  <c:v>188.8271</c:v>
                </c:pt>
                <c:pt idx="29">
                  <c:v>189.35419999999999</c:v>
                </c:pt>
                <c:pt idx="30">
                  <c:v>189.6412</c:v>
                </c:pt>
                <c:pt idx="31">
                  <c:v>188.89070000000001</c:v>
                </c:pt>
                <c:pt idx="32">
                  <c:v>189.33850000000001</c:v>
                </c:pt>
                <c:pt idx="33">
                  <c:v>189.75309999999999</c:v>
                </c:pt>
                <c:pt idx="34">
                  <c:v>189.89850000000001</c:v>
                </c:pt>
                <c:pt idx="35">
                  <c:v>189.9631</c:v>
                </c:pt>
                <c:pt idx="36">
                  <c:v>189.92869999999999</c:v>
                </c:pt>
                <c:pt idx="37">
                  <c:v>190.47669999999999</c:v>
                </c:pt>
                <c:pt idx="38">
                  <c:v>190.4068</c:v>
                </c:pt>
                <c:pt idx="39">
                  <c:v>190.4409</c:v>
                </c:pt>
                <c:pt idx="40">
                  <c:v>190.48519999999999</c:v>
                </c:pt>
                <c:pt idx="41">
                  <c:v>190.28630000000001</c:v>
                </c:pt>
                <c:pt idx="42">
                  <c:v>190.4658</c:v>
                </c:pt>
                <c:pt idx="43">
                  <c:v>190.69040000000001</c:v>
                </c:pt>
                <c:pt idx="44">
                  <c:v>190.8578</c:v>
                </c:pt>
                <c:pt idx="45">
                  <c:v>191.04859999999999</c:v>
                </c:pt>
                <c:pt idx="46">
                  <c:v>190.88290000000001</c:v>
                </c:pt>
                <c:pt idx="47">
                  <c:v>190.88290000000001</c:v>
                </c:pt>
                <c:pt idx="48">
                  <c:v>190.93299999999999</c:v>
                </c:pt>
                <c:pt idx="49">
                  <c:v>190.60290000000001</c:v>
                </c:pt>
                <c:pt idx="50">
                  <c:v>191.16210000000001</c:v>
                </c:pt>
                <c:pt idx="51">
                  <c:v>191.25190000000001</c:v>
                </c:pt>
                <c:pt idx="52">
                  <c:v>191.24160000000001</c:v>
                </c:pt>
                <c:pt idx="53">
                  <c:v>191.142</c:v>
                </c:pt>
                <c:pt idx="54">
                  <c:v>191.15559999999999</c:v>
                </c:pt>
                <c:pt idx="55">
                  <c:v>191.3039</c:v>
                </c:pt>
                <c:pt idx="56">
                  <c:v>191.3235</c:v>
                </c:pt>
                <c:pt idx="57">
                  <c:v>191.3235</c:v>
                </c:pt>
                <c:pt idx="58">
                  <c:v>191.25649999999999</c:v>
                </c:pt>
                <c:pt idx="59">
                  <c:v>190.93600000000001</c:v>
                </c:pt>
                <c:pt idx="60">
                  <c:v>190.80600000000001</c:v>
                </c:pt>
                <c:pt idx="61">
                  <c:v>190.84200000000001</c:v>
                </c:pt>
                <c:pt idx="62">
                  <c:v>190.84200000000001</c:v>
                </c:pt>
                <c:pt idx="63">
                  <c:v>190.8622</c:v>
                </c:pt>
                <c:pt idx="64">
                  <c:v>190.94139999999999</c:v>
                </c:pt>
                <c:pt idx="65">
                  <c:v>191.30889999999999</c:v>
                </c:pt>
                <c:pt idx="66">
                  <c:v>191.35980000000001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8B3-4402-AEEC-1EE30D970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63264"/>
        <c:axId val="487561472"/>
      </c:areaChart>
      <c:lineChart>
        <c:grouping val="standard"/>
        <c:varyColors val="0"/>
        <c:ser>
          <c:idx val="0"/>
          <c:order val="0"/>
          <c:tx>
            <c:strRef>
              <c:f>Main!$AL$52</c:f>
              <c:strCache>
                <c:ptCount val="1"/>
                <c:pt idx="0">
                  <c:v>Corr: JACI IG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Main!$AL$54:$AL$120</c:f>
              <c:numCache>
                <c:formatCode>General</c:formatCode>
                <c:ptCount val="67"/>
                <c:pt idx="0">
                  <c:v>5.264940188450052E-2</c:v>
                </c:pt>
                <c:pt idx="1">
                  <c:v>6.3319399860214537E-2</c:v>
                </c:pt>
                <c:pt idx="2">
                  <c:v>5.7368774573932746E-2</c:v>
                </c:pt>
                <c:pt idx="3">
                  <c:v>5.8720258191468304E-2</c:v>
                </c:pt>
                <c:pt idx="4">
                  <c:v>3.9798639461167115E-2</c:v>
                </c:pt>
                <c:pt idx="5">
                  <c:v>4.9728906618653729E-2</c:v>
                </c:pt>
                <c:pt idx="6">
                  <c:v>5.4282176805909917E-2</c:v>
                </c:pt>
                <c:pt idx="7">
                  <c:v>5.8543083466761181E-2</c:v>
                </c:pt>
                <c:pt idx="8">
                  <c:v>4.8463080004593269E-2</c:v>
                </c:pt>
                <c:pt idx="9">
                  <c:v>3.5663911707955943E-2</c:v>
                </c:pt>
                <c:pt idx="10">
                  <c:v>3.5261618585738105E-2</c:v>
                </c:pt>
                <c:pt idx="11">
                  <c:v>6.3849354280678922E-2</c:v>
                </c:pt>
                <c:pt idx="12">
                  <c:v>6.2930260752219538E-2</c:v>
                </c:pt>
                <c:pt idx="13">
                  <c:v>6.6150072635628054E-2</c:v>
                </c:pt>
                <c:pt idx="14">
                  <c:v>7.0567832718759285E-2</c:v>
                </c:pt>
                <c:pt idx="15">
                  <c:v>1.6992775175490794E-2</c:v>
                </c:pt>
                <c:pt idx="16">
                  <c:v>8.1725455081785598E-3</c:v>
                </c:pt>
                <c:pt idx="17">
                  <c:v>-4.7966634057189832E-3</c:v>
                </c:pt>
                <c:pt idx="18">
                  <c:v>-1.9462609197799116E-2</c:v>
                </c:pt>
                <c:pt idx="19">
                  <c:v>-1.9871730337642675E-3</c:v>
                </c:pt>
                <c:pt idx="20">
                  <c:v>-9.4849110931602507E-3</c:v>
                </c:pt>
                <c:pt idx="21">
                  <c:v>-9.4568815566008074E-3</c:v>
                </c:pt>
                <c:pt idx="22">
                  <c:v>-1.2365342910312068E-2</c:v>
                </c:pt>
                <c:pt idx="23">
                  <c:v>-7.5013953249315922E-3</c:v>
                </c:pt>
                <c:pt idx="24">
                  <c:v>3.7230771061416978E-2</c:v>
                </c:pt>
                <c:pt idx="25">
                  <c:v>3.652046330583468E-2</c:v>
                </c:pt>
                <c:pt idx="26">
                  <c:v>-3.0459180410811085E-2</c:v>
                </c:pt>
                <c:pt idx="27">
                  <c:v>8.0988495234663067E-4</c:v>
                </c:pt>
                <c:pt idx="28">
                  <c:v>-4.2426239644170277E-2</c:v>
                </c:pt>
                <c:pt idx="29">
                  <c:v>-7.1677893713495242E-2</c:v>
                </c:pt>
                <c:pt idx="30">
                  <c:v>-0.12699545984443528</c:v>
                </c:pt>
                <c:pt idx="31">
                  <c:v>6.6059020169575419E-2</c:v>
                </c:pt>
                <c:pt idx="32">
                  <c:v>-6.412464444725605E-3</c:v>
                </c:pt>
                <c:pt idx="33">
                  <c:v>-1.465923991769731E-2</c:v>
                </c:pt>
                <c:pt idx="34">
                  <c:v>-3.6149924083387901E-2</c:v>
                </c:pt>
                <c:pt idx="35">
                  <c:v>-3.3518072008975129E-2</c:v>
                </c:pt>
                <c:pt idx="36">
                  <c:v>-3.1378179280381786E-2</c:v>
                </c:pt>
                <c:pt idx="37">
                  <c:v>-9.8258430946222886E-2</c:v>
                </c:pt>
                <c:pt idx="38">
                  <c:v>-0.10891880166890859</c:v>
                </c:pt>
                <c:pt idx="39">
                  <c:v>-0.11219911787161059</c:v>
                </c:pt>
                <c:pt idx="40">
                  <c:v>-0.11962496096491838</c:v>
                </c:pt>
                <c:pt idx="41">
                  <c:v>-0.12180856768656088</c:v>
                </c:pt>
                <c:pt idx="42">
                  <c:v>-0.119479716316053</c:v>
                </c:pt>
                <c:pt idx="43">
                  <c:v>-0.10913276468131897</c:v>
                </c:pt>
                <c:pt idx="44">
                  <c:v>-0.13663708530481833</c:v>
                </c:pt>
                <c:pt idx="45">
                  <c:v>-0.14556739929561913</c:v>
                </c:pt>
                <c:pt idx="46">
                  <c:v>-0.15964311810165474</c:v>
                </c:pt>
                <c:pt idx="47">
                  <c:v>-0.15826754784110064</c:v>
                </c:pt>
                <c:pt idx="48">
                  <c:v>-0.18090211752194585</c:v>
                </c:pt>
                <c:pt idx="49">
                  <c:v>-0.20481869709530964</c:v>
                </c:pt>
                <c:pt idx="50">
                  <c:v>-0.21325629945827429</c:v>
                </c:pt>
                <c:pt idx="51">
                  <c:v>-0.20534630031512235</c:v>
                </c:pt>
                <c:pt idx="52">
                  <c:v>-0.19389628689002947</c:v>
                </c:pt>
                <c:pt idx="53">
                  <c:v>-0.19045039366558256</c:v>
                </c:pt>
                <c:pt idx="54">
                  <c:v>-0.19838572769934232</c:v>
                </c:pt>
                <c:pt idx="55">
                  <c:v>-0.19826423164853529</c:v>
                </c:pt>
                <c:pt idx="56">
                  <c:v>-0.19133787868611499</c:v>
                </c:pt>
                <c:pt idx="57">
                  <c:v>-0.1913098500166332</c:v>
                </c:pt>
                <c:pt idx="58">
                  <c:v>-0.20834723659190973</c:v>
                </c:pt>
                <c:pt idx="59">
                  <c:v>-0.24407120691400941</c:v>
                </c:pt>
                <c:pt idx="60">
                  <c:v>-0.23343655101239569</c:v>
                </c:pt>
                <c:pt idx="61">
                  <c:v>-0.22332083378816708</c:v>
                </c:pt>
                <c:pt idx="62">
                  <c:v>-0.22256291726670827</c:v>
                </c:pt>
                <c:pt idx="63">
                  <c:v>-0.19677688500887633</c:v>
                </c:pt>
                <c:pt idx="64">
                  <c:v>-0.16127914038329033</c:v>
                </c:pt>
                <c:pt idx="65">
                  <c:v>-0.2125108059285335</c:v>
                </c:pt>
                <c:pt idx="66">
                  <c:v>-0.2117491708518876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8B3-4402-AEEC-1EE30D970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54048"/>
        <c:axId val="487559936"/>
      </c:lineChart>
      <c:dateAx>
        <c:axId val="487554048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7559936"/>
        <c:crosses val="autoZero"/>
        <c:auto val="1"/>
        <c:lblOffset val="100"/>
        <c:baseTimeUnit val="days"/>
        <c:majorUnit val="1"/>
      </c:dateAx>
      <c:valAx>
        <c:axId val="48755993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554048"/>
        <c:crosses val="autoZero"/>
        <c:crossBetween val="between"/>
      </c:valAx>
      <c:valAx>
        <c:axId val="4875614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563264"/>
        <c:crosses val="max"/>
        <c:crossBetween val="between"/>
      </c:valAx>
      <c:dateAx>
        <c:axId val="4875632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7561472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586"/>
          <c:h val="6.5839094823637548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21"/>
          <c:h val="0.74333545216936114"/>
        </c:manualLayout>
      </c:layout>
      <c:areaChart>
        <c:grouping val="standard"/>
        <c:varyColors val="0"/>
        <c:ser>
          <c:idx val="2"/>
          <c:order val="1"/>
          <c:tx>
            <c:strRef>
              <c:f>Main!$DA$52</c:f>
              <c:strCache>
                <c:ptCount val="1"/>
                <c:pt idx="0">
                  <c:v>JACI HY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Main!$DA$54:$DA$120</c:f>
              <c:numCache>
                <c:formatCode>General</c:formatCode>
                <c:ptCount val="67"/>
                <c:pt idx="0">
                  <c:v>284.63600000000002</c:v>
                </c:pt>
                <c:pt idx="1">
                  <c:v>285.20069999999998</c:v>
                </c:pt>
                <c:pt idx="2">
                  <c:v>285.46870000000001</c:v>
                </c:pt>
                <c:pt idx="3">
                  <c:v>285.63690000000003</c:v>
                </c:pt>
                <c:pt idx="4">
                  <c:v>285.48779999999999</c:v>
                </c:pt>
                <c:pt idx="5">
                  <c:v>285.59829999999999</c:v>
                </c:pt>
                <c:pt idx="6">
                  <c:v>285.60750000000002</c:v>
                </c:pt>
                <c:pt idx="7">
                  <c:v>285.6395</c:v>
                </c:pt>
                <c:pt idx="8">
                  <c:v>285.67489999999998</c:v>
                </c:pt>
                <c:pt idx="9">
                  <c:v>285.90649999999999</c:v>
                </c:pt>
                <c:pt idx="10">
                  <c:v>286.1422</c:v>
                </c:pt>
                <c:pt idx="11">
                  <c:v>286.3014</c:v>
                </c:pt>
                <c:pt idx="12">
                  <c:v>286.38159999999999</c:v>
                </c:pt>
                <c:pt idx="13">
                  <c:v>286.48399999999998</c:v>
                </c:pt>
                <c:pt idx="14">
                  <c:v>286.37189999999998</c:v>
                </c:pt>
                <c:pt idx="15">
                  <c:v>286.44490000000002</c:v>
                </c:pt>
                <c:pt idx="16">
                  <c:v>286.16390000000001</c:v>
                </c:pt>
                <c:pt idx="17">
                  <c:v>286.0034</c:v>
                </c:pt>
                <c:pt idx="18">
                  <c:v>285.89069999999998</c:v>
                </c:pt>
                <c:pt idx="19">
                  <c:v>285.9554</c:v>
                </c:pt>
                <c:pt idx="20">
                  <c:v>285.86799999999999</c:v>
                </c:pt>
                <c:pt idx="21">
                  <c:v>285.54219999999998</c:v>
                </c:pt>
                <c:pt idx="22">
                  <c:v>285.54219999999998</c:v>
                </c:pt>
                <c:pt idx="23">
                  <c:v>285.46230000000003</c:v>
                </c:pt>
                <c:pt idx="24">
                  <c:v>285.46449999999999</c:v>
                </c:pt>
                <c:pt idx="25">
                  <c:v>285.43189999999998</c:v>
                </c:pt>
                <c:pt idx="26">
                  <c:v>285.08330000000001</c:v>
                </c:pt>
                <c:pt idx="27">
                  <c:v>285.6146</c:v>
                </c:pt>
                <c:pt idx="28">
                  <c:v>286.78429999999997</c:v>
                </c:pt>
                <c:pt idx="29">
                  <c:v>286.88959999999997</c:v>
                </c:pt>
                <c:pt idx="30">
                  <c:v>286.89109999999999</c:v>
                </c:pt>
                <c:pt idx="31">
                  <c:v>287.13740000000001</c:v>
                </c:pt>
                <c:pt idx="32">
                  <c:v>287.99990000000003</c:v>
                </c:pt>
                <c:pt idx="33">
                  <c:v>288.18979999999999</c:v>
                </c:pt>
                <c:pt idx="34">
                  <c:v>288.16430000000003</c:v>
                </c:pt>
                <c:pt idx="35">
                  <c:v>288.24709999999999</c:v>
                </c:pt>
                <c:pt idx="36">
                  <c:v>288.30779999999999</c:v>
                </c:pt>
                <c:pt idx="37">
                  <c:v>288.65640000000002</c:v>
                </c:pt>
                <c:pt idx="38">
                  <c:v>288.62880000000001</c:v>
                </c:pt>
                <c:pt idx="39">
                  <c:v>288.68709999999999</c:v>
                </c:pt>
                <c:pt idx="40">
                  <c:v>288.78489999999999</c:v>
                </c:pt>
                <c:pt idx="41">
                  <c:v>288.74059999999997</c:v>
                </c:pt>
                <c:pt idx="42">
                  <c:v>288.94779999999997</c:v>
                </c:pt>
                <c:pt idx="43">
                  <c:v>289.03710000000001</c:v>
                </c:pt>
                <c:pt idx="44">
                  <c:v>288.88580000000002</c:v>
                </c:pt>
                <c:pt idx="45">
                  <c:v>288.8895</c:v>
                </c:pt>
                <c:pt idx="46">
                  <c:v>288.79649999999998</c:v>
                </c:pt>
                <c:pt idx="47">
                  <c:v>288.79649999999998</c:v>
                </c:pt>
                <c:pt idx="48">
                  <c:v>288.78609999999998</c:v>
                </c:pt>
                <c:pt idx="49">
                  <c:v>288.56420000000003</c:v>
                </c:pt>
                <c:pt idx="50">
                  <c:v>288.74849999999998</c:v>
                </c:pt>
                <c:pt idx="51">
                  <c:v>288.68599999999998</c:v>
                </c:pt>
                <c:pt idx="52">
                  <c:v>288.49020000000002</c:v>
                </c:pt>
                <c:pt idx="53">
                  <c:v>288.34500000000003</c:v>
                </c:pt>
                <c:pt idx="54">
                  <c:v>288.05799999999999</c:v>
                </c:pt>
                <c:pt idx="55">
                  <c:v>287.77730000000003</c:v>
                </c:pt>
                <c:pt idx="56">
                  <c:v>287.44589999999999</c:v>
                </c:pt>
                <c:pt idx="57">
                  <c:v>287.44589999999999</c:v>
                </c:pt>
                <c:pt idx="58">
                  <c:v>287.3843</c:v>
                </c:pt>
                <c:pt idx="59">
                  <c:v>287.19589999999999</c:v>
                </c:pt>
                <c:pt idx="60">
                  <c:v>287.13249999999999</c:v>
                </c:pt>
                <c:pt idx="61">
                  <c:v>287.10050000000001</c:v>
                </c:pt>
                <c:pt idx="62">
                  <c:v>287.10050000000001</c:v>
                </c:pt>
                <c:pt idx="63">
                  <c:v>287.0498</c:v>
                </c:pt>
                <c:pt idx="64">
                  <c:v>286.93830000000003</c:v>
                </c:pt>
                <c:pt idx="65">
                  <c:v>286.95370000000003</c:v>
                </c:pt>
                <c:pt idx="66">
                  <c:v>286.89440000000002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7F1-4EB3-91AD-6B742D58DA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82720"/>
        <c:axId val="487581184"/>
      </c:areaChart>
      <c:lineChart>
        <c:grouping val="standard"/>
        <c:varyColors val="0"/>
        <c:ser>
          <c:idx val="0"/>
          <c:order val="0"/>
          <c:tx>
            <c:strRef>
              <c:f>Main!$AM$52</c:f>
              <c:strCache>
                <c:ptCount val="1"/>
                <c:pt idx="0">
                  <c:v>Corr: JACI HY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Main!$AM$54:$AM$120</c:f>
              <c:numCache>
                <c:formatCode>General</c:formatCode>
                <c:ptCount val="67"/>
                <c:pt idx="0">
                  <c:v>0.36134106100806168</c:v>
                </c:pt>
                <c:pt idx="1">
                  <c:v>0.42683296069833676</c:v>
                </c:pt>
                <c:pt idx="2">
                  <c:v>0.42567809954154828</c:v>
                </c:pt>
                <c:pt idx="3">
                  <c:v>0.42638668285578163</c:v>
                </c:pt>
                <c:pt idx="4">
                  <c:v>0.42391063326974776</c:v>
                </c:pt>
                <c:pt idx="5">
                  <c:v>0.42215360107800115</c:v>
                </c:pt>
                <c:pt idx="6">
                  <c:v>0.42590807944579273</c:v>
                </c:pt>
                <c:pt idx="7">
                  <c:v>0.43229608129650848</c:v>
                </c:pt>
                <c:pt idx="8">
                  <c:v>0.43571448723782569</c:v>
                </c:pt>
                <c:pt idx="9">
                  <c:v>0.44356737450974754</c:v>
                </c:pt>
                <c:pt idx="10">
                  <c:v>0.435787567104235</c:v>
                </c:pt>
                <c:pt idx="11">
                  <c:v>0.46155338594162099</c:v>
                </c:pt>
                <c:pt idx="12">
                  <c:v>0.44873133457180292</c:v>
                </c:pt>
                <c:pt idx="13">
                  <c:v>0.43097811840082828</c:v>
                </c:pt>
                <c:pt idx="14">
                  <c:v>0.43351583303348945</c:v>
                </c:pt>
                <c:pt idx="15">
                  <c:v>0.40710294177937761</c:v>
                </c:pt>
                <c:pt idx="16">
                  <c:v>0.42991246361719743</c:v>
                </c:pt>
                <c:pt idx="17">
                  <c:v>0.42531404260244299</c:v>
                </c:pt>
                <c:pt idx="18">
                  <c:v>0.40325319064316728</c:v>
                </c:pt>
                <c:pt idx="19">
                  <c:v>0.39387896181892751</c:v>
                </c:pt>
                <c:pt idx="20">
                  <c:v>0.39410445529694849</c:v>
                </c:pt>
                <c:pt idx="21">
                  <c:v>0.38387828913505695</c:v>
                </c:pt>
                <c:pt idx="22">
                  <c:v>0.38353531993656992</c:v>
                </c:pt>
                <c:pt idx="23">
                  <c:v>0.38596752784957095</c:v>
                </c:pt>
                <c:pt idx="24">
                  <c:v>0.38450316809655011</c:v>
                </c:pt>
                <c:pt idx="25">
                  <c:v>0.38634707172514993</c:v>
                </c:pt>
                <c:pt idx="26">
                  <c:v>0.36370595347852364</c:v>
                </c:pt>
                <c:pt idx="27">
                  <c:v>0.42053435233997405</c:v>
                </c:pt>
                <c:pt idx="28">
                  <c:v>0.37843927565846736</c:v>
                </c:pt>
                <c:pt idx="29">
                  <c:v>0.38180171533554974</c:v>
                </c:pt>
                <c:pt idx="30">
                  <c:v>0.41332129416136293</c:v>
                </c:pt>
                <c:pt idx="31">
                  <c:v>0.37712676410158635</c:v>
                </c:pt>
                <c:pt idx="32">
                  <c:v>0.18933384021336191</c:v>
                </c:pt>
                <c:pt idx="33">
                  <c:v>0.16217020780823815</c:v>
                </c:pt>
                <c:pt idx="34">
                  <c:v>0.15729558420755196</c:v>
                </c:pt>
                <c:pt idx="35">
                  <c:v>0.16336172982449887</c:v>
                </c:pt>
                <c:pt idx="36">
                  <c:v>0.15841483000847253</c:v>
                </c:pt>
                <c:pt idx="37">
                  <c:v>0.11559527871739396</c:v>
                </c:pt>
                <c:pt idx="38">
                  <c:v>0.11598075589918494</c:v>
                </c:pt>
                <c:pt idx="39">
                  <c:v>0.11163592559855083</c:v>
                </c:pt>
                <c:pt idx="40">
                  <c:v>0.11197063084377892</c:v>
                </c:pt>
                <c:pt idx="41">
                  <c:v>0.11083182707122781</c:v>
                </c:pt>
                <c:pt idx="42">
                  <c:v>0.12392051096628104</c:v>
                </c:pt>
                <c:pt idx="43">
                  <c:v>0.12923219864026517</c:v>
                </c:pt>
                <c:pt idx="44">
                  <c:v>0.11580428898323041</c:v>
                </c:pt>
                <c:pt idx="45">
                  <c:v>0.11427509993740929</c:v>
                </c:pt>
                <c:pt idx="46">
                  <c:v>0.10497110440764297</c:v>
                </c:pt>
                <c:pt idx="47">
                  <c:v>0.10280706949936534</c:v>
                </c:pt>
                <c:pt idx="48">
                  <c:v>9.9102150159540159E-2</c:v>
                </c:pt>
                <c:pt idx="49">
                  <c:v>7.0172625064208557E-2</c:v>
                </c:pt>
                <c:pt idx="50">
                  <c:v>7.3598531573198359E-2</c:v>
                </c:pt>
                <c:pt idx="51">
                  <c:v>7.1155642949265338E-2</c:v>
                </c:pt>
                <c:pt idx="52">
                  <c:v>7.4806609708932728E-2</c:v>
                </c:pt>
                <c:pt idx="53">
                  <c:v>7.58436390571013E-2</c:v>
                </c:pt>
                <c:pt idx="54">
                  <c:v>5.5087046379128535E-2</c:v>
                </c:pt>
                <c:pt idx="55">
                  <c:v>3.0571344513499476E-2</c:v>
                </c:pt>
                <c:pt idx="56">
                  <c:v>-2.7316969317628337E-2</c:v>
                </c:pt>
                <c:pt idx="57">
                  <c:v>-2.7258115092959022E-2</c:v>
                </c:pt>
                <c:pt idx="58">
                  <c:v>-2.4465404683193179E-2</c:v>
                </c:pt>
                <c:pt idx="59">
                  <c:v>-4.0455906456113647E-2</c:v>
                </c:pt>
                <c:pt idx="60">
                  <c:v>-3.7965778711411761E-2</c:v>
                </c:pt>
                <c:pt idx="61">
                  <c:v>-5.65499929447063E-2</c:v>
                </c:pt>
                <c:pt idx="62">
                  <c:v>-5.6409481869785873E-2</c:v>
                </c:pt>
                <c:pt idx="63">
                  <c:v>-5.2111274305068969E-2</c:v>
                </c:pt>
                <c:pt idx="64">
                  <c:v>-3.938193166176427E-2</c:v>
                </c:pt>
                <c:pt idx="65">
                  <c:v>-5.595875941354949E-2</c:v>
                </c:pt>
                <c:pt idx="66">
                  <c:v>-5.2242650827989914E-2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7F1-4EB3-91AD-6B742D58DA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77856"/>
        <c:axId val="487579648"/>
      </c:lineChart>
      <c:dateAx>
        <c:axId val="487577856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7579648"/>
        <c:crosses val="autoZero"/>
        <c:auto val="1"/>
        <c:lblOffset val="100"/>
        <c:baseTimeUnit val="days"/>
        <c:majorUnit val="1"/>
      </c:dateAx>
      <c:valAx>
        <c:axId val="4875796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577856"/>
        <c:crosses val="autoZero"/>
        <c:crossBetween val="between"/>
      </c:valAx>
      <c:valAx>
        <c:axId val="4875811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582720"/>
        <c:crosses val="max"/>
        <c:crossBetween val="between"/>
      </c:valAx>
      <c:dateAx>
        <c:axId val="4875827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7581184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553"/>
          <c:h val="6.5839094823637603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399" l="0.70000000000000062" r="0.70000000000000062" t="0.7500000000000139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233"/>
          <c:h val="0.74333545216936137"/>
        </c:manualLayout>
      </c:layout>
      <c:areaChart>
        <c:grouping val="standard"/>
        <c:varyColors val="0"/>
        <c:ser>
          <c:idx val="2"/>
          <c:order val="1"/>
          <c:tx>
            <c:strRef>
              <c:f>Main!$DB$52</c:f>
              <c:strCache>
                <c:ptCount val="1"/>
                <c:pt idx="0">
                  <c:v>JACI BBB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Main!$DB$54:$DB$120</c:f>
              <c:numCache>
                <c:formatCode>General</c:formatCode>
                <c:ptCount val="67"/>
                <c:pt idx="0">
                  <c:v>199.9008</c:v>
                </c:pt>
                <c:pt idx="1">
                  <c:v>200.1497</c:v>
                </c:pt>
                <c:pt idx="2">
                  <c:v>200.55510000000001</c:v>
                </c:pt>
                <c:pt idx="3">
                  <c:v>200.3931</c:v>
                </c:pt>
                <c:pt idx="4">
                  <c:v>200.06460000000001</c:v>
                </c:pt>
                <c:pt idx="5">
                  <c:v>199.9427</c:v>
                </c:pt>
                <c:pt idx="6">
                  <c:v>199.9417</c:v>
                </c:pt>
                <c:pt idx="7">
                  <c:v>200.04820000000001</c:v>
                </c:pt>
                <c:pt idx="8">
                  <c:v>200.09289999999999</c:v>
                </c:pt>
                <c:pt idx="9">
                  <c:v>200.13679999999999</c:v>
                </c:pt>
                <c:pt idx="10">
                  <c:v>200.20079999999999</c:v>
                </c:pt>
                <c:pt idx="11">
                  <c:v>200.43279999999999</c:v>
                </c:pt>
                <c:pt idx="12">
                  <c:v>200.57419999999999</c:v>
                </c:pt>
                <c:pt idx="13">
                  <c:v>200.315</c:v>
                </c:pt>
                <c:pt idx="14">
                  <c:v>200.15690000000001</c:v>
                </c:pt>
                <c:pt idx="15">
                  <c:v>200.44759999999999</c:v>
                </c:pt>
                <c:pt idx="16">
                  <c:v>200.4034</c:v>
                </c:pt>
                <c:pt idx="17">
                  <c:v>200.15100000000001</c:v>
                </c:pt>
                <c:pt idx="18">
                  <c:v>200.11369999999999</c:v>
                </c:pt>
                <c:pt idx="19">
                  <c:v>200.28479999999999</c:v>
                </c:pt>
                <c:pt idx="20">
                  <c:v>200.1848</c:v>
                </c:pt>
                <c:pt idx="21">
                  <c:v>199.95830000000001</c:v>
                </c:pt>
                <c:pt idx="22">
                  <c:v>199.95830000000001</c:v>
                </c:pt>
                <c:pt idx="23">
                  <c:v>199.8297</c:v>
                </c:pt>
                <c:pt idx="24">
                  <c:v>200.37129999999999</c:v>
                </c:pt>
                <c:pt idx="25">
                  <c:v>200.38319999999999</c:v>
                </c:pt>
                <c:pt idx="26">
                  <c:v>199.8391</c:v>
                </c:pt>
                <c:pt idx="27">
                  <c:v>200.4966</c:v>
                </c:pt>
                <c:pt idx="28">
                  <c:v>201.24969999999999</c:v>
                </c:pt>
                <c:pt idx="29">
                  <c:v>201.7713</c:v>
                </c:pt>
                <c:pt idx="30">
                  <c:v>202.04820000000001</c:v>
                </c:pt>
                <c:pt idx="31">
                  <c:v>201.34139999999999</c:v>
                </c:pt>
                <c:pt idx="32">
                  <c:v>202.02180000000001</c:v>
                </c:pt>
                <c:pt idx="33">
                  <c:v>202.54669999999999</c:v>
                </c:pt>
                <c:pt idx="34">
                  <c:v>202.608</c:v>
                </c:pt>
                <c:pt idx="35">
                  <c:v>202.65729999999999</c:v>
                </c:pt>
                <c:pt idx="36">
                  <c:v>202.8013</c:v>
                </c:pt>
                <c:pt idx="37">
                  <c:v>203.34970000000001</c:v>
                </c:pt>
                <c:pt idx="38">
                  <c:v>203.2466</c:v>
                </c:pt>
                <c:pt idx="39">
                  <c:v>203.27670000000001</c:v>
                </c:pt>
                <c:pt idx="40">
                  <c:v>203.30250000000001</c:v>
                </c:pt>
                <c:pt idx="41">
                  <c:v>203.1103</c:v>
                </c:pt>
                <c:pt idx="42">
                  <c:v>203.32490000000001</c:v>
                </c:pt>
                <c:pt idx="43">
                  <c:v>203.6456</c:v>
                </c:pt>
                <c:pt idx="44">
                  <c:v>203.74969999999999</c:v>
                </c:pt>
                <c:pt idx="45">
                  <c:v>203.90270000000001</c:v>
                </c:pt>
                <c:pt idx="46">
                  <c:v>203.76900000000001</c:v>
                </c:pt>
                <c:pt idx="47">
                  <c:v>203.76900000000001</c:v>
                </c:pt>
                <c:pt idx="48">
                  <c:v>203.8408</c:v>
                </c:pt>
                <c:pt idx="49">
                  <c:v>203.5787</c:v>
                </c:pt>
                <c:pt idx="50">
                  <c:v>204.13059999999999</c:v>
                </c:pt>
                <c:pt idx="51">
                  <c:v>204.17320000000001</c:v>
                </c:pt>
                <c:pt idx="52">
                  <c:v>204.12690000000001</c:v>
                </c:pt>
                <c:pt idx="53">
                  <c:v>203.94970000000001</c:v>
                </c:pt>
                <c:pt idx="54">
                  <c:v>203.93899999999999</c:v>
                </c:pt>
                <c:pt idx="55">
                  <c:v>204.0273</c:v>
                </c:pt>
                <c:pt idx="56">
                  <c:v>204.01660000000001</c:v>
                </c:pt>
                <c:pt idx="57">
                  <c:v>204.01660000000001</c:v>
                </c:pt>
                <c:pt idx="58">
                  <c:v>203.96549999999999</c:v>
                </c:pt>
                <c:pt idx="59">
                  <c:v>203.65010000000001</c:v>
                </c:pt>
                <c:pt idx="60">
                  <c:v>203.5437</c:v>
                </c:pt>
                <c:pt idx="61">
                  <c:v>203.5711</c:v>
                </c:pt>
                <c:pt idx="62">
                  <c:v>203.5711</c:v>
                </c:pt>
                <c:pt idx="63">
                  <c:v>203.59219999999999</c:v>
                </c:pt>
                <c:pt idx="64">
                  <c:v>203.62880000000001</c:v>
                </c:pt>
                <c:pt idx="65">
                  <c:v>203.9314</c:v>
                </c:pt>
                <c:pt idx="66">
                  <c:v>203.9238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924-4CF8-B3D5-9F94BF61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676544"/>
        <c:axId val="487675008"/>
      </c:areaChart>
      <c:lineChart>
        <c:grouping val="standard"/>
        <c:varyColors val="0"/>
        <c:ser>
          <c:idx val="0"/>
          <c:order val="0"/>
          <c:tx>
            <c:strRef>
              <c:f>Main!$AN$52</c:f>
              <c:strCache>
                <c:ptCount val="1"/>
                <c:pt idx="0">
                  <c:v>Corr: JACI BBB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Main!$AN$54:$AN$120</c:f>
              <c:numCache>
                <c:formatCode>General</c:formatCode>
                <c:ptCount val="67"/>
                <c:pt idx="0">
                  <c:v>0.12207844151280557</c:v>
                </c:pt>
                <c:pt idx="1">
                  <c:v>0.1392109865663318</c:v>
                </c:pt>
                <c:pt idx="2">
                  <c:v>0.13495077358565405</c:v>
                </c:pt>
                <c:pt idx="3">
                  <c:v>0.13902507791985394</c:v>
                </c:pt>
                <c:pt idx="4">
                  <c:v>0.12248599537597271</c:v>
                </c:pt>
                <c:pt idx="5">
                  <c:v>0.13042249595690966</c:v>
                </c:pt>
                <c:pt idx="6">
                  <c:v>0.13562349191784376</c:v>
                </c:pt>
                <c:pt idx="7">
                  <c:v>0.14027428967496949</c:v>
                </c:pt>
                <c:pt idx="8">
                  <c:v>0.13312834285163541</c:v>
                </c:pt>
                <c:pt idx="9">
                  <c:v>0.11699343206512876</c:v>
                </c:pt>
                <c:pt idx="10">
                  <c:v>0.11412980916183708</c:v>
                </c:pt>
                <c:pt idx="11">
                  <c:v>0.13402643317592841</c:v>
                </c:pt>
                <c:pt idx="12">
                  <c:v>0.13959523158402845</c:v>
                </c:pt>
                <c:pt idx="13">
                  <c:v>0.14963855195696441</c:v>
                </c:pt>
                <c:pt idx="14">
                  <c:v>0.15390075488899777</c:v>
                </c:pt>
                <c:pt idx="15">
                  <c:v>0.10183717121959358</c:v>
                </c:pt>
                <c:pt idx="16">
                  <c:v>9.5722462470562542E-2</c:v>
                </c:pt>
                <c:pt idx="17">
                  <c:v>8.4869944418513199E-2</c:v>
                </c:pt>
                <c:pt idx="18">
                  <c:v>7.6763679794286249E-2</c:v>
                </c:pt>
                <c:pt idx="19">
                  <c:v>8.7271705455131868E-2</c:v>
                </c:pt>
                <c:pt idx="20">
                  <c:v>8.0300734966378226E-2</c:v>
                </c:pt>
                <c:pt idx="21">
                  <c:v>7.3817401125741339E-2</c:v>
                </c:pt>
                <c:pt idx="22">
                  <c:v>7.1256111952751E-2</c:v>
                </c:pt>
                <c:pt idx="23">
                  <c:v>7.5194894093308845E-2</c:v>
                </c:pt>
                <c:pt idx="24">
                  <c:v>0.11635630442497544</c:v>
                </c:pt>
                <c:pt idx="25">
                  <c:v>0.11462472876826334</c:v>
                </c:pt>
                <c:pt idx="26">
                  <c:v>4.9573691356599635E-2</c:v>
                </c:pt>
                <c:pt idx="27">
                  <c:v>9.9210520242364042E-2</c:v>
                </c:pt>
                <c:pt idx="28">
                  <c:v>3.1500108294628605E-2</c:v>
                </c:pt>
                <c:pt idx="29">
                  <c:v>1.1869378897748271E-2</c:v>
                </c:pt>
                <c:pt idx="30">
                  <c:v>-3.4421091254964557E-2</c:v>
                </c:pt>
                <c:pt idx="31">
                  <c:v>0.15526884284026413</c:v>
                </c:pt>
                <c:pt idx="32">
                  <c:v>5.2355866526109879E-2</c:v>
                </c:pt>
                <c:pt idx="33">
                  <c:v>3.9453354279927924E-2</c:v>
                </c:pt>
                <c:pt idx="34">
                  <c:v>2.6677433112819896E-2</c:v>
                </c:pt>
                <c:pt idx="35">
                  <c:v>2.860505480822384E-2</c:v>
                </c:pt>
                <c:pt idx="36">
                  <c:v>4.3104445634766109E-3</c:v>
                </c:pt>
                <c:pt idx="37">
                  <c:v>-6.1898920210715087E-2</c:v>
                </c:pt>
                <c:pt idx="38">
                  <c:v>-7.4854889839828145E-2</c:v>
                </c:pt>
                <c:pt idx="39">
                  <c:v>-7.6958860987146577E-2</c:v>
                </c:pt>
                <c:pt idx="40">
                  <c:v>-8.6491392224763125E-2</c:v>
                </c:pt>
                <c:pt idx="41">
                  <c:v>-8.2787574501893613E-2</c:v>
                </c:pt>
                <c:pt idx="42">
                  <c:v>-7.9753001149881153E-2</c:v>
                </c:pt>
                <c:pt idx="43">
                  <c:v>-6.5519783761355088E-2</c:v>
                </c:pt>
                <c:pt idx="44">
                  <c:v>-8.9809790691024821E-2</c:v>
                </c:pt>
                <c:pt idx="45">
                  <c:v>-9.6946935321321301E-2</c:v>
                </c:pt>
                <c:pt idx="46">
                  <c:v>-0.10896845292842476</c:v>
                </c:pt>
                <c:pt idx="47">
                  <c:v>-0.10800043730467256</c:v>
                </c:pt>
                <c:pt idx="48">
                  <c:v>-0.13093869725883636</c:v>
                </c:pt>
                <c:pt idx="49">
                  <c:v>-0.14647688386925853</c:v>
                </c:pt>
                <c:pt idx="50">
                  <c:v>-0.15024403071892917</c:v>
                </c:pt>
                <c:pt idx="51">
                  <c:v>-0.13647294499812493</c:v>
                </c:pt>
                <c:pt idx="52">
                  <c:v>-0.12727202229851536</c:v>
                </c:pt>
                <c:pt idx="53">
                  <c:v>-0.12545693511113007</c:v>
                </c:pt>
                <c:pt idx="54">
                  <c:v>-0.13642084343528563</c:v>
                </c:pt>
                <c:pt idx="55">
                  <c:v>-0.14137176329539716</c:v>
                </c:pt>
                <c:pt idx="56">
                  <c:v>-0.13770597185636227</c:v>
                </c:pt>
                <c:pt idx="57">
                  <c:v>-0.13767389130019891</c:v>
                </c:pt>
                <c:pt idx="58">
                  <c:v>-0.1515996813407508</c:v>
                </c:pt>
                <c:pt idx="59">
                  <c:v>-0.18254655576381265</c:v>
                </c:pt>
                <c:pt idx="60">
                  <c:v>-0.17460176122973378</c:v>
                </c:pt>
                <c:pt idx="61">
                  <c:v>-0.16265015995834262</c:v>
                </c:pt>
                <c:pt idx="62">
                  <c:v>-0.16223588491550092</c:v>
                </c:pt>
                <c:pt idx="63">
                  <c:v>-0.13288984324194333</c:v>
                </c:pt>
                <c:pt idx="64">
                  <c:v>-9.2721951408479927E-2</c:v>
                </c:pt>
                <c:pt idx="65">
                  <c:v>-0.14608831859510724</c:v>
                </c:pt>
                <c:pt idx="66">
                  <c:v>-0.14605505932658525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24-4CF8-B3D5-9F94BF61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671680"/>
        <c:axId val="487673216"/>
      </c:lineChart>
      <c:dateAx>
        <c:axId val="487671680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7673216"/>
        <c:crosses val="autoZero"/>
        <c:auto val="1"/>
        <c:lblOffset val="100"/>
        <c:baseTimeUnit val="days"/>
        <c:majorUnit val="1"/>
      </c:dateAx>
      <c:valAx>
        <c:axId val="487673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671680"/>
        <c:crosses val="autoZero"/>
        <c:crossBetween val="between"/>
      </c:valAx>
      <c:valAx>
        <c:axId val="4876750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676544"/>
        <c:crosses val="max"/>
        <c:crossBetween val="between"/>
      </c:valAx>
      <c:dateAx>
        <c:axId val="4876765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7675008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531"/>
          <c:h val="6.5839094823637645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21" l="0.70000000000000062" r="0.70000000000000062" t="0.75000000000001421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255"/>
          <c:h val="0.74333545216936181"/>
        </c:manualLayout>
      </c:layout>
      <c:areaChart>
        <c:grouping val="standard"/>
        <c:varyColors val="0"/>
        <c:ser>
          <c:idx val="2"/>
          <c:order val="1"/>
          <c:tx>
            <c:strRef>
              <c:f>Main!$DC$52</c:f>
              <c:strCache>
                <c:ptCount val="1"/>
                <c:pt idx="0">
                  <c:v>JACI 35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Main!$DC$54:$DC$120</c:f>
              <c:numCache>
                <c:formatCode>General</c:formatCode>
                <c:ptCount val="67"/>
                <c:pt idx="0">
                  <c:v>201.4126</c:v>
                </c:pt>
                <c:pt idx="1">
                  <c:v>201.58090000000001</c:v>
                </c:pt>
                <c:pt idx="2">
                  <c:v>201.85059999999999</c:v>
                </c:pt>
                <c:pt idx="3">
                  <c:v>201.96700000000001</c:v>
                </c:pt>
                <c:pt idx="4">
                  <c:v>201.8279</c:v>
                </c:pt>
                <c:pt idx="5">
                  <c:v>201.80160000000001</c:v>
                </c:pt>
                <c:pt idx="6">
                  <c:v>201.7705</c:v>
                </c:pt>
                <c:pt idx="7">
                  <c:v>201.8169</c:v>
                </c:pt>
                <c:pt idx="8">
                  <c:v>201.86349999999999</c:v>
                </c:pt>
                <c:pt idx="9">
                  <c:v>201.9641</c:v>
                </c:pt>
                <c:pt idx="10">
                  <c:v>201.9845</c:v>
                </c:pt>
                <c:pt idx="11">
                  <c:v>202.11070000000001</c:v>
                </c:pt>
                <c:pt idx="12">
                  <c:v>202.2415</c:v>
                </c:pt>
                <c:pt idx="13">
                  <c:v>202.05860000000001</c:v>
                </c:pt>
                <c:pt idx="14">
                  <c:v>201.851</c:v>
                </c:pt>
                <c:pt idx="15">
                  <c:v>202.10149999999999</c:v>
                </c:pt>
                <c:pt idx="16">
                  <c:v>202.04400000000001</c:v>
                </c:pt>
                <c:pt idx="17">
                  <c:v>201.9076</c:v>
                </c:pt>
                <c:pt idx="18">
                  <c:v>201.8109</c:v>
                </c:pt>
                <c:pt idx="19">
                  <c:v>201.79220000000001</c:v>
                </c:pt>
                <c:pt idx="20">
                  <c:v>201.7063</c:v>
                </c:pt>
                <c:pt idx="21">
                  <c:v>201.7475</c:v>
                </c:pt>
                <c:pt idx="22">
                  <c:v>201.7475</c:v>
                </c:pt>
                <c:pt idx="23">
                  <c:v>201.6754</c:v>
                </c:pt>
                <c:pt idx="24">
                  <c:v>202.04750000000001</c:v>
                </c:pt>
                <c:pt idx="25">
                  <c:v>202.14019999999999</c:v>
                </c:pt>
                <c:pt idx="26">
                  <c:v>201.85499999999999</c:v>
                </c:pt>
                <c:pt idx="27">
                  <c:v>201.97030000000001</c:v>
                </c:pt>
                <c:pt idx="28">
                  <c:v>202.31739999999999</c:v>
                </c:pt>
                <c:pt idx="29">
                  <c:v>202.5652</c:v>
                </c:pt>
                <c:pt idx="30">
                  <c:v>202.76509999999999</c:v>
                </c:pt>
                <c:pt idx="31">
                  <c:v>202.28919999999999</c:v>
                </c:pt>
                <c:pt idx="32">
                  <c:v>202.45169999999999</c:v>
                </c:pt>
                <c:pt idx="33">
                  <c:v>202.571</c:v>
                </c:pt>
                <c:pt idx="34">
                  <c:v>202.75899999999999</c:v>
                </c:pt>
                <c:pt idx="35">
                  <c:v>202.79920000000001</c:v>
                </c:pt>
                <c:pt idx="36">
                  <c:v>202.64769999999999</c:v>
                </c:pt>
                <c:pt idx="37">
                  <c:v>203.03309999999999</c:v>
                </c:pt>
                <c:pt idx="38">
                  <c:v>203.08519999999999</c:v>
                </c:pt>
                <c:pt idx="39">
                  <c:v>203.11859999999999</c:v>
                </c:pt>
                <c:pt idx="40">
                  <c:v>203.09460000000001</c:v>
                </c:pt>
                <c:pt idx="41">
                  <c:v>202.97980000000001</c:v>
                </c:pt>
                <c:pt idx="42">
                  <c:v>203.13040000000001</c:v>
                </c:pt>
                <c:pt idx="43">
                  <c:v>203.15610000000001</c:v>
                </c:pt>
                <c:pt idx="44">
                  <c:v>203.2012</c:v>
                </c:pt>
                <c:pt idx="45">
                  <c:v>203.38630000000001</c:v>
                </c:pt>
                <c:pt idx="46">
                  <c:v>203.3323</c:v>
                </c:pt>
                <c:pt idx="47">
                  <c:v>203.3323</c:v>
                </c:pt>
                <c:pt idx="48">
                  <c:v>203.39760000000001</c:v>
                </c:pt>
                <c:pt idx="49">
                  <c:v>203.16659999999999</c:v>
                </c:pt>
                <c:pt idx="50">
                  <c:v>203.40180000000001</c:v>
                </c:pt>
                <c:pt idx="51">
                  <c:v>203.39850000000001</c:v>
                </c:pt>
                <c:pt idx="52">
                  <c:v>203.3501</c:v>
                </c:pt>
                <c:pt idx="53">
                  <c:v>203.34289999999999</c:v>
                </c:pt>
                <c:pt idx="54">
                  <c:v>203.35749999999999</c:v>
                </c:pt>
                <c:pt idx="55">
                  <c:v>203.35730000000001</c:v>
                </c:pt>
                <c:pt idx="56">
                  <c:v>203.3237</c:v>
                </c:pt>
                <c:pt idx="57">
                  <c:v>203.3237</c:v>
                </c:pt>
                <c:pt idx="58">
                  <c:v>203.2784</c:v>
                </c:pt>
                <c:pt idx="59">
                  <c:v>203.02799999999999</c:v>
                </c:pt>
                <c:pt idx="60">
                  <c:v>202.9589</c:v>
                </c:pt>
                <c:pt idx="61">
                  <c:v>202.98070000000001</c:v>
                </c:pt>
                <c:pt idx="62">
                  <c:v>202.98070000000001</c:v>
                </c:pt>
                <c:pt idx="63">
                  <c:v>203.04519999999999</c:v>
                </c:pt>
                <c:pt idx="64">
                  <c:v>203.04130000000001</c:v>
                </c:pt>
                <c:pt idx="65">
                  <c:v>203.19759999999999</c:v>
                </c:pt>
                <c:pt idx="66">
                  <c:v>203.1703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393-4B3E-AEC6-26444EDE0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696256"/>
        <c:axId val="487694720"/>
      </c:areaChart>
      <c:lineChart>
        <c:grouping val="standard"/>
        <c:varyColors val="0"/>
        <c:ser>
          <c:idx val="0"/>
          <c:order val="0"/>
          <c:tx>
            <c:strRef>
              <c:f>Main!$AO$52</c:f>
              <c:strCache>
                <c:ptCount val="1"/>
                <c:pt idx="0">
                  <c:v>Corr: JACI 35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Main!$AO$54:$AO$120</c:f>
              <c:numCache>
                <c:formatCode>General</c:formatCode>
                <c:ptCount val="67"/>
                <c:pt idx="0">
                  <c:v>1.5175514094455724E-2</c:v>
                </c:pt>
                <c:pt idx="1">
                  <c:v>3.6502678447434468E-2</c:v>
                </c:pt>
                <c:pt idx="2">
                  <c:v>2.9552701850201125E-2</c:v>
                </c:pt>
                <c:pt idx="3">
                  <c:v>2.4535627780865276E-2</c:v>
                </c:pt>
                <c:pt idx="4">
                  <c:v>1.1703024024027271E-2</c:v>
                </c:pt>
                <c:pt idx="5">
                  <c:v>1.7070392541249875E-2</c:v>
                </c:pt>
                <c:pt idx="6">
                  <c:v>2.372006005379897E-2</c:v>
                </c:pt>
                <c:pt idx="7">
                  <c:v>2.2477143945188606E-2</c:v>
                </c:pt>
                <c:pt idx="8">
                  <c:v>2.5353962384719177E-2</c:v>
                </c:pt>
                <c:pt idx="9">
                  <c:v>1.4058884004786958E-2</c:v>
                </c:pt>
                <c:pt idx="10">
                  <c:v>5.5278621451561533E-3</c:v>
                </c:pt>
                <c:pt idx="11">
                  <c:v>4.431489773326909E-2</c:v>
                </c:pt>
                <c:pt idx="12">
                  <c:v>4.130484483932257E-2</c:v>
                </c:pt>
                <c:pt idx="13">
                  <c:v>5.0467286435254229E-2</c:v>
                </c:pt>
                <c:pt idx="14">
                  <c:v>5.5199773049078631E-2</c:v>
                </c:pt>
                <c:pt idx="15">
                  <c:v>8.2310389911520298E-3</c:v>
                </c:pt>
                <c:pt idx="16">
                  <c:v>9.7783742934100023E-3</c:v>
                </c:pt>
                <c:pt idx="17">
                  <c:v>-6.0760305452049988E-3</c:v>
                </c:pt>
                <c:pt idx="18">
                  <c:v>-2.1048135369968496E-2</c:v>
                </c:pt>
                <c:pt idx="19">
                  <c:v>7.5776131376537985E-3</c:v>
                </c:pt>
                <c:pt idx="20">
                  <c:v>1.336596580473242E-3</c:v>
                </c:pt>
                <c:pt idx="21">
                  <c:v>7.8288757145405213E-3</c:v>
                </c:pt>
                <c:pt idx="22">
                  <c:v>8.9189418513097984E-3</c:v>
                </c:pt>
                <c:pt idx="23">
                  <c:v>1.3430544073842927E-2</c:v>
                </c:pt>
                <c:pt idx="24">
                  <c:v>6.5424732674418909E-2</c:v>
                </c:pt>
                <c:pt idx="25">
                  <c:v>8.1206405091467385E-2</c:v>
                </c:pt>
                <c:pt idx="26">
                  <c:v>2.2317809112884315E-3</c:v>
                </c:pt>
                <c:pt idx="27">
                  <c:v>1.6845083246205948E-2</c:v>
                </c:pt>
                <c:pt idx="28">
                  <c:v>-3.9982840681466882E-2</c:v>
                </c:pt>
                <c:pt idx="29">
                  <c:v>-7.9749845510929993E-2</c:v>
                </c:pt>
                <c:pt idx="30">
                  <c:v>-0.12523109997965196</c:v>
                </c:pt>
                <c:pt idx="31">
                  <c:v>6.5785385465244817E-2</c:v>
                </c:pt>
                <c:pt idx="32">
                  <c:v>8.6134980217476963E-3</c:v>
                </c:pt>
                <c:pt idx="33">
                  <c:v>2.5754060044487631E-3</c:v>
                </c:pt>
                <c:pt idx="34">
                  <c:v>-3.2192727467187793E-2</c:v>
                </c:pt>
                <c:pt idx="35">
                  <c:v>-3.0069711361622512E-2</c:v>
                </c:pt>
                <c:pt idx="36">
                  <c:v>1.5014814952442679E-4</c:v>
                </c:pt>
                <c:pt idx="37">
                  <c:v>-5.7588047128818924E-2</c:v>
                </c:pt>
                <c:pt idx="38">
                  <c:v>-5.367073752868777E-2</c:v>
                </c:pt>
                <c:pt idx="39">
                  <c:v>-5.8440973140576544E-2</c:v>
                </c:pt>
                <c:pt idx="40">
                  <c:v>-6.5032127607529897E-2</c:v>
                </c:pt>
                <c:pt idx="41">
                  <c:v>-7.0846926173645186E-2</c:v>
                </c:pt>
                <c:pt idx="42">
                  <c:v>-6.8232068743613178E-2</c:v>
                </c:pt>
                <c:pt idx="43">
                  <c:v>-6.3951064492717757E-2</c:v>
                </c:pt>
                <c:pt idx="44">
                  <c:v>-9.3645357778431582E-2</c:v>
                </c:pt>
                <c:pt idx="45">
                  <c:v>-0.10736010455017646</c:v>
                </c:pt>
                <c:pt idx="46">
                  <c:v>-0.11794815757136258</c:v>
                </c:pt>
                <c:pt idx="47">
                  <c:v>-0.11702488165270387</c:v>
                </c:pt>
                <c:pt idx="48">
                  <c:v>-0.13060055642446974</c:v>
                </c:pt>
                <c:pt idx="49">
                  <c:v>-0.1747612555212672</c:v>
                </c:pt>
                <c:pt idx="50">
                  <c:v>-0.17387691867073285</c:v>
                </c:pt>
                <c:pt idx="51">
                  <c:v>-0.16296413380642594</c:v>
                </c:pt>
                <c:pt idx="52">
                  <c:v>-0.15478106878067377</c:v>
                </c:pt>
                <c:pt idx="53">
                  <c:v>-0.15076003388611373</c:v>
                </c:pt>
                <c:pt idx="54">
                  <c:v>-0.15967352045702782</c:v>
                </c:pt>
                <c:pt idx="55">
                  <c:v>-0.16664499148070319</c:v>
                </c:pt>
                <c:pt idx="56">
                  <c:v>-0.17234136624314186</c:v>
                </c:pt>
                <c:pt idx="57">
                  <c:v>-0.17232722244289786</c:v>
                </c:pt>
                <c:pt idx="58">
                  <c:v>-0.19068286542590945</c:v>
                </c:pt>
                <c:pt idx="59">
                  <c:v>-0.22983633129901715</c:v>
                </c:pt>
                <c:pt idx="60">
                  <c:v>-0.2190967748119389</c:v>
                </c:pt>
                <c:pt idx="61">
                  <c:v>-0.20706169836176683</c:v>
                </c:pt>
                <c:pt idx="62">
                  <c:v>-0.20564330810474646</c:v>
                </c:pt>
                <c:pt idx="63">
                  <c:v>-0.17914897876297914</c:v>
                </c:pt>
                <c:pt idx="64">
                  <c:v>-0.16688279330806871</c:v>
                </c:pt>
                <c:pt idx="65">
                  <c:v>-0.20390756261469964</c:v>
                </c:pt>
                <c:pt idx="66">
                  <c:v>-0.20709512082249237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93-4B3E-AEC6-26444EDE0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691392"/>
        <c:axId val="487692928"/>
      </c:lineChart>
      <c:dateAx>
        <c:axId val="487691392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7692928"/>
        <c:crosses val="autoZero"/>
        <c:auto val="1"/>
        <c:lblOffset val="100"/>
        <c:baseTimeUnit val="days"/>
        <c:majorUnit val="1"/>
      </c:dateAx>
      <c:valAx>
        <c:axId val="48769292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691392"/>
        <c:crosses val="autoZero"/>
        <c:crossBetween val="between"/>
      </c:valAx>
      <c:valAx>
        <c:axId val="4876947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696256"/>
        <c:crosses val="max"/>
        <c:crossBetween val="between"/>
      </c:valAx>
      <c:dateAx>
        <c:axId val="48769625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7694720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509"/>
          <c:h val="6.58390948236377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43" l="0.70000000000000062" r="0.70000000000000062" t="0.75000000000001443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277"/>
          <c:h val="0.74333545216936203"/>
        </c:manualLayout>
      </c:layout>
      <c:areaChart>
        <c:grouping val="standard"/>
        <c:varyColors val="0"/>
        <c:ser>
          <c:idx val="2"/>
          <c:order val="1"/>
          <c:tx>
            <c:strRef>
              <c:f>Main!$DD$52</c:f>
              <c:strCache>
                <c:ptCount val="1"/>
                <c:pt idx="0">
                  <c:v>JACI 57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Main!$DD$54:$DD$120</c:f>
              <c:numCache>
                <c:formatCode>General</c:formatCode>
                <c:ptCount val="67"/>
                <c:pt idx="0">
                  <c:v>221.02109999999999</c:v>
                </c:pt>
                <c:pt idx="1">
                  <c:v>221.29920000000001</c:v>
                </c:pt>
                <c:pt idx="2">
                  <c:v>221.7518</c:v>
                </c:pt>
                <c:pt idx="3">
                  <c:v>221.80279999999999</c:v>
                </c:pt>
                <c:pt idx="4">
                  <c:v>221.59639999999999</c:v>
                </c:pt>
                <c:pt idx="5">
                  <c:v>221.60820000000001</c:v>
                </c:pt>
                <c:pt idx="6">
                  <c:v>221.6183</c:v>
                </c:pt>
                <c:pt idx="7">
                  <c:v>221.71600000000001</c:v>
                </c:pt>
                <c:pt idx="8">
                  <c:v>221.7492</c:v>
                </c:pt>
                <c:pt idx="9">
                  <c:v>222.0025</c:v>
                </c:pt>
                <c:pt idx="10">
                  <c:v>222.1208</c:v>
                </c:pt>
                <c:pt idx="11">
                  <c:v>222.37090000000001</c:v>
                </c:pt>
                <c:pt idx="12">
                  <c:v>222.58430000000001</c:v>
                </c:pt>
                <c:pt idx="13">
                  <c:v>222.3073</c:v>
                </c:pt>
                <c:pt idx="14">
                  <c:v>221.98910000000001</c:v>
                </c:pt>
                <c:pt idx="15">
                  <c:v>222.34960000000001</c:v>
                </c:pt>
                <c:pt idx="16">
                  <c:v>222.30969999999999</c:v>
                </c:pt>
                <c:pt idx="17">
                  <c:v>222.08019999999999</c:v>
                </c:pt>
                <c:pt idx="18">
                  <c:v>221.9804</c:v>
                </c:pt>
                <c:pt idx="19">
                  <c:v>222.0307</c:v>
                </c:pt>
                <c:pt idx="20">
                  <c:v>221.90610000000001</c:v>
                </c:pt>
                <c:pt idx="21">
                  <c:v>221.8691</c:v>
                </c:pt>
                <c:pt idx="22">
                  <c:v>221.8691</c:v>
                </c:pt>
                <c:pt idx="23">
                  <c:v>221.72819999999999</c:v>
                </c:pt>
                <c:pt idx="24">
                  <c:v>222.3656</c:v>
                </c:pt>
                <c:pt idx="25">
                  <c:v>222.46950000000001</c:v>
                </c:pt>
                <c:pt idx="26">
                  <c:v>222.03210000000001</c:v>
                </c:pt>
                <c:pt idx="27">
                  <c:v>222.4709</c:v>
                </c:pt>
                <c:pt idx="28">
                  <c:v>223.1754</c:v>
                </c:pt>
                <c:pt idx="29">
                  <c:v>223.6199</c:v>
                </c:pt>
                <c:pt idx="30">
                  <c:v>223.9606</c:v>
                </c:pt>
                <c:pt idx="31">
                  <c:v>223.273</c:v>
                </c:pt>
                <c:pt idx="32">
                  <c:v>223.78720000000001</c:v>
                </c:pt>
                <c:pt idx="33">
                  <c:v>224.12520000000001</c:v>
                </c:pt>
                <c:pt idx="34">
                  <c:v>224.32300000000001</c:v>
                </c:pt>
                <c:pt idx="35">
                  <c:v>224.45429999999999</c:v>
                </c:pt>
                <c:pt idx="36">
                  <c:v>224.31870000000001</c:v>
                </c:pt>
                <c:pt idx="37">
                  <c:v>224.97980000000001</c:v>
                </c:pt>
                <c:pt idx="38">
                  <c:v>225.0205</c:v>
                </c:pt>
                <c:pt idx="39">
                  <c:v>225.0556</c:v>
                </c:pt>
                <c:pt idx="40">
                  <c:v>225.0652</c:v>
                </c:pt>
                <c:pt idx="41">
                  <c:v>224.9427</c:v>
                </c:pt>
                <c:pt idx="42">
                  <c:v>225.18729999999999</c:v>
                </c:pt>
                <c:pt idx="43">
                  <c:v>225.35740000000001</c:v>
                </c:pt>
                <c:pt idx="44">
                  <c:v>225.4794</c:v>
                </c:pt>
                <c:pt idx="45">
                  <c:v>225.7208</c:v>
                </c:pt>
                <c:pt idx="46">
                  <c:v>225.63910000000001</c:v>
                </c:pt>
                <c:pt idx="47">
                  <c:v>225.63910000000001</c:v>
                </c:pt>
                <c:pt idx="48">
                  <c:v>225.74369999999999</c:v>
                </c:pt>
                <c:pt idx="49">
                  <c:v>225.41329999999999</c:v>
                </c:pt>
                <c:pt idx="50">
                  <c:v>225.8691</c:v>
                </c:pt>
                <c:pt idx="51">
                  <c:v>225.90440000000001</c:v>
                </c:pt>
                <c:pt idx="52">
                  <c:v>225.87780000000001</c:v>
                </c:pt>
                <c:pt idx="53">
                  <c:v>225.8235</c:v>
                </c:pt>
                <c:pt idx="54">
                  <c:v>225.82830000000001</c:v>
                </c:pt>
                <c:pt idx="55">
                  <c:v>225.8561</c:v>
                </c:pt>
                <c:pt idx="56">
                  <c:v>225.7466</c:v>
                </c:pt>
                <c:pt idx="57">
                  <c:v>225.7466</c:v>
                </c:pt>
                <c:pt idx="58">
                  <c:v>225.67769999999999</c:v>
                </c:pt>
                <c:pt idx="59">
                  <c:v>225.33099999999999</c:v>
                </c:pt>
                <c:pt idx="60">
                  <c:v>225.18889999999999</c:v>
                </c:pt>
                <c:pt idx="61">
                  <c:v>225.21879999999999</c:v>
                </c:pt>
                <c:pt idx="62">
                  <c:v>225.21879999999999</c:v>
                </c:pt>
                <c:pt idx="63">
                  <c:v>225.25559999999999</c:v>
                </c:pt>
                <c:pt idx="64">
                  <c:v>225.30289999999999</c:v>
                </c:pt>
                <c:pt idx="65">
                  <c:v>225.61359999999999</c:v>
                </c:pt>
                <c:pt idx="66">
                  <c:v>225.63560000000001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13D-4EDF-B69D-C599745A5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867520"/>
        <c:axId val="487865728"/>
      </c:areaChart>
      <c:lineChart>
        <c:grouping val="standard"/>
        <c:varyColors val="0"/>
        <c:ser>
          <c:idx val="0"/>
          <c:order val="0"/>
          <c:tx>
            <c:strRef>
              <c:f>Main!$AP$52</c:f>
              <c:strCache>
                <c:ptCount val="1"/>
                <c:pt idx="0">
                  <c:v>Corr: JACI 57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Main!$AP$54:$AP$120</c:f>
              <c:numCache>
                <c:formatCode>General</c:formatCode>
                <c:ptCount val="67"/>
                <c:pt idx="0">
                  <c:v>7.1693482570992353E-2</c:v>
                </c:pt>
                <c:pt idx="1">
                  <c:v>9.0724055101586279E-2</c:v>
                </c:pt>
                <c:pt idx="2">
                  <c:v>8.5091451774350166E-2</c:v>
                </c:pt>
                <c:pt idx="3">
                  <c:v>8.5730645423048896E-2</c:v>
                </c:pt>
                <c:pt idx="4">
                  <c:v>7.25987699962337E-2</c:v>
                </c:pt>
                <c:pt idx="5">
                  <c:v>7.7020256304663012E-2</c:v>
                </c:pt>
                <c:pt idx="6">
                  <c:v>8.1077244912241206E-2</c:v>
                </c:pt>
                <c:pt idx="7">
                  <c:v>8.3825260132558574E-2</c:v>
                </c:pt>
                <c:pt idx="8">
                  <c:v>7.5921426363378786E-2</c:v>
                </c:pt>
                <c:pt idx="9">
                  <c:v>7.3331263498469412E-2</c:v>
                </c:pt>
                <c:pt idx="10">
                  <c:v>6.748402076895467E-2</c:v>
                </c:pt>
                <c:pt idx="11">
                  <c:v>9.3623994189800955E-2</c:v>
                </c:pt>
                <c:pt idx="12">
                  <c:v>9.2138051362314025E-2</c:v>
                </c:pt>
                <c:pt idx="13">
                  <c:v>0.10175550152900938</c:v>
                </c:pt>
                <c:pt idx="14">
                  <c:v>0.10659562134179999</c:v>
                </c:pt>
                <c:pt idx="15">
                  <c:v>5.2636082914186866E-2</c:v>
                </c:pt>
                <c:pt idx="16">
                  <c:v>4.3961162743931526E-2</c:v>
                </c:pt>
                <c:pt idx="17">
                  <c:v>3.2427085011642758E-2</c:v>
                </c:pt>
                <c:pt idx="18">
                  <c:v>1.666618675360762E-2</c:v>
                </c:pt>
                <c:pt idx="19">
                  <c:v>3.9332218805319036E-2</c:v>
                </c:pt>
                <c:pt idx="20">
                  <c:v>3.2824282067726425E-2</c:v>
                </c:pt>
                <c:pt idx="21">
                  <c:v>3.344910919783127E-2</c:v>
                </c:pt>
                <c:pt idx="22">
                  <c:v>2.970312486830742E-2</c:v>
                </c:pt>
                <c:pt idx="23">
                  <c:v>3.4108144306558112E-2</c:v>
                </c:pt>
                <c:pt idx="24">
                  <c:v>8.7019395257306759E-2</c:v>
                </c:pt>
                <c:pt idx="25">
                  <c:v>9.5647612961012665E-2</c:v>
                </c:pt>
                <c:pt idx="26">
                  <c:v>3.5765559082251042E-2</c:v>
                </c:pt>
                <c:pt idx="27">
                  <c:v>6.8639204510289681E-2</c:v>
                </c:pt>
                <c:pt idx="28">
                  <c:v>-1.5752110524068643E-4</c:v>
                </c:pt>
                <c:pt idx="29">
                  <c:v>-2.7017037807590363E-2</c:v>
                </c:pt>
                <c:pt idx="30">
                  <c:v>-7.6491960558018546E-2</c:v>
                </c:pt>
                <c:pt idx="31">
                  <c:v>0.10732457956106833</c:v>
                </c:pt>
                <c:pt idx="32">
                  <c:v>1.0499784821789718E-2</c:v>
                </c:pt>
                <c:pt idx="33">
                  <c:v>1.9052261696516995E-3</c:v>
                </c:pt>
                <c:pt idx="34">
                  <c:v>-2.4953432411388518E-2</c:v>
                </c:pt>
                <c:pt idx="35">
                  <c:v>-1.8433135726116968E-2</c:v>
                </c:pt>
                <c:pt idx="36">
                  <c:v>4.8000707218342348E-3</c:v>
                </c:pt>
                <c:pt idx="37">
                  <c:v>-7.5103981192801789E-2</c:v>
                </c:pt>
                <c:pt idx="38">
                  <c:v>-7.4314968712091978E-2</c:v>
                </c:pt>
                <c:pt idx="39">
                  <c:v>-7.8906861895439148E-2</c:v>
                </c:pt>
                <c:pt idx="40">
                  <c:v>-8.4526716269899327E-2</c:v>
                </c:pt>
                <c:pt idx="41">
                  <c:v>-8.4788493310960625E-2</c:v>
                </c:pt>
                <c:pt idx="42">
                  <c:v>-8.0664726674724727E-2</c:v>
                </c:pt>
                <c:pt idx="43">
                  <c:v>-7.1267943348090501E-2</c:v>
                </c:pt>
                <c:pt idx="44">
                  <c:v>-0.10109380227930562</c:v>
                </c:pt>
                <c:pt idx="45">
                  <c:v>-0.11316678996372528</c:v>
                </c:pt>
                <c:pt idx="46">
                  <c:v>-0.12032524779164125</c:v>
                </c:pt>
                <c:pt idx="47">
                  <c:v>-0.11947896491136593</c:v>
                </c:pt>
                <c:pt idx="48">
                  <c:v>-0.13397287122247192</c:v>
                </c:pt>
                <c:pt idx="49">
                  <c:v>-0.16952775735858785</c:v>
                </c:pt>
                <c:pt idx="50">
                  <c:v>-0.1717315734744452</c:v>
                </c:pt>
                <c:pt idx="51">
                  <c:v>-0.16334819964109112</c:v>
                </c:pt>
                <c:pt idx="52">
                  <c:v>-0.15137850070523232</c:v>
                </c:pt>
                <c:pt idx="53">
                  <c:v>-0.14425916627681123</c:v>
                </c:pt>
                <c:pt idx="54">
                  <c:v>-0.15279509398533381</c:v>
                </c:pt>
                <c:pt idx="55">
                  <c:v>-0.15967470081698998</c:v>
                </c:pt>
                <c:pt idx="56">
                  <c:v>-0.17343475945977363</c:v>
                </c:pt>
                <c:pt idx="57">
                  <c:v>-0.17339660597320314</c:v>
                </c:pt>
                <c:pt idx="58">
                  <c:v>-0.18857731719491799</c:v>
                </c:pt>
                <c:pt idx="59">
                  <c:v>-0.22385391832118759</c:v>
                </c:pt>
                <c:pt idx="60">
                  <c:v>-0.21034650834059876</c:v>
                </c:pt>
                <c:pt idx="61">
                  <c:v>-0.18996507802308307</c:v>
                </c:pt>
                <c:pt idx="62">
                  <c:v>-0.18903985195420672</c:v>
                </c:pt>
                <c:pt idx="63">
                  <c:v>-0.16401900412548764</c:v>
                </c:pt>
                <c:pt idx="64">
                  <c:v>-0.13679181858391953</c:v>
                </c:pt>
                <c:pt idx="65">
                  <c:v>-0.18382604337329642</c:v>
                </c:pt>
                <c:pt idx="66">
                  <c:v>-0.18487296039968693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13D-4EDF-B69D-C599745A5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862656"/>
        <c:axId val="487864192"/>
      </c:lineChart>
      <c:dateAx>
        <c:axId val="487862656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7864192"/>
        <c:crosses val="autoZero"/>
        <c:auto val="1"/>
        <c:lblOffset val="100"/>
        <c:baseTimeUnit val="days"/>
        <c:majorUnit val="1"/>
      </c:dateAx>
      <c:valAx>
        <c:axId val="4878641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862656"/>
        <c:crosses val="autoZero"/>
        <c:crossBetween val="between"/>
      </c:valAx>
      <c:valAx>
        <c:axId val="487865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867520"/>
        <c:crosses val="max"/>
        <c:crossBetween val="between"/>
      </c:valAx>
      <c:dateAx>
        <c:axId val="4878675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7865728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486"/>
          <c:h val="6.5839094823637728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299"/>
          <c:h val="0.74333545216936225"/>
        </c:manualLayout>
      </c:layout>
      <c:areaChart>
        <c:grouping val="standard"/>
        <c:varyColors val="0"/>
        <c:ser>
          <c:idx val="2"/>
          <c:order val="1"/>
          <c:tx>
            <c:strRef>
              <c:f>Main!$DE$52</c:f>
              <c:strCache>
                <c:ptCount val="1"/>
                <c:pt idx="0">
                  <c:v>JACI 710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Main!$DE$54:$DE$120</c:f>
              <c:numCache>
                <c:formatCode>General</c:formatCode>
                <c:ptCount val="67"/>
                <c:pt idx="0">
                  <c:v>212.2807</c:v>
                </c:pt>
                <c:pt idx="1">
                  <c:v>212.6354</c:v>
                </c:pt>
                <c:pt idx="2">
                  <c:v>213.495</c:v>
                </c:pt>
                <c:pt idx="3">
                  <c:v>213.47229999999999</c:v>
                </c:pt>
                <c:pt idx="4">
                  <c:v>213.0787</c:v>
                </c:pt>
                <c:pt idx="5">
                  <c:v>212.83199999999999</c:v>
                </c:pt>
                <c:pt idx="6">
                  <c:v>212.85300000000001</c:v>
                </c:pt>
                <c:pt idx="7">
                  <c:v>213.1317</c:v>
                </c:pt>
                <c:pt idx="8">
                  <c:v>213.17840000000001</c:v>
                </c:pt>
                <c:pt idx="9">
                  <c:v>213.41390000000001</c:v>
                </c:pt>
                <c:pt idx="10">
                  <c:v>213.2799</c:v>
                </c:pt>
                <c:pt idx="11">
                  <c:v>213.86080000000001</c:v>
                </c:pt>
                <c:pt idx="12">
                  <c:v>214.3092</c:v>
                </c:pt>
                <c:pt idx="13">
                  <c:v>214.03469999999999</c:v>
                </c:pt>
                <c:pt idx="14">
                  <c:v>213.39529999999999</c:v>
                </c:pt>
                <c:pt idx="15">
                  <c:v>213.6876</c:v>
                </c:pt>
                <c:pt idx="16">
                  <c:v>213.636</c:v>
                </c:pt>
                <c:pt idx="17">
                  <c:v>213.19579999999999</c:v>
                </c:pt>
                <c:pt idx="18">
                  <c:v>212.8845</c:v>
                </c:pt>
                <c:pt idx="19">
                  <c:v>213.2739</c:v>
                </c:pt>
                <c:pt idx="20">
                  <c:v>212.9829</c:v>
                </c:pt>
                <c:pt idx="21">
                  <c:v>212.84209999999999</c:v>
                </c:pt>
                <c:pt idx="22">
                  <c:v>212.84209999999999</c:v>
                </c:pt>
                <c:pt idx="23">
                  <c:v>212.42</c:v>
                </c:pt>
                <c:pt idx="24">
                  <c:v>213.36750000000001</c:v>
                </c:pt>
                <c:pt idx="25">
                  <c:v>213.28020000000001</c:v>
                </c:pt>
                <c:pt idx="26">
                  <c:v>212.5856</c:v>
                </c:pt>
                <c:pt idx="27">
                  <c:v>213.51300000000001</c:v>
                </c:pt>
                <c:pt idx="28">
                  <c:v>214.35159999999999</c:v>
                </c:pt>
                <c:pt idx="29">
                  <c:v>215.33840000000001</c:v>
                </c:pt>
                <c:pt idx="30">
                  <c:v>215.82</c:v>
                </c:pt>
                <c:pt idx="31">
                  <c:v>214.64689999999999</c:v>
                </c:pt>
                <c:pt idx="32">
                  <c:v>215.69220000000001</c:v>
                </c:pt>
                <c:pt idx="33">
                  <c:v>216.46510000000001</c:v>
                </c:pt>
                <c:pt idx="34">
                  <c:v>216.72130000000001</c:v>
                </c:pt>
                <c:pt idx="35">
                  <c:v>216.9325</c:v>
                </c:pt>
                <c:pt idx="36">
                  <c:v>216.99680000000001</c:v>
                </c:pt>
                <c:pt idx="37">
                  <c:v>217.99870000000001</c:v>
                </c:pt>
                <c:pt idx="38">
                  <c:v>217.85130000000001</c:v>
                </c:pt>
                <c:pt idx="39">
                  <c:v>217.98179999999999</c:v>
                </c:pt>
                <c:pt idx="40">
                  <c:v>218.08840000000001</c:v>
                </c:pt>
                <c:pt idx="41">
                  <c:v>217.81290000000001</c:v>
                </c:pt>
                <c:pt idx="42">
                  <c:v>218.17570000000001</c:v>
                </c:pt>
                <c:pt idx="43">
                  <c:v>218.5676</c:v>
                </c:pt>
                <c:pt idx="44">
                  <c:v>219.0087</c:v>
                </c:pt>
                <c:pt idx="45">
                  <c:v>219.33850000000001</c:v>
                </c:pt>
                <c:pt idx="46">
                  <c:v>218.97579999999999</c:v>
                </c:pt>
                <c:pt idx="47">
                  <c:v>218.97579999999999</c:v>
                </c:pt>
                <c:pt idx="48">
                  <c:v>219.0557</c:v>
                </c:pt>
                <c:pt idx="49">
                  <c:v>218.40539999999999</c:v>
                </c:pt>
                <c:pt idx="50">
                  <c:v>219.5145</c:v>
                </c:pt>
                <c:pt idx="51">
                  <c:v>219.73439999999999</c:v>
                </c:pt>
                <c:pt idx="52">
                  <c:v>219.70920000000001</c:v>
                </c:pt>
                <c:pt idx="53">
                  <c:v>219.50479999999999</c:v>
                </c:pt>
                <c:pt idx="54">
                  <c:v>219.3835</c:v>
                </c:pt>
                <c:pt idx="55">
                  <c:v>219.5735</c:v>
                </c:pt>
                <c:pt idx="56">
                  <c:v>219.55099999999999</c:v>
                </c:pt>
                <c:pt idx="57">
                  <c:v>219.55099999999999</c:v>
                </c:pt>
                <c:pt idx="58">
                  <c:v>219.4187</c:v>
                </c:pt>
                <c:pt idx="59">
                  <c:v>218.89320000000001</c:v>
                </c:pt>
                <c:pt idx="60">
                  <c:v>218.62520000000001</c:v>
                </c:pt>
                <c:pt idx="61">
                  <c:v>218.6985</c:v>
                </c:pt>
                <c:pt idx="62">
                  <c:v>218.6985</c:v>
                </c:pt>
                <c:pt idx="63">
                  <c:v>218.67740000000001</c:v>
                </c:pt>
                <c:pt idx="64">
                  <c:v>218.8672</c:v>
                </c:pt>
                <c:pt idx="65">
                  <c:v>219.51740000000001</c:v>
                </c:pt>
                <c:pt idx="66">
                  <c:v>219.73099999999999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B23-42F2-B61C-CBDD546C3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899520"/>
        <c:axId val="487897728"/>
      </c:areaChart>
      <c:lineChart>
        <c:grouping val="standard"/>
        <c:varyColors val="0"/>
        <c:ser>
          <c:idx val="0"/>
          <c:order val="0"/>
          <c:tx>
            <c:strRef>
              <c:f>Main!$AQ$52</c:f>
              <c:strCache>
                <c:ptCount val="1"/>
                <c:pt idx="0">
                  <c:v>Corr: JACI 710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Main!$AQ$54:$AQ$120</c:f>
              <c:numCache>
                <c:formatCode>General</c:formatCode>
                <c:ptCount val="67"/>
                <c:pt idx="0">
                  <c:v>9.6201193447626537E-2</c:v>
                </c:pt>
                <c:pt idx="1">
                  <c:v>0.10985157131265813</c:v>
                </c:pt>
                <c:pt idx="2">
                  <c:v>0.10433473828435194</c:v>
                </c:pt>
                <c:pt idx="3">
                  <c:v>0.10707178851105313</c:v>
                </c:pt>
                <c:pt idx="4">
                  <c:v>9.1306428514133009E-2</c:v>
                </c:pt>
                <c:pt idx="5">
                  <c:v>0.10058785119953824</c:v>
                </c:pt>
                <c:pt idx="6">
                  <c:v>0.10161467479713801</c:v>
                </c:pt>
                <c:pt idx="7">
                  <c:v>0.11049877474445097</c:v>
                </c:pt>
                <c:pt idx="8">
                  <c:v>9.8983888315716931E-2</c:v>
                </c:pt>
                <c:pt idx="9">
                  <c:v>9.102091765729807E-2</c:v>
                </c:pt>
                <c:pt idx="10">
                  <c:v>9.0589005095288416E-2</c:v>
                </c:pt>
                <c:pt idx="11">
                  <c:v>0.12189057576351602</c:v>
                </c:pt>
                <c:pt idx="12">
                  <c:v>0.11507319313171696</c:v>
                </c:pt>
                <c:pt idx="13">
                  <c:v>0.10460963132906041</c:v>
                </c:pt>
                <c:pt idx="14">
                  <c:v>0.10924359773631023</c:v>
                </c:pt>
                <c:pt idx="15">
                  <c:v>5.4950640134727842E-2</c:v>
                </c:pt>
                <c:pt idx="16">
                  <c:v>4.4790261949985304E-2</c:v>
                </c:pt>
                <c:pt idx="17">
                  <c:v>3.2552922979188804E-2</c:v>
                </c:pt>
                <c:pt idx="18">
                  <c:v>1.2505932513417667E-2</c:v>
                </c:pt>
                <c:pt idx="19">
                  <c:v>2.5370963830504197E-2</c:v>
                </c:pt>
                <c:pt idx="20">
                  <c:v>1.5848184214024841E-2</c:v>
                </c:pt>
                <c:pt idx="21">
                  <c:v>1.4545170899057453E-2</c:v>
                </c:pt>
                <c:pt idx="22">
                  <c:v>1.1331921608007811E-2</c:v>
                </c:pt>
                <c:pt idx="23">
                  <c:v>1.7202879719389223E-2</c:v>
                </c:pt>
                <c:pt idx="24">
                  <c:v>5.8231613002085417E-2</c:v>
                </c:pt>
                <c:pt idx="25">
                  <c:v>4.6750290002255508E-2</c:v>
                </c:pt>
                <c:pt idx="26">
                  <c:v>-5.3955396783578165E-3</c:v>
                </c:pt>
                <c:pt idx="27">
                  <c:v>3.2542293459451845E-2</c:v>
                </c:pt>
                <c:pt idx="28">
                  <c:v>-1.1756173021339378E-2</c:v>
                </c:pt>
                <c:pt idx="29">
                  <c:v>-3.4840905484988062E-2</c:v>
                </c:pt>
                <c:pt idx="30">
                  <c:v>-8.3289882262112799E-2</c:v>
                </c:pt>
                <c:pt idx="31">
                  <c:v>8.2017040399903193E-2</c:v>
                </c:pt>
                <c:pt idx="32">
                  <c:v>-1.1649736109519382E-2</c:v>
                </c:pt>
                <c:pt idx="33">
                  <c:v>-2.0094640035849834E-2</c:v>
                </c:pt>
                <c:pt idx="34">
                  <c:v>-4.0547001153957929E-2</c:v>
                </c:pt>
                <c:pt idx="35">
                  <c:v>-3.5081095188544402E-2</c:v>
                </c:pt>
                <c:pt idx="36">
                  <c:v>-4.0860936248558147E-2</c:v>
                </c:pt>
                <c:pt idx="37">
                  <c:v>-0.10371286561456619</c:v>
                </c:pt>
                <c:pt idx="38">
                  <c:v>-0.11534532442142469</c:v>
                </c:pt>
                <c:pt idx="39">
                  <c:v>-0.11794320158254652</c:v>
                </c:pt>
                <c:pt idx="40">
                  <c:v>-0.12515174549803557</c:v>
                </c:pt>
                <c:pt idx="41">
                  <c:v>-0.12905679025141611</c:v>
                </c:pt>
                <c:pt idx="42">
                  <c:v>-0.12592042093185629</c:v>
                </c:pt>
                <c:pt idx="43">
                  <c:v>-0.11616437827150698</c:v>
                </c:pt>
                <c:pt idx="44">
                  <c:v>-0.14307977507675013</c:v>
                </c:pt>
                <c:pt idx="45">
                  <c:v>-0.15159816862103112</c:v>
                </c:pt>
                <c:pt idx="46">
                  <c:v>-0.16556180176286286</c:v>
                </c:pt>
                <c:pt idx="47">
                  <c:v>-0.16459406138611987</c:v>
                </c:pt>
                <c:pt idx="48">
                  <c:v>-0.18683553546002743</c:v>
                </c:pt>
                <c:pt idx="49">
                  <c:v>-0.21076503593149309</c:v>
                </c:pt>
                <c:pt idx="50">
                  <c:v>-0.22218006615371075</c:v>
                </c:pt>
                <c:pt idx="51">
                  <c:v>-0.22090416194730192</c:v>
                </c:pt>
                <c:pt idx="52">
                  <c:v>-0.20927747742470645</c:v>
                </c:pt>
                <c:pt idx="53">
                  <c:v>-0.20506903871278939</c:v>
                </c:pt>
                <c:pt idx="54">
                  <c:v>-0.21561660070281877</c:v>
                </c:pt>
                <c:pt idx="55">
                  <c:v>-0.21876335638223823</c:v>
                </c:pt>
                <c:pt idx="56">
                  <c:v>-0.21704699625291596</c:v>
                </c:pt>
                <c:pt idx="57">
                  <c:v>-0.21702026472590522</c:v>
                </c:pt>
                <c:pt idx="58">
                  <c:v>-0.23147417909628112</c:v>
                </c:pt>
                <c:pt idx="59">
                  <c:v>-0.26372015968575169</c:v>
                </c:pt>
                <c:pt idx="60">
                  <c:v>-0.25290264678961649</c:v>
                </c:pt>
                <c:pt idx="61">
                  <c:v>-0.24537772309434128</c:v>
                </c:pt>
                <c:pt idx="62">
                  <c:v>-0.2444939072516718</c:v>
                </c:pt>
                <c:pt idx="63">
                  <c:v>-0.22550762481369757</c:v>
                </c:pt>
                <c:pt idx="64">
                  <c:v>-0.1903036355609716</c:v>
                </c:pt>
                <c:pt idx="65">
                  <c:v>-0.23763428266252917</c:v>
                </c:pt>
                <c:pt idx="66">
                  <c:v>-0.23440127198027916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B23-42F2-B61C-CBDD546C3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886208"/>
        <c:axId val="487896192"/>
      </c:lineChart>
      <c:dateAx>
        <c:axId val="487886208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7896192"/>
        <c:crosses val="autoZero"/>
        <c:auto val="1"/>
        <c:lblOffset val="100"/>
        <c:baseTimeUnit val="days"/>
        <c:majorUnit val="1"/>
      </c:dateAx>
      <c:valAx>
        <c:axId val="4878961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886208"/>
        <c:crosses val="autoZero"/>
        <c:crossBetween val="between"/>
      </c:valAx>
      <c:valAx>
        <c:axId val="487897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899520"/>
        <c:crosses val="max"/>
        <c:crossBetween val="between"/>
      </c:valAx>
      <c:dateAx>
        <c:axId val="4878995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7897728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453"/>
          <c:h val="6.583909482363777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321"/>
          <c:h val="0.74333545216936259"/>
        </c:manualLayout>
      </c:layout>
      <c:areaChart>
        <c:grouping val="standard"/>
        <c:varyColors val="0"/>
        <c:ser>
          <c:idx val="2"/>
          <c:order val="1"/>
          <c:tx>
            <c:strRef>
              <c:f>Main!$DF$52</c:f>
              <c:strCache>
                <c:ptCount val="1"/>
                <c:pt idx="0">
                  <c:v>JACI 10+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Main!$DF$54:$DF$120</c:f>
              <c:numCache>
                <c:formatCode>General</c:formatCode>
                <c:ptCount val="67"/>
                <c:pt idx="0">
                  <c:v>276.3965</c:v>
                </c:pt>
                <c:pt idx="1">
                  <c:v>276.97480000000002</c:v>
                </c:pt>
                <c:pt idx="2">
                  <c:v>277.96660000000003</c:v>
                </c:pt>
                <c:pt idx="3">
                  <c:v>277.57319999999999</c:v>
                </c:pt>
                <c:pt idx="4">
                  <c:v>276.65140000000002</c:v>
                </c:pt>
                <c:pt idx="5">
                  <c:v>276.2022</c:v>
                </c:pt>
                <c:pt idx="6">
                  <c:v>275.99400000000003</c:v>
                </c:pt>
                <c:pt idx="7">
                  <c:v>276.28789999999998</c:v>
                </c:pt>
                <c:pt idx="8">
                  <c:v>276.26389999999998</c:v>
                </c:pt>
                <c:pt idx="9">
                  <c:v>276.45460000000003</c:v>
                </c:pt>
                <c:pt idx="10">
                  <c:v>276.36700000000002</c:v>
                </c:pt>
                <c:pt idx="11">
                  <c:v>277.03559999999999</c:v>
                </c:pt>
                <c:pt idx="12">
                  <c:v>277.4058</c:v>
                </c:pt>
                <c:pt idx="13">
                  <c:v>277.09230000000002</c:v>
                </c:pt>
                <c:pt idx="14">
                  <c:v>276.86840000000001</c:v>
                </c:pt>
                <c:pt idx="15">
                  <c:v>277.02940000000001</c:v>
                </c:pt>
                <c:pt idx="16">
                  <c:v>277.0172</c:v>
                </c:pt>
                <c:pt idx="17">
                  <c:v>276.31709999999998</c:v>
                </c:pt>
                <c:pt idx="18">
                  <c:v>276.16329999999999</c:v>
                </c:pt>
                <c:pt idx="19">
                  <c:v>276.97719999999998</c:v>
                </c:pt>
                <c:pt idx="20">
                  <c:v>276.83850000000001</c:v>
                </c:pt>
                <c:pt idx="21">
                  <c:v>276.18329999999997</c:v>
                </c:pt>
                <c:pt idx="22">
                  <c:v>276.18329999999997</c:v>
                </c:pt>
                <c:pt idx="23">
                  <c:v>275.74459999999999</c:v>
                </c:pt>
                <c:pt idx="24">
                  <c:v>276.68169999999998</c:v>
                </c:pt>
                <c:pt idx="25">
                  <c:v>276.47989999999999</c:v>
                </c:pt>
                <c:pt idx="26">
                  <c:v>275.11189999999999</c:v>
                </c:pt>
                <c:pt idx="27">
                  <c:v>276.9443</c:v>
                </c:pt>
                <c:pt idx="28">
                  <c:v>278.77710000000002</c:v>
                </c:pt>
                <c:pt idx="29">
                  <c:v>280.21379999999999</c:v>
                </c:pt>
                <c:pt idx="30">
                  <c:v>280.63720000000001</c:v>
                </c:pt>
                <c:pt idx="31">
                  <c:v>279.49549999999999</c:v>
                </c:pt>
                <c:pt idx="32">
                  <c:v>281.64980000000003</c:v>
                </c:pt>
                <c:pt idx="33">
                  <c:v>283.25099999999998</c:v>
                </c:pt>
                <c:pt idx="34">
                  <c:v>283.1284</c:v>
                </c:pt>
                <c:pt idx="35">
                  <c:v>283.2029</c:v>
                </c:pt>
                <c:pt idx="36">
                  <c:v>283.76089999999999</c:v>
                </c:pt>
                <c:pt idx="37">
                  <c:v>284.97989999999999</c:v>
                </c:pt>
                <c:pt idx="38">
                  <c:v>284.40660000000003</c:v>
                </c:pt>
                <c:pt idx="39">
                  <c:v>284.40940000000001</c:v>
                </c:pt>
                <c:pt idx="40">
                  <c:v>284.8476</c:v>
                </c:pt>
                <c:pt idx="41">
                  <c:v>284.26650000000001</c:v>
                </c:pt>
                <c:pt idx="42">
                  <c:v>284.64760000000001</c:v>
                </c:pt>
                <c:pt idx="43">
                  <c:v>285.70299999999997</c:v>
                </c:pt>
                <c:pt idx="44">
                  <c:v>285.96190000000001</c:v>
                </c:pt>
                <c:pt idx="45">
                  <c:v>286.02879999999999</c:v>
                </c:pt>
                <c:pt idx="46">
                  <c:v>285.4787</c:v>
                </c:pt>
                <c:pt idx="47">
                  <c:v>285.4787</c:v>
                </c:pt>
                <c:pt idx="48">
                  <c:v>285.35939999999999</c:v>
                </c:pt>
                <c:pt idx="49">
                  <c:v>284.7355</c:v>
                </c:pt>
                <c:pt idx="50">
                  <c:v>286.4051</c:v>
                </c:pt>
                <c:pt idx="51">
                  <c:v>286.70530000000002</c:v>
                </c:pt>
                <c:pt idx="52">
                  <c:v>286.63650000000001</c:v>
                </c:pt>
                <c:pt idx="53">
                  <c:v>286.11709999999999</c:v>
                </c:pt>
                <c:pt idx="54">
                  <c:v>285.99</c:v>
                </c:pt>
                <c:pt idx="55">
                  <c:v>286.36340000000001</c:v>
                </c:pt>
                <c:pt idx="56">
                  <c:v>286.34429999999998</c:v>
                </c:pt>
                <c:pt idx="57">
                  <c:v>286.34429999999998</c:v>
                </c:pt>
                <c:pt idx="58">
                  <c:v>286.1798</c:v>
                </c:pt>
                <c:pt idx="59">
                  <c:v>285.50729999999999</c:v>
                </c:pt>
                <c:pt idx="60">
                  <c:v>285.18220000000002</c:v>
                </c:pt>
                <c:pt idx="61">
                  <c:v>285.13139999999999</c:v>
                </c:pt>
                <c:pt idx="62">
                  <c:v>285.13139999999999</c:v>
                </c:pt>
                <c:pt idx="63">
                  <c:v>284.93939999999998</c:v>
                </c:pt>
                <c:pt idx="64">
                  <c:v>285.23399999999998</c:v>
                </c:pt>
                <c:pt idx="65">
                  <c:v>286.2826</c:v>
                </c:pt>
                <c:pt idx="66">
                  <c:v>286.49700000000001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938-46B3-BF55-0A9C511DD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914880"/>
        <c:axId val="487913344"/>
      </c:areaChart>
      <c:lineChart>
        <c:grouping val="standard"/>
        <c:varyColors val="0"/>
        <c:ser>
          <c:idx val="0"/>
          <c:order val="0"/>
          <c:tx>
            <c:strRef>
              <c:f>Main!$AR$52</c:f>
              <c:strCache>
                <c:ptCount val="1"/>
                <c:pt idx="0">
                  <c:v>Corr: JACI 10+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Main!$AR$54:$AR$120</c:f>
              <c:numCache>
                <c:formatCode>General</c:formatCode>
                <c:ptCount val="67"/>
                <c:pt idx="0">
                  <c:v>0.20424818061377695</c:v>
                </c:pt>
                <c:pt idx="1">
                  <c:v>0.21992674608673832</c:v>
                </c:pt>
                <c:pt idx="2">
                  <c:v>0.21680277642076681</c:v>
                </c:pt>
                <c:pt idx="3">
                  <c:v>0.22339477019036144</c:v>
                </c:pt>
                <c:pt idx="4">
                  <c:v>0.20473291048785336</c:v>
                </c:pt>
                <c:pt idx="5">
                  <c:v>0.21434742105366641</c:v>
                </c:pt>
                <c:pt idx="6">
                  <c:v>0.22131818023109398</c:v>
                </c:pt>
                <c:pt idx="7">
                  <c:v>0.22994379149216584</c:v>
                </c:pt>
                <c:pt idx="8">
                  <c:v>0.21251749588171759</c:v>
                </c:pt>
                <c:pt idx="9">
                  <c:v>0.20165383216314597</c:v>
                </c:pt>
                <c:pt idx="10">
                  <c:v>0.2043718721320093</c:v>
                </c:pt>
                <c:pt idx="11">
                  <c:v>0.22260936621239955</c:v>
                </c:pt>
                <c:pt idx="12">
                  <c:v>0.22359268551180617</c:v>
                </c:pt>
                <c:pt idx="13">
                  <c:v>0.21846736266818298</c:v>
                </c:pt>
                <c:pt idx="14">
                  <c:v>0.22164985298063972</c:v>
                </c:pt>
                <c:pt idx="15">
                  <c:v>0.17058237393933914</c:v>
                </c:pt>
                <c:pt idx="16">
                  <c:v>0.16277983735625418</c:v>
                </c:pt>
                <c:pt idx="17">
                  <c:v>0.15476938002529919</c:v>
                </c:pt>
                <c:pt idx="18">
                  <c:v>0.14224548452284941</c:v>
                </c:pt>
                <c:pt idx="19">
                  <c:v>0.14710137779150995</c:v>
                </c:pt>
                <c:pt idx="20">
                  <c:v>0.14268809030807261</c:v>
                </c:pt>
                <c:pt idx="21">
                  <c:v>0.13214458290747061</c:v>
                </c:pt>
                <c:pt idx="22">
                  <c:v>0.12492119180279201</c:v>
                </c:pt>
                <c:pt idx="23">
                  <c:v>0.12925621963828759</c:v>
                </c:pt>
                <c:pt idx="24">
                  <c:v>0.15397020186600913</c:v>
                </c:pt>
                <c:pt idx="25">
                  <c:v>0.14386989852389062</c:v>
                </c:pt>
                <c:pt idx="26">
                  <c:v>9.4247215373692406E-2</c:v>
                </c:pt>
                <c:pt idx="27">
                  <c:v>0.14948627314832358</c:v>
                </c:pt>
                <c:pt idx="28">
                  <c:v>9.1990503978039193E-2</c:v>
                </c:pt>
                <c:pt idx="29">
                  <c:v>8.4252990202131256E-2</c:v>
                </c:pt>
                <c:pt idx="30">
                  <c:v>4.9965425184347219E-2</c:v>
                </c:pt>
                <c:pt idx="31">
                  <c:v>0.16900969948789896</c:v>
                </c:pt>
                <c:pt idx="32">
                  <c:v>5.20213599026332E-2</c:v>
                </c:pt>
                <c:pt idx="33">
                  <c:v>3.9911345804505095E-2</c:v>
                </c:pt>
                <c:pt idx="34">
                  <c:v>3.8928617265244318E-2</c:v>
                </c:pt>
                <c:pt idx="35">
                  <c:v>4.0058006980364082E-2</c:v>
                </c:pt>
                <c:pt idx="36">
                  <c:v>8.7678996308073742E-3</c:v>
                </c:pt>
                <c:pt idx="37">
                  <c:v>-4.9674795086923892E-2</c:v>
                </c:pt>
                <c:pt idx="38">
                  <c:v>-7.2923504041295356E-2</c:v>
                </c:pt>
                <c:pt idx="39">
                  <c:v>-7.6608668324101611E-2</c:v>
                </c:pt>
                <c:pt idx="40">
                  <c:v>-8.2225378760431844E-2</c:v>
                </c:pt>
                <c:pt idx="41">
                  <c:v>-7.7999033828353548E-2</c:v>
                </c:pt>
                <c:pt idx="42">
                  <c:v>-7.5646663887347323E-2</c:v>
                </c:pt>
                <c:pt idx="43">
                  <c:v>-6.0465403649857107E-2</c:v>
                </c:pt>
                <c:pt idx="44">
                  <c:v>-8.071941971223151E-2</c:v>
                </c:pt>
                <c:pt idx="45">
                  <c:v>-8.2654633680969869E-2</c:v>
                </c:pt>
                <c:pt idx="46">
                  <c:v>-9.6679747183815265E-2</c:v>
                </c:pt>
                <c:pt idx="47">
                  <c:v>-9.6054050933046697E-2</c:v>
                </c:pt>
                <c:pt idx="48">
                  <c:v>-0.12905575738172981</c:v>
                </c:pt>
                <c:pt idx="49">
                  <c:v>-0.13057294047934229</c:v>
                </c:pt>
                <c:pt idx="50">
                  <c:v>-0.13691841733677051</c:v>
                </c:pt>
                <c:pt idx="51">
                  <c:v>-0.13366184293239511</c:v>
                </c:pt>
                <c:pt idx="52">
                  <c:v>-0.12261342954167628</c:v>
                </c:pt>
                <c:pt idx="53">
                  <c:v>-0.12250862731725887</c:v>
                </c:pt>
                <c:pt idx="54">
                  <c:v>-0.13371642700666508</c:v>
                </c:pt>
                <c:pt idx="55">
                  <c:v>-0.13316734388761134</c:v>
                </c:pt>
                <c:pt idx="56">
                  <c:v>-0.13042811415746866</c:v>
                </c:pt>
                <c:pt idx="57">
                  <c:v>-0.13038230705415599</c:v>
                </c:pt>
                <c:pt idx="58">
                  <c:v>-0.14302291223662883</c:v>
                </c:pt>
                <c:pt idx="59">
                  <c:v>-0.16980547088239137</c:v>
                </c:pt>
                <c:pt idx="60">
                  <c:v>-0.16290359357184855</c:v>
                </c:pt>
                <c:pt idx="61">
                  <c:v>-0.17420675172480116</c:v>
                </c:pt>
                <c:pt idx="62">
                  <c:v>-0.17428064104295923</c:v>
                </c:pt>
                <c:pt idx="63">
                  <c:v>-0.15569830909773349</c:v>
                </c:pt>
                <c:pt idx="64">
                  <c:v>-9.8612996903996136E-2</c:v>
                </c:pt>
                <c:pt idx="65">
                  <c:v>-0.15823502375523715</c:v>
                </c:pt>
                <c:pt idx="66">
                  <c:v>-0.15359754716063129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38-46B3-BF55-0A9C511DD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910016"/>
        <c:axId val="487911808"/>
      </c:lineChart>
      <c:dateAx>
        <c:axId val="487910016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7911808"/>
        <c:crosses val="autoZero"/>
        <c:auto val="1"/>
        <c:lblOffset val="100"/>
        <c:baseTimeUnit val="days"/>
        <c:majorUnit val="1"/>
      </c:dateAx>
      <c:valAx>
        <c:axId val="4879118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910016"/>
        <c:crosses val="autoZero"/>
        <c:crossBetween val="between"/>
      </c:valAx>
      <c:valAx>
        <c:axId val="4879133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914880"/>
        <c:crosses val="max"/>
        <c:crossBetween val="between"/>
      </c:valAx>
      <c:dateAx>
        <c:axId val="48791488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7913344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431"/>
          <c:h val="6.5839094823637825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344"/>
          <c:h val="0.74333545216936292"/>
        </c:manualLayout>
      </c:layout>
      <c:areaChart>
        <c:grouping val="standard"/>
        <c:varyColors val="0"/>
        <c:ser>
          <c:idx val="2"/>
          <c:order val="1"/>
          <c:tx>
            <c:strRef>
              <c:f>Main!$DG$52</c:f>
              <c:strCache>
                <c:ptCount val="1"/>
                <c:pt idx="0">
                  <c:v>UST 10y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Main!$DG$54:$DG$120</c:f>
              <c:numCache>
                <c:formatCode>General</c:formatCode>
                <c:ptCount val="67"/>
                <c:pt idx="0">
                  <c:v>2.8959000000000001</c:v>
                </c:pt>
                <c:pt idx="1">
                  <c:v>2.8555000000000001</c:v>
                </c:pt>
                <c:pt idx="2">
                  <c:v>2.8445</c:v>
                </c:pt>
                <c:pt idx="3">
                  <c:v>2.8279999999999998</c:v>
                </c:pt>
                <c:pt idx="4">
                  <c:v>2.8170000000000002</c:v>
                </c:pt>
                <c:pt idx="5">
                  <c:v>2.8426</c:v>
                </c:pt>
                <c:pt idx="6">
                  <c:v>2.8681000000000001</c:v>
                </c:pt>
                <c:pt idx="7">
                  <c:v>2.8938000000000001</c:v>
                </c:pt>
                <c:pt idx="8">
                  <c:v>2.8571</c:v>
                </c:pt>
                <c:pt idx="9">
                  <c:v>2.8826999999999998</c:v>
                </c:pt>
                <c:pt idx="10">
                  <c:v>2.8862999999999999</c:v>
                </c:pt>
                <c:pt idx="11">
                  <c:v>2.8807999999999998</c:v>
                </c:pt>
                <c:pt idx="12">
                  <c:v>2.8643000000000001</c:v>
                </c:pt>
                <c:pt idx="13">
                  <c:v>2.8077999999999999</c:v>
                </c:pt>
                <c:pt idx="14">
                  <c:v>2.8605999999999998</c:v>
                </c:pt>
                <c:pt idx="15">
                  <c:v>2.8933999999999997</c:v>
                </c:pt>
                <c:pt idx="16">
                  <c:v>2.8622999999999998</c:v>
                </c:pt>
                <c:pt idx="17">
                  <c:v>2.8660000000000001</c:v>
                </c:pt>
                <c:pt idx="18">
                  <c:v>2.9207000000000001</c:v>
                </c:pt>
                <c:pt idx="19">
                  <c:v>2.95</c:v>
                </c:pt>
                <c:pt idx="20">
                  <c:v>2.8895999999999997</c:v>
                </c:pt>
                <c:pt idx="21">
                  <c:v>2.8749000000000002</c:v>
                </c:pt>
                <c:pt idx="22">
                  <c:v>2.8749000000000002</c:v>
                </c:pt>
                <c:pt idx="23">
                  <c:v>2.9095</c:v>
                </c:pt>
                <c:pt idx="24">
                  <c:v>2.9022000000000001</c:v>
                </c:pt>
                <c:pt idx="25">
                  <c:v>2.8294000000000001</c:v>
                </c:pt>
                <c:pt idx="26">
                  <c:v>2.8585000000000003</c:v>
                </c:pt>
                <c:pt idx="27">
                  <c:v>2.8512</c:v>
                </c:pt>
                <c:pt idx="28">
                  <c:v>2.8239999999999998</c:v>
                </c:pt>
                <c:pt idx="29">
                  <c:v>2.8359000000000001</c:v>
                </c:pt>
                <c:pt idx="30">
                  <c:v>2.8016000000000001</c:v>
                </c:pt>
                <c:pt idx="31">
                  <c:v>2.7056</c:v>
                </c:pt>
                <c:pt idx="32">
                  <c:v>2.8411</c:v>
                </c:pt>
                <c:pt idx="33">
                  <c:v>2.7896000000000001</c:v>
                </c:pt>
                <c:pt idx="34">
                  <c:v>2.7050000000000001</c:v>
                </c:pt>
                <c:pt idx="35">
                  <c:v>2.7199</c:v>
                </c:pt>
                <c:pt idx="36">
                  <c:v>2.6936</c:v>
                </c:pt>
                <c:pt idx="37">
                  <c:v>2.6598999999999999</c:v>
                </c:pt>
                <c:pt idx="38">
                  <c:v>2.617</c:v>
                </c:pt>
                <c:pt idx="39">
                  <c:v>2.6465000000000001</c:v>
                </c:pt>
                <c:pt idx="40">
                  <c:v>2.6131000000000002</c:v>
                </c:pt>
                <c:pt idx="41">
                  <c:v>2.65</c:v>
                </c:pt>
                <c:pt idx="42">
                  <c:v>2.6592000000000002</c:v>
                </c:pt>
                <c:pt idx="43">
                  <c:v>2.6255999999999999</c:v>
                </c:pt>
                <c:pt idx="44">
                  <c:v>2.5903999999999998</c:v>
                </c:pt>
                <c:pt idx="45">
                  <c:v>2.5371000000000001</c:v>
                </c:pt>
                <c:pt idx="46">
                  <c:v>2.5461999999999998</c:v>
                </c:pt>
                <c:pt idx="47">
                  <c:v>2.5461999999999998</c:v>
                </c:pt>
                <c:pt idx="48">
                  <c:v>2.5366999999999997</c:v>
                </c:pt>
                <c:pt idx="49">
                  <c:v>2.5568</c:v>
                </c:pt>
                <c:pt idx="50">
                  <c:v>2.5529999999999999</c:v>
                </c:pt>
                <c:pt idx="51">
                  <c:v>2.48</c:v>
                </c:pt>
                <c:pt idx="52">
                  <c:v>2.4763000000000002</c:v>
                </c:pt>
                <c:pt idx="53">
                  <c:v>2.4525000000000001</c:v>
                </c:pt>
                <c:pt idx="54">
                  <c:v>2.4470999999999998</c:v>
                </c:pt>
                <c:pt idx="55">
                  <c:v>2.4632999999999998</c:v>
                </c:pt>
                <c:pt idx="56">
                  <c:v>2.4054000000000002</c:v>
                </c:pt>
                <c:pt idx="57">
                  <c:v>2.4054000000000002</c:v>
                </c:pt>
                <c:pt idx="58">
                  <c:v>2.4304999999999999</c:v>
                </c:pt>
                <c:pt idx="59">
                  <c:v>2.4106999999999998</c:v>
                </c:pt>
                <c:pt idx="60">
                  <c:v>2.4756</c:v>
                </c:pt>
                <c:pt idx="61">
                  <c:v>2.4809999999999999</c:v>
                </c:pt>
                <c:pt idx="62">
                  <c:v>2.4809999999999999</c:v>
                </c:pt>
                <c:pt idx="63">
                  <c:v>2.4826000000000001</c:v>
                </c:pt>
                <c:pt idx="64">
                  <c:v>2.4969999999999999</c:v>
                </c:pt>
                <c:pt idx="65">
                  <c:v>2.4643999999999999</c:v>
                </c:pt>
                <c:pt idx="66">
                  <c:v>2.3942000000000001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6A6-4EFE-8C84-DD8D02BE1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946880"/>
        <c:axId val="487945344"/>
      </c:areaChart>
      <c:lineChart>
        <c:grouping val="standard"/>
        <c:varyColors val="0"/>
        <c:ser>
          <c:idx val="0"/>
          <c:order val="0"/>
          <c:tx>
            <c:strRef>
              <c:f>Main!$AS$52</c:f>
              <c:strCache>
                <c:ptCount val="1"/>
                <c:pt idx="0">
                  <c:v>Corr: UST 10y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Main!$AS$54:$AS$120</c:f>
              <c:numCache>
                <c:formatCode>General</c:formatCode>
                <c:ptCount val="67"/>
                <c:pt idx="0">
                  <c:v>-3.4970901470786506E-2</c:v>
                </c:pt>
                <c:pt idx="1">
                  <c:v>-5.1860623601686161E-2</c:v>
                </c:pt>
                <c:pt idx="2">
                  <c:v>-5.1297581052769194E-2</c:v>
                </c:pt>
                <c:pt idx="3">
                  <c:v>-5.2272000390539648E-2</c:v>
                </c:pt>
                <c:pt idx="4">
                  <c:v>-5.9480309988086677E-2</c:v>
                </c:pt>
                <c:pt idx="5">
                  <c:v>-6.806508451816938E-2</c:v>
                </c:pt>
                <c:pt idx="6">
                  <c:v>-6.2887940855912636E-2</c:v>
                </c:pt>
                <c:pt idx="7">
                  <c:v>-4.0525769184441104E-2</c:v>
                </c:pt>
                <c:pt idx="8">
                  <c:v>-5.3195112351646548E-2</c:v>
                </c:pt>
                <c:pt idx="9">
                  <c:v>-3.6744556834276389E-2</c:v>
                </c:pt>
                <c:pt idx="10">
                  <c:v>-5.7359639911613539E-2</c:v>
                </c:pt>
                <c:pt idx="11">
                  <c:v>-5.8739483567652677E-2</c:v>
                </c:pt>
                <c:pt idx="12">
                  <c:v>-5.1583450872762386E-2</c:v>
                </c:pt>
                <c:pt idx="13">
                  <c:v>-2.4071013110693915E-2</c:v>
                </c:pt>
                <c:pt idx="14">
                  <c:v>-2.1393937552562584E-2</c:v>
                </c:pt>
                <c:pt idx="15">
                  <c:v>-1.2395379646936037E-2</c:v>
                </c:pt>
                <c:pt idx="16">
                  <c:v>1.5317024063142356E-2</c:v>
                </c:pt>
                <c:pt idx="17">
                  <c:v>1.8985619205905524E-2</c:v>
                </c:pt>
                <c:pt idx="18">
                  <c:v>5.6241306505277158E-2</c:v>
                </c:pt>
                <c:pt idx="19">
                  <c:v>3.5287310583747129E-2</c:v>
                </c:pt>
                <c:pt idx="20">
                  <c:v>7.4765498747887916E-3</c:v>
                </c:pt>
                <c:pt idx="21">
                  <c:v>4.7637542952020228E-3</c:v>
                </c:pt>
                <c:pt idx="22">
                  <c:v>1.940713299864413E-2</c:v>
                </c:pt>
                <c:pt idx="23">
                  <c:v>1.6636712196374331E-2</c:v>
                </c:pt>
                <c:pt idx="24">
                  <c:v>2.3713387555511563E-2</c:v>
                </c:pt>
                <c:pt idx="25">
                  <c:v>-2.0999154733571196E-2</c:v>
                </c:pt>
                <c:pt idx="26">
                  <c:v>-5.9330474814438469E-3</c:v>
                </c:pt>
                <c:pt idx="27">
                  <c:v>-3.2915007921652775E-3</c:v>
                </c:pt>
                <c:pt idx="28">
                  <c:v>8.2753569559191331E-3</c:v>
                </c:pt>
                <c:pt idx="29">
                  <c:v>3.3538082593648919E-2</c:v>
                </c:pt>
                <c:pt idx="30">
                  <c:v>8.0677023444251011E-2</c:v>
                </c:pt>
                <c:pt idx="31">
                  <c:v>0.22211712373243772</c:v>
                </c:pt>
                <c:pt idx="32">
                  <c:v>0.12240677127029082</c:v>
                </c:pt>
                <c:pt idx="33">
                  <c:v>0.12611221200575318</c:v>
                </c:pt>
                <c:pt idx="34">
                  <c:v>0.17431148917585929</c:v>
                </c:pt>
                <c:pt idx="35">
                  <c:v>0.18350339263138898</c:v>
                </c:pt>
                <c:pt idx="36">
                  <c:v>0.19774777390655654</c:v>
                </c:pt>
                <c:pt idx="37">
                  <c:v>0.20344482846860767</c:v>
                </c:pt>
                <c:pt idx="38">
                  <c:v>0.18867196140425735</c:v>
                </c:pt>
                <c:pt idx="39">
                  <c:v>0.19452166370804605</c:v>
                </c:pt>
                <c:pt idx="40">
                  <c:v>0.19154297676604218</c:v>
                </c:pt>
                <c:pt idx="41">
                  <c:v>0.21779554606791121</c:v>
                </c:pt>
                <c:pt idx="42">
                  <c:v>0.22700710809646746</c:v>
                </c:pt>
                <c:pt idx="43">
                  <c:v>0.21770476413054884</c:v>
                </c:pt>
                <c:pt idx="44">
                  <c:v>0.20276179439499872</c:v>
                </c:pt>
                <c:pt idx="45">
                  <c:v>0.22045450209885814</c:v>
                </c:pt>
                <c:pt idx="46">
                  <c:v>0.19470249008909543</c:v>
                </c:pt>
                <c:pt idx="47">
                  <c:v>0.19587835381402274</c:v>
                </c:pt>
                <c:pt idx="48">
                  <c:v>0.22413128777593375</c:v>
                </c:pt>
                <c:pt idx="49">
                  <c:v>0.24609500045665408</c:v>
                </c:pt>
                <c:pt idx="50">
                  <c:v>0.24283683673222098</c:v>
                </c:pt>
                <c:pt idx="51">
                  <c:v>0.26810551766034979</c:v>
                </c:pt>
                <c:pt idx="52">
                  <c:v>0.27096752781717964</c:v>
                </c:pt>
                <c:pt idx="53">
                  <c:v>0.24942991325321981</c:v>
                </c:pt>
                <c:pt idx="54">
                  <c:v>0.25505736841010784</c:v>
                </c:pt>
                <c:pt idx="55">
                  <c:v>0.26573675641833794</c:v>
                </c:pt>
                <c:pt idx="56">
                  <c:v>0.21413636390621554</c:v>
                </c:pt>
                <c:pt idx="57">
                  <c:v>0.21414135921767563</c:v>
                </c:pt>
                <c:pt idx="58">
                  <c:v>0.218530561072388</c:v>
                </c:pt>
                <c:pt idx="59">
                  <c:v>0.20934582066180416</c:v>
                </c:pt>
                <c:pt idx="60">
                  <c:v>0.20295759712636158</c:v>
                </c:pt>
                <c:pt idx="61">
                  <c:v>0.16151595079552319</c:v>
                </c:pt>
                <c:pt idx="62">
                  <c:v>0.16161241277003102</c:v>
                </c:pt>
                <c:pt idx="63">
                  <c:v>0.17202908915458454</c:v>
                </c:pt>
                <c:pt idx="64">
                  <c:v>0.18109405523665506</c:v>
                </c:pt>
                <c:pt idx="65">
                  <c:v>0.22409323009686147</c:v>
                </c:pt>
                <c:pt idx="66">
                  <c:v>0.20945808904014895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A6-4EFE-8C84-DD8D02BE1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942016"/>
        <c:axId val="487943552"/>
      </c:lineChart>
      <c:dateAx>
        <c:axId val="487942016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7943552"/>
        <c:crosses val="autoZero"/>
        <c:auto val="1"/>
        <c:lblOffset val="100"/>
        <c:baseTimeUnit val="days"/>
        <c:majorUnit val="1"/>
      </c:dateAx>
      <c:valAx>
        <c:axId val="4879435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942016"/>
        <c:crosses val="autoZero"/>
        <c:crossBetween val="between"/>
      </c:valAx>
      <c:valAx>
        <c:axId val="4879453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946880"/>
        <c:crosses val="max"/>
        <c:crossBetween val="between"/>
      </c:valAx>
      <c:dateAx>
        <c:axId val="48794688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7945344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409"/>
          <c:h val="6.5839094823637853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366"/>
          <c:h val="0.74333545216936314"/>
        </c:manualLayout>
      </c:layout>
      <c:areaChart>
        <c:grouping val="standard"/>
        <c:varyColors val="0"/>
        <c:ser>
          <c:idx val="2"/>
          <c:order val="1"/>
          <c:tx>
            <c:strRef>
              <c:f>Main!$DH$52</c:f>
              <c:strCache>
                <c:ptCount val="1"/>
                <c:pt idx="0">
                  <c:v>EUR 10y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Main!$DH$54:$DH$120</c:f>
              <c:numCache>
                <c:formatCode>General</c:formatCode>
                <c:ptCount val="67"/>
                <c:pt idx="0">
                  <c:v>0.58499999999999996</c:v>
                </c:pt>
                <c:pt idx="1">
                  <c:v>0.56899999999999995</c:v>
                </c:pt>
                <c:pt idx="2">
                  <c:v>0.57099999999999995</c:v>
                </c:pt>
                <c:pt idx="3">
                  <c:v>0.57599999999999996</c:v>
                </c:pt>
                <c:pt idx="4">
                  <c:v>0.59299999999999997</c:v>
                </c:pt>
                <c:pt idx="5">
                  <c:v>0.61899999999999999</c:v>
                </c:pt>
                <c:pt idx="6">
                  <c:v>0.63200000000000001</c:v>
                </c:pt>
                <c:pt idx="7">
                  <c:v>0.64800000000000002</c:v>
                </c:pt>
                <c:pt idx="8">
                  <c:v>0.628</c:v>
                </c:pt>
                <c:pt idx="9">
                  <c:v>0.65500000000000003</c:v>
                </c:pt>
                <c:pt idx="10">
                  <c:v>0.67500000000000004</c:v>
                </c:pt>
                <c:pt idx="11">
                  <c:v>0.64300000000000002</c:v>
                </c:pt>
                <c:pt idx="12">
                  <c:v>0.65100000000000002</c:v>
                </c:pt>
                <c:pt idx="13">
                  <c:v>0.64400000000000002</c:v>
                </c:pt>
                <c:pt idx="14">
                  <c:v>0.65600000000000003</c:v>
                </c:pt>
                <c:pt idx="15">
                  <c:v>0.67900000000000005</c:v>
                </c:pt>
                <c:pt idx="16">
                  <c:v>0.65200000000000002</c:v>
                </c:pt>
                <c:pt idx="17">
                  <c:v>0.65300000000000002</c:v>
                </c:pt>
                <c:pt idx="18">
                  <c:v>0.70599999999999996</c:v>
                </c:pt>
                <c:pt idx="19">
                  <c:v>0.72099999999999997</c:v>
                </c:pt>
                <c:pt idx="20">
                  <c:v>0.73499999999999999</c:v>
                </c:pt>
                <c:pt idx="21">
                  <c:v>0.73499999999999999</c:v>
                </c:pt>
                <c:pt idx="22">
                  <c:v>0.70599999999999996</c:v>
                </c:pt>
                <c:pt idx="23">
                  <c:v>0.76400000000000001</c:v>
                </c:pt>
                <c:pt idx="24">
                  <c:v>0.75700000000000001</c:v>
                </c:pt>
                <c:pt idx="25">
                  <c:v>0.75</c:v>
                </c:pt>
                <c:pt idx="26">
                  <c:v>0.75700000000000001</c:v>
                </c:pt>
                <c:pt idx="27">
                  <c:v>0.745</c:v>
                </c:pt>
                <c:pt idx="28">
                  <c:v>0.76200000000000001</c:v>
                </c:pt>
                <c:pt idx="29">
                  <c:v>0.745</c:v>
                </c:pt>
                <c:pt idx="30">
                  <c:v>0.69199999999999995</c:v>
                </c:pt>
                <c:pt idx="31">
                  <c:v>0.73599999999999999</c:v>
                </c:pt>
                <c:pt idx="32">
                  <c:v>0.76700000000000002</c:v>
                </c:pt>
                <c:pt idx="33">
                  <c:v>0.72099999999999997</c:v>
                </c:pt>
                <c:pt idx="34">
                  <c:v>0.69699999999999995</c:v>
                </c:pt>
                <c:pt idx="35">
                  <c:v>0.68300000000000005</c:v>
                </c:pt>
                <c:pt idx="36">
                  <c:v>0.69399999999999995</c:v>
                </c:pt>
                <c:pt idx="37">
                  <c:v>0.629</c:v>
                </c:pt>
                <c:pt idx="38">
                  <c:v>0.61199999999999999</c:v>
                </c:pt>
                <c:pt idx="39">
                  <c:v>0.58799999999999997</c:v>
                </c:pt>
                <c:pt idx="40">
                  <c:v>0.56100000000000005</c:v>
                </c:pt>
                <c:pt idx="41">
                  <c:v>0.56699999999999995</c:v>
                </c:pt>
                <c:pt idx="42">
                  <c:v>0.56799999999999995</c:v>
                </c:pt>
                <c:pt idx="43">
                  <c:v>0.57299999999999995</c:v>
                </c:pt>
                <c:pt idx="44">
                  <c:v>0.56200000000000006</c:v>
                </c:pt>
                <c:pt idx="45">
                  <c:v>0.56200000000000006</c:v>
                </c:pt>
                <c:pt idx="46">
                  <c:v>0.58699999999999997</c:v>
                </c:pt>
                <c:pt idx="47">
                  <c:v>0.58099999999999996</c:v>
                </c:pt>
                <c:pt idx="48">
                  <c:v>0.58099999999999996</c:v>
                </c:pt>
                <c:pt idx="49">
                  <c:v>0.54300000000000004</c:v>
                </c:pt>
                <c:pt idx="50">
                  <c:v>0.46600000000000003</c:v>
                </c:pt>
                <c:pt idx="51">
                  <c:v>0.43099999999999999</c:v>
                </c:pt>
                <c:pt idx="52">
                  <c:v>0.439</c:v>
                </c:pt>
                <c:pt idx="53">
                  <c:v>0.434</c:v>
                </c:pt>
                <c:pt idx="54">
                  <c:v>0.442</c:v>
                </c:pt>
                <c:pt idx="55">
                  <c:v>0.46700000000000003</c:v>
                </c:pt>
                <c:pt idx="56">
                  <c:v>0.42699999999999999</c:v>
                </c:pt>
                <c:pt idx="57">
                  <c:v>0.42699999999999999</c:v>
                </c:pt>
                <c:pt idx="58">
                  <c:v>0.42399999999999999</c:v>
                </c:pt>
                <c:pt idx="59">
                  <c:v>0.38500000000000001</c:v>
                </c:pt>
                <c:pt idx="60">
                  <c:v>0.42</c:v>
                </c:pt>
                <c:pt idx="61">
                  <c:v>0.42</c:v>
                </c:pt>
                <c:pt idx="62">
                  <c:v>0.42</c:v>
                </c:pt>
                <c:pt idx="63">
                  <c:v>0.41699999999999998</c:v>
                </c:pt>
                <c:pt idx="64">
                  <c:v>0.40500000000000003</c:v>
                </c:pt>
                <c:pt idx="65">
                  <c:v>0.379</c:v>
                </c:pt>
                <c:pt idx="66">
                  <c:v>0.309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129-4702-A0B4-FA2A9B7AB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981056"/>
        <c:axId val="487979264"/>
      </c:areaChart>
      <c:lineChart>
        <c:grouping val="standard"/>
        <c:varyColors val="0"/>
        <c:ser>
          <c:idx val="0"/>
          <c:order val="0"/>
          <c:tx>
            <c:strRef>
              <c:f>Main!$AT$52</c:f>
              <c:strCache>
                <c:ptCount val="1"/>
                <c:pt idx="0">
                  <c:v>Corr: EUR 10y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Main!$AT$54:$AT$120</c:f>
              <c:numCache>
                <c:formatCode>General</c:formatCode>
                <c:ptCount val="67"/>
                <c:pt idx="0">
                  <c:v>0.10822564373618383</c:v>
                </c:pt>
                <c:pt idx="1">
                  <c:v>0.10009257597667441</c:v>
                </c:pt>
                <c:pt idx="2">
                  <c:v>9.92786289198484E-2</c:v>
                </c:pt>
                <c:pt idx="3">
                  <c:v>9.8176616027229699E-2</c:v>
                </c:pt>
                <c:pt idx="4">
                  <c:v>0.11456410064778025</c:v>
                </c:pt>
                <c:pt idx="5">
                  <c:v>0.10155217552616568</c:v>
                </c:pt>
                <c:pt idx="6">
                  <c:v>0.11015945830020128</c:v>
                </c:pt>
                <c:pt idx="7">
                  <c:v>0.12801670363347784</c:v>
                </c:pt>
                <c:pt idx="8">
                  <c:v>0.14068856219862202</c:v>
                </c:pt>
                <c:pt idx="9">
                  <c:v>0.1648673416300597</c:v>
                </c:pt>
                <c:pt idx="10">
                  <c:v>0.15644615528167558</c:v>
                </c:pt>
                <c:pt idx="11">
                  <c:v>0.1049513415859438</c:v>
                </c:pt>
                <c:pt idx="12">
                  <c:v>6.6968178210752335E-2</c:v>
                </c:pt>
                <c:pt idx="13">
                  <c:v>8.2089265575473261E-2</c:v>
                </c:pt>
                <c:pt idx="14">
                  <c:v>7.7900735904112811E-2</c:v>
                </c:pt>
                <c:pt idx="15">
                  <c:v>0.12356042685605566</c:v>
                </c:pt>
                <c:pt idx="16">
                  <c:v>0.16214877437947725</c:v>
                </c:pt>
                <c:pt idx="17">
                  <c:v>0.17439508305897611</c:v>
                </c:pt>
                <c:pt idx="18">
                  <c:v>0.21425048386353263</c:v>
                </c:pt>
                <c:pt idx="19">
                  <c:v>0.23030163086248831</c:v>
                </c:pt>
                <c:pt idx="20">
                  <c:v>0.21755132477378433</c:v>
                </c:pt>
                <c:pt idx="21">
                  <c:v>0.21776259114194854</c:v>
                </c:pt>
                <c:pt idx="22">
                  <c:v>0.23590030616913304</c:v>
                </c:pt>
                <c:pt idx="23">
                  <c:v>0.23536105310558417</c:v>
                </c:pt>
                <c:pt idx="24">
                  <c:v>0.24481032544259274</c:v>
                </c:pt>
                <c:pt idx="25">
                  <c:v>0.25267608570600208</c:v>
                </c:pt>
                <c:pt idx="26">
                  <c:v>0.24793299041479888</c:v>
                </c:pt>
                <c:pt idx="27">
                  <c:v>0.24888159450162725</c:v>
                </c:pt>
                <c:pt idx="28">
                  <c:v>0.2392912162626932</c:v>
                </c:pt>
                <c:pt idx="29">
                  <c:v>0.2324833333863448</c:v>
                </c:pt>
                <c:pt idx="30">
                  <c:v>0.26922195549244021</c:v>
                </c:pt>
                <c:pt idx="31">
                  <c:v>0.24258147871077948</c:v>
                </c:pt>
                <c:pt idx="32">
                  <c:v>0.22339112785004447</c:v>
                </c:pt>
                <c:pt idx="33">
                  <c:v>0.22532097056673905</c:v>
                </c:pt>
                <c:pt idx="34">
                  <c:v>0.25581532209868568</c:v>
                </c:pt>
                <c:pt idx="35">
                  <c:v>0.25537763105984013</c:v>
                </c:pt>
                <c:pt idx="36">
                  <c:v>0.23837738158109056</c:v>
                </c:pt>
                <c:pt idx="37">
                  <c:v>0.2446300604051462</c:v>
                </c:pt>
                <c:pt idx="38">
                  <c:v>0.24304944012518317</c:v>
                </c:pt>
                <c:pt idx="39">
                  <c:v>0.24458250741879953</c:v>
                </c:pt>
                <c:pt idx="40">
                  <c:v>0.24810818334168125</c:v>
                </c:pt>
                <c:pt idx="41">
                  <c:v>0.24835473687018467</c:v>
                </c:pt>
                <c:pt idx="42">
                  <c:v>0.25364468376768129</c:v>
                </c:pt>
                <c:pt idx="43">
                  <c:v>0.2540574255456261</c:v>
                </c:pt>
                <c:pt idx="44">
                  <c:v>0.28496878785395069</c:v>
                </c:pt>
                <c:pt idx="45">
                  <c:v>0.28505137860133967</c:v>
                </c:pt>
                <c:pt idx="46">
                  <c:v>0.26939023257790268</c:v>
                </c:pt>
                <c:pt idx="47">
                  <c:v>0.27316053047748007</c:v>
                </c:pt>
                <c:pt idx="48">
                  <c:v>0.30285440340587683</c:v>
                </c:pt>
                <c:pt idx="49">
                  <c:v>0.30232482641062175</c:v>
                </c:pt>
                <c:pt idx="50">
                  <c:v>0.30713220813043729</c:v>
                </c:pt>
                <c:pt idx="51">
                  <c:v>0.32020415146586023</c:v>
                </c:pt>
                <c:pt idx="52">
                  <c:v>0.31100400841785125</c:v>
                </c:pt>
                <c:pt idx="53">
                  <c:v>0.29356708134925136</c:v>
                </c:pt>
                <c:pt idx="54">
                  <c:v>0.29917081531939754</c:v>
                </c:pt>
                <c:pt idx="55">
                  <c:v>0.30361627510005396</c:v>
                </c:pt>
                <c:pt idx="56">
                  <c:v>0.26933687601125306</c:v>
                </c:pt>
                <c:pt idx="57">
                  <c:v>0.2695071658936718</c:v>
                </c:pt>
                <c:pt idx="58">
                  <c:v>0.26859730054815822</c:v>
                </c:pt>
                <c:pt idx="59">
                  <c:v>0.25117402569584729</c:v>
                </c:pt>
                <c:pt idx="60">
                  <c:v>0.24579560147427379</c:v>
                </c:pt>
                <c:pt idx="61">
                  <c:v>0.2480421399460517</c:v>
                </c:pt>
                <c:pt idx="62">
                  <c:v>0.2473406073596916</c:v>
                </c:pt>
                <c:pt idx="63">
                  <c:v>0.23951515298633294</c:v>
                </c:pt>
                <c:pt idx="64">
                  <c:v>0.22992380363127529</c:v>
                </c:pt>
                <c:pt idx="65">
                  <c:v>0.26695642351349541</c:v>
                </c:pt>
                <c:pt idx="66">
                  <c:v>0.25837051129101279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29-4702-A0B4-FA2A9B7AB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971840"/>
        <c:axId val="487977728"/>
      </c:lineChart>
      <c:dateAx>
        <c:axId val="487971840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7977728"/>
        <c:crosses val="autoZero"/>
        <c:auto val="1"/>
        <c:lblOffset val="100"/>
        <c:baseTimeUnit val="days"/>
        <c:majorUnit val="1"/>
      </c:dateAx>
      <c:valAx>
        <c:axId val="48797772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971840"/>
        <c:crosses val="autoZero"/>
        <c:crossBetween val="between"/>
      </c:valAx>
      <c:valAx>
        <c:axId val="487979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7981056"/>
        <c:crosses val="max"/>
        <c:crossBetween val="between"/>
      </c:valAx>
      <c:dateAx>
        <c:axId val="48798105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7979264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387"/>
          <c:h val="6.5839094823637895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388"/>
          <c:h val="0.74333545216936336"/>
        </c:manualLayout>
      </c:layout>
      <c:areaChart>
        <c:grouping val="standard"/>
        <c:varyColors val="0"/>
        <c:ser>
          <c:idx val="2"/>
          <c:order val="1"/>
          <c:tx>
            <c:strRef>
              <c:f>Main!$DI$52</c:f>
              <c:strCache>
                <c:ptCount val="1"/>
                <c:pt idx="0">
                  <c:v>US BE 5y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Main!$DI$54:$DI$120</c:f>
              <c:numCache>
                <c:formatCode>General</c:formatCode>
                <c:ptCount val="67"/>
                <c:pt idx="0">
                  <c:v>2.0811999999999999</c:v>
                </c:pt>
                <c:pt idx="1">
                  <c:v>2.0703999999999998</c:v>
                </c:pt>
                <c:pt idx="2">
                  <c:v>2.0832999999999999</c:v>
                </c:pt>
                <c:pt idx="3">
                  <c:v>2.0907</c:v>
                </c:pt>
                <c:pt idx="4">
                  <c:v>2.0937999999999999</c:v>
                </c:pt>
                <c:pt idx="5">
                  <c:v>2.0861000000000001</c:v>
                </c:pt>
                <c:pt idx="6">
                  <c:v>2.0874999999999999</c:v>
                </c:pt>
                <c:pt idx="7">
                  <c:v>2.1103000000000001</c:v>
                </c:pt>
                <c:pt idx="8">
                  <c:v>2.1135999999999999</c:v>
                </c:pt>
                <c:pt idx="9">
                  <c:v>2.1471999999999998</c:v>
                </c:pt>
                <c:pt idx="10">
                  <c:v>2.1276000000000002</c:v>
                </c:pt>
                <c:pt idx="11">
                  <c:v>2.125</c:v>
                </c:pt>
                <c:pt idx="12">
                  <c:v>2.1156000000000001</c:v>
                </c:pt>
                <c:pt idx="13">
                  <c:v>2.0821000000000001</c:v>
                </c:pt>
                <c:pt idx="14">
                  <c:v>2.0867</c:v>
                </c:pt>
                <c:pt idx="15">
                  <c:v>2.1057000000000001</c:v>
                </c:pt>
                <c:pt idx="16">
                  <c:v>2.1080000000000001</c:v>
                </c:pt>
                <c:pt idx="17">
                  <c:v>2.0909</c:v>
                </c:pt>
                <c:pt idx="18">
                  <c:v>2.0676000000000001</c:v>
                </c:pt>
                <c:pt idx="19">
                  <c:v>2.0699999999999998</c:v>
                </c:pt>
                <c:pt idx="20">
                  <c:v>2.0554000000000001</c:v>
                </c:pt>
                <c:pt idx="21">
                  <c:v>2.0499000000000001</c:v>
                </c:pt>
                <c:pt idx="22">
                  <c:v>2.0499000000000001</c:v>
                </c:pt>
                <c:pt idx="23">
                  <c:v>2.0455000000000001</c:v>
                </c:pt>
                <c:pt idx="24">
                  <c:v>2.036</c:v>
                </c:pt>
                <c:pt idx="25">
                  <c:v>1.9504999999999999</c:v>
                </c:pt>
                <c:pt idx="26">
                  <c:v>1.9567000000000001</c:v>
                </c:pt>
                <c:pt idx="27">
                  <c:v>1.9489999999999998</c:v>
                </c:pt>
                <c:pt idx="28">
                  <c:v>1.9687000000000001</c:v>
                </c:pt>
                <c:pt idx="29">
                  <c:v>2.0152999999999999</c:v>
                </c:pt>
                <c:pt idx="30">
                  <c:v>2.0059</c:v>
                </c:pt>
                <c:pt idx="31">
                  <c:v>1.9794</c:v>
                </c:pt>
                <c:pt idx="32">
                  <c:v>2.0388000000000002</c:v>
                </c:pt>
                <c:pt idx="33">
                  <c:v>2.0245000000000002</c:v>
                </c:pt>
                <c:pt idx="34">
                  <c:v>2.0051000000000001</c:v>
                </c:pt>
                <c:pt idx="35">
                  <c:v>2.0015000000000001</c:v>
                </c:pt>
                <c:pt idx="36">
                  <c:v>2.0110999999999999</c:v>
                </c:pt>
                <c:pt idx="37">
                  <c:v>2.0245000000000002</c:v>
                </c:pt>
                <c:pt idx="38">
                  <c:v>1.9917</c:v>
                </c:pt>
                <c:pt idx="39">
                  <c:v>2.0004</c:v>
                </c:pt>
                <c:pt idx="40">
                  <c:v>1.9816</c:v>
                </c:pt>
                <c:pt idx="41">
                  <c:v>1.9933000000000001</c:v>
                </c:pt>
                <c:pt idx="42">
                  <c:v>1.9979</c:v>
                </c:pt>
                <c:pt idx="43">
                  <c:v>1.9896</c:v>
                </c:pt>
                <c:pt idx="44">
                  <c:v>1.9675</c:v>
                </c:pt>
                <c:pt idx="45">
                  <c:v>1.9437</c:v>
                </c:pt>
                <c:pt idx="46">
                  <c:v>1.9359</c:v>
                </c:pt>
                <c:pt idx="47">
                  <c:v>1.9359</c:v>
                </c:pt>
                <c:pt idx="48">
                  <c:v>1.9106000000000001</c:v>
                </c:pt>
                <c:pt idx="49">
                  <c:v>1.9386000000000001</c:v>
                </c:pt>
                <c:pt idx="50">
                  <c:v>1.9479</c:v>
                </c:pt>
                <c:pt idx="51">
                  <c:v>1.9287000000000001</c:v>
                </c:pt>
                <c:pt idx="52">
                  <c:v>1.9371</c:v>
                </c:pt>
                <c:pt idx="53">
                  <c:v>1.911</c:v>
                </c:pt>
                <c:pt idx="54">
                  <c:v>1.8961000000000001</c:v>
                </c:pt>
                <c:pt idx="55">
                  <c:v>1.9008</c:v>
                </c:pt>
                <c:pt idx="56">
                  <c:v>1.8771</c:v>
                </c:pt>
                <c:pt idx="57">
                  <c:v>1.8771</c:v>
                </c:pt>
                <c:pt idx="58">
                  <c:v>1.8538999999999999</c:v>
                </c:pt>
                <c:pt idx="59">
                  <c:v>1.8403</c:v>
                </c:pt>
                <c:pt idx="60">
                  <c:v>1.8418000000000001</c:v>
                </c:pt>
                <c:pt idx="61">
                  <c:v>1.841</c:v>
                </c:pt>
                <c:pt idx="62">
                  <c:v>1.8401000000000001</c:v>
                </c:pt>
                <c:pt idx="63">
                  <c:v>1.8407</c:v>
                </c:pt>
                <c:pt idx="64">
                  <c:v>1.8109</c:v>
                </c:pt>
                <c:pt idx="65">
                  <c:v>1.8067</c:v>
                </c:pt>
                <c:pt idx="66">
                  <c:v>1.7848000000000002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3EB-4011-82A7-CE2AAB0F1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008704"/>
        <c:axId val="488007168"/>
      </c:areaChart>
      <c:lineChart>
        <c:grouping val="standard"/>
        <c:varyColors val="0"/>
        <c:ser>
          <c:idx val="0"/>
          <c:order val="0"/>
          <c:tx>
            <c:strRef>
              <c:f>Main!$AU$52</c:f>
              <c:strCache>
                <c:ptCount val="1"/>
                <c:pt idx="0">
                  <c:v>Corr: US BE 5y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Main!$AU$54:$AU$120</c:f>
              <c:numCache>
                <c:formatCode>General</c:formatCode>
                <c:ptCount val="67"/>
                <c:pt idx="0">
                  <c:v>0.23064623966859432</c:v>
                </c:pt>
                <c:pt idx="1">
                  <c:v>0.22824881657240792</c:v>
                </c:pt>
                <c:pt idx="2">
                  <c:v>0.22587603346840987</c:v>
                </c:pt>
                <c:pt idx="3">
                  <c:v>0.22165412260414294</c:v>
                </c:pt>
                <c:pt idx="4">
                  <c:v>0.2377069305381001</c:v>
                </c:pt>
                <c:pt idx="5">
                  <c:v>0.238936193611436</c:v>
                </c:pt>
                <c:pt idx="6">
                  <c:v>0.24121853275556693</c:v>
                </c:pt>
                <c:pt idx="7">
                  <c:v>0.27631843853716986</c:v>
                </c:pt>
                <c:pt idx="8">
                  <c:v>0.29993199602834014</c:v>
                </c:pt>
                <c:pt idx="9">
                  <c:v>0.34943021190099394</c:v>
                </c:pt>
                <c:pt idx="10">
                  <c:v>0.3070323103323811</c:v>
                </c:pt>
                <c:pt idx="11">
                  <c:v>0.2715510311397808</c:v>
                </c:pt>
                <c:pt idx="12">
                  <c:v>0.27572521023804841</c:v>
                </c:pt>
                <c:pt idx="13">
                  <c:v>0.30195683482137209</c:v>
                </c:pt>
                <c:pt idx="14">
                  <c:v>0.30748414628802034</c:v>
                </c:pt>
                <c:pt idx="15">
                  <c:v>0.31442475104067102</c:v>
                </c:pt>
                <c:pt idx="16">
                  <c:v>0.31415270253034261</c:v>
                </c:pt>
                <c:pt idx="17">
                  <c:v>0.30834013694793527</c:v>
                </c:pt>
                <c:pt idx="18">
                  <c:v>0.30022202373940182</c:v>
                </c:pt>
                <c:pt idx="19">
                  <c:v>0.28347120131486003</c:v>
                </c:pt>
                <c:pt idx="20">
                  <c:v>0.28139413308598765</c:v>
                </c:pt>
                <c:pt idx="21">
                  <c:v>0.27500580396844354</c:v>
                </c:pt>
                <c:pt idx="22">
                  <c:v>0.28837064600103485</c:v>
                </c:pt>
                <c:pt idx="23">
                  <c:v>0.28744802551959636</c:v>
                </c:pt>
                <c:pt idx="24">
                  <c:v>0.2878051897464356</c:v>
                </c:pt>
                <c:pt idx="25">
                  <c:v>0.21173683173779403</c:v>
                </c:pt>
                <c:pt idx="26">
                  <c:v>0.21013920800421029</c:v>
                </c:pt>
                <c:pt idx="27">
                  <c:v>0.20306983699983433</c:v>
                </c:pt>
                <c:pt idx="28">
                  <c:v>0.17983062680767228</c:v>
                </c:pt>
                <c:pt idx="29">
                  <c:v>0.16617851071029666</c:v>
                </c:pt>
                <c:pt idx="30">
                  <c:v>0.16675424154527793</c:v>
                </c:pt>
                <c:pt idx="31">
                  <c:v>0.261036376752392</c:v>
                </c:pt>
                <c:pt idx="32">
                  <c:v>0.15241721745354272</c:v>
                </c:pt>
                <c:pt idx="33">
                  <c:v>0.15402626262222338</c:v>
                </c:pt>
                <c:pt idx="34">
                  <c:v>0.16820424694339633</c:v>
                </c:pt>
                <c:pt idx="35">
                  <c:v>0.1688379835646574</c:v>
                </c:pt>
                <c:pt idx="36">
                  <c:v>0.14767093218558278</c:v>
                </c:pt>
                <c:pt idx="37">
                  <c:v>0.14004893158962384</c:v>
                </c:pt>
                <c:pt idx="38">
                  <c:v>0.11316538480463847</c:v>
                </c:pt>
                <c:pt idx="39">
                  <c:v>0.11585363828958102</c:v>
                </c:pt>
                <c:pt idx="40">
                  <c:v>0.11631776705784054</c:v>
                </c:pt>
                <c:pt idx="41">
                  <c:v>0.14386715416215323</c:v>
                </c:pt>
                <c:pt idx="42">
                  <c:v>0.15305006684037079</c:v>
                </c:pt>
                <c:pt idx="43">
                  <c:v>0.14870536111181384</c:v>
                </c:pt>
                <c:pt idx="44">
                  <c:v>0.14946916602951385</c:v>
                </c:pt>
                <c:pt idx="45">
                  <c:v>0.16469548846673229</c:v>
                </c:pt>
                <c:pt idx="46">
                  <c:v>0.15129634881494422</c:v>
                </c:pt>
                <c:pt idx="47">
                  <c:v>0.15094308047174718</c:v>
                </c:pt>
                <c:pt idx="48">
                  <c:v>0.13329308434134821</c:v>
                </c:pt>
                <c:pt idx="49">
                  <c:v>8.4930826033193949E-2</c:v>
                </c:pt>
                <c:pt idx="50">
                  <c:v>8.7419157306766762E-2</c:v>
                </c:pt>
                <c:pt idx="51">
                  <c:v>0.105718211154723</c:v>
                </c:pt>
                <c:pt idx="52">
                  <c:v>9.6156309470203691E-2</c:v>
                </c:pt>
                <c:pt idx="53">
                  <c:v>4.7297447275784048E-2</c:v>
                </c:pt>
                <c:pt idx="54">
                  <c:v>4.2824928204695849E-2</c:v>
                </c:pt>
                <c:pt idx="55">
                  <c:v>4.5868936374331329E-2</c:v>
                </c:pt>
                <c:pt idx="56">
                  <c:v>-9.957740905038261E-3</c:v>
                </c:pt>
                <c:pt idx="57">
                  <c:v>-9.9248500102415513E-3</c:v>
                </c:pt>
                <c:pt idx="58">
                  <c:v>-1.4674636591963215E-3</c:v>
                </c:pt>
                <c:pt idx="59">
                  <c:v>-1.7975592486717269E-2</c:v>
                </c:pt>
                <c:pt idx="60">
                  <c:v>-1.7749645612119423E-2</c:v>
                </c:pt>
                <c:pt idx="61">
                  <c:v>-7.1559265741393376E-3</c:v>
                </c:pt>
                <c:pt idx="62">
                  <c:v>-8.0882971192948634E-3</c:v>
                </c:pt>
                <c:pt idx="63">
                  <c:v>-2.8861476610425148E-2</c:v>
                </c:pt>
                <c:pt idx="64">
                  <c:v>-5.0400244465840079E-2</c:v>
                </c:pt>
                <c:pt idx="65">
                  <c:v>-1.2879191570982685E-2</c:v>
                </c:pt>
                <c:pt idx="66">
                  <c:v>-2.9842195091636489E-2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EB-4011-82A7-CE2AAB0F1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003840"/>
        <c:axId val="488005632"/>
      </c:lineChart>
      <c:dateAx>
        <c:axId val="488003840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8005632"/>
        <c:crosses val="autoZero"/>
        <c:auto val="1"/>
        <c:lblOffset val="100"/>
        <c:baseTimeUnit val="days"/>
        <c:majorUnit val="1"/>
      </c:dateAx>
      <c:valAx>
        <c:axId val="4880056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8003840"/>
        <c:crosses val="autoZero"/>
        <c:crossBetween val="between"/>
      </c:valAx>
      <c:valAx>
        <c:axId val="4880071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8008704"/>
        <c:crosses val="max"/>
        <c:crossBetween val="between"/>
      </c:valAx>
      <c:dateAx>
        <c:axId val="4880087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8007168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353"/>
          <c:h val="6.5839094823637936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566"/>
          <c:h val="0.74333545216935293"/>
        </c:manualLayout>
      </c:layout>
      <c:areaChart>
        <c:grouping val="standard"/>
        <c:varyColors val="0"/>
        <c:ser>
          <c:idx val="2"/>
          <c:order val="1"/>
          <c:tx>
            <c:strRef>
              <c:f>Main!$BY$52</c:f>
              <c:strCache>
                <c:ptCount val="1"/>
                <c:pt idx="0">
                  <c:v>SPX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Main!$BY$54:$BY$120</c:f>
              <c:numCache>
                <c:formatCode>General</c:formatCode>
                <c:ptCount val="67"/>
                <c:pt idx="0">
                  <c:v>2716.94</c:v>
                </c:pt>
                <c:pt idx="1">
                  <c:v>2712.92</c:v>
                </c:pt>
                <c:pt idx="2">
                  <c:v>2752.01</c:v>
                </c:pt>
                <c:pt idx="3">
                  <c:v>2747.33</c:v>
                </c:pt>
                <c:pt idx="4">
                  <c:v>2749.48</c:v>
                </c:pt>
                <c:pt idx="5">
                  <c:v>2765.31</c:v>
                </c:pt>
                <c:pt idx="6">
                  <c:v>2783.02</c:v>
                </c:pt>
                <c:pt idx="7">
                  <c:v>2786.57</c:v>
                </c:pt>
                <c:pt idx="8">
                  <c:v>2738.97</c:v>
                </c:pt>
                <c:pt idx="9">
                  <c:v>2726.8</c:v>
                </c:pt>
                <c:pt idx="10">
                  <c:v>2728.12</c:v>
                </c:pt>
                <c:pt idx="11">
                  <c:v>2720.94</c:v>
                </c:pt>
                <c:pt idx="12">
                  <c:v>2691.25</c:v>
                </c:pt>
                <c:pt idx="13">
                  <c:v>2677.67</c:v>
                </c:pt>
                <c:pt idx="14">
                  <c:v>2713.83</c:v>
                </c:pt>
                <c:pt idx="15">
                  <c:v>2744.28</c:v>
                </c:pt>
                <c:pt idx="16">
                  <c:v>2779.6</c:v>
                </c:pt>
                <c:pt idx="17">
                  <c:v>2747.3</c:v>
                </c:pt>
                <c:pt idx="18">
                  <c:v>2703.96</c:v>
                </c:pt>
                <c:pt idx="19">
                  <c:v>2701.33</c:v>
                </c:pt>
                <c:pt idx="20">
                  <c:v>2716.26</c:v>
                </c:pt>
                <c:pt idx="21">
                  <c:v>2732.22</c:v>
                </c:pt>
                <c:pt idx="22">
                  <c:v>2732.22</c:v>
                </c:pt>
                <c:pt idx="23">
                  <c:v>2731.2</c:v>
                </c:pt>
                <c:pt idx="24">
                  <c:v>2698.63</c:v>
                </c:pt>
                <c:pt idx="25">
                  <c:v>2662.94</c:v>
                </c:pt>
                <c:pt idx="26">
                  <c:v>2656</c:v>
                </c:pt>
                <c:pt idx="27">
                  <c:v>2619.5500000000002</c:v>
                </c:pt>
                <c:pt idx="28">
                  <c:v>2581</c:v>
                </c:pt>
                <c:pt idx="29">
                  <c:v>2681.66</c:v>
                </c:pt>
                <c:pt idx="30">
                  <c:v>2695.14</c:v>
                </c:pt>
                <c:pt idx="31">
                  <c:v>2648.94</c:v>
                </c:pt>
                <c:pt idx="32">
                  <c:v>2762.13</c:v>
                </c:pt>
                <c:pt idx="33">
                  <c:v>2821.98</c:v>
                </c:pt>
                <c:pt idx="34">
                  <c:v>2823.81</c:v>
                </c:pt>
                <c:pt idx="35">
                  <c:v>2822.43</c:v>
                </c:pt>
                <c:pt idx="36">
                  <c:v>2853.53</c:v>
                </c:pt>
                <c:pt idx="37">
                  <c:v>2872.87</c:v>
                </c:pt>
                <c:pt idx="38">
                  <c:v>2839.25</c:v>
                </c:pt>
                <c:pt idx="39">
                  <c:v>2837.54</c:v>
                </c:pt>
                <c:pt idx="40">
                  <c:v>2839.13</c:v>
                </c:pt>
                <c:pt idx="41">
                  <c:v>2832.97</c:v>
                </c:pt>
                <c:pt idx="42">
                  <c:v>2810.3</c:v>
                </c:pt>
                <c:pt idx="43">
                  <c:v>2798.03</c:v>
                </c:pt>
                <c:pt idx="44">
                  <c:v>2802.56</c:v>
                </c:pt>
                <c:pt idx="45">
                  <c:v>2776.42</c:v>
                </c:pt>
                <c:pt idx="46">
                  <c:v>2786.24</c:v>
                </c:pt>
                <c:pt idx="47">
                  <c:v>2786.24</c:v>
                </c:pt>
                <c:pt idx="48">
                  <c:v>2767.56</c:v>
                </c:pt>
                <c:pt idx="49">
                  <c:v>2748.23</c:v>
                </c:pt>
                <c:pt idx="50">
                  <c:v>2751.29</c:v>
                </c:pt>
                <c:pt idx="51">
                  <c:v>2747.71</c:v>
                </c:pt>
                <c:pt idx="52">
                  <c:v>2743.15</c:v>
                </c:pt>
                <c:pt idx="53">
                  <c:v>2723.99</c:v>
                </c:pt>
                <c:pt idx="54">
                  <c:v>2713.06</c:v>
                </c:pt>
                <c:pt idx="55">
                  <c:v>2695.81</c:v>
                </c:pt>
                <c:pt idx="56">
                  <c:v>2673.61</c:v>
                </c:pt>
                <c:pt idx="57">
                  <c:v>2673.61</c:v>
                </c:pt>
                <c:pt idx="58">
                  <c:v>2687.54</c:v>
                </c:pt>
                <c:pt idx="59">
                  <c:v>2682.62</c:v>
                </c:pt>
                <c:pt idx="60">
                  <c:v>2680.5</c:v>
                </c:pt>
                <c:pt idx="61">
                  <c:v>2683.34</c:v>
                </c:pt>
                <c:pt idx="62">
                  <c:v>2683.34</c:v>
                </c:pt>
                <c:pt idx="63">
                  <c:v>2684.57</c:v>
                </c:pt>
                <c:pt idx="64">
                  <c:v>2679.25</c:v>
                </c:pt>
                <c:pt idx="65">
                  <c:v>2681.47</c:v>
                </c:pt>
                <c:pt idx="66">
                  <c:v>2690.16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2A7-4E6D-AD46-9863CEB53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032512"/>
        <c:axId val="488030976"/>
      </c:areaChart>
      <c:lineChart>
        <c:grouping val="standard"/>
        <c:varyColors val="0"/>
        <c:ser>
          <c:idx val="0"/>
          <c:order val="0"/>
          <c:tx>
            <c:strRef>
              <c:f>Main!$K$52</c:f>
              <c:strCache>
                <c:ptCount val="1"/>
                <c:pt idx="0">
                  <c:v>Corr: SPX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Main!$K$54:$K$120</c:f>
              <c:numCache>
                <c:formatCode>General</c:formatCode>
                <c:ptCount val="67"/>
                <c:pt idx="0">
                  <c:v>0.32763573204432211</c:v>
                </c:pt>
                <c:pt idx="1">
                  <c:v>0.33066130296389989</c:v>
                </c:pt>
                <c:pt idx="2">
                  <c:v>0.32947180271650628</c:v>
                </c:pt>
                <c:pt idx="3">
                  <c:v>0.32833341468422855</c:v>
                </c:pt>
                <c:pt idx="4">
                  <c:v>0.33237730938751447</c:v>
                </c:pt>
                <c:pt idx="5">
                  <c:v>0.3298201486341516</c:v>
                </c:pt>
                <c:pt idx="6">
                  <c:v>0.32106596729336312</c:v>
                </c:pt>
                <c:pt idx="7">
                  <c:v>0.33082208330855184</c:v>
                </c:pt>
                <c:pt idx="8">
                  <c:v>0.28624059965206833</c:v>
                </c:pt>
                <c:pt idx="9">
                  <c:v>0.28555512839613134</c:v>
                </c:pt>
                <c:pt idx="10">
                  <c:v>0.28351291226512759</c:v>
                </c:pt>
                <c:pt idx="11">
                  <c:v>0.27288606840025087</c:v>
                </c:pt>
                <c:pt idx="12">
                  <c:v>0.3112990028714141</c:v>
                </c:pt>
                <c:pt idx="13">
                  <c:v>0.33106372193630174</c:v>
                </c:pt>
                <c:pt idx="14">
                  <c:v>0.33582588524810619</c:v>
                </c:pt>
                <c:pt idx="15">
                  <c:v>0.31447148477334352</c:v>
                </c:pt>
                <c:pt idx="16">
                  <c:v>0.30186074679951652</c:v>
                </c:pt>
                <c:pt idx="17">
                  <c:v>0.29316618538958139</c:v>
                </c:pt>
                <c:pt idx="18">
                  <c:v>0.27901251314112713</c:v>
                </c:pt>
                <c:pt idx="19">
                  <c:v>0.24967394466673357</c:v>
                </c:pt>
                <c:pt idx="20">
                  <c:v>0.26094493211130904</c:v>
                </c:pt>
                <c:pt idx="21">
                  <c:v>0.27399034983580434</c:v>
                </c:pt>
                <c:pt idx="22">
                  <c:v>0.27248762466831561</c:v>
                </c:pt>
                <c:pt idx="23">
                  <c:v>0.27257186580729709</c:v>
                </c:pt>
                <c:pt idx="24">
                  <c:v>0.25161006257666418</c:v>
                </c:pt>
                <c:pt idx="25">
                  <c:v>0.22270155179136278</c:v>
                </c:pt>
                <c:pt idx="26">
                  <c:v>0.23286242416600145</c:v>
                </c:pt>
                <c:pt idx="27">
                  <c:v>0.21463941794541366</c:v>
                </c:pt>
                <c:pt idx="28">
                  <c:v>0.2622698994438864</c:v>
                </c:pt>
                <c:pt idx="29">
                  <c:v>0.28547260260690588</c:v>
                </c:pt>
                <c:pt idx="30">
                  <c:v>0.29120975586932218</c:v>
                </c:pt>
                <c:pt idx="31">
                  <c:v>0.44881110070358593</c:v>
                </c:pt>
                <c:pt idx="32">
                  <c:v>0.38324865045399542</c:v>
                </c:pt>
                <c:pt idx="33">
                  <c:v>0.44671281616645625</c:v>
                </c:pt>
                <c:pt idx="34">
                  <c:v>0.4177786386767231</c:v>
                </c:pt>
                <c:pt idx="35">
                  <c:v>0.42219849100390111</c:v>
                </c:pt>
                <c:pt idx="36">
                  <c:v>0.37435753254413018</c:v>
                </c:pt>
                <c:pt idx="37">
                  <c:v>0.32517033094158354</c:v>
                </c:pt>
                <c:pt idx="38">
                  <c:v>0.30018701206539711</c:v>
                </c:pt>
                <c:pt idx="39">
                  <c:v>0.30183314006788969</c:v>
                </c:pt>
                <c:pt idx="40">
                  <c:v>0.30055946033635594</c:v>
                </c:pt>
                <c:pt idx="41">
                  <c:v>0.29573475841611668</c:v>
                </c:pt>
                <c:pt idx="42">
                  <c:v>0.28781591296872117</c:v>
                </c:pt>
                <c:pt idx="43">
                  <c:v>0.27526255075161621</c:v>
                </c:pt>
                <c:pt idx="44">
                  <c:v>0.27111996081495249</c:v>
                </c:pt>
                <c:pt idx="45">
                  <c:v>0.29088405861008987</c:v>
                </c:pt>
                <c:pt idx="46">
                  <c:v>0.31016243422775852</c:v>
                </c:pt>
                <c:pt idx="47">
                  <c:v>0.30609687270057795</c:v>
                </c:pt>
                <c:pt idx="48">
                  <c:v>0.29926853528213776</c:v>
                </c:pt>
                <c:pt idx="49">
                  <c:v>0.30643896555024097</c:v>
                </c:pt>
                <c:pt idx="50">
                  <c:v>0.30877755794430317</c:v>
                </c:pt>
                <c:pt idx="51">
                  <c:v>0.30990575679818366</c:v>
                </c:pt>
                <c:pt idx="52">
                  <c:v>0.31021654134118265</c:v>
                </c:pt>
                <c:pt idx="53">
                  <c:v>0.30556664918002013</c:v>
                </c:pt>
                <c:pt idx="54">
                  <c:v>0.30690427011849158</c:v>
                </c:pt>
                <c:pt idx="55">
                  <c:v>0.29374144386255813</c:v>
                </c:pt>
                <c:pt idx="56">
                  <c:v>0.23473846888565256</c:v>
                </c:pt>
                <c:pt idx="57">
                  <c:v>0.23458913967533604</c:v>
                </c:pt>
                <c:pt idx="58">
                  <c:v>0.229231160697044</c:v>
                </c:pt>
                <c:pt idx="59">
                  <c:v>0.22115113316111043</c:v>
                </c:pt>
                <c:pt idx="60">
                  <c:v>0.22126267637994451</c:v>
                </c:pt>
                <c:pt idx="61">
                  <c:v>0.22069351711338792</c:v>
                </c:pt>
                <c:pt idx="62">
                  <c:v>0.22025416409983389</c:v>
                </c:pt>
                <c:pt idx="63">
                  <c:v>0.23412252830249225</c:v>
                </c:pt>
                <c:pt idx="64">
                  <c:v>0.23076369480894618</c:v>
                </c:pt>
                <c:pt idx="65">
                  <c:v>0.24328949001901312</c:v>
                </c:pt>
                <c:pt idx="66">
                  <c:v>0.26109763539138209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2A7-4E6D-AD46-9863CEB53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023552"/>
        <c:axId val="488025088"/>
      </c:lineChart>
      <c:dateAx>
        <c:axId val="488023552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8025088"/>
        <c:crosses val="autoZero"/>
        <c:auto val="1"/>
        <c:lblOffset val="100"/>
        <c:baseTimeUnit val="days"/>
        <c:majorUnit val="1"/>
      </c:dateAx>
      <c:valAx>
        <c:axId val="488025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8023552"/>
        <c:crosses val="autoZero"/>
        <c:crossBetween val="between"/>
      </c:valAx>
      <c:valAx>
        <c:axId val="4880309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8032512"/>
        <c:crosses val="max"/>
        <c:crossBetween val="between"/>
      </c:valAx>
      <c:dateAx>
        <c:axId val="4880325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8030976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5286"/>
          <c:h val="6.5839094823636243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566"/>
          <c:h val="0.74333545216935293"/>
        </c:manualLayout>
      </c:layout>
      <c:areaChart>
        <c:grouping val="standard"/>
        <c:varyColors val="0"/>
        <c:ser>
          <c:idx val="2"/>
          <c:order val="1"/>
          <c:tx>
            <c:strRef>
              <c:f>Main!$BZ$52</c:f>
              <c:strCache>
                <c:ptCount val="1"/>
                <c:pt idx="0">
                  <c:v>EuroStoxx50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Main!$BZ$54:$BZ$120</c:f>
              <c:numCache>
                <c:formatCode>General</c:formatCode>
                <c:ptCount val="67"/>
                <c:pt idx="0">
                  <c:v>3412.08</c:v>
                </c:pt>
                <c:pt idx="1">
                  <c:v>3394.79</c:v>
                </c:pt>
                <c:pt idx="2">
                  <c:v>3437.4</c:v>
                </c:pt>
                <c:pt idx="3">
                  <c:v>3414.13</c:v>
                </c:pt>
                <c:pt idx="4">
                  <c:v>3390.98</c:v>
                </c:pt>
                <c:pt idx="5">
                  <c:v>3397.35</c:v>
                </c:pt>
                <c:pt idx="6">
                  <c:v>3429.48</c:v>
                </c:pt>
                <c:pt idx="7">
                  <c:v>3420.54</c:v>
                </c:pt>
                <c:pt idx="8">
                  <c:v>3413.28</c:v>
                </c:pt>
                <c:pt idx="9">
                  <c:v>3377.36</c:v>
                </c:pt>
                <c:pt idx="10">
                  <c:v>3357.86</c:v>
                </c:pt>
                <c:pt idx="11">
                  <c:v>3355.32</c:v>
                </c:pt>
                <c:pt idx="12">
                  <c:v>3324.75</c:v>
                </c:pt>
                <c:pt idx="13">
                  <c:v>3399.16</c:v>
                </c:pt>
                <c:pt idx="14">
                  <c:v>3438.96</c:v>
                </c:pt>
                <c:pt idx="15">
                  <c:v>3458.03</c:v>
                </c:pt>
                <c:pt idx="16">
                  <c:v>3463.18</c:v>
                </c:pt>
                <c:pt idx="17">
                  <c:v>3441.46</c:v>
                </c:pt>
                <c:pt idx="18">
                  <c:v>3431.99</c:v>
                </c:pt>
                <c:pt idx="19">
                  <c:v>3430.16</c:v>
                </c:pt>
                <c:pt idx="20">
                  <c:v>3435.08</c:v>
                </c:pt>
                <c:pt idx="21">
                  <c:v>3407.79</c:v>
                </c:pt>
                <c:pt idx="22">
                  <c:v>3426.8</c:v>
                </c:pt>
                <c:pt idx="23">
                  <c:v>3389.63</c:v>
                </c:pt>
                <c:pt idx="24">
                  <c:v>3369.83</c:v>
                </c:pt>
                <c:pt idx="25">
                  <c:v>3340.93</c:v>
                </c:pt>
                <c:pt idx="26">
                  <c:v>3368.25</c:v>
                </c:pt>
                <c:pt idx="27">
                  <c:v>3325.99</c:v>
                </c:pt>
                <c:pt idx="28">
                  <c:v>3377.3</c:v>
                </c:pt>
                <c:pt idx="29">
                  <c:v>3454.52</c:v>
                </c:pt>
                <c:pt idx="30">
                  <c:v>3394.92</c:v>
                </c:pt>
                <c:pt idx="31">
                  <c:v>3478.77</c:v>
                </c:pt>
                <c:pt idx="32">
                  <c:v>3523.28</c:v>
                </c:pt>
                <c:pt idx="33">
                  <c:v>3577.35</c:v>
                </c:pt>
                <c:pt idx="34">
                  <c:v>3609.29</c:v>
                </c:pt>
                <c:pt idx="35">
                  <c:v>3606.75</c:v>
                </c:pt>
                <c:pt idx="36">
                  <c:v>3643.04</c:v>
                </c:pt>
                <c:pt idx="37">
                  <c:v>3647.41</c:v>
                </c:pt>
                <c:pt idx="38">
                  <c:v>3630.15</c:v>
                </c:pt>
                <c:pt idx="39">
                  <c:v>3643.22</c:v>
                </c:pt>
                <c:pt idx="40">
                  <c:v>3672.29</c:v>
                </c:pt>
                <c:pt idx="41">
                  <c:v>3665.28</c:v>
                </c:pt>
                <c:pt idx="42">
                  <c:v>3649.07</c:v>
                </c:pt>
                <c:pt idx="43">
                  <c:v>3620.91</c:v>
                </c:pt>
                <c:pt idx="44">
                  <c:v>3612.78</c:v>
                </c:pt>
                <c:pt idx="45">
                  <c:v>3622.01</c:v>
                </c:pt>
                <c:pt idx="46">
                  <c:v>3611.81</c:v>
                </c:pt>
                <c:pt idx="47">
                  <c:v>3612.61</c:v>
                </c:pt>
                <c:pt idx="48">
                  <c:v>3595.24</c:v>
                </c:pt>
                <c:pt idx="49">
                  <c:v>3609.83</c:v>
                </c:pt>
                <c:pt idx="50">
                  <c:v>3622.87</c:v>
                </c:pt>
                <c:pt idx="51">
                  <c:v>3616.45</c:v>
                </c:pt>
                <c:pt idx="52">
                  <c:v>3607.63</c:v>
                </c:pt>
                <c:pt idx="53">
                  <c:v>3568.88</c:v>
                </c:pt>
                <c:pt idx="54">
                  <c:v>3509.88</c:v>
                </c:pt>
                <c:pt idx="55">
                  <c:v>3490.19</c:v>
                </c:pt>
                <c:pt idx="56">
                  <c:v>3503.96</c:v>
                </c:pt>
                <c:pt idx="57">
                  <c:v>3503.96</c:v>
                </c:pt>
                <c:pt idx="58">
                  <c:v>3524.31</c:v>
                </c:pt>
                <c:pt idx="59">
                  <c:v>3550.17</c:v>
                </c:pt>
                <c:pt idx="60">
                  <c:v>3553.39</c:v>
                </c:pt>
                <c:pt idx="61">
                  <c:v>3553.39</c:v>
                </c:pt>
                <c:pt idx="62">
                  <c:v>3553.39</c:v>
                </c:pt>
                <c:pt idx="63">
                  <c:v>3570.78</c:v>
                </c:pt>
                <c:pt idx="64">
                  <c:v>3552.65</c:v>
                </c:pt>
                <c:pt idx="65">
                  <c:v>3582.22</c:v>
                </c:pt>
                <c:pt idx="66">
                  <c:v>3609.42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6F6-4779-A772-4616C7B25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125952"/>
        <c:axId val="488124416"/>
      </c:areaChart>
      <c:lineChart>
        <c:grouping val="standard"/>
        <c:varyColors val="0"/>
        <c:ser>
          <c:idx val="0"/>
          <c:order val="0"/>
          <c:tx>
            <c:strRef>
              <c:f>Main!$L$52</c:f>
              <c:strCache>
                <c:ptCount val="1"/>
                <c:pt idx="0">
                  <c:v>Corr: EuroStoxx50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Main!$L$54:$L$120</c:f>
              <c:numCache>
                <c:formatCode>General</c:formatCode>
                <c:ptCount val="67"/>
                <c:pt idx="0">
                  <c:v>0.46286857938215697</c:v>
                </c:pt>
                <c:pt idx="1">
                  <c:v>0.45566761320705945</c:v>
                </c:pt>
                <c:pt idx="2">
                  <c:v>0.45627824818819956</c:v>
                </c:pt>
                <c:pt idx="3">
                  <c:v>0.45546809155236884</c:v>
                </c:pt>
                <c:pt idx="4">
                  <c:v>0.45242320157214211</c:v>
                </c:pt>
                <c:pt idx="5">
                  <c:v>0.45245947130945946</c:v>
                </c:pt>
                <c:pt idx="6">
                  <c:v>0.43774997321373166</c:v>
                </c:pt>
                <c:pt idx="7">
                  <c:v>0.43611571362108392</c:v>
                </c:pt>
                <c:pt idx="8">
                  <c:v>0.4277557533245061</c:v>
                </c:pt>
                <c:pt idx="9">
                  <c:v>0.41694414625725634</c:v>
                </c:pt>
                <c:pt idx="10">
                  <c:v>0.4186709450345501</c:v>
                </c:pt>
                <c:pt idx="11">
                  <c:v>0.38762994868377509</c:v>
                </c:pt>
                <c:pt idx="12">
                  <c:v>0.42373537840797632</c:v>
                </c:pt>
                <c:pt idx="13">
                  <c:v>0.40797827446365581</c:v>
                </c:pt>
                <c:pt idx="14">
                  <c:v>0.4149921645218142</c:v>
                </c:pt>
                <c:pt idx="15">
                  <c:v>0.40182022404093209</c:v>
                </c:pt>
                <c:pt idx="16">
                  <c:v>0.40119657763769562</c:v>
                </c:pt>
                <c:pt idx="17">
                  <c:v>0.39922455979859522</c:v>
                </c:pt>
                <c:pt idx="18">
                  <c:v>0.40213262652819431</c:v>
                </c:pt>
                <c:pt idx="19">
                  <c:v>0.4102345064646401</c:v>
                </c:pt>
                <c:pt idx="20">
                  <c:v>0.41073810767062496</c:v>
                </c:pt>
                <c:pt idx="21">
                  <c:v>0.40746113713075338</c:v>
                </c:pt>
                <c:pt idx="22">
                  <c:v>0.41201909692695365</c:v>
                </c:pt>
                <c:pt idx="23">
                  <c:v>0.42383154186526512</c:v>
                </c:pt>
                <c:pt idx="24">
                  <c:v>0.40169430605691919</c:v>
                </c:pt>
                <c:pt idx="25">
                  <c:v>0.38137051600363675</c:v>
                </c:pt>
                <c:pt idx="26">
                  <c:v>0.43009451883138544</c:v>
                </c:pt>
                <c:pt idx="27">
                  <c:v>0.41612516134543109</c:v>
                </c:pt>
                <c:pt idx="28">
                  <c:v>0.39035732141437074</c:v>
                </c:pt>
                <c:pt idx="29">
                  <c:v>0.40386296875440147</c:v>
                </c:pt>
                <c:pt idx="30">
                  <c:v>0.4645506540944071</c:v>
                </c:pt>
                <c:pt idx="31">
                  <c:v>0.36485371659584614</c:v>
                </c:pt>
                <c:pt idx="32">
                  <c:v>0.30428353272124387</c:v>
                </c:pt>
                <c:pt idx="33">
                  <c:v>0.31240723233488721</c:v>
                </c:pt>
                <c:pt idx="34">
                  <c:v>0.252953658052468</c:v>
                </c:pt>
                <c:pt idx="35">
                  <c:v>0.25206480482503946</c:v>
                </c:pt>
                <c:pt idx="36">
                  <c:v>0.20150807699592643</c:v>
                </c:pt>
                <c:pt idx="37">
                  <c:v>0.18886407449442116</c:v>
                </c:pt>
                <c:pt idx="38">
                  <c:v>0.17703209931591601</c:v>
                </c:pt>
                <c:pt idx="39">
                  <c:v>0.17905561922130001</c:v>
                </c:pt>
                <c:pt idx="40">
                  <c:v>0.19007146011151291</c:v>
                </c:pt>
                <c:pt idx="41">
                  <c:v>0.1930905843420225</c:v>
                </c:pt>
                <c:pt idx="42">
                  <c:v>0.18359051334774742</c:v>
                </c:pt>
                <c:pt idx="43">
                  <c:v>0.17484129513867186</c:v>
                </c:pt>
                <c:pt idx="44">
                  <c:v>0.12545113590654847</c:v>
                </c:pt>
                <c:pt idx="45">
                  <c:v>0.12043817164400815</c:v>
                </c:pt>
                <c:pt idx="46">
                  <c:v>0.1131667605256407</c:v>
                </c:pt>
                <c:pt idx="47">
                  <c:v>0.11283709462354376</c:v>
                </c:pt>
                <c:pt idx="48">
                  <c:v>0.10007019944203596</c:v>
                </c:pt>
                <c:pt idx="49">
                  <c:v>0.11972282685956134</c:v>
                </c:pt>
                <c:pt idx="50">
                  <c:v>0.12135295901475494</c:v>
                </c:pt>
                <c:pt idx="51">
                  <c:v>0.12280351120754086</c:v>
                </c:pt>
                <c:pt idx="52">
                  <c:v>0.12251416363187541</c:v>
                </c:pt>
                <c:pt idx="53">
                  <c:v>0.11363989179208923</c:v>
                </c:pt>
                <c:pt idx="54">
                  <c:v>0.10369352123269655</c:v>
                </c:pt>
                <c:pt idx="55">
                  <c:v>8.7114480941280228E-2</c:v>
                </c:pt>
                <c:pt idx="56">
                  <c:v>0.11349865867988661</c:v>
                </c:pt>
                <c:pt idx="57">
                  <c:v>0.11271959301835363</c:v>
                </c:pt>
                <c:pt idx="58">
                  <c:v>0.10541104772726018</c:v>
                </c:pt>
                <c:pt idx="59">
                  <c:v>0.12738579532020675</c:v>
                </c:pt>
                <c:pt idx="60">
                  <c:v>0.12573223103676648</c:v>
                </c:pt>
                <c:pt idx="61">
                  <c:v>0.12768899306321185</c:v>
                </c:pt>
                <c:pt idx="62">
                  <c:v>0.12783449263790883</c:v>
                </c:pt>
                <c:pt idx="63">
                  <c:v>0.15680722300731387</c:v>
                </c:pt>
                <c:pt idx="64">
                  <c:v>0.14058871868914485</c:v>
                </c:pt>
                <c:pt idx="65">
                  <c:v>0.15685080518385872</c:v>
                </c:pt>
                <c:pt idx="66">
                  <c:v>0.17463090858472577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F6-4779-A772-4616C7B25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121088"/>
        <c:axId val="488122624"/>
      </c:lineChart>
      <c:dateAx>
        <c:axId val="488121088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8122624"/>
        <c:crosses val="autoZero"/>
        <c:auto val="1"/>
        <c:lblOffset val="100"/>
        <c:baseTimeUnit val="days"/>
        <c:majorUnit val="1"/>
      </c:dateAx>
      <c:valAx>
        <c:axId val="48812262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8121088"/>
        <c:crosses val="autoZero"/>
        <c:crossBetween val="between"/>
      </c:valAx>
      <c:valAx>
        <c:axId val="4881244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8125952"/>
        <c:crosses val="max"/>
        <c:crossBetween val="between"/>
      </c:valAx>
      <c:dateAx>
        <c:axId val="4881259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8124416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5286"/>
          <c:h val="6.5839094823636243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566"/>
          <c:h val="0.74333545216935293"/>
        </c:manualLayout>
      </c:layout>
      <c:areaChart>
        <c:grouping val="standard"/>
        <c:varyColors val="0"/>
        <c:ser>
          <c:idx val="2"/>
          <c:order val="1"/>
          <c:tx>
            <c:strRef>
              <c:f>Main!$CA$52</c:f>
              <c:strCache>
                <c:ptCount val="1"/>
                <c:pt idx="0">
                  <c:v>IBOV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Main!$CA$54:$CA$120</c:f>
              <c:numCache>
                <c:formatCode>General</c:formatCode>
                <c:ptCount val="67"/>
                <c:pt idx="0">
                  <c:v>84163.8</c:v>
                </c:pt>
                <c:pt idx="1">
                  <c:v>83913.06</c:v>
                </c:pt>
                <c:pt idx="2">
                  <c:v>84886.48</c:v>
                </c:pt>
                <c:pt idx="3">
                  <c:v>84928.2</c:v>
                </c:pt>
                <c:pt idx="4">
                  <c:v>86050.96</c:v>
                </c:pt>
                <c:pt idx="5">
                  <c:v>86383.84</c:v>
                </c:pt>
                <c:pt idx="6">
                  <c:v>86900.43</c:v>
                </c:pt>
                <c:pt idx="7">
                  <c:v>86371.41</c:v>
                </c:pt>
                <c:pt idx="8">
                  <c:v>84984.61</c:v>
                </c:pt>
                <c:pt idx="9">
                  <c:v>85483.55</c:v>
                </c:pt>
                <c:pt idx="10">
                  <c:v>85653.02</c:v>
                </c:pt>
                <c:pt idx="11">
                  <c:v>86022.83</c:v>
                </c:pt>
                <c:pt idx="12">
                  <c:v>85761.34</c:v>
                </c:pt>
                <c:pt idx="13">
                  <c:v>85377.79</c:v>
                </c:pt>
                <c:pt idx="14">
                  <c:v>85353.59</c:v>
                </c:pt>
                <c:pt idx="15">
                  <c:v>86935.44</c:v>
                </c:pt>
                <c:pt idx="16">
                  <c:v>87652.64</c:v>
                </c:pt>
                <c:pt idx="17">
                  <c:v>87293.24</c:v>
                </c:pt>
                <c:pt idx="18">
                  <c:v>86686.45</c:v>
                </c:pt>
                <c:pt idx="19">
                  <c:v>86051.82</c:v>
                </c:pt>
                <c:pt idx="20">
                  <c:v>85803.95</c:v>
                </c:pt>
                <c:pt idx="21">
                  <c:v>84792.71</c:v>
                </c:pt>
                <c:pt idx="22">
                  <c:v>84524.58</c:v>
                </c:pt>
                <c:pt idx="23">
                  <c:v>84290.559999999998</c:v>
                </c:pt>
                <c:pt idx="24">
                  <c:v>83542.84</c:v>
                </c:pt>
                <c:pt idx="25">
                  <c:v>80898.7</c:v>
                </c:pt>
                <c:pt idx="26">
                  <c:v>80898.7</c:v>
                </c:pt>
                <c:pt idx="27">
                  <c:v>80898.7</c:v>
                </c:pt>
                <c:pt idx="28">
                  <c:v>81532.53</c:v>
                </c:pt>
                <c:pt idx="29">
                  <c:v>82766.73</c:v>
                </c:pt>
                <c:pt idx="30">
                  <c:v>83894.04</c:v>
                </c:pt>
                <c:pt idx="31">
                  <c:v>81861.09</c:v>
                </c:pt>
                <c:pt idx="32">
                  <c:v>84041.34</c:v>
                </c:pt>
                <c:pt idx="33">
                  <c:v>85495.24</c:v>
                </c:pt>
                <c:pt idx="34">
                  <c:v>84912.7</c:v>
                </c:pt>
                <c:pt idx="35">
                  <c:v>84482.46</c:v>
                </c:pt>
                <c:pt idx="36">
                  <c:v>84698.02</c:v>
                </c:pt>
                <c:pt idx="37">
                  <c:v>85530.84</c:v>
                </c:pt>
                <c:pt idx="38">
                  <c:v>83680</c:v>
                </c:pt>
                <c:pt idx="39">
                  <c:v>83680</c:v>
                </c:pt>
                <c:pt idx="40">
                  <c:v>80678.34</c:v>
                </c:pt>
                <c:pt idx="41">
                  <c:v>81675.42</c:v>
                </c:pt>
                <c:pt idx="42">
                  <c:v>81219.5</c:v>
                </c:pt>
                <c:pt idx="43">
                  <c:v>80962.649999999994</c:v>
                </c:pt>
                <c:pt idx="44">
                  <c:v>81189.16</c:v>
                </c:pt>
                <c:pt idx="45">
                  <c:v>79831.77</c:v>
                </c:pt>
                <c:pt idx="46">
                  <c:v>79752.38</c:v>
                </c:pt>
                <c:pt idx="47">
                  <c:v>79349.119999999995</c:v>
                </c:pt>
                <c:pt idx="48">
                  <c:v>79365.440000000002</c:v>
                </c:pt>
                <c:pt idx="49">
                  <c:v>78200.570000000007</c:v>
                </c:pt>
                <c:pt idx="50">
                  <c:v>78863.539999999994</c:v>
                </c:pt>
                <c:pt idx="51">
                  <c:v>79378.53</c:v>
                </c:pt>
                <c:pt idx="52">
                  <c:v>79071.47</c:v>
                </c:pt>
                <c:pt idx="53">
                  <c:v>78647.42</c:v>
                </c:pt>
                <c:pt idx="54">
                  <c:v>77995.16</c:v>
                </c:pt>
                <c:pt idx="55">
                  <c:v>77891.039999999994</c:v>
                </c:pt>
                <c:pt idx="56">
                  <c:v>76402.080000000002</c:v>
                </c:pt>
                <c:pt idx="57">
                  <c:v>76402.080000000002</c:v>
                </c:pt>
                <c:pt idx="58">
                  <c:v>76402.080000000002</c:v>
                </c:pt>
                <c:pt idx="59">
                  <c:v>76072.539999999994</c:v>
                </c:pt>
                <c:pt idx="60">
                  <c:v>75707.73</c:v>
                </c:pt>
                <c:pt idx="61">
                  <c:v>75186.53</c:v>
                </c:pt>
                <c:pt idx="62">
                  <c:v>75186.53</c:v>
                </c:pt>
                <c:pt idx="63">
                  <c:v>75133.429999999993</c:v>
                </c:pt>
                <c:pt idx="64">
                  <c:v>73367.03</c:v>
                </c:pt>
                <c:pt idx="65">
                  <c:v>72680.37</c:v>
                </c:pt>
                <c:pt idx="66">
                  <c:v>73115.45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118-475B-963D-4D411248C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170624"/>
        <c:axId val="488156544"/>
      </c:areaChart>
      <c:lineChart>
        <c:grouping val="standard"/>
        <c:varyColors val="0"/>
        <c:ser>
          <c:idx val="0"/>
          <c:order val="0"/>
          <c:tx>
            <c:strRef>
              <c:f>Main!$M$52</c:f>
              <c:strCache>
                <c:ptCount val="1"/>
                <c:pt idx="0">
                  <c:v>Corr: IBOV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Main!$M$54:$M$120</c:f>
              <c:numCache>
                <c:formatCode>General</c:formatCode>
                <c:ptCount val="67"/>
                <c:pt idx="0">
                  <c:v>0.26243278225413141</c:v>
                </c:pt>
                <c:pt idx="1">
                  <c:v>0.26042605139749447</c:v>
                </c:pt>
                <c:pt idx="2">
                  <c:v>0.25802926005353283</c:v>
                </c:pt>
                <c:pt idx="3">
                  <c:v>0.25555444988913428</c:v>
                </c:pt>
                <c:pt idx="4">
                  <c:v>0.29053030090773008</c:v>
                </c:pt>
                <c:pt idx="5">
                  <c:v>0.28453857958347945</c:v>
                </c:pt>
                <c:pt idx="6">
                  <c:v>0.270341125424929</c:v>
                </c:pt>
                <c:pt idx="7">
                  <c:v>0.26987653877911005</c:v>
                </c:pt>
                <c:pt idx="8">
                  <c:v>0.24769206768072094</c:v>
                </c:pt>
                <c:pt idx="9">
                  <c:v>0.2731623397824377</c:v>
                </c:pt>
                <c:pt idx="10">
                  <c:v>0.25277319003982285</c:v>
                </c:pt>
                <c:pt idx="11">
                  <c:v>0.23615206233734967</c:v>
                </c:pt>
                <c:pt idx="12">
                  <c:v>0.23476440234025917</c:v>
                </c:pt>
                <c:pt idx="13">
                  <c:v>0.23641977544465093</c:v>
                </c:pt>
                <c:pt idx="14">
                  <c:v>0.22296680557369364</c:v>
                </c:pt>
                <c:pt idx="15">
                  <c:v>0.17230834258852895</c:v>
                </c:pt>
                <c:pt idx="16">
                  <c:v>0.17291609409640529</c:v>
                </c:pt>
                <c:pt idx="17">
                  <c:v>0.17700412413140848</c:v>
                </c:pt>
                <c:pt idx="18">
                  <c:v>0.17218616250903868</c:v>
                </c:pt>
                <c:pt idx="19">
                  <c:v>0.2028934786492429</c:v>
                </c:pt>
                <c:pt idx="20">
                  <c:v>0.21148070474955766</c:v>
                </c:pt>
                <c:pt idx="21">
                  <c:v>0.20376149630254939</c:v>
                </c:pt>
                <c:pt idx="22">
                  <c:v>0.20741804448338722</c:v>
                </c:pt>
                <c:pt idx="23">
                  <c:v>0.20611292128078751</c:v>
                </c:pt>
                <c:pt idx="24">
                  <c:v>0.19815877023939474</c:v>
                </c:pt>
                <c:pt idx="25">
                  <c:v>0.13533291857553409</c:v>
                </c:pt>
                <c:pt idx="26">
                  <c:v>0.16947004073294464</c:v>
                </c:pt>
                <c:pt idx="27">
                  <c:v>0.17280098902865179</c:v>
                </c:pt>
                <c:pt idx="28">
                  <c:v>0.15403970105717299</c:v>
                </c:pt>
                <c:pt idx="29">
                  <c:v>0.18008328176262262</c:v>
                </c:pt>
                <c:pt idx="30">
                  <c:v>0.16652458400286571</c:v>
                </c:pt>
                <c:pt idx="31">
                  <c:v>0.30869872120326175</c:v>
                </c:pt>
                <c:pt idx="32">
                  <c:v>0.2462466823887649</c:v>
                </c:pt>
                <c:pt idx="33">
                  <c:v>0.24474713193714384</c:v>
                </c:pt>
                <c:pt idx="34">
                  <c:v>0.2148164984572129</c:v>
                </c:pt>
                <c:pt idx="35">
                  <c:v>0.2072951604063365</c:v>
                </c:pt>
                <c:pt idx="36">
                  <c:v>0.15787589129326199</c:v>
                </c:pt>
                <c:pt idx="37">
                  <c:v>0.1360212779010036</c:v>
                </c:pt>
                <c:pt idx="38">
                  <c:v>0.1112925194367782</c:v>
                </c:pt>
                <c:pt idx="39">
                  <c:v>0.1122496683722632</c:v>
                </c:pt>
                <c:pt idx="40">
                  <c:v>0.11669766637912712</c:v>
                </c:pt>
                <c:pt idx="41">
                  <c:v>0.12684691835367595</c:v>
                </c:pt>
                <c:pt idx="42">
                  <c:v>0.12859406321808101</c:v>
                </c:pt>
                <c:pt idx="43">
                  <c:v>0.12742753360551384</c:v>
                </c:pt>
                <c:pt idx="44">
                  <c:v>0.1442499477085086</c:v>
                </c:pt>
                <c:pt idx="45">
                  <c:v>0.15984852285478282</c:v>
                </c:pt>
                <c:pt idx="46">
                  <c:v>0.14117280385243738</c:v>
                </c:pt>
                <c:pt idx="47">
                  <c:v>0.15061363959227883</c:v>
                </c:pt>
                <c:pt idx="48">
                  <c:v>0.1537470130714346</c:v>
                </c:pt>
                <c:pt idx="49">
                  <c:v>0.16606627650314415</c:v>
                </c:pt>
                <c:pt idx="50">
                  <c:v>0.1688239660815066</c:v>
                </c:pt>
                <c:pt idx="51">
                  <c:v>0.17142354863381434</c:v>
                </c:pt>
                <c:pt idx="52">
                  <c:v>0.16988720561728893</c:v>
                </c:pt>
                <c:pt idx="53">
                  <c:v>0.1699544001523553</c:v>
                </c:pt>
                <c:pt idx="54">
                  <c:v>0.1663524828017969</c:v>
                </c:pt>
                <c:pt idx="55">
                  <c:v>0.16818346088962272</c:v>
                </c:pt>
                <c:pt idx="56">
                  <c:v>0.11443748454317108</c:v>
                </c:pt>
                <c:pt idx="57">
                  <c:v>0.11488025790810376</c:v>
                </c:pt>
                <c:pt idx="58">
                  <c:v>0.102256046124217</c:v>
                </c:pt>
                <c:pt idx="59">
                  <c:v>9.6342128775840738E-2</c:v>
                </c:pt>
                <c:pt idx="60">
                  <c:v>9.9482448416121347E-2</c:v>
                </c:pt>
                <c:pt idx="61">
                  <c:v>0.21090703137997843</c:v>
                </c:pt>
                <c:pt idx="62">
                  <c:v>0.21094268975049196</c:v>
                </c:pt>
                <c:pt idx="63">
                  <c:v>0.21997019339824861</c:v>
                </c:pt>
                <c:pt idx="64">
                  <c:v>0.20575658476524442</c:v>
                </c:pt>
                <c:pt idx="65">
                  <c:v>0.19274934040828026</c:v>
                </c:pt>
                <c:pt idx="66">
                  <c:v>0.19905387041628153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118-475B-963D-4D411248C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153472"/>
        <c:axId val="488155008"/>
      </c:lineChart>
      <c:dateAx>
        <c:axId val="488153472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8155008"/>
        <c:crosses val="autoZero"/>
        <c:auto val="1"/>
        <c:lblOffset val="100"/>
        <c:baseTimeUnit val="days"/>
        <c:majorUnit val="1"/>
      </c:dateAx>
      <c:valAx>
        <c:axId val="4881550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8153472"/>
        <c:crosses val="autoZero"/>
        <c:crossBetween val="between"/>
      </c:valAx>
      <c:valAx>
        <c:axId val="4881565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8170624"/>
        <c:crosses val="max"/>
        <c:crossBetween val="between"/>
      </c:valAx>
      <c:dateAx>
        <c:axId val="4881706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8156544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5286"/>
          <c:h val="6.5839094823636243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41"/>
          <c:h val="0.74333545216936381"/>
        </c:manualLayout>
      </c:layout>
      <c:areaChart>
        <c:grouping val="standard"/>
        <c:varyColors val="0"/>
        <c:ser>
          <c:idx val="2"/>
          <c:order val="1"/>
          <c:tx>
            <c:strRef>
              <c:f>Main!$DJ$52</c:f>
              <c:strCache>
                <c:ptCount val="1"/>
                <c:pt idx="0">
                  <c:v>US BE 10y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Main!$DJ$54:$DJ$120</c:f>
              <c:numCache>
                <c:formatCode>General</c:formatCode>
                <c:ptCount val="67"/>
                <c:pt idx="0">
                  <c:v>2.0901000000000001</c:v>
                </c:pt>
                <c:pt idx="1">
                  <c:v>2.0787</c:v>
                </c:pt>
                <c:pt idx="2">
                  <c:v>2.0846</c:v>
                </c:pt>
                <c:pt idx="3">
                  <c:v>2.0909</c:v>
                </c:pt>
                <c:pt idx="4">
                  <c:v>2.0842000000000001</c:v>
                </c:pt>
                <c:pt idx="5">
                  <c:v>2.0939000000000001</c:v>
                </c:pt>
                <c:pt idx="6">
                  <c:v>2.1057000000000001</c:v>
                </c:pt>
                <c:pt idx="7">
                  <c:v>2.1255999999999999</c:v>
                </c:pt>
                <c:pt idx="8">
                  <c:v>2.1187999999999998</c:v>
                </c:pt>
                <c:pt idx="9">
                  <c:v>2.1318999999999999</c:v>
                </c:pt>
                <c:pt idx="10">
                  <c:v>2.1284999999999998</c:v>
                </c:pt>
                <c:pt idx="11">
                  <c:v>2.1385000000000001</c:v>
                </c:pt>
                <c:pt idx="12">
                  <c:v>2.1354000000000002</c:v>
                </c:pt>
                <c:pt idx="13">
                  <c:v>2.1073</c:v>
                </c:pt>
                <c:pt idx="14">
                  <c:v>2.1191</c:v>
                </c:pt>
                <c:pt idx="15">
                  <c:v>2.1341999999999999</c:v>
                </c:pt>
                <c:pt idx="16">
                  <c:v>2.1358999999999999</c:v>
                </c:pt>
                <c:pt idx="17">
                  <c:v>2.1263999999999998</c:v>
                </c:pt>
                <c:pt idx="18">
                  <c:v>2.12</c:v>
                </c:pt>
                <c:pt idx="19">
                  <c:v>2.1267999999999998</c:v>
                </c:pt>
                <c:pt idx="20">
                  <c:v>2.1093999999999999</c:v>
                </c:pt>
                <c:pt idx="21">
                  <c:v>2.0991</c:v>
                </c:pt>
                <c:pt idx="22">
                  <c:v>2.0991</c:v>
                </c:pt>
                <c:pt idx="23">
                  <c:v>2.1135000000000002</c:v>
                </c:pt>
                <c:pt idx="24">
                  <c:v>2.1095999999999999</c:v>
                </c:pt>
                <c:pt idx="25">
                  <c:v>2.0556000000000001</c:v>
                </c:pt>
                <c:pt idx="26">
                  <c:v>2.0710000000000002</c:v>
                </c:pt>
                <c:pt idx="27">
                  <c:v>2.0668000000000002</c:v>
                </c:pt>
                <c:pt idx="28">
                  <c:v>2.0857999999999999</c:v>
                </c:pt>
                <c:pt idx="29">
                  <c:v>2.1200999999999999</c:v>
                </c:pt>
                <c:pt idx="30">
                  <c:v>2.1080999999999999</c:v>
                </c:pt>
                <c:pt idx="31">
                  <c:v>2.0941999999999998</c:v>
                </c:pt>
                <c:pt idx="32">
                  <c:v>2.1383000000000001</c:v>
                </c:pt>
                <c:pt idx="33">
                  <c:v>2.1219000000000001</c:v>
                </c:pt>
                <c:pt idx="34">
                  <c:v>2.1120999999999999</c:v>
                </c:pt>
                <c:pt idx="35">
                  <c:v>2.1000999999999999</c:v>
                </c:pt>
                <c:pt idx="36">
                  <c:v>2.0945</c:v>
                </c:pt>
                <c:pt idx="37">
                  <c:v>2.0901000000000001</c:v>
                </c:pt>
                <c:pt idx="38">
                  <c:v>2.0585</c:v>
                </c:pt>
                <c:pt idx="39">
                  <c:v>2.0710999999999999</c:v>
                </c:pt>
                <c:pt idx="40">
                  <c:v>2.0518000000000001</c:v>
                </c:pt>
                <c:pt idx="41">
                  <c:v>2.0648</c:v>
                </c:pt>
                <c:pt idx="42">
                  <c:v>2.0731999999999999</c:v>
                </c:pt>
                <c:pt idx="43">
                  <c:v>2.0882000000000001</c:v>
                </c:pt>
                <c:pt idx="44">
                  <c:v>2.0655000000000001</c:v>
                </c:pt>
                <c:pt idx="45">
                  <c:v>2.0394999999999999</c:v>
                </c:pt>
                <c:pt idx="46">
                  <c:v>2.0238</c:v>
                </c:pt>
                <c:pt idx="47">
                  <c:v>2.0238</c:v>
                </c:pt>
                <c:pt idx="48">
                  <c:v>2.0169000000000001</c:v>
                </c:pt>
                <c:pt idx="49">
                  <c:v>2.0419</c:v>
                </c:pt>
                <c:pt idx="50">
                  <c:v>2.0413000000000001</c:v>
                </c:pt>
                <c:pt idx="51">
                  <c:v>2.0234999999999999</c:v>
                </c:pt>
                <c:pt idx="52">
                  <c:v>2.0358999999999998</c:v>
                </c:pt>
                <c:pt idx="53">
                  <c:v>2.0142000000000002</c:v>
                </c:pt>
                <c:pt idx="54">
                  <c:v>2.0044</c:v>
                </c:pt>
                <c:pt idx="55">
                  <c:v>2.0101</c:v>
                </c:pt>
                <c:pt idx="56">
                  <c:v>1.9834000000000001</c:v>
                </c:pt>
                <c:pt idx="57">
                  <c:v>1.9834000000000001</c:v>
                </c:pt>
                <c:pt idx="58">
                  <c:v>1.9725999999999999</c:v>
                </c:pt>
                <c:pt idx="59">
                  <c:v>1.9529999999999998</c:v>
                </c:pt>
                <c:pt idx="60">
                  <c:v>1.9531000000000001</c:v>
                </c:pt>
                <c:pt idx="61">
                  <c:v>1.9514</c:v>
                </c:pt>
                <c:pt idx="62">
                  <c:v>1.9514</c:v>
                </c:pt>
                <c:pt idx="63">
                  <c:v>1.9474</c:v>
                </c:pt>
                <c:pt idx="64">
                  <c:v>1.9273</c:v>
                </c:pt>
                <c:pt idx="65">
                  <c:v>1.9315</c:v>
                </c:pt>
                <c:pt idx="66">
                  <c:v>1.9079000000000002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81C-4644-B218-3575332B60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194432"/>
        <c:axId val="488192640"/>
      </c:areaChart>
      <c:lineChart>
        <c:grouping val="standard"/>
        <c:varyColors val="0"/>
        <c:ser>
          <c:idx val="0"/>
          <c:order val="0"/>
          <c:tx>
            <c:strRef>
              <c:f>Main!$AV$52</c:f>
              <c:strCache>
                <c:ptCount val="1"/>
                <c:pt idx="0">
                  <c:v>Corr: US BE 10y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Main!$AV$54:$AV$120</c:f>
              <c:numCache>
                <c:formatCode>General</c:formatCode>
                <c:ptCount val="67"/>
                <c:pt idx="0">
                  <c:v>0.21278578264743292</c:v>
                </c:pt>
                <c:pt idx="1">
                  <c:v>0.20404973678369404</c:v>
                </c:pt>
                <c:pt idx="2">
                  <c:v>0.2023141421253582</c:v>
                </c:pt>
                <c:pt idx="3">
                  <c:v>0.20147877478688705</c:v>
                </c:pt>
                <c:pt idx="4">
                  <c:v>0.20795946730727941</c:v>
                </c:pt>
                <c:pt idx="5">
                  <c:v>0.20491854853830385</c:v>
                </c:pt>
                <c:pt idx="6">
                  <c:v>0.20316632461863521</c:v>
                </c:pt>
                <c:pt idx="7">
                  <c:v>0.24061444968598777</c:v>
                </c:pt>
                <c:pt idx="8">
                  <c:v>0.23843647102690127</c:v>
                </c:pt>
                <c:pt idx="9">
                  <c:v>0.26579238058991289</c:v>
                </c:pt>
                <c:pt idx="10">
                  <c:v>0.2346314801985144</c:v>
                </c:pt>
                <c:pt idx="11">
                  <c:v>0.21101100782532164</c:v>
                </c:pt>
                <c:pt idx="12">
                  <c:v>0.20315620244183735</c:v>
                </c:pt>
                <c:pt idx="13">
                  <c:v>0.23998710545622134</c:v>
                </c:pt>
                <c:pt idx="14">
                  <c:v>0.24472772109331817</c:v>
                </c:pt>
                <c:pt idx="15">
                  <c:v>0.25554825744012871</c:v>
                </c:pt>
                <c:pt idx="16">
                  <c:v>0.26821880396060005</c:v>
                </c:pt>
                <c:pt idx="17">
                  <c:v>0.26975458228049759</c:v>
                </c:pt>
                <c:pt idx="18">
                  <c:v>0.26992910970248046</c:v>
                </c:pt>
                <c:pt idx="19">
                  <c:v>0.23386375207290913</c:v>
                </c:pt>
                <c:pt idx="20">
                  <c:v>0.22440335851469947</c:v>
                </c:pt>
                <c:pt idx="21">
                  <c:v>0.21805563683412676</c:v>
                </c:pt>
                <c:pt idx="22">
                  <c:v>0.22766256780910721</c:v>
                </c:pt>
                <c:pt idx="23">
                  <c:v>0.22486996549984903</c:v>
                </c:pt>
                <c:pt idx="24">
                  <c:v>0.23130704558352849</c:v>
                </c:pt>
                <c:pt idx="25">
                  <c:v>0.16310383301077191</c:v>
                </c:pt>
                <c:pt idx="26">
                  <c:v>0.18635342836009083</c:v>
                </c:pt>
                <c:pt idx="27">
                  <c:v>0.18373840307210446</c:v>
                </c:pt>
                <c:pt idx="28">
                  <c:v>0.15449108889434024</c:v>
                </c:pt>
                <c:pt idx="29">
                  <c:v>0.15606505639945284</c:v>
                </c:pt>
                <c:pt idx="30">
                  <c:v>0.19077580578985495</c:v>
                </c:pt>
                <c:pt idx="31">
                  <c:v>0.25244844214500323</c:v>
                </c:pt>
                <c:pt idx="32">
                  <c:v>0.16110582090054165</c:v>
                </c:pt>
                <c:pt idx="33">
                  <c:v>0.16408003713096739</c:v>
                </c:pt>
                <c:pt idx="34">
                  <c:v>0.17122963114784898</c:v>
                </c:pt>
                <c:pt idx="35">
                  <c:v>0.16529203002284923</c:v>
                </c:pt>
                <c:pt idx="36">
                  <c:v>0.17253283139869899</c:v>
                </c:pt>
                <c:pt idx="37">
                  <c:v>0.1775546772816268</c:v>
                </c:pt>
                <c:pt idx="38">
                  <c:v>0.14972572837086279</c:v>
                </c:pt>
                <c:pt idx="39">
                  <c:v>0.15404842277316461</c:v>
                </c:pt>
                <c:pt idx="40">
                  <c:v>0.15583279133135264</c:v>
                </c:pt>
                <c:pt idx="41">
                  <c:v>0.18442930543691458</c:v>
                </c:pt>
                <c:pt idx="42">
                  <c:v>0.20020468032813288</c:v>
                </c:pt>
                <c:pt idx="43">
                  <c:v>0.21473760112520521</c:v>
                </c:pt>
                <c:pt idx="44">
                  <c:v>0.21906095973814654</c:v>
                </c:pt>
                <c:pt idx="45">
                  <c:v>0.24068957798586718</c:v>
                </c:pt>
                <c:pt idx="46">
                  <c:v>0.22169414248094058</c:v>
                </c:pt>
                <c:pt idx="47">
                  <c:v>0.22094929386568815</c:v>
                </c:pt>
                <c:pt idx="48">
                  <c:v>0.22440188622199939</c:v>
                </c:pt>
                <c:pt idx="49">
                  <c:v>0.19966422259148184</c:v>
                </c:pt>
                <c:pt idx="50">
                  <c:v>0.19896285554077633</c:v>
                </c:pt>
                <c:pt idx="51">
                  <c:v>0.21741606690238161</c:v>
                </c:pt>
                <c:pt idx="52">
                  <c:v>0.21305959542221786</c:v>
                </c:pt>
                <c:pt idx="53">
                  <c:v>0.15724886739444457</c:v>
                </c:pt>
                <c:pt idx="54">
                  <c:v>0.15068101383924717</c:v>
                </c:pt>
                <c:pt idx="55">
                  <c:v>0.15643405391344908</c:v>
                </c:pt>
                <c:pt idx="56">
                  <c:v>9.0633791144131476E-2</c:v>
                </c:pt>
                <c:pt idx="57">
                  <c:v>9.0687839395535402E-2</c:v>
                </c:pt>
                <c:pt idx="58">
                  <c:v>9.477569498646593E-2</c:v>
                </c:pt>
                <c:pt idx="59">
                  <c:v>7.0161136900172172E-2</c:v>
                </c:pt>
                <c:pt idx="60">
                  <c:v>6.9792785293507784E-2</c:v>
                </c:pt>
                <c:pt idx="61">
                  <c:v>8.2202078158691363E-2</c:v>
                </c:pt>
                <c:pt idx="62">
                  <c:v>8.0680275902884083E-2</c:v>
                </c:pt>
                <c:pt idx="63">
                  <c:v>4.6031288313160779E-2</c:v>
                </c:pt>
                <c:pt idx="64">
                  <c:v>2.1509000761514598E-2</c:v>
                </c:pt>
                <c:pt idx="65">
                  <c:v>6.4243808890247833E-2</c:v>
                </c:pt>
                <c:pt idx="66">
                  <c:v>4.8568865995025357E-2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1C-4644-B218-3575332B60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189312"/>
        <c:axId val="488191104"/>
      </c:lineChart>
      <c:dateAx>
        <c:axId val="488189312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8191104"/>
        <c:crosses val="autoZero"/>
        <c:auto val="1"/>
        <c:lblOffset val="100"/>
        <c:baseTimeUnit val="days"/>
        <c:majorUnit val="1"/>
      </c:dateAx>
      <c:valAx>
        <c:axId val="4881911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8189312"/>
        <c:crosses val="autoZero"/>
        <c:crossBetween val="between"/>
      </c:valAx>
      <c:valAx>
        <c:axId val="4881926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8194432"/>
        <c:crosses val="max"/>
        <c:crossBetween val="between"/>
      </c:valAx>
      <c:dateAx>
        <c:axId val="4881944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8192640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331"/>
          <c:h val="6.5839094823637964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432"/>
          <c:h val="0.74333545216936403"/>
        </c:manualLayout>
      </c:layout>
      <c:areaChart>
        <c:grouping val="standard"/>
        <c:varyColors val="0"/>
        <c:ser>
          <c:idx val="2"/>
          <c:order val="1"/>
          <c:tx>
            <c:strRef>
              <c:f>Main!$DK$52</c:f>
              <c:strCache>
                <c:ptCount val="1"/>
                <c:pt idx="0">
                  <c:v>5y5y Inflation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Main!$DK$54:$DK$120</c:f>
              <c:numCache>
                <c:formatCode>General</c:formatCode>
                <c:ptCount val="67"/>
                <c:pt idx="0">
                  <c:v>2.3931</c:v>
                </c:pt>
                <c:pt idx="1">
                  <c:v>2.3915000000000002</c:v>
                </c:pt>
                <c:pt idx="2">
                  <c:v>2.3875000000000002</c:v>
                </c:pt>
                <c:pt idx="3">
                  <c:v>2.3730000000000002</c:v>
                </c:pt>
                <c:pt idx="4">
                  <c:v>2.3515000000000001</c:v>
                </c:pt>
                <c:pt idx="5">
                  <c:v>2.3853</c:v>
                </c:pt>
                <c:pt idx="6">
                  <c:v>2.4386000000000001</c:v>
                </c:pt>
                <c:pt idx="7">
                  <c:v>2.3793000000000002</c:v>
                </c:pt>
                <c:pt idx="8">
                  <c:v>2.4009999999999998</c:v>
                </c:pt>
                <c:pt idx="9">
                  <c:v>2.3788999999999998</c:v>
                </c:pt>
                <c:pt idx="10">
                  <c:v>2.3875000000000002</c:v>
                </c:pt>
                <c:pt idx="11">
                  <c:v>2.4125000000000001</c:v>
                </c:pt>
                <c:pt idx="12">
                  <c:v>2.4064999999999999</c:v>
                </c:pt>
                <c:pt idx="13">
                  <c:v>2.3811999999999998</c:v>
                </c:pt>
                <c:pt idx="14">
                  <c:v>2.3976000000000002</c:v>
                </c:pt>
                <c:pt idx="15">
                  <c:v>2.3613</c:v>
                </c:pt>
                <c:pt idx="16">
                  <c:v>2.4161999999999999</c:v>
                </c:pt>
                <c:pt idx="17">
                  <c:v>2.3616999999999999</c:v>
                </c:pt>
                <c:pt idx="18">
                  <c:v>2.4272</c:v>
                </c:pt>
                <c:pt idx="19">
                  <c:v>2.4287999999999998</c:v>
                </c:pt>
                <c:pt idx="20">
                  <c:v>2.3597000000000001</c:v>
                </c:pt>
                <c:pt idx="21">
                  <c:v>2.383</c:v>
                </c:pt>
                <c:pt idx="22">
                  <c:v>2.3872999999999998</c:v>
                </c:pt>
                <c:pt idx="23">
                  <c:v>2.411</c:v>
                </c:pt>
                <c:pt idx="24">
                  <c:v>2.4348000000000001</c:v>
                </c:pt>
                <c:pt idx="25">
                  <c:v>2.3862999999999999</c:v>
                </c:pt>
                <c:pt idx="26">
                  <c:v>2.4112999999999998</c:v>
                </c:pt>
                <c:pt idx="27">
                  <c:v>2.4525000000000001</c:v>
                </c:pt>
                <c:pt idx="28">
                  <c:v>2.4980000000000002</c:v>
                </c:pt>
                <c:pt idx="29">
                  <c:v>2.4098000000000002</c:v>
                </c:pt>
                <c:pt idx="30">
                  <c:v>2.4279999999999999</c:v>
                </c:pt>
                <c:pt idx="31">
                  <c:v>2.4424000000000001</c:v>
                </c:pt>
                <c:pt idx="32">
                  <c:v>2.4022999999999999</c:v>
                </c:pt>
                <c:pt idx="33">
                  <c:v>2.4098000000000002</c:v>
                </c:pt>
                <c:pt idx="34">
                  <c:v>2.4736000000000002</c:v>
                </c:pt>
                <c:pt idx="35">
                  <c:v>2.4138999999999999</c:v>
                </c:pt>
                <c:pt idx="36">
                  <c:v>2.3854000000000002</c:v>
                </c:pt>
                <c:pt idx="37">
                  <c:v>2.3936999999999999</c:v>
                </c:pt>
                <c:pt idx="38">
                  <c:v>2.42</c:v>
                </c:pt>
                <c:pt idx="39">
                  <c:v>2.3774999999999999</c:v>
                </c:pt>
                <c:pt idx="40">
                  <c:v>2.3832</c:v>
                </c:pt>
                <c:pt idx="41">
                  <c:v>2.4127999999999998</c:v>
                </c:pt>
                <c:pt idx="42">
                  <c:v>2.4154</c:v>
                </c:pt>
                <c:pt idx="43">
                  <c:v>2.3976999999999999</c:v>
                </c:pt>
                <c:pt idx="44">
                  <c:v>2.3245</c:v>
                </c:pt>
                <c:pt idx="45">
                  <c:v>2.3064999999999998</c:v>
                </c:pt>
                <c:pt idx="46">
                  <c:v>2.2890000000000001</c:v>
                </c:pt>
                <c:pt idx="47">
                  <c:v>2.2728000000000002</c:v>
                </c:pt>
                <c:pt idx="48">
                  <c:v>2.3185000000000002</c:v>
                </c:pt>
                <c:pt idx="49">
                  <c:v>2.3359999999999999</c:v>
                </c:pt>
                <c:pt idx="50">
                  <c:v>2.3512</c:v>
                </c:pt>
                <c:pt idx="51">
                  <c:v>2.3376999999999999</c:v>
                </c:pt>
                <c:pt idx="52">
                  <c:v>2.3660999999999999</c:v>
                </c:pt>
                <c:pt idx="53">
                  <c:v>2.3557000000000001</c:v>
                </c:pt>
                <c:pt idx="54">
                  <c:v>2.3536999999999999</c:v>
                </c:pt>
                <c:pt idx="55">
                  <c:v>2.319</c:v>
                </c:pt>
                <c:pt idx="56">
                  <c:v>2.3605</c:v>
                </c:pt>
                <c:pt idx="57">
                  <c:v>2.335</c:v>
                </c:pt>
                <c:pt idx="58">
                  <c:v>2.3071000000000002</c:v>
                </c:pt>
                <c:pt idx="59">
                  <c:v>2.3224999999999998</c:v>
                </c:pt>
                <c:pt idx="60">
                  <c:v>2.3247999999999998</c:v>
                </c:pt>
                <c:pt idx="61">
                  <c:v>2.3359999999999999</c:v>
                </c:pt>
                <c:pt idx="62">
                  <c:v>2.3319000000000001</c:v>
                </c:pt>
                <c:pt idx="63">
                  <c:v>2.3125</c:v>
                </c:pt>
                <c:pt idx="64">
                  <c:v>2.2947000000000002</c:v>
                </c:pt>
                <c:pt idx="65">
                  <c:v>2.2782</c:v>
                </c:pt>
                <c:pt idx="66">
                  <c:v>2.3090000000000002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0FF-4540-89A9-5AA6F5823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222080"/>
        <c:axId val="488220544"/>
      </c:areaChart>
      <c:lineChart>
        <c:grouping val="standard"/>
        <c:varyColors val="0"/>
        <c:ser>
          <c:idx val="0"/>
          <c:order val="0"/>
          <c:tx>
            <c:strRef>
              <c:f>Main!$AW$52</c:f>
              <c:strCache>
                <c:ptCount val="1"/>
                <c:pt idx="0">
                  <c:v>Corr: 5y5y Inflation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Main!$AW$54:$AW$120</c:f>
              <c:numCache>
                <c:formatCode>General</c:formatCode>
                <c:ptCount val="67"/>
                <c:pt idx="0">
                  <c:v>-1.9654016602628582E-2</c:v>
                </c:pt>
                <c:pt idx="1">
                  <c:v>-1.751353735905397E-2</c:v>
                </c:pt>
                <c:pt idx="2">
                  <c:v>-1.7196385287941207E-2</c:v>
                </c:pt>
                <c:pt idx="3">
                  <c:v>-1.068318698384536E-2</c:v>
                </c:pt>
                <c:pt idx="4">
                  <c:v>-1.4142060395572994E-2</c:v>
                </c:pt>
                <c:pt idx="5">
                  <c:v>-2.3517710979481028E-2</c:v>
                </c:pt>
                <c:pt idx="6">
                  <c:v>-5.0331476485868235E-2</c:v>
                </c:pt>
                <c:pt idx="7">
                  <c:v>-8.1104974840376293E-2</c:v>
                </c:pt>
                <c:pt idx="8">
                  <c:v>-5.8060685590664199E-2</c:v>
                </c:pt>
                <c:pt idx="9">
                  <c:v>-7.572628120611781E-2</c:v>
                </c:pt>
                <c:pt idx="10">
                  <c:v>-9.670863882738652E-2</c:v>
                </c:pt>
                <c:pt idx="11">
                  <c:v>-0.11508837041011431</c:v>
                </c:pt>
                <c:pt idx="12">
                  <c:v>-0.11609583627942459</c:v>
                </c:pt>
                <c:pt idx="13">
                  <c:v>-0.10394385541231746</c:v>
                </c:pt>
                <c:pt idx="14">
                  <c:v>-0.10286423670444911</c:v>
                </c:pt>
                <c:pt idx="15">
                  <c:v>-6.8552561875691018E-2</c:v>
                </c:pt>
                <c:pt idx="16">
                  <c:v>-8.2036817924509522E-2</c:v>
                </c:pt>
                <c:pt idx="17">
                  <c:v>-9.5634019917866617E-2</c:v>
                </c:pt>
                <c:pt idx="18">
                  <c:v>-6.8557659916186481E-2</c:v>
                </c:pt>
                <c:pt idx="19">
                  <c:v>-6.6636877881542114E-2</c:v>
                </c:pt>
                <c:pt idx="20">
                  <c:v>-0.10954556366557631</c:v>
                </c:pt>
                <c:pt idx="21">
                  <c:v>-0.10015420972961438</c:v>
                </c:pt>
                <c:pt idx="22">
                  <c:v>-0.11028693204727769</c:v>
                </c:pt>
                <c:pt idx="23">
                  <c:v>-0.1147163445381205</c:v>
                </c:pt>
                <c:pt idx="24">
                  <c:v>-9.8769539961130831E-2</c:v>
                </c:pt>
                <c:pt idx="25">
                  <c:v>-0.14447728273700602</c:v>
                </c:pt>
                <c:pt idx="26">
                  <c:v>-0.13639733973219009</c:v>
                </c:pt>
                <c:pt idx="27">
                  <c:v>-0.11129376337641617</c:v>
                </c:pt>
                <c:pt idx="28">
                  <c:v>-0.15193903662454844</c:v>
                </c:pt>
                <c:pt idx="29">
                  <c:v>-0.10453194445838813</c:v>
                </c:pt>
                <c:pt idx="30">
                  <c:v>-4.7459960112776318E-2</c:v>
                </c:pt>
                <c:pt idx="31">
                  <c:v>-7.5108311651372092E-2</c:v>
                </c:pt>
                <c:pt idx="32">
                  <c:v>-3.0930553601664551E-2</c:v>
                </c:pt>
                <c:pt idx="33">
                  <c:v>-3.0549823242655143E-2</c:v>
                </c:pt>
                <c:pt idx="34">
                  <c:v>-6.9533303935360807E-2</c:v>
                </c:pt>
                <c:pt idx="35">
                  <c:v>-9.5649442479519953E-2</c:v>
                </c:pt>
                <c:pt idx="36">
                  <c:v>-7.3819847797522029E-2</c:v>
                </c:pt>
                <c:pt idx="37">
                  <c:v>-7.881180398609601E-2</c:v>
                </c:pt>
                <c:pt idx="38">
                  <c:v>-6.0658214467549987E-2</c:v>
                </c:pt>
                <c:pt idx="39">
                  <c:v>-5.6289185901981634E-2</c:v>
                </c:pt>
                <c:pt idx="40">
                  <c:v>-4.8666729267217899E-2</c:v>
                </c:pt>
                <c:pt idx="41">
                  <c:v>-4.7630151523444873E-2</c:v>
                </c:pt>
                <c:pt idx="42">
                  <c:v>-3.6589955171022932E-2</c:v>
                </c:pt>
                <c:pt idx="43">
                  <c:v>-4.0916075281656139E-2</c:v>
                </c:pt>
                <c:pt idx="44">
                  <c:v>-3.7378118933142135E-2</c:v>
                </c:pt>
                <c:pt idx="45">
                  <c:v>-3.1165298753416521E-2</c:v>
                </c:pt>
                <c:pt idx="46">
                  <c:v>-4.739970661792188E-2</c:v>
                </c:pt>
                <c:pt idx="47">
                  <c:v>-3.6164798533132404E-2</c:v>
                </c:pt>
                <c:pt idx="48">
                  <c:v>5.8657140600214687E-2</c:v>
                </c:pt>
                <c:pt idx="49">
                  <c:v>0.12280301047696862</c:v>
                </c:pt>
                <c:pt idx="50">
                  <c:v>0.12421156947425811</c:v>
                </c:pt>
                <c:pt idx="51">
                  <c:v>0.13956342141402714</c:v>
                </c:pt>
                <c:pt idx="52">
                  <c:v>0.14574060962468022</c:v>
                </c:pt>
                <c:pt idx="53">
                  <c:v>0.15181960196530789</c:v>
                </c:pt>
                <c:pt idx="54">
                  <c:v>0.16133906328011377</c:v>
                </c:pt>
                <c:pt idx="55">
                  <c:v>0.14768213196966848</c:v>
                </c:pt>
                <c:pt idx="56">
                  <c:v>0.22705596498726396</c:v>
                </c:pt>
                <c:pt idx="57">
                  <c:v>0.2259440642308457</c:v>
                </c:pt>
                <c:pt idx="58">
                  <c:v>0.23837965015103485</c:v>
                </c:pt>
                <c:pt idx="59">
                  <c:v>0.24229581884889215</c:v>
                </c:pt>
                <c:pt idx="60">
                  <c:v>0.22994832574199461</c:v>
                </c:pt>
                <c:pt idx="61">
                  <c:v>0.16326515681013876</c:v>
                </c:pt>
                <c:pt idx="62">
                  <c:v>0.16232411267750171</c:v>
                </c:pt>
                <c:pt idx="63">
                  <c:v>0.14976172292299286</c:v>
                </c:pt>
                <c:pt idx="64">
                  <c:v>0.13451112534810547</c:v>
                </c:pt>
                <c:pt idx="65">
                  <c:v>0.14776100342713427</c:v>
                </c:pt>
                <c:pt idx="66">
                  <c:v>0.15662786542437396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FF-4540-89A9-5AA6F5823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217216"/>
        <c:axId val="488219008"/>
      </c:lineChart>
      <c:dateAx>
        <c:axId val="488217216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8219008"/>
        <c:crosses val="autoZero"/>
        <c:auto val="1"/>
        <c:lblOffset val="100"/>
        <c:baseTimeUnit val="days"/>
        <c:majorUnit val="1"/>
      </c:dateAx>
      <c:valAx>
        <c:axId val="4882190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8217216"/>
        <c:crosses val="autoZero"/>
        <c:crossBetween val="between"/>
      </c:valAx>
      <c:valAx>
        <c:axId val="4882205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8222080"/>
        <c:crosses val="max"/>
        <c:crossBetween val="between"/>
      </c:valAx>
      <c:dateAx>
        <c:axId val="48822208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8220544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309"/>
          <c:h val="6.5839094823637992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455"/>
          <c:h val="0.74333545216936425"/>
        </c:manualLayout>
      </c:layout>
      <c:areaChart>
        <c:grouping val="standard"/>
        <c:varyColors val="0"/>
        <c:ser>
          <c:idx val="2"/>
          <c:order val="1"/>
          <c:tx>
            <c:strRef>
              <c:f>Main!$DL$52</c:f>
              <c:strCache>
                <c:ptCount val="1"/>
                <c:pt idx="0">
                  <c:v>EUR BE 10y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Main!$DL$54:$DL$120</c:f>
              <c:numCache>
                <c:formatCode>General</c:formatCode>
                <c:ptCount val="67"/>
                <c:pt idx="0">
                  <c:v>1.3900000000000001</c:v>
                </c:pt>
                <c:pt idx="1">
                  <c:v>1.3839999999999999</c:v>
                </c:pt>
                <c:pt idx="2">
                  <c:v>1.3820000000000001</c:v>
                </c:pt>
                <c:pt idx="3">
                  <c:v>1.3820000000000001</c:v>
                </c:pt>
                <c:pt idx="4">
                  <c:v>1.397</c:v>
                </c:pt>
                <c:pt idx="5">
                  <c:v>1.4039999999999999</c:v>
                </c:pt>
                <c:pt idx="6">
                  <c:v>1.4159999999999999</c:v>
                </c:pt>
                <c:pt idx="7">
                  <c:v>1.419</c:v>
                </c:pt>
                <c:pt idx="8">
                  <c:v>1.427</c:v>
                </c:pt>
                <c:pt idx="9">
                  <c:v>1.4379999999999999</c:v>
                </c:pt>
                <c:pt idx="10">
                  <c:v>1.4379999999999999</c:v>
                </c:pt>
                <c:pt idx="11">
                  <c:v>1.444</c:v>
                </c:pt>
                <c:pt idx="12">
                  <c:v>1.4470000000000001</c:v>
                </c:pt>
                <c:pt idx="13">
                  <c:v>1.4570000000000001</c:v>
                </c:pt>
                <c:pt idx="14">
                  <c:v>1.466</c:v>
                </c:pt>
                <c:pt idx="15">
                  <c:v>1.4750000000000001</c:v>
                </c:pt>
                <c:pt idx="16">
                  <c:v>1.468</c:v>
                </c:pt>
                <c:pt idx="17">
                  <c:v>1.4630000000000001</c:v>
                </c:pt>
                <c:pt idx="18">
                  <c:v>1.454</c:v>
                </c:pt>
                <c:pt idx="19">
                  <c:v>1.4410000000000001</c:v>
                </c:pt>
                <c:pt idx="20">
                  <c:v>1.4510000000000001</c:v>
                </c:pt>
                <c:pt idx="21">
                  <c:v>1.4630000000000001</c:v>
                </c:pt>
                <c:pt idx="22">
                  <c:v>1.458</c:v>
                </c:pt>
                <c:pt idx="23">
                  <c:v>1.4830000000000001</c:v>
                </c:pt>
                <c:pt idx="24">
                  <c:v>1.4750000000000001</c:v>
                </c:pt>
                <c:pt idx="25">
                  <c:v>1.472</c:v>
                </c:pt>
                <c:pt idx="26">
                  <c:v>1.474</c:v>
                </c:pt>
                <c:pt idx="27">
                  <c:v>1.474</c:v>
                </c:pt>
                <c:pt idx="28">
                  <c:v>1.488</c:v>
                </c:pt>
                <c:pt idx="29">
                  <c:v>1.484</c:v>
                </c:pt>
                <c:pt idx="30">
                  <c:v>1.4710000000000001</c:v>
                </c:pt>
                <c:pt idx="31">
                  <c:v>1.4830000000000001</c:v>
                </c:pt>
                <c:pt idx="32">
                  <c:v>1.4750000000000001</c:v>
                </c:pt>
                <c:pt idx="33">
                  <c:v>1.484</c:v>
                </c:pt>
                <c:pt idx="34">
                  <c:v>1.4510000000000001</c:v>
                </c:pt>
                <c:pt idx="35">
                  <c:v>1.425</c:v>
                </c:pt>
                <c:pt idx="36">
                  <c:v>1.4390000000000001</c:v>
                </c:pt>
                <c:pt idx="37">
                  <c:v>1.431</c:v>
                </c:pt>
                <c:pt idx="38">
                  <c:v>1.4630000000000001</c:v>
                </c:pt>
                <c:pt idx="39">
                  <c:v>1.4670000000000001</c:v>
                </c:pt>
                <c:pt idx="40">
                  <c:v>1.4610000000000001</c:v>
                </c:pt>
                <c:pt idx="41">
                  <c:v>1.46</c:v>
                </c:pt>
                <c:pt idx="42">
                  <c:v>1.4510000000000001</c:v>
                </c:pt>
                <c:pt idx="43">
                  <c:v>1.446</c:v>
                </c:pt>
                <c:pt idx="44">
                  <c:v>1.4339999999999999</c:v>
                </c:pt>
                <c:pt idx="45">
                  <c:v>1.448</c:v>
                </c:pt>
                <c:pt idx="46">
                  <c:v>1.4470000000000001</c:v>
                </c:pt>
                <c:pt idx="47">
                  <c:v>1.4450000000000001</c:v>
                </c:pt>
                <c:pt idx="48">
                  <c:v>1.446</c:v>
                </c:pt>
                <c:pt idx="49">
                  <c:v>1.4370000000000001</c:v>
                </c:pt>
                <c:pt idx="50">
                  <c:v>1.429</c:v>
                </c:pt>
                <c:pt idx="51">
                  <c:v>1.419</c:v>
                </c:pt>
                <c:pt idx="52">
                  <c:v>1.427</c:v>
                </c:pt>
                <c:pt idx="53">
                  <c:v>1.4379999999999999</c:v>
                </c:pt>
                <c:pt idx="54">
                  <c:v>1.4419999999999999</c:v>
                </c:pt>
                <c:pt idx="55">
                  <c:v>1.4390000000000001</c:v>
                </c:pt>
                <c:pt idx="56">
                  <c:v>1.43</c:v>
                </c:pt>
                <c:pt idx="57">
                  <c:v>1.43</c:v>
                </c:pt>
                <c:pt idx="58">
                  <c:v>1.425</c:v>
                </c:pt>
                <c:pt idx="59">
                  <c:v>1.421</c:v>
                </c:pt>
                <c:pt idx="60">
                  <c:v>1.417</c:v>
                </c:pt>
                <c:pt idx="61">
                  <c:v>1.417</c:v>
                </c:pt>
                <c:pt idx="62">
                  <c:v>1.417</c:v>
                </c:pt>
                <c:pt idx="63">
                  <c:v>1.4219999999999999</c:v>
                </c:pt>
                <c:pt idx="64">
                  <c:v>1.4339999999999999</c:v>
                </c:pt>
                <c:pt idx="65">
                  <c:v>1.4359999999999999</c:v>
                </c:pt>
                <c:pt idx="66">
                  <c:v>1.4419999999999999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EEB-439F-884B-9876C41DB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376960"/>
        <c:axId val="488375424"/>
      </c:areaChart>
      <c:lineChart>
        <c:grouping val="standard"/>
        <c:varyColors val="0"/>
        <c:ser>
          <c:idx val="0"/>
          <c:order val="0"/>
          <c:tx>
            <c:strRef>
              <c:f>Main!$AX$52</c:f>
              <c:strCache>
                <c:ptCount val="1"/>
                <c:pt idx="0">
                  <c:v>Corr: EUR BE 10y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Main!$AX$54:$AX$120</c:f>
              <c:numCache>
                <c:formatCode>General</c:formatCode>
                <c:ptCount val="67"/>
                <c:pt idx="0">
                  <c:v>2.9908434376212743E-3</c:v>
                </c:pt>
                <c:pt idx="1">
                  <c:v>-1.1792271066173364E-2</c:v>
                </c:pt>
                <c:pt idx="2">
                  <c:v>-1.0671652987245426E-2</c:v>
                </c:pt>
                <c:pt idx="3">
                  <c:v>-1.434524001373913E-2</c:v>
                </c:pt>
                <c:pt idx="4">
                  <c:v>-5.5064097055045596E-3</c:v>
                </c:pt>
                <c:pt idx="5">
                  <c:v>-9.6541522460973986E-3</c:v>
                </c:pt>
                <c:pt idx="6">
                  <c:v>-2.6882775549246233E-2</c:v>
                </c:pt>
                <c:pt idx="7">
                  <c:v>-1.4870328178737891E-2</c:v>
                </c:pt>
                <c:pt idx="8">
                  <c:v>2.261102919689588E-3</c:v>
                </c:pt>
                <c:pt idx="9">
                  <c:v>3.0923737064602885E-2</c:v>
                </c:pt>
                <c:pt idx="10">
                  <c:v>3.6642697967453321E-2</c:v>
                </c:pt>
                <c:pt idx="11">
                  <c:v>1.7609287663071783E-2</c:v>
                </c:pt>
                <c:pt idx="12">
                  <c:v>2.0458366227778264E-2</c:v>
                </c:pt>
                <c:pt idx="13">
                  <c:v>1.9797971640069616E-2</c:v>
                </c:pt>
                <c:pt idx="14">
                  <c:v>1.2120435651163048E-2</c:v>
                </c:pt>
                <c:pt idx="15">
                  <c:v>-3.6408178340419012E-2</c:v>
                </c:pt>
                <c:pt idx="16">
                  <c:v>-4.2308389591455775E-2</c:v>
                </c:pt>
                <c:pt idx="17">
                  <c:v>-4.4365108967468141E-2</c:v>
                </c:pt>
                <c:pt idx="18">
                  <c:v>-5.5531956977260787E-2</c:v>
                </c:pt>
                <c:pt idx="19">
                  <c:v>-7.6344674912490279E-2</c:v>
                </c:pt>
                <c:pt idx="20">
                  <c:v>-6.5210781148336158E-2</c:v>
                </c:pt>
                <c:pt idx="21">
                  <c:v>-5.4992926193752213E-2</c:v>
                </c:pt>
                <c:pt idx="22">
                  <c:v>-4.8341617547698709E-2</c:v>
                </c:pt>
                <c:pt idx="23">
                  <c:v>-5.998577024029797E-2</c:v>
                </c:pt>
                <c:pt idx="24">
                  <c:v>-7.9060285995377025E-2</c:v>
                </c:pt>
                <c:pt idx="25">
                  <c:v>-8.5087893426238848E-2</c:v>
                </c:pt>
                <c:pt idx="26">
                  <c:v>-0.1030701795113461</c:v>
                </c:pt>
                <c:pt idx="27">
                  <c:v>-0.10454032494191733</c:v>
                </c:pt>
                <c:pt idx="28">
                  <c:v>-0.14409241327558081</c:v>
                </c:pt>
                <c:pt idx="29">
                  <c:v>-0.12947943771681128</c:v>
                </c:pt>
                <c:pt idx="30">
                  <c:v>-8.775747391638429E-2</c:v>
                </c:pt>
                <c:pt idx="31">
                  <c:v>-0.15945457556931111</c:v>
                </c:pt>
                <c:pt idx="32">
                  <c:v>-0.13840321060795774</c:v>
                </c:pt>
                <c:pt idx="33">
                  <c:v>-0.13766085444782081</c:v>
                </c:pt>
                <c:pt idx="34">
                  <c:v>-6.0902964784309919E-2</c:v>
                </c:pt>
                <c:pt idx="35">
                  <c:v>-9.7345231082756681E-2</c:v>
                </c:pt>
                <c:pt idx="36">
                  <c:v>-0.10821561583672785</c:v>
                </c:pt>
                <c:pt idx="37">
                  <c:v>-9.5558302811533991E-2</c:v>
                </c:pt>
                <c:pt idx="38">
                  <c:v>-3.4815428673213744E-2</c:v>
                </c:pt>
                <c:pt idx="39">
                  <c:v>-3.1824738390026162E-2</c:v>
                </c:pt>
                <c:pt idx="40">
                  <c:v>-3.7160479321857176E-2</c:v>
                </c:pt>
                <c:pt idx="41">
                  <c:v>-3.0507365138370445E-2</c:v>
                </c:pt>
                <c:pt idx="42">
                  <c:v>-3.2571564367446786E-2</c:v>
                </c:pt>
                <c:pt idx="43">
                  <c:v>-3.5885391674728942E-2</c:v>
                </c:pt>
                <c:pt idx="44">
                  <c:v>-9.188280760459612E-3</c:v>
                </c:pt>
                <c:pt idx="45">
                  <c:v>-2.6460909540242963E-2</c:v>
                </c:pt>
                <c:pt idx="46">
                  <c:v>-3.0995580739098121E-2</c:v>
                </c:pt>
                <c:pt idx="47">
                  <c:v>-2.9684970739611176E-2</c:v>
                </c:pt>
                <c:pt idx="48">
                  <c:v>-2.6802579777024195E-2</c:v>
                </c:pt>
                <c:pt idx="49">
                  <c:v>5.5561230807860849E-3</c:v>
                </c:pt>
                <c:pt idx="50">
                  <c:v>3.1978742768222026E-3</c:v>
                </c:pt>
                <c:pt idx="51">
                  <c:v>2.2783670206473951E-2</c:v>
                </c:pt>
                <c:pt idx="52">
                  <c:v>2.4641890033614087E-2</c:v>
                </c:pt>
                <c:pt idx="53">
                  <c:v>3.209177040156351E-2</c:v>
                </c:pt>
                <c:pt idx="54">
                  <c:v>4.8743806622350436E-2</c:v>
                </c:pt>
                <c:pt idx="55">
                  <c:v>3.5380089413046378E-2</c:v>
                </c:pt>
                <c:pt idx="56">
                  <c:v>-6.7430075793936074E-3</c:v>
                </c:pt>
                <c:pt idx="57">
                  <c:v>-6.911359845835398E-3</c:v>
                </c:pt>
                <c:pt idx="58">
                  <c:v>-1.116555356392173E-2</c:v>
                </c:pt>
                <c:pt idx="59">
                  <c:v>-1.9620806377164984E-2</c:v>
                </c:pt>
                <c:pt idx="60">
                  <c:v>-1.6190099284887894E-2</c:v>
                </c:pt>
                <c:pt idx="61">
                  <c:v>0.29174384103547835</c:v>
                </c:pt>
                <c:pt idx="62">
                  <c:v>0.2915994916356428</c:v>
                </c:pt>
                <c:pt idx="63">
                  <c:v>0.28889853427419054</c:v>
                </c:pt>
                <c:pt idx="64">
                  <c:v>0.2959132201323379</c:v>
                </c:pt>
                <c:pt idx="65">
                  <c:v>0.30570913714821352</c:v>
                </c:pt>
                <c:pt idx="66">
                  <c:v>0.31030939204889368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EB-439F-884B-9876C41DB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241024"/>
        <c:axId val="488242560"/>
      </c:lineChart>
      <c:dateAx>
        <c:axId val="488241024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8242560"/>
        <c:crosses val="autoZero"/>
        <c:auto val="1"/>
        <c:lblOffset val="100"/>
        <c:baseTimeUnit val="days"/>
        <c:majorUnit val="1"/>
      </c:dateAx>
      <c:valAx>
        <c:axId val="488242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8241024"/>
        <c:crosses val="autoZero"/>
        <c:crossBetween val="between"/>
      </c:valAx>
      <c:valAx>
        <c:axId val="4883754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8376960"/>
        <c:crosses val="max"/>
        <c:crossBetween val="between"/>
      </c:valAx>
      <c:dateAx>
        <c:axId val="4883769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8375424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287"/>
          <c:h val="6.5839094823638034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477"/>
          <c:h val="0.74333545216936459"/>
        </c:manualLayout>
      </c:layout>
      <c:areaChart>
        <c:grouping val="standard"/>
        <c:varyColors val="0"/>
        <c:ser>
          <c:idx val="2"/>
          <c:order val="1"/>
          <c:tx>
            <c:strRef>
              <c:f>Main!$DM$52</c:f>
              <c:strCache>
                <c:ptCount val="1"/>
                <c:pt idx="0">
                  <c:v>OAT/Bund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Main!$DM$54:$DM$120</c:f>
              <c:numCache>
                <c:formatCode>General</c:formatCode>
                <c:ptCount val="67"/>
                <c:pt idx="0">
                  <c:v>24.066500000000001</c:v>
                </c:pt>
                <c:pt idx="1">
                  <c:v>24.7502</c:v>
                </c:pt>
                <c:pt idx="2">
                  <c:v>24.577400000000001</c:v>
                </c:pt>
                <c:pt idx="3">
                  <c:v>24.580400000000001</c:v>
                </c:pt>
                <c:pt idx="4">
                  <c:v>24.4131</c:v>
                </c:pt>
                <c:pt idx="5">
                  <c:v>24.2989</c:v>
                </c:pt>
                <c:pt idx="6">
                  <c:v>23.9511</c:v>
                </c:pt>
                <c:pt idx="7">
                  <c:v>24.380700000000001</c:v>
                </c:pt>
                <c:pt idx="8">
                  <c:v>23.616900000000001</c:v>
                </c:pt>
                <c:pt idx="9">
                  <c:v>24.4161</c:v>
                </c:pt>
                <c:pt idx="10">
                  <c:v>25.292899999999999</c:v>
                </c:pt>
                <c:pt idx="11">
                  <c:v>26.3917</c:v>
                </c:pt>
                <c:pt idx="12">
                  <c:v>26.825500000000002</c:v>
                </c:pt>
                <c:pt idx="13">
                  <c:v>26.555199999999999</c:v>
                </c:pt>
                <c:pt idx="14">
                  <c:v>26.168800000000001</c:v>
                </c:pt>
                <c:pt idx="15">
                  <c:v>27.022600000000001</c:v>
                </c:pt>
                <c:pt idx="16">
                  <c:v>28.1005</c:v>
                </c:pt>
                <c:pt idx="17">
                  <c:v>28.022600000000001</c:v>
                </c:pt>
                <c:pt idx="18">
                  <c:v>27.467300000000002</c:v>
                </c:pt>
                <c:pt idx="19">
                  <c:v>26.706099999999999</c:v>
                </c:pt>
                <c:pt idx="20">
                  <c:v>26.674900000000001</c:v>
                </c:pt>
                <c:pt idx="21">
                  <c:v>25.7698</c:v>
                </c:pt>
                <c:pt idx="22">
                  <c:v>24.6769</c:v>
                </c:pt>
                <c:pt idx="23">
                  <c:v>24.453099999999999</c:v>
                </c:pt>
                <c:pt idx="24">
                  <c:v>23.805199999999999</c:v>
                </c:pt>
                <c:pt idx="25">
                  <c:v>24.632400000000001</c:v>
                </c:pt>
                <c:pt idx="26">
                  <c:v>23.852599999999999</c:v>
                </c:pt>
                <c:pt idx="27">
                  <c:v>24.084800000000001</c:v>
                </c:pt>
                <c:pt idx="28">
                  <c:v>23.4648</c:v>
                </c:pt>
                <c:pt idx="29">
                  <c:v>23.937100000000001</c:v>
                </c:pt>
                <c:pt idx="30">
                  <c:v>26.393899999999999</c:v>
                </c:pt>
                <c:pt idx="31">
                  <c:v>26.052800000000001</c:v>
                </c:pt>
                <c:pt idx="32">
                  <c:v>25.0929</c:v>
                </c:pt>
                <c:pt idx="33">
                  <c:v>25.601099999999999</c:v>
                </c:pt>
                <c:pt idx="34">
                  <c:v>27.104299999999999</c:v>
                </c:pt>
                <c:pt idx="35">
                  <c:v>27.917300000000001</c:v>
                </c:pt>
                <c:pt idx="36">
                  <c:v>27.569700000000001</c:v>
                </c:pt>
                <c:pt idx="37">
                  <c:v>28.3552</c:v>
                </c:pt>
                <c:pt idx="38">
                  <c:v>27.2882</c:v>
                </c:pt>
                <c:pt idx="39">
                  <c:v>27.101700000000001</c:v>
                </c:pt>
                <c:pt idx="40">
                  <c:v>28.044</c:v>
                </c:pt>
                <c:pt idx="41">
                  <c:v>27.636099999999999</c:v>
                </c:pt>
                <c:pt idx="42">
                  <c:v>27.414400000000001</c:v>
                </c:pt>
                <c:pt idx="43">
                  <c:v>27.6081</c:v>
                </c:pt>
                <c:pt idx="44">
                  <c:v>27.616900000000001</c:v>
                </c:pt>
                <c:pt idx="45">
                  <c:v>27.4663</c:v>
                </c:pt>
                <c:pt idx="46">
                  <c:v>27.374400000000001</c:v>
                </c:pt>
                <c:pt idx="47">
                  <c:v>27.0626</c:v>
                </c:pt>
                <c:pt idx="48">
                  <c:v>28.146599999999999</c:v>
                </c:pt>
                <c:pt idx="49">
                  <c:v>27.045300000000001</c:v>
                </c:pt>
                <c:pt idx="50">
                  <c:v>35.225700000000003</c:v>
                </c:pt>
                <c:pt idx="51">
                  <c:v>35.749299999999998</c:v>
                </c:pt>
                <c:pt idx="52">
                  <c:v>35.767099999999999</c:v>
                </c:pt>
                <c:pt idx="53">
                  <c:v>35.230400000000003</c:v>
                </c:pt>
                <c:pt idx="54">
                  <c:v>35.424500000000002</c:v>
                </c:pt>
                <c:pt idx="55">
                  <c:v>35.599499999999999</c:v>
                </c:pt>
                <c:pt idx="56">
                  <c:v>35.784799999999997</c:v>
                </c:pt>
                <c:pt idx="57">
                  <c:v>35.7851</c:v>
                </c:pt>
                <c:pt idx="58">
                  <c:v>34.372300000000003</c:v>
                </c:pt>
                <c:pt idx="59">
                  <c:v>33.443899999999999</c:v>
                </c:pt>
                <c:pt idx="60">
                  <c:v>32.127800000000001</c:v>
                </c:pt>
                <c:pt idx="61">
                  <c:v>32.127800000000001</c:v>
                </c:pt>
                <c:pt idx="62">
                  <c:v>32.125700000000002</c:v>
                </c:pt>
                <c:pt idx="63">
                  <c:v>31.960899999999999</c:v>
                </c:pt>
                <c:pt idx="64">
                  <c:v>32.851900000000001</c:v>
                </c:pt>
                <c:pt idx="65">
                  <c:v>32.684199999999997</c:v>
                </c:pt>
                <c:pt idx="66">
                  <c:v>32.203000000000003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25F-4BC8-B67F-DAA624077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413056"/>
        <c:axId val="488411520"/>
      </c:areaChart>
      <c:lineChart>
        <c:grouping val="standard"/>
        <c:varyColors val="0"/>
        <c:ser>
          <c:idx val="0"/>
          <c:order val="0"/>
          <c:tx>
            <c:strRef>
              <c:f>Main!$AY$52</c:f>
              <c:strCache>
                <c:ptCount val="1"/>
                <c:pt idx="0">
                  <c:v>Corr: OAT/Bund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Main!$AY$54:$AY$120</c:f>
              <c:numCache>
                <c:formatCode>General</c:formatCode>
                <c:ptCount val="67"/>
                <c:pt idx="0">
                  <c:v>7.1234729259894505E-3</c:v>
                </c:pt>
                <c:pt idx="1">
                  <c:v>2.0420075386626844E-2</c:v>
                </c:pt>
                <c:pt idx="2">
                  <c:v>2.1634404932198838E-2</c:v>
                </c:pt>
                <c:pt idx="3">
                  <c:v>2.3905895780565036E-2</c:v>
                </c:pt>
                <c:pt idx="4">
                  <c:v>1.4385611182641747E-2</c:v>
                </c:pt>
                <c:pt idx="5">
                  <c:v>1.5190637162498398E-2</c:v>
                </c:pt>
                <c:pt idx="6">
                  <c:v>2.4184643767342317E-2</c:v>
                </c:pt>
                <c:pt idx="7">
                  <c:v>2.8094183479881591E-2</c:v>
                </c:pt>
                <c:pt idx="8">
                  <c:v>5.2531777554999893E-3</c:v>
                </c:pt>
                <c:pt idx="9">
                  <c:v>2.8522091121605631E-2</c:v>
                </c:pt>
                <c:pt idx="10">
                  <c:v>3.5887475747193691E-2</c:v>
                </c:pt>
                <c:pt idx="11">
                  <c:v>6.3171918340192382E-2</c:v>
                </c:pt>
                <c:pt idx="12">
                  <c:v>6.3840779430427236E-2</c:v>
                </c:pt>
                <c:pt idx="13">
                  <c:v>9.2206931841018219E-2</c:v>
                </c:pt>
                <c:pt idx="14">
                  <c:v>9.3484497423028876E-2</c:v>
                </c:pt>
                <c:pt idx="15">
                  <c:v>3.9641180380210722E-2</c:v>
                </c:pt>
                <c:pt idx="16">
                  <c:v>3.0683850519263228E-2</c:v>
                </c:pt>
                <c:pt idx="17">
                  <c:v>3.3581163545152323E-2</c:v>
                </c:pt>
                <c:pt idx="18">
                  <c:v>3.497236141982725E-2</c:v>
                </c:pt>
                <c:pt idx="19">
                  <c:v>6.1358755100358264E-2</c:v>
                </c:pt>
                <c:pt idx="20">
                  <c:v>6.3849432038558196E-2</c:v>
                </c:pt>
                <c:pt idx="21">
                  <c:v>5.4275543172908496E-2</c:v>
                </c:pt>
                <c:pt idx="22">
                  <c:v>5.4400204726577479E-2</c:v>
                </c:pt>
                <c:pt idx="23">
                  <c:v>5.6175341805547278E-2</c:v>
                </c:pt>
                <c:pt idx="24">
                  <c:v>1.4295157609107984E-2</c:v>
                </c:pt>
                <c:pt idx="25">
                  <c:v>3.588501032526633E-2</c:v>
                </c:pt>
                <c:pt idx="26">
                  <c:v>-1.2175719098279166E-2</c:v>
                </c:pt>
                <c:pt idx="27">
                  <c:v>-1.3419534372408918E-2</c:v>
                </c:pt>
                <c:pt idx="28">
                  <c:v>5.8738482863988969E-3</c:v>
                </c:pt>
                <c:pt idx="29">
                  <c:v>-8.2244621813253396E-4</c:v>
                </c:pt>
                <c:pt idx="30">
                  <c:v>-2.4300332130283958E-2</c:v>
                </c:pt>
                <c:pt idx="31">
                  <c:v>-3.4577331955033767E-3</c:v>
                </c:pt>
                <c:pt idx="32">
                  <c:v>3.1045016282117983E-2</c:v>
                </c:pt>
                <c:pt idx="33">
                  <c:v>3.0024399461088275E-2</c:v>
                </c:pt>
                <c:pt idx="34">
                  <c:v>1.1830902893509869E-2</c:v>
                </c:pt>
                <c:pt idx="35">
                  <c:v>2.0816928607813822E-2</c:v>
                </c:pt>
                <c:pt idx="36">
                  <c:v>7.8121087210009281E-3</c:v>
                </c:pt>
                <c:pt idx="37">
                  <c:v>-6.5989272643523196E-3</c:v>
                </c:pt>
                <c:pt idx="38">
                  <c:v>-2.7089350948616055E-2</c:v>
                </c:pt>
                <c:pt idx="39">
                  <c:v>-2.6490311474767266E-2</c:v>
                </c:pt>
                <c:pt idx="40">
                  <c:v>-2.7416071726497557E-2</c:v>
                </c:pt>
                <c:pt idx="41">
                  <c:v>-3.847610693770083E-2</c:v>
                </c:pt>
                <c:pt idx="42">
                  <c:v>-3.9352099651597548E-2</c:v>
                </c:pt>
                <c:pt idx="43">
                  <c:v>-3.9328423817978769E-2</c:v>
                </c:pt>
                <c:pt idx="44">
                  <c:v>-4.9779278161732755E-2</c:v>
                </c:pt>
                <c:pt idx="45">
                  <c:v>-4.7510113330304853E-2</c:v>
                </c:pt>
                <c:pt idx="46">
                  <c:v>-4.9711663090171415E-2</c:v>
                </c:pt>
                <c:pt idx="47">
                  <c:v>-4.2349695622110599E-2</c:v>
                </c:pt>
                <c:pt idx="48">
                  <c:v>-3.0161114930059924E-2</c:v>
                </c:pt>
                <c:pt idx="49">
                  <c:v>-4.2560788396529874E-2</c:v>
                </c:pt>
                <c:pt idx="50">
                  <c:v>-4.6842633082739858E-2</c:v>
                </c:pt>
                <c:pt idx="51">
                  <c:v>-4.898316109061461E-2</c:v>
                </c:pt>
                <c:pt idx="52">
                  <c:v>-4.7836720408770718E-2</c:v>
                </c:pt>
                <c:pt idx="53">
                  <c:v>-5.5726105155153534E-2</c:v>
                </c:pt>
                <c:pt idx="54">
                  <c:v>-5.2548274997167244E-2</c:v>
                </c:pt>
                <c:pt idx="55">
                  <c:v>-8.0129306650026794E-2</c:v>
                </c:pt>
                <c:pt idx="56">
                  <c:v>-7.783304368815655E-2</c:v>
                </c:pt>
                <c:pt idx="57">
                  <c:v>-7.7633779454603147E-2</c:v>
                </c:pt>
                <c:pt idx="58">
                  <c:v>-8.0462731243301902E-2</c:v>
                </c:pt>
                <c:pt idx="59">
                  <c:v>-8.4911693922483086E-2</c:v>
                </c:pt>
                <c:pt idx="60">
                  <c:v>-8.1418064893949496E-2</c:v>
                </c:pt>
                <c:pt idx="61">
                  <c:v>-7.6175112697011521E-2</c:v>
                </c:pt>
                <c:pt idx="62">
                  <c:v>-7.5923236710162045E-2</c:v>
                </c:pt>
                <c:pt idx="63">
                  <c:v>-8.1088023529580625E-2</c:v>
                </c:pt>
                <c:pt idx="64">
                  <c:v>-7.0508825547674611E-2</c:v>
                </c:pt>
                <c:pt idx="65">
                  <c:v>-7.3119246680982422E-2</c:v>
                </c:pt>
                <c:pt idx="66">
                  <c:v>-7.3737423752132394E-2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25F-4BC8-B67F-DAA624077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408192"/>
        <c:axId val="488409728"/>
      </c:lineChart>
      <c:dateAx>
        <c:axId val="488408192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8409728"/>
        <c:crosses val="autoZero"/>
        <c:auto val="1"/>
        <c:lblOffset val="100"/>
        <c:baseTimeUnit val="days"/>
        <c:majorUnit val="1"/>
      </c:dateAx>
      <c:valAx>
        <c:axId val="48840972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8408192"/>
        <c:crosses val="autoZero"/>
        <c:crossBetween val="between"/>
      </c:valAx>
      <c:valAx>
        <c:axId val="4884115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8413056"/>
        <c:crosses val="max"/>
        <c:crossBetween val="between"/>
      </c:valAx>
      <c:dateAx>
        <c:axId val="48841305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8411520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253"/>
          <c:h val="6.5839094823638075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499"/>
          <c:h val="0.74333545216936492"/>
        </c:manualLayout>
      </c:layout>
      <c:areaChart>
        <c:grouping val="standard"/>
        <c:varyColors val="0"/>
        <c:ser>
          <c:idx val="2"/>
          <c:order val="1"/>
          <c:tx>
            <c:strRef>
              <c:f>Main!$DN$52</c:f>
              <c:strCache>
                <c:ptCount val="1"/>
                <c:pt idx="0">
                  <c:v>US SwapSprd 10y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Main!$DN$54:$DN$120</c:f>
              <c:numCache>
                <c:formatCode>General</c:formatCode>
                <c:ptCount val="67"/>
                <c:pt idx="0">
                  <c:v>3.59</c:v>
                </c:pt>
                <c:pt idx="1">
                  <c:v>3.75</c:v>
                </c:pt>
                <c:pt idx="2">
                  <c:v>4.54</c:v>
                </c:pt>
                <c:pt idx="3">
                  <c:v>4</c:v>
                </c:pt>
                <c:pt idx="4">
                  <c:v>4.4000000000000004</c:v>
                </c:pt>
                <c:pt idx="5">
                  <c:v>4.9000000000000004</c:v>
                </c:pt>
                <c:pt idx="6">
                  <c:v>3.63</c:v>
                </c:pt>
                <c:pt idx="7">
                  <c:v>2.5300000000000002</c:v>
                </c:pt>
                <c:pt idx="8">
                  <c:v>3</c:v>
                </c:pt>
                <c:pt idx="9">
                  <c:v>1.88</c:v>
                </c:pt>
                <c:pt idx="10">
                  <c:v>1.5699999999999998</c:v>
                </c:pt>
                <c:pt idx="11">
                  <c:v>0.81</c:v>
                </c:pt>
                <c:pt idx="12">
                  <c:v>1.08</c:v>
                </c:pt>
                <c:pt idx="13">
                  <c:v>0.88</c:v>
                </c:pt>
                <c:pt idx="14">
                  <c:v>1.58</c:v>
                </c:pt>
                <c:pt idx="15">
                  <c:v>1.73</c:v>
                </c:pt>
                <c:pt idx="16">
                  <c:v>0.33</c:v>
                </c:pt>
                <c:pt idx="17">
                  <c:v>0.68</c:v>
                </c:pt>
                <c:pt idx="18">
                  <c:v>1.5</c:v>
                </c:pt>
                <c:pt idx="19">
                  <c:v>2.63</c:v>
                </c:pt>
                <c:pt idx="20">
                  <c:v>1.53</c:v>
                </c:pt>
                <c:pt idx="21">
                  <c:v>1.88</c:v>
                </c:pt>
                <c:pt idx="22">
                  <c:v>1.88</c:v>
                </c:pt>
                <c:pt idx="23">
                  <c:v>1.44</c:v>
                </c:pt>
                <c:pt idx="24">
                  <c:v>1.5</c:v>
                </c:pt>
                <c:pt idx="25">
                  <c:v>0.69</c:v>
                </c:pt>
                <c:pt idx="26">
                  <c:v>1.25</c:v>
                </c:pt>
                <c:pt idx="27">
                  <c:v>0.81</c:v>
                </c:pt>
                <c:pt idx="28">
                  <c:v>1.5</c:v>
                </c:pt>
                <c:pt idx="29">
                  <c:v>1.81</c:v>
                </c:pt>
                <c:pt idx="30">
                  <c:v>2.56</c:v>
                </c:pt>
                <c:pt idx="31">
                  <c:v>1.31</c:v>
                </c:pt>
                <c:pt idx="32">
                  <c:v>3.5</c:v>
                </c:pt>
                <c:pt idx="33">
                  <c:v>3.69</c:v>
                </c:pt>
                <c:pt idx="34">
                  <c:v>2.88</c:v>
                </c:pt>
                <c:pt idx="35">
                  <c:v>1.88</c:v>
                </c:pt>
                <c:pt idx="36">
                  <c:v>2.31</c:v>
                </c:pt>
                <c:pt idx="37">
                  <c:v>2.31</c:v>
                </c:pt>
                <c:pt idx="38">
                  <c:v>1.88</c:v>
                </c:pt>
                <c:pt idx="39">
                  <c:v>2.94</c:v>
                </c:pt>
                <c:pt idx="40">
                  <c:v>2.94</c:v>
                </c:pt>
                <c:pt idx="41">
                  <c:v>4.46</c:v>
                </c:pt>
                <c:pt idx="42">
                  <c:v>5.5600000000000005</c:v>
                </c:pt>
                <c:pt idx="43">
                  <c:v>1.29</c:v>
                </c:pt>
                <c:pt idx="44">
                  <c:v>0.69</c:v>
                </c:pt>
                <c:pt idx="45">
                  <c:v>0.45</c:v>
                </c:pt>
                <c:pt idx="46">
                  <c:v>-0.25</c:v>
                </c:pt>
                <c:pt idx="47">
                  <c:v>-0.81</c:v>
                </c:pt>
                <c:pt idx="48">
                  <c:v>-0.94</c:v>
                </c:pt>
                <c:pt idx="49">
                  <c:v>-1.81</c:v>
                </c:pt>
                <c:pt idx="50">
                  <c:v>-1.1299999999999999</c:v>
                </c:pt>
                <c:pt idx="51">
                  <c:v>-1.25</c:v>
                </c:pt>
                <c:pt idx="52">
                  <c:v>-0.78</c:v>
                </c:pt>
                <c:pt idx="53">
                  <c:v>-0.85</c:v>
                </c:pt>
                <c:pt idx="54">
                  <c:v>-1.5</c:v>
                </c:pt>
                <c:pt idx="55">
                  <c:v>-2.13</c:v>
                </c:pt>
                <c:pt idx="56">
                  <c:v>-1.25</c:v>
                </c:pt>
                <c:pt idx="57">
                  <c:v>-1.1299999999999999</c:v>
                </c:pt>
                <c:pt idx="58">
                  <c:v>-1.31</c:v>
                </c:pt>
                <c:pt idx="59">
                  <c:v>-1.69</c:v>
                </c:pt>
                <c:pt idx="60">
                  <c:v>-2.75</c:v>
                </c:pt>
                <c:pt idx="61">
                  <c:v>-2.25</c:v>
                </c:pt>
                <c:pt idx="62">
                  <c:v>-2.31</c:v>
                </c:pt>
                <c:pt idx="63">
                  <c:v>-1.63</c:v>
                </c:pt>
                <c:pt idx="64">
                  <c:v>-2.25</c:v>
                </c:pt>
                <c:pt idx="65">
                  <c:v>-1.88</c:v>
                </c:pt>
                <c:pt idx="66">
                  <c:v>-1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4E0-46A6-BF5B-D271BEFC7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444672"/>
        <c:axId val="488434688"/>
      </c:areaChart>
      <c:lineChart>
        <c:grouping val="standard"/>
        <c:varyColors val="0"/>
        <c:ser>
          <c:idx val="0"/>
          <c:order val="0"/>
          <c:tx>
            <c:strRef>
              <c:f>Main!$AZ$52</c:f>
              <c:strCache>
                <c:ptCount val="1"/>
                <c:pt idx="0">
                  <c:v>Corr: US SwapSprd 10y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Main!$AZ$54:$AZ$120</c:f>
              <c:numCache>
                <c:formatCode>General</c:formatCode>
                <c:ptCount val="67"/>
                <c:pt idx="0">
                  <c:v>-2.4010174419841421E-2</c:v>
                </c:pt>
                <c:pt idx="1">
                  <c:v>-2.117583716718249E-2</c:v>
                </c:pt>
                <c:pt idx="2">
                  <c:v>-2.265880478637395E-2</c:v>
                </c:pt>
                <c:pt idx="3">
                  <c:v>-1.9364136859785934E-2</c:v>
                </c:pt>
                <c:pt idx="4">
                  <c:v>-2.0495499025882907E-2</c:v>
                </c:pt>
                <c:pt idx="5">
                  <c:v>-2.270054956218541E-2</c:v>
                </c:pt>
                <c:pt idx="6">
                  <c:v>-1.3443566212737696E-2</c:v>
                </c:pt>
                <c:pt idx="7">
                  <c:v>-2.1181409997864116E-2</c:v>
                </c:pt>
                <c:pt idx="8">
                  <c:v>-3.4715899219576726E-2</c:v>
                </c:pt>
                <c:pt idx="9">
                  <c:v>3.3423810744718416E-3</c:v>
                </c:pt>
                <c:pt idx="10">
                  <c:v>-3.6453700077839742E-3</c:v>
                </c:pt>
                <c:pt idx="11">
                  <c:v>-1.0436714386084234E-2</c:v>
                </c:pt>
                <c:pt idx="12">
                  <c:v>-1.9108776135604955E-2</c:v>
                </c:pt>
                <c:pt idx="13">
                  <c:v>-2.0502021901305355E-2</c:v>
                </c:pt>
                <c:pt idx="14">
                  <c:v>-2.3693476519240243E-2</c:v>
                </c:pt>
                <c:pt idx="15">
                  <c:v>-3.3069226942325412E-2</c:v>
                </c:pt>
                <c:pt idx="16">
                  <c:v>5.1144543521131888E-2</c:v>
                </c:pt>
                <c:pt idx="17">
                  <c:v>8.1560859397696611E-2</c:v>
                </c:pt>
                <c:pt idx="18">
                  <c:v>9.8293407932868185E-2</c:v>
                </c:pt>
                <c:pt idx="19">
                  <c:v>0.10409072141906926</c:v>
                </c:pt>
                <c:pt idx="20">
                  <c:v>9.7909284239172181E-2</c:v>
                </c:pt>
                <c:pt idx="21">
                  <c:v>9.929847562943174E-2</c:v>
                </c:pt>
                <c:pt idx="22">
                  <c:v>-5.0126502272702107E-2</c:v>
                </c:pt>
                <c:pt idx="23">
                  <c:v>-5.0960106014178656E-2</c:v>
                </c:pt>
                <c:pt idx="24">
                  <c:v>-9.7386172863065376E-2</c:v>
                </c:pt>
                <c:pt idx="25">
                  <c:v>-0.11110427377179606</c:v>
                </c:pt>
                <c:pt idx="26">
                  <c:v>-0.11741742289855608</c:v>
                </c:pt>
                <c:pt idx="27">
                  <c:v>-0.12198547972956308</c:v>
                </c:pt>
                <c:pt idx="28">
                  <c:v>-0.1320598708655828</c:v>
                </c:pt>
                <c:pt idx="29">
                  <c:v>-0.13920691478925948</c:v>
                </c:pt>
                <c:pt idx="30">
                  <c:v>-0.13466887739754846</c:v>
                </c:pt>
                <c:pt idx="31">
                  <c:v>-0.12764044369472008</c:v>
                </c:pt>
                <c:pt idx="32">
                  <c:v>-0.14901977580438636</c:v>
                </c:pt>
                <c:pt idx="33">
                  <c:v>-0.14940259601795391</c:v>
                </c:pt>
                <c:pt idx="34">
                  <c:v>-0.15324499074673564</c:v>
                </c:pt>
                <c:pt idx="35">
                  <c:v>-0.15562804685118586</c:v>
                </c:pt>
                <c:pt idx="36">
                  <c:v>-0.16532771677434163</c:v>
                </c:pt>
                <c:pt idx="37">
                  <c:v>-0.16920454470045126</c:v>
                </c:pt>
                <c:pt idx="38">
                  <c:v>-0.17059809489948799</c:v>
                </c:pt>
                <c:pt idx="39">
                  <c:v>-0.16953441420673196</c:v>
                </c:pt>
                <c:pt idx="40">
                  <c:v>-0.17164175668280832</c:v>
                </c:pt>
                <c:pt idx="41">
                  <c:v>-0.16709170872369261</c:v>
                </c:pt>
                <c:pt idx="42">
                  <c:v>-0.16433169965121364</c:v>
                </c:pt>
                <c:pt idx="43">
                  <c:v>-0.17855607647019064</c:v>
                </c:pt>
                <c:pt idx="44">
                  <c:v>-0.17479201847441761</c:v>
                </c:pt>
                <c:pt idx="45">
                  <c:v>-0.17375157410886941</c:v>
                </c:pt>
                <c:pt idx="46">
                  <c:v>-0.15374507440704335</c:v>
                </c:pt>
                <c:pt idx="47">
                  <c:v>-0.16222720961609777</c:v>
                </c:pt>
                <c:pt idx="48">
                  <c:v>-0.15959501395057551</c:v>
                </c:pt>
                <c:pt idx="49">
                  <c:v>-0.15095164909384765</c:v>
                </c:pt>
                <c:pt idx="50">
                  <c:v>-0.15139114221625427</c:v>
                </c:pt>
                <c:pt idx="51">
                  <c:v>-0.14971859185339545</c:v>
                </c:pt>
                <c:pt idx="52">
                  <c:v>-0.15119519109350968</c:v>
                </c:pt>
                <c:pt idx="53">
                  <c:v>-0.15131350424586198</c:v>
                </c:pt>
                <c:pt idx="54">
                  <c:v>-0.14819630688612195</c:v>
                </c:pt>
                <c:pt idx="55">
                  <c:v>-0.14479732755003963</c:v>
                </c:pt>
                <c:pt idx="56">
                  <c:v>-0.16158652527914444</c:v>
                </c:pt>
                <c:pt idx="57">
                  <c:v>-0.16145330732535007</c:v>
                </c:pt>
                <c:pt idx="58">
                  <c:v>-0.16198715624905319</c:v>
                </c:pt>
                <c:pt idx="59">
                  <c:v>-0.15982855281739472</c:v>
                </c:pt>
                <c:pt idx="60">
                  <c:v>-0.16220302682849694</c:v>
                </c:pt>
                <c:pt idx="61">
                  <c:v>-0.15794677735669871</c:v>
                </c:pt>
                <c:pt idx="62">
                  <c:v>-0.1580458087356067</c:v>
                </c:pt>
                <c:pt idx="63">
                  <c:v>-0.15974088085047555</c:v>
                </c:pt>
                <c:pt idx="64">
                  <c:v>-0.15551013959511548</c:v>
                </c:pt>
                <c:pt idx="65">
                  <c:v>-0.1549503199008094</c:v>
                </c:pt>
                <c:pt idx="66">
                  <c:v>-0.15785328053785777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E0-46A6-BF5B-D271BEFC7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431616"/>
        <c:axId val="488433152"/>
      </c:lineChart>
      <c:dateAx>
        <c:axId val="488431616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8433152"/>
        <c:crosses val="autoZero"/>
        <c:auto val="1"/>
        <c:lblOffset val="100"/>
        <c:baseTimeUnit val="days"/>
        <c:majorUnit val="1"/>
      </c:dateAx>
      <c:valAx>
        <c:axId val="4884331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8431616"/>
        <c:crosses val="autoZero"/>
        <c:crossBetween val="between"/>
      </c:valAx>
      <c:valAx>
        <c:axId val="4884346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8444672"/>
        <c:crosses val="max"/>
        <c:crossBetween val="between"/>
      </c:valAx>
      <c:dateAx>
        <c:axId val="4884446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8434688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231"/>
          <c:h val="6.5839094823638117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521"/>
          <c:h val="0.74333545216936514"/>
        </c:manualLayout>
      </c:layout>
      <c:areaChart>
        <c:grouping val="standard"/>
        <c:varyColors val="0"/>
        <c:ser>
          <c:idx val="2"/>
          <c:order val="1"/>
          <c:tx>
            <c:strRef>
              <c:f>Main!$DO$52</c:f>
              <c:strCache>
                <c:ptCount val="1"/>
                <c:pt idx="0">
                  <c:v>CDS EU Xover 5y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Main!$DO$54:$DO$120</c:f>
              <c:numCache>
                <c:formatCode>General</c:formatCode>
                <c:ptCount val="67"/>
                <c:pt idx="0">
                  <c:v>285.75599999999997</c:v>
                </c:pt>
                <c:pt idx="1">
                  <c:v>255.52500000000001</c:v>
                </c:pt>
                <c:pt idx="2">
                  <c:v>251.839</c:v>
                </c:pt>
                <c:pt idx="3">
                  <c:v>255.22300000000001</c:v>
                </c:pt>
                <c:pt idx="4">
                  <c:v>254.61099999999999</c:v>
                </c:pt>
                <c:pt idx="5">
                  <c:v>250.46</c:v>
                </c:pt>
                <c:pt idx="6">
                  <c:v>249.80199999999999</c:v>
                </c:pt>
                <c:pt idx="7">
                  <c:v>254.441</c:v>
                </c:pt>
                <c:pt idx="8">
                  <c:v>260.387</c:v>
                </c:pt>
                <c:pt idx="9">
                  <c:v>262.93799999999999</c:v>
                </c:pt>
                <c:pt idx="10">
                  <c:v>263.79199999999997</c:v>
                </c:pt>
                <c:pt idx="11">
                  <c:v>270.42200000000003</c:v>
                </c:pt>
                <c:pt idx="12">
                  <c:v>272.52999999999997</c:v>
                </c:pt>
                <c:pt idx="13">
                  <c:v>266.86799999999999</c:v>
                </c:pt>
                <c:pt idx="14">
                  <c:v>264.18200000000002</c:v>
                </c:pt>
                <c:pt idx="15">
                  <c:v>263.673</c:v>
                </c:pt>
                <c:pt idx="16">
                  <c:v>265.56900000000002</c:v>
                </c:pt>
                <c:pt idx="17">
                  <c:v>273.16699999999997</c:v>
                </c:pt>
                <c:pt idx="18">
                  <c:v>268.851</c:v>
                </c:pt>
                <c:pt idx="19">
                  <c:v>264.81799999999998</c:v>
                </c:pt>
                <c:pt idx="20">
                  <c:v>266.52199999999999</c:v>
                </c:pt>
                <c:pt idx="21">
                  <c:v>263.27699999999999</c:v>
                </c:pt>
                <c:pt idx="22">
                  <c:v>261.94200000000001</c:v>
                </c:pt>
                <c:pt idx="23">
                  <c:v>268.68700000000001</c:v>
                </c:pt>
                <c:pt idx="24">
                  <c:v>274.30599999999998</c:v>
                </c:pt>
                <c:pt idx="25">
                  <c:v>277.947</c:v>
                </c:pt>
                <c:pt idx="26">
                  <c:v>270.77199999999999</c:v>
                </c:pt>
                <c:pt idx="27">
                  <c:v>275.40300000000002</c:v>
                </c:pt>
                <c:pt idx="28">
                  <c:v>261.39800000000002</c:v>
                </c:pt>
                <c:pt idx="29">
                  <c:v>252.69200000000001</c:v>
                </c:pt>
                <c:pt idx="30">
                  <c:v>254.96899999999999</c:v>
                </c:pt>
                <c:pt idx="31">
                  <c:v>249.42</c:v>
                </c:pt>
                <c:pt idx="32">
                  <c:v>247.09399999999999</c:v>
                </c:pt>
                <c:pt idx="33">
                  <c:v>239.22300000000001</c:v>
                </c:pt>
                <c:pt idx="34">
                  <c:v>237.67099999999999</c:v>
                </c:pt>
                <c:pt idx="35">
                  <c:v>238.54499999999999</c:v>
                </c:pt>
                <c:pt idx="36">
                  <c:v>233.435</c:v>
                </c:pt>
                <c:pt idx="37">
                  <c:v>230.85499999999999</c:v>
                </c:pt>
                <c:pt idx="38">
                  <c:v>232.00700000000001</c:v>
                </c:pt>
                <c:pt idx="39">
                  <c:v>230.87799999999999</c:v>
                </c:pt>
                <c:pt idx="40">
                  <c:v>229.40700000000001</c:v>
                </c:pt>
                <c:pt idx="41">
                  <c:v>230.28</c:v>
                </c:pt>
                <c:pt idx="42">
                  <c:v>232.51300000000001</c:v>
                </c:pt>
                <c:pt idx="43">
                  <c:v>233.51300000000001</c:v>
                </c:pt>
                <c:pt idx="44">
                  <c:v>232.19499999999999</c:v>
                </c:pt>
                <c:pt idx="45">
                  <c:v>231.24</c:v>
                </c:pt>
                <c:pt idx="46">
                  <c:v>231.13900000000001</c:v>
                </c:pt>
                <c:pt idx="47">
                  <c:v>228.661</c:v>
                </c:pt>
                <c:pt idx="48">
                  <c:v>229.82599999999999</c:v>
                </c:pt>
                <c:pt idx="49">
                  <c:v>230.46899999999999</c:v>
                </c:pt>
                <c:pt idx="50">
                  <c:v>226.54900000000001</c:v>
                </c:pt>
                <c:pt idx="51">
                  <c:v>225.00200000000001</c:v>
                </c:pt>
                <c:pt idx="52">
                  <c:v>222.071</c:v>
                </c:pt>
                <c:pt idx="53">
                  <c:v>225.64</c:v>
                </c:pt>
                <c:pt idx="54">
                  <c:v>229.994</c:v>
                </c:pt>
                <c:pt idx="55">
                  <c:v>233.465</c:v>
                </c:pt>
                <c:pt idx="56">
                  <c:v>232.42599999999999</c:v>
                </c:pt>
                <c:pt idx="57">
                  <c:v>232.434</c:v>
                </c:pt>
                <c:pt idx="58">
                  <c:v>230.67</c:v>
                </c:pt>
                <c:pt idx="59">
                  <c:v>229.90899999999999</c:v>
                </c:pt>
                <c:pt idx="60">
                  <c:v>230.274</c:v>
                </c:pt>
                <c:pt idx="61">
                  <c:v>230.33</c:v>
                </c:pt>
                <c:pt idx="62">
                  <c:v>230.595</c:v>
                </c:pt>
                <c:pt idx="63">
                  <c:v>231.679</c:v>
                </c:pt>
                <c:pt idx="64">
                  <c:v>234.22800000000001</c:v>
                </c:pt>
                <c:pt idx="65">
                  <c:v>234.91800000000001</c:v>
                </c:pt>
                <c:pt idx="66">
                  <c:v>234.73599999999999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2AE-49CF-AF11-AA560ECD8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468480"/>
        <c:axId val="488466688"/>
      </c:areaChart>
      <c:lineChart>
        <c:grouping val="standard"/>
        <c:varyColors val="0"/>
        <c:ser>
          <c:idx val="0"/>
          <c:order val="0"/>
          <c:tx>
            <c:strRef>
              <c:f>Main!$BA$52</c:f>
              <c:strCache>
                <c:ptCount val="1"/>
                <c:pt idx="0">
                  <c:v>Corr: CDS EU Xover 5y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Main!$BA$54:$BA$120</c:f>
              <c:numCache>
                <c:formatCode>General</c:formatCode>
                <c:ptCount val="67"/>
                <c:pt idx="0">
                  <c:v>-0.20350677139627174</c:v>
                </c:pt>
                <c:pt idx="1">
                  <c:v>-0.4548758948578997</c:v>
                </c:pt>
                <c:pt idx="2">
                  <c:v>-0.45357233839505923</c:v>
                </c:pt>
                <c:pt idx="3">
                  <c:v>-0.46265727695326841</c:v>
                </c:pt>
                <c:pt idx="4">
                  <c:v>-0.47032403789665106</c:v>
                </c:pt>
                <c:pt idx="5">
                  <c:v>-0.46611381211664049</c:v>
                </c:pt>
                <c:pt idx="6">
                  <c:v>-0.46641825256896702</c:v>
                </c:pt>
                <c:pt idx="7">
                  <c:v>-0.45452399775118507</c:v>
                </c:pt>
                <c:pt idx="8">
                  <c:v>-0.43852783361951025</c:v>
                </c:pt>
                <c:pt idx="9">
                  <c:v>-0.43313942828344992</c:v>
                </c:pt>
                <c:pt idx="10">
                  <c:v>-0.43490305725043726</c:v>
                </c:pt>
                <c:pt idx="11">
                  <c:v>-0.39721403011535672</c:v>
                </c:pt>
                <c:pt idx="12">
                  <c:v>-0.42539553086660942</c:v>
                </c:pt>
                <c:pt idx="13">
                  <c:v>-0.42330759286584946</c:v>
                </c:pt>
                <c:pt idx="14">
                  <c:v>-0.42357478818311844</c:v>
                </c:pt>
                <c:pt idx="15">
                  <c:v>-0.45733440749229337</c:v>
                </c:pt>
                <c:pt idx="16">
                  <c:v>-0.47019743359246896</c:v>
                </c:pt>
                <c:pt idx="17">
                  <c:v>-0.47169327995905175</c:v>
                </c:pt>
                <c:pt idx="18">
                  <c:v>-0.48885772623985746</c:v>
                </c:pt>
                <c:pt idx="19">
                  <c:v>-0.46332855825061364</c:v>
                </c:pt>
                <c:pt idx="20">
                  <c:v>-0.44458225941720814</c:v>
                </c:pt>
                <c:pt idx="21">
                  <c:v>-0.45763695510133012</c:v>
                </c:pt>
                <c:pt idx="22">
                  <c:v>-0.45692191017786726</c:v>
                </c:pt>
                <c:pt idx="23">
                  <c:v>-0.47722167416946482</c:v>
                </c:pt>
                <c:pt idx="24">
                  <c:v>-0.44654847238608003</c:v>
                </c:pt>
                <c:pt idx="25">
                  <c:v>-0.42822876730072285</c:v>
                </c:pt>
                <c:pt idx="26">
                  <c:v>-0.52295163906666042</c:v>
                </c:pt>
                <c:pt idx="27">
                  <c:v>-0.51266720242423525</c:v>
                </c:pt>
                <c:pt idx="28">
                  <c:v>-0.49471085348399679</c:v>
                </c:pt>
                <c:pt idx="29">
                  <c:v>-0.53191735474297708</c:v>
                </c:pt>
                <c:pt idx="30">
                  <c:v>-0.55753940483235098</c:v>
                </c:pt>
                <c:pt idx="31">
                  <c:v>-0.5196890177839959</c:v>
                </c:pt>
                <c:pt idx="32">
                  <c:v>-0.49236986516846476</c:v>
                </c:pt>
                <c:pt idx="33">
                  <c:v>-0.52283252308640371</c:v>
                </c:pt>
                <c:pt idx="34">
                  <c:v>-0.44616694208658736</c:v>
                </c:pt>
                <c:pt idx="35">
                  <c:v>-0.41836732655536513</c:v>
                </c:pt>
                <c:pt idx="36">
                  <c:v>-0.36070096234869664</c:v>
                </c:pt>
                <c:pt idx="37">
                  <c:v>-0.33936314560811798</c:v>
                </c:pt>
                <c:pt idx="38">
                  <c:v>-0.33249832994269207</c:v>
                </c:pt>
                <c:pt idx="39">
                  <c:v>-0.33404912844185047</c:v>
                </c:pt>
                <c:pt idx="40">
                  <c:v>-0.34013680807706465</c:v>
                </c:pt>
                <c:pt idx="41">
                  <c:v>-0.34980139821965617</c:v>
                </c:pt>
                <c:pt idx="42">
                  <c:v>-0.32072538397129668</c:v>
                </c:pt>
                <c:pt idx="43">
                  <c:v>-0.31091286744846702</c:v>
                </c:pt>
                <c:pt idx="44">
                  <c:v>-0.28290265001665466</c:v>
                </c:pt>
                <c:pt idx="45">
                  <c:v>-0.27649379977679761</c:v>
                </c:pt>
                <c:pt idx="46">
                  <c:v>-0.27457061476433831</c:v>
                </c:pt>
                <c:pt idx="47">
                  <c:v>-0.25276243509990054</c:v>
                </c:pt>
                <c:pt idx="48">
                  <c:v>-0.25915515637936476</c:v>
                </c:pt>
                <c:pt idx="49">
                  <c:v>-0.28741065444716996</c:v>
                </c:pt>
                <c:pt idx="50">
                  <c:v>-0.29643127818925352</c:v>
                </c:pt>
                <c:pt idx="51">
                  <c:v>-0.29084167060560334</c:v>
                </c:pt>
                <c:pt idx="52">
                  <c:v>-0.29750632411760114</c:v>
                </c:pt>
                <c:pt idx="53">
                  <c:v>-0.29642737165960054</c:v>
                </c:pt>
                <c:pt idx="54">
                  <c:v>-0.29759272886555432</c:v>
                </c:pt>
                <c:pt idx="55">
                  <c:v>-0.27736881712530326</c:v>
                </c:pt>
                <c:pt idx="56">
                  <c:v>-0.31446776325991627</c:v>
                </c:pt>
                <c:pt idx="57">
                  <c:v>-0.31433863209327623</c:v>
                </c:pt>
                <c:pt idx="58">
                  <c:v>-0.30236600190968543</c:v>
                </c:pt>
                <c:pt idx="59">
                  <c:v>-0.30831076700438864</c:v>
                </c:pt>
                <c:pt idx="60">
                  <c:v>-0.30870759796725972</c:v>
                </c:pt>
                <c:pt idx="61">
                  <c:v>-0.31943741226619921</c:v>
                </c:pt>
                <c:pt idx="62">
                  <c:v>-0.31701520358561069</c:v>
                </c:pt>
                <c:pt idx="63">
                  <c:v>-0.31775494237993213</c:v>
                </c:pt>
                <c:pt idx="64">
                  <c:v>-0.31342484218837502</c:v>
                </c:pt>
                <c:pt idx="65">
                  <c:v>-0.32314592491429323</c:v>
                </c:pt>
                <c:pt idx="66">
                  <c:v>-0.31958349516257062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2AE-49CF-AF11-AA560ECD8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459264"/>
        <c:axId val="488465152"/>
      </c:lineChart>
      <c:dateAx>
        <c:axId val="488459264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8465152"/>
        <c:crosses val="autoZero"/>
        <c:auto val="1"/>
        <c:lblOffset val="100"/>
        <c:baseTimeUnit val="days"/>
        <c:majorUnit val="1"/>
      </c:dateAx>
      <c:valAx>
        <c:axId val="4884651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8459264"/>
        <c:crosses val="autoZero"/>
        <c:crossBetween val="between"/>
      </c:valAx>
      <c:valAx>
        <c:axId val="4884666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8468480"/>
        <c:crosses val="max"/>
        <c:crossBetween val="between"/>
      </c:valAx>
      <c:dateAx>
        <c:axId val="48846848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8466688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1608323928050815E-2"/>
          <c:y val="2.1904868489747816E-2"/>
          <c:w val="0.9857629448985995"/>
          <c:h val="6.5839094823638172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543"/>
          <c:h val="0.74333545216936536"/>
        </c:manualLayout>
      </c:layout>
      <c:areaChart>
        <c:grouping val="standard"/>
        <c:varyColors val="0"/>
        <c:ser>
          <c:idx val="2"/>
          <c:order val="1"/>
          <c:tx>
            <c:strRef>
              <c:f>Main!$DP$52</c:f>
              <c:strCache>
                <c:ptCount val="1"/>
                <c:pt idx="0">
                  <c:v>CDS EU SubIG 5y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Main!$DP$54:$DP$120</c:f>
              <c:numCache>
                <c:formatCode>General</c:formatCode>
                <c:ptCount val="67"/>
                <c:pt idx="0">
                  <c:v>113.443</c:v>
                </c:pt>
                <c:pt idx="1">
                  <c:v>112.917</c:v>
                </c:pt>
                <c:pt idx="2">
                  <c:v>109.52500000000001</c:v>
                </c:pt>
                <c:pt idx="3">
                  <c:v>109.57299999999999</c:v>
                </c:pt>
                <c:pt idx="4">
                  <c:v>106.07</c:v>
                </c:pt>
                <c:pt idx="5">
                  <c:v>102.176</c:v>
                </c:pt>
                <c:pt idx="6">
                  <c:v>101.197</c:v>
                </c:pt>
                <c:pt idx="7">
                  <c:v>102.812</c:v>
                </c:pt>
                <c:pt idx="8">
                  <c:v>106.974</c:v>
                </c:pt>
                <c:pt idx="9">
                  <c:v>111.398</c:v>
                </c:pt>
                <c:pt idx="10">
                  <c:v>114.383</c:v>
                </c:pt>
                <c:pt idx="11">
                  <c:v>118.139</c:v>
                </c:pt>
                <c:pt idx="12">
                  <c:v>117.94499999999999</c:v>
                </c:pt>
                <c:pt idx="13">
                  <c:v>115.35599999999999</c:v>
                </c:pt>
                <c:pt idx="14">
                  <c:v>112.396</c:v>
                </c:pt>
                <c:pt idx="15">
                  <c:v>114.46899999999999</c:v>
                </c:pt>
                <c:pt idx="16">
                  <c:v>115.67100000000001</c:v>
                </c:pt>
                <c:pt idx="17">
                  <c:v>119.82299999999999</c:v>
                </c:pt>
                <c:pt idx="18">
                  <c:v>115.06699999999999</c:v>
                </c:pt>
                <c:pt idx="19">
                  <c:v>111.89400000000001</c:v>
                </c:pt>
                <c:pt idx="20">
                  <c:v>113.184</c:v>
                </c:pt>
                <c:pt idx="21">
                  <c:v>108.217</c:v>
                </c:pt>
                <c:pt idx="22">
                  <c:v>108.414</c:v>
                </c:pt>
                <c:pt idx="23">
                  <c:v>111.83</c:v>
                </c:pt>
                <c:pt idx="24">
                  <c:v>116.691</c:v>
                </c:pt>
                <c:pt idx="25">
                  <c:v>119.947</c:v>
                </c:pt>
                <c:pt idx="26">
                  <c:v>115.861</c:v>
                </c:pt>
                <c:pt idx="27">
                  <c:v>115.66</c:v>
                </c:pt>
                <c:pt idx="28">
                  <c:v>105.175</c:v>
                </c:pt>
                <c:pt idx="29">
                  <c:v>100.99299999999999</c:v>
                </c:pt>
                <c:pt idx="30">
                  <c:v>102.67100000000001</c:v>
                </c:pt>
                <c:pt idx="31">
                  <c:v>99.938000000000002</c:v>
                </c:pt>
                <c:pt idx="32">
                  <c:v>98.844999999999999</c:v>
                </c:pt>
                <c:pt idx="33">
                  <c:v>96.146000000000001</c:v>
                </c:pt>
                <c:pt idx="34">
                  <c:v>96.218999999999994</c:v>
                </c:pt>
                <c:pt idx="35">
                  <c:v>96.206999999999994</c:v>
                </c:pt>
                <c:pt idx="36">
                  <c:v>94.299000000000007</c:v>
                </c:pt>
                <c:pt idx="37">
                  <c:v>93.620999999999995</c:v>
                </c:pt>
                <c:pt idx="38">
                  <c:v>96.346999999999994</c:v>
                </c:pt>
                <c:pt idx="39">
                  <c:v>97.816000000000003</c:v>
                </c:pt>
                <c:pt idx="40">
                  <c:v>99.804000000000002</c:v>
                </c:pt>
                <c:pt idx="41">
                  <c:v>100.685</c:v>
                </c:pt>
                <c:pt idx="42">
                  <c:v>101.755</c:v>
                </c:pt>
                <c:pt idx="43">
                  <c:v>101.12</c:v>
                </c:pt>
                <c:pt idx="44">
                  <c:v>100.60899999999999</c:v>
                </c:pt>
                <c:pt idx="45">
                  <c:v>100.908</c:v>
                </c:pt>
                <c:pt idx="46">
                  <c:v>102.584</c:v>
                </c:pt>
                <c:pt idx="47">
                  <c:v>102.559</c:v>
                </c:pt>
                <c:pt idx="48">
                  <c:v>103.744</c:v>
                </c:pt>
                <c:pt idx="49">
                  <c:v>105.19199999999999</c:v>
                </c:pt>
                <c:pt idx="50">
                  <c:v>103.52800000000001</c:v>
                </c:pt>
                <c:pt idx="51">
                  <c:v>101.622</c:v>
                </c:pt>
                <c:pt idx="52">
                  <c:v>100.09399999999999</c:v>
                </c:pt>
                <c:pt idx="53">
                  <c:v>100.63500000000001</c:v>
                </c:pt>
                <c:pt idx="54">
                  <c:v>104.021</c:v>
                </c:pt>
                <c:pt idx="55">
                  <c:v>105.607</c:v>
                </c:pt>
                <c:pt idx="56">
                  <c:v>104.45099999999999</c:v>
                </c:pt>
                <c:pt idx="57">
                  <c:v>104.532</c:v>
                </c:pt>
                <c:pt idx="58">
                  <c:v>104.509</c:v>
                </c:pt>
                <c:pt idx="59">
                  <c:v>104.05500000000001</c:v>
                </c:pt>
                <c:pt idx="60">
                  <c:v>104.67700000000001</c:v>
                </c:pt>
                <c:pt idx="61">
                  <c:v>104.746</c:v>
                </c:pt>
                <c:pt idx="62">
                  <c:v>104.569</c:v>
                </c:pt>
                <c:pt idx="63">
                  <c:v>106.931</c:v>
                </c:pt>
                <c:pt idx="64">
                  <c:v>109.08199999999999</c:v>
                </c:pt>
                <c:pt idx="65">
                  <c:v>109.206</c:v>
                </c:pt>
                <c:pt idx="66">
                  <c:v>109.5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4BF-467D-A17D-AA05E9F21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500224"/>
        <c:axId val="488498688"/>
      </c:areaChart>
      <c:lineChart>
        <c:grouping val="standard"/>
        <c:varyColors val="0"/>
        <c:ser>
          <c:idx val="0"/>
          <c:order val="0"/>
          <c:tx>
            <c:strRef>
              <c:f>Main!$BB$52</c:f>
              <c:strCache>
                <c:ptCount val="1"/>
                <c:pt idx="0">
                  <c:v>Corr: CDS EU SubIG 5y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Main!$BB$54:$BB$120</c:f>
              <c:numCache>
                <c:formatCode>General</c:formatCode>
                <c:ptCount val="67"/>
                <c:pt idx="0">
                  <c:v>-0.35184558946225997</c:v>
                </c:pt>
                <c:pt idx="1">
                  <c:v>-0.35910812824944038</c:v>
                </c:pt>
                <c:pt idx="2">
                  <c:v>-0.35785054379724401</c:v>
                </c:pt>
                <c:pt idx="3">
                  <c:v>-0.36329334859346046</c:v>
                </c:pt>
                <c:pt idx="4">
                  <c:v>-0.39385806219047331</c:v>
                </c:pt>
                <c:pt idx="5">
                  <c:v>-0.39061039134381687</c:v>
                </c:pt>
                <c:pt idx="6">
                  <c:v>-0.3876481085705224</c:v>
                </c:pt>
                <c:pt idx="7">
                  <c:v>-0.38309209832998492</c:v>
                </c:pt>
                <c:pt idx="8">
                  <c:v>-0.36230711675832439</c:v>
                </c:pt>
                <c:pt idx="9">
                  <c:v>-0.34598836634106961</c:v>
                </c:pt>
                <c:pt idx="10">
                  <c:v>-0.35771245459804019</c:v>
                </c:pt>
                <c:pt idx="11">
                  <c:v>-0.31375444451661172</c:v>
                </c:pt>
                <c:pt idx="12">
                  <c:v>-0.31831311483402591</c:v>
                </c:pt>
                <c:pt idx="13">
                  <c:v>-0.3122039326795783</c:v>
                </c:pt>
                <c:pt idx="14">
                  <c:v>-0.31493982077142385</c:v>
                </c:pt>
                <c:pt idx="15">
                  <c:v>-0.32883155043657847</c:v>
                </c:pt>
                <c:pt idx="16">
                  <c:v>-0.33293960006570017</c:v>
                </c:pt>
                <c:pt idx="17">
                  <c:v>-0.3275560140157312</c:v>
                </c:pt>
                <c:pt idx="18">
                  <c:v>-0.36519105024071058</c:v>
                </c:pt>
                <c:pt idx="19">
                  <c:v>-0.35166721187324901</c:v>
                </c:pt>
                <c:pt idx="20">
                  <c:v>-0.34086915558471576</c:v>
                </c:pt>
                <c:pt idx="21">
                  <c:v>-0.38210865322145887</c:v>
                </c:pt>
                <c:pt idx="22">
                  <c:v>-0.37215886187021147</c:v>
                </c:pt>
                <c:pt idx="23">
                  <c:v>-0.38464227950275809</c:v>
                </c:pt>
                <c:pt idx="24">
                  <c:v>-0.34478002422374299</c:v>
                </c:pt>
                <c:pt idx="25">
                  <c:v>-0.31749402710213126</c:v>
                </c:pt>
                <c:pt idx="26">
                  <c:v>-0.39864678866128894</c:v>
                </c:pt>
                <c:pt idx="27">
                  <c:v>-0.40378894291413081</c:v>
                </c:pt>
                <c:pt idx="28">
                  <c:v>-0.35339231221750711</c:v>
                </c:pt>
                <c:pt idx="29">
                  <c:v>-0.36010775037917203</c:v>
                </c:pt>
                <c:pt idx="30">
                  <c:v>-0.41188774186957389</c:v>
                </c:pt>
                <c:pt idx="31">
                  <c:v>-0.35394547161298262</c:v>
                </c:pt>
                <c:pt idx="32">
                  <c:v>-0.32009803020027133</c:v>
                </c:pt>
                <c:pt idx="33">
                  <c:v>-0.3248517868002736</c:v>
                </c:pt>
                <c:pt idx="34">
                  <c:v>-0.29495271476403706</c:v>
                </c:pt>
                <c:pt idx="35">
                  <c:v>-0.29074764131716319</c:v>
                </c:pt>
                <c:pt idx="36">
                  <c:v>-0.24740901058718032</c:v>
                </c:pt>
                <c:pt idx="37">
                  <c:v>-0.21219210904965261</c:v>
                </c:pt>
                <c:pt idx="38">
                  <c:v>-0.18758881037718195</c:v>
                </c:pt>
                <c:pt idx="39">
                  <c:v>-0.18921859979316519</c:v>
                </c:pt>
                <c:pt idx="40">
                  <c:v>-0.20597918406652202</c:v>
                </c:pt>
                <c:pt idx="41">
                  <c:v>-0.22245441853375444</c:v>
                </c:pt>
                <c:pt idx="42">
                  <c:v>-0.2077636075691259</c:v>
                </c:pt>
                <c:pt idx="43">
                  <c:v>-0.20893801489049749</c:v>
                </c:pt>
                <c:pt idx="44">
                  <c:v>-0.17020654067550114</c:v>
                </c:pt>
                <c:pt idx="45">
                  <c:v>-0.17011553483379024</c:v>
                </c:pt>
                <c:pt idx="46">
                  <c:v>-0.15598325715725778</c:v>
                </c:pt>
                <c:pt idx="47">
                  <c:v>-0.1461004495289204</c:v>
                </c:pt>
                <c:pt idx="48">
                  <c:v>-0.15397882329633714</c:v>
                </c:pt>
                <c:pt idx="49">
                  <c:v>-0.18610837110919554</c:v>
                </c:pt>
                <c:pt idx="50">
                  <c:v>-0.19116216045627737</c:v>
                </c:pt>
                <c:pt idx="51">
                  <c:v>-0.18459759459279723</c:v>
                </c:pt>
                <c:pt idx="52">
                  <c:v>-0.18969393429774309</c:v>
                </c:pt>
                <c:pt idx="53">
                  <c:v>-0.19410387579578903</c:v>
                </c:pt>
                <c:pt idx="54">
                  <c:v>-0.18592260170344999</c:v>
                </c:pt>
                <c:pt idx="55">
                  <c:v>-0.17954288722263981</c:v>
                </c:pt>
                <c:pt idx="56">
                  <c:v>-0.23659256780067603</c:v>
                </c:pt>
                <c:pt idx="57">
                  <c:v>-0.23640572667302528</c:v>
                </c:pt>
                <c:pt idx="58">
                  <c:v>-0.21726611296283307</c:v>
                </c:pt>
                <c:pt idx="59">
                  <c:v>-0.22752470205474687</c:v>
                </c:pt>
                <c:pt idx="60">
                  <c:v>-0.22165050440101786</c:v>
                </c:pt>
                <c:pt idx="61">
                  <c:v>-0.20958752849813345</c:v>
                </c:pt>
                <c:pt idx="62">
                  <c:v>-0.2098099528824201</c:v>
                </c:pt>
                <c:pt idx="63">
                  <c:v>-0.19325061333954141</c:v>
                </c:pt>
                <c:pt idx="64">
                  <c:v>-0.18922101714573406</c:v>
                </c:pt>
                <c:pt idx="65">
                  <c:v>-0.18528450721371473</c:v>
                </c:pt>
                <c:pt idx="66">
                  <c:v>-0.19199220188777424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4BF-467D-A17D-AA05E9F21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487168"/>
        <c:axId val="488497152"/>
      </c:lineChart>
      <c:dateAx>
        <c:axId val="488487168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8497152"/>
        <c:crosses val="autoZero"/>
        <c:auto val="1"/>
        <c:lblOffset val="100"/>
        <c:baseTimeUnit val="days"/>
        <c:majorUnit val="1"/>
      </c:dateAx>
      <c:valAx>
        <c:axId val="4884971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8487168"/>
        <c:crosses val="autoZero"/>
        <c:crossBetween val="between"/>
      </c:valAx>
      <c:valAx>
        <c:axId val="4884986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8500224"/>
        <c:crosses val="max"/>
        <c:crossBetween val="between"/>
      </c:valAx>
      <c:dateAx>
        <c:axId val="488500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8498688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1608323928050815E-2"/>
          <c:y val="2.1904868489747816E-2"/>
          <c:w val="0.98839167607194922"/>
          <c:h val="6.5839094823638214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566"/>
          <c:h val="0.74333545216936581"/>
        </c:manualLayout>
      </c:layout>
      <c:areaChart>
        <c:grouping val="standard"/>
        <c:varyColors val="0"/>
        <c:ser>
          <c:idx val="2"/>
          <c:order val="1"/>
          <c:tx>
            <c:strRef>
              <c:f>Main!$DQ$52</c:f>
              <c:strCache>
                <c:ptCount val="1"/>
                <c:pt idx="0">
                  <c:v>CDS USD IG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Main!$DQ$54:$DQ$120</c:f>
              <c:numCache>
                <c:formatCode>General</c:formatCode>
                <c:ptCount val="67"/>
                <c:pt idx="0">
                  <c:v>62.843000000000004</c:v>
                </c:pt>
                <c:pt idx="1">
                  <c:v>54.875999999999998</c:v>
                </c:pt>
                <c:pt idx="2">
                  <c:v>53.537999999999997</c:v>
                </c:pt>
                <c:pt idx="3">
                  <c:v>54.901000000000003</c:v>
                </c:pt>
                <c:pt idx="4">
                  <c:v>55.058999999999997</c:v>
                </c:pt>
                <c:pt idx="5">
                  <c:v>54.338999999999999</c:v>
                </c:pt>
                <c:pt idx="6">
                  <c:v>53.747</c:v>
                </c:pt>
                <c:pt idx="7">
                  <c:v>54.338999999999999</c:v>
                </c:pt>
                <c:pt idx="8">
                  <c:v>56.12</c:v>
                </c:pt>
                <c:pt idx="9">
                  <c:v>56.77</c:v>
                </c:pt>
                <c:pt idx="10">
                  <c:v>56.262</c:v>
                </c:pt>
                <c:pt idx="11">
                  <c:v>55.360999999999997</c:v>
                </c:pt>
                <c:pt idx="12">
                  <c:v>55.923999999999999</c:v>
                </c:pt>
                <c:pt idx="13">
                  <c:v>57.786999999999999</c:v>
                </c:pt>
                <c:pt idx="14">
                  <c:v>56.256</c:v>
                </c:pt>
                <c:pt idx="15">
                  <c:v>55.277000000000001</c:v>
                </c:pt>
                <c:pt idx="16">
                  <c:v>53.32</c:v>
                </c:pt>
                <c:pt idx="17">
                  <c:v>55.314</c:v>
                </c:pt>
                <c:pt idx="18">
                  <c:v>57.03</c:v>
                </c:pt>
                <c:pt idx="19">
                  <c:v>55.68</c:v>
                </c:pt>
                <c:pt idx="20">
                  <c:v>54.5</c:v>
                </c:pt>
                <c:pt idx="21">
                  <c:v>51.381999999999998</c:v>
                </c:pt>
                <c:pt idx="22">
                  <c:v>51.381999999999998</c:v>
                </c:pt>
                <c:pt idx="23">
                  <c:v>52.970999999999997</c:v>
                </c:pt>
                <c:pt idx="24">
                  <c:v>56.17</c:v>
                </c:pt>
                <c:pt idx="25">
                  <c:v>58.036000000000001</c:v>
                </c:pt>
                <c:pt idx="26">
                  <c:v>57.530999999999999</c:v>
                </c:pt>
                <c:pt idx="27">
                  <c:v>60.305</c:v>
                </c:pt>
                <c:pt idx="28">
                  <c:v>60.100999999999999</c:v>
                </c:pt>
                <c:pt idx="29">
                  <c:v>55.073</c:v>
                </c:pt>
                <c:pt idx="30">
                  <c:v>52.981999999999999</c:v>
                </c:pt>
                <c:pt idx="31">
                  <c:v>55.762</c:v>
                </c:pt>
                <c:pt idx="32">
                  <c:v>50.38</c:v>
                </c:pt>
                <c:pt idx="33">
                  <c:v>48.018000000000001</c:v>
                </c:pt>
                <c:pt idx="34">
                  <c:v>47.28</c:v>
                </c:pt>
                <c:pt idx="35">
                  <c:v>47.167999999999999</c:v>
                </c:pt>
                <c:pt idx="36">
                  <c:v>46.542999999999999</c:v>
                </c:pt>
                <c:pt idx="37">
                  <c:v>45.256999999999998</c:v>
                </c:pt>
                <c:pt idx="38">
                  <c:v>46.21</c:v>
                </c:pt>
                <c:pt idx="39">
                  <c:v>46.575000000000003</c:v>
                </c:pt>
                <c:pt idx="40">
                  <c:v>46.07</c:v>
                </c:pt>
                <c:pt idx="41">
                  <c:v>46.884999999999998</c:v>
                </c:pt>
                <c:pt idx="42">
                  <c:v>47.515000000000001</c:v>
                </c:pt>
                <c:pt idx="43">
                  <c:v>47.991999999999997</c:v>
                </c:pt>
                <c:pt idx="44">
                  <c:v>47.997999999999998</c:v>
                </c:pt>
                <c:pt idx="45">
                  <c:v>48.006999999999998</c:v>
                </c:pt>
                <c:pt idx="46">
                  <c:v>47.067999999999998</c:v>
                </c:pt>
                <c:pt idx="47">
                  <c:v>47.067999999999998</c:v>
                </c:pt>
                <c:pt idx="48">
                  <c:v>46.832000000000001</c:v>
                </c:pt>
                <c:pt idx="49">
                  <c:v>46.777000000000001</c:v>
                </c:pt>
                <c:pt idx="50">
                  <c:v>46.451999999999998</c:v>
                </c:pt>
                <c:pt idx="51">
                  <c:v>45.381999999999998</c:v>
                </c:pt>
                <c:pt idx="52">
                  <c:v>45.518000000000001</c:v>
                </c:pt>
                <c:pt idx="53">
                  <c:v>45.877000000000002</c:v>
                </c:pt>
                <c:pt idx="54">
                  <c:v>47.094999999999999</c:v>
                </c:pt>
                <c:pt idx="55">
                  <c:v>48.454999999999998</c:v>
                </c:pt>
                <c:pt idx="56">
                  <c:v>49.02</c:v>
                </c:pt>
                <c:pt idx="57">
                  <c:v>49.02</c:v>
                </c:pt>
                <c:pt idx="58">
                  <c:v>49.43</c:v>
                </c:pt>
                <c:pt idx="59">
                  <c:v>48.692999999999998</c:v>
                </c:pt>
                <c:pt idx="60">
                  <c:v>49.006999999999998</c:v>
                </c:pt>
                <c:pt idx="61">
                  <c:v>49.481999999999999</c:v>
                </c:pt>
                <c:pt idx="62">
                  <c:v>49.481999999999999</c:v>
                </c:pt>
                <c:pt idx="63">
                  <c:v>48.55</c:v>
                </c:pt>
                <c:pt idx="64">
                  <c:v>49.082999999999998</c:v>
                </c:pt>
                <c:pt idx="65">
                  <c:v>49.758000000000003</c:v>
                </c:pt>
                <c:pt idx="66">
                  <c:v>49.52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634-438D-80D2-7BF0C9A39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663296"/>
        <c:axId val="488661760"/>
      </c:areaChart>
      <c:lineChart>
        <c:grouping val="standard"/>
        <c:varyColors val="0"/>
        <c:ser>
          <c:idx val="0"/>
          <c:order val="0"/>
          <c:tx>
            <c:strRef>
              <c:f>Main!$BC$52</c:f>
              <c:strCache>
                <c:ptCount val="1"/>
                <c:pt idx="0">
                  <c:v>Corr: CDS USD IG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Main!$BC$54:$BC$120</c:f>
              <c:numCache>
                <c:formatCode>General</c:formatCode>
                <c:ptCount val="67"/>
                <c:pt idx="0">
                  <c:v>-0.16458080483029827</c:v>
                </c:pt>
                <c:pt idx="1">
                  <c:v>-0.30425412846118977</c:v>
                </c:pt>
                <c:pt idx="2">
                  <c:v>-0.3022172053278831</c:v>
                </c:pt>
                <c:pt idx="3">
                  <c:v>-0.30053504667167075</c:v>
                </c:pt>
                <c:pt idx="4">
                  <c:v>-0.30299014374781302</c:v>
                </c:pt>
                <c:pt idx="5">
                  <c:v>-0.29828854175317054</c:v>
                </c:pt>
                <c:pt idx="6">
                  <c:v>-0.29481503287383209</c:v>
                </c:pt>
                <c:pt idx="7">
                  <c:v>-0.29275912341590304</c:v>
                </c:pt>
                <c:pt idx="8">
                  <c:v>-0.26056083675081937</c:v>
                </c:pt>
                <c:pt idx="9">
                  <c:v>-0.25752157927119113</c:v>
                </c:pt>
                <c:pt idx="10">
                  <c:v>-0.25753759792623915</c:v>
                </c:pt>
                <c:pt idx="11">
                  <c:v>-0.2721988389295068</c:v>
                </c:pt>
                <c:pt idx="12">
                  <c:v>-0.29679094919593624</c:v>
                </c:pt>
                <c:pt idx="13">
                  <c:v>-0.33579499803588003</c:v>
                </c:pt>
                <c:pt idx="14">
                  <c:v>-0.34027424510393417</c:v>
                </c:pt>
                <c:pt idx="15">
                  <c:v>-0.32782436600609544</c:v>
                </c:pt>
                <c:pt idx="16">
                  <c:v>-0.30931594456311762</c:v>
                </c:pt>
                <c:pt idx="17">
                  <c:v>-0.30439207251652578</c:v>
                </c:pt>
                <c:pt idx="18">
                  <c:v>-0.29316494282983513</c:v>
                </c:pt>
                <c:pt idx="19">
                  <c:v>-0.26157434949313602</c:v>
                </c:pt>
                <c:pt idx="20">
                  <c:v>-0.27713762585452184</c:v>
                </c:pt>
                <c:pt idx="21">
                  <c:v>-0.3178032453941162</c:v>
                </c:pt>
                <c:pt idx="22">
                  <c:v>-0.33062318711863625</c:v>
                </c:pt>
                <c:pt idx="23">
                  <c:v>-0.33848734086737908</c:v>
                </c:pt>
                <c:pt idx="24">
                  <c:v>-0.30097167422460747</c:v>
                </c:pt>
                <c:pt idx="25">
                  <c:v>-0.2741536535768147</c:v>
                </c:pt>
                <c:pt idx="26">
                  <c:v>-0.31278722478585347</c:v>
                </c:pt>
                <c:pt idx="27">
                  <c:v>-0.29347625898500457</c:v>
                </c:pt>
                <c:pt idx="28">
                  <c:v>-0.29712080961960974</c:v>
                </c:pt>
                <c:pt idx="29">
                  <c:v>-0.33048580761308793</c:v>
                </c:pt>
                <c:pt idx="30">
                  <c:v>-0.30597048120356307</c:v>
                </c:pt>
                <c:pt idx="31">
                  <c:v>-0.47919947105493477</c:v>
                </c:pt>
                <c:pt idx="32">
                  <c:v>-0.41093431003616726</c:v>
                </c:pt>
                <c:pt idx="33">
                  <c:v>-0.44755119568694635</c:v>
                </c:pt>
                <c:pt idx="34">
                  <c:v>-0.40256625188634537</c:v>
                </c:pt>
                <c:pt idx="35">
                  <c:v>-0.40485957788067034</c:v>
                </c:pt>
                <c:pt idx="36">
                  <c:v>-0.34945873914441278</c:v>
                </c:pt>
                <c:pt idx="37">
                  <c:v>-0.30323759488164048</c:v>
                </c:pt>
                <c:pt idx="38">
                  <c:v>-0.28772254508453315</c:v>
                </c:pt>
                <c:pt idx="39">
                  <c:v>-0.28859172761461266</c:v>
                </c:pt>
                <c:pt idx="40">
                  <c:v>-0.26812604446314009</c:v>
                </c:pt>
                <c:pt idx="41">
                  <c:v>-0.26635465756073157</c:v>
                </c:pt>
                <c:pt idx="42">
                  <c:v>-0.26140852484168353</c:v>
                </c:pt>
                <c:pt idx="43">
                  <c:v>-0.25048202074114717</c:v>
                </c:pt>
                <c:pt idx="44">
                  <c:v>-0.24718251818824027</c:v>
                </c:pt>
                <c:pt idx="45">
                  <c:v>-0.24065687771197347</c:v>
                </c:pt>
                <c:pt idx="46">
                  <c:v>-0.27243099646096519</c:v>
                </c:pt>
                <c:pt idx="47">
                  <c:v>-0.27297387023288289</c:v>
                </c:pt>
                <c:pt idx="48">
                  <c:v>-0.30540448938546788</c:v>
                </c:pt>
                <c:pt idx="49">
                  <c:v>-0.28778098820465231</c:v>
                </c:pt>
                <c:pt idx="50">
                  <c:v>-0.29029843500191305</c:v>
                </c:pt>
                <c:pt idx="51">
                  <c:v>-0.28323723666637324</c:v>
                </c:pt>
                <c:pt idx="52">
                  <c:v>-0.28412344133128653</c:v>
                </c:pt>
                <c:pt idx="53">
                  <c:v>-0.28865684917085493</c:v>
                </c:pt>
                <c:pt idx="54">
                  <c:v>-0.29191976022086713</c:v>
                </c:pt>
                <c:pt idx="55">
                  <c:v>-0.28495931904684302</c:v>
                </c:pt>
                <c:pt idx="56">
                  <c:v>-0.26908961417640687</c:v>
                </c:pt>
                <c:pt idx="57">
                  <c:v>-0.26912364933037025</c:v>
                </c:pt>
                <c:pt idx="58">
                  <c:v>-0.23802203455249782</c:v>
                </c:pt>
                <c:pt idx="59">
                  <c:v>-0.2556228758052228</c:v>
                </c:pt>
                <c:pt idx="60">
                  <c:v>-0.25727882002959634</c:v>
                </c:pt>
                <c:pt idx="61">
                  <c:v>-0.26767521815625933</c:v>
                </c:pt>
                <c:pt idx="62">
                  <c:v>-0.26562448929220284</c:v>
                </c:pt>
                <c:pt idx="63">
                  <c:v>-0.29907730290111906</c:v>
                </c:pt>
                <c:pt idx="64">
                  <c:v>-0.27918287816281395</c:v>
                </c:pt>
                <c:pt idx="65">
                  <c:v>-0.30287116617181492</c:v>
                </c:pt>
                <c:pt idx="66">
                  <c:v>-0.30289056130876357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4-438D-80D2-7BF0C9A39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658432"/>
        <c:axId val="488659968"/>
      </c:lineChart>
      <c:dateAx>
        <c:axId val="488658432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8659968"/>
        <c:crosses val="autoZero"/>
        <c:auto val="1"/>
        <c:lblOffset val="100"/>
        <c:baseTimeUnit val="days"/>
        <c:majorUnit val="1"/>
      </c:dateAx>
      <c:valAx>
        <c:axId val="4886599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8658432"/>
        <c:crosses val="autoZero"/>
        <c:crossBetween val="between"/>
      </c:valAx>
      <c:valAx>
        <c:axId val="4886617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8663296"/>
        <c:crosses val="max"/>
        <c:crossBetween val="between"/>
      </c:valAx>
      <c:dateAx>
        <c:axId val="48866329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8661760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1608323928050815E-2"/>
          <c:y val="2.1904868489747816E-2"/>
          <c:w val="0.98839167607194922"/>
          <c:h val="6.5839094823638269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588"/>
          <c:h val="0.74333545216936603"/>
        </c:manualLayout>
      </c:layout>
      <c:areaChart>
        <c:grouping val="standard"/>
        <c:varyColors val="0"/>
        <c:ser>
          <c:idx val="2"/>
          <c:order val="1"/>
          <c:tx>
            <c:strRef>
              <c:f>Main!$DR$52</c:f>
              <c:strCache>
                <c:ptCount val="1"/>
                <c:pt idx="0">
                  <c:v>CDS USD HY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Main!$DR$54:$DR$120</c:f>
              <c:numCache>
                <c:formatCode>General</c:formatCode>
                <c:ptCount val="67"/>
                <c:pt idx="0">
                  <c:v>333.15800000000002</c:v>
                </c:pt>
                <c:pt idx="1">
                  <c:v>334.12099999999998</c:v>
                </c:pt>
                <c:pt idx="2">
                  <c:v>328.01</c:v>
                </c:pt>
                <c:pt idx="3">
                  <c:v>331.91399999999999</c:v>
                </c:pt>
                <c:pt idx="4">
                  <c:v>331.60399999999998</c:v>
                </c:pt>
                <c:pt idx="5">
                  <c:v>328.53899999999999</c:v>
                </c:pt>
                <c:pt idx="6">
                  <c:v>326.78800000000001</c:v>
                </c:pt>
                <c:pt idx="7">
                  <c:v>327.75400000000002</c:v>
                </c:pt>
                <c:pt idx="8">
                  <c:v>337.24799999999999</c:v>
                </c:pt>
                <c:pt idx="9">
                  <c:v>338.733</c:v>
                </c:pt>
                <c:pt idx="10">
                  <c:v>335.505</c:v>
                </c:pt>
                <c:pt idx="11">
                  <c:v>335.13</c:v>
                </c:pt>
                <c:pt idx="12">
                  <c:v>337.65199999999999</c:v>
                </c:pt>
                <c:pt idx="13">
                  <c:v>341.92599999999999</c:v>
                </c:pt>
                <c:pt idx="14">
                  <c:v>334.64400000000001</c:v>
                </c:pt>
                <c:pt idx="15">
                  <c:v>329.15300000000002</c:v>
                </c:pt>
                <c:pt idx="16">
                  <c:v>321.63799999999998</c:v>
                </c:pt>
                <c:pt idx="17">
                  <c:v>328.98399999999998</c:v>
                </c:pt>
                <c:pt idx="18">
                  <c:v>338.98899999999998</c:v>
                </c:pt>
                <c:pt idx="19">
                  <c:v>335.96</c:v>
                </c:pt>
                <c:pt idx="20">
                  <c:v>328.30500000000001</c:v>
                </c:pt>
                <c:pt idx="21">
                  <c:v>319.584</c:v>
                </c:pt>
                <c:pt idx="22">
                  <c:v>319.584</c:v>
                </c:pt>
                <c:pt idx="23">
                  <c:v>323.87900000000002</c:v>
                </c:pt>
                <c:pt idx="24">
                  <c:v>339.46</c:v>
                </c:pt>
                <c:pt idx="25">
                  <c:v>344.42099999999999</c:v>
                </c:pt>
                <c:pt idx="26">
                  <c:v>341.18599999999998</c:v>
                </c:pt>
                <c:pt idx="27">
                  <c:v>353.988</c:v>
                </c:pt>
                <c:pt idx="28">
                  <c:v>355.20699999999999</c:v>
                </c:pt>
                <c:pt idx="29">
                  <c:v>334.98899999999998</c:v>
                </c:pt>
                <c:pt idx="30">
                  <c:v>323.55399999999997</c:v>
                </c:pt>
                <c:pt idx="31">
                  <c:v>335.34100000000001</c:v>
                </c:pt>
                <c:pt idx="32">
                  <c:v>321.23200000000003</c:v>
                </c:pt>
                <c:pt idx="33">
                  <c:v>306.983</c:v>
                </c:pt>
                <c:pt idx="34">
                  <c:v>301.49799999999999</c:v>
                </c:pt>
                <c:pt idx="35">
                  <c:v>300.99400000000003</c:v>
                </c:pt>
                <c:pt idx="36">
                  <c:v>296.44600000000003</c:v>
                </c:pt>
                <c:pt idx="37">
                  <c:v>292.02600000000001</c:v>
                </c:pt>
                <c:pt idx="38">
                  <c:v>295.57600000000002</c:v>
                </c:pt>
                <c:pt idx="39">
                  <c:v>296.40100000000001</c:v>
                </c:pt>
                <c:pt idx="40">
                  <c:v>293.88</c:v>
                </c:pt>
                <c:pt idx="41">
                  <c:v>295.93799999999999</c:v>
                </c:pt>
                <c:pt idx="42">
                  <c:v>299.62</c:v>
                </c:pt>
                <c:pt idx="43">
                  <c:v>301.80599999999998</c:v>
                </c:pt>
                <c:pt idx="44">
                  <c:v>300.17099999999999</c:v>
                </c:pt>
                <c:pt idx="45">
                  <c:v>299.29599999999999</c:v>
                </c:pt>
                <c:pt idx="46">
                  <c:v>297.31200000000001</c:v>
                </c:pt>
                <c:pt idx="47">
                  <c:v>297.31200000000001</c:v>
                </c:pt>
                <c:pt idx="48">
                  <c:v>295.91899999999998</c:v>
                </c:pt>
                <c:pt idx="49">
                  <c:v>300.79000000000002</c:v>
                </c:pt>
                <c:pt idx="50">
                  <c:v>297.83999999999997</c:v>
                </c:pt>
                <c:pt idx="51">
                  <c:v>291.50400000000002</c:v>
                </c:pt>
                <c:pt idx="52">
                  <c:v>292.47000000000003</c:v>
                </c:pt>
                <c:pt idx="53">
                  <c:v>294.63499999999999</c:v>
                </c:pt>
                <c:pt idx="54">
                  <c:v>299.85599999999999</c:v>
                </c:pt>
                <c:pt idx="55">
                  <c:v>306.24700000000001</c:v>
                </c:pt>
                <c:pt idx="56">
                  <c:v>306.37400000000002</c:v>
                </c:pt>
                <c:pt idx="57">
                  <c:v>306.37400000000002</c:v>
                </c:pt>
                <c:pt idx="58">
                  <c:v>309.012</c:v>
                </c:pt>
                <c:pt idx="59">
                  <c:v>306.16899999999998</c:v>
                </c:pt>
                <c:pt idx="60">
                  <c:v>307.47300000000001</c:v>
                </c:pt>
                <c:pt idx="61">
                  <c:v>309.52699999999999</c:v>
                </c:pt>
                <c:pt idx="62">
                  <c:v>309.52699999999999</c:v>
                </c:pt>
                <c:pt idx="63">
                  <c:v>306.80500000000001</c:v>
                </c:pt>
                <c:pt idx="64">
                  <c:v>307.25700000000001</c:v>
                </c:pt>
                <c:pt idx="65">
                  <c:v>309.59100000000001</c:v>
                </c:pt>
                <c:pt idx="66">
                  <c:v>307.96600000000001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370-4A0E-89CA-8FC77EE4C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691200"/>
        <c:axId val="488689664"/>
      </c:areaChart>
      <c:lineChart>
        <c:grouping val="standard"/>
        <c:varyColors val="0"/>
        <c:ser>
          <c:idx val="0"/>
          <c:order val="0"/>
          <c:tx>
            <c:strRef>
              <c:f>Main!$BD$52</c:f>
              <c:strCache>
                <c:ptCount val="1"/>
                <c:pt idx="0">
                  <c:v>Corr: CDS USD HY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Main!$BD$54:$BD$120</c:f>
              <c:numCache>
                <c:formatCode>General</c:formatCode>
                <c:ptCount val="67"/>
                <c:pt idx="0">
                  <c:v>-0.2881638657024721</c:v>
                </c:pt>
                <c:pt idx="1">
                  <c:v>-0.28391484780243476</c:v>
                </c:pt>
                <c:pt idx="2">
                  <c:v>-0.28167047758547187</c:v>
                </c:pt>
                <c:pt idx="3">
                  <c:v>-0.28045073740241871</c:v>
                </c:pt>
                <c:pt idx="4">
                  <c:v>-0.2823693918441022</c:v>
                </c:pt>
                <c:pt idx="5">
                  <c:v>-0.27793671083615157</c:v>
                </c:pt>
                <c:pt idx="6">
                  <c:v>-0.27453381112902975</c:v>
                </c:pt>
                <c:pt idx="7">
                  <c:v>-0.2768189832710537</c:v>
                </c:pt>
                <c:pt idx="8">
                  <c:v>-0.23722161077689202</c:v>
                </c:pt>
                <c:pt idx="9">
                  <c:v>-0.23574951675739647</c:v>
                </c:pt>
                <c:pt idx="10">
                  <c:v>-0.23545266703890816</c:v>
                </c:pt>
                <c:pt idx="11">
                  <c:v>-0.23357338820917989</c:v>
                </c:pt>
                <c:pt idx="12">
                  <c:v>-0.25721558819797635</c:v>
                </c:pt>
                <c:pt idx="13">
                  <c:v>-0.29221605368529929</c:v>
                </c:pt>
                <c:pt idx="14">
                  <c:v>-0.29528409234201314</c:v>
                </c:pt>
                <c:pt idx="15">
                  <c:v>-0.29054263279955145</c:v>
                </c:pt>
                <c:pt idx="16">
                  <c:v>-0.27089146856324425</c:v>
                </c:pt>
                <c:pt idx="17">
                  <c:v>-0.26325858344259767</c:v>
                </c:pt>
                <c:pt idx="18">
                  <c:v>-0.24546107408956241</c:v>
                </c:pt>
                <c:pt idx="19">
                  <c:v>-0.22554946159211514</c:v>
                </c:pt>
                <c:pt idx="20">
                  <c:v>-0.25135512246481073</c:v>
                </c:pt>
                <c:pt idx="21">
                  <c:v>-0.27776253700376557</c:v>
                </c:pt>
                <c:pt idx="22">
                  <c:v>-0.2948115620896804</c:v>
                </c:pt>
                <c:pt idx="23">
                  <c:v>-0.29898191106194832</c:v>
                </c:pt>
                <c:pt idx="24">
                  <c:v>-0.25330846422367287</c:v>
                </c:pt>
                <c:pt idx="25">
                  <c:v>-0.23400763624583867</c:v>
                </c:pt>
                <c:pt idx="26">
                  <c:v>-0.2804574821563996</c:v>
                </c:pt>
                <c:pt idx="27">
                  <c:v>-0.25626939110876829</c:v>
                </c:pt>
                <c:pt idx="28">
                  <c:v>-0.26857808042603726</c:v>
                </c:pt>
                <c:pt idx="29">
                  <c:v>-0.30954601665867559</c:v>
                </c:pt>
                <c:pt idx="30">
                  <c:v>-0.28690508714403673</c:v>
                </c:pt>
                <c:pt idx="31">
                  <c:v>-0.47148376329192887</c:v>
                </c:pt>
                <c:pt idx="32">
                  <c:v>-0.40464172494782569</c:v>
                </c:pt>
                <c:pt idx="33">
                  <c:v>-0.45418576273507882</c:v>
                </c:pt>
                <c:pt idx="34">
                  <c:v>-0.38623831703435862</c:v>
                </c:pt>
                <c:pt idx="35">
                  <c:v>-0.38561658262287579</c:v>
                </c:pt>
                <c:pt idx="36">
                  <c:v>-0.32705386614773324</c:v>
                </c:pt>
                <c:pt idx="37">
                  <c:v>-0.30891615151157747</c:v>
                </c:pt>
                <c:pt idx="38">
                  <c:v>-0.29747758230099286</c:v>
                </c:pt>
                <c:pt idx="39">
                  <c:v>-0.30032892847641568</c:v>
                </c:pt>
                <c:pt idx="40">
                  <c:v>-0.29308002582305087</c:v>
                </c:pt>
                <c:pt idx="41">
                  <c:v>-0.29614473285760612</c:v>
                </c:pt>
                <c:pt idx="42">
                  <c:v>-0.2905274867834704</c:v>
                </c:pt>
                <c:pt idx="43">
                  <c:v>-0.28437557061036034</c:v>
                </c:pt>
                <c:pt idx="44">
                  <c:v>-0.28494627952851642</c:v>
                </c:pt>
                <c:pt idx="45">
                  <c:v>-0.27901471878336398</c:v>
                </c:pt>
                <c:pt idx="46">
                  <c:v>-0.29296518015345929</c:v>
                </c:pt>
                <c:pt idx="47">
                  <c:v>-0.29503627685108047</c:v>
                </c:pt>
                <c:pt idx="48">
                  <c:v>-0.32424204954561608</c:v>
                </c:pt>
                <c:pt idx="49">
                  <c:v>-0.31270021339604653</c:v>
                </c:pt>
                <c:pt idx="50">
                  <c:v>-0.31724591504350058</c:v>
                </c:pt>
                <c:pt idx="51">
                  <c:v>-0.3076098993324019</c:v>
                </c:pt>
                <c:pt idx="52">
                  <c:v>-0.30901705662006573</c:v>
                </c:pt>
                <c:pt idx="53">
                  <c:v>-0.31033391114923981</c:v>
                </c:pt>
                <c:pt idx="54">
                  <c:v>-0.31344041477096213</c:v>
                </c:pt>
                <c:pt idx="55">
                  <c:v>-0.30281680907886377</c:v>
                </c:pt>
                <c:pt idx="56">
                  <c:v>-0.31966675010549739</c:v>
                </c:pt>
                <c:pt idx="57">
                  <c:v>-0.31967937163944687</c:v>
                </c:pt>
                <c:pt idx="58">
                  <c:v>-0.29328156851697129</c:v>
                </c:pt>
                <c:pt idx="59">
                  <c:v>-0.30580827466618682</c:v>
                </c:pt>
                <c:pt idx="60">
                  <c:v>-0.30860551014759735</c:v>
                </c:pt>
                <c:pt idx="61">
                  <c:v>-0.32080440176846131</c:v>
                </c:pt>
                <c:pt idx="62">
                  <c:v>-0.32000152291913725</c:v>
                </c:pt>
                <c:pt idx="63">
                  <c:v>-0.34518029539779177</c:v>
                </c:pt>
                <c:pt idx="64">
                  <c:v>-0.33581994419697309</c:v>
                </c:pt>
                <c:pt idx="65">
                  <c:v>-0.27675935070824997</c:v>
                </c:pt>
                <c:pt idx="66">
                  <c:v>-0.27641316044719128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370-4A0E-89CA-8FC77EE4C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686336"/>
        <c:axId val="488687872"/>
      </c:lineChart>
      <c:dateAx>
        <c:axId val="488686336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8687872"/>
        <c:crosses val="autoZero"/>
        <c:auto val="1"/>
        <c:lblOffset val="100"/>
        <c:baseTimeUnit val="days"/>
        <c:majorUnit val="1"/>
      </c:dateAx>
      <c:valAx>
        <c:axId val="48868787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8686336"/>
        <c:crosses val="autoZero"/>
        <c:crossBetween val="between"/>
      </c:valAx>
      <c:valAx>
        <c:axId val="4886896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8691200"/>
        <c:crosses val="max"/>
        <c:crossBetween val="between"/>
      </c:valAx>
      <c:dateAx>
        <c:axId val="48869120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8689664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1608323928050815E-2"/>
          <c:y val="2.1904868489747816E-2"/>
          <c:w val="0.98839167607194922"/>
          <c:h val="6.5839094823638325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61"/>
          <c:h val="0.74333545216936625"/>
        </c:manualLayout>
      </c:layout>
      <c:areaChart>
        <c:grouping val="standard"/>
        <c:varyColors val="0"/>
        <c:ser>
          <c:idx val="2"/>
          <c:order val="1"/>
          <c:tx>
            <c:strRef>
              <c:f>Main!$DS$52</c:f>
              <c:strCache>
                <c:ptCount val="1"/>
                <c:pt idx="0">
                  <c:v>CDS USD EM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Main!$DS$54:$DS$120</c:f>
              <c:numCache>
                <c:formatCode>General</c:formatCode>
                <c:ptCount val="67"/>
                <c:pt idx="0">
                  <c:v>141.66800000000001</c:v>
                </c:pt>
                <c:pt idx="1">
                  <c:v>123.041</c:v>
                </c:pt>
                <c:pt idx="2">
                  <c:v>119.032</c:v>
                </c:pt>
                <c:pt idx="3">
                  <c:v>118.999</c:v>
                </c:pt>
                <c:pt idx="4">
                  <c:v>116.967</c:v>
                </c:pt>
                <c:pt idx="5">
                  <c:v>115.49</c:v>
                </c:pt>
                <c:pt idx="6">
                  <c:v>113.943</c:v>
                </c:pt>
                <c:pt idx="7">
                  <c:v>113.589</c:v>
                </c:pt>
                <c:pt idx="8">
                  <c:v>117.086</c:v>
                </c:pt>
                <c:pt idx="9">
                  <c:v>119.34699999999999</c:v>
                </c:pt>
                <c:pt idx="10">
                  <c:v>118.619</c:v>
                </c:pt>
                <c:pt idx="11">
                  <c:v>118.833</c:v>
                </c:pt>
                <c:pt idx="12">
                  <c:v>124.303</c:v>
                </c:pt>
                <c:pt idx="13">
                  <c:v>126.878</c:v>
                </c:pt>
                <c:pt idx="14">
                  <c:v>122.17100000000001</c:v>
                </c:pt>
                <c:pt idx="15">
                  <c:v>121.512</c:v>
                </c:pt>
                <c:pt idx="16">
                  <c:v>116.051</c:v>
                </c:pt>
                <c:pt idx="17">
                  <c:v>121.32599999999999</c:v>
                </c:pt>
                <c:pt idx="18">
                  <c:v>125.14400000000001</c:v>
                </c:pt>
                <c:pt idx="19">
                  <c:v>124.691</c:v>
                </c:pt>
                <c:pt idx="20">
                  <c:v>124.78100000000001</c:v>
                </c:pt>
                <c:pt idx="21">
                  <c:v>119.889</c:v>
                </c:pt>
                <c:pt idx="22">
                  <c:v>119.889</c:v>
                </c:pt>
                <c:pt idx="23">
                  <c:v>122.11799999999999</c:v>
                </c:pt>
                <c:pt idx="24">
                  <c:v>128.64599999999999</c:v>
                </c:pt>
                <c:pt idx="25">
                  <c:v>134.29499999999999</c:v>
                </c:pt>
                <c:pt idx="26">
                  <c:v>131.02500000000001</c:v>
                </c:pt>
                <c:pt idx="27">
                  <c:v>143.92400000000001</c:v>
                </c:pt>
                <c:pt idx="28">
                  <c:v>132.47200000000001</c:v>
                </c:pt>
                <c:pt idx="29">
                  <c:v>122.08499999999999</c:v>
                </c:pt>
                <c:pt idx="30">
                  <c:v>119.10599999999999</c:v>
                </c:pt>
                <c:pt idx="31">
                  <c:v>124.146</c:v>
                </c:pt>
                <c:pt idx="32">
                  <c:v>119.455</c:v>
                </c:pt>
                <c:pt idx="33">
                  <c:v>114.379</c:v>
                </c:pt>
                <c:pt idx="34">
                  <c:v>114.52200000000001</c:v>
                </c:pt>
                <c:pt idx="35">
                  <c:v>116.971</c:v>
                </c:pt>
                <c:pt idx="36">
                  <c:v>116.08499999999999</c:v>
                </c:pt>
                <c:pt idx="37">
                  <c:v>113.524</c:v>
                </c:pt>
                <c:pt idx="38">
                  <c:v>113.962</c:v>
                </c:pt>
                <c:pt idx="39">
                  <c:v>113.527</c:v>
                </c:pt>
                <c:pt idx="40">
                  <c:v>115.07</c:v>
                </c:pt>
                <c:pt idx="41">
                  <c:v>112.925</c:v>
                </c:pt>
                <c:pt idx="42">
                  <c:v>113.13800000000001</c:v>
                </c:pt>
                <c:pt idx="43">
                  <c:v>112.149</c:v>
                </c:pt>
                <c:pt idx="44">
                  <c:v>110.45399999999999</c:v>
                </c:pt>
                <c:pt idx="45">
                  <c:v>110.358</c:v>
                </c:pt>
                <c:pt idx="46">
                  <c:v>109.759</c:v>
                </c:pt>
                <c:pt idx="47">
                  <c:v>109.759</c:v>
                </c:pt>
                <c:pt idx="48">
                  <c:v>110.58799999999999</c:v>
                </c:pt>
                <c:pt idx="49">
                  <c:v>113.179</c:v>
                </c:pt>
                <c:pt idx="50">
                  <c:v>111.69199999999999</c:v>
                </c:pt>
                <c:pt idx="51">
                  <c:v>111.202</c:v>
                </c:pt>
                <c:pt idx="52">
                  <c:v>111.59699999999999</c:v>
                </c:pt>
                <c:pt idx="53">
                  <c:v>112.65600000000001</c:v>
                </c:pt>
                <c:pt idx="54">
                  <c:v>114.883</c:v>
                </c:pt>
                <c:pt idx="55">
                  <c:v>116.81699999999999</c:v>
                </c:pt>
                <c:pt idx="56">
                  <c:v>119.372</c:v>
                </c:pt>
                <c:pt idx="57">
                  <c:v>119.372</c:v>
                </c:pt>
                <c:pt idx="58">
                  <c:v>120.123</c:v>
                </c:pt>
                <c:pt idx="59">
                  <c:v>120.13200000000001</c:v>
                </c:pt>
                <c:pt idx="60">
                  <c:v>120.732</c:v>
                </c:pt>
                <c:pt idx="61">
                  <c:v>120.732</c:v>
                </c:pt>
                <c:pt idx="62">
                  <c:v>120.732</c:v>
                </c:pt>
                <c:pt idx="63">
                  <c:v>120.803</c:v>
                </c:pt>
                <c:pt idx="64">
                  <c:v>120.523</c:v>
                </c:pt>
                <c:pt idx="65">
                  <c:v>121.783</c:v>
                </c:pt>
                <c:pt idx="66">
                  <c:v>121.964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E6A-43C9-BE63-5A51A2ACB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911232"/>
        <c:axId val="488909440"/>
      </c:areaChart>
      <c:lineChart>
        <c:grouping val="standard"/>
        <c:varyColors val="0"/>
        <c:ser>
          <c:idx val="0"/>
          <c:order val="0"/>
          <c:tx>
            <c:strRef>
              <c:f>Main!$BE$52</c:f>
              <c:strCache>
                <c:ptCount val="1"/>
                <c:pt idx="0">
                  <c:v>Corr: CDS USD EM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Main!$BE$54:$BE$120</c:f>
              <c:numCache>
                <c:formatCode>General</c:formatCode>
                <c:ptCount val="67"/>
                <c:pt idx="0">
                  <c:v>-0.14517478000695769</c:v>
                </c:pt>
                <c:pt idx="1">
                  <c:v>-0.29434834207113675</c:v>
                </c:pt>
                <c:pt idx="2">
                  <c:v>-0.29227185733693417</c:v>
                </c:pt>
                <c:pt idx="3">
                  <c:v>-0.29183554154737518</c:v>
                </c:pt>
                <c:pt idx="4">
                  <c:v>-0.3012922652916129</c:v>
                </c:pt>
                <c:pt idx="5">
                  <c:v>-0.29727227215828117</c:v>
                </c:pt>
                <c:pt idx="6">
                  <c:v>-0.29301781396221499</c:v>
                </c:pt>
                <c:pt idx="7">
                  <c:v>-0.30317975186655727</c:v>
                </c:pt>
                <c:pt idx="8">
                  <c:v>-0.28075896635752656</c:v>
                </c:pt>
                <c:pt idx="9">
                  <c:v>-0.27600072906610207</c:v>
                </c:pt>
                <c:pt idx="10">
                  <c:v>-0.23061745174163012</c:v>
                </c:pt>
                <c:pt idx="11">
                  <c:v>-0.23325007418773386</c:v>
                </c:pt>
                <c:pt idx="12">
                  <c:v>-0.25734246835219232</c:v>
                </c:pt>
                <c:pt idx="13">
                  <c:v>-0.26349624520459497</c:v>
                </c:pt>
                <c:pt idx="14">
                  <c:v>-0.26139450414940046</c:v>
                </c:pt>
                <c:pt idx="15">
                  <c:v>-0.25912116817966802</c:v>
                </c:pt>
                <c:pt idx="16">
                  <c:v>-0.2360629883344382</c:v>
                </c:pt>
                <c:pt idx="17">
                  <c:v>-0.23134043547582614</c:v>
                </c:pt>
                <c:pt idx="18">
                  <c:v>-0.22533415305442905</c:v>
                </c:pt>
                <c:pt idx="19">
                  <c:v>-0.22030116717104867</c:v>
                </c:pt>
                <c:pt idx="20">
                  <c:v>-0.22522769013789881</c:v>
                </c:pt>
                <c:pt idx="21">
                  <c:v>-0.23829001767851851</c:v>
                </c:pt>
                <c:pt idx="22">
                  <c:v>-0.23208435694446197</c:v>
                </c:pt>
                <c:pt idx="23">
                  <c:v>-0.23301031668220479</c:v>
                </c:pt>
                <c:pt idx="24">
                  <c:v>-0.21481186657729012</c:v>
                </c:pt>
                <c:pt idx="25">
                  <c:v>-0.19741174502162623</c:v>
                </c:pt>
                <c:pt idx="26">
                  <c:v>-0.22117038324010596</c:v>
                </c:pt>
                <c:pt idx="27">
                  <c:v>-0.19477512407691339</c:v>
                </c:pt>
                <c:pt idx="28">
                  <c:v>-0.15280788950908525</c:v>
                </c:pt>
                <c:pt idx="29">
                  <c:v>-0.1540727925200327</c:v>
                </c:pt>
                <c:pt idx="30">
                  <c:v>-0.14408912336539331</c:v>
                </c:pt>
                <c:pt idx="31">
                  <c:v>-0.20510994007561992</c:v>
                </c:pt>
                <c:pt idx="32">
                  <c:v>-0.16980878452094575</c:v>
                </c:pt>
                <c:pt idx="33">
                  <c:v>-0.16906578548945267</c:v>
                </c:pt>
                <c:pt idx="34">
                  <c:v>-0.15982248762200824</c:v>
                </c:pt>
                <c:pt idx="35">
                  <c:v>-0.1563370518213642</c:v>
                </c:pt>
                <c:pt idx="36">
                  <c:v>-0.12597370861664001</c:v>
                </c:pt>
                <c:pt idx="37">
                  <c:v>-0.10220233382395688</c:v>
                </c:pt>
                <c:pt idx="38">
                  <c:v>-0.10545663686227127</c:v>
                </c:pt>
                <c:pt idx="39">
                  <c:v>-0.10503319917486226</c:v>
                </c:pt>
                <c:pt idx="40">
                  <c:v>-0.10101891636466141</c:v>
                </c:pt>
                <c:pt idx="41">
                  <c:v>-0.10789666803155983</c:v>
                </c:pt>
                <c:pt idx="42">
                  <c:v>-0.10984411851067456</c:v>
                </c:pt>
                <c:pt idx="43">
                  <c:v>-0.11197114144122762</c:v>
                </c:pt>
                <c:pt idx="44">
                  <c:v>-0.12190561410567372</c:v>
                </c:pt>
                <c:pt idx="45">
                  <c:v>-0.11989161791571284</c:v>
                </c:pt>
                <c:pt idx="46">
                  <c:v>-0.12715383266691044</c:v>
                </c:pt>
                <c:pt idx="47">
                  <c:v>-0.12663419860831601</c:v>
                </c:pt>
                <c:pt idx="48">
                  <c:v>-0.12166239574684505</c:v>
                </c:pt>
                <c:pt idx="49">
                  <c:v>-0.11140334302494428</c:v>
                </c:pt>
                <c:pt idx="50">
                  <c:v>-0.11275991936364985</c:v>
                </c:pt>
                <c:pt idx="51">
                  <c:v>-0.11008518293622206</c:v>
                </c:pt>
                <c:pt idx="52">
                  <c:v>-0.10941023503942907</c:v>
                </c:pt>
                <c:pt idx="53">
                  <c:v>-0.10849863789771452</c:v>
                </c:pt>
                <c:pt idx="54">
                  <c:v>-0.1098302324670878</c:v>
                </c:pt>
                <c:pt idx="55">
                  <c:v>-0.10507510406561531</c:v>
                </c:pt>
                <c:pt idx="56">
                  <c:v>-9.261183139481588E-2</c:v>
                </c:pt>
                <c:pt idx="57">
                  <c:v>-9.2660395505015924E-2</c:v>
                </c:pt>
                <c:pt idx="58">
                  <c:v>-8.5083836041097732E-2</c:v>
                </c:pt>
                <c:pt idx="59">
                  <c:v>-8.810863211416331E-2</c:v>
                </c:pt>
                <c:pt idx="60">
                  <c:v>-8.8144733412653622E-2</c:v>
                </c:pt>
                <c:pt idx="61">
                  <c:v>-9.4894174374643758E-2</c:v>
                </c:pt>
                <c:pt idx="62">
                  <c:v>-9.5057205060080988E-2</c:v>
                </c:pt>
                <c:pt idx="63">
                  <c:v>-9.664461868833181E-2</c:v>
                </c:pt>
                <c:pt idx="64">
                  <c:v>-9.5908727772071323E-2</c:v>
                </c:pt>
                <c:pt idx="65">
                  <c:v>-9.166401461075184E-2</c:v>
                </c:pt>
                <c:pt idx="66">
                  <c:v>-9.2575548023516835E-2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E6A-43C9-BE63-5A51A2ACB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906112"/>
        <c:axId val="488907904"/>
      </c:lineChart>
      <c:dateAx>
        <c:axId val="488906112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8907904"/>
        <c:crosses val="autoZero"/>
        <c:auto val="1"/>
        <c:lblOffset val="100"/>
        <c:baseTimeUnit val="days"/>
        <c:majorUnit val="1"/>
      </c:dateAx>
      <c:valAx>
        <c:axId val="4889079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8906112"/>
        <c:crosses val="autoZero"/>
        <c:crossBetween val="between"/>
      </c:valAx>
      <c:valAx>
        <c:axId val="4889094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8911232"/>
        <c:crosses val="max"/>
        <c:crossBetween val="between"/>
      </c:valAx>
      <c:dateAx>
        <c:axId val="488911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8909440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1608323928050815E-2"/>
          <c:y val="2.1904868489747816E-2"/>
          <c:w val="0.98839167607194922"/>
          <c:h val="6.5839094823638381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632"/>
          <c:h val="0.74333545216936658"/>
        </c:manualLayout>
      </c:layout>
      <c:areaChart>
        <c:grouping val="standard"/>
        <c:varyColors val="0"/>
        <c:ser>
          <c:idx val="2"/>
          <c:order val="1"/>
          <c:tx>
            <c:strRef>
              <c:f>Main!$DT$52</c:f>
              <c:strCache>
                <c:ptCount val="1"/>
                <c:pt idx="0">
                  <c:v>JACI Sprd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Main!$DT$54:$DT$120</c:f>
              <c:numCache>
                <c:formatCode>General</c:formatCode>
                <c:ptCount val="67"/>
                <c:pt idx="0">
                  <c:v>229.90110000000001</c:v>
                </c:pt>
                <c:pt idx="1">
                  <c:v>228.14590000000001</c:v>
                </c:pt>
                <c:pt idx="2">
                  <c:v>227.88319999999999</c:v>
                </c:pt>
                <c:pt idx="3">
                  <c:v>228.54810000000001</c:v>
                </c:pt>
                <c:pt idx="4">
                  <c:v>227.1404</c:v>
                </c:pt>
                <c:pt idx="5">
                  <c:v>227.1694</c:v>
                </c:pt>
                <c:pt idx="6">
                  <c:v>224.64429999999999</c:v>
                </c:pt>
                <c:pt idx="7">
                  <c:v>224.55520000000001</c:v>
                </c:pt>
                <c:pt idx="8">
                  <c:v>224.33269999999999</c:v>
                </c:pt>
                <c:pt idx="9">
                  <c:v>224.8878</c:v>
                </c:pt>
                <c:pt idx="10">
                  <c:v>220.2226</c:v>
                </c:pt>
                <c:pt idx="11">
                  <c:v>222.91249999999999</c:v>
                </c:pt>
                <c:pt idx="12">
                  <c:v>225.0771</c:v>
                </c:pt>
                <c:pt idx="13">
                  <c:v>223.3646</c:v>
                </c:pt>
                <c:pt idx="14">
                  <c:v>219.3973</c:v>
                </c:pt>
                <c:pt idx="15">
                  <c:v>220.1317</c:v>
                </c:pt>
                <c:pt idx="16">
                  <c:v>220.37909999999999</c:v>
                </c:pt>
                <c:pt idx="17">
                  <c:v>219.17740000000001</c:v>
                </c:pt>
                <c:pt idx="18">
                  <c:v>217.2099</c:v>
                </c:pt>
                <c:pt idx="19">
                  <c:v>217.3905</c:v>
                </c:pt>
                <c:pt idx="20">
                  <c:v>215.99119999999999</c:v>
                </c:pt>
                <c:pt idx="21">
                  <c:v>217.9152</c:v>
                </c:pt>
                <c:pt idx="22">
                  <c:v>217.9152</c:v>
                </c:pt>
                <c:pt idx="23">
                  <c:v>216.00710000000001</c:v>
                </c:pt>
                <c:pt idx="24">
                  <c:v>220.89449999999999</c:v>
                </c:pt>
                <c:pt idx="25">
                  <c:v>221.0993</c:v>
                </c:pt>
                <c:pt idx="26">
                  <c:v>221.3065</c:v>
                </c:pt>
                <c:pt idx="27">
                  <c:v>219.44649999999999</c:v>
                </c:pt>
                <c:pt idx="28">
                  <c:v>214.99350000000001</c:v>
                </c:pt>
                <c:pt idx="29">
                  <c:v>215.5872</c:v>
                </c:pt>
                <c:pt idx="30">
                  <c:v>220.85579999999999</c:v>
                </c:pt>
                <c:pt idx="31">
                  <c:v>212.21619999999999</c:v>
                </c:pt>
                <c:pt idx="32">
                  <c:v>210.3706</c:v>
                </c:pt>
                <c:pt idx="33">
                  <c:v>209.4057</c:v>
                </c:pt>
                <c:pt idx="34">
                  <c:v>212.5565</c:v>
                </c:pt>
                <c:pt idx="35">
                  <c:v>212.5823</c:v>
                </c:pt>
                <c:pt idx="36">
                  <c:v>211.15780000000001</c:v>
                </c:pt>
                <c:pt idx="37">
                  <c:v>212.63630000000001</c:v>
                </c:pt>
                <c:pt idx="38">
                  <c:v>214.47710000000001</c:v>
                </c:pt>
                <c:pt idx="39">
                  <c:v>213.2748</c:v>
                </c:pt>
                <c:pt idx="40">
                  <c:v>212.96260000000001</c:v>
                </c:pt>
                <c:pt idx="41">
                  <c:v>212.58090000000001</c:v>
                </c:pt>
                <c:pt idx="42">
                  <c:v>212.97219999999999</c:v>
                </c:pt>
                <c:pt idx="43">
                  <c:v>212.48990000000001</c:v>
                </c:pt>
                <c:pt idx="44">
                  <c:v>214.3854</c:v>
                </c:pt>
                <c:pt idx="45">
                  <c:v>216.41390000000001</c:v>
                </c:pt>
                <c:pt idx="46">
                  <c:v>216.3596</c:v>
                </c:pt>
                <c:pt idx="47">
                  <c:v>216.3596</c:v>
                </c:pt>
                <c:pt idx="48">
                  <c:v>217.1823</c:v>
                </c:pt>
                <c:pt idx="49">
                  <c:v>215.47210000000001</c:v>
                </c:pt>
                <c:pt idx="50">
                  <c:v>218.44470000000001</c:v>
                </c:pt>
                <c:pt idx="51">
                  <c:v>219.1729</c:v>
                </c:pt>
                <c:pt idx="52">
                  <c:v>219.44659999999999</c:v>
                </c:pt>
                <c:pt idx="53">
                  <c:v>220.2209</c:v>
                </c:pt>
                <c:pt idx="54">
                  <c:v>221.74510000000001</c:v>
                </c:pt>
                <c:pt idx="55">
                  <c:v>221.9365</c:v>
                </c:pt>
                <c:pt idx="56">
                  <c:v>222.422</c:v>
                </c:pt>
                <c:pt idx="57">
                  <c:v>222.422</c:v>
                </c:pt>
                <c:pt idx="58">
                  <c:v>225.4325</c:v>
                </c:pt>
                <c:pt idx="59">
                  <c:v>224.292</c:v>
                </c:pt>
                <c:pt idx="60">
                  <c:v>223.6311</c:v>
                </c:pt>
                <c:pt idx="61">
                  <c:v>224.12110000000001</c:v>
                </c:pt>
                <c:pt idx="62">
                  <c:v>224.12110000000001</c:v>
                </c:pt>
                <c:pt idx="63">
                  <c:v>224.92500000000001</c:v>
                </c:pt>
                <c:pt idx="64">
                  <c:v>225.03809999999999</c:v>
                </c:pt>
                <c:pt idx="65">
                  <c:v>227.52160000000001</c:v>
                </c:pt>
                <c:pt idx="66">
                  <c:v>226.8109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C65-41F4-9FDC-1B929A243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947072"/>
        <c:axId val="488945536"/>
      </c:areaChart>
      <c:lineChart>
        <c:grouping val="standard"/>
        <c:varyColors val="0"/>
        <c:ser>
          <c:idx val="0"/>
          <c:order val="0"/>
          <c:tx>
            <c:strRef>
              <c:f>Main!$BF$52</c:f>
              <c:strCache>
                <c:ptCount val="1"/>
                <c:pt idx="0">
                  <c:v>Corr: JACI Sprd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Main!$BF$54:$BF$120</c:f>
              <c:numCache>
                <c:formatCode>General</c:formatCode>
                <c:ptCount val="67"/>
                <c:pt idx="0">
                  <c:v>-0.28276043879342316</c:v>
                </c:pt>
                <c:pt idx="1">
                  <c:v>-0.30290874569065168</c:v>
                </c:pt>
                <c:pt idx="2">
                  <c:v>-0.30271531446588884</c:v>
                </c:pt>
                <c:pt idx="3">
                  <c:v>-0.30669124881989951</c:v>
                </c:pt>
                <c:pt idx="4">
                  <c:v>-0.3176641356615898</c:v>
                </c:pt>
                <c:pt idx="5">
                  <c:v>-0.31115884228275403</c:v>
                </c:pt>
                <c:pt idx="6">
                  <c:v>-0.29924623488381019</c:v>
                </c:pt>
                <c:pt idx="7">
                  <c:v>-0.30735140789831494</c:v>
                </c:pt>
                <c:pt idx="8">
                  <c:v>-0.31122110011366932</c:v>
                </c:pt>
                <c:pt idx="9">
                  <c:v>-0.31696876813942104</c:v>
                </c:pt>
                <c:pt idx="10">
                  <c:v>-0.31677791950866696</c:v>
                </c:pt>
                <c:pt idx="11">
                  <c:v>-0.27825603358770146</c:v>
                </c:pt>
                <c:pt idx="12">
                  <c:v>-0.29087687629640996</c:v>
                </c:pt>
                <c:pt idx="13">
                  <c:v>-0.28734317947560367</c:v>
                </c:pt>
                <c:pt idx="14">
                  <c:v>-0.29175671624168753</c:v>
                </c:pt>
                <c:pt idx="15">
                  <c:v>-0.29717517911115093</c:v>
                </c:pt>
                <c:pt idx="16">
                  <c:v>-0.29937488652038624</c:v>
                </c:pt>
                <c:pt idx="17">
                  <c:v>-0.3084583380948584</c:v>
                </c:pt>
                <c:pt idx="18">
                  <c:v>-0.32191898668435143</c:v>
                </c:pt>
                <c:pt idx="19">
                  <c:v>-0.3307164036993232</c:v>
                </c:pt>
                <c:pt idx="20">
                  <c:v>-0.34293657896472174</c:v>
                </c:pt>
                <c:pt idx="21">
                  <c:v>-0.32761714945646891</c:v>
                </c:pt>
                <c:pt idx="22">
                  <c:v>-0.32299802629409785</c:v>
                </c:pt>
                <c:pt idx="23">
                  <c:v>-0.3175066546975438</c:v>
                </c:pt>
                <c:pt idx="24">
                  <c:v>-0.27864889689319106</c:v>
                </c:pt>
                <c:pt idx="25">
                  <c:v>-0.28258289465000958</c:v>
                </c:pt>
                <c:pt idx="26">
                  <c:v>-0.309597030299535</c:v>
                </c:pt>
                <c:pt idx="27">
                  <c:v>-0.33244063007479913</c:v>
                </c:pt>
                <c:pt idx="28">
                  <c:v>-0.29361469660923156</c:v>
                </c:pt>
                <c:pt idx="29">
                  <c:v>-0.30819486641516336</c:v>
                </c:pt>
                <c:pt idx="30">
                  <c:v>-0.39953654014574769</c:v>
                </c:pt>
                <c:pt idx="31">
                  <c:v>-0.19776201146079364</c:v>
                </c:pt>
                <c:pt idx="32">
                  <c:v>-0.14288157807215041</c:v>
                </c:pt>
                <c:pt idx="33">
                  <c:v>-0.13685495739442005</c:v>
                </c:pt>
                <c:pt idx="34">
                  <c:v>-0.19162163144461025</c:v>
                </c:pt>
                <c:pt idx="35">
                  <c:v>-0.19179065318593541</c:v>
                </c:pt>
                <c:pt idx="36">
                  <c:v>-0.16060457541168224</c:v>
                </c:pt>
                <c:pt idx="37">
                  <c:v>-0.15389068614472562</c:v>
                </c:pt>
                <c:pt idx="38">
                  <c:v>-0.13503309128844049</c:v>
                </c:pt>
                <c:pt idx="39">
                  <c:v>-0.14230078285549691</c:v>
                </c:pt>
                <c:pt idx="40">
                  <c:v>-0.14403351598354275</c:v>
                </c:pt>
                <c:pt idx="41">
                  <c:v>-0.12892449250027913</c:v>
                </c:pt>
                <c:pt idx="42">
                  <c:v>-0.1328153166744577</c:v>
                </c:pt>
                <c:pt idx="43">
                  <c:v>-0.13416521359250558</c:v>
                </c:pt>
                <c:pt idx="44">
                  <c:v>-0.1595246189705111</c:v>
                </c:pt>
                <c:pt idx="45">
                  <c:v>-0.17516152474523172</c:v>
                </c:pt>
                <c:pt idx="46">
                  <c:v>-0.1697908229520316</c:v>
                </c:pt>
                <c:pt idx="47">
                  <c:v>-0.16862316170353525</c:v>
                </c:pt>
                <c:pt idx="48">
                  <c:v>-0.18390569965863687</c:v>
                </c:pt>
                <c:pt idx="49">
                  <c:v>-0.21078077436899836</c:v>
                </c:pt>
                <c:pt idx="50">
                  <c:v>-0.21210526287616949</c:v>
                </c:pt>
                <c:pt idx="51">
                  <c:v>-0.20619973090015867</c:v>
                </c:pt>
                <c:pt idx="52">
                  <c:v>-0.19761601271040247</c:v>
                </c:pt>
                <c:pt idx="53">
                  <c:v>-0.19808884793112247</c:v>
                </c:pt>
                <c:pt idx="54">
                  <c:v>-0.19356609232714234</c:v>
                </c:pt>
                <c:pt idx="55">
                  <c:v>-0.18413905019069318</c:v>
                </c:pt>
                <c:pt idx="56">
                  <c:v>-0.18117093517904498</c:v>
                </c:pt>
                <c:pt idx="57">
                  <c:v>-0.18118245109397249</c:v>
                </c:pt>
                <c:pt idx="58">
                  <c:v>-0.21151177595241302</c:v>
                </c:pt>
                <c:pt idx="59">
                  <c:v>-0.22975181998455721</c:v>
                </c:pt>
                <c:pt idx="60">
                  <c:v>-0.21856274103074202</c:v>
                </c:pt>
                <c:pt idx="61">
                  <c:v>-0.21986649055475307</c:v>
                </c:pt>
                <c:pt idx="62">
                  <c:v>-0.21503322543411479</c:v>
                </c:pt>
                <c:pt idx="63">
                  <c:v>-0.19686538970413331</c:v>
                </c:pt>
                <c:pt idx="64">
                  <c:v>-0.20522704096492364</c:v>
                </c:pt>
                <c:pt idx="65">
                  <c:v>-0.24610745277749516</c:v>
                </c:pt>
                <c:pt idx="66">
                  <c:v>-0.25759071070457668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C65-41F4-9FDC-1B929A243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942208"/>
        <c:axId val="488944000"/>
      </c:lineChart>
      <c:dateAx>
        <c:axId val="488942208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8944000"/>
        <c:crosses val="autoZero"/>
        <c:auto val="1"/>
        <c:lblOffset val="100"/>
        <c:baseTimeUnit val="days"/>
        <c:majorUnit val="1"/>
      </c:dateAx>
      <c:valAx>
        <c:axId val="48894400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8942208"/>
        <c:crosses val="autoZero"/>
        <c:crossBetween val="between"/>
      </c:valAx>
      <c:valAx>
        <c:axId val="4889455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8947072"/>
        <c:crosses val="max"/>
        <c:crossBetween val="between"/>
      </c:valAx>
      <c:dateAx>
        <c:axId val="4889470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8945536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1608323928050815E-2"/>
          <c:y val="2.1904868489747816E-2"/>
          <c:w val="0.98839167607194922"/>
          <c:h val="6.5839094823638436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654"/>
          <c:h val="0.74333545216936692"/>
        </c:manualLayout>
      </c:layout>
      <c:areaChart>
        <c:grouping val="standard"/>
        <c:varyColors val="0"/>
        <c:ser>
          <c:idx val="2"/>
          <c:order val="1"/>
          <c:tx>
            <c:strRef>
              <c:f>Main!$DU$52</c:f>
              <c:strCache>
                <c:ptCount val="1"/>
                <c:pt idx="0">
                  <c:v>JACI IG Sprd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Main!$DU$54:$DU$120</c:f>
              <c:numCache>
                <c:formatCode>General</c:formatCode>
                <c:ptCount val="67"/>
                <c:pt idx="0">
                  <c:v>164.56020000000001</c:v>
                </c:pt>
                <c:pt idx="1">
                  <c:v>163.2824</c:v>
                </c:pt>
                <c:pt idx="2">
                  <c:v>162.9349</c:v>
                </c:pt>
                <c:pt idx="3">
                  <c:v>163.85769999999999</c:v>
                </c:pt>
                <c:pt idx="4">
                  <c:v>162.68620000000001</c:v>
                </c:pt>
                <c:pt idx="5">
                  <c:v>162.90979999999999</c:v>
                </c:pt>
                <c:pt idx="6">
                  <c:v>160.44909999999999</c:v>
                </c:pt>
                <c:pt idx="7">
                  <c:v>160.2534</c:v>
                </c:pt>
                <c:pt idx="8">
                  <c:v>160.0402</c:v>
                </c:pt>
                <c:pt idx="9">
                  <c:v>160.94759999999999</c:v>
                </c:pt>
                <c:pt idx="10">
                  <c:v>156.55359999999999</c:v>
                </c:pt>
                <c:pt idx="11">
                  <c:v>159.24299999999999</c:v>
                </c:pt>
                <c:pt idx="12">
                  <c:v>161.36859999999999</c:v>
                </c:pt>
                <c:pt idx="13">
                  <c:v>160.23509999999999</c:v>
                </c:pt>
                <c:pt idx="14">
                  <c:v>156.62270000000001</c:v>
                </c:pt>
                <c:pt idx="15">
                  <c:v>157.02379999999999</c:v>
                </c:pt>
                <c:pt idx="16">
                  <c:v>157.05369999999999</c:v>
                </c:pt>
                <c:pt idx="17">
                  <c:v>155.98480000000001</c:v>
                </c:pt>
                <c:pt idx="18">
                  <c:v>154.07730000000001</c:v>
                </c:pt>
                <c:pt idx="19">
                  <c:v>154.43129999999999</c:v>
                </c:pt>
                <c:pt idx="20">
                  <c:v>153.1</c:v>
                </c:pt>
                <c:pt idx="21">
                  <c:v>154.798</c:v>
                </c:pt>
                <c:pt idx="22">
                  <c:v>154.798</c:v>
                </c:pt>
                <c:pt idx="23">
                  <c:v>152.91079999999999</c:v>
                </c:pt>
                <c:pt idx="24">
                  <c:v>157.1722</c:v>
                </c:pt>
                <c:pt idx="25">
                  <c:v>157.22329999999999</c:v>
                </c:pt>
                <c:pt idx="26">
                  <c:v>157.6978</c:v>
                </c:pt>
                <c:pt idx="27">
                  <c:v>155.9513</c:v>
                </c:pt>
                <c:pt idx="28">
                  <c:v>152.26990000000001</c:v>
                </c:pt>
                <c:pt idx="29">
                  <c:v>152.67070000000001</c:v>
                </c:pt>
                <c:pt idx="30">
                  <c:v>157.61789999999999</c:v>
                </c:pt>
                <c:pt idx="31">
                  <c:v>150.20849999999999</c:v>
                </c:pt>
                <c:pt idx="32">
                  <c:v>149.0498</c:v>
                </c:pt>
                <c:pt idx="33">
                  <c:v>147.91249999999999</c:v>
                </c:pt>
                <c:pt idx="34">
                  <c:v>150.88339999999999</c:v>
                </c:pt>
                <c:pt idx="35">
                  <c:v>150.44649999999999</c:v>
                </c:pt>
                <c:pt idx="36">
                  <c:v>149.1722</c:v>
                </c:pt>
                <c:pt idx="37">
                  <c:v>150.36750000000001</c:v>
                </c:pt>
                <c:pt idx="38">
                  <c:v>152.2047</c:v>
                </c:pt>
                <c:pt idx="39">
                  <c:v>151.05459999999999</c:v>
                </c:pt>
                <c:pt idx="40">
                  <c:v>150.97839999999999</c:v>
                </c:pt>
                <c:pt idx="41">
                  <c:v>150.82149999999999</c:v>
                </c:pt>
                <c:pt idx="42">
                  <c:v>151.19460000000001</c:v>
                </c:pt>
                <c:pt idx="43">
                  <c:v>150.64949999999999</c:v>
                </c:pt>
                <c:pt idx="44">
                  <c:v>152.29480000000001</c:v>
                </c:pt>
                <c:pt idx="45">
                  <c:v>153.99469999999999</c:v>
                </c:pt>
                <c:pt idx="46">
                  <c:v>153.91079999999999</c:v>
                </c:pt>
                <c:pt idx="47">
                  <c:v>153.91079999999999</c:v>
                </c:pt>
                <c:pt idx="48">
                  <c:v>154.62289999999999</c:v>
                </c:pt>
                <c:pt idx="49">
                  <c:v>153.0806</c:v>
                </c:pt>
                <c:pt idx="50">
                  <c:v>155.8614</c:v>
                </c:pt>
                <c:pt idx="51">
                  <c:v>156.50219999999999</c:v>
                </c:pt>
                <c:pt idx="52">
                  <c:v>156.6216</c:v>
                </c:pt>
                <c:pt idx="53">
                  <c:v>157.40610000000001</c:v>
                </c:pt>
                <c:pt idx="54">
                  <c:v>158.58760000000001</c:v>
                </c:pt>
                <c:pt idx="55">
                  <c:v>158.26609999999999</c:v>
                </c:pt>
                <c:pt idx="56">
                  <c:v>158.45169999999999</c:v>
                </c:pt>
                <c:pt idx="57">
                  <c:v>158.45169999999999</c:v>
                </c:pt>
                <c:pt idx="58">
                  <c:v>160.26859999999999</c:v>
                </c:pt>
                <c:pt idx="59">
                  <c:v>159.3587</c:v>
                </c:pt>
                <c:pt idx="60">
                  <c:v>158.75700000000001</c:v>
                </c:pt>
                <c:pt idx="61">
                  <c:v>159.12729999999999</c:v>
                </c:pt>
                <c:pt idx="62">
                  <c:v>159.12729999999999</c:v>
                </c:pt>
                <c:pt idx="63">
                  <c:v>159.7825</c:v>
                </c:pt>
                <c:pt idx="64">
                  <c:v>159.92060000000001</c:v>
                </c:pt>
                <c:pt idx="65">
                  <c:v>162.24940000000001</c:v>
                </c:pt>
                <c:pt idx="66">
                  <c:v>161.5205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53A-4440-AC3E-2FFBF96FD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981248"/>
        <c:axId val="488975360"/>
      </c:areaChart>
      <c:lineChart>
        <c:grouping val="standard"/>
        <c:varyColors val="0"/>
        <c:ser>
          <c:idx val="0"/>
          <c:order val="0"/>
          <c:tx>
            <c:strRef>
              <c:f>Main!$BG$52</c:f>
              <c:strCache>
                <c:ptCount val="1"/>
                <c:pt idx="0">
                  <c:v>Corr: JACI IG Sprd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Main!$BG$54:$BG$120</c:f>
              <c:numCache>
                <c:formatCode>General</c:formatCode>
                <c:ptCount val="67"/>
                <c:pt idx="0">
                  <c:v>-0.26549848971530454</c:v>
                </c:pt>
                <c:pt idx="1">
                  <c:v>-0.28171532626366297</c:v>
                </c:pt>
                <c:pt idx="2">
                  <c:v>-0.28128985107765359</c:v>
                </c:pt>
                <c:pt idx="3">
                  <c:v>-0.28605451765382739</c:v>
                </c:pt>
                <c:pt idx="4">
                  <c:v>-0.29629900113851748</c:v>
                </c:pt>
                <c:pt idx="5">
                  <c:v>-0.29019960542807022</c:v>
                </c:pt>
                <c:pt idx="6">
                  <c:v>-0.27707550826629557</c:v>
                </c:pt>
                <c:pt idx="7">
                  <c:v>-0.28619681754832194</c:v>
                </c:pt>
                <c:pt idx="8">
                  <c:v>-0.28960511961039975</c:v>
                </c:pt>
                <c:pt idx="9">
                  <c:v>-0.29148715788226126</c:v>
                </c:pt>
                <c:pt idx="10">
                  <c:v>-0.29079066369194878</c:v>
                </c:pt>
                <c:pt idx="11">
                  <c:v>-0.24672613527077725</c:v>
                </c:pt>
                <c:pt idx="12">
                  <c:v>-0.2646267001834437</c:v>
                </c:pt>
                <c:pt idx="13">
                  <c:v>-0.26618229839308388</c:v>
                </c:pt>
                <c:pt idx="14">
                  <c:v>-0.27056958489278421</c:v>
                </c:pt>
                <c:pt idx="15">
                  <c:v>-0.27290499259373491</c:v>
                </c:pt>
                <c:pt idx="16">
                  <c:v>-0.27157015539451973</c:v>
                </c:pt>
                <c:pt idx="17">
                  <c:v>-0.28017676176491291</c:v>
                </c:pt>
                <c:pt idx="18">
                  <c:v>-0.29661077650738193</c:v>
                </c:pt>
                <c:pt idx="19">
                  <c:v>-0.32520866842680546</c:v>
                </c:pt>
                <c:pt idx="20">
                  <c:v>-0.33607466565693916</c:v>
                </c:pt>
                <c:pt idx="21">
                  <c:v>-0.32182409314984883</c:v>
                </c:pt>
                <c:pt idx="22">
                  <c:v>-0.31634043554609531</c:v>
                </c:pt>
                <c:pt idx="23">
                  <c:v>-0.3111681656024986</c:v>
                </c:pt>
                <c:pt idx="24">
                  <c:v>-0.27191792029890893</c:v>
                </c:pt>
                <c:pt idx="25">
                  <c:v>-0.27692217974522998</c:v>
                </c:pt>
                <c:pt idx="26">
                  <c:v>-0.29922226273706337</c:v>
                </c:pt>
                <c:pt idx="27">
                  <c:v>-0.32305531485975969</c:v>
                </c:pt>
                <c:pt idx="28">
                  <c:v>-0.2860194670803009</c:v>
                </c:pt>
                <c:pt idx="29">
                  <c:v>-0.29912382936277682</c:v>
                </c:pt>
                <c:pt idx="30">
                  <c:v>-0.39076403157327128</c:v>
                </c:pt>
                <c:pt idx="31">
                  <c:v>-0.18868826216342255</c:v>
                </c:pt>
                <c:pt idx="32">
                  <c:v>-0.15911193133318402</c:v>
                </c:pt>
                <c:pt idx="33">
                  <c:v>-0.15366548124750393</c:v>
                </c:pt>
                <c:pt idx="34">
                  <c:v>-0.21640936249075174</c:v>
                </c:pt>
                <c:pt idx="35">
                  <c:v>-0.22149002322284966</c:v>
                </c:pt>
                <c:pt idx="36">
                  <c:v>-0.18879615288135132</c:v>
                </c:pt>
                <c:pt idx="37">
                  <c:v>-0.17710261059973406</c:v>
                </c:pt>
                <c:pt idx="38">
                  <c:v>-0.15589820726275769</c:v>
                </c:pt>
                <c:pt idx="39">
                  <c:v>-0.16363947689098415</c:v>
                </c:pt>
                <c:pt idx="40">
                  <c:v>-0.16326360771040857</c:v>
                </c:pt>
                <c:pt idx="41">
                  <c:v>-0.17821585446957058</c:v>
                </c:pt>
                <c:pt idx="42">
                  <c:v>-0.18061575792341436</c:v>
                </c:pt>
                <c:pt idx="43">
                  <c:v>-0.18211432532370767</c:v>
                </c:pt>
                <c:pt idx="44">
                  <c:v>-0.20665834092033802</c:v>
                </c:pt>
                <c:pt idx="45">
                  <c:v>-0.22190643204184987</c:v>
                </c:pt>
                <c:pt idx="46">
                  <c:v>-0.215817187352392</c:v>
                </c:pt>
                <c:pt idx="47">
                  <c:v>-0.21522423800452106</c:v>
                </c:pt>
                <c:pt idx="48">
                  <c:v>-0.2299979559145145</c:v>
                </c:pt>
                <c:pt idx="49">
                  <c:v>-0.25673304610832398</c:v>
                </c:pt>
                <c:pt idx="50">
                  <c:v>-0.26054101313934291</c:v>
                </c:pt>
                <c:pt idx="51">
                  <c:v>-0.2573940203100108</c:v>
                </c:pt>
                <c:pt idx="52">
                  <c:v>-0.24648932233380494</c:v>
                </c:pt>
                <c:pt idx="53">
                  <c:v>-0.24703748953245017</c:v>
                </c:pt>
                <c:pt idx="54">
                  <c:v>-0.24259288970425233</c:v>
                </c:pt>
                <c:pt idx="55">
                  <c:v>-0.23611998868197723</c:v>
                </c:pt>
                <c:pt idx="56">
                  <c:v>-0.24479354020895283</c:v>
                </c:pt>
                <c:pt idx="57">
                  <c:v>-0.24480826034886635</c:v>
                </c:pt>
                <c:pt idx="58">
                  <c:v>-0.26905905152917453</c:v>
                </c:pt>
                <c:pt idx="59">
                  <c:v>-0.28664159995288097</c:v>
                </c:pt>
                <c:pt idx="60">
                  <c:v>-0.27350229236776868</c:v>
                </c:pt>
                <c:pt idx="61">
                  <c:v>-0.27873089426688397</c:v>
                </c:pt>
                <c:pt idx="62">
                  <c:v>-0.27319873874458339</c:v>
                </c:pt>
                <c:pt idx="63">
                  <c:v>-0.25783793401354571</c:v>
                </c:pt>
                <c:pt idx="64">
                  <c:v>-0.26680108929573343</c:v>
                </c:pt>
                <c:pt idx="65">
                  <c:v>-0.30658529515330468</c:v>
                </c:pt>
                <c:pt idx="66">
                  <c:v>-0.31868655109311039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53A-4440-AC3E-2FFBF96FD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972288"/>
        <c:axId val="488973824"/>
      </c:lineChart>
      <c:dateAx>
        <c:axId val="488972288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8973824"/>
        <c:crosses val="autoZero"/>
        <c:auto val="1"/>
        <c:lblOffset val="100"/>
        <c:baseTimeUnit val="days"/>
        <c:majorUnit val="1"/>
      </c:dateAx>
      <c:valAx>
        <c:axId val="48897382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8972288"/>
        <c:crosses val="autoZero"/>
        <c:crossBetween val="between"/>
      </c:valAx>
      <c:valAx>
        <c:axId val="4889753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8981248"/>
        <c:crosses val="max"/>
        <c:crossBetween val="between"/>
      </c:valAx>
      <c:dateAx>
        <c:axId val="4889812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8975360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1608323928050815E-2"/>
          <c:y val="2.1904868489747816E-2"/>
          <c:w val="0.98839167607194922"/>
          <c:h val="6.5839094823638492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677"/>
          <c:h val="0.74333545216936714"/>
        </c:manualLayout>
      </c:layout>
      <c:areaChart>
        <c:grouping val="standard"/>
        <c:varyColors val="0"/>
        <c:ser>
          <c:idx val="2"/>
          <c:order val="1"/>
          <c:tx>
            <c:strRef>
              <c:f>Main!$DV$52</c:f>
              <c:strCache>
                <c:ptCount val="1"/>
                <c:pt idx="0">
                  <c:v>JACI HY Sprd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Main!$DV$54:$DV$120</c:f>
              <c:numCache>
                <c:formatCode>General</c:formatCode>
                <c:ptCount val="67"/>
                <c:pt idx="0">
                  <c:v>444.0992</c:v>
                </c:pt>
                <c:pt idx="1">
                  <c:v>440.44420000000002</c:v>
                </c:pt>
                <c:pt idx="2">
                  <c:v>440.79520000000002</c:v>
                </c:pt>
                <c:pt idx="3">
                  <c:v>440.41609999999997</c:v>
                </c:pt>
                <c:pt idx="4">
                  <c:v>437.83940000000001</c:v>
                </c:pt>
                <c:pt idx="5">
                  <c:v>436.86079999999998</c:v>
                </c:pt>
                <c:pt idx="6">
                  <c:v>433.98970000000003</c:v>
                </c:pt>
                <c:pt idx="7">
                  <c:v>434.28820000000002</c:v>
                </c:pt>
                <c:pt idx="8">
                  <c:v>433.94</c:v>
                </c:pt>
                <c:pt idx="9">
                  <c:v>433.2824</c:v>
                </c:pt>
                <c:pt idx="10">
                  <c:v>427.37689999999998</c:v>
                </c:pt>
                <c:pt idx="11">
                  <c:v>430.17070000000001</c:v>
                </c:pt>
                <c:pt idx="12">
                  <c:v>432.67989999999998</c:v>
                </c:pt>
                <c:pt idx="13">
                  <c:v>428.7176</c:v>
                </c:pt>
                <c:pt idx="14">
                  <c:v>423.27530000000002</c:v>
                </c:pt>
                <c:pt idx="15">
                  <c:v>429.96550000000002</c:v>
                </c:pt>
                <c:pt idx="16">
                  <c:v>431.18169999999998</c:v>
                </c:pt>
                <c:pt idx="17">
                  <c:v>429.31670000000003</c:v>
                </c:pt>
                <c:pt idx="18">
                  <c:v>427.03059999999999</c:v>
                </c:pt>
                <c:pt idx="19">
                  <c:v>426.88170000000002</c:v>
                </c:pt>
                <c:pt idx="20">
                  <c:v>425.24669999999998</c:v>
                </c:pt>
                <c:pt idx="21">
                  <c:v>428.0985</c:v>
                </c:pt>
                <c:pt idx="22">
                  <c:v>428.0985</c:v>
                </c:pt>
                <c:pt idx="23">
                  <c:v>425.89120000000003</c:v>
                </c:pt>
                <c:pt idx="24">
                  <c:v>433.52929999999998</c:v>
                </c:pt>
                <c:pt idx="25">
                  <c:v>434.2491</c:v>
                </c:pt>
                <c:pt idx="26">
                  <c:v>433.13350000000003</c:v>
                </c:pt>
                <c:pt idx="27">
                  <c:v>430.9821</c:v>
                </c:pt>
                <c:pt idx="28">
                  <c:v>423.45530000000002</c:v>
                </c:pt>
                <c:pt idx="29">
                  <c:v>425.43099999999998</c:v>
                </c:pt>
                <c:pt idx="30">
                  <c:v>432.0976</c:v>
                </c:pt>
                <c:pt idx="31">
                  <c:v>418.17809999999997</c:v>
                </c:pt>
                <c:pt idx="32">
                  <c:v>413.97699999999998</c:v>
                </c:pt>
                <c:pt idx="33">
                  <c:v>414.0539</c:v>
                </c:pt>
                <c:pt idx="34">
                  <c:v>417.90010000000001</c:v>
                </c:pt>
                <c:pt idx="35">
                  <c:v>418.80169999999998</c:v>
                </c:pt>
                <c:pt idx="36">
                  <c:v>416.8177</c:v>
                </c:pt>
                <c:pt idx="37">
                  <c:v>419.59100000000001</c:v>
                </c:pt>
                <c:pt idx="38">
                  <c:v>421.24489999999997</c:v>
                </c:pt>
                <c:pt idx="39">
                  <c:v>419.80790000000002</c:v>
                </c:pt>
                <c:pt idx="40">
                  <c:v>418.79680000000002</c:v>
                </c:pt>
                <c:pt idx="41">
                  <c:v>417.3614</c:v>
                </c:pt>
                <c:pt idx="42">
                  <c:v>417.80560000000003</c:v>
                </c:pt>
                <c:pt idx="43">
                  <c:v>417.79169999999999</c:v>
                </c:pt>
                <c:pt idx="44">
                  <c:v>420.86599999999999</c:v>
                </c:pt>
                <c:pt idx="45">
                  <c:v>424.10480000000001</c:v>
                </c:pt>
                <c:pt idx="46">
                  <c:v>423.85379999999998</c:v>
                </c:pt>
                <c:pt idx="47">
                  <c:v>423.85379999999998</c:v>
                </c:pt>
                <c:pt idx="48">
                  <c:v>425.01389999999998</c:v>
                </c:pt>
                <c:pt idx="49">
                  <c:v>422.37470000000002</c:v>
                </c:pt>
                <c:pt idx="50">
                  <c:v>426.71030000000002</c:v>
                </c:pt>
                <c:pt idx="51">
                  <c:v>427.93400000000003</c:v>
                </c:pt>
                <c:pt idx="52">
                  <c:v>428.8546</c:v>
                </c:pt>
                <c:pt idx="53">
                  <c:v>429.59820000000002</c:v>
                </c:pt>
                <c:pt idx="54">
                  <c:v>432.44729999999998</c:v>
                </c:pt>
                <c:pt idx="55">
                  <c:v>434.7876</c:v>
                </c:pt>
                <c:pt idx="56">
                  <c:v>436.66219999999998</c:v>
                </c:pt>
                <c:pt idx="57">
                  <c:v>436.66219999999998</c:v>
                </c:pt>
                <c:pt idx="58">
                  <c:v>436.84410000000003</c:v>
                </c:pt>
                <c:pt idx="59">
                  <c:v>434.56560000000002</c:v>
                </c:pt>
                <c:pt idx="60">
                  <c:v>433.51190000000003</c:v>
                </c:pt>
                <c:pt idx="61">
                  <c:v>434.44209999999998</c:v>
                </c:pt>
                <c:pt idx="62">
                  <c:v>434.44209999999998</c:v>
                </c:pt>
                <c:pt idx="63">
                  <c:v>435.65550000000002</c:v>
                </c:pt>
                <c:pt idx="64">
                  <c:v>435.9228</c:v>
                </c:pt>
                <c:pt idx="65">
                  <c:v>439.5849</c:v>
                </c:pt>
                <c:pt idx="66">
                  <c:v>439.09949999999998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D6-446B-BEE2-BFF40DD06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000960"/>
        <c:axId val="488999168"/>
      </c:areaChart>
      <c:lineChart>
        <c:grouping val="standard"/>
        <c:varyColors val="0"/>
        <c:ser>
          <c:idx val="0"/>
          <c:order val="0"/>
          <c:tx>
            <c:strRef>
              <c:f>Main!$BH$52</c:f>
              <c:strCache>
                <c:ptCount val="1"/>
                <c:pt idx="0">
                  <c:v>Corr: JACI HY Sprd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Main!$BH$54:$BH$120</c:f>
              <c:numCache>
                <c:formatCode>General</c:formatCode>
                <c:ptCount val="67"/>
                <c:pt idx="0">
                  <c:v>-0.28127410251136231</c:v>
                </c:pt>
                <c:pt idx="1">
                  <c:v>-0.30873778867449303</c:v>
                </c:pt>
                <c:pt idx="2">
                  <c:v>-0.30960942020786869</c:v>
                </c:pt>
                <c:pt idx="3">
                  <c:v>-0.31187618932518313</c:v>
                </c:pt>
                <c:pt idx="4">
                  <c:v>-0.32549667703382484</c:v>
                </c:pt>
                <c:pt idx="5">
                  <c:v>-0.31722560015660578</c:v>
                </c:pt>
                <c:pt idx="6">
                  <c:v>-0.30859514126719295</c:v>
                </c:pt>
                <c:pt idx="7">
                  <c:v>-0.31389334321481038</c:v>
                </c:pt>
                <c:pt idx="8">
                  <c:v>-0.31975806456588834</c:v>
                </c:pt>
                <c:pt idx="9">
                  <c:v>-0.33418657064943946</c:v>
                </c:pt>
                <c:pt idx="10">
                  <c:v>-0.33318277628333737</c:v>
                </c:pt>
                <c:pt idx="11">
                  <c:v>-0.30715456604818547</c:v>
                </c:pt>
                <c:pt idx="12">
                  <c:v>-0.30806437461594277</c:v>
                </c:pt>
                <c:pt idx="13">
                  <c:v>-0.2968433739753244</c:v>
                </c:pt>
                <c:pt idx="14">
                  <c:v>-0.29984818068579111</c:v>
                </c:pt>
                <c:pt idx="15">
                  <c:v>-0.34601727023432088</c:v>
                </c:pt>
                <c:pt idx="16">
                  <c:v>-0.35738583032411753</c:v>
                </c:pt>
                <c:pt idx="17">
                  <c:v>-0.36737509314067412</c:v>
                </c:pt>
                <c:pt idx="18">
                  <c:v>-0.37370463467664677</c:v>
                </c:pt>
                <c:pt idx="19">
                  <c:v>-0.30938706062081223</c:v>
                </c:pt>
                <c:pt idx="20">
                  <c:v>-0.3215353010502342</c:v>
                </c:pt>
                <c:pt idx="21">
                  <c:v>-0.30540513657214846</c:v>
                </c:pt>
                <c:pt idx="22">
                  <c:v>-0.30304858480985081</c:v>
                </c:pt>
                <c:pt idx="23">
                  <c:v>-0.29777711851439825</c:v>
                </c:pt>
                <c:pt idx="24">
                  <c:v>-0.25798145047889748</c:v>
                </c:pt>
                <c:pt idx="25">
                  <c:v>-0.25857918331564478</c:v>
                </c:pt>
                <c:pt idx="26">
                  <c:v>-0.29688805854661532</c:v>
                </c:pt>
                <c:pt idx="27">
                  <c:v>-0.31329932558768181</c:v>
                </c:pt>
                <c:pt idx="28">
                  <c:v>-0.2695992983773296</c:v>
                </c:pt>
                <c:pt idx="29">
                  <c:v>-0.28991057121152342</c:v>
                </c:pt>
                <c:pt idx="30">
                  <c:v>-0.37314323366387225</c:v>
                </c:pt>
                <c:pt idx="31">
                  <c:v>-0.16640534616192715</c:v>
                </c:pt>
                <c:pt idx="32">
                  <c:v>-6.6534077235880326E-2</c:v>
                </c:pt>
                <c:pt idx="33">
                  <c:v>-6.2919627975430215E-2</c:v>
                </c:pt>
                <c:pt idx="34">
                  <c:v>-9.5577681316275739E-2</c:v>
                </c:pt>
                <c:pt idx="35">
                  <c:v>-9.1380496102127437E-2</c:v>
                </c:pt>
                <c:pt idx="36">
                  <c:v>-6.90306166831961E-2</c:v>
                </c:pt>
                <c:pt idx="37">
                  <c:v>-7.6811855263482998E-2</c:v>
                </c:pt>
                <c:pt idx="38">
                  <c:v>-6.7565639982147777E-2</c:v>
                </c:pt>
                <c:pt idx="39">
                  <c:v>-7.2255748565034528E-2</c:v>
                </c:pt>
                <c:pt idx="40">
                  <c:v>-7.831950591991943E-2</c:v>
                </c:pt>
                <c:pt idx="41">
                  <c:v>-6.6652778981044505E-2</c:v>
                </c:pt>
                <c:pt idx="42">
                  <c:v>-7.3498269642944189E-2</c:v>
                </c:pt>
                <c:pt idx="43">
                  <c:v>-7.3070284109557695E-2</c:v>
                </c:pt>
                <c:pt idx="44">
                  <c:v>-9.779831883839353E-2</c:v>
                </c:pt>
                <c:pt idx="45">
                  <c:v>-0.11168294928180814</c:v>
                </c:pt>
                <c:pt idx="46">
                  <c:v>-0.10992594614059477</c:v>
                </c:pt>
                <c:pt idx="47">
                  <c:v>-0.10786151035345456</c:v>
                </c:pt>
                <c:pt idx="48">
                  <c:v>-0.1238837474255563</c:v>
                </c:pt>
                <c:pt idx="49">
                  <c:v>-0.14589243619618195</c:v>
                </c:pt>
                <c:pt idx="50">
                  <c:v>-0.14480058678215993</c:v>
                </c:pt>
                <c:pt idx="51">
                  <c:v>-0.13513854957665924</c:v>
                </c:pt>
                <c:pt idx="52">
                  <c:v>-0.13015935903862522</c:v>
                </c:pt>
                <c:pt idx="53">
                  <c:v>-0.13009265504291601</c:v>
                </c:pt>
                <c:pt idx="54">
                  <c:v>-0.12596385554745346</c:v>
                </c:pt>
                <c:pt idx="55">
                  <c:v>-0.11232088040878796</c:v>
                </c:pt>
                <c:pt idx="56">
                  <c:v>-8.4927346198755291E-2</c:v>
                </c:pt>
                <c:pt idx="57">
                  <c:v>-8.4931277174952788E-2</c:v>
                </c:pt>
                <c:pt idx="58">
                  <c:v>-0.10890070762393887</c:v>
                </c:pt>
                <c:pt idx="59">
                  <c:v>-0.12843180538357285</c:v>
                </c:pt>
                <c:pt idx="60">
                  <c:v>-0.12141078308223557</c:v>
                </c:pt>
                <c:pt idx="61">
                  <c:v>-0.10931157169130182</c:v>
                </c:pt>
                <c:pt idx="62">
                  <c:v>-0.10821957144558264</c:v>
                </c:pt>
                <c:pt idx="63">
                  <c:v>-9.0293608257167771E-2</c:v>
                </c:pt>
                <c:pt idx="64">
                  <c:v>-9.3557160052835264E-2</c:v>
                </c:pt>
                <c:pt idx="65">
                  <c:v>-0.13166208815991223</c:v>
                </c:pt>
                <c:pt idx="66">
                  <c:v>-0.1405511604571133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7D6-446B-BEE2-BFF40DD06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995840"/>
        <c:axId val="488997632"/>
      </c:lineChart>
      <c:dateAx>
        <c:axId val="488995840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8997632"/>
        <c:crosses val="autoZero"/>
        <c:auto val="1"/>
        <c:lblOffset val="100"/>
        <c:baseTimeUnit val="days"/>
        <c:majorUnit val="1"/>
      </c:dateAx>
      <c:valAx>
        <c:axId val="4889976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8995840"/>
        <c:crosses val="autoZero"/>
        <c:crossBetween val="between"/>
      </c:valAx>
      <c:valAx>
        <c:axId val="4889991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9000960"/>
        <c:crosses val="max"/>
        <c:crossBetween val="between"/>
      </c:valAx>
      <c:dateAx>
        <c:axId val="4890009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8999168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1608323928050815E-2"/>
          <c:y val="2.1904868489747816E-2"/>
          <c:w val="0.98839167607194922"/>
          <c:h val="6.5839094823638533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699"/>
          <c:h val="0.74333545216936736"/>
        </c:manualLayout>
      </c:layout>
      <c:areaChart>
        <c:grouping val="standard"/>
        <c:varyColors val="0"/>
        <c:ser>
          <c:idx val="2"/>
          <c:order val="1"/>
          <c:tx>
            <c:strRef>
              <c:f>Main!$DW$52</c:f>
              <c:strCache>
                <c:ptCount val="1"/>
                <c:pt idx="0">
                  <c:v>VIX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Main!$DW$54:$DW$120</c:f>
              <c:numCache>
                <c:formatCode>General</c:formatCode>
                <c:ptCount val="67"/>
                <c:pt idx="0">
                  <c:v>18.2</c:v>
                </c:pt>
                <c:pt idx="1">
                  <c:v>19.02</c:v>
                </c:pt>
                <c:pt idx="2">
                  <c:v>15.8</c:v>
                </c:pt>
                <c:pt idx="3">
                  <c:v>16.59</c:v>
                </c:pt>
                <c:pt idx="4">
                  <c:v>17.23</c:v>
                </c:pt>
                <c:pt idx="5">
                  <c:v>16.350000000000001</c:v>
                </c:pt>
                <c:pt idx="6">
                  <c:v>15.78</c:v>
                </c:pt>
                <c:pt idx="7">
                  <c:v>14.64</c:v>
                </c:pt>
                <c:pt idx="8">
                  <c:v>16.54</c:v>
                </c:pt>
                <c:pt idx="9">
                  <c:v>17.760000000000002</c:v>
                </c:pt>
                <c:pt idx="10">
                  <c:v>18.36</c:v>
                </c:pt>
                <c:pt idx="11">
                  <c:v>18.73</c:v>
                </c:pt>
                <c:pt idx="12">
                  <c:v>19.59</c:v>
                </c:pt>
                <c:pt idx="13">
                  <c:v>22.47</c:v>
                </c:pt>
                <c:pt idx="14">
                  <c:v>19.850000000000001</c:v>
                </c:pt>
                <c:pt idx="15">
                  <c:v>18.59</c:v>
                </c:pt>
                <c:pt idx="16">
                  <c:v>15.8</c:v>
                </c:pt>
                <c:pt idx="17">
                  <c:v>16.489999999999998</c:v>
                </c:pt>
                <c:pt idx="18">
                  <c:v>18.72</c:v>
                </c:pt>
                <c:pt idx="19">
                  <c:v>20.02</c:v>
                </c:pt>
                <c:pt idx="20">
                  <c:v>20.6</c:v>
                </c:pt>
                <c:pt idx="21">
                  <c:v>19.46</c:v>
                </c:pt>
                <c:pt idx="22">
                  <c:v>19.46</c:v>
                </c:pt>
                <c:pt idx="23">
                  <c:v>19.13</c:v>
                </c:pt>
                <c:pt idx="24">
                  <c:v>19.260000000000002</c:v>
                </c:pt>
                <c:pt idx="25">
                  <c:v>24.97</c:v>
                </c:pt>
                <c:pt idx="26">
                  <c:v>25.61</c:v>
                </c:pt>
                <c:pt idx="27">
                  <c:v>29.06</c:v>
                </c:pt>
                <c:pt idx="28">
                  <c:v>33.46</c:v>
                </c:pt>
                <c:pt idx="29">
                  <c:v>27.73</c:v>
                </c:pt>
                <c:pt idx="30">
                  <c:v>29.98</c:v>
                </c:pt>
                <c:pt idx="31">
                  <c:v>37.32</c:v>
                </c:pt>
                <c:pt idx="32">
                  <c:v>17.309999999999999</c:v>
                </c:pt>
                <c:pt idx="33">
                  <c:v>13.47</c:v>
                </c:pt>
                <c:pt idx="34">
                  <c:v>13.54</c:v>
                </c:pt>
                <c:pt idx="35">
                  <c:v>14.79</c:v>
                </c:pt>
                <c:pt idx="36">
                  <c:v>13.84</c:v>
                </c:pt>
                <c:pt idx="37">
                  <c:v>11.08</c:v>
                </c:pt>
                <c:pt idx="38">
                  <c:v>11.58</c:v>
                </c:pt>
                <c:pt idx="39">
                  <c:v>11.47</c:v>
                </c:pt>
                <c:pt idx="40">
                  <c:v>11.1</c:v>
                </c:pt>
                <c:pt idx="41">
                  <c:v>11.03</c:v>
                </c:pt>
                <c:pt idx="42">
                  <c:v>11.27</c:v>
                </c:pt>
                <c:pt idx="43">
                  <c:v>12.22</c:v>
                </c:pt>
                <c:pt idx="44">
                  <c:v>11.91</c:v>
                </c:pt>
                <c:pt idx="45">
                  <c:v>11.66</c:v>
                </c:pt>
                <c:pt idx="46">
                  <c:v>10.16</c:v>
                </c:pt>
                <c:pt idx="47">
                  <c:v>10.16</c:v>
                </c:pt>
                <c:pt idx="48">
                  <c:v>9.8800000000000008</c:v>
                </c:pt>
                <c:pt idx="49">
                  <c:v>9.82</c:v>
                </c:pt>
                <c:pt idx="50">
                  <c:v>10.08</c:v>
                </c:pt>
                <c:pt idx="51">
                  <c:v>9.52</c:v>
                </c:pt>
                <c:pt idx="52">
                  <c:v>9.2200000000000006</c:v>
                </c:pt>
                <c:pt idx="53">
                  <c:v>9.2200000000000006</c:v>
                </c:pt>
                <c:pt idx="54">
                  <c:v>9.15</c:v>
                </c:pt>
                <c:pt idx="55">
                  <c:v>9.77</c:v>
                </c:pt>
                <c:pt idx="56">
                  <c:v>11.04</c:v>
                </c:pt>
                <c:pt idx="57">
                  <c:v>11.04</c:v>
                </c:pt>
                <c:pt idx="58">
                  <c:v>10.18</c:v>
                </c:pt>
                <c:pt idx="59">
                  <c:v>10.47</c:v>
                </c:pt>
                <c:pt idx="60">
                  <c:v>10.25</c:v>
                </c:pt>
                <c:pt idx="61">
                  <c:v>9.9</c:v>
                </c:pt>
                <c:pt idx="62">
                  <c:v>9.9</c:v>
                </c:pt>
                <c:pt idx="63">
                  <c:v>9.6199999999999992</c:v>
                </c:pt>
                <c:pt idx="64">
                  <c:v>9.7200000000000006</c:v>
                </c:pt>
                <c:pt idx="65">
                  <c:v>10.029999999999999</c:v>
                </c:pt>
                <c:pt idx="66">
                  <c:v>9.5299999999999994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658-4A63-950A-56EEE4388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819136"/>
        <c:axId val="489817600"/>
      </c:areaChart>
      <c:lineChart>
        <c:grouping val="standard"/>
        <c:varyColors val="0"/>
        <c:ser>
          <c:idx val="0"/>
          <c:order val="0"/>
          <c:tx>
            <c:strRef>
              <c:f>Main!$BI$52</c:f>
              <c:strCache>
                <c:ptCount val="1"/>
                <c:pt idx="0">
                  <c:v>Corr: VIX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Main!$BI$54:$BI$120</c:f>
              <c:numCache>
                <c:formatCode>General</c:formatCode>
                <c:ptCount val="67"/>
                <c:pt idx="0">
                  <c:v>-0.31789760437261755</c:v>
                </c:pt>
                <c:pt idx="1">
                  <c:v>-0.31496534292126022</c:v>
                </c:pt>
                <c:pt idx="2">
                  <c:v>-0.31293492892189995</c:v>
                </c:pt>
                <c:pt idx="3">
                  <c:v>-0.31340017491641842</c:v>
                </c:pt>
                <c:pt idx="4">
                  <c:v>-0.31164481993176996</c:v>
                </c:pt>
                <c:pt idx="5">
                  <c:v>-0.30942908197472224</c:v>
                </c:pt>
                <c:pt idx="6">
                  <c:v>-0.30757478494863438</c:v>
                </c:pt>
                <c:pt idx="7">
                  <c:v>-0.31858802744022513</c:v>
                </c:pt>
                <c:pt idx="8">
                  <c:v>-0.29012312380844957</c:v>
                </c:pt>
                <c:pt idx="9">
                  <c:v>-0.2838763841740452</c:v>
                </c:pt>
                <c:pt idx="10">
                  <c:v>-0.28565445276559465</c:v>
                </c:pt>
                <c:pt idx="11">
                  <c:v>-0.28448621443717925</c:v>
                </c:pt>
                <c:pt idx="12">
                  <c:v>-0.30336061501047751</c:v>
                </c:pt>
                <c:pt idx="13">
                  <c:v>-0.3322295542636392</c:v>
                </c:pt>
                <c:pt idx="14">
                  <c:v>-0.33615554651319063</c:v>
                </c:pt>
                <c:pt idx="15">
                  <c:v>-0.31033299751921412</c:v>
                </c:pt>
                <c:pt idx="16">
                  <c:v>-0.2880192482491728</c:v>
                </c:pt>
                <c:pt idx="17">
                  <c:v>-0.28510374407332245</c:v>
                </c:pt>
                <c:pt idx="18">
                  <c:v>-0.27560095476919161</c:v>
                </c:pt>
                <c:pt idx="19">
                  <c:v>-0.28100775604312644</c:v>
                </c:pt>
                <c:pt idx="20">
                  <c:v>-0.28015679084315231</c:v>
                </c:pt>
                <c:pt idx="21">
                  <c:v>-0.28331808228462263</c:v>
                </c:pt>
                <c:pt idx="22">
                  <c:v>-0.27881039062593782</c:v>
                </c:pt>
                <c:pt idx="23">
                  <c:v>-0.27927293699356309</c:v>
                </c:pt>
                <c:pt idx="24">
                  <c:v>-0.27501398972888214</c:v>
                </c:pt>
                <c:pt idx="25">
                  <c:v>-0.24374348443593735</c:v>
                </c:pt>
                <c:pt idx="26">
                  <c:v>-0.2525133083688666</c:v>
                </c:pt>
                <c:pt idx="27">
                  <c:v>-0.24308736415597409</c:v>
                </c:pt>
                <c:pt idx="28">
                  <c:v>-0.27190227921202981</c:v>
                </c:pt>
                <c:pt idx="29">
                  <c:v>-0.27805343951861322</c:v>
                </c:pt>
                <c:pt idx="30">
                  <c:v>-0.29929064806755734</c:v>
                </c:pt>
                <c:pt idx="31">
                  <c:v>-0.3993405773741015</c:v>
                </c:pt>
                <c:pt idx="32">
                  <c:v>-0.38487589668661942</c:v>
                </c:pt>
                <c:pt idx="33">
                  <c:v>-0.43273533452178031</c:v>
                </c:pt>
                <c:pt idx="34">
                  <c:v>-0.41726607814898775</c:v>
                </c:pt>
                <c:pt idx="35">
                  <c:v>-0.40887872259692581</c:v>
                </c:pt>
                <c:pt idx="36">
                  <c:v>-0.38057630768828327</c:v>
                </c:pt>
                <c:pt idx="37">
                  <c:v>-0.29487518299473015</c:v>
                </c:pt>
                <c:pt idx="38">
                  <c:v>-0.27440714823109436</c:v>
                </c:pt>
                <c:pt idx="39">
                  <c:v>-0.26967923187408471</c:v>
                </c:pt>
                <c:pt idx="40">
                  <c:v>-0.26878683823710975</c:v>
                </c:pt>
                <c:pt idx="41">
                  <c:v>-0.27886805249175278</c:v>
                </c:pt>
                <c:pt idx="42">
                  <c:v>-0.27802447596510654</c:v>
                </c:pt>
                <c:pt idx="43">
                  <c:v>-0.25554306305346292</c:v>
                </c:pt>
                <c:pt idx="44">
                  <c:v>-0.25229886790205175</c:v>
                </c:pt>
                <c:pt idx="45">
                  <c:v>-0.25013264491171788</c:v>
                </c:pt>
                <c:pt idx="46">
                  <c:v>-0.30513136481119624</c:v>
                </c:pt>
                <c:pt idx="47">
                  <c:v>-0.30288502081580509</c:v>
                </c:pt>
                <c:pt idx="48">
                  <c:v>-0.31728074489046837</c:v>
                </c:pt>
                <c:pt idx="49">
                  <c:v>-0.30728306465805955</c:v>
                </c:pt>
                <c:pt idx="50">
                  <c:v>-0.30647189895305998</c:v>
                </c:pt>
                <c:pt idx="51">
                  <c:v>-0.30672180742169769</c:v>
                </c:pt>
                <c:pt idx="52">
                  <c:v>-0.30454903711091491</c:v>
                </c:pt>
                <c:pt idx="53">
                  <c:v>-0.30827175890986602</c:v>
                </c:pt>
                <c:pt idx="54">
                  <c:v>-0.30973679573239216</c:v>
                </c:pt>
                <c:pt idx="55">
                  <c:v>-0.2958233224495303</c:v>
                </c:pt>
                <c:pt idx="56">
                  <c:v>-0.23317050830165126</c:v>
                </c:pt>
                <c:pt idx="57">
                  <c:v>-0.23186380605892909</c:v>
                </c:pt>
                <c:pt idx="58">
                  <c:v>-0.21858563184448171</c:v>
                </c:pt>
                <c:pt idx="59">
                  <c:v>-0.20809354413159026</c:v>
                </c:pt>
                <c:pt idx="60">
                  <c:v>-0.20580910377465803</c:v>
                </c:pt>
                <c:pt idx="61">
                  <c:v>-0.18812907971872861</c:v>
                </c:pt>
                <c:pt idx="62">
                  <c:v>-0.18821796590309578</c:v>
                </c:pt>
                <c:pt idx="63">
                  <c:v>-0.1959410637427948</c:v>
                </c:pt>
                <c:pt idx="64">
                  <c:v>-0.18393096264671716</c:v>
                </c:pt>
                <c:pt idx="65">
                  <c:v>-0.19600552858487613</c:v>
                </c:pt>
                <c:pt idx="66">
                  <c:v>-0.20670349383731995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58-4A63-950A-56EEE4388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019648"/>
        <c:axId val="489816064"/>
      </c:lineChart>
      <c:dateAx>
        <c:axId val="489019648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9816064"/>
        <c:crosses val="autoZero"/>
        <c:auto val="1"/>
        <c:lblOffset val="100"/>
        <c:baseTimeUnit val="days"/>
        <c:majorUnit val="1"/>
      </c:dateAx>
      <c:valAx>
        <c:axId val="4898160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9019648"/>
        <c:crosses val="autoZero"/>
        <c:crossBetween val="between"/>
      </c:valAx>
      <c:valAx>
        <c:axId val="4898176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9819136"/>
        <c:crosses val="max"/>
        <c:crossBetween val="between"/>
      </c:valAx>
      <c:dateAx>
        <c:axId val="4898191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9817600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1608323928050815E-2"/>
          <c:y val="2.1904868489747816E-2"/>
          <c:w val="0.98839167607194922"/>
          <c:h val="6.5839094823638575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721"/>
          <c:h val="0.74333545216936781"/>
        </c:manualLayout>
      </c:layout>
      <c:areaChart>
        <c:grouping val="standard"/>
        <c:varyColors val="0"/>
        <c:ser>
          <c:idx val="2"/>
          <c:order val="1"/>
          <c:tx>
            <c:strRef>
              <c:f>Main!$DX$52</c:f>
              <c:strCache>
                <c:ptCount val="1"/>
                <c:pt idx="0">
                  <c:v>VXEEM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Main!$DX$54:$DX$120</c:f>
              <c:numCache>
                <c:formatCode>General</c:formatCode>
                <c:ptCount val="67"/>
                <c:pt idx="0">
                  <c:v>22.67</c:v>
                </c:pt>
                <c:pt idx="1">
                  <c:v>22.36</c:v>
                </c:pt>
                <c:pt idx="2">
                  <c:v>19.760000000000002</c:v>
                </c:pt>
                <c:pt idx="3">
                  <c:v>20.81</c:v>
                </c:pt>
                <c:pt idx="4">
                  <c:v>20.68</c:v>
                </c:pt>
                <c:pt idx="5">
                  <c:v>21.5</c:v>
                </c:pt>
                <c:pt idx="6">
                  <c:v>20.12</c:v>
                </c:pt>
                <c:pt idx="7">
                  <c:v>20.53</c:v>
                </c:pt>
                <c:pt idx="8">
                  <c:v>22.7</c:v>
                </c:pt>
                <c:pt idx="9">
                  <c:v>23.38</c:v>
                </c:pt>
                <c:pt idx="10">
                  <c:v>23.68</c:v>
                </c:pt>
                <c:pt idx="11">
                  <c:v>24.24</c:v>
                </c:pt>
                <c:pt idx="12">
                  <c:v>24.96</c:v>
                </c:pt>
                <c:pt idx="13">
                  <c:v>26.37</c:v>
                </c:pt>
                <c:pt idx="14">
                  <c:v>25.81</c:v>
                </c:pt>
                <c:pt idx="15">
                  <c:v>24.44</c:v>
                </c:pt>
                <c:pt idx="16">
                  <c:v>20.71</c:v>
                </c:pt>
                <c:pt idx="17">
                  <c:v>21.26</c:v>
                </c:pt>
                <c:pt idx="18">
                  <c:v>23.14</c:v>
                </c:pt>
                <c:pt idx="19">
                  <c:v>23.32</c:v>
                </c:pt>
                <c:pt idx="20">
                  <c:v>24.04</c:v>
                </c:pt>
                <c:pt idx="21">
                  <c:v>23.11</c:v>
                </c:pt>
                <c:pt idx="22">
                  <c:v>23.11</c:v>
                </c:pt>
                <c:pt idx="23">
                  <c:v>24.02</c:v>
                </c:pt>
                <c:pt idx="24">
                  <c:v>22.49</c:v>
                </c:pt>
                <c:pt idx="25">
                  <c:v>26.3</c:v>
                </c:pt>
                <c:pt idx="26">
                  <c:v>27.74</c:v>
                </c:pt>
                <c:pt idx="27">
                  <c:v>31.92</c:v>
                </c:pt>
                <c:pt idx="28">
                  <c:v>35.72</c:v>
                </c:pt>
                <c:pt idx="29">
                  <c:v>27.42</c:v>
                </c:pt>
                <c:pt idx="30">
                  <c:v>25.58</c:v>
                </c:pt>
                <c:pt idx="31">
                  <c:v>28.06</c:v>
                </c:pt>
                <c:pt idx="32">
                  <c:v>23.13</c:v>
                </c:pt>
                <c:pt idx="33">
                  <c:v>19.95</c:v>
                </c:pt>
                <c:pt idx="34">
                  <c:v>20.66</c:v>
                </c:pt>
                <c:pt idx="35">
                  <c:v>21.3</c:v>
                </c:pt>
                <c:pt idx="36">
                  <c:v>20.79</c:v>
                </c:pt>
                <c:pt idx="37">
                  <c:v>18.920000000000002</c:v>
                </c:pt>
                <c:pt idx="38">
                  <c:v>19.18</c:v>
                </c:pt>
                <c:pt idx="39">
                  <c:v>17.579999999999998</c:v>
                </c:pt>
                <c:pt idx="40">
                  <c:v>17.45</c:v>
                </c:pt>
                <c:pt idx="41">
                  <c:v>16.8</c:v>
                </c:pt>
                <c:pt idx="42">
                  <c:v>16.5</c:v>
                </c:pt>
                <c:pt idx="43">
                  <c:v>16.89</c:v>
                </c:pt>
                <c:pt idx="44">
                  <c:v>16.98</c:v>
                </c:pt>
                <c:pt idx="45">
                  <c:v>16.420000000000002</c:v>
                </c:pt>
                <c:pt idx="46">
                  <c:v>15.25</c:v>
                </c:pt>
                <c:pt idx="47">
                  <c:v>15.25</c:v>
                </c:pt>
                <c:pt idx="48">
                  <c:v>15.44</c:v>
                </c:pt>
                <c:pt idx="49">
                  <c:v>16.53</c:v>
                </c:pt>
                <c:pt idx="50">
                  <c:v>16.59</c:v>
                </c:pt>
                <c:pt idx="51">
                  <c:v>16.059999999999999</c:v>
                </c:pt>
                <c:pt idx="52">
                  <c:v>15.84</c:v>
                </c:pt>
                <c:pt idx="53">
                  <c:v>16.04</c:v>
                </c:pt>
                <c:pt idx="54">
                  <c:v>15.88</c:v>
                </c:pt>
                <c:pt idx="55">
                  <c:v>16.64</c:v>
                </c:pt>
                <c:pt idx="56">
                  <c:v>16.25</c:v>
                </c:pt>
                <c:pt idx="57">
                  <c:v>16.25</c:v>
                </c:pt>
                <c:pt idx="58">
                  <c:v>15.56</c:v>
                </c:pt>
                <c:pt idx="59">
                  <c:v>14.62</c:v>
                </c:pt>
                <c:pt idx="60">
                  <c:v>14.71</c:v>
                </c:pt>
                <c:pt idx="61">
                  <c:v>13.66</c:v>
                </c:pt>
                <c:pt idx="62">
                  <c:v>13.66</c:v>
                </c:pt>
                <c:pt idx="63">
                  <c:v>13.49</c:v>
                </c:pt>
                <c:pt idx="64">
                  <c:v>14.11</c:v>
                </c:pt>
                <c:pt idx="65">
                  <c:v>14.48</c:v>
                </c:pt>
                <c:pt idx="66">
                  <c:v>14.13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E4D-4DF5-A5B0-5EEBABC7F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838848"/>
        <c:axId val="489837312"/>
      </c:areaChart>
      <c:lineChart>
        <c:grouping val="standard"/>
        <c:varyColors val="0"/>
        <c:ser>
          <c:idx val="0"/>
          <c:order val="0"/>
          <c:tx>
            <c:strRef>
              <c:f>Main!$BJ$52</c:f>
              <c:strCache>
                <c:ptCount val="1"/>
                <c:pt idx="0">
                  <c:v>Corr: VXEEM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Main!$BJ$54:$BJ$120</c:f>
              <c:numCache>
                <c:formatCode>General</c:formatCode>
                <c:ptCount val="67"/>
                <c:pt idx="0">
                  <c:v>-0.24293208305048958</c:v>
                </c:pt>
                <c:pt idx="1">
                  <c:v>-0.25199684643463183</c:v>
                </c:pt>
                <c:pt idx="2">
                  <c:v>-0.24971684904443087</c:v>
                </c:pt>
                <c:pt idx="3">
                  <c:v>-0.25282031616092016</c:v>
                </c:pt>
                <c:pt idx="4">
                  <c:v>-0.25896919985700423</c:v>
                </c:pt>
                <c:pt idx="5">
                  <c:v>-0.2626478854286321</c:v>
                </c:pt>
                <c:pt idx="6">
                  <c:v>-0.25368680254815451</c:v>
                </c:pt>
                <c:pt idx="7">
                  <c:v>-0.25032453584541831</c:v>
                </c:pt>
                <c:pt idx="8">
                  <c:v>-0.20297552766065921</c:v>
                </c:pt>
                <c:pt idx="9">
                  <c:v>-0.19541685424482555</c:v>
                </c:pt>
                <c:pt idx="10">
                  <c:v>-0.20987344447741466</c:v>
                </c:pt>
                <c:pt idx="11">
                  <c:v>-0.23172000803020015</c:v>
                </c:pt>
                <c:pt idx="12">
                  <c:v>-0.27621612403945861</c:v>
                </c:pt>
                <c:pt idx="13">
                  <c:v>-0.3124507037868815</c:v>
                </c:pt>
                <c:pt idx="14">
                  <c:v>-0.31643223590575797</c:v>
                </c:pt>
                <c:pt idx="15">
                  <c:v>-0.32004092996795719</c:v>
                </c:pt>
                <c:pt idx="16">
                  <c:v>-0.26879640029207535</c:v>
                </c:pt>
                <c:pt idx="17">
                  <c:v>-0.26883536056913371</c:v>
                </c:pt>
                <c:pt idx="18">
                  <c:v>-0.25997840381740417</c:v>
                </c:pt>
                <c:pt idx="19">
                  <c:v>-0.25563039417655514</c:v>
                </c:pt>
                <c:pt idx="20">
                  <c:v>-0.25431780373375396</c:v>
                </c:pt>
                <c:pt idx="21">
                  <c:v>-0.26050895328569801</c:v>
                </c:pt>
                <c:pt idx="22">
                  <c:v>-0.27878097590999801</c:v>
                </c:pt>
                <c:pt idx="23">
                  <c:v>-0.28203757509326211</c:v>
                </c:pt>
                <c:pt idx="24">
                  <c:v>-0.30158937063272218</c:v>
                </c:pt>
                <c:pt idx="25">
                  <c:v>-0.2596695796274423</c:v>
                </c:pt>
                <c:pt idx="26">
                  <c:v>-0.2447498895873689</c:v>
                </c:pt>
                <c:pt idx="27">
                  <c:v>-0.21882254054554792</c:v>
                </c:pt>
                <c:pt idx="28">
                  <c:v>-0.26696199159179346</c:v>
                </c:pt>
                <c:pt idx="29">
                  <c:v>-0.29298273145024323</c:v>
                </c:pt>
                <c:pt idx="30">
                  <c:v>-0.29855987716017401</c:v>
                </c:pt>
                <c:pt idx="31">
                  <c:v>-0.42134902064593677</c:v>
                </c:pt>
                <c:pt idx="32">
                  <c:v>-0.34491600557691693</c:v>
                </c:pt>
                <c:pt idx="33">
                  <c:v>-0.36892355897402074</c:v>
                </c:pt>
                <c:pt idx="34">
                  <c:v>-0.36935319022641411</c:v>
                </c:pt>
                <c:pt idx="35">
                  <c:v>-0.36321114301418028</c:v>
                </c:pt>
                <c:pt idx="36">
                  <c:v>-0.33995867815078801</c:v>
                </c:pt>
                <c:pt idx="37">
                  <c:v>-0.30518035039599384</c:v>
                </c:pt>
                <c:pt idx="38">
                  <c:v>-0.30210510466403068</c:v>
                </c:pt>
                <c:pt idx="39">
                  <c:v>-0.30204386684009904</c:v>
                </c:pt>
                <c:pt idx="40">
                  <c:v>-0.30827112440283883</c:v>
                </c:pt>
                <c:pt idx="41">
                  <c:v>-0.33959191633593255</c:v>
                </c:pt>
                <c:pt idx="42">
                  <c:v>-0.3433868940284181</c:v>
                </c:pt>
                <c:pt idx="43">
                  <c:v>-0.33407942549628816</c:v>
                </c:pt>
                <c:pt idx="44">
                  <c:v>-0.33650815462400641</c:v>
                </c:pt>
                <c:pt idx="45">
                  <c:v>-0.33025180871474419</c:v>
                </c:pt>
                <c:pt idx="46">
                  <c:v>-0.36344260618426688</c:v>
                </c:pt>
                <c:pt idx="47">
                  <c:v>-0.3546071765823241</c:v>
                </c:pt>
                <c:pt idx="48">
                  <c:v>-0.36597317759264986</c:v>
                </c:pt>
                <c:pt idx="49">
                  <c:v>-0.35865290316878723</c:v>
                </c:pt>
                <c:pt idx="50">
                  <c:v>-0.3572275615565349</c:v>
                </c:pt>
                <c:pt idx="51">
                  <c:v>-0.34893929742322199</c:v>
                </c:pt>
                <c:pt idx="52">
                  <c:v>-0.34203947434274407</c:v>
                </c:pt>
                <c:pt idx="53">
                  <c:v>-0.34605008444732088</c:v>
                </c:pt>
                <c:pt idx="54">
                  <c:v>-0.34743408855584534</c:v>
                </c:pt>
                <c:pt idx="55">
                  <c:v>-0.33299314009298198</c:v>
                </c:pt>
                <c:pt idx="56">
                  <c:v>-0.3692595855273611</c:v>
                </c:pt>
                <c:pt idx="57">
                  <c:v>-0.36944959482987449</c:v>
                </c:pt>
                <c:pt idx="58">
                  <c:v>-0.35555343419202312</c:v>
                </c:pt>
                <c:pt idx="59">
                  <c:v>-0.38373590617223913</c:v>
                </c:pt>
                <c:pt idx="60">
                  <c:v>-0.3852149956430645</c:v>
                </c:pt>
                <c:pt idx="61">
                  <c:v>-0.38660221003746498</c:v>
                </c:pt>
                <c:pt idx="62">
                  <c:v>-0.38546438321659221</c:v>
                </c:pt>
                <c:pt idx="63">
                  <c:v>-0.39272497578795812</c:v>
                </c:pt>
                <c:pt idx="64">
                  <c:v>-0.36783509037980838</c:v>
                </c:pt>
                <c:pt idx="65">
                  <c:v>-0.3753634439858472</c:v>
                </c:pt>
                <c:pt idx="66">
                  <c:v>-0.38271202622722289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E4D-4DF5-A5B0-5EEBABC7F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833984"/>
        <c:axId val="489835520"/>
      </c:lineChart>
      <c:dateAx>
        <c:axId val="489833984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9835520"/>
        <c:crosses val="autoZero"/>
        <c:auto val="1"/>
        <c:lblOffset val="100"/>
        <c:baseTimeUnit val="days"/>
        <c:majorUnit val="1"/>
      </c:dateAx>
      <c:valAx>
        <c:axId val="489835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9833984"/>
        <c:crosses val="autoZero"/>
        <c:crossBetween val="between"/>
      </c:valAx>
      <c:valAx>
        <c:axId val="4898373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9838848"/>
        <c:crosses val="max"/>
        <c:crossBetween val="between"/>
      </c:valAx>
      <c:dateAx>
        <c:axId val="4898388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9837312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1608323928050815E-2"/>
          <c:y val="2.1904868489747816E-2"/>
          <c:w val="0.98839167607194922"/>
          <c:h val="6.583909482363863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743"/>
          <c:h val="0.74333545216936803"/>
        </c:manualLayout>
      </c:layout>
      <c:areaChart>
        <c:grouping val="standard"/>
        <c:varyColors val="0"/>
        <c:ser>
          <c:idx val="2"/>
          <c:order val="1"/>
          <c:tx>
            <c:strRef>
              <c:f>Main!$DY$52</c:f>
              <c:strCache>
                <c:ptCount val="1"/>
                <c:pt idx="0">
                  <c:v>EMFXvol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Main!$DY$54:$DY$120</c:f>
              <c:numCache>
                <c:formatCode>General</c:formatCode>
                <c:ptCount val="67"/>
                <c:pt idx="0">
                  <c:v>7.86</c:v>
                </c:pt>
                <c:pt idx="1">
                  <c:v>8.01</c:v>
                </c:pt>
                <c:pt idx="2">
                  <c:v>7.82</c:v>
                </c:pt>
                <c:pt idx="3">
                  <c:v>7.7</c:v>
                </c:pt>
                <c:pt idx="4">
                  <c:v>7.68</c:v>
                </c:pt>
                <c:pt idx="5">
                  <c:v>7.59</c:v>
                </c:pt>
                <c:pt idx="6">
                  <c:v>7.55</c:v>
                </c:pt>
                <c:pt idx="7">
                  <c:v>7.59</c:v>
                </c:pt>
                <c:pt idx="8">
                  <c:v>7.86</c:v>
                </c:pt>
                <c:pt idx="9">
                  <c:v>8.14</c:v>
                </c:pt>
                <c:pt idx="10">
                  <c:v>8.08</c:v>
                </c:pt>
                <c:pt idx="11">
                  <c:v>8.1300000000000008</c:v>
                </c:pt>
                <c:pt idx="12">
                  <c:v>8.3000000000000007</c:v>
                </c:pt>
                <c:pt idx="13">
                  <c:v>8.0399999999999991</c:v>
                </c:pt>
                <c:pt idx="14">
                  <c:v>7.92</c:v>
                </c:pt>
                <c:pt idx="15">
                  <c:v>7.82</c:v>
                </c:pt>
                <c:pt idx="16">
                  <c:v>7.92</c:v>
                </c:pt>
                <c:pt idx="17">
                  <c:v>8.17</c:v>
                </c:pt>
                <c:pt idx="18">
                  <c:v>8.35</c:v>
                </c:pt>
                <c:pt idx="19">
                  <c:v>8.35</c:v>
                </c:pt>
                <c:pt idx="20">
                  <c:v>8.52</c:v>
                </c:pt>
                <c:pt idx="21">
                  <c:v>8.59</c:v>
                </c:pt>
                <c:pt idx="22">
                  <c:v>8.74</c:v>
                </c:pt>
                <c:pt idx="23">
                  <c:v>8.74</c:v>
                </c:pt>
                <c:pt idx="24">
                  <c:v>8.57</c:v>
                </c:pt>
                <c:pt idx="25">
                  <c:v>8.4700000000000006</c:v>
                </c:pt>
                <c:pt idx="26">
                  <c:v>8.81</c:v>
                </c:pt>
                <c:pt idx="27">
                  <c:v>9.06</c:v>
                </c:pt>
                <c:pt idx="28">
                  <c:v>8.74</c:v>
                </c:pt>
                <c:pt idx="29">
                  <c:v>8.56</c:v>
                </c:pt>
                <c:pt idx="30">
                  <c:v>8.7899999999999991</c:v>
                </c:pt>
                <c:pt idx="31">
                  <c:v>8.3800000000000008</c:v>
                </c:pt>
                <c:pt idx="32">
                  <c:v>8.02</c:v>
                </c:pt>
                <c:pt idx="33">
                  <c:v>7.9</c:v>
                </c:pt>
                <c:pt idx="34">
                  <c:v>7.93</c:v>
                </c:pt>
                <c:pt idx="35">
                  <c:v>8.33</c:v>
                </c:pt>
                <c:pt idx="36">
                  <c:v>8.1999999999999993</c:v>
                </c:pt>
                <c:pt idx="37">
                  <c:v>8.14</c:v>
                </c:pt>
                <c:pt idx="38">
                  <c:v>8.07</c:v>
                </c:pt>
                <c:pt idx="39">
                  <c:v>7.6899999999999995</c:v>
                </c:pt>
                <c:pt idx="40">
                  <c:v>7.38</c:v>
                </c:pt>
                <c:pt idx="41">
                  <c:v>7.31</c:v>
                </c:pt>
                <c:pt idx="42">
                  <c:v>7.54</c:v>
                </c:pt>
                <c:pt idx="43">
                  <c:v>7.43</c:v>
                </c:pt>
                <c:pt idx="44">
                  <c:v>7.17</c:v>
                </c:pt>
                <c:pt idx="45">
                  <c:v>6.98</c:v>
                </c:pt>
                <c:pt idx="46">
                  <c:v>7.38</c:v>
                </c:pt>
                <c:pt idx="47">
                  <c:v>7.11</c:v>
                </c:pt>
                <c:pt idx="48">
                  <c:v>6.8</c:v>
                </c:pt>
                <c:pt idx="49">
                  <c:v>6.86</c:v>
                </c:pt>
                <c:pt idx="50">
                  <c:v>6.6</c:v>
                </c:pt>
                <c:pt idx="51">
                  <c:v>6.5600000000000005</c:v>
                </c:pt>
                <c:pt idx="52">
                  <c:v>6.8100000000000005</c:v>
                </c:pt>
                <c:pt idx="53">
                  <c:v>6.9399999999999995</c:v>
                </c:pt>
                <c:pt idx="54">
                  <c:v>7.12</c:v>
                </c:pt>
                <c:pt idx="55">
                  <c:v>7.27</c:v>
                </c:pt>
                <c:pt idx="56">
                  <c:v>7.28</c:v>
                </c:pt>
                <c:pt idx="57">
                  <c:v>7.21</c:v>
                </c:pt>
                <c:pt idx="58">
                  <c:v>7.15</c:v>
                </c:pt>
                <c:pt idx="59">
                  <c:v>7.07</c:v>
                </c:pt>
                <c:pt idx="60">
                  <c:v>7.1</c:v>
                </c:pt>
                <c:pt idx="61">
                  <c:v>7.06</c:v>
                </c:pt>
                <c:pt idx="62">
                  <c:v>6.9399999999999995</c:v>
                </c:pt>
                <c:pt idx="63">
                  <c:v>7.09</c:v>
                </c:pt>
                <c:pt idx="64">
                  <c:v>7.17</c:v>
                </c:pt>
                <c:pt idx="65">
                  <c:v>6.96</c:v>
                </c:pt>
                <c:pt idx="66">
                  <c:v>6.9399999999999995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DD6-4138-8FAF-F547593A0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879040"/>
        <c:axId val="489877504"/>
      </c:areaChart>
      <c:lineChart>
        <c:grouping val="standard"/>
        <c:varyColors val="0"/>
        <c:ser>
          <c:idx val="0"/>
          <c:order val="0"/>
          <c:tx>
            <c:strRef>
              <c:f>Main!$BK$52</c:f>
              <c:strCache>
                <c:ptCount val="1"/>
                <c:pt idx="0">
                  <c:v>Corr: EMFXvol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Main!$BK$54:$BK$120</c:f>
              <c:numCache>
                <c:formatCode>General</c:formatCode>
                <c:ptCount val="67"/>
                <c:pt idx="0">
                  <c:v>-0.42657781174421644</c:v>
                </c:pt>
                <c:pt idx="1">
                  <c:v>-0.41696578701722281</c:v>
                </c:pt>
                <c:pt idx="2">
                  <c:v>-0.41490364107355898</c:v>
                </c:pt>
                <c:pt idx="3">
                  <c:v>-0.41877072445658114</c:v>
                </c:pt>
                <c:pt idx="4">
                  <c:v>-0.42474392122618398</c:v>
                </c:pt>
                <c:pt idx="5">
                  <c:v>-0.4224905259247011</c:v>
                </c:pt>
                <c:pt idx="6">
                  <c:v>-0.42168118133232269</c:v>
                </c:pt>
                <c:pt idx="7">
                  <c:v>-0.42376385221753049</c:v>
                </c:pt>
                <c:pt idx="8">
                  <c:v>-0.40385716816344197</c:v>
                </c:pt>
                <c:pt idx="9">
                  <c:v>-0.37999098078043503</c:v>
                </c:pt>
                <c:pt idx="10">
                  <c:v>-0.38116166806813939</c:v>
                </c:pt>
                <c:pt idx="11">
                  <c:v>-0.33354321067550807</c:v>
                </c:pt>
                <c:pt idx="12">
                  <c:v>-0.38314875053436842</c:v>
                </c:pt>
                <c:pt idx="13">
                  <c:v>-0.37672444213953193</c:v>
                </c:pt>
                <c:pt idx="14">
                  <c:v>-0.37870635178558804</c:v>
                </c:pt>
                <c:pt idx="15">
                  <c:v>-0.38914097472987563</c:v>
                </c:pt>
                <c:pt idx="16">
                  <c:v>-0.39250370218704356</c:v>
                </c:pt>
                <c:pt idx="17">
                  <c:v>-0.38373979280085346</c:v>
                </c:pt>
                <c:pt idx="18">
                  <c:v>-0.37750976558365218</c:v>
                </c:pt>
                <c:pt idx="19">
                  <c:v>-0.37544332016140719</c:v>
                </c:pt>
                <c:pt idx="20">
                  <c:v>-0.36851741273242339</c:v>
                </c:pt>
                <c:pt idx="21">
                  <c:v>-0.36677020024589657</c:v>
                </c:pt>
                <c:pt idx="22">
                  <c:v>-0.36304241497326745</c:v>
                </c:pt>
                <c:pt idx="23">
                  <c:v>-0.36339085567742552</c:v>
                </c:pt>
                <c:pt idx="24">
                  <c:v>-0.37002232097019028</c:v>
                </c:pt>
                <c:pt idx="25">
                  <c:v>-0.39021387947685965</c:v>
                </c:pt>
                <c:pt idx="26">
                  <c:v>-0.37213192665433997</c:v>
                </c:pt>
                <c:pt idx="27">
                  <c:v>-0.35770827492197682</c:v>
                </c:pt>
                <c:pt idx="28">
                  <c:v>-0.33497887097300438</c:v>
                </c:pt>
                <c:pt idx="29">
                  <c:v>-0.35888786857395732</c:v>
                </c:pt>
                <c:pt idx="30">
                  <c:v>-0.39401819027220186</c:v>
                </c:pt>
                <c:pt idx="31">
                  <c:v>-0.3386110236236971</c:v>
                </c:pt>
                <c:pt idx="32">
                  <c:v>-0.27871694608581554</c:v>
                </c:pt>
                <c:pt idx="33">
                  <c:v>-0.27872595423237773</c:v>
                </c:pt>
                <c:pt idx="34">
                  <c:v>-0.27467667768057341</c:v>
                </c:pt>
                <c:pt idx="35">
                  <c:v>-0.25971205351465665</c:v>
                </c:pt>
                <c:pt idx="36">
                  <c:v>-0.25429639181657937</c:v>
                </c:pt>
                <c:pt idx="37">
                  <c:v>-0.26830204568542765</c:v>
                </c:pt>
                <c:pt idx="38">
                  <c:v>-0.27218720874964369</c:v>
                </c:pt>
                <c:pt idx="39">
                  <c:v>-0.27741308814371923</c:v>
                </c:pt>
                <c:pt idx="40">
                  <c:v>-0.28996485929957522</c:v>
                </c:pt>
                <c:pt idx="41">
                  <c:v>-0.30496371488429735</c:v>
                </c:pt>
                <c:pt idx="42">
                  <c:v>-0.28830345512106859</c:v>
                </c:pt>
                <c:pt idx="43">
                  <c:v>-0.29477047988507799</c:v>
                </c:pt>
                <c:pt idx="44">
                  <c:v>-0.28474702298828647</c:v>
                </c:pt>
                <c:pt idx="45">
                  <c:v>-0.27850153686322815</c:v>
                </c:pt>
                <c:pt idx="46">
                  <c:v>-0.24943564987032718</c:v>
                </c:pt>
                <c:pt idx="47">
                  <c:v>-0.22503941508880923</c:v>
                </c:pt>
                <c:pt idx="48">
                  <c:v>-0.29727995565810605</c:v>
                </c:pt>
                <c:pt idx="49">
                  <c:v>-0.30741046728404342</c:v>
                </c:pt>
                <c:pt idx="50">
                  <c:v>-0.33229647288296654</c:v>
                </c:pt>
                <c:pt idx="51">
                  <c:v>-0.32351436885444346</c:v>
                </c:pt>
                <c:pt idx="52">
                  <c:v>-0.33172933210804811</c:v>
                </c:pt>
                <c:pt idx="53">
                  <c:v>-0.3335516978470946</c:v>
                </c:pt>
                <c:pt idx="54">
                  <c:v>-0.32029903708014418</c:v>
                </c:pt>
                <c:pt idx="55">
                  <c:v>-0.31036192649737476</c:v>
                </c:pt>
                <c:pt idx="56">
                  <c:v>-0.31700676165829939</c:v>
                </c:pt>
                <c:pt idx="57">
                  <c:v>-0.31775322561118241</c:v>
                </c:pt>
                <c:pt idx="58">
                  <c:v>-0.30856750589990939</c:v>
                </c:pt>
                <c:pt idx="59">
                  <c:v>-0.32432875309920201</c:v>
                </c:pt>
                <c:pt idx="60">
                  <c:v>-0.32561740544182405</c:v>
                </c:pt>
                <c:pt idx="61">
                  <c:v>-0.36975159912934463</c:v>
                </c:pt>
                <c:pt idx="62">
                  <c:v>-0.37360570204229054</c:v>
                </c:pt>
                <c:pt idx="63">
                  <c:v>-0.375433309116735</c:v>
                </c:pt>
                <c:pt idx="64">
                  <c:v>-0.36978536313245597</c:v>
                </c:pt>
                <c:pt idx="65">
                  <c:v>-0.38491290316090954</c:v>
                </c:pt>
                <c:pt idx="66">
                  <c:v>-0.38849785951073607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D6-4138-8FAF-F547593A0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870080"/>
        <c:axId val="489871616"/>
      </c:lineChart>
      <c:dateAx>
        <c:axId val="489870080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9871616"/>
        <c:crosses val="autoZero"/>
        <c:auto val="1"/>
        <c:lblOffset val="100"/>
        <c:baseTimeUnit val="days"/>
        <c:majorUnit val="1"/>
      </c:dateAx>
      <c:valAx>
        <c:axId val="4898716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9870080"/>
        <c:crosses val="autoZero"/>
        <c:crossBetween val="between"/>
      </c:valAx>
      <c:valAx>
        <c:axId val="4898775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9879040"/>
        <c:crosses val="max"/>
        <c:crossBetween val="between"/>
      </c:valAx>
      <c:dateAx>
        <c:axId val="48987904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9877504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1608323928050815E-2"/>
          <c:y val="2.1904868489747816E-2"/>
          <c:w val="0.98839167607194922"/>
          <c:h val="6.5839094823638686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765"/>
          <c:h val="0.74333545216936825"/>
        </c:manualLayout>
      </c:layout>
      <c:areaChart>
        <c:grouping val="standard"/>
        <c:varyColors val="0"/>
        <c:ser>
          <c:idx val="2"/>
          <c:order val="1"/>
          <c:tx>
            <c:strRef>
              <c:f>Main!$DZ$52</c:f>
              <c:strCache>
                <c:ptCount val="1"/>
                <c:pt idx="0">
                  <c:v>CNH 1M VOL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Main!$DZ$54:$DZ$120</c:f>
              <c:numCache>
                <c:formatCode>General</c:formatCode>
                <c:ptCount val="67"/>
                <c:pt idx="0">
                  <c:v>4.8525</c:v>
                </c:pt>
                <c:pt idx="1">
                  <c:v>4.9725000000000001</c:v>
                </c:pt>
                <c:pt idx="2">
                  <c:v>4.8674999999999997</c:v>
                </c:pt>
                <c:pt idx="3">
                  <c:v>4.92</c:v>
                </c:pt>
                <c:pt idx="4">
                  <c:v>4.7725</c:v>
                </c:pt>
                <c:pt idx="5">
                  <c:v>4.8224999999999998</c:v>
                </c:pt>
                <c:pt idx="6">
                  <c:v>4.9124999999999996</c:v>
                </c:pt>
                <c:pt idx="7">
                  <c:v>5.0199999999999996</c:v>
                </c:pt>
                <c:pt idx="8">
                  <c:v>5.04</c:v>
                </c:pt>
                <c:pt idx="9">
                  <c:v>4.9874999999999998</c:v>
                </c:pt>
                <c:pt idx="10">
                  <c:v>5.3224999999999998</c:v>
                </c:pt>
                <c:pt idx="11">
                  <c:v>5.5</c:v>
                </c:pt>
                <c:pt idx="12">
                  <c:v>5.7050000000000001</c:v>
                </c:pt>
                <c:pt idx="13">
                  <c:v>5.8</c:v>
                </c:pt>
                <c:pt idx="14">
                  <c:v>5.6025</c:v>
                </c:pt>
                <c:pt idx="15">
                  <c:v>5.6875</c:v>
                </c:pt>
                <c:pt idx="16">
                  <c:v>5.85</c:v>
                </c:pt>
                <c:pt idx="17">
                  <c:v>5.96</c:v>
                </c:pt>
                <c:pt idx="18">
                  <c:v>6.2925000000000004</c:v>
                </c:pt>
                <c:pt idx="19">
                  <c:v>6.1</c:v>
                </c:pt>
                <c:pt idx="20">
                  <c:v>6.0750000000000002</c:v>
                </c:pt>
                <c:pt idx="21">
                  <c:v>6.1974999999999998</c:v>
                </c:pt>
                <c:pt idx="22">
                  <c:v>6.1725000000000003</c:v>
                </c:pt>
                <c:pt idx="23">
                  <c:v>6.165</c:v>
                </c:pt>
                <c:pt idx="24">
                  <c:v>6.2149999999999999</c:v>
                </c:pt>
                <c:pt idx="25">
                  <c:v>6.2350000000000003</c:v>
                </c:pt>
                <c:pt idx="26">
                  <c:v>6.415</c:v>
                </c:pt>
                <c:pt idx="27">
                  <c:v>6.7350000000000003</c:v>
                </c:pt>
                <c:pt idx="28">
                  <c:v>7.7424999999999997</c:v>
                </c:pt>
                <c:pt idx="29">
                  <c:v>6.3650000000000002</c:v>
                </c:pt>
                <c:pt idx="30">
                  <c:v>6.2575000000000003</c:v>
                </c:pt>
                <c:pt idx="31">
                  <c:v>5.88</c:v>
                </c:pt>
                <c:pt idx="32">
                  <c:v>6.0475000000000003</c:v>
                </c:pt>
                <c:pt idx="33">
                  <c:v>5.95</c:v>
                </c:pt>
                <c:pt idx="34">
                  <c:v>5.7675000000000001</c:v>
                </c:pt>
                <c:pt idx="35">
                  <c:v>5.4924999999999997</c:v>
                </c:pt>
                <c:pt idx="36">
                  <c:v>5.44</c:v>
                </c:pt>
                <c:pt idx="37">
                  <c:v>5.5724999999999998</c:v>
                </c:pt>
                <c:pt idx="38">
                  <c:v>5.73</c:v>
                </c:pt>
                <c:pt idx="39">
                  <c:v>5.2575000000000003</c:v>
                </c:pt>
                <c:pt idx="40">
                  <c:v>5.0199999999999996</c:v>
                </c:pt>
                <c:pt idx="41">
                  <c:v>4.9874999999999998</c:v>
                </c:pt>
                <c:pt idx="42">
                  <c:v>5.1224999999999996</c:v>
                </c:pt>
                <c:pt idx="43">
                  <c:v>4.7350000000000003</c:v>
                </c:pt>
                <c:pt idx="44">
                  <c:v>4.9350000000000005</c:v>
                </c:pt>
                <c:pt idx="45">
                  <c:v>4.8499999999999996</c:v>
                </c:pt>
                <c:pt idx="46">
                  <c:v>4.84</c:v>
                </c:pt>
                <c:pt idx="47">
                  <c:v>4.375</c:v>
                </c:pt>
                <c:pt idx="48">
                  <c:v>4.0724999999999998</c:v>
                </c:pt>
                <c:pt idx="49">
                  <c:v>4.3250000000000002</c:v>
                </c:pt>
                <c:pt idx="50">
                  <c:v>4.4574999999999996</c:v>
                </c:pt>
                <c:pt idx="51">
                  <c:v>4.1174999999999997</c:v>
                </c:pt>
                <c:pt idx="52">
                  <c:v>4.2074999999999996</c:v>
                </c:pt>
                <c:pt idx="53">
                  <c:v>4.0925000000000002</c:v>
                </c:pt>
                <c:pt idx="54">
                  <c:v>4.3849999999999998</c:v>
                </c:pt>
                <c:pt idx="55">
                  <c:v>4.6074999999999999</c:v>
                </c:pt>
                <c:pt idx="56">
                  <c:v>4.47</c:v>
                </c:pt>
                <c:pt idx="57">
                  <c:v>4.3975</c:v>
                </c:pt>
                <c:pt idx="58">
                  <c:v>4.2774999999999999</c:v>
                </c:pt>
                <c:pt idx="59">
                  <c:v>4.18</c:v>
                </c:pt>
                <c:pt idx="60">
                  <c:v>4.2850000000000001</c:v>
                </c:pt>
                <c:pt idx="61">
                  <c:v>4.12</c:v>
                </c:pt>
                <c:pt idx="62">
                  <c:v>4.08</c:v>
                </c:pt>
                <c:pt idx="63">
                  <c:v>4.1325000000000003</c:v>
                </c:pt>
                <c:pt idx="64">
                  <c:v>3.9950000000000001</c:v>
                </c:pt>
                <c:pt idx="65">
                  <c:v>3.51</c:v>
                </c:pt>
                <c:pt idx="66">
                  <c:v>3.4950000000000001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FB6-4724-815D-2C830A85E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906944"/>
        <c:axId val="489896960"/>
      </c:areaChart>
      <c:lineChart>
        <c:grouping val="standard"/>
        <c:varyColors val="0"/>
        <c:ser>
          <c:idx val="0"/>
          <c:order val="0"/>
          <c:tx>
            <c:strRef>
              <c:f>Main!$BL$52</c:f>
              <c:strCache>
                <c:ptCount val="1"/>
                <c:pt idx="0">
                  <c:v>Corr: CNH 1M VOL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Main!$BL$54:$BL$120</c:f>
              <c:numCache>
                <c:formatCode>General</c:formatCode>
                <c:ptCount val="67"/>
                <c:pt idx="0">
                  <c:v>-5.79947431796419E-2</c:v>
                </c:pt>
                <c:pt idx="1">
                  <c:v>-5.0956168838287394E-2</c:v>
                </c:pt>
                <c:pt idx="2">
                  <c:v>-4.9469178400769781E-2</c:v>
                </c:pt>
                <c:pt idx="3">
                  <c:v>-5.3536002602196715E-2</c:v>
                </c:pt>
                <c:pt idx="4">
                  <c:v>-5.5166363756265789E-2</c:v>
                </c:pt>
                <c:pt idx="5">
                  <c:v>-6.350305707700242E-2</c:v>
                </c:pt>
                <c:pt idx="6">
                  <c:v>-6.978349506572154E-2</c:v>
                </c:pt>
                <c:pt idx="7">
                  <c:v>-6.0335693845782766E-2</c:v>
                </c:pt>
                <c:pt idx="8">
                  <c:v>-5.0566121201330062E-2</c:v>
                </c:pt>
                <c:pt idx="9">
                  <c:v>-4.7319398982866377E-2</c:v>
                </c:pt>
                <c:pt idx="10">
                  <c:v>-6.0985269532908802E-2</c:v>
                </c:pt>
                <c:pt idx="11">
                  <c:v>-1.5342387270939334E-2</c:v>
                </c:pt>
                <c:pt idx="12">
                  <c:v>-5.7744837335248343E-2</c:v>
                </c:pt>
                <c:pt idx="13">
                  <c:v>-0.10043850445113105</c:v>
                </c:pt>
                <c:pt idx="14">
                  <c:v>-0.10102513890819477</c:v>
                </c:pt>
                <c:pt idx="15">
                  <c:v>-9.2148406052318318E-2</c:v>
                </c:pt>
                <c:pt idx="16">
                  <c:v>-0.10932914862783177</c:v>
                </c:pt>
                <c:pt idx="17">
                  <c:v>-0.10431695781178674</c:v>
                </c:pt>
                <c:pt idx="18">
                  <c:v>-8.491750922954279E-2</c:v>
                </c:pt>
                <c:pt idx="19">
                  <c:v>-5.2268874815944624E-2</c:v>
                </c:pt>
                <c:pt idx="20">
                  <c:v>-5.3072598123470198E-2</c:v>
                </c:pt>
                <c:pt idx="21">
                  <c:v>-5.3394389669359964E-2</c:v>
                </c:pt>
                <c:pt idx="22">
                  <c:v>-3.5470775388663341E-2</c:v>
                </c:pt>
                <c:pt idx="23">
                  <c:v>-3.5752394199594577E-2</c:v>
                </c:pt>
                <c:pt idx="24">
                  <c:v>-3.8774968552389773E-2</c:v>
                </c:pt>
                <c:pt idx="25">
                  <c:v>-3.1530118791683562E-2</c:v>
                </c:pt>
                <c:pt idx="26">
                  <c:v>-3.8472601662390596E-2</c:v>
                </c:pt>
                <c:pt idx="27">
                  <c:v>-2.228511585568559E-2</c:v>
                </c:pt>
                <c:pt idx="28">
                  <c:v>-9.168039228439305E-2</c:v>
                </c:pt>
                <c:pt idx="29">
                  <c:v>-8.3636422347925926E-2</c:v>
                </c:pt>
                <c:pt idx="30">
                  <c:v>-6.3606976421104397E-2</c:v>
                </c:pt>
                <c:pt idx="31">
                  <c:v>6.4039822597921434E-3</c:v>
                </c:pt>
                <c:pt idx="32">
                  <c:v>-1.8594866734056144E-2</c:v>
                </c:pt>
                <c:pt idx="33">
                  <c:v>-1.7847130471833155E-2</c:v>
                </c:pt>
                <c:pt idx="34">
                  <c:v>-1.8845409435345271E-2</c:v>
                </c:pt>
                <c:pt idx="35">
                  <c:v>-3.3601919439633331E-2</c:v>
                </c:pt>
                <c:pt idx="36">
                  <c:v>-3.2030614990478976E-2</c:v>
                </c:pt>
                <c:pt idx="37">
                  <c:v>-6.6151287243024035E-2</c:v>
                </c:pt>
                <c:pt idx="38">
                  <c:v>-5.1799483122801845E-2</c:v>
                </c:pt>
                <c:pt idx="39">
                  <c:v>-5.3811930348162319E-2</c:v>
                </c:pt>
                <c:pt idx="40">
                  <c:v>-3.5374247911112953E-2</c:v>
                </c:pt>
                <c:pt idx="41">
                  <c:v>-4.1671830523111013E-2</c:v>
                </c:pt>
                <c:pt idx="42">
                  <c:v>-3.2819598104132805E-2</c:v>
                </c:pt>
                <c:pt idx="43">
                  <c:v>-4.9244691084537544E-2</c:v>
                </c:pt>
                <c:pt idx="44">
                  <c:v>-3.9076875017001488E-2</c:v>
                </c:pt>
                <c:pt idx="45">
                  <c:v>-3.6402780095438618E-2</c:v>
                </c:pt>
                <c:pt idx="46">
                  <c:v>-1.7700485484893416E-2</c:v>
                </c:pt>
                <c:pt idx="47">
                  <c:v>2.7694744078243804E-2</c:v>
                </c:pt>
                <c:pt idx="48">
                  <c:v>-1.5837977298870185E-2</c:v>
                </c:pt>
                <c:pt idx="49">
                  <c:v>-2.3798965777944835E-2</c:v>
                </c:pt>
                <c:pt idx="50">
                  <c:v>-2.2282111641313593E-2</c:v>
                </c:pt>
                <c:pt idx="51">
                  <c:v>-1.8359285906200284E-2</c:v>
                </c:pt>
                <c:pt idx="52">
                  <c:v>-1.5460008327516428E-2</c:v>
                </c:pt>
                <c:pt idx="53">
                  <c:v>-2.2791837218857611E-2</c:v>
                </c:pt>
                <c:pt idx="54">
                  <c:v>-1.5131789969656214E-3</c:v>
                </c:pt>
                <c:pt idx="55">
                  <c:v>2.4835927516021032E-2</c:v>
                </c:pt>
                <c:pt idx="56">
                  <c:v>-2.6770561527678636E-3</c:v>
                </c:pt>
                <c:pt idx="57">
                  <c:v>-3.3507417401802348E-3</c:v>
                </c:pt>
                <c:pt idx="58">
                  <c:v>7.5935837228773319E-3</c:v>
                </c:pt>
                <c:pt idx="59">
                  <c:v>-5.1271433539865326E-3</c:v>
                </c:pt>
                <c:pt idx="60">
                  <c:v>-6.7909575812915525E-3</c:v>
                </c:pt>
                <c:pt idx="61">
                  <c:v>4.5550547790467959E-2</c:v>
                </c:pt>
                <c:pt idx="62">
                  <c:v>4.5844037110979015E-2</c:v>
                </c:pt>
                <c:pt idx="63">
                  <c:v>3.5395885879035298E-2</c:v>
                </c:pt>
                <c:pt idx="64">
                  <c:v>2.7917396936338081E-2</c:v>
                </c:pt>
                <c:pt idx="65">
                  <c:v>4.6827848512363345E-2</c:v>
                </c:pt>
                <c:pt idx="66">
                  <c:v>2.43299263529346E-2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FB6-4724-815D-2C830A85E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893888"/>
        <c:axId val="489895424"/>
      </c:lineChart>
      <c:dateAx>
        <c:axId val="489893888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9895424"/>
        <c:crosses val="autoZero"/>
        <c:auto val="1"/>
        <c:lblOffset val="100"/>
        <c:baseTimeUnit val="days"/>
        <c:majorUnit val="1"/>
      </c:dateAx>
      <c:valAx>
        <c:axId val="48989542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9893888"/>
        <c:crosses val="autoZero"/>
        <c:crossBetween val="between"/>
      </c:valAx>
      <c:valAx>
        <c:axId val="4898969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9906944"/>
        <c:crosses val="max"/>
        <c:crossBetween val="between"/>
      </c:valAx>
      <c:dateAx>
        <c:axId val="4899069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9896960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1608323928050815E-2"/>
          <c:y val="2.1904868489747816E-2"/>
          <c:w val="0.98839167607194922"/>
          <c:h val="6.5839094823638727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765"/>
          <c:h val="0.74333545216936858"/>
        </c:manualLayout>
      </c:layout>
      <c:areaChart>
        <c:grouping val="standard"/>
        <c:varyColors val="0"/>
        <c:ser>
          <c:idx val="2"/>
          <c:order val="1"/>
          <c:tx>
            <c:strRef>
              <c:f>Main!$EA$52</c:f>
              <c:strCache>
                <c:ptCount val="1"/>
                <c:pt idx="0">
                  <c:v>Gold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Main!$EA$54:$EA$120</c:f>
              <c:numCache>
                <c:formatCode>General</c:formatCode>
                <c:ptCount val="67"/>
                <c:pt idx="0">
                  <c:v>1311.9</c:v>
                </c:pt>
                <c:pt idx="1">
                  <c:v>1317.8</c:v>
                </c:pt>
                <c:pt idx="2">
                  <c:v>1312.3</c:v>
                </c:pt>
                <c:pt idx="3">
                  <c:v>1317.8</c:v>
                </c:pt>
                <c:pt idx="4">
                  <c:v>1325.6</c:v>
                </c:pt>
                <c:pt idx="5">
                  <c:v>1327.1</c:v>
                </c:pt>
                <c:pt idx="6">
                  <c:v>1320.8</c:v>
                </c:pt>
                <c:pt idx="7">
                  <c:v>1324</c:v>
                </c:pt>
                <c:pt idx="8">
                  <c:v>1321.7</c:v>
                </c:pt>
                <c:pt idx="9">
                  <c:v>1327.6</c:v>
                </c:pt>
                <c:pt idx="10">
                  <c:v>1335.2</c:v>
                </c:pt>
                <c:pt idx="11">
                  <c:v>1319.9</c:v>
                </c:pt>
                <c:pt idx="12">
                  <c:v>1323.4</c:v>
                </c:pt>
                <c:pt idx="13">
                  <c:v>1305.2</c:v>
                </c:pt>
                <c:pt idx="14">
                  <c:v>1317.9</c:v>
                </c:pt>
                <c:pt idx="15">
                  <c:v>1318.6</c:v>
                </c:pt>
                <c:pt idx="16">
                  <c:v>1330.7</c:v>
                </c:pt>
                <c:pt idx="17">
                  <c:v>1328.2</c:v>
                </c:pt>
                <c:pt idx="18">
                  <c:v>1330.6</c:v>
                </c:pt>
                <c:pt idx="19">
                  <c:v>1330</c:v>
                </c:pt>
                <c:pt idx="20">
                  <c:v>1328.8</c:v>
                </c:pt>
                <c:pt idx="21">
                  <c:v>1353.2</c:v>
                </c:pt>
                <c:pt idx="22">
                  <c:v>1353.2</c:v>
                </c:pt>
                <c:pt idx="23">
                  <c:v>1352.1</c:v>
                </c:pt>
                <c:pt idx="24">
                  <c:v>1355.5</c:v>
                </c:pt>
                <c:pt idx="25">
                  <c:v>1328.1</c:v>
                </c:pt>
                <c:pt idx="26">
                  <c:v>1324.2</c:v>
                </c:pt>
                <c:pt idx="27">
                  <c:v>1313.1</c:v>
                </c:pt>
                <c:pt idx="28">
                  <c:v>1316.9</c:v>
                </c:pt>
                <c:pt idx="29">
                  <c:v>1311.6</c:v>
                </c:pt>
                <c:pt idx="30">
                  <c:v>1326.1</c:v>
                </c:pt>
                <c:pt idx="31">
                  <c:v>1333</c:v>
                </c:pt>
                <c:pt idx="32">
                  <c:v>1333.7</c:v>
                </c:pt>
                <c:pt idx="33">
                  <c:v>1344.3</c:v>
                </c:pt>
                <c:pt idx="34">
                  <c:v>1339</c:v>
                </c:pt>
                <c:pt idx="35">
                  <c:v>1335.4</c:v>
                </c:pt>
                <c:pt idx="36">
                  <c:v>1340.3</c:v>
                </c:pt>
                <c:pt idx="37">
                  <c:v>1352.1</c:v>
                </c:pt>
                <c:pt idx="38">
                  <c:v>1362.9</c:v>
                </c:pt>
                <c:pt idx="39">
                  <c:v>1356.3</c:v>
                </c:pt>
                <c:pt idx="40">
                  <c:v>1336.7</c:v>
                </c:pt>
                <c:pt idx="41">
                  <c:v>1331.9</c:v>
                </c:pt>
                <c:pt idx="42">
                  <c:v>1333.1</c:v>
                </c:pt>
                <c:pt idx="43">
                  <c:v>1327.2</c:v>
                </c:pt>
                <c:pt idx="44">
                  <c:v>1339.2</c:v>
                </c:pt>
                <c:pt idx="45">
                  <c:v>1337.1</c:v>
                </c:pt>
                <c:pt idx="46">
                  <c:v>1334.9</c:v>
                </c:pt>
                <c:pt idx="47">
                  <c:v>1334.9</c:v>
                </c:pt>
                <c:pt idx="48">
                  <c:v>1322.5</c:v>
                </c:pt>
                <c:pt idx="49">
                  <c:v>1319.3</c:v>
                </c:pt>
                <c:pt idx="50">
                  <c:v>1313.7</c:v>
                </c:pt>
                <c:pt idx="51">
                  <c:v>1320.4</c:v>
                </c:pt>
                <c:pt idx="52">
                  <c:v>1322.3</c:v>
                </c:pt>
                <c:pt idx="53">
                  <c:v>1321.6</c:v>
                </c:pt>
                <c:pt idx="54">
                  <c:v>1318.5</c:v>
                </c:pt>
                <c:pt idx="55">
                  <c:v>1316.1</c:v>
                </c:pt>
                <c:pt idx="56">
                  <c:v>1309.3</c:v>
                </c:pt>
                <c:pt idx="57">
                  <c:v>1309.3</c:v>
                </c:pt>
                <c:pt idx="58">
                  <c:v>1297.2</c:v>
                </c:pt>
                <c:pt idx="59">
                  <c:v>1287</c:v>
                </c:pt>
                <c:pt idx="60">
                  <c:v>1284.0999999999999</c:v>
                </c:pt>
                <c:pt idx="61">
                  <c:v>1275.4000000000001</c:v>
                </c:pt>
                <c:pt idx="62">
                  <c:v>1275.4000000000001</c:v>
                </c:pt>
                <c:pt idx="63">
                  <c:v>1267.3</c:v>
                </c:pt>
                <c:pt idx="64">
                  <c:v>1266.0999999999999</c:v>
                </c:pt>
                <c:pt idx="65">
                  <c:v>1260.7</c:v>
                </c:pt>
                <c:pt idx="66">
                  <c:v>1262.2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87-4070-8B73-6A35C69E57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934848"/>
        <c:axId val="489928960"/>
      </c:areaChart>
      <c:lineChart>
        <c:grouping val="standard"/>
        <c:varyColors val="0"/>
        <c:ser>
          <c:idx val="0"/>
          <c:order val="0"/>
          <c:tx>
            <c:strRef>
              <c:f>Main!$BM$52</c:f>
              <c:strCache>
                <c:ptCount val="1"/>
                <c:pt idx="0">
                  <c:v>Corr: Gold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Main!$BM$54:$BM$120</c:f>
              <c:numCache>
                <c:formatCode>General</c:formatCode>
                <c:ptCount val="67"/>
                <c:pt idx="0">
                  <c:v>0.2601829842609974</c:v>
                </c:pt>
                <c:pt idx="1">
                  <c:v>0.27371887957048241</c:v>
                </c:pt>
                <c:pt idx="2">
                  <c:v>0.27728011719190154</c:v>
                </c:pt>
                <c:pt idx="3">
                  <c:v>0.28178585091821462</c:v>
                </c:pt>
                <c:pt idx="4">
                  <c:v>0.29961054708092349</c:v>
                </c:pt>
                <c:pt idx="5">
                  <c:v>0.29542810931204105</c:v>
                </c:pt>
                <c:pt idx="6">
                  <c:v>0.30171545574457131</c:v>
                </c:pt>
                <c:pt idx="7">
                  <c:v>0.31944661780731315</c:v>
                </c:pt>
                <c:pt idx="8">
                  <c:v>0.31982224402697751</c:v>
                </c:pt>
                <c:pt idx="9">
                  <c:v>0.33044104867051771</c:v>
                </c:pt>
                <c:pt idx="10">
                  <c:v>0.33067567557680522</c:v>
                </c:pt>
                <c:pt idx="11">
                  <c:v>0.31622932825209793</c:v>
                </c:pt>
                <c:pt idx="12">
                  <c:v>0.29587243586763601</c:v>
                </c:pt>
                <c:pt idx="13">
                  <c:v>0.32360232349026241</c:v>
                </c:pt>
                <c:pt idx="14">
                  <c:v>0.30447785196024718</c:v>
                </c:pt>
                <c:pt idx="15">
                  <c:v>0.28966615828384218</c:v>
                </c:pt>
                <c:pt idx="16">
                  <c:v>0.29435559611136314</c:v>
                </c:pt>
                <c:pt idx="17">
                  <c:v>0.28680244399298266</c:v>
                </c:pt>
                <c:pt idx="18">
                  <c:v>0.28799614220054465</c:v>
                </c:pt>
                <c:pt idx="19">
                  <c:v>0.31205763109730117</c:v>
                </c:pt>
                <c:pt idx="20">
                  <c:v>0.31783237702878592</c:v>
                </c:pt>
                <c:pt idx="21">
                  <c:v>0.37464825792625245</c:v>
                </c:pt>
                <c:pt idx="22">
                  <c:v>0.34914690913233359</c:v>
                </c:pt>
                <c:pt idx="23">
                  <c:v>0.34624998881044966</c:v>
                </c:pt>
                <c:pt idx="24">
                  <c:v>0.36427455012664955</c:v>
                </c:pt>
                <c:pt idx="25">
                  <c:v>0.30519412714742727</c:v>
                </c:pt>
                <c:pt idx="26">
                  <c:v>0.31348986485963032</c:v>
                </c:pt>
                <c:pt idx="27">
                  <c:v>0.26539576980269064</c:v>
                </c:pt>
                <c:pt idx="28">
                  <c:v>0.24458702195157189</c:v>
                </c:pt>
                <c:pt idx="29">
                  <c:v>0.24639734644585268</c:v>
                </c:pt>
                <c:pt idx="30">
                  <c:v>0.24139891478405345</c:v>
                </c:pt>
                <c:pt idx="31">
                  <c:v>0.20553011732605678</c:v>
                </c:pt>
                <c:pt idx="32">
                  <c:v>0.211358814203569</c:v>
                </c:pt>
                <c:pt idx="33">
                  <c:v>0.20326433745305761</c:v>
                </c:pt>
                <c:pt idx="34">
                  <c:v>0.22002024390725505</c:v>
                </c:pt>
                <c:pt idx="35">
                  <c:v>0.21698857238585179</c:v>
                </c:pt>
                <c:pt idx="36">
                  <c:v>0.18893525463635466</c:v>
                </c:pt>
                <c:pt idx="37">
                  <c:v>0.18192181314951478</c:v>
                </c:pt>
                <c:pt idx="38">
                  <c:v>0.21233989160769426</c:v>
                </c:pt>
                <c:pt idx="39">
                  <c:v>0.21354664599325981</c:v>
                </c:pt>
                <c:pt idx="40">
                  <c:v>0.23335809133815363</c:v>
                </c:pt>
                <c:pt idx="41">
                  <c:v>0.20704583391564835</c:v>
                </c:pt>
                <c:pt idx="42">
                  <c:v>0.20306942049190782</c:v>
                </c:pt>
                <c:pt idx="43">
                  <c:v>0.1991590098217059</c:v>
                </c:pt>
                <c:pt idx="44">
                  <c:v>0.21838366855848457</c:v>
                </c:pt>
                <c:pt idx="45">
                  <c:v>0.21976991108996791</c:v>
                </c:pt>
                <c:pt idx="46">
                  <c:v>0.22463105631499111</c:v>
                </c:pt>
                <c:pt idx="47">
                  <c:v>0.22456716754944236</c:v>
                </c:pt>
                <c:pt idx="48">
                  <c:v>0.16982532161330685</c:v>
                </c:pt>
                <c:pt idx="49">
                  <c:v>0.14044633857216654</c:v>
                </c:pt>
                <c:pt idx="50">
                  <c:v>0.13904768043324747</c:v>
                </c:pt>
                <c:pt idx="51">
                  <c:v>0.14733004225206733</c:v>
                </c:pt>
                <c:pt idx="52">
                  <c:v>0.14640694295048612</c:v>
                </c:pt>
                <c:pt idx="53">
                  <c:v>0.15326156770845953</c:v>
                </c:pt>
                <c:pt idx="54">
                  <c:v>0.14287667485500011</c:v>
                </c:pt>
                <c:pt idx="55">
                  <c:v>0.14583676447518976</c:v>
                </c:pt>
                <c:pt idx="56">
                  <c:v>0.12798527890119366</c:v>
                </c:pt>
                <c:pt idx="57">
                  <c:v>0.12454565095093809</c:v>
                </c:pt>
                <c:pt idx="58">
                  <c:v>0.12787104346842684</c:v>
                </c:pt>
                <c:pt idx="59">
                  <c:v>0.11017046589441325</c:v>
                </c:pt>
                <c:pt idx="60">
                  <c:v>0.11295981092870705</c:v>
                </c:pt>
                <c:pt idx="61">
                  <c:v>0.10783348959195004</c:v>
                </c:pt>
                <c:pt idx="62">
                  <c:v>0.10580285614277943</c:v>
                </c:pt>
                <c:pt idx="63">
                  <c:v>8.8052089139380674E-2</c:v>
                </c:pt>
                <c:pt idx="64">
                  <c:v>8.2891508300793601E-2</c:v>
                </c:pt>
                <c:pt idx="65">
                  <c:v>4.7489551344813224E-2</c:v>
                </c:pt>
                <c:pt idx="66">
                  <c:v>5.5858024752637958E-2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687-4070-8B73-6A35C69E57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925632"/>
        <c:axId val="489927424"/>
      </c:lineChart>
      <c:dateAx>
        <c:axId val="489925632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9927424"/>
        <c:crosses val="autoZero"/>
        <c:auto val="1"/>
        <c:lblOffset val="100"/>
        <c:baseTimeUnit val="days"/>
        <c:majorUnit val="1"/>
      </c:dateAx>
      <c:valAx>
        <c:axId val="48992742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9925632"/>
        <c:crosses val="autoZero"/>
        <c:crossBetween val="between"/>
      </c:valAx>
      <c:valAx>
        <c:axId val="4899289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9934848"/>
        <c:crosses val="max"/>
        <c:crossBetween val="between"/>
      </c:valAx>
      <c:dateAx>
        <c:axId val="4899348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9928960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1608323928050815E-2"/>
          <c:y val="2.1904868489747816E-2"/>
          <c:w val="0.98839167607194922"/>
          <c:h val="6.5839094823638783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765"/>
          <c:h val="0.74333545216936892"/>
        </c:manualLayout>
      </c:layout>
      <c:areaChart>
        <c:grouping val="standard"/>
        <c:varyColors val="0"/>
        <c:ser>
          <c:idx val="2"/>
          <c:order val="1"/>
          <c:tx>
            <c:strRef>
              <c:f>Main!$EB$52</c:f>
              <c:strCache>
                <c:ptCount val="1"/>
                <c:pt idx="0">
                  <c:v>Silver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Main!$EB$54:$EB$120</c:f>
              <c:numCache>
                <c:formatCode>General</c:formatCode>
                <c:ptCount val="67"/>
                <c:pt idx="0">
                  <c:v>16.125</c:v>
                </c:pt>
                <c:pt idx="1">
                  <c:v>16.254999999999999</c:v>
                </c:pt>
                <c:pt idx="2">
                  <c:v>16.202000000000002</c:v>
                </c:pt>
                <c:pt idx="3">
                  <c:v>16.353000000000002</c:v>
                </c:pt>
                <c:pt idx="4">
                  <c:v>16.466999999999999</c:v>
                </c:pt>
                <c:pt idx="5">
                  <c:v>16.559000000000001</c:v>
                </c:pt>
                <c:pt idx="6">
                  <c:v>16.471</c:v>
                </c:pt>
                <c:pt idx="7">
                  <c:v>16.545999999999999</c:v>
                </c:pt>
                <c:pt idx="8">
                  <c:v>16.436</c:v>
                </c:pt>
                <c:pt idx="9">
                  <c:v>16.428000000000001</c:v>
                </c:pt>
                <c:pt idx="10">
                  <c:v>16.715</c:v>
                </c:pt>
                <c:pt idx="11">
                  <c:v>16.338000000000001</c:v>
                </c:pt>
                <c:pt idx="12">
                  <c:v>16.391999999999999</c:v>
                </c:pt>
                <c:pt idx="13">
                  <c:v>16.2</c:v>
                </c:pt>
                <c:pt idx="14">
                  <c:v>16.324000000000002</c:v>
                </c:pt>
                <c:pt idx="15">
                  <c:v>16.346</c:v>
                </c:pt>
                <c:pt idx="16">
                  <c:v>16.55</c:v>
                </c:pt>
                <c:pt idx="17">
                  <c:v>16.484000000000002</c:v>
                </c:pt>
                <c:pt idx="18">
                  <c:v>16.587</c:v>
                </c:pt>
                <c:pt idx="19">
                  <c:v>16.617000000000001</c:v>
                </c:pt>
                <c:pt idx="20">
                  <c:v>16.437999999999999</c:v>
                </c:pt>
                <c:pt idx="21">
                  <c:v>16.712</c:v>
                </c:pt>
                <c:pt idx="22">
                  <c:v>16.712</c:v>
                </c:pt>
                <c:pt idx="23">
                  <c:v>16.795999999999999</c:v>
                </c:pt>
                <c:pt idx="24">
                  <c:v>16.878</c:v>
                </c:pt>
                <c:pt idx="25">
                  <c:v>16.527999999999999</c:v>
                </c:pt>
                <c:pt idx="26">
                  <c:v>16.57</c:v>
                </c:pt>
                <c:pt idx="27">
                  <c:v>16.138999999999999</c:v>
                </c:pt>
                <c:pt idx="28">
                  <c:v>16.341000000000001</c:v>
                </c:pt>
                <c:pt idx="29">
                  <c:v>16.238</c:v>
                </c:pt>
                <c:pt idx="30">
                  <c:v>16.579999999999998</c:v>
                </c:pt>
                <c:pt idx="31">
                  <c:v>16.670999999999999</c:v>
                </c:pt>
                <c:pt idx="32">
                  <c:v>16.709</c:v>
                </c:pt>
                <c:pt idx="33">
                  <c:v>17.155000000000001</c:v>
                </c:pt>
                <c:pt idx="34">
                  <c:v>17.241</c:v>
                </c:pt>
                <c:pt idx="35">
                  <c:v>17.058</c:v>
                </c:pt>
                <c:pt idx="36">
                  <c:v>17.126999999999999</c:v>
                </c:pt>
                <c:pt idx="37">
                  <c:v>17.440999999999999</c:v>
                </c:pt>
                <c:pt idx="38">
                  <c:v>17.614999999999998</c:v>
                </c:pt>
                <c:pt idx="39">
                  <c:v>17.489000000000001</c:v>
                </c:pt>
                <c:pt idx="40">
                  <c:v>16.913</c:v>
                </c:pt>
                <c:pt idx="41">
                  <c:v>16.989000000000001</c:v>
                </c:pt>
                <c:pt idx="42">
                  <c:v>17.036000000000001</c:v>
                </c:pt>
                <c:pt idx="43">
                  <c:v>16.954000000000001</c:v>
                </c:pt>
                <c:pt idx="44">
                  <c:v>17.166</c:v>
                </c:pt>
                <c:pt idx="45">
                  <c:v>17.189</c:v>
                </c:pt>
                <c:pt idx="46">
                  <c:v>17.140999999999998</c:v>
                </c:pt>
                <c:pt idx="47">
                  <c:v>17.140999999999998</c:v>
                </c:pt>
                <c:pt idx="48">
                  <c:v>16.966000000000001</c:v>
                </c:pt>
                <c:pt idx="49">
                  <c:v>17.035</c:v>
                </c:pt>
                <c:pt idx="50">
                  <c:v>17.010000000000002</c:v>
                </c:pt>
                <c:pt idx="51">
                  <c:v>17.143999999999998</c:v>
                </c:pt>
                <c:pt idx="52">
                  <c:v>17.285</c:v>
                </c:pt>
                <c:pt idx="53">
                  <c:v>17.268999999999998</c:v>
                </c:pt>
                <c:pt idx="54">
                  <c:v>17.266999999999999</c:v>
                </c:pt>
                <c:pt idx="55">
                  <c:v>17.206</c:v>
                </c:pt>
                <c:pt idx="56">
                  <c:v>17.145</c:v>
                </c:pt>
                <c:pt idx="57">
                  <c:v>17.145</c:v>
                </c:pt>
                <c:pt idx="58">
                  <c:v>16.923000000000002</c:v>
                </c:pt>
                <c:pt idx="59">
                  <c:v>16.619</c:v>
                </c:pt>
                <c:pt idx="60">
                  <c:v>16.52</c:v>
                </c:pt>
                <c:pt idx="61">
                  <c:v>16.356999999999999</c:v>
                </c:pt>
                <c:pt idx="62">
                  <c:v>16.356999999999999</c:v>
                </c:pt>
                <c:pt idx="63">
                  <c:v>16.152000000000001</c:v>
                </c:pt>
                <c:pt idx="64">
                  <c:v>16.187999999999999</c:v>
                </c:pt>
                <c:pt idx="65">
                  <c:v>16.065999999999999</c:v>
                </c:pt>
                <c:pt idx="66">
                  <c:v>16.12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A09-481F-9260-0840F7EA5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966592"/>
        <c:axId val="489965056"/>
      </c:areaChart>
      <c:lineChart>
        <c:grouping val="standard"/>
        <c:varyColors val="0"/>
        <c:ser>
          <c:idx val="0"/>
          <c:order val="0"/>
          <c:tx>
            <c:strRef>
              <c:f>Main!$BN$52</c:f>
              <c:strCache>
                <c:ptCount val="1"/>
                <c:pt idx="0">
                  <c:v>Corr: Silver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Main!$BN$54:$BN$120</c:f>
              <c:numCache>
                <c:formatCode>General</c:formatCode>
                <c:ptCount val="67"/>
                <c:pt idx="0">
                  <c:v>0.31863054269736063</c:v>
                </c:pt>
                <c:pt idx="1">
                  <c:v>0.33218323337249378</c:v>
                </c:pt>
                <c:pt idx="2">
                  <c:v>0.33409285846675568</c:v>
                </c:pt>
                <c:pt idx="3">
                  <c:v>0.33942507036461245</c:v>
                </c:pt>
                <c:pt idx="4">
                  <c:v>0.34845219832856905</c:v>
                </c:pt>
                <c:pt idx="5">
                  <c:v>0.34222266647209426</c:v>
                </c:pt>
                <c:pt idx="6">
                  <c:v>0.34594454849408718</c:v>
                </c:pt>
                <c:pt idx="7">
                  <c:v>0.36293033731641899</c:v>
                </c:pt>
                <c:pt idx="8">
                  <c:v>0.33952804998468533</c:v>
                </c:pt>
                <c:pt idx="9">
                  <c:v>0.33961523666190219</c:v>
                </c:pt>
                <c:pt idx="10">
                  <c:v>0.34212670078030449</c:v>
                </c:pt>
                <c:pt idx="11">
                  <c:v>0.31935215177033388</c:v>
                </c:pt>
                <c:pt idx="12">
                  <c:v>0.30491976270390458</c:v>
                </c:pt>
                <c:pt idx="13">
                  <c:v>0.32761849343705746</c:v>
                </c:pt>
                <c:pt idx="14">
                  <c:v>0.31659906165440116</c:v>
                </c:pt>
                <c:pt idx="15">
                  <c:v>0.32627704415459452</c:v>
                </c:pt>
                <c:pt idx="16">
                  <c:v>0.33634073487940841</c:v>
                </c:pt>
                <c:pt idx="17">
                  <c:v>0.33294533609958882</c:v>
                </c:pt>
                <c:pt idx="18">
                  <c:v>0.34826589095698307</c:v>
                </c:pt>
                <c:pt idx="19">
                  <c:v>0.35104309688645763</c:v>
                </c:pt>
                <c:pt idx="20">
                  <c:v>0.34485070097723158</c:v>
                </c:pt>
                <c:pt idx="21">
                  <c:v>0.35707323820375214</c:v>
                </c:pt>
                <c:pt idx="22">
                  <c:v>0.34740347653690995</c:v>
                </c:pt>
                <c:pt idx="23">
                  <c:v>0.34432958050501811</c:v>
                </c:pt>
                <c:pt idx="24">
                  <c:v>0.35660787813211359</c:v>
                </c:pt>
                <c:pt idx="25">
                  <c:v>0.31861954384132296</c:v>
                </c:pt>
                <c:pt idx="26">
                  <c:v>0.34368841120170313</c:v>
                </c:pt>
                <c:pt idx="27">
                  <c:v>0.28892011568546228</c:v>
                </c:pt>
                <c:pt idx="28">
                  <c:v>0.26296777807288013</c:v>
                </c:pt>
                <c:pt idx="29">
                  <c:v>0.27834947657431602</c:v>
                </c:pt>
                <c:pt idx="30">
                  <c:v>0.2682831024493289</c:v>
                </c:pt>
                <c:pt idx="31">
                  <c:v>0.26228927024543425</c:v>
                </c:pt>
                <c:pt idx="32">
                  <c:v>0.27635578042949477</c:v>
                </c:pt>
                <c:pt idx="33">
                  <c:v>0.28474334978439553</c:v>
                </c:pt>
                <c:pt idx="34">
                  <c:v>0.26033456633318014</c:v>
                </c:pt>
                <c:pt idx="35">
                  <c:v>0.25017818504413575</c:v>
                </c:pt>
                <c:pt idx="36">
                  <c:v>0.21630846672926468</c:v>
                </c:pt>
                <c:pt idx="37">
                  <c:v>0.22141738732853372</c:v>
                </c:pt>
                <c:pt idx="38">
                  <c:v>0.23976813791816637</c:v>
                </c:pt>
                <c:pt idx="39">
                  <c:v>0.24203248331966112</c:v>
                </c:pt>
                <c:pt idx="40">
                  <c:v>0.28226697483958463</c:v>
                </c:pt>
                <c:pt idx="41">
                  <c:v>0.27459831254953149</c:v>
                </c:pt>
                <c:pt idx="42">
                  <c:v>0.27539618499001023</c:v>
                </c:pt>
                <c:pt idx="43">
                  <c:v>0.27310362200099642</c:v>
                </c:pt>
                <c:pt idx="44">
                  <c:v>0.28010055241501447</c:v>
                </c:pt>
                <c:pt idx="45">
                  <c:v>0.27900213460599171</c:v>
                </c:pt>
                <c:pt idx="46">
                  <c:v>0.28408583883221222</c:v>
                </c:pt>
                <c:pt idx="47">
                  <c:v>0.28621276859002936</c:v>
                </c:pt>
                <c:pt idx="48">
                  <c:v>0.24905414769569523</c:v>
                </c:pt>
                <c:pt idx="49">
                  <c:v>0.19719877559922303</c:v>
                </c:pt>
                <c:pt idx="50">
                  <c:v>0.19677962702695764</c:v>
                </c:pt>
                <c:pt idx="51">
                  <c:v>0.20275647654700332</c:v>
                </c:pt>
                <c:pt idx="52">
                  <c:v>0.20363799693237261</c:v>
                </c:pt>
                <c:pt idx="53">
                  <c:v>0.20843712222115926</c:v>
                </c:pt>
                <c:pt idx="54">
                  <c:v>0.2015678099596469</c:v>
                </c:pt>
                <c:pt idx="55">
                  <c:v>0.20177061146353234</c:v>
                </c:pt>
                <c:pt idx="56">
                  <c:v>0.20506858563235972</c:v>
                </c:pt>
                <c:pt idx="57">
                  <c:v>0.20218060707781399</c:v>
                </c:pt>
                <c:pt idx="58">
                  <c:v>0.21419269319427076</c:v>
                </c:pt>
                <c:pt idx="59">
                  <c:v>0.19319311100448416</c:v>
                </c:pt>
                <c:pt idx="60">
                  <c:v>0.19738799977941074</c:v>
                </c:pt>
                <c:pt idx="61">
                  <c:v>0.1939469361904072</c:v>
                </c:pt>
                <c:pt idx="62">
                  <c:v>0.19385068036295075</c:v>
                </c:pt>
                <c:pt idx="63">
                  <c:v>0.16940247538968942</c:v>
                </c:pt>
                <c:pt idx="64">
                  <c:v>0.16294728548292611</c:v>
                </c:pt>
                <c:pt idx="65">
                  <c:v>0.15814348426653893</c:v>
                </c:pt>
                <c:pt idx="66">
                  <c:v>0.16770794787437499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A09-481F-9260-0840F7EA5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957632"/>
        <c:axId val="489963520"/>
      </c:lineChart>
      <c:dateAx>
        <c:axId val="489957632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9963520"/>
        <c:crosses val="autoZero"/>
        <c:auto val="1"/>
        <c:lblOffset val="100"/>
        <c:baseTimeUnit val="days"/>
        <c:majorUnit val="1"/>
      </c:dateAx>
      <c:valAx>
        <c:axId val="489963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9957632"/>
        <c:crosses val="autoZero"/>
        <c:crossBetween val="between"/>
      </c:valAx>
      <c:valAx>
        <c:axId val="4899650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9966592"/>
        <c:crosses val="max"/>
        <c:crossBetween val="between"/>
      </c:valAx>
      <c:dateAx>
        <c:axId val="4899665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9965056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1608323928050815E-2"/>
          <c:y val="2.1904868489747816E-2"/>
          <c:w val="0.98839167607194922"/>
          <c:h val="6.5839094823638825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765"/>
          <c:h val="0.74333545216936914"/>
        </c:manualLayout>
      </c:layout>
      <c:areaChart>
        <c:grouping val="standard"/>
        <c:varyColors val="0"/>
        <c:ser>
          <c:idx val="2"/>
          <c:order val="1"/>
          <c:tx>
            <c:strRef>
              <c:f>Main!$EC$52</c:f>
              <c:strCache>
                <c:ptCount val="1"/>
                <c:pt idx="0">
                  <c:v>Crude Oil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Main!$EC$54:$EC$120</c:f>
              <c:numCache>
                <c:formatCode>General</c:formatCode>
                <c:ptCount val="67"/>
                <c:pt idx="0">
                  <c:v>63.4</c:v>
                </c:pt>
                <c:pt idx="1">
                  <c:v>62.06</c:v>
                </c:pt>
                <c:pt idx="2">
                  <c:v>62.34</c:v>
                </c:pt>
                <c:pt idx="3">
                  <c:v>61.19</c:v>
                </c:pt>
                <c:pt idx="4">
                  <c:v>60.96</c:v>
                </c:pt>
                <c:pt idx="5">
                  <c:v>60.71</c:v>
                </c:pt>
                <c:pt idx="6">
                  <c:v>61.36</c:v>
                </c:pt>
                <c:pt idx="7">
                  <c:v>62.04</c:v>
                </c:pt>
                <c:pt idx="8">
                  <c:v>60.12</c:v>
                </c:pt>
                <c:pt idx="9">
                  <c:v>61.15</c:v>
                </c:pt>
                <c:pt idx="10">
                  <c:v>62.6</c:v>
                </c:pt>
                <c:pt idx="11">
                  <c:v>62.57</c:v>
                </c:pt>
                <c:pt idx="12">
                  <c:v>61.25</c:v>
                </c:pt>
                <c:pt idx="13">
                  <c:v>60.99</c:v>
                </c:pt>
                <c:pt idx="14">
                  <c:v>61.64</c:v>
                </c:pt>
                <c:pt idx="15">
                  <c:v>63.01</c:v>
                </c:pt>
                <c:pt idx="16">
                  <c:v>63.91</c:v>
                </c:pt>
                <c:pt idx="17">
                  <c:v>63.55</c:v>
                </c:pt>
                <c:pt idx="18">
                  <c:v>62.77</c:v>
                </c:pt>
                <c:pt idx="19">
                  <c:v>61.68</c:v>
                </c:pt>
                <c:pt idx="20">
                  <c:v>61.9</c:v>
                </c:pt>
                <c:pt idx="21">
                  <c:v>61.68</c:v>
                </c:pt>
                <c:pt idx="22">
                  <c:v>61.68</c:v>
                </c:pt>
                <c:pt idx="23">
                  <c:v>61.34</c:v>
                </c:pt>
                <c:pt idx="24">
                  <c:v>60.6</c:v>
                </c:pt>
                <c:pt idx="25">
                  <c:v>59.19</c:v>
                </c:pt>
                <c:pt idx="26">
                  <c:v>59.29</c:v>
                </c:pt>
                <c:pt idx="27">
                  <c:v>59.2</c:v>
                </c:pt>
                <c:pt idx="28">
                  <c:v>61.15</c:v>
                </c:pt>
                <c:pt idx="29">
                  <c:v>61.79</c:v>
                </c:pt>
                <c:pt idx="30">
                  <c:v>63.39</c:v>
                </c:pt>
                <c:pt idx="31">
                  <c:v>64.150000000000006</c:v>
                </c:pt>
                <c:pt idx="32">
                  <c:v>65.45</c:v>
                </c:pt>
                <c:pt idx="33">
                  <c:v>65.8</c:v>
                </c:pt>
                <c:pt idx="34">
                  <c:v>64.73</c:v>
                </c:pt>
                <c:pt idx="35">
                  <c:v>64.5</c:v>
                </c:pt>
                <c:pt idx="36">
                  <c:v>65.56</c:v>
                </c:pt>
                <c:pt idx="37">
                  <c:v>66.14</c:v>
                </c:pt>
                <c:pt idx="38">
                  <c:v>65.510000000000005</c:v>
                </c:pt>
                <c:pt idx="39">
                  <c:v>65.61</c:v>
                </c:pt>
                <c:pt idx="40">
                  <c:v>64.47</c:v>
                </c:pt>
                <c:pt idx="41">
                  <c:v>63.49</c:v>
                </c:pt>
                <c:pt idx="42">
                  <c:v>63.37</c:v>
                </c:pt>
                <c:pt idx="43">
                  <c:v>63.95</c:v>
                </c:pt>
                <c:pt idx="44">
                  <c:v>63.97</c:v>
                </c:pt>
                <c:pt idx="45">
                  <c:v>63.73</c:v>
                </c:pt>
                <c:pt idx="46">
                  <c:v>64.3</c:v>
                </c:pt>
                <c:pt idx="47">
                  <c:v>64.3</c:v>
                </c:pt>
                <c:pt idx="48">
                  <c:v>63.8</c:v>
                </c:pt>
                <c:pt idx="49">
                  <c:v>63.57</c:v>
                </c:pt>
                <c:pt idx="50">
                  <c:v>62.96</c:v>
                </c:pt>
                <c:pt idx="51">
                  <c:v>61.73</c:v>
                </c:pt>
                <c:pt idx="52">
                  <c:v>61.44</c:v>
                </c:pt>
                <c:pt idx="53">
                  <c:v>62.01</c:v>
                </c:pt>
                <c:pt idx="54">
                  <c:v>61.63</c:v>
                </c:pt>
                <c:pt idx="55">
                  <c:v>60.37</c:v>
                </c:pt>
                <c:pt idx="56">
                  <c:v>60.42</c:v>
                </c:pt>
                <c:pt idx="57">
                  <c:v>60.42</c:v>
                </c:pt>
                <c:pt idx="58">
                  <c:v>59.84</c:v>
                </c:pt>
                <c:pt idx="59">
                  <c:v>59.64</c:v>
                </c:pt>
                <c:pt idx="60">
                  <c:v>59.97</c:v>
                </c:pt>
                <c:pt idx="61">
                  <c:v>58.47</c:v>
                </c:pt>
                <c:pt idx="62">
                  <c:v>58.47</c:v>
                </c:pt>
                <c:pt idx="63">
                  <c:v>58.36</c:v>
                </c:pt>
                <c:pt idx="64">
                  <c:v>58.09</c:v>
                </c:pt>
                <c:pt idx="65">
                  <c:v>57.46</c:v>
                </c:pt>
                <c:pt idx="66">
                  <c:v>57.16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4B-4C89-AA98-6A5F31255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994496"/>
        <c:axId val="489992960"/>
      </c:areaChart>
      <c:lineChart>
        <c:grouping val="standard"/>
        <c:varyColors val="0"/>
        <c:ser>
          <c:idx val="0"/>
          <c:order val="0"/>
          <c:tx>
            <c:strRef>
              <c:f>Main!$BO$52</c:f>
              <c:strCache>
                <c:ptCount val="1"/>
                <c:pt idx="0">
                  <c:v>Corr: Crude Oil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Main!$BO$54:$BO$120</c:f>
              <c:numCache>
                <c:formatCode>General</c:formatCode>
                <c:ptCount val="67"/>
                <c:pt idx="0">
                  <c:v>0.38840344350833106</c:v>
                </c:pt>
                <c:pt idx="1">
                  <c:v>0.34176592905557057</c:v>
                </c:pt>
                <c:pt idx="2">
                  <c:v>0.34052526864139632</c:v>
                </c:pt>
                <c:pt idx="3">
                  <c:v>0.35030237978146256</c:v>
                </c:pt>
                <c:pt idx="4">
                  <c:v>0.35101153623336773</c:v>
                </c:pt>
                <c:pt idx="5">
                  <c:v>0.34897584712340457</c:v>
                </c:pt>
                <c:pt idx="6">
                  <c:v>0.34360049446323859</c:v>
                </c:pt>
                <c:pt idx="7">
                  <c:v>0.36740545797389157</c:v>
                </c:pt>
                <c:pt idx="8">
                  <c:v>0.32509992934036724</c:v>
                </c:pt>
                <c:pt idx="9">
                  <c:v>0.35751377104632698</c:v>
                </c:pt>
                <c:pt idx="10">
                  <c:v>0.3414916002022052</c:v>
                </c:pt>
                <c:pt idx="11">
                  <c:v>0.37680634895566201</c:v>
                </c:pt>
                <c:pt idx="12">
                  <c:v>0.45218402608720104</c:v>
                </c:pt>
                <c:pt idx="13">
                  <c:v>0.47466699795804945</c:v>
                </c:pt>
                <c:pt idx="14">
                  <c:v>0.48150775705451559</c:v>
                </c:pt>
                <c:pt idx="15">
                  <c:v>0.52034160848928135</c:v>
                </c:pt>
                <c:pt idx="16">
                  <c:v>0.49966841557485492</c:v>
                </c:pt>
                <c:pt idx="17">
                  <c:v>0.47887208930580538</c:v>
                </c:pt>
                <c:pt idx="18">
                  <c:v>0.45289375818918209</c:v>
                </c:pt>
                <c:pt idx="19">
                  <c:v>0.46282189543477292</c:v>
                </c:pt>
                <c:pt idx="20">
                  <c:v>0.47444880944598378</c:v>
                </c:pt>
                <c:pt idx="21">
                  <c:v>0.4713555061860718</c:v>
                </c:pt>
                <c:pt idx="22">
                  <c:v>0.48620640546798838</c:v>
                </c:pt>
                <c:pt idx="23">
                  <c:v>0.48437588665283704</c:v>
                </c:pt>
                <c:pt idx="24">
                  <c:v>0.47079765345844832</c:v>
                </c:pt>
                <c:pt idx="25">
                  <c:v>0.4338271514212767</c:v>
                </c:pt>
                <c:pt idx="26">
                  <c:v>0.46530887319589953</c:v>
                </c:pt>
                <c:pt idx="27">
                  <c:v>0.46333944733585636</c:v>
                </c:pt>
                <c:pt idx="28">
                  <c:v>0.41651390739443428</c:v>
                </c:pt>
                <c:pt idx="29">
                  <c:v>0.39563320399395652</c:v>
                </c:pt>
                <c:pt idx="30">
                  <c:v>0.39200197218492921</c:v>
                </c:pt>
                <c:pt idx="31">
                  <c:v>0.37355881442729005</c:v>
                </c:pt>
                <c:pt idx="32">
                  <c:v>0.32554099519162022</c:v>
                </c:pt>
                <c:pt idx="33">
                  <c:v>0.32193749181182918</c:v>
                </c:pt>
                <c:pt idx="34">
                  <c:v>0.35659241261217267</c:v>
                </c:pt>
                <c:pt idx="35">
                  <c:v>0.35378535123282978</c:v>
                </c:pt>
                <c:pt idx="36">
                  <c:v>0.31684810852857742</c:v>
                </c:pt>
                <c:pt idx="37">
                  <c:v>0.34061187041670699</c:v>
                </c:pt>
                <c:pt idx="38">
                  <c:v>0.32566558681772706</c:v>
                </c:pt>
                <c:pt idx="39">
                  <c:v>0.32479229451167158</c:v>
                </c:pt>
                <c:pt idx="40">
                  <c:v>0.32456229754011495</c:v>
                </c:pt>
                <c:pt idx="41">
                  <c:v>0.31223008815565134</c:v>
                </c:pt>
                <c:pt idx="42">
                  <c:v>0.312976395429653</c:v>
                </c:pt>
                <c:pt idx="43">
                  <c:v>0.31399197353713915</c:v>
                </c:pt>
                <c:pt idx="44">
                  <c:v>0.29915094407720544</c:v>
                </c:pt>
                <c:pt idx="45">
                  <c:v>0.29765418945670907</c:v>
                </c:pt>
                <c:pt idx="46">
                  <c:v>0.30279103188101014</c:v>
                </c:pt>
                <c:pt idx="47">
                  <c:v>0.29864988036033696</c:v>
                </c:pt>
                <c:pt idx="48">
                  <c:v>0.29197414810202132</c:v>
                </c:pt>
                <c:pt idx="49">
                  <c:v>0.32304034151453265</c:v>
                </c:pt>
                <c:pt idx="50">
                  <c:v>0.32263984461161521</c:v>
                </c:pt>
                <c:pt idx="51">
                  <c:v>0.34000364040597503</c:v>
                </c:pt>
                <c:pt idx="52">
                  <c:v>0.34137723661744829</c:v>
                </c:pt>
                <c:pt idx="53">
                  <c:v>0.35713515291168169</c:v>
                </c:pt>
                <c:pt idx="54">
                  <c:v>0.36147007881727727</c:v>
                </c:pt>
                <c:pt idx="55">
                  <c:v>0.34783045344260455</c:v>
                </c:pt>
                <c:pt idx="56">
                  <c:v>0.37959104555390416</c:v>
                </c:pt>
                <c:pt idx="57">
                  <c:v>0.37907333888722761</c:v>
                </c:pt>
                <c:pt idx="58">
                  <c:v>0.31455152726797098</c:v>
                </c:pt>
                <c:pt idx="59">
                  <c:v>0.31236001282177472</c:v>
                </c:pt>
                <c:pt idx="60">
                  <c:v>0.30615961661586943</c:v>
                </c:pt>
                <c:pt idx="61">
                  <c:v>0.28942833872603624</c:v>
                </c:pt>
                <c:pt idx="62">
                  <c:v>0.28008426239136897</c:v>
                </c:pt>
                <c:pt idx="63">
                  <c:v>0.27991799234821485</c:v>
                </c:pt>
                <c:pt idx="64">
                  <c:v>0.28803996985195002</c:v>
                </c:pt>
                <c:pt idx="65">
                  <c:v>0.2923043600920559</c:v>
                </c:pt>
                <c:pt idx="66">
                  <c:v>0.29386213683576706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94B-4C89-AA98-6A5F31255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985536"/>
        <c:axId val="489987072"/>
      </c:lineChart>
      <c:dateAx>
        <c:axId val="489985536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9987072"/>
        <c:crosses val="autoZero"/>
        <c:auto val="1"/>
        <c:lblOffset val="100"/>
        <c:baseTimeUnit val="days"/>
        <c:majorUnit val="1"/>
      </c:dateAx>
      <c:valAx>
        <c:axId val="48998707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9985536"/>
        <c:crosses val="autoZero"/>
        <c:crossBetween val="between"/>
      </c:valAx>
      <c:valAx>
        <c:axId val="4899929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9994496"/>
        <c:crosses val="max"/>
        <c:crossBetween val="between"/>
      </c:valAx>
      <c:dateAx>
        <c:axId val="48999449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9992960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1608323928050815E-2"/>
          <c:y val="2.1904868489747816E-2"/>
          <c:w val="0.98839167607194922"/>
          <c:h val="6.583909482363888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765"/>
          <c:h val="0.74333545216936936"/>
        </c:manualLayout>
      </c:layout>
      <c:areaChart>
        <c:grouping val="standard"/>
        <c:varyColors val="0"/>
        <c:ser>
          <c:idx val="2"/>
          <c:order val="1"/>
          <c:tx>
            <c:strRef>
              <c:f>Main!$ED$52</c:f>
              <c:strCache>
                <c:ptCount val="1"/>
                <c:pt idx="0">
                  <c:v>USDCNH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Main!$ED$54:$ED$120</c:f>
              <c:numCache>
                <c:formatCode>General</c:formatCode>
                <c:ptCount val="67"/>
                <c:pt idx="0">
                  <c:v>6.3334999999999999</c:v>
                </c:pt>
                <c:pt idx="1">
                  <c:v>6.3192000000000004</c:v>
                </c:pt>
                <c:pt idx="2">
                  <c:v>6.3263999999999996</c:v>
                </c:pt>
                <c:pt idx="3">
                  <c:v>6.3295000000000003</c:v>
                </c:pt>
                <c:pt idx="4">
                  <c:v>6.3071000000000002</c:v>
                </c:pt>
                <c:pt idx="5">
                  <c:v>6.3266999999999998</c:v>
                </c:pt>
                <c:pt idx="6">
                  <c:v>6.3247</c:v>
                </c:pt>
                <c:pt idx="7">
                  <c:v>6.3306000000000004</c:v>
                </c:pt>
                <c:pt idx="8">
                  <c:v>6.3433999999999999</c:v>
                </c:pt>
                <c:pt idx="9">
                  <c:v>6.3198999999999996</c:v>
                </c:pt>
                <c:pt idx="10">
                  <c:v>6.3105000000000002</c:v>
                </c:pt>
                <c:pt idx="11">
                  <c:v>6.3349000000000002</c:v>
                </c:pt>
                <c:pt idx="12">
                  <c:v>6.3407</c:v>
                </c:pt>
                <c:pt idx="13">
                  <c:v>6.3475000000000001</c:v>
                </c:pt>
                <c:pt idx="14">
                  <c:v>6.3311000000000002</c:v>
                </c:pt>
                <c:pt idx="15">
                  <c:v>6.3263999999999996</c:v>
                </c:pt>
                <c:pt idx="16">
                  <c:v>6.2946</c:v>
                </c:pt>
                <c:pt idx="17">
                  <c:v>6.3262</c:v>
                </c:pt>
                <c:pt idx="18">
                  <c:v>6.3342999999999998</c:v>
                </c:pt>
                <c:pt idx="19">
                  <c:v>6.3376000000000001</c:v>
                </c:pt>
                <c:pt idx="20">
                  <c:v>6.3405000000000005</c:v>
                </c:pt>
                <c:pt idx="21">
                  <c:v>6.3053999999999997</c:v>
                </c:pt>
                <c:pt idx="22">
                  <c:v>6.2987000000000002</c:v>
                </c:pt>
                <c:pt idx="23">
                  <c:v>6.2823000000000002</c:v>
                </c:pt>
                <c:pt idx="24">
                  <c:v>6.3125999999999998</c:v>
                </c:pt>
                <c:pt idx="25">
                  <c:v>6.3338000000000001</c:v>
                </c:pt>
                <c:pt idx="26">
                  <c:v>6.3236999999999997</c:v>
                </c:pt>
                <c:pt idx="27">
                  <c:v>6.3114999999999997</c:v>
                </c:pt>
                <c:pt idx="28">
                  <c:v>6.3646000000000003</c:v>
                </c:pt>
                <c:pt idx="29">
                  <c:v>6.3197999999999999</c:v>
                </c:pt>
                <c:pt idx="30">
                  <c:v>6.2819000000000003</c:v>
                </c:pt>
                <c:pt idx="31">
                  <c:v>6.3117999999999999</c:v>
                </c:pt>
                <c:pt idx="32">
                  <c:v>6.3131000000000004</c:v>
                </c:pt>
                <c:pt idx="33">
                  <c:v>6.2912999999999997</c:v>
                </c:pt>
                <c:pt idx="34">
                  <c:v>6.2984999999999998</c:v>
                </c:pt>
                <c:pt idx="35">
                  <c:v>6.3281000000000001</c:v>
                </c:pt>
                <c:pt idx="36">
                  <c:v>6.3380999999999998</c:v>
                </c:pt>
                <c:pt idx="37">
                  <c:v>6.3262999999999998</c:v>
                </c:pt>
                <c:pt idx="38">
                  <c:v>6.3295000000000003</c:v>
                </c:pt>
                <c:pt idx="39">
                  <c:v>6.3494999999999999</c:v>
                </c:pt>
                <c:pt idx="40">
                  <c:v>6.3986999999999998</c:v>
                </c:pt>
                <c:pt idx="41">
                  <c:v>6.4028999999999998</c:v>
                </c:pt>
                <c:pt idx="42">
                  <c:v>6.4004000000000003</c:v>
                </c:pt>
                <c:pt idx="43">
                  <c:v>6.4215</c:v>
                </c:pt>
                <c:pt idx="44">
                  <c:v>6.4325999999999999</c:v>
                </c:pt>
                <c:pt idx="45">
                  <c:v>6.4368999999999996</c:v>
                </c:pt>
                <c:pt idx="46">
                  <c:v>6.4305000000000003</c:v>
                </c:pt>
                <c:pt idx="47">
                  <c:v>6.4611000000000001</c:v>
                </c:pt>
                <c:pt idx="48">
                  <c:v>6.4907000000000004</c:v>
                </c:pt>
                <c:pt idx="49">
                  <c:v>6.5229999999999997</c:v>
                </c:pt>
                <c:pt idx="50">
                  <c:v>6.5350000000000001</c:v>
                </c:pt>
                <c:pt idx="51">
                  <c:v>6.4972000000000003</c:v>
                </c:pt>
                <c:pt idx="52">
                  <c:v>6.4785000000000004</c:v>
                </c:pt>
                <c:pt idx="53">
                  <c:v>6.492</c:v>
                </c:pt>
                <c:pt idx="54">
                  <c:v>6.4957000000000003</c:v>
                </c:pt>
                <c:pt idx="55">
                  <c:v>6.5015000000000001</c:v>
                </c:pt>
                <c:pt idx="56">
                  <c:v>6.5163000000000002</c:v>
                </c:pt>
                <c:pt idx="57">
                  <c:v>6.5143000000000004</c:v>
                </c:pt>
                <c:pt idx="58">
                  <c:v>6.5308999999999999</c:v>
                </c:pt>
                <c:pt idx="59">
                  <c:v>6.5553999999999997</c:v>
                </c:pt>
                <c:pt idx="60">
                  <c:v>6.5415000000000001</c:v>
                </c:pt>
                <c:pt idx="61">
                  <c:v>6.5545</c:v>
                </c:pt>
                <c:pt idx="62">
                  <c:v>6.5670000000000002</c:v>
                </c:pt>
                <c:pt idx="63">
                  <c:v>6.5663999999999998</c:v>
                </c:pt>
                <c:pt idx="64">
                  <c:v>6.5646000000000004</c:v>
                </c:pt>
                <c:pt idx="65">
                  <c:v>6.6062000000000003</c:v>
                </c:pt>
                <c:pt idx="66">
                  <c:v>6.6088000000000005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652-4120-BC29-597768A61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026496"/>
        <c:axId val="490024960"/>
      </c:areaChart>
      <c:lineChart>
        <c:grouping val="standard"/>
        <c:varyColors val="0"/>
        <c:ser>
          <c:idx val="0"/>
          <c:order val="0"/>
          <c:tx>
            <c:strRef>
              <c:f>Main!$BP$52</c:f>
              <c:strCache>
                <c:ptCount val="1"/>
                <c:pt idx="0">
                  <c:v>Corr: USDCNH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Main!$BP$54:$BP$120</c:f>
              <c:numCache>
                <c:formatCode>General</c:formatCode>
                <c:ptCount val="67"/>
                <c:pt idx="0">
                  <c:v>-4.0040949490813701E-2</c:v>
                </c:pt>
                <c:pt idx="1">
                  <c:v>-5.7909820845268634E-2</c:v>
                </c:pt>
                <c:pt idx="2">
                  <c:v>-5.8392049080071985E-2</c:v>
                </c:pt>
                <c:pt idx="3">
                  <c:v>-5.6074297395973756E-2</c:v>
                </c:pt>
                <c:pt idx="4">
                  <c:v>-7.2593271589969491E-2</c:v>
                </c:pt>
                <c:pt idx="5">
                  <c:v>-7.0527961500183436E-2</c:v>
                </c:pt>
                <c:pt idx="6">
                  <c:v>-6.6268669813300873E-2</c:v>
                </c:pt>
                <c:pt idx="7">
                  <c:v>-6.3407464238958225E-2</c:v>
                </c:pt>
                <c:pt idx="8">
                  <c:v>-5.7584241138615079E-2</c:v>
                </c:pt>
                <c:pt idx="9">
                  <c:v>-8.554667554472653E-2</c:v>
                </c:pt>
                <c:pt idx="10">
                  <c:v>-8.4505123127161075E-2</c:v>
                </c:pt>
                <c:pt idx="11">
                  <c:v>-7.5238201623020362E-2</c:v>
                </c:pt>
                <c:pt idx="12">
                  <c:v>-7.4446209482531236E-2</c:v>
                </c:pt>
                <c:pt idx="13">
                  <c:v>-7.0983183996594604E-2</c:v>
                </c:pt>
                <c:pt idx="14">
                  <c:v>-6.5233660857535486E-2</c:v>
                </c:pt>
                <c:pt idx="15">
                  <c:v>-6.4864311555137305E-2</c:v>
                </c:pt>
                <c:pt idx="16">
                  <c:v>-3.5601144085048594E-2</c:v>
                </c:pt>
                <c:pt idx="17">
                  <c:v>-1.3240776118671896E-2</c:v>
                </c:pt>
                <c:pt idx="18">
                  <c:v>-6.7492014905665299E-3</c:v>
                </c:pt>
                <c:pt idx="19">
                  <c:v>-1.1374681102386795E-2</c:v>
                </c:pt>
                <c:pt idx="20">
                  <c:v>-1.5544212305720184E-2</c:v>
                </c:pt>
                <c:pt idx="21">
                  <c:v>-3.2870090338572328E-2</c:v>
                </c:pt>
                <c:pt idx="22">
                  <c:v>-4.856781266933434E-2</c:v>
                </c:pt>
                <c:pt idx="23">
                  <c:v>-4.3682286053960052E-2</c:v>
                </c:pt>
                <c:pt idx="24">
                  <c:v>-3.4206356950454355E-4</c:v>
                </c:pt>
                <c:pt idx="25">
                  <c:v>2.3226579895812446E-2</c:v>
                </c:pt>
                <c:pt idx="26">
                  <c:v>-1.9158618248517438E-2</c:v>
                </c:pt>
                <c:pt idx="27">
                  <c:v>-3.197030754343199E-2</c:v>
                </c:pt>
                <c:pt idx="28">
                  <c:v>-0.10085805789051211</c:v>
                </c:pt>
                <c:pt idx="29">
                  <c:v>-7.5216879380736706E-2</c:v>
                </c:pt>
                <c:pt idx="30">
                  <c:v>-4.1927123659945095E-2</c:v>
                </c:pt>
                <c:pt idx="31">
                  <c:v>-0.11962890629777689</c:v>
                </c:pt>
                <c:pt idx="32">
                  <c:v>-0.11217889580834874</c:v>
                </c:pt>
                <c:pt idx="33">
                  <c:v>-0.10849929349659602</c:v>
                </c:pt>
                <c:pt idx="34">
                  <c:v>-8.8548133471787402E-2</c:v>
                </c:pt>
                <c:pt idx="35">
                  <c:v>-7.1673501391298799E-2</c:v>
                </c:pt>
                <c:pt idx="36">
                  <c:v>-6.2817350422086207E-2</c:v>
                </c:pt>
                <c:pt idx="37">
                  <c:v>-4.1319306106389037E-2</c:v>
                </c:pt>
                <c:pt idx="38">
                  <c:v>-4.6236874297127993E-2</c:v>
                </c:pt>
                <c:pt idx="39">
                  <c:v>-4.7996072787093724E-2</c:v>
                </c:pt>
                <c:pt idx="40">
                  <c:v>-6.9533470919508455E-2</c:v>
                </c:pt>
                <c:pt idx="41">
                  <c:v>-6.97043586544073E-2</c:v>
                </c:pt>
                <c:pt idx="42">
                  <c:v>-7.2256125950849182E-2</c:v>
                </c:pt>
                <c:pt idx="43">
                  <c:v>-6.4131672608518736E-2</c:v>
                </c:pt>
                <c:pt idx="44">
                  <c:v>-9.061467338719266E-2</c:v>
                </c:pt>
                <c:pt idx="45">
                  <c:v>-9.1432318277789387E-2</c:v>
                </c:pt>
                <c:pt idx="46">
                  <c:v>-0.10948620773546065</c:v>
                </c:pt>
                <c:pt idx="47">
                  <c:v>-0.14655536118673365</c:v>
                </c:pt>
                <c:pt idx="48">
                  <c:v>-8.6014558773159971E-2</c:v>
                </c:pt>
                <c:pt idx="49">
                  <c:v>-6.2213498961584533E-2</c:v>
                </c:pt>
                <c:pt idx="50">
                  <c:v>-5.9822988053029789E-2</c:v>
                </c:pt>
                <c:pt idx="51">
                  <c:v>-5.7895718392885757E-2</c:v>
                </c:pt>
                <c:pt idx="52">
                  <c:v>-5.4630969865066693E-2</c:v>
                </c:pt>
                <c:pt idx="53">
                  <c:v>-5.4382918837737326E-2</c:v>
                </c:pt>
                <c:pt idx="54">
                  <c:v>-5.6887896623033972E-2</c:v>
                </c:pt>
                <c:pt idx="55">
                  <c:v>-5.8222857824483276E-2</c:v>
                </c:pt>
                <c:pt idx="56">
                  <c:v>-4.1653222301025403E-2</c:v>
                </c:pt>
                <c:pt idx="57">
                  <c:v>-3.6623891136725276E-2</c:v>
                </c:pt>
                <c:pt idx="58">
                  <c:v>-3.8221075416313428E-2</c:v>
                </c:pt>
                <c:pt idx="59">
                  <c:v>-1.4633973097000574E-2</c:v>
                </c:pt>
                <c:pt idx="60">
                  <c:v>-8.969494441350423E-3</c:v>
                </c:pt>
                <c:pt idx="61">
                  <c:v>-2.5510021658343714E-2</c:v>
                </c:pt>
                <c:pt idx="62">
                  <c:v>-2.3524411528213472E-2</c:v>
                </c:pt>
                <c:pt idx="63">
                  <c:v>-3.0014968664487999E-2</c:v>
                </c:pt>
                <c:pt idx="64">
                  <c:v>-4.5245679052699633E-2</c:v>
                </c:pt>
                <c:pt idx="65">
                  <c:v>-3.7276203789054427E-2</c:v>
                </c:pt>
                <c:pt idx="66">
                  <c:v>-4.3357724418086198E-2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652-4120-BC29-597768A61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021632"/>
        <c:axId val="490023168"/>
      </c:lineChart>
      <c:dateAx>
        <c:axId val="490021632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90023168"/>
        <c:crosses val="autoZero"/>
        <c:auto val="1"/>
        <c:lblOffset val="100"/>
        <c:baseTimeUnit val="days"/>
        <c:majorUnit val="1"/>
      </c:dateAx>
      <c:valAx>
        <c:axId val="4900231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90021632"/>
        <c:crosses val="autoZero"/>
        <c:crossBetween val="between"/>
      </c:valAx>
      <c:valAx>
        <c:axId val="4900249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90026496"/>
        <c:crosses val="max"/>
        <c:crossBetween val="between"/>
      </c:valAx>
      <c:dateAx>
        <c:axId val="49002649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90024960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1608323928050815E-2"/>
          <c:y val="2.1904868489747816E-2"/>
          <c:w val="0.98839167607194922"/>
          <c:h val="6.5839094823638936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765"/>
          <c:h val="0.7433354521693698"/>
        </c:manualLayout>
      </c:layout>
      <c:areaChart>
        <c:grouping val="standard"/>
        <c:varyColors val="0"/>
        <c:ser>
          <c:idx val="2"/>
          <c:order val="1"/>
          <c:tx>
            <c:strRef>
              <c:f>Main!$EE$52</c:f>
              <c:strCache>
                <c:ptCount val="1"/>
                <c:pt idx="0">
                  <c:v>USDADXY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Main!$EE$54:$EE$120</c:f>
              <c:numCache>
                <c:formatCode>General</c:formatCode>
                <c:ptCount val="67"/>
                <c:pt idx="0">
                  <c:v>111.22</c:v>
                </c:pt>
                <c:pt idx="1">
                  <c:v>111.29</c:v>
                </c:pt>
                <c:pt idx="2">
                  <c:v>111.34</c:v>
                </c:pt>
                <c:pt idx="3">
                  <c:v>111.32</c:v>
                </c:pt>
                <c:pt idx="4">
                  <c:v>111.59</c:v>
                </c:pt>
                <c:pt idx="5">
                  <c:v>111.45</c:v>
                </c:pt>
                <c:pt idx="6">
                  <c:v>111.43</c:v>
                </c:pt>
                <c:pt idx="7">
                  <c:v>111.4</c:v>
                </c:pt>
                <c:pt idx="8">
                  <c:v>111.09</c:v>
                </c:pt>
                <c:pt idx="9">
                  <c:v>111.45</c:v>
                </c:pt>
                <c:pt idx="10">
                  <c:v>111.54</c:v>
                </c:pt>
                <c:pt idx="11">
                  <c:v>111.18</c:v>
                </c:pt>
                <c:pt idx="12">
                  <c:v>111.02</c:v>
                </c:pt>
                <c:pt idx="13">
                  <c:v>110.91</c:v>
                </c:pt>
                <c:pt idx="14">
                  <c:v>110.96</c:v>
                </c:pt>
                <c:pt idx="15">
                  <c:v>111.25</c:v>
                </c:pt>
                <c:pt idx="16">
                  <c:v>111.61</c:v>
                </c:pt>
                <c:pt idx="17">
                  <c:v>111.29</c:v>
                </c:pt>
                <c:pt idx="18">
                  <c:v>111.05</c:v>
                </c:pt>
                <c:pt idx="19">
                  <c:v>111.05</c:v>
                </c:pt>
                <c:pt idx="20">
                  <c:v>111.19</c:v>
                </c:pt>
                <c:pt idx="21">
                  <c:v>111.72</c:v>
                </c:pt>
                <c:pt idx="22">
                  <c:v>111.82</c:v>
                </c:pt>
                <c:pt idx="23">
                  <c:v>112.08</c:v>
                </c:pt>
                <c:pt idx="24">
                  <c:v>111.63</c:v>
                </c:pt>
                <c:pt idx="25">
                  <c:v>111.16</c:v>
                </c:pt>
                <c:pt idx="26">
                  <c:v>111.25</c:v>
                </c:pt>
                <c:pt idx="27">
                  <c:v>111.37</c:v>
                </c:pt>
                <c:pt idx="28">
                  <c:v>110.61</c:v>
                </c:pt>
                <c:pt idx="29">
                  <c:v>111.25</c:v>
                </c:pt>
                <c:pt idx="30">
                  <c:v>111.77</c:v>
                </c:pt>
                <c:pt idx="31">
                  <c:v>111.19</c:v>
                </c:pt>
                <c:pt idx="32">
                  <c:v>111.67</c:v>
                </c:pt>
                <c:pt idx="33">
                  <c:v>112</c:v>
                </c:pt>
                <c:pt idx="34">
                  <c:v>111.95</c:v>
                </c:pt>
                <c:pt idx="35">
                  <c:v>111.63</c:v>
                </c:pt>
                <c:pt idx="36">
                  <c:v>111.7</c:v>
                </c:pt>
                <c:pt idx="37">
                  <c:v>111.92</c:v>
                </c:pt>
                <c:pt idx="38">
                  <c:v>111.75</c:v>
                </c:pt>
                <c:pt idx="39">
                  <c:v>111.69</c:v>
                </c:pt>
                <c:pt idx="40">
                  <c:v>111.04</c:v>
                </c:pt>
                <c:pt idx="41">
                  <c:v>111.04</c:v>
                </c:pt>
                <c:pt idx="42">
                  <c:v>111.03</c:v>
                </c:pt>
                <c:pt idx="43">
                  <c:v>110.75</c:v>
                </c:pt>
                <c:pt idx="44">
                  <c:v>110.63</c:v>
                </c:pt>
                <c:pt idx="45">
                  <c:v>110.71</c:v>
                </c:pt>
                <c:pt idx="46">
                  <c:v>110.85</c:v>
                </c:pt>
                <c:pt idx="47">
                  <c:v>110.54</c:v>
                </c:pt>
                <c:pt idx="48">
                  <c:v>110.27</c:v>
                </c:pt>
                <c:pt idx="49">
                  <c:v>109.89</c:v>
                </c:pt>
                <c:pt idx="50">
                  <c:v>109.8</c:v>
                </c:pt>
                <c:pt idx="51">
                  <c:v>110.07</c:v>
                </c:pt>
                <c:pt idx="52">
                  <c:v>110.4</c:v>
                </c:pt>
                <c:pt idx="53">
                  <c:v>110.27</c:v>
                </c:pt>
                <c:pt idx="54">
                  <c:v>110.14</c:v>
                </c:pt>
                <c:pt idx="55">
                  <c:v>110.09</c:v>
                </c:pt>
                <c:pt idx="56">
                  <c:v>109.78</c:v>
                </c:pt>
                <c:pt idx="57">
                  <c:v>109.78</c:v>
                </c:pt>
                <c:pt idx="58">
                  <c:v>109.5</c:v>
                </c:pt>
                <c:pt idx="59">
                  <c:v>109.21</c:v>
                </c:pt>
                <c:pt idx="60">
                  <c:v>109.24</c:v>
                </c:pt>
                <c:pt idx="61">
                  <c:v>109.29</c:v>
                </c:pt>
                <c:pt idx="62">
                  <c:v>109.1</c:v>
                </c:pt>
                <c:pt idx="63">
                  <c:v>108.97</c:v>
                </c:pt>
                <c:pt idx="64">
                  <c:v>109.05</c:v>
                </c:pt>
                <c:pt idx="65">
                  <c:v>108.68</c:v>
                </c:pt>
                <c:pt idx="66">
                  <c:v>108.63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D3B-4A15-A8D9-36024FB16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050304"/>
        <c:axId val="490044416"/>
      </c:areaChart>
      <c:lineChart>
        <c:grouping val="standard"/>
        <c:varyColors val="0"/>
        <c:ser>
          <c:idx val="0"/>
          <c:order val="0"/>
          <c:tx>
            <c:strRef>
              <c:f>Main!$BQ$52</c:f>
              <c:strCache>
                <c:ptCount val="1"/>
                <c:pt idx="0">
                  <c:v>Corr: USDADXY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Main!$BQ$54:$BQ$120</c:f>
              <c:numCache>
                <c:formatCode>General</c:formatCode>
                <c:ptCount val="67"/>
                <c:pt idx="0">
                  <c:v>0.12933795634090439</c:v>
                </c:pt>
                <c:pt idx="1">
                  <c:v>0.14158818097843578</c:v>
                </c:pt>
                <c:pt idx="2">
                  <c:v>0.13967622704221327</c:v>
                </c:pt>
                <c:pt idx="3">
                  <c:v>0.14202976754575494</c:v>
                </c:pt>
                <c:pt idx="4">
                  <c:v>0.15452092932664982</c:v>
                </c:pt>
                <c:pt idx="5">
                  <c:v>0.15147362575175738</c:v>
                </c:pt>
                <c:pt idx="6">
                  <c:v>0.1508656874945665</c:v>
                </c:pt>
                <c:pt idx="7">
                  <c:v>0.15201256112905095</c:v>
                </c:pt>
                <c:pt idx="8">
                  <c:v>0.1348720170421655</c:v>
                </c:pt>
                <c:pt idx="9">
                  <c:v>0.16927782882328521</c:v>
                </c:pt>
                <c:pt idx="10">
                  <c:v>0.17413424031390129</c:v>
                </c:pt>
                <c:pt idx="11">
                  <c:v>0.17195406671160987</c:v>
                </c:pt>
                <c:pt idx="12">
                  <c:v>0.18910962072346757</c:v>
                </c:pt>
                <c:pt idx="13">
                  <c:v>0.18960686919554412</c:v>
                </c:pt>
                <c:pt idx="14">
                  <c:v>0.18696811265830879</c:v>
                </c:pt>
                <c:pt idx="15">
                  <c:v>0.18996494017995003</c:v>
                </c:pt>
                <c:pt idx="16">
                  <c:v>0.17024276188103854</c:v>
                </c:pt>
                <c:pt idx="17">
                  <c:v>0.15793329693175032</c:v>
                </c:pt>
                <c:pt idx="18">
                  <c:v>0.14388041480406677</c:v>
                </c:pt>
                <c:pt idx="19">
                  <c:v>0.15862189144632305</c:v>
                </c:pt>
                <c:pt idx="20">
                  <c:v>0.16903851225078773</c:v>
                </c:pt>
                <c:pt idx="21">
                  <c:v>0.19691560077098041</c:v>
                </c:pt>
                <c:pt idx="22">
                  <c:v>0.20340575649607714</c:v>
                </c:pt>
                <c:pt idx="23">
                  <c:v>0.20072773902425023</c:v>
                </c:pt>
                <c:pt idx="24">
                  <c:v>0.15919944578006817</c:v>
                </c:pt>
                <c:pt idx="25">
                  <c:v>0.11955811870202687</c:v>
                </c:pt>
                <c:pt idx="26">
                  <c:v>0.15659239909566436</c:v>
                </c:pt>
                <c:pt idx="27">
                  <c:v>0.16688167409140423</c:v>
                </c:pt>
                <c:pt idx="28">
                  <c:v>0.25451156350964926</c:v>
                </c:pt>
                <c:pt idx="29">
                  <c:v>0.25311018598897855</c:v>
                </c:pt>
                <c:pt idx="30">
                  <c:v>0.19872472288057003</c:v>
                </c:pt>
                <c:pt idx="31">
                  <c:v>0.35299880379507742</c:v>
                </c:pt>
                <c:pt idx="32">
                  <c:v>0.27768219371757219</c:v>
                </c:pt>
                <c:pt idx="33">
                  <c:v>0.28097300785926504</c:v>
                </c:pt>
                <c:pt idx="34">
                  <c:v>0.26421551413707489</c:v>
                </c:pt>
                <c:pt idx="35">
                  <c:v>0.25328299680547389</c:v>
                </c:pt>
                <c:pt idx="36">
                  <c:v>0.21418829828495289</c:v>
                </c:pt>
                <c:pt idx="37">
                  <c:v>0.18618134248001672</c:v>
                </c:pt>
                <c:pt idx="38">
                  <c:v>0.17727730776827888</c:v>
                </c:pt>
                <c:pt idx="39">
                  <c:v>0.17747488788716165</c:v>
                </c:pt>
                <c:pt idx="40">
                  <c:v>0.21047219738772985</c:v>
                </c:pt>
                <c:pt idx="41">
                  <c:v>0.22259319698235011</c:v>
                </c:pt>
                <c:pt idx="42">
                  <c:v>0.22586806553286495</c:v>
                </c:pt>
                <c:pt idx="43">
                  <c:v>0.21854144417068655</c:v>
                </c:pt>
                <c:pt idx="44">
                  <c:v>0.24586358983298451</c:v>
                </c:pt>
                <c:pt idx="45">
                  <c:v>0.24139782116205216</c:v>
                </c:pt>
                <c:pt idx="46">
                  <c:v>0.26762961058917772</c:v>
                </c:pt>
                <c:pt idx="47">
                  <c:v>0.30015986804342232</c:v>
                </c:pt>
                <c:pt idx="48">
                  <c:v>0.24097807161507018</c:v>
                </c:pt>
                <c:pt idx="49">
                  <c:v>0.2383086410504586</c:v>
                </c:pt>
                <c:pt idx="50">
                  <c:v>0.23637824208362299</c:v>
                </c:pt>
                <c:pt idx="51">
                  <c:v>0.23795570948645134</c:v>
                </c:pt>
                <c:pt idx="52">
                  <c:v>0.23813479659565578</c:v>
                </c:pt>
                <c:pt idx="53">
                  <c:v>0.24299200893957737</c:v>
                </c:pt>
                <c:pt idx="54">
                  <c:v>0.23937541830413245</c:v>
                </c:pt>
                <c:pt idx="55">
                  <c:v>0.23658174318727496</c:v>
                </c:pt>
                <c:pt idx="56">
                  <c:v>0.19215057283266371</c:v>
                </c:pt>
                <c:pt idx="57">
                  <c:v>0.18965068078446468</c:v>
                </c:pt>
                <c:pt idx="58">
                  <c:v>0.17498835586856989</c:v>
                </c:pt>
                <c:pt idx="59">
                  <c:v>0.15444816963361177</c:v>
                </c:pt>
                <c:pt idx="60">
                  <c:v>0.15183233266597276</c:v>
                </c:pt>
                <c:pt idx="61">
                  <c:v>0.16859345728371844</c:v>
                </c:pt>
                <c:pt idx="62">
                  <c:v>0.16071123789414887</c:v>
                </c:pt>
                <c:pt idx="63">
                  <c:v>0.16033167224629835</c:v>
                </c:pt>
                <c:pt idx="64">
                  <c:v>0.1787211079874497</c:v>
                </c:pt>
                <c:pt idx="65">
                  <c:v>0.14804508674606348</c:v>
                </c:pt>
                <c:pt idx="66">
                  <c:v>0.1532388939436822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D3B-4A15-A8D9-36024FB16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041344"/>
        <c:axId val="490042880"/>
      </c:lineChart>
      <c:dateAx>
        <c:axId val="490041344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90042880"/>
        <c:crosses val="autoZero"/>
        <c:auto val="1"/>
        <c:lblOffset val="100"/>
        <c:baseTimeUnit val="days"/>
        <c:majorUnit val="1"/>
      </c:dateAx>
      <c:valAx>
        <c:axId val="49004288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90041344"/>
        <c:crosses val="autoZero"/>
        <c:crossBetween val="between"/>
      </c:valAx>
      <c:valAx>
        <c:axId val="4900444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90050304"/>
        <c:crosses val="max"/>
        <c:crossBetween val="between"/>
      </c:valAx>
      <c:dateAx>
        <c:axId val="4900503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90044416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1608323928050815E-2"/>
          <c:y val="2.1904868489747816E-2"/>
          <c:w val="0.98839167607194922"/>
          <c:h val="6.5839094823638977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765"/>
          <c:h val="0.74333545216937003"/>
        </c:manualLayout>
      </c:layout>
      <c:areaChart>
        <c:grouping val="standard"/>
        <c:varyColors val="0"/>
        <c:ser>
          <c:idx val="2"/>
          <c:order val="1"/>
          <c:tx>
            <c:strRef>
              <c:f>Main!$EF$52</c:f>
              <c:strCache>
                <c:ptCount val="1"/>
                <c:pt idx="0">
                  <c:v>EURUSD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Main!$EF$54:$EF$120</c:f>
              <c:numCache>
                <c:formatCode>General</c:formatCode>
                <c:ptCount val="67"/>
                <c:pt idx="0">
                  <c:v>1.2242</c:v>
                </c:pt>
                <c:pt idx="1">
                  <c:v>1.2335</c:v>
                </c:pt>
                <c:pt idx="2">
                  <c:v>1.2290000000000001</c:v>
                </c:pt>
                <c:pt idx="3">
                  <c:v>1.2304999999999999</c:v>
                </c:pt>
                <c:pt idx="4">
                  <c:v>1.2368000000000001</c:v>
                </c:pt>
                <c:pt idx="5">
                  <c:v>1.2389999999999999</c:v>
                </c:pt>
                <c:pt idx="6">
                  <c:v>1.2334000000000001</c:v>
                </c:pt>
                <c:pt idx="7">
                  <c:v>1.2306999999999999</c:v>
                </c:pt>
                <c:pt idx="8">
                  <c:v>1.2312000000000001</c:v>
                </c:pt>
                <c:pt idx="9">
                  <c:v>1.2411000000000001</c:v>
                </c:pt>
                <c:pt idx="10">
                  <c:v>1.2403999999999999</c:v>
                </c:pt>
                <c:pt idx="11">
                  <c:v>1.2336</c:v>
                </c:pt>
                <c:pt idx="12">
                  <c:v>1.2317</c:v>
                </c:pt>
                <c:pt idx="13">
                  <c:v>1.2267000000000001</c:v>
                </c:pt>
                <c:pt idx="14">
                  <c:v>1.2194</c:v>
                </c:pt>
                <c:pt idx="15">
                  <c:v>1.2233000000000001</c:v>
                </c:pt>
                <c:pt idx="16">
                  <c:v>1.2317</c:v>
                </c:pt>
                <c:pt idx="17">
                  <c:v>1.2295</c:v>
                </c:pt>
                <c:pt idx="18">
                  <c:v>1.2330000000000001</c:v>
                </c:pt>
                <c:pt idx="19">
                  <c:v>1.2283999999999999</c:v>
                </c:pt>
                <c:pt idx="20">
                  <c:v>1.2337</c:v>
                </c:pt>
                <c:pt idx="21">
                  <c:v>1.2406999999999999</c:v>
                </c:pt>
                <c:pt idx="22">
                  <c:v>1.2405999999999999</c:v>
                </c:pt>
                <c:pt idx="23">
                  <c:v>1.2505999999999999</c:v>
                </c:pt>
                <c:pt idx="24">
                  <c:v>1.2451000000000001</c:v>
                </c:pt>
                <c:pt idx="25">
                  <c:v>1.2352000000000001</c:v>
                </c:pt>
                <c:pt idx="26">
                  <c:v>1.2292000000000001</c:v>
                </c:pt>
                <c:pt idx="27">
                  <c:v>1.2252000000000001</c:v>
                </c:pt>
                <c:pt idx="28">
                  <c:v>1.2246999999999999</c:v>
                </c:pt>
                <c:pt idx="29">
                  <c:v>1.2263999999999999</c:v>
                </c:pt>
                <c:pt idx="30">
                  <c:v>1.2377</c:v>
                </c:pt>
                <c:pt idx="31">
                  <c:v>1.2366999999999999</c:v>
                </c:pt>
                <c:pt idx="32">
                  <c:v>1.2463</c:v>
                </c:pt>
                <c:pt idx="33">
                  <c:v>1.2509999999999999</c:v>
                </c:pt>
                <c:pt idx="34">
                  <c:v>1.2414000000000001</c:v>
                </c:pt>
                <c:pt idx="35">
                  <c:v>1.2402</c:v>
                </c:pt>
                <c:pt idx="36">
                  <c:v>1.2383</c:v>
                </c:pt>
                <c:pt idx="37">
                  <c:v>1.2426999999999999</c:v>
                </c:pt>
                <c:pt idx="38">
                  <c:v>1.2396</c:v>
                </c:pt>
                <c:pt idx="39">
                  <c:v>1.2407999999999999</c:v>
                </c:pt>
                <c:pt idx="40">
                  <c:v>1.2299</c:v>
                </c:pt>
                <c:pt idx="41">
                  <c:v>1.2262</c:v>
                </c:pt>
                <c:pt idx="42">
                  <c:v>1.2222</c:v>
                </c:pt>
                <c:pt idx="43">
                  <c:v>1.2238</c:v>
                </c:pt>
                <c:pt idx="44">
                  <c:v>1.2185999999999999</c:v>
                </c:pt>
                <c:pt idx="45">
                  <c:v>1.226</c:v>
                </c:pt>
                <c:pt idx="46">
                  <c:v>1.2263999999999999</c:v>
                </c:pt>
                <c:pt idx="47">
                  <c:v>1.2202</c:v>
                </c:pt>
                <c:pt idx="48">
                  <c:v>1.2032</c:v>
                </c:pt>
                <c:pt idx="49">
                  <c:v>1.1948000000000001</c:v>
                </c:pt>
                <c:pt idx="50">
                  <c:v>1.1937</c:v>
                </c:pt>
                <c:pt idx="51">
                  <c:v>1.1967000000000001</c:v>
                </c:pt>
                <c:pt idx="52">
                  <c:v>1.2029000000000001</c:v>
                </c:pt>
                <c:pt idx="53">
                  <c:v>1.2068000000000001</c:v>
                </c:pt>
                <c:pt idx="54">
                  <c:v>1.2015</c:v>
                </c:pt>
                <c:pt idx="55">
                  <c:v>1.2059</c:v>
                </c:pt>
                <c:pt idx="56">
                  <c:v>1.2012</c:v>
                </c:pt>
                <c:pt idx="57">
                  <c:v>1.2004999999999999</c:v>
                </c:pt>
                <c:pt idx="58">
                  <c:v>1.1942999999999999</c:v>
                </c:pt>
                <c:pt idx="59">
                  <c:v>1.1888000000000001</c:v>
                </c:pt>
                <c:pt idx="60">
                  <c:v>1.1858</c:v>
                </c:pt>
                <c:pt idx="61">
                  <c:v>1.1870000000000001</c:v>
                </c:pt>
                <c:pt idx="62">
                  <c:v>1.1861999999999999</c:v>
                </c:pt>
                <c:pt idx="63">
                  <c:v>1.1874</c:v>
                </c:pt>
                <c:pt idx="64">
                  <c:v>1.1871</c:v>
                </c:pt>
                <c:pt idx="65">
                  <c:v>1.1839999999999999</c:v>
                </c:pt>
                <c:pt idx="66">
                  <c:v>1.1781999999999999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56D-4766-B27E-A5B03C82D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147840"/>
        <c:axId val="490146048"/>
      </c:areaChart>
      <c:lineChart>
        <c:grouping val="standard"/>
        <c:varyColors val="0"/>
        <c:ser>
          <c:idx val="0"/>
          <c:order val="0"/>
          <c:tx>
            <c:strRef>
              <c:f>Main!$BR$52</c:f>
              <c:strCache>
                <c:ptCount val="1"/>
                <c:pt idx="0">
                  <c:v>Corr: EURUSD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Main!$BR$54:$BR$120</c:f>
              <c:numCache>
                <c:formatCode>General</c:formatCode>
                <c:ptCount val="67"/>
                <c:pt idx="0">
                  <c:v>0.17319598404503983</c:v>
                </c:pt>
                <c:pt idx="1">
                  <c:v>0.22246082497679692</c:v>
                </c:pt>
                <c:pt idx="2">
                  <c:v>0.22646768430463929</c:v>
                </c:pt>
                <c:pt idx="3">
                  <c:v>0.22139364076340387</c:v>
                </c:pt>
                <c:pt idx="4">
                  <c:v>0.24161126490265486</c:v>
                </c:pt>
                <c:pt idx="5">
                  <c:v>0.23668845422613685</c:v>
                </c:pt>
                <c:pt idx="6">
                  <c:v>0.25335345322327552</c:v>
                </c:pt>
                <c:pt idx="7">
                  <c:v>0.25253214308576383</c:v>
                </c:pt>
                <c:pt idx="8">
                  <c:v>0.27191061018571505</c:v>
                </c:pt>
                <c:pt idx="9">
                  <c:v>0.32969875730657777</c:v>
                </c:pt>
                <c:pt idx="10">
                  <c:v>0.33784531480835484</c:v>
                </c:pt>
                <c:pt idx="11">
                  <c:v>0.33131230921658045</c:v>
                </c:pt>
                <c:pt idx="12">
                  <c:v>0.33288678501267449</c:v>
                </c:pt>
                <c:pt idx="13">
                  <c:v>0.34080757944334172</c:v>
                </c:pt>
                <c:pt idx="14">
                  <c:v>0.3391410957816503</c:v>
                </c:pt>
                <c:pt idx="15">
                  <c:v>0.34154598338925402</c:v>
                </c:pt>
                <c:pt idx="16">
                  <c:v>0.3335315994646168</c:v>
                </c:pt>
                <c:pt idx="17">
                  <c:v>0.32491317672137654</c:v>
                </c:pt>
                <c:pt idx="18">
                  <c:v>0.34170927619594271</c:v>
                </c:pt>
                <c:pt idx="19">
                  <c:v>0.31369646870917162</c:v>
                </c:pt>
                <c:pt idx="20">
                  <c:v>0.33408541065166442</c:v>
                </c:pt>
                <c:pt idx="21">
                  <c:v>0.34261811974991813</c:v>
                </c:pt>
                <c:pt idx="22">
                  <c:v>0.35397405232779583</c:v>
                </c:pt>
                <c:pt idx="23">
                  <c:v>0.35565627469702343</c:v>
                </c:pt>
                <c:pt idx="24">
                  <c:v>0.33393116873968037</c:v>
                </c:pt>
                <c:pt idx="25">
                  <c:v>0.29812711066489567</c:v>
                </c:pt>
                <c:pt idx="26">
                  <c:v>0.27228931121367228</c:v>
                </c:pt>
                <c:pt idx="27">
                  <c:v>0.25639381267792249</c:v>
                </c:pt>
                <c:pt idx="28">
                  <c:v>0.25920333869686479</c:v>
                </c:pt>
                <c:pt idx="29">
                  <c:v>0.23901543328847005</c:v>
                </c:pt>
                <c:pt idx="30">
                  <c:v>0.22099357892303453</c:v>
                </c:pt>
                <c:pt idx="31">
                  <c:v>0.19797044062620786</c:v>
                </c:pt>
                <c:pt idx="32">
                  <c:v>0.13501990739363928</c:v>
                </c:pt>
                <c:pt idx="33">
                  <c:v>0.13502014187716327</c:v>
                </c:pt>
                <c:pt idx="34">
                  <c:v>0.17911357943705067</c:v>
                </c:pt>
                <c:pt idx="35">
                  <c:v>0.18023740244203634</c:v>
                </c:pt>
                <c:pt idx="36">
                  <c:v>0.17467685970934774</c:v>
                </c:pt>
                <c:pt idx="37">
                  <c:v>0.13699865663507863</c:v>
                </c:pt>
                <c:pt idx="38">
                  <c:v>0.13321030216602581</c:v>
                </c:pt>
                <c:pt idx="39">
                  <c:v>0.12919236415397117</c:v>
                </c:pt>
                <c:pt idx="40">
                  <c:v>0.12510576270071483</c:v>
                </c:pt>
                <c:pt idx="41">
                  <c:v>0.11179498242331753</c:v>
                </c:pt>
                <c:pt idx="42">
                  <c:v>0.1017626644254405</c:v>
                </c:pt>
                <c:pt idx="43">
                  <c:v>0.10635959303620036</c:v>
                </c:pt>
                <c:pt idx="44">
                  <c:v>0.16550505450297059</c:v>
                </c:pt>
                <c:pt idx="45">
                  <c:v>0.15658227286874116</c:v>
                </c:pt>
                <c:pt idx="46">
                  <c:v>0.15838582132316253</c:v>
                </c:pt>
                <c:pt idx="47">
                  <c:v>0.17914290147008261</c:v>
                </c:pt>
                <c:pt idx="48">
                  <c:v>9.6168549615747889E-2</c:v>
                </c:pt>
                <c:pt idx="49">
                  <c:v>5.8844161532301549E-2</c:v>
                </c:pt>
                <c:pt idx="50">
                  <c:v>5.8547790335262917E-2</c:v>
                </c:pt>
                <c:pt idx="51">
                  <c:v>5.9810139417167327E-2</c:v>
                </c:pt>
                <c:pt idx="52">
                  <c:v>5.9884929302225207E-2</c:v>
                </c:pt>
                <c:pt idx="53">
                  <c:v>6.340295321008578E-2</c:v>
                </c:pt>
                <c:pt idx="54">
                  <c:v>6.3151696515196573E-2</c:v>
                </c:pt>
                <c:pt idx="55">
                  <c:v>6.565172693165823E-2</c:v>
                </c:pt>
                <c:pt idx="56">
                  <c:v>4.1823516689811865E-2</c:v>
                </c:pt>
                <c:pt idx="57">
                  <c:v>4.1699961907532591E-2</c:v>
                </c:pt>
                <c:pt idx="58">
                  <c:v>4.690801357527196E-2</c:v>
                </c:pt>
                <c:pt idx="59">
                  <c:v>3.0302208415903389E-2</c:v>
                </c:pt>
                <c:pt idx="60">
                  <c:v>3.4797114269854046E-2</c:v>
                </c:pt>
                <c:pt idx="61">
                  <c:v>3.9040543807268388E-2</c:v>
                </c:pt>
                <c:pt idx="62">
                  <c:v>3.6666008293918959E-2</c:v>
                </c:pt>
                <c:pt idx="63">
                  <c:v>4.6986230168126711E-2</c:v>
                </c:pt>
                <c:pt idx="64">
                  <c:v>3.5802451427156282E-2</c:v>
                </c:pt>
                <c:pt idx="65">
                  <c:v>1.487863560342656E-2</c:v>
                </c:pt>
                <c:pt idx="66">
                  <c:v>1.2032591216453588E-2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56D-4766-B27E-A5B03C82D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077184"/>
        <c:axId val="490144512"/>
      </c:lineChart>
      <c:dateAx>
        <c:axId val="490077184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90144512"/>
        <c:crosses val="autoZero"/>
        <c:auto val="1"/>
        <c:lblOffset val="100"/>
        <c:baseTimeUnit val="days"/>
        <c:majorUnit val="1"/>
      </c:dateAx>
      <c:valAx>
        <c:axId val="4901445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90077184"/>
        <c:crosses val="autoZero"/>
        <c:crossBetween val="between"/>
      </c:valAx>
      <c:valAx>
        <c:axId val="4901460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90147840"/>
        <c:crosses val="max"/>
        <c:crossBetween val="between"/>
      </c:valAx>
      <c:dateAx>
        <c:axId val="49014784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90146048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1608323928050815E-2"/>
          <c:y val="2.1904868489747816E-2"/>
          <c:w val="0.98839167607194922"/>
          <c:h val="6.5839094823639033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765"/>
          <c:h val="0.74333545216937047"/>
        </c:manualLayout>
      </c:layout>
      <c:areaChart>
        <c:grouping val="standard"/>
        <c:varyColors val="0"/>
        <c:ser>
          <c:idx val="2"/>
          <c:order val="1"/>
          <c:tx>
            <c:strRef>
              <c:f>Main!$EG$52</c:f>
              <c:strCache>
                <c:ptCount val="1"/>
                <c:pt idx="0">
                  <c:v>GBPUSD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Main!$EG$54:$EG$120</c:f>
              <c:numCache>
                <c:formatCode>General</c:formatCode>
                <c:ptCount val="67"/>
                <c:pt idx="0">
                  <c:v>1.3997999999999999</c:v>
                </c:pt>
                <c:pt idx="1">
                  <c:v>1.4024000000000001</c:v>
                </c:pt>
                <c:pt idx="2">
                  <c:v>1.3942000000000001</c:v>
                </c:pt>
                <c:pt idx="3">
                  <c:v>1.3936999999999999</c:v>
                </c:pt>
                <c:pt idx="4">
                  <c:v>1.3961999999999999</c:v>
                </c:pt>
                <c:pt idx="5">
                  <c:v>1.3961999999999999</c:v>
                </c:pt>
                <c:pt idx="6">
                  <c:v>1.3906000000000001</c:v>
                </c:pt>
                <c:pt idx="7">
                  <c:v>1.385</c:v>
                </c:pt>
                <c:pt idx="8">
                  <c:v>1.3811</c:v>
                </c:pt>
                <c:pt idx="9">
                  <c:v>1.3895999999999999</c:v>
                </c:pt>
                <c:pt idx="10">
                  <c:v>1.3888</c:v>
                </c:pt>
                <c:pt idx="11">
                  <c:v>1.3849</c:v>
                </c:pt>
                <c:pt idx="12">
                  <c:v>1.3801999999999999</c:v>
                </c:pt>
                <c:pt idx="13">
                  <c:v>1.3775999999999999</c:v>
                </c:pt>
                <c:pt idx="14">
                  <c:v>1.3759999999999999</c:v>
                </c:pt>
                <c:pt idx="15">
                  <c:v>1.3909</c:v>
                </c:pt>
                <c:pt idx="16">
                  <c:v>1.3968</c:v>
                </c:pt>
                <c:pt idx="17">
                  <c:v>1.3971</c:v>
                </c:pt>
                <c:pt idx="18">
                  <c:v>1.3956</c:v>
                </c:pt>
                <c:pt idx="19">
                  <c:v>1.3917999999999999</c:v>
                </c:pt>
                <c:pt idx="20">
                  <c:v>1.3996</c:v>
                </c:pt>
                <c:pt idx="21">
                  <c:v>1.4</c:v>
                </c:pt>
                <c:pt idx="22">
                  <c:v>1.4026000000000001</c:v>
                </c:pt>
                <c:pt idx="23">
                  <c:v>1.4098999999999999</c:v>
                </c:pt>
                <c:pt idx="24">
                  <c:v>1.3998999999999999</c:v>
                </c:pt>
                <c:pt idx="25">
                  <c:v>1.3894</c:v>
                </c:pt>
                <c:pt idx="26">
                  <c:v>1.3837999999999999</c:v>
                </c:pt>
                <c:pt idx="27">
                  <c:v>1.3827</c:v>
                </c:pt>
                <c:pt idx="28">
                  <c:v>1.3913</c:v>
                </c:pt>
                <c:pt idx="29">
                  <c:v>1.3881000000000001</c:v>
                </c:pt>
                <c:pt idx="30">
                  <c:v>1.3949</c:v>
                </c:pt>
                <c:pt idx="31">
                  <c:v>1.3958999999999999</c:v>
                </c:pt>
                <c:pt idx="32">
                  <c:v>1.4117999999999999</c:v>
                </c:pt>
                <c:pt idx="33">
                  <c:v>1.4264000000000001</c:v>
                </c:pt>
                <c:pt idx="34">
                  <c:v>1.4191</c:v>
                </c:pt>
                <c:pt idx="35">
                  <c:v>1.4147000000000001</c:v>
                </c:pt>
                <c:pt idx="36">
                  <c:v>1.4074</c:v>
                </c:pt>
                <c:pt idx="37">
                  <c:v>1.4159999999999999</c:v>
                </c:pt>
                <c:pt idx="38">
                  <c:v>1.4142000000000001</c:v>
                </c:pt>
                <c:pt idx="39">
                  <c:v>1.4241999999999999</c:v>
                </c:pt>
                <c:pt idx="40">
                  <c:v>1.4</c:v>
                </c:pt>
                <c:pt idx="41">
                  <c:v>1.3987000000000001</c:v>
                </c:pt>
                <c:pt idx="42">
                  <c:v>1.3857999999999999</c:v>
                </c:pt>
                <c:pt idx="43">
                  <c:v>1.3894</c:v>
                </c:pt>
                <c:pt idx="44">
                  <c:v>1.3831</c:v>
                </c:pt>
                <c:pt idx="45">
                  <c:v>1.3792</c:v>
                </c:pt>
                <c:pt idx="46">
                  <c:v>1.3792</c:v>
                </c:pt>
                <c:pt idx="47">
                  <c:v>1.3728</c:v>
                </c:pt>
                <c:pt idx="48">
                  <c:v>1.3538000000000001</c:v>
                </c:pt>
                <c:pt idx="49">
                  <c:v>1.3507</c:v>
                </c:pt>
                <c:pt idx="50">
                  <c:v>1.3540000000000001</c:v>
                </c:pt>
                <c:pt idx="51">
                  <c:v>1.3568</c:v>
                </c:pt>
                <c:pt idx="52">
                  <c:v>1.3571</c:v>
                </c:pt>
                <c:pt idx="53">
                  <c:v>1.3551</c:v>
                </c:pt>
                <c:pt idx="54">
                  <c:v>1.3515999999999999</c:v>
                </c:pt>
                <c:pt idx="55">
                  <c:v>1.359</c:v>
                </c:pt>
                <c:pt idx="56">
                  <c:v>1.3503000000000001</c:v>
                </c:pt>
                <c:pt idx="57">
                  <c:v>1.3512999999999999</c:v>
                </c:pt>
                <c:pt idx="58">
                  <c:v>1.3443000000000001</c:v>
                </c:pt>
                <c:pt idx="59">
                  <c:v>1.34</c:v>
                </c:pt>
                <c:pt idx="60">
                  <c:v>1.3373999999999999</c:v>
                </c:pt>
                <c:pt idx="61">
                  <c:v>1.3371</c:v>
                </c:pt>
                <c:pt idx="62">
                  <c:v>1.3363</c:v>
                </c:pt>
                <c:pt idx="63">
                  <c:v>1.3386</c:v>
                </c:pt>
                <c:pt idx="64">
                  <c:v>1.3376000000000001</c:v>
                </c:pt>
                <c:pt idx="65">
                  <c:v>1.3385</c:v>
                </c:pt>
                <c:pt idx="66">
                  <c:v>1.3383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4D7-4C9D-A63A-619A98F06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171392"/>
        <c:axId val="490169856"/>
      </c:areaChart>
      <c:lineChart>
        <c:grouping val="standard"/>
        <c:varyColors val="0"/>
        <c:ser>
          <c:idx val="0"/>
          <c:order val="0"/>
          <c:tx>
            <c:strRef>
              <c:f>Main!$BS$52</c:f>
              <c:strCache>
                <c:ptCount val="1"/>
                <c:pt idx="0">
                  <c:v>Corr: GBPUSD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Main!$BS$54:$BS$120</c:f>
              <c:numCache>
                <c:formatCode>General</c:formatCode>
                <c:ptCount val="67"/>
                <c:pt idx="0">
                  <c:v>0.28783480444640391</c:v>
                </c:pt>
                <c:pt idx="1">
                  <c:v>0.30506597945076119</c:v>
                </c:pt>
                <c:pt idx="2">
                  <c:v>0.31241259029365193</c:v>
                </c:pt>
                <c:pt idx="3">
                  <c:v>0.30654778111812336</c:v>
                </c:pt>
                <c:pt idx="4">
                  <c:v>0.31492846128809382</c:v>
                </c:pt>
                <c:pt idx="5">
                  <c:v>0.3151218667307481</c:v>
                </c:pt>
                <c:pt idx="6">
                  <c:v>0.32388189147575469</c:v>
                </c:pt>
                <c:pt idx="7">
                  <c:v>0.31865973688426347</c:v>
                </c:pt>
                <c:pt idx="8">
                  <c:v>0.33470969768413533</c:v>
                </c:pt>
                <c:pt idx="9">
                  <c:v>0.36728083333944916</c:v>
                </c:pt>
                <c:pt idx="10">
                  <c:v>0.37507579585258088</c:v>
                </c:pt>
                <c:pt idx="11">
                  <c:v>0.37542376426637925</c:v>
                </c:pt>
                <c:pt idx="12">
                  <c:v>0.37403468204633811</c:v>
                </c:pt>
                <c:pt idx="13">
                  <c:v>0.33553735502129395</c:v>
                </c:pt>
                <c:pt idx="14">
                  <c:v>0.34115504079539632</c:v>
                </c:pt>
                <c:pt idx="15">
                  <c:v>0.34003572010895927</c:v>
                </c:pt>
                <c:pt idx="16">
                  <c:v>0.33644647145541362</c:v>
                </c:pt>
                <c:pt idx="17">
                  <c:v>0.33779017411362983</c:v>
                </c:pt>
                <c:pt idx="18">
                  <c:v>0.34335417188357825</c:v>
                </c:pt>
                <c:pt idx="19">
                  <c:v>0.29162112076242891</c:v>
                </c:pt>
                <c:pt idx="20">
                  <c:v>0.30465655050781171</c:v>
                </c:pt>
                <c:pt idx="21">
                  <c:v>0.30846135500753991</c:v>
                </c:pt>
                <c:pt idx="22">
                  <c:v>0.31320294501584744</c:v>
                </c:pt>
                <c:pt idx="23">
                  <c:v>0.3129912637275365</c:v>
                </c:pt>
                <c:pt idx="24">
                  <c:v>0.29777656148391746</c:v>
                </c:pt>
                <c:pt idx="25">
                  <c:v>0.27064990580366644</c:v>
                </c:pt>
                <c:pt idx="26">
                  <c:v>0.25299951101376111</c:v>
                </c:pt>
                <c:pt idx="27">
                  <c:v>0.25550430602538132</c:v>
                </c:pt>
                <c:pt idx="28">
                  <c:v>0.23053019331130323</c:v>
                </c:pt>
                <c:pt idx="29">
                  <c:v>0.23390831993720601</c:v>
                </c:pt>
                <c:pt idx="30">
                  <c:v>0.21953589117811942</c:v>
                </c:pt>
                <c:pt idx="31">
                  <c:v>0.21190417507515677</c:v>
                </c:pt>
                <c:pt idx="32">
                  <c:v>0.11513036498609455</c:v>
                </c:pt>
                <c:pt idx="33">
                  <c:v>0.11760930820169775</c:v>
                </c:pt>
                <c:pt idx="34">
                  <c:v>0.13696596282940085</c:v>
                </c:pt>
                <c:pt idx="35">
                  <c:v>0.13036492259107924</c:v>
                </c:pt>
                <c:pt idx="36">
                  <c:v>0.15145725582992053</c:v>
                </c:pt>
                <c:pt idx="37">
                  <c:v>0.14047578058136409</c:v>
                </c:pt>
                <c:pt idx="38">
                  <c:v>0.14192066899352518</c:v>
                </c:pt>
                <c:pt idx="39">
                  <c:v>0.15236113936286785</c:v>
                </c:pt>
                <c:pt idx="40">
                  <c:v>0.16142249152691865</c:v>
                </c:pt>
                <c:pt idx="41">
                  <c:v>0.17617127768048654</c:v>
                </c:pt>
                <c:pt idx="42">
                  <c:v>0.15337869799221662</c:v>
                </c:pt>
                <c:pt idx="43">
                  <c:v>0.1605009767070795</c:v>
                </c:pt>
                <c:pt idx="44">
                  <c:v>0.19603518513406817</c:v>
                </c:pt>
                <c:pt idx="45">
                  <c:v>0.19655700778811988</c:v>
                </c:pt>
                <c:pt idx="46">
                  <c:v>0.21454305648651323</c:v>
                </c:pt>
                <c:pt idx="47">
                  <c:v>0.23127897061268957</c:v>
                </c:pt>
                <c:pt idx="48">
                  <c:v>0.19477191038947339</c:v>
                </c:pt>
                <c:pt idx="49">
                  <c:v>0.21515853932560861</c:v>
                </c:pt>
                <c:pt idx="50">
                  <c:v>0.21740223917566789</c:v>
                </c:pt>
                <c:pt idx="51">
                  <c:v>0.22152145603543744</c:v>
                </c:pt>
                <c:pt idx="52">
                  <c:v>0.21724401426645559</c:v>
                </c:pt>
                <c:pt idx="53">
                  <c:v>0.21800363281829541</c:v>
                </c:pt>
                <c:pt idx="54">
                  <c:v>0.20972101534453208</c:v>
                </c:pt>
                <c:pt idx="55">
                  <c:v>0.22607437748720199</c:v>
                </c:pt>
                <c:pt idx="56">
                  <c:v>0.19010496571111346</c:v>
                </c:pt>
                <c:pt idx="57">
                  <c:v>0.18582702222459438</c:v>
                </c:pt>
                <c:pt idx="58">
                  <c:v>0.16786606061306023</c:v>
                </c:pt>
                <c:pt idx="59">
                  <c:v>0.15546764275772262</c:v>
                </c:pt>
                <c:pt idx="60">
                  <c:v>0.1585814625344289</c:v>
                </c:pt>
                <c:pt idx="61">
                  <c:v>0.12161754988662171</c:v>
                </c:pt>
                <c:pt idx="62">
                  <c:v>0.11628188903235413</c:v>
                </c:pt>
                <c:pt idx="63">
                  <c:v>0.11089016528464828</c:v>
                </c:pt>
                <c:pt idx="64">
                  <c:v>9.7046889600595779E-2</c:v>
                </c:pt>
                <c:pt idx="65">
                  <c:v>7.1428614719181466E-2</c:v>
                </c:pt>
                <c:pt idx="66">
                  <c:v>7.1810269338844906E-2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4D7-4C9D-A63A-619A98F06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162432"/>
        <c:axId val="490168320"/>
      </c:lineChart>
      <c:dateAx>
        <c:axId val="490162432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90168320"/>
        <c:crosses val="autoZero"/>
        <c:auto val="1"/>
        <c:lblOffset val="100"/>
        <c:baseTimeUnit val="days"/>
        <c:majorUnit val="1"/>
      </c:dateAx>
      <c:valAx>
        <c:axId val="4901683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90162432"/>
        <c:crosses val="autoZero"/>
        <c:crossBetween val="between"/>
      </c:valAx>
      <c:valAx>
        <c:axId val="4901698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90171392"/>
        <c:crosses val="max"/>
        <c:crossBetween val="between"/>
      </c:valAx>
      <c:dateAx>
        <c:axId val="4901713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90169856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1608323928050815E-2"/>
          <c:y val="2.1904868489747816E-2"/>
          <c:w val="0.98839167607194922"/>
          <c:h val="6.5839094823639074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765"/>
          <c:h val="0.74333545216937102"/>
        </c:manualLayout>
      </c:layout>
      <c:areaChart>
        <c:grouping val="standard"/>
        <c:varyColors val="0"/>
        <c:ser>
          <c:idx val="2"/>
          <c:order val="1"/>
          <c:tx>
            <c:strRef>
              <c:f>Main!$EH$52</c:f>
              <c:strCache>
                <c:ptCount val="1"/>
                <c:pt idx="0">
                  <c:v>USDJPY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Main!$EH$54:$EH$120</c:f>
              <c:numCache>
                <c:formatCode>General</c:formatCode>
                <c:ptCount val="67"/>
                <c:pt idx="0">
                  <c:v>106.53</c:v>
                </c:pt>
                <c:pt idx="1">
                  <c:v>106.1</c:v>
                </c:pt>
                <c:pt idx="2">
                  <c:v>106.01</c:v>
                </c:pt>
                <c:pt idx="3">
                  <c:v>106.34</c:v>
                </c:pt>
                <c:pt idx="4">
                  <c:v>106.32</c:v>
                </c:pt>
                <c:pt idx="5">
                  <c:v>106.58</c:v>
                </c:pt>
                <c:pt idx="6">
                  <c:v>106.42</c:v>
                </c:pt>
                <c:pt idx="7">
                  <c:v>106.82</c:v>
                </c:pt>
                <c:pt idx="8">
                  <c:v>106.23</c:v>
                </c:pt>
                <c:pt idx="9">
                  <c:v>106.07</c:v>
                </c:pt>
                <c:pt idx="10">
                  <c:v>106.13</c:v>
                </c:pt>
                <c:pt idx="11">
                  <c:v>106.2</c:v>
                </c:pt>
                <c:pt idx="12">
                  <c:v>105.75</c:v>
                </c:pt>
                <c:pt idx="13">
                  <c:v>106.24</c:v>
                </c:pt>
                <c:pt idx="14">
                  <c:v>106.68</c:v>
                </c:pt>
                <c:pt idx="15">
                  <c:v>107.33</c:v>
                </c:pt>
                <c:pt idx="16">
                  <c:v>106.93</c:v>
                </c:pt>
                <c:pt idx="17">
                  <c:v>106.89</c:v>
                </c:pt>
                <c:pt idx="18">
                  <c:v>106.75</c:v>
                </c:pt>
                <c:pt idx="19">
                  <c:v>107.78</c:v>
                </c:pt>
                <c:pt idx="20">
                  <c:v>107.33</c:v>
                </c:pt>
                <c:pt idx="21">
                  <c:v>106.59</c:v>
                </c:pt>
                <c:pt idx="22">
                  <c:v>106.21</c:v>
                </c:pt>
                <c:pt idx="23">
                  <c:v>106.13</c:v>
                </c:pt>
                <c:pt idx="24">
                  <c:v>107.01</c:v>
                </c:pt>
                <c:pt idx="25">
                  <c:v>107.82</c:v>
                </c:pt>
                <c:pt idx="26">
                  <c:v>108.66</c:v>
                </c:pt>
                <c:pt idx="27">
                  <c:v>108.8</c:v>
                </c:pt>
                <c:pt idx="28">
                  <c:v>108.74</c:v>
                </c:pt>
                <c:pt idx="29">
                  <c:v>109.33</c:v>
                </c:pt>
                <c:pt idx="30">
                  <c:v>109.56</c:v>
                </c:pt>
                <c:pt idx="31">
                  <c:v>109.09</c:v>
                </c:pt>
                <c:pt idx="32">
                  <c:v>110.17</c:v>
                </c:pt>
                <c:pt idx="33">
                  <c:v>109.4</c:v>
                </c:pt>
                <c:pt idx="34">
                  <c:v>109.19</c:v>
                </c:pt>
                <c:pt idx="35">
                  <c:v>108.78</c:v>
                </c:pt>
                <c:pt idx="36">
                  <c:v>108.96</c:v>
                </c:pt>
                <c:pt idx="37">
                  <c:v>108.58</c:v>
                </c:pt>
                <c:pt idx="38">
                  <c:v>109.41</c:v>
                </c:pt>
                <c:pt idx="39">
                  <c:v>109.22</c:v>
                </c:pt>
                <c:pt idx="40">
                  <c:v>110.31</c:v>
                </c:pt>
                <c:pt idx="41">
                  <c:v>110.92</c:v>
                </c:pt>
                <c:pt idx="42">
                  <c:v>110.77</c:v>
                </c:pt>
                <c:pt idx="43">
                  <c:v>111.11</c:v>
                </c:pt>
                <c:pt idx="44">
                  <c:v>111.29</c:v>
                </c:pt>
                <c:pt idx="45">
                  <c:v>110.45</c:v>
                </c:pt>
                <c:pt idx="46">
                  <c:v>110.54</c:v>
                </c:pt>
                <c:pt idx="47">
                  <c:v>111.06</c:v>
                </c:pt>
                <c:pt idx="48">
                  <c:v>111.26</c:v>
                </c:pt>
                <c:pt idx="49">
                  <c:v>111.44</c:v>
                </c:pt>
                <c:pt idx="50">
                  <c:v>112.65</c:v>
                </c:pt>
                <c:pt idx="51">
                  <c:v>113.09</c:v>
                </c:pt>
                <c:pt idx="52">
                  <c:v>113.05</c:v>
                </c:pt>
                <c:pt idx="53">
                  <c:v>112.75</c:v>
                </c:pt>
                <c:pt idx="54">
                  <c:v>112.51</c:v>
                </c:pt>
                <c:pt idx="55">
                  <c:v>112.29</c:v>
                </c:pt>
                <c:pt idx="56">
                  <c:v>112.63</c:v>
                </c:pt>
                <c:pt idx="57">
                  <c:v>112.69</c:v>
                </c:pt>
                <c:pt idx="58">
                  <c:v>112.87</c:v>
                </c:pt>
                <c:pt idx="59">
                  <c:v>113.35</c:v>
                </c:pt>
                <c:pt idx="60">
                  <c:v>113.23</c:v>
                </c:pt>
                <c:pt idx="61">
                  <c:v>113.26</c:v>
                </c:pt>
                <c:pt idx="62">
                  <c:v>113.29</c:v>
                </c:pt>
                <c:pt idx="63">
                  <c:v>113.33</c:v>
                </c:pt>
                <c:pt idx="64">
                  <c:v>113.4</c:v>
                </c:pt>
                <c:pt idx="65">
                  <c:v>112.89</c:v>
                </c:pt>
                <c:pt idx="66">
                  <c:v>112.55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46A-4094-A50C-B1E3B0009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203392"/>
        <c:axId val="490201856"/>
      </c:areaChart>
      <c:lineChart>
        <c:grouping val="standard"/>
        <c:varyColors val="0"/>
        <c:ser>
          <c:idx val="0"/>
          <c:order val="0"/>
          <c:tx>
            <c:strRef>
              <c:f>Main!$BT$52</c:f>
              <c:strCache>
                <c:ptCount val="1"/>
                <c:pt idx="0">
                  <c:v>Corr: USDJPY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Main!$BT$54:$BT$120</c:f>
              <c:numCache>
                <c:formatCode>General</c:formatCode>
                <c:ptCount val="67"/>
                <c:pt idx="0">
                  <c:v>-8.9001795783445026E-2</c:v>
                </c:pt>
                <c:pt idx="1">
                  <c:v>-0.11946155023224303</c:v>
                </c:pt>
                <c:pt idx="2">
                  <c:v>-0.1177199208706968</c:v>
                </c:pt>
                <c:pt idx="3">
                  <c:v>-0.11771688685457195</c:v>
                </c:pt>
                <c:pt idx="4">
                  <c:v>-0.12116628529107103</c:v>
                </c:pt>
                <c:pt idx="5">
                  <c:v>-0.12672010213747459</c:v>
                </c:pt>
                <c:pt idx="6">
                  <c:v>-0.11342311340567129</c:v>
                </c:pt>
                <c:pt idx="7">
                  <c:v>-0.10126759504465353</c:v>
                </c:pt>
                <c:pt idx="8">
                  <c:v>-0.1494217481925377</c:v>
                </c:pt>
                <c:pt idx="9">
                  <c:v>-0.16170090162482836</c:v>
                </c:pt>
                <c:pt idx="10">
                  <c:v>-0.17484261887745295</c:v>
                </c:pt>
                <c:pt idx="11">
                  <c:v>-0.18312374086774522</c:v>
                </c:pt>
                <c:pt idx="12">
                  <c:v>-0.14389186621588007</c:v>
                </c:pt>
                <c:pt idx="13">
                  <c:v>-0.12886335737672047</c:v>
                </c:pt>
                <c:pt idx="14">
                  <c:v>-0.11056626099548371</c:v>
                </c:pt>
                <c:pt idx="15">
                  <c:v>-0.10759352937629837</c:v>
                </c:pt>
                <c:pt idx="16">
                  <c:v>-0.10052772906402106</c:v>
                </c:pt>
                <c:pt idx="17">
                  <c:v>-9.7886732109259217E-2</c:v>
                </c:pt>
                <c:pt idx="18">
                  <c:v>-0.1002500525646413</c:v>
                </c:pt>
                <c:pt idx="19">
                  <c:v>-0.15998078711364708</c:v>
                </c:pt>
                <c:pt idx="20">
                  <c:v>-0.18395749412300283</c:v>
                </c:pt>
                <c:pt idx="21">
                  <c:v>-0.19952688802007457</c:v>
                </c:pt>
                <c:pt idx="22">
                  <c:v>-0.17954025124432452</c:v>
                </c:pt>
                <c:pt idx="23">
                  <c:v>-0.17604819081983916</c:v>
                </c:pt>
                <c:pt idx="24">
                  <c:v>-0.14318254338383563</c:v>
                </c:pt>
                <c:pt idx="25">
                  <c:v>-0.10056822640882254</c:v>
                </c:pt>
                <c:pt idx="26">
                  <c:v>-5.7728680794928232E-2</c:v>
                </c:pt>
                <c:pt idx="27">
                  <c:v>-4.9725992003514803E-2</c:v>
                </c:pt>
                <c:pt idx="28">
                  <c:v>-4.1643351912084403E-2</c:v>
                </c:pt>
                <c:pt idx="29">
                  <c:v>-3.9326650887734689E-2</c:v>
                </c:pt>
                <c:pt idx="30">
                  <c:v>-1.7561120341521443E-2</c:v>
                </c:pt>
                <c:pt idx="31">
                  <c:v>4.3002145891423392E-2</c:v>
                </c:pt>
                <c:pt idx="32">
                  <c:v>-2.5577105009370923E-2</c:v>
                </c:pt>
                <c:pt idx="33">
                  <c:v>-2.2815755057129083E-2</c:v>
                </c:pt>
                <c:pt idx="34">
                  <c:v>-2.1715820377471294E-2</c:v>
                </c:pt>
                <c:pt idx="35">
                  <c:v>-3.5452723437087413E-2</c:v>
                </c:pt>
                <c:pt idx="36">
                  <c:v>-3.0497050439343507E-2</c:v>
                </c:pt>
                <c:pt idx="37">
                  <c:v>-1.5153351711503926E-2</c:v>
                </c:pt>
                <c:pt idx="38">
                  <c:v>1.3610876177556783E-2</c:v>
                </c:pt>
                <c:pt idx="39">
                  <c:v>1.4228039873474275E-2</c:v>
                </c:pt>
                <c:pt idx="40">
                  <c:v>2.7493921334412672E-2</c:v>
                </c:pt>
                <c:pt idx="41">
                  <c:v>6.7144607117599675E-2</c:v>
                </c:pt>
                <c:pt idx="42">
                  <c:v>6.7293262896668635E-2</c:v>
                </c:pt>
                <c:pt idx="43">
                  <c:v>7.3375893391048372E-2</c:v>
                </c:pt>
                <c:pt idx="44">
                  <c:v>5.7717408869868765E-2</c:v>
                </c:pt>
                <c:pt idx="45">
                  <c:v>7.7424968420697779E-2</c:v>
                </c:pt>
                <c:pt idx="46">
                  <c:v>5.8400607472076795E-2</c:v>
                </c:pt>
                <c:pt idx="47">
                  <c:v>4.0791100084952472E-2</c:v>
                </c:pt>
                <c:pt idx="48">
                  <c:v>9.0475851077006009E-2</c:v>
                </c:pt>
                <c:pt idx="49">
                  <c:v>0.11215690143951509</c:v>
                </c:pt>
                <c:pt idx="50">
                  <c:v>0.1237100950612713</c:v>
                </c:pt>
                <c:pt idx="51">
                  <c:v>0.11728109582367248</c:v>
                </c:pt>
                <c:pt idx="52">
                  <c:v>0.12098527538133112</c:v>
                </c:pt>
                <c:pt idx="53">
                  <c:v>0.10614500529244918</c:v>
                </c:pt>
                <c:pt idx="54">
                  <c:v>0.10717588921442177</c:v>
                </c:pt>
                <c:pt idx="55">
                  <c:v>0.10056706285244518</c:v>
                </c:pt>
                <c:pt idx="56">
                  <c:v>0.1341841357158719</c:v>
                </c:pt>
                <c:pt idx="57">
                  <c:v>0.1339293140314147</c:v>
                </c:pt>
                <c:pt idx="58">
                  <c:v>0.12637862891877008</c:v>
                </c:pt>
                <c:pt idx="59">
                  <c:v>0.14800774005708714</c:v>
                </c:pt>
                <c:pt idx="60">
                  <c:v>0.14969696111455763</c:v>
                </c:pt>
                <c:pt idx="61">
                  <c:v>0.14839530342938165</c:v>
                </c:pt>
                <c:pt idx="62">
                  <c:v>0.14844062009838208</c:v>
                </c:pt>
                <c:pt idx="63">
                  <c:v>0.15439968676554774</c:v>
                </c:pt>
                <c:pt idx="64">
                  <c:v>0.17047220166804</c:v>
                </c:pt>
                <c:pt idx="65">
                  <c:v>0.20020793372086867</c:v>
                </c:pt>
                <c:pt idx="66">
                  <c:v>0.18354293017436502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6A-4094-A50C-B1E3B0009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198528"/>
        <c:axId val="490200064"/>
      </c:lineChart>
      <c:dateAx>
        <c:axId val="490198528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90200064"/>
        <c:crosses val="autoZero"/>
        <c:auto val="1"/>
        <c:lblOffset val="100"/>
        <c:baseTimeUnit val="days"/>
        <c:majorUnit val="1"/>
      </c:dateAx>
      <c:valAx>
        <c:axId val="4902000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90198528"/>
        <c:crosses val="autoZero"/>
        <c:crossBetween val="between"/>
      </c:valAx>
      <c:valAx>
        <c:axId val="4902018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90203392"/>
        <c:crosses val="max"/>
        <c:crossBetween val="between"/>
      </c:valAx>
      <c:dateAx>
        <c:axId val="4902033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90201856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1608323928050815E-2"/>
          <c:y val="2.1904868489747816E-2"/>
          <c:w val="0.98839167607194922"/>
          <c:h val="6.5839094823639102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765"/>
          <c:h val="0.74333545216937147"/>
        </c:manualLayout>
      </c:layout>
      <c:areaChart>
        <c:grouping val="standard"/>
        <c:varyColors val="0"/>
        <c:ser>
          <c:idx val="2"/>
          <c:order val="1"/>
          <c:tx>
            <c:strRef>
              <c:f>Main!$EI$52</c:f>
              <c:strCache>
                <c:ptCount val="1"/>
                <c:pt idx="0">
                  <c:v>USDRUB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Main!$EI$54:$EI$120</c:f>
              <c:numCache>
                <c:formatCode>General</c:formatCode>
                <c:ptCount val="67"/>
                <c:pt idx="0">
                  <c:v>57.521099999999997</c:v>
                </c:pt>
                <c:pt idx="1">
                  <c:v>57.839199999999998</c:v>
                </c:pt>
                <c:pt idx="2">
                  <c:v>57.492800000000003</c:v>
                </c:pt>
                <c:pt idx="3">
                  <c:v>57.462600000000002</c:v>
                </c:pt>
                <c:pt idx="4">
                  <c:v>57.141800000000003</c:v>
                </c:pt>
                <c:pt idx="5">
                  <c:v>57.035200000000003</c:v>
                </c:pt>
                <c:pt idx="6">
                  <c:v>56.884700000000002</c:v>
                </c:pt>
                <c:pt idx="7">
                  <c:v>56.658900000000003</c:v>
                </c:pt>
                <c:pt idx="8">
                  <c:v>56.804200000000002</c:v>
                </c:pt>
                <c:pt idx="9">
                  <c:v>56.804200000000002</c:v>
                </c:pt>
                <c:pt idx="10">
                  <c:v>56.659799999999997</c:v>
                </c:pt>
                <c:pt idx="11">
                  <c:v>56.424799999999998</c:v>
                </c:pt>
                <c:pt idx="12">
                  <c:v>56.816000000000003</c:v>
                </c:pt>
                <c:pt idx="13">
                  <c:v>56.8187</c:v>
                </c:pt>
                <c:pt idx="14">
                  <c:v>56.343299999999999</c:v>
                </c:pt>
                <c:pt idx="15">
                  <c:v>56.279499999999999</c:v>
                </c:pt>
                <c:pt idx="16">
                  <c:v>55.718000000000004</c:v>
                </c:pt>
                <c:pt idx="17">
                  <c:v>56.521500000000003</c:v>
                </c:pt>
                <c:pt idx="18">
                  <c:v>56.521500000000003</c:v>
                </c:pt>
                <c:pt idx="19">
                  <c:v>56.751899999999999</c:v>
                </c:pt>
                <c:pt idx="20">
                  <c:v>56.552399999999999</c:v>
                </c:pt>
                <c:pt idx="21">
                  <c:v>56.455500000000001</c:v>
                </c:pt>
                <c:pt idx="22">
                  <c:v>56.4009</c:v>
                </c:pt>
                <c:pt idx="23">
                  <c:v>56.406500000000001</c:v>
                </c:pt>
                <c:pt idx="24">
                  <c:v>56.711799999999997</c:v>
                </c:pt>
                <c:pt idx="25">
                  <c:v>57.631900000000002</c:v>
                </c:pt>
                <c:pt idx="26">
                  <c:v>57.828800000000001</c:v>
                </c:pt>
                <c:pt idx="27">
                  <c:v>58.386899999999997</c:v>
                </c:pt>
                <c:pt idx="28">
                  <c:v>58.415500000000002</c:v>
                </c:pt>
                <c:pt idx="29">
                  <c:v>57.6265</c:v>
                </c:pt>
                <c:pt idx="30">
                  <c:v>56.868899999999996</c:v>
                </c:pt>
                <c:pt idx="31">
                  <c:v>57.213999999999999</c:v>
                </c:pt>
                <c:pt idx="32">
                  <c:v>56.55</c:v>
                </c:pt>
                <c:pt idx="33">
                  <c:v>55.915900000000001</c:v>
                </c:pt>
                <c:pt idx="34">
                  <c:v>56.217300000000002</c:v>
                </c:pt>
                <c:pt idx="35">
                  <c:v>56.378</c:v>
                </c:pt>
                <c:pt idx="36">
                  <c:v>56.319699999999997</c:v>
                </c:pt>
                <c:pt idx="37">
                  <c:v>56.268099999999997</c:v>
                </c:pt>
                <c:pt idx="38">
                  <c:v>55.926499999999997</c:v>
                </c:pt>
                <c:pt idx="39">
                  <c:v>56.1785</c:v>
                </c:pt>
                <c:pt idx="40">
                  <c:v>56.357100000000003</c:v>
                </c:pt>
                <c:pt idx="41">
                  <c:v>56.505699999999997</c:v>
                </c:pt>
                <c:pt idx="42">
                  <c:v>56.716799999999999</c:v>
                </c:pt>
                <c:pt idx="43">
                  <c:v>56.516300000000001</c:v>
                </c:pt>
                <c:pt idx="44">
                  <c:v>56.769500000000001</c:v>
                </c:pt>
                <c:pt idx="45">
                  <c:v>56.525500000000001</c:v>
                </c:pt>
                <c:pt idx="46">
                  <c:v>56.332999999999998</c:v>
                </c:pt>
                <c:pt idx="47">
                  <c:v>56.642699999999998</c:v>
                </c:pt>
                <c:pt idx="48">
                  <c:v>56.428600000000003</c:v>
                </c:pt>
                <c:pt idx="49">
                  <c:v>57.021999999999998</c:v>
                </c:pt>
                <c:pt idx="50">
                  <c:v>57.007300000000001</c:v>
                </c:pt>
                <c:pt idx="51">
                  <c:v>56.990200000000002</c:v>
                </c:pt>
                <c:pt idx="52">
                  <c:v>56.990200000000002</c:v>
                </c:pt>
                <c:pt idx="53">
                  <c:v>56.866700000000002</c:v>
                </c:pt>
                <c:pt idx="54">
                  <c:v>57.241799999999998</c:v>
                </c:pt>
                <c:pt idx="55">
                  <c:v>57.625799999999998</c:v>
                </c:pt>
                <c:pt idx="56">
                  <c:v>57.625799999999998</c:v>
                </c:pt>
                <c:pt idx="57">
                  <c:v>57.625799999999998</c:v>
                </c:pt>
                <c:pt idx="58">
                  <c:v>57.518700000000003</c:v>
                </c:pt>
                <c:pt idx="59">
                  <c:v>57.744799999999998</c:v>
                </c:pt>
                <c:pt idx="60">
                  <c:v>57.634999999999998</c:v>
                </c:pt>
                <c:pt idx="61">
                  <c:v>57.969700000000003</c:v>
                </c:pt>
                <c:pt idx="62">
                  <c:v>58.378999999999998</c:v>
                </c:pt>
                <c:pt idx="63">
                  <c:v>58.475299999999997</c:v>
                </c:pt>
                <c:pt idx="64">
                  <c:v>58.709000000000003</c:v>
                </c:pt>
                <c:pt idx="65">
                  <c:v>58.775599999999997</c:v>
                </c:pt>
                <c:pt idx="66">
                  <c:v>58.664499999999997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0B2-4C8D-8793-2EECDA689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235392"/>
        <c:axId val="490233856"/>
      </c:areaChart>
      <c:lineChart>
        <c:grouping val="standard"/>
        <c:varyColors val="0"/>
        <c:ser>
          <c:idx val="0"/>
          <c:order val="0"/>
          <c:tx>
            <c:strRef>
              <c:f>Main!$BU$52</c:f>
              <c:strCache>
                <c:ptCount val="1"/>
                <c:pt idx="0">
                  <c:v>Corr: USDRUB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Main!$BU$54:$BU$120</c:f>
              <c:numCache>
                <c:formatCode>General</c:formatCode>
                <c:ptCount val="67"/>
                <c:pt idx="0">
                  <c:v>-0.20003401286121128</c:v>
                </c:pt>
                <c:pt idx="1">
                  <c:v>-0.17455242879539851</c:v>
                </c:pt>
                <c:pt idx="2">
                  <c:v>-0.1685854798172724</c:v>
                </c:pt>
                <c:pt idx="3">
                  <c:v>-0.16988228380789969</c:v>
                </c:pt>
                <c:pt idx="4">
                  <c:v>-0.19167051041712638</c:v>
                </c:pt>
                <c:pt idx="5">
                  <c:v>-0.188820775351906</c:v>
                </c:pt>
                <c:pt idx="6">
                  <c:v>-0.18022137651843997</c:v>
                </c:pt>
                <c:pt idx="7">
                  <c:v>-0.20084222464577639</c:v>
                </c:pt>
                <c:pt idx="8">
                  <c:v>-0.19826864276285358</c:v>
                </c:pt>
                <c:pt idx="9">
                  <c:v>-0.2063152228562761</c:v>
                </c:pt>
                <c:pt idx="10">
                  <c:v>-0.21538479187007412</c:v>
                </c:pt>
                <c:pt idx="11">
                  <c:v>-0.26270229888127</c:v>
                </c:pt>
                <c:pt idx="12">
                  <c:v>-0.30154783897026788</c:v>
                </c:pt>
                <c:pt idx="13">
                  <c:v>-0.29577103264247728</c:v>
                </c:pt>
                <c:pt idx="14">
                  <c:v>-0.29921739293316757</c:v>
                </c:pt>
                <c:pt idx="15">
                  <c:v>-0.33441725555862911</c:v>
                </c:pt>
                <c:pt idx="16">
                  <c:v>-0.30652505105675604</c:v>
                </c:pt>
                <c:pt idx="17">
                  <c:v>-0.29943817045652471</c:v>
                </c:pt>
                <c:pt idx="18">
                  <c:v>-0.31055823502844154</c:v>
                </c:pt>
                <c:pt idx="19">
                  <c:v>-0.2991925114893349</c:v>
                </c:pt>
                <c:pt idx="20">
                  <c:v>-0.31624174401894567</c:v>
                </c:pt>
                <c:pt idx="21">
                  <c:v>-0.32305920372013852</c:v>
                </c:pt>
                <c:pt idx="22">
                  <c:v>-0.32805330278047135</c:v>
                </c:pt>
                <c:pt idx="23">
                  <c:v>-0.32811179415763908</c:v>
                </c:pt>
                <c:pt idx="24">
                  <c:v>-0.31206762163753177</c:v>
                </c:pt>
                <c:pt idx="25">
                  <c:v>-0.25083246884038568</c:v>
                </c:pt>
                <c:pt idx="26">
                  <c:v>-0.24742785512199503</c:v>
                </c:pt>
                <c:pt idx="27">
                  <c:v>-0.22070858839135038</c:v>
                </c:pt>
                <c:pt idx="28">
                  <c:v>-0.21852560529126186</c:v>
                </c:pt>
                <c:pt idx="29">
                  <c:v>-0.23767180891506476</c:v>
                </c:pt>
                <c:pt idx="30">
                  <c:v>-0.21201076761696599</c:v>
                </c:pt>
                <c:pt idx="31">
                  <c:v>-0.30070257527625999</c:v>
                </c:pt>
                <c:pt idx="32">
                  <c:v>-0.22784248444021774</c:v>
                </c:pt>
                <c:pt idx="33">
                  <c:v>-0.23582364772661987</c:v>
                </c:pt>
                <c:pt idx="34">
                  <c:v>-0.24925012113766459</c:v>
                </c:pt>
                <c:pt idx="35">
                  <c:v>-0.24586416560781707</c:v>
                </c:pt>
                <c:pt idx="36">
                  <c:v>-0.22123914284697646</c:v>
                </c:pt>
                <c:pt idx="37">
                  <c:v>-0.20772939084820366</c:v>
                </c:pt>
                <c:pt idx="38">
                  <c:v>-0.22421614462104061</c:v>
                </c:pt>
                <c:pt idx="39">
                  <c:v>-0.22347398054515866</c:v>
                </c:pt>
                <c:pt idx="40">
                  <c:v>-0.22401822310891178</c:v>
                </c:pt>
                <c:pt idx="41">
                  <c:v>-0.19507610065696157</c:v>
                </c:pt>
                <c:pt idx="42">
                  <c:v>-0.18785028783003227</c:v>
                </c:pt>
                <c:pt idx="43">
                  <c:v>-0.1946592240310227</c:v>
                </c:pt>
                <c:pt idx="44">
                  <c:v>-0.20369477970635294</c:v>
                </c:pt>
                <c:pt idx="45">
                  <c:v>-0.19719161768054905</c:v>
                </c:pt>
                <c:pt idx="46">
                  <c:v>-0.21274496430513523</c:v>
                </c:pt>
                <c:pt idx="47">
                  <c:v>-0.23349740869117228</c:v>
                </c:pt>
                <c:pt idx="48">
                  <c:v>-0.23504597912395658</c:v>
                </c:pt>
                <c:pt idx="49">
                  <c:v>-0.2254464019993038</c:v>
                </c:pt>
                <c:pt idx="50">
                  <c:v>-0.22506135299523491</c:v>
                </c:pt>
                <c:pt idx="51">
                  <c:v>-0.2238828909848101</c:v>
                </c:pt>
                <c:pt idx="52">
                  <c:v>-0.2205267443842274</c:v>
                </c:pt>
                <c:pt idx="53">
                  <c:v>-0.23278986866356924</c:v>
                </c:pt>
                <c:pt idx="54">
                  <c:v>-0.2237611836275778</c:v>
                </c:pt>
                <c:pt idx="55">
                  <c:v>-0.20741218812738466</c:v>
                </c:pt>
                <c:pt idx="56">
                  <c:v>-0.22411556929964135</c:v>
                </c:pt>
                <c:pt idx="57">
                  <c:v>-0.2243098051839468</c:v>
                </c:pt>
                <c:pt idx="58">
                  <c:v>-0.19058023957763334</c:v>
                </c:pt>
                <c:pt idx="59">
                  <c:v>-0.18037228950786921</c:v>
                </c:pt>
                <c:pt idx="60">
                  <c:v>-0.17846403177769657</c:v>
                </c:pt>
                <c:pt idx="61">
                  <c:v>-0.1789455228307428</c:v>
                </c:pt>
                <c:pt idx="62">
                  <c:v>-0.17802362492029952</c:v>
                </c:pt>
                <c:pt idx="63">
                  <c:v>-0.18979215646818129</c:v>
                </c:pt>
                <c:pt idx="64">
                  <c:v>-0.16735765598021005</c:v>
                </c:pt>
                <c:pt idx="65">
                  <c:v>-0.13804203181082952</c:v>
                </c:pt>
                <c:pt idx="66">
                  <c:v>-0.14613320300272803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0B2-4C8D-8793-2EECDA689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18240"/>
        <c:axId val="490219776"/>
      </c:lineChart>
      <c:dateAx>
        <c:axId val="490218240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90219776"/>
        <c:crosses val="autoZero"/>
        <c:auto val="1"/>
        <c:lblOffset val="100"/>
        <c:baseTimeUnit val="days"/>
        <c:majorUnit val="1"/>
      </c:dateAx>
      <c:valAx>
        <c:axId val="4902197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90218240"/>
        <c:crosses val="autoZero"/>
        <c:crossBetween val="between"/>
      </c:valAx>
      <c:valAx>
        <c:axId val="4902338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90235392"/>
        <c:crosses val="max"/>
        <c:crossBetween val="between"/>
      </c:valAx>
      <c:dateAx>
        <c:axId val="4902353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90233856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1608323928050815E-2"/>
          <c:y val="2.1904868489747816E-2"/>
          <c:w val="0.98839167607194922"/>
          <c:h val="6.583909482363913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765"/>
          <c:h val="0.74333545216937202"/>
        </c:manualLayout>
      </c:layout>
      <c:areaChart>
        <c:grouping val="standard"/>
        <c:varyColors val="0"/>
        <c:ser>
          <c:idx val="2"/>
          <c:order val="1"/>
          <c:tx>
            <c:strRef>
              <c:f>Main!$EJ$52</c:f>
              <c:strCache>
                <c:ptCount val="1"/>
                <c:pt idx="0">
                  <c:v>USDZAR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Main!$EJ$54:$EJ$120</c:f>
              <c:numCache>
                <c:formatCode>General</c:formatCode>
                <c:ptCount val="67"/>
                <c:pt idx="0">
                  <c:v>11.963799999999999</c:v>
                </c:pt>
                <c:pt idx="1">
                  <c:v>12.0176</c:v>
                </c:pt>
                <c:pt idx="2">
                  <c:v>11.9755</c:v>
                </c:pt>
                <c:pt idx="3">
                  <c:v>11.8986</c:v>
                </c:pt>
                <c:pt idx="4">
                  <c:v>11.775700000000001</c:v>
                </c:pt>
                <c:pt idx="5">
                  <c:v>11.816800000000001</c:v>
                </c:pt>
                <c:pt idx="6">
                  <c:v>11.8222</c:v>
                </c:pt>
                <c:pt idx="7">
                  <c:v>11.8149</c:v>
                </c:pt>
                <c:pt idx="8">
                  <c:v>11.9091</c:v>
                </c:pt>
                <c:pt idx="9">
                  <c:v>11.835599999999999</c:v>
                </c:pt>
                <c:pt idx="10">
                  <c:v>11.773199999999999</c:v>
                </c:pt>
                <c:pt idx="11">
                  <c:v>11.8315</c:v>
                </c:pt>
                <c:pt idx="12">
                  <c:v>11.9236</c:v>
                </c:pt>
                <c:pt idx="13">
                  <c:v>11.8917</c:v>
                </c:pt>
                <c:pt idx="14">
                  <c:v>11.7957</c:v>
                </c:pt>
                <c:pt idx="15">
                  <c:v>11.7187</c:v>
                </c:pt>
                <c:pt idx="16">
                  <c:v>11.5542</c:v>
                </c:pt>
                <c:pt idx="17">
                  <c:v>11.559200000000001</c:v>
                </c:pt>
                <c:pt idx="18">
                  <c:v>11.6632</c:v>
                </c:pt>
                <c:pt idx="19">
                  <c:v>11.6631</c:v>
                </c:pt>
                <c:pt idx="20">
                  <c:v>11.728899999999999</c:v>
                </c:pt>
                <c:pt idx="21">
                  <c:v>11.670199999999999</c:v>
                </c:pt>
                <c:pt idx="22">
                  <c:v>11.596</c:v>
                </c:pt>
                <c:pt idx="23">
                  <c:v>11.620799999999999</c:v>
                </c:pt>
                <c:pt idx="24">
                  <c:v>11.7164</c:v>
                </c:pt>
                <c:pt idx="25">
                  <c:v>11.965</c:v>
                </c:pt>
                <c:pt idx="26">
                  <c:v>11.9352</c:v>
                </c:pt>
                <c:pt idx="27">
                  <c:v>11.993399999999999</c:v>
                </c:pt>
                <c:pt idx="28">
                  <c:v>12.1683</c:v>
                </c:pt>
                <c:pt idx="29">
                  <c:v>12.0701</c:v>
                </c:pt>
                <c:pt idx="30">
                  <c:v>11.9192</c:v>
                </c:pt>
                <c:pt idx="31">
                  <c:v>12.129</c:v>
                </c:pt>
                <c:pt idx="32">
                  <c:v>12.0876</c:v>
                </c:pt>
                <c:pt idx="33">
                  <c:v>11.857900000000001</c:v>
                </c:pt>
                <c:pt idx="34">
                  <c:v>11.8514</c:v>
                </c:pt>
                <c:pt idx="35">
                  <c:v>11.9643</c:v>
                </c:pt>
                <c:pt idx="36">
                  <c:v>11.941599999999999</c:v>
                </c:pt>
                <c:pt idx="37">
                  <c:v>11.862299999999999</c:v>
                </c:pt>
                <c:pt idx="38">
                  <c:v>11.8689</c:v>
                </c:pt>
                <c:pt idx="39">
                  <c:v>11.8568</c:v>
                </c:pt>
                <c:pt idx="40">
                  <c:v>12.032400000000001</c:v>
                </c:pt>
                <c:pt idx="41">
                  <c:v>12.0505</c:v>
                </c:pt>
                <c:pt idx="42">
                  <c:v>12.196199999999999</c:v>
                </c:pt>
                <c:pt idx="43">
                  <c:v>12.131399999999999</c:v>
                </c:pt>
                <c:pt idx="44">
                  <c:v>12.2989</c:v>
                </c:pt>
                <c:pt idx="45">
                  <c:v>12.2813</c:v>
                </c:pt>
                <c:pt idx="46">
                  <c:v>12.3063</c:v>
                </c:pt>
                <c:pt idx="47">
                  <c:v>12.3668</c:v>
                </c:pt>
                <c:pt idx="48">
                  <c:v>12.391299999999999</c:v>
                </c:pt>
                <c:pt idx="49">
                  <c:v>12.4359</c:v>
                </c:pt>
                <c:pt idx="50">
                  <c:v>12.344899999999999</c:v>
                </c:pt>
                <c:pt idx="51">
                  <c:v>12.385</c:v>
                </c:pt>
                <c:pt idx="52">
                  <c:v>12.311999999999999</c:v>
                </c:pt>
                <c:pt idx="53">
                  <c:v>12.303900000000001</c:v>
                </c:pt>
                <c:pt idx="54">
                  <c:v>12.366300000000001</c:v>
                </c:pt>
                <c:pt idx="55">
                  <c:v>12.4589</c:v>
                </c:pt>
                <c:pt idx="56">
                  <c:v>12.3828</c:v>
                </c:pt>
                <c:pt idx="57">
                  <c:v>12.3828</c:v>
                </c:pt>
                <c:pt idx="58">
                  <c:v>12.3531</c:v>
                </c:pt>
                <c:pt idx="59">
                  <c:v>12.2684</c:v>
                </c:pt>
                <c:pt idx="60">
                  <c:v>12.5098</c:v>
                </c:pt>
                <c:pt idx="61">
                  <c:v>12.6119</c:v>
                </c:pt>
                <c:pt idx="62">
                  <c:v>12.6212</c:v>
                </c:pt>
                <c:pt idx="63">
                  <c:v>12.761800000000001</c:v>
                </c:pt>
                <c:pt idx="64">
                  <c:v>12.7224</c:v>
                </c:pt>
                <c:pt idx="65">
                  <c:v>12.706799999999999</c:v>
                </c:pt>
                <c:pt idx="66">
                  <c:v>12.746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6D9-4595-AD07-A34A00042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263296"/>
        <c:axId val="490261504"/>
      </c:areaChart>
      <c:lineChart>
        <c:grouping val="standard"/>
        <c:varyColors val="0"/>
        <c:ser>
          <c:idx val="0"/>
          <c:order val="0"/>
          <c:tx>
            <c:strRef>
              <c:f>Main!$BV$52</c:f>
              <c:strCache>
                <c:ptCount val="1"/>
                <c:pt idx="0">
                  <c:v>Corr: USDZAR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Main!$BV$54:$BV$120</c:f>
              <c:numCache>
                <c:formatCode>General</c:formatCode>
                <c:ptCount val="67"/>
                <c:pt idx="0">
                  <c:v>-5.3147433209317516E-2</c:v>
                </c:pt>
                <c:pt idx="1">
                  <c:v>-3.6564695821088455E-2</c:v>
                </c:pt>
                <c:pt idx="2">
                  <c:v>-3.4139594145320057E-2</c:v>
                </c:pt>
                <c:pt idx="3">
                  <c:v>-4.2228037319456631E-2</c:v>
                </c:pt>
                <c:pt idx="4">
                  <c:v>-5.8145177227006892E-2</c:v>
                </c:pt>
                <c:pt idx="5">
                  <c:v>-6.1387671530530354E-2</c:v>
                </c:pt>
                <c:pt idx="6">
                  <c:v>-6.2154410871319482E-2</c:v>
                </c:pt>
                <c:pt idx="7">
                  <c:v>-8.1706886322692934E-2</c:v>
                </c:pt>
                <c:pt idx="8">
                  <c:v>-4.0948502312033305E-3</c:v>
                </c:pt>
                <c:pt idx="9">
                  <c:v>-2.8776118528518614E-2</c:v>
                </c:pt>
                <c:pt idx="10">
                  <c:v>-3.763438391677687E-2</c:v>
                </c:pt>
                <c:pt idx="11">
                  <c:v>-5.4690704844009126E-2</c:v>
                </c:pt>
                <c:pt idx="12">
                  <c:v>-7.6700258040634434E-2</c:v>
                </c:pt>
                <c:pt idx="13">
                  <c:v>-7.2794179127861708E-2</c:v>
                </c:pt>
                <c:pt idx="14">
                  <c:v>-5.3012483680446552E-2</c:v>
                </c:pt>
                <c:pt idx="15">
                  <c:v>-6.5778961468502206E-2</c:v>
                </c:pt>
                <c:pt idx="16">
                  <c:v>-2.780103304449822E-2</c:v>
                </c:pt>
                <c:pt idx="17">
                  <c:v>-4.0142304701659706E-2</c:v>
                </c:pt>
                <c:pt idx="18">
                  <c:v>-3.6186455080248266E-2</c:v>
                </c:pt>
                <c:pt idx="19">
                  <c:v>-4.9181859794923358E-2</c:v>
                </c:pt>
                <c:pt idx="20">
                  <c:v>-4.6631727302080019E-2</c:v>
                </c:pt>
                <c:pt idx="21">
                  <c:v>-5.8452589127919959E-2</c:v>
                </c:pt>
                <c:pt idx="22">
                  <c:v>3.246551045700033E-3</c:v>
                </c:pt>
                <c:pt idx="23">
                  <c:v>7.3545478469553994E-3</c:v>
                </c:pt>
                <c:pt idx="24">
                  <c:v>6.7226617418049148E-3</c:v>
                </c:pt>
                <c:pt idx="25">
                  <c:v>5.6874961269780776E-2</c:v>
                </c:pt>
                <c:pt idx="26">
                  <c:v>3.5428199475290086E-2</c:v>
                </c:pt>
                <c:pt idx="27">
                  <c:v>4.1730291930059331E-2</c:v>
                </c:pt>
                <c:pt idx="28">
                  <c:v>1.5058802349798237E-2</c:v>
                </c:pt>
                <c:pt idx="29">
                  <c:v>-5.351034422926104E-3</c:v>
                </c:pt>
                <c:pt idx="30">
                  <c:v>6.5889330757402101E-3</c:v>
                </c:pt>
                <c:pt idx="31">
                  <c:v>-6.4861091073232582E-2</c:v>
                </c:pt>
                <c:pt idx="32">
                  <c:v>-3.0067313771967467E-2</c:v>
                </c:pt>
                <c:pt idx="33">
                  <c:v>-2.4930932003323907E-2</c:v>
                </c:pt>
                <c:pt idx="34">
                  <c:v>-2.4015854069997953E-3</c:v>
                </c:pt>
                <c:pt idx="35">
                  <c:v>5.2499551577157673E-3</c:v>
                </c:pt>
                <c:pt idx="36">
                  <c:v>3.5565030886456954E-2</c:v>
                </c:pt>
                <c:pt idx="37">
                  <c:v>4.8340934883915776E-2</c:v>
                </c:pt>
                <c:pt idx="38">
                  <c:v>3.8923725073735073E-2</c:v>
                </c:pt>
                <c:pt idx="39">
                  <c:v>4.1508326728548081E-2</c:v>
                </c:pt>
                <c:pt idx="40">
                  <c:v>3.8213773958562056E-2</c:v>
                </c:pt>
                <c:pt idx="41">
                  <c:v>4.7903112190423557E-2</c:v>
                </c:pt>
                <c:pt idx="42">
                  <c:v>5.9162237928654195E-2</c:v>
                </c:pt>
                <c:pt idx="43">
                  <c:v>5.4070125006368638E-2</c:v>
                </c:pt>
                <c:pt idx="44">
                  <c:v>1.6189591011813477E-2</c:v>
                </c:pt>
                <c:pt idx="45">
                  <c:v>2.0893539449873818E-2</c:v>
                </c:pt>
                <c:pt idx="46">
                  <c:v>1.4205172208218967E-2</c:v>
                </c:pt>
                <c:pt idx="47">
                  <c:v>7.5630050037491384E-3</c:v>
                </c:pt>
                <c:pt idx="48">
                  <c:v>3.1492940035801109E-2</c:v>
                </c:pt>
                <c:pt idx="49">
                  <c:v>4.4195849266932777E-2</c:v>
                </c:pt>
                <c:pt idx="50">
                  <c:v>4.2412388018622418E-2</c:v>
                </c:pt>
                <c:pt idx="51">
                  <c:v>3.5184941061237485E-2</c:v>
                </c:pt>
                <c:pt idx="52">
                  <c:v>3.6368116198483062E-2</c:v>
                </c:pt>
                <c:pt idx="53">
                  <c:v>2.3729608259238592E-2</c:v>
                </c:pt>
                <c:pt idx="54">
                  <c:v>2.7451464676613781E-2</c:v>
                </c:pt>
                <c:pt idx="55">
                  <c:v>4.223139678608067E-2</c:v>
                </c:pt>
                <c:pt idx="56">
                  <c:v>1.1851095804341993E-2</c:v>
                </c:pt>
                <c:pt idx="57">
                  <c:v>1.1167005347036152E-2</c:v>
                </c:pt>
                <c:pt idx="58">
                  <c:v>2.0629416301057441E-2</c:v>
                </c:pt>
                <c:pt idx="59">
                  <c:v>6.7841270611526732E-3</c:v>
                </c:pt>
                <c:pt idx="60">
                  <c:v>-4.5771464456345681E-3</c:v>
                </c:pt>
                <c:pt idx="61">
                  <c:v>1.2806392787761838E-2</c:v>
                </c:pt>
                <c:pt idx="62">
                  <c:v>1.31033172195995E-2</c:v>
                </c:pt>
                <c:pt idx="63">
                  <c:v>2.8619799262389257E-2</c:v>
                </c:pt>
                <c:pt idx="64">
                  <c:v>2.9365808612285955E-2</c:v>
                </c:pt>
                <c:pt idx="65">
                  <c:v>6.1553699133877558E-2</c:v>
                </c:pt>
                <c:pt idx="66">
                  <c:v>6.0961171667193871E-2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6D9-4595-AD07-A34A00042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58432"/>
        <c:axId val="490259968"/>
      </c:lineChart>
      <c:dateAx>
        <c:axId val="490258432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90259968"/>
        <c:crosses val="autoZero"/>
        <c:auto val="1"/>
        <c:lblOffset val="100"/>
        <c:baseTimeUnit val="days"/>
        <c:majorUnit val="1"/>
      </c:dateAx>
      <c:valAx>
        <c:axId val="4902599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90258432"/>
        <c:crosses val="autoZero"/>
        <c:crossBetween val="between"/>
      </c:valAx>
      <c:valAx>
        <c:axId val="4902615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90263296"/>
        <c:crosses val="max"/>
        <c:crossBetween val="between"/>
      </c:valAx>
      <c:dateAx>
        <c:axId val="49026329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90261504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1608323928050815E-2"/>
          <c:y val="2.1904868489747816E-2"/>
          <c:w val="0.98839167607194922"/>
          <c:h val="6.5839094823639158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765"/>
          <c:h val="0.74333545216937247"/>
        </c:manualLayout>
      </c:layout>
      <c:areaChart>
        <c:grouping val="standard"/>
        <c:varyColors val="0"/>
        <c:ser>
          <c:idx val="2"/>
          <c:order val="1"/>
          <c:tx>
            <c:strRef>
              <c:f>Main!$EK$52</c:f>
              <c:strCache>
                <c:ptCount val="1"/>
                <c:pt idx="0">
                  <c:v>USDBRL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Main!$EK$54:$EK$120</c:f>
              <c:numCache>
                <c:formatCode>General</c:formatCode>
                <c:ptCount val="67"/>
                <c:pt idx="0">
                  <c:v>3.3115999999999999</c:v>
                </c:pt>
                <c:pt idx="1">
                  <c:v>3.2873000000000001</c:v>
                </c:pt>
                <c:pt idx="2">
                  <c:v>3.2808000000000002</c:v>
                </c:pt>
                <c:pt idx="3">
                  <c:v>3.2852000000000001</c:v>
                </c:pt>
                <c:pt idx="4">
                  <c:v>3.2606999999999999</c:v>
                </c:pt>
                <c:pt idx="5">
                  <c:v>3.2608999999999999</c:v>
                </c:pt>
                <c:pt idx="6">
                  <c:v>3.262</c:v>
                </c:pt>
                <c:pt idx="7">
                  <c:v>3.2559</c:v>
                </c:pt>
                <c:pt idx="8">
                  <c:v>3.2648999999999999</c:v>
                </c:pt>
                <c:pt idx="9">
                  <c:v>3.2437</c:v>
                </c:pt>
                <c:pt idx="10">
                  <c:v>3.2109999999999999</c:v>
                </c:pt>
                <c:pt idx="11">
                  <c:v>3.2431000000000001</c:v>
                </c:pt>
                <c:pt idx="12">
                  <c:v>3.2534000000000001</c:v>
                </c:pt>
                <c:pt idx="13">
                  <c:v>3.2515000000000001</c:v>
                </c:pt>
                <c:pt idx="14">
                  <c:v>3.2477</c:v>
                </c:pt>
                <c:pt idx="15">
                  <c:v>3.2504</c:v>
                </c:pt>
                <c:pt idx="16">
                  <c:v>3.2248999999999999</c:v>
                </c:pt>
                <c:pt idx="17">
                  <c:v>3.2387000000000001</c:v>
                </c:pt>
                <c:pt idx="18">
                  <c:v>3.2522000000000002</c:v>
                </c:pt>
                <c:pt idx="19">
                  <c:v>3.2662</c:v>
                </c:pt>
                <c:pt idx="20">
                  <c:v>3.2532999999999999</c:v>
                </c:pt>
                <c:pt idx="21">
                  <c:v>3.2334000000000001</c:v>
                </c:pt>
                <c:pt idx="22">
                  <c:v>3.2303999999999999</c:v>
                </c:pt>
                <c:pt idx="23">
                  <c:v>3.2313000000000001</c:v>
                </c:pt>
                <c:pt idx="24">
                  <c:v>3.2246999999999999</c:v>
                </c:pt>
                <c:pt idx="25">
                  <c:v>3.3020999999999998</c:v>
                </c:pt>
                <c:pt idx="26">
                  <c:v>3.3020999999999998</c:v>
                </c:pt>
                <c:pt idx="27">
                  <c:v>3.3020999999999998</c:v>
                </c:pt>
                <c:pt idx="28">
                  <c:v>3.2852000000000001</c:v>
                </c:pt>
                <c:pt idx="29">
                  <c:v>3.2713000000000001</c:v>
                </c:pt>
                <c:pt idx="30">
                  <c:v>3.2347999999999999</c:v>
                </c:pt>
                <c:pt idx="31">
                  <c:v>3.2532000000000001</c:v>
                </c:pt>
                <c:pt idx="32">
                  <c:v>3.2195999999999998</c:v>
                </c:pt>
                <c:pt idx="33">
                  <c:v>3.1703999999999999</c:v>
                </c:pt>
                <c:pt idx="34">
                  <c:v>3.1869000000000001</c:v>
                </c:pt>
                <c:pt idx="35">
                  <c:v>3.1814</c:v>
                </c:pt>
                <c:pt idx="36">
                  <c:v>3.1553</c:v>
                </c:pt>
                <c:pt idx="37">
                  <c:v>3.1482000000000001</c:v>
                </c:pt>
                <c:pt idx="38">
                  <c:v>3.1324999999999998</c:v>
                </c:pt>
                <c:pt idx="39">
                  <c:v>3.1419999999999999</c:v>
                </c:pt>
                <c:pt idx="40">
                  <c:v>3.2393999999999998</c:v>
                </c:pt>
                <c:pt idx="41">
                  <c:v>3.2040999999999999</c:v>
                </c:pt>
                <c:pt idx="42">
                  <c:v>3.1962000000000002</c:v>
                </c:pt>
                <c:pt idx="43">
                  <c:v>3.2115</c:v>
                </c:pt>
                <c:pt idx="44">
                  <c:v>3.2227999999999999</c:v>
                </c:pt>
                <c:pt idx="45">
                  <c:v>3.2244000000000002</c:v>
                </c:pt>
                <c:pt idx="46">
                  <c:v>3.2157999999999998</c:v>
                </c:pt>
                <c:pt idx="47">
                  <c:v>3.2054999999999998</c:v>
                </c:pt>
                <c:pt idx="48">
                  <c:v>3.2145999999999999</c:v>
                </c:pt>
                <c:pt idx="49">
                  <c:v>3.2353999999999998</c:v>
                </c:pt>
                <c:pt idx="50">
                  <c:v>3.2494999999999998</c:v>
                </c:pt>
                <c:pt idx="51">
                  <c:v>3.2368999999999999</c:v>
                </c:pt>
                <c:pt idx="52">
                  <c:v>3.2290000000000001</c:v>
                </c:pt>
                <c:pt idx="53">
                  <c:v>3.2307999999999999</c:v>
                </c:pt>
                <c:pt idx="54">
                  <c:v>3.2385000000000002</c:v>
                </c:pt>
                <c:pt idx="55">
                  <c:v>3.2618999999999998</c:v>
                </c:pt>
                <c:pt idx="56">
                  <c:v>3.3085</c:v>
                </c:pt>
                <c:pt idx="57">
                  <c:v>3.3085</c:v>
                </c:pt>
                <c:pt idx="58">
                  <c:v>3.3132000000000001</c:v>
                </c:pt>
                <c:pt idx="59">
                  <c:v>3.3170000000000002</c:v>
                </c:pt>
                <c:pt idx="60">
                  <c:v>3.3096000000000001</c:v>
                </c:pt>
                <c:pt idx="61">
                  <c:v>3.3376000000000001</c:v>
                </c:pt>
                <c:pt idx="62">
                  <c:v>3.3376000000000001</c:v>
                </c:pt>
                <c:pt idx="63">
                  <c:v>3.3067000000000002</c:v>
                </c:pt>
                <c:pt idx="64">
                  <c:v>3.2965</c:v>
                </c:pt>
                <c:pt idx="65">
                  <c:v>3.2911000000000001</c:v>
                </c:pt>
                <c:pt idx="66">
                  <c:v>3.2886000000000002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28D-4E72-AA59-A2413FEE9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295296"/>
        <c:axId val="490293504"/>
      </c:areaChart>
      <c:lineChart>
        <c:grouping val="standard"/>
        <c:varyColors val="0"/>
        <c:ser>
          <c:idx val="0"/>
          <c:order val="0"/>
          <c:tx>
            <c:strRef>
              <c:f>Main!$BW$52</c:f>
              <c:strCache>
                <c:ptCount val="1"/>
                <c:pt idx="0">
                  <c:v>Corr: USDBRL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Main!$BW$54:$BW$120</c:f>
              <c:numCache>
                <c:formatCode>General</c:formatCode>
                <c:ptCount val="67"/>
                <c:pt idx="0">
                  <c:v>-0.20795016156704826</c:v>
                </c:pt>
                <c:pt idx="1">
                  <c:v>-0.22617816315569669</c:v>
                </c:pt>
                <c:pt idx="2">
                  <c:v>-0.2250792126672046</c:v>
                </c:pt>
                <c:pt idx="3">
                  <c:v>-0.21007080521466798</c:v>
                </c:pt>
                <c:pt idx="4">
                  <c:v>-0.22250021743035772</c:v>
                </c:pt>
                <c:pt idx="5">
                  <c:v>-0.22345844869525308</c:v>
                </c:pt>
                <c:pt idx="6">
                  <c:v>-0.22348988988599111</c:v>
                </c:pt>
                <c:pt idx="7">
                  <c:v>-0.23458381080211346</c:v>
                </c:pt>
                <c:pt idx="8">
                  <c:v>-0.2009764055044978</c:v>
                </c:pt>
                <c:pt idx="9">
                  <c:v>-0.22933494623170844</c:v>
                </c:pt>
                <c:pt idx="10">
                  <c:v>-0.22202052859427812</c:v>
                </c:pt>
                <c:pt idx="11">
                  <c:v>-0.21011160439474752</c:v>
                </c:pt>
                <c:pt idx="12">
                  <c:v>-0.21290962404540437</c:v>
                </c:pt>
                <c:pt idx="13">
                  <c:v>-0.20711216130962104</c:v>
                </c:pt>
                <c:pt idx="14">
                  <c:v>-0.1756654517411286</c:v>
                </c:pt>
                <c:pt idx="15">
                  <c:v>-0.15965154013917607</c:v>
                </c:pt>
                <c:pt idx="16">
                  <c:v>-0.13835206498401043</c:v>
                </c:pt>
                <c:pt idx="17">
                  <c:v>-0.13715962933048551</c:v>
                </c:pt>
                <c:pt idx="18">
                  <c:v>-0.12611639754521314</c:v>
                </c:pt>
                <c:pt idx="19">
                  <c:v>-0.1561174972201235</c:v>
                </c:pt>
                <c:pt idx="20">
                  <c:v>-0.1710918460325164</c:v>
                </c:pt>
                <c:pt idx="21">
                  <c:v>-0.18374743806771679</c:v>
                </c:pt>
                <c:pt idx="22">
                  <c:v>-0.1750249871672846</c:v>
                </c:pt>
                <c:pt idx="23">
                  <c:v>-0.17430284367973531</c:v>
                </c:pt>
                <c:pt idx="24">
                  <c:v>-0.17953742911038062</c:v>
                </c:pt>
                <c:pt idx="25">
                  <c:v>-0.10444407821076009</c:v>
                </c:pt>
                <c:pt idx="26">
                  <c:v>-0.1099265056404181</c:v>
                </c:pt>
                <c:pt idx="27">
                  <c:v>-0.1104191317209981</c:v>
                </c:pt>
                <c:pt idx="28">
                  <c:v>-9.4646340393530828E-2</c:v>
                </c:pt>
                <c:pt idx="29">
                  <c:v>-0.12192881442057316</c:v>
                </c:pt>
                <c:pt idx="30">
                  <c:v>-0.10106690824257082</c:v>
                </c:pt>
                <c:pt idx="31">
                  <c:v>-0.16505950818104187</c:v>
                </c:pt>
                <c:pt idx="32">
                  <c:v>-0.12335898290985803</c:v>
                </c:pt>
                <c:pt idx="33">
                  <c:v>-0.1196716196445458</c:v>
                </c:pt>
                <c:pt idx="34">
                  <c:v>-0.13301448600899379</c:v>
                </c:pt>
                <c:pt idx="35">
                  <c:v>-0.13747844558051842</c:v>
                </c:pt>
                <c:pt idx="36">
                  <c:v>-9.3596486745617477E-2</c:v>
                </c:pt>
                <c:pt idx="37">
                  <c:v>-0.14287576526098664</c:v>
                </c:pt>
                <c:pt idx="38">
                  <c:v>-0.15719606656419233</c:v>
                </c:pt>
                <c:pt idx="39">
                  <c:v>-0.15783672596598758</c:v>
                </c:pt>
                <c:pt idx="40">
                  <c:v>-0.19076017640323861</c:v>
                </c:pt>
                <c:pt idx="41">
                  <c:v>-0.23048073809916009</c:v>
                </c:pt>
                <c:pt idx="42">
                  <c:v>-0.23815625206720167</c:v>
                </c:pt>
                <c:pt idx="43">
                  <c:v>-0.2173725433702792</c:v>
                </c:pt>
                <c:pt idx="44">
                  <c:v>-0.25800095056804584</c:v>
                </c:pt>
                <c:pt idx="45">
                  <c:v>-0.25903697675825438</c:v>
                </c:pt>
                <c:pt idx="46">
                  <c:v>-0.27123198722284764</c:v>
                </c:pt>
                <c:pt idx="47">
                  <c:v>-0.26503311686058895</c:v>
                </c:pt>
                <c:pt idx="48">
                  <c:v>-0.23957895915123978</c:v>
                </c:pt>
                <c:pt idx="49">
                  <c:v>-0.23606447093609484</c:v>
                </c:pt>
                <c:pt idx="50">
                  <c:v>-0.23506184531200205</c:v>
                </c:pt>
                <c:pt idx="51">
                  <c:v>-0.22779257930946062</c:v>
                </c:pt>
                <c:pt idx="52">
                  <c:v>-0.22128635997024404</c:v>
                </c:pt>
                <c:pt idx="53">
                  <c:v>-0.22811963430684723</c:v>
                </c:pt>
                <c:pt idx="54">
                  <c:v>-0.22559636701004551</c:v>
                </c:pt>
                <c:pt idx="55">
                  <c:v>-0.21419499429685984</c:v>
                </c:pt>
                <c:pt idx="56">
                  <c:v>-0.15453495903370387</c:v>
                </c:pt>
                <c:pt idx="57">
                  <c:v>-0.15444387312316957</c:v>
                </c:pt>
                <c:pt idx="58">
                  <c:v>-0.15394987345078376</c:v>
                </c:pt>
                <c:pt idx="59">
                  <c:v>-0.15109037984736209</c:v>
                </c:pt>
                <c:pt idx="60">
                  <c:v>-0.15049795442888356</c:v>
                </c:pt>
                <c:pt idx="61">
                  <c:v>-0.17654621433442833</c:v>
                </c:pt>
                <c:pt idx="62">
                  <c:v>-0.17662273225207306</c:v>
                </c:pt>
                <c:pt idx="63">
                  <c:v>-0.20193528100553557</c:v>
                </c:pt>
                <c:pt idx="64">
                  <c:v>-0.19856886760266693</c:v>
                </c:pt>
                <c:pt idx="65">
                  <c:v>-0.17172966791772171</c:v>
                </c:pt>
                <c:pt idx="66">
                  <c:v>-0.17322973419358079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28D-4E72-AA59-A2413FEE9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86080"/>
        <c:axId val="490291968"/>
      </c:lineChart>
      <c:dateAx>
        <c:axId val="490286080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90291968"/>
        <c:crosses val="autoZero"/>
        <c:auto val="1"/>
        <c:lblOffset val="100"/>
        <c:baseTimeUnit val="days"/>
        <c:majorUnit val="1"/>
      </c:dateAx>
      <c:valAx>
        <c:axId val="4902919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90286080"/>
        <c:crosses val="autoZero"/>
        <c:crossBetween val="between"/>
      </c:valAx>
      <c:valAx>
        <c:axId val="4902935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90295296"/>
        <c:crosses val="max"/>
        <c:crossBetween val="between"/>
      </c:valAx>
      <c:dateAx>
        <c:axId val="49029529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90293504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1608323928050815E-2"/>
          <c:y val="2.1904868489747816E-2"/>
          <c:w val="0.98839167607194922"/>
          <c:h val="6.5839094823639185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Main!$N$53</c:f>
              <c:strCache>
                <c:ptCount val="1"/>
                <c:pt idx="0">
                  <c:v>Corr: NKY Index</c:v>
                </c:pt>
              </c:strCache>
            </c:strRef>
          </c:tx>
          <c:marker>
            <c:symbol val="none"/>
          </c:marker>
          <c:cat>
            <c:numRef>
              <c:f>Main!$E$54:$E$85</c:f>
              <c:numCache>
                <c:formatCode>m/d/yyyy</c:formatCode>
                <c:ptCount val="32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</c:numCache>
            </c:numRef>
          </c:cat>
          <c:val>
            <c:numRef>
              <c:f>Main!$N$54:$N$85</c:f>
              <c:numCache>
                <c:formatCode>General</c:formatCode>
                <c:ptCount val="32"/>
                <c:pt idx="0">
                  <c:v>0.48053509116894122</c:v>
                </c:pt>
                <c:pt idx="1">
                  <c:v>0.49517297764443741</c:v>
                </c:pt>
                <c:pt idx="2">
                  <c:v>0.49383976687937003</c:v>
                </c:pt>
                <c:pt idx="3">
                  <c:v>0.49361417469268976</c:v>
                </c:pt>
                <c:pt idx="4">
                  <c:v>0.49264036928804583</c:v>
                </c:pt>
                <c:pt idx="5">
                  <c:v>0.48959914073465399</c:v>
                </c:pt>
                <c:pt idx="6">
                  <c:v>0.49882027322748379</c:v>
                </c:pt>
                <c:pt idx="7">
                  <c:v>0.48495677343496113</c:v>
                </c:pt>
                <c:pt idx="8">
                  <c:v>0.48542552773308556</c:v>
                </c:pt>
                <c:pt idx="9">
                  <c:v>0.48178458016718739</c:v>
                </c:pt>
                <c:pt idx="10">
                  <c:v>0.47450912067121387</c:v>
                </c:pt>
                <c:pt idx="11">
                  <c:v>0.44414392903055733</c:v>
                </c:pt>
                <c:pt idx="12">
                  <c:v>0.44761948343491803</c:v>
                </c:pt>
                <c:pt idx="13">
                  <c:v>0.445667413777384</c:v>
                </c:pt>
                <c:pt idx="14">
                  <c:v>0.45499730561998314</c:v>
                </c:pt>
                <c:pt idx="15">
                  <c:v>0.47865577471624182</c:v>
                </c:pt>
                <c:pt idx="16">
                  <c:v>0.50430782669655705</c:v>
                </c:pt>
                <c:pt idx="17">
                  <c:v>0.49592203810713137</c:v>
                </c:pt>
                <c:pt idx="18">
                  <c:v>0.48518912351352395</c:v>
                </c:pt>
                <c:pt idx="19">
                  <c:v>0.45256228667619219</c:v>
                </c:pt>
                <c:pt idx="20">
                  <c:v>0.44744474025445202</c:v>
                </c:pt>
                <c:pt idx="21">
                  <c:v>0.45995533229920044</c:v>
                </c:pt>
                <c:pt idx="22">
                  <c:v>0.46964111600167324</c:v>
                </c:pt>
                <c:pt idx="23">
                  <c:v>0.47882800667698927</c:v>
                </c:pt>
                <c:pt idx="24">
                  <c:v>0.45521415821805289</c:v>
                </c:pt>
                <c:pt idx="25">
                  <c:v>0.47517738910345003</c:v>
                </c:pt>
                <c:pt idx="26">
                  <c:v>0.51225611107811098</c:v>
                </c:pt>
                <c:pt idx="27">
                  <c:v>0.51247920458153395</c:v>
                </c:pt>
                <c:pt idx="28">
                  <c:v>0.48838318185623203</c:v>
                </c:pt>
                <c:pt idx="29">
                  <c:v>0.51916579357467707</c:v>
                </c:pt>
                <c:pt idx="30">
                  <c:v>0.54205198067762173</c:v>
                </c:pt>
                <c:pt idx="31">
                  <c:v>0.4261482478768942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6D-4057-94A8-B82E330D4EA0}"/>
            </c:ext>
          </c:extLst>
        </c:ser>
        <c:ser>
          <c:idx val="2"/>
          <c:order val="1"/>
          <c:tx>
            <c:strRef>
              <c:f>Main!$M$53</c:f>
              <c:strCache>
                <c:ptCount val="1"/>
                <c:pt idx="0">
                  <c:v>Corr: IBOV Index</c:v>
                </c:pt>
              </c:strCache>
            </c:strRef>
          </c:tx>
          <c:marker>
            <c:symbol val="none"/>
          </c:marker>
          <c:cat>
            <c:numRef>
              <c:f>Main!$E$54:$E$85</c:f>
              <c:numCache>
                <c:formatCode>m/d/yyyy</c:formatCode>
                <c:ptCount val="32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</c:numCache>
            </c:numRef>
          </c:cat>
          <c:val>
            <c:numRef>
              <c:f>Main!$M$54:$M$85</c:f>
              <c:numCache>
                <c:formatCode>General</c:formatCode>
                <c:ptCount val="32"/>
                <c:pt idx="0">
                  <c:v>0.26243278225413141</c:v>
                </c:pt>
                <c:pt idx="1">
                  <c:v>0.26042605139749447</c:v>
                </c:pt>
                <c:pt idx="2">
                  <c:v>0.25802926005353283</c:v>
                </c:pt>
                <c:pt idx="3">
                  <c:v>0.25555444988913428</c:v>
                </c:pt>
                <c:pt idx="4">
                  <c:v>0.29053030090773008</c:v>
                </c:pt>
                <c:pt idx="5">
                  <c:v>0.28453857958347945</c:v>
                </c:pt>
                <c:pt idx="6">
                  <c:v>0.270341125424929</c:v>
                </c:pt>
                <c:pt idx="7">
                  <c:v>0.26987653877911005</c:v>
                </c:pt>
                <c:pt idx="8">
                  <c:v>0.24769206768072094</c:v>
                </c:pt>
                <c:pt idx="9">
                  <c:v>0.2731623397824377</c:v>
                </c:pt>
                <c:pt idx="10">
                  <c:v>0.25277319003982285</c:v>
                </c:pt>
                <c:pt idx="11">
                  <c:v>0.23615206233734967</c:v>
                </c:pt>
                <c:pt idx="12">
                  <c:v>0.23476440234025917</c:v>
                </c:pt>
                <c:pt idx="13">
                  <c:v>0.23641977544465093</c:v>
                </c:pt>
                <c:pt idx="14">
                  <c:v>0.22296680557369364</c:v>
                </c:pt>
                <c:pt idx="15">
                  <c:v>0.17230834258852895</c:v>
                </c:pt>
                <c:pt idx="16">
                  <c:v>0.17291609409640529</c:v>
                </c:pt>
                <c:pt idx="17">
                  <c:v>0.17700412413140848</c:v>
                </c:pt>
                <c:pt idx="18">
                  <c:v>0.17218616250903868</c:v>
                </c:pt>
                <c:pt idx="19">
                  <c:v>0.2028934786492429</c:v>
                </c:pt>
                <c:pt idx="20">
                  <c:v>0.21148070474955766</c:v>
                </c:pt>
                <c:pt idx="21">
                  <c:v>0.20376149630254939</c:v>
                </c:pt>
                <c:pt idx="22">
                  <c:v>0.20741804448338722</c:v>
                </c:pt>
                <c:pt idx="23">
                  <c:v>0.20611292128078751</c:v>
                </c:pt>
                <c:pt idx="24">
                  <c:v>0.19815877023939474</c:v>
                </c:pt>
                <c:pt idx="25">
                  <c:v>0.13533291857553409</c:v>
                </c:pt>
                <c:pt idx="26">
                  <c:v>0.16947004073294464</c:v>
                </c:pt>
                <c:pt idx="27">
                  <c:v>0.17280098902865179</c:v>
                </c:pt>
                <c:pt idx="28">
                  <c:v>0.15403970105717299</c:v>
                </c:pt>
                <c:pt idx="29">
                  <c:v>0.18008328176262262</c:v>
                </c:pt>
                <c:pt idx="30">
                  <c:v>0.16652458400286571</c:v>
                </c:pt>
                <c:pt idx="31">
                  <c:v>0.30869872120326175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36D-4057-94A8-B82E330D4EA0}"/>
            </c:ext>
          </c:extLst>
        </c:ser>
        <c:ser>
          <c:idx val="1"/>
          <c:order val="2"/>
          <c:tx>
            <c:strRef>
              <c:f>Main!$L$53</c:f>
              <c:strCache>
                <c:ptCount val="1"/>
                <c:pt idx="0">
                  <c:v>Corr: SX5E Index</c:v>
                </c:pt>
              </c:strCache>
            </c:strRef>
          </c:tx>
          <c:marker>
            <c:symbol val="none"/>
          </c:marker>
          <c:cat>
            <c:numRef>
              <c:f>Main!$E$54:$E$85</c:f>
              <c:numCache>
                <c:formatCode>m/d/yyyy</c:formatCode>
                <c:ptCount val="32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</c:numCache>
            </c:numRef>
          </c:cat>
          <c:val>
            <c:numRef>
              <c:f>Main!$L$54:$L$85</c:f>
              <c:numCache>
                <c:formatCode>General</c:formatCode>
                <c:ptCount val="32"/>
                <c:pt idx="0">
                  <c:v>0.46286857938215697</c:v>
                </c:pt>
                <c:pt idx="1">
                  <c:v>0.45566761320705945</c:v>
                </c:pt>
                <c:pt idx="2">
                  <c:v>0.45627824818819956</c:v>
                </c:pt>
                <c:pt idx="3">
                  <c:v>0.45546809155236884</c:v>
                </c:pt>
                <c:pt idx="4">
                  <c:v>0.45242320157214211</c:v>
                </c:pt>
                <c:pt idx="5">
                  <c:v>0.45245947130945946</c:v>
                </c:pt>
                <c:pt idx="6">
                  <c:v>0.43774997321373166</c:v>
                </c:pt>
                <c:pt idx="7">
                  <c:v>0.43611571362108392</c:v>
                </c:pt>
                <c:pt idx="8">
                  <c:v>0.4277557533245061</c:v>
                </c:pt>
                <c:pt idx="9">
                  <c:v>0.41694414625725634</c:v>
                </c:pt>
                <c:pt idx="10">
                  <c:v>0.4186709450345501</c:v>
                </c:pt>
                <c:pt idx="11">
                  <c:v>0.38762994868377509</c:v>
                </c:pt>
                <c:pt idx="12">
                  <c:v>0.42373537840797632</c:v>
                </c:pt>
                <c:pt idx="13">
                  <c:v>0.40797827446365581</c:v>
                </c:pt>
                <c:pt idx="14">
                  <c:v>0.4149921645218142</c:v>
                </c:pt>
                <c:pt idx="15">
                  <c:v>0.40182022404093209</c:v>
                </c:pt>
                <c:pt idx="16">
                  <c:v>0.40119657763769562</c:v>
                </c:pt>
                <c:pt idx="17">
                  <c:v>0.39922455979859522</c:v>
                </c:pt>
                <c:pt idx="18">
                  <c:v>0.40213262652819431</c:v>
                </c:pt>
                <c:pt idx="19">
                  <c:v>0.4102345064646401</c:v>
                </c:pt>
                <c:pt idx="20">
                  <c:v>0.41073810767062496</c:v>
                </c:pt>
                <c:pt idx="21">
                  <c:v>0.40746113713075338</c:v>
                </c:pt>
                <c:pt idx="22">
                  <c:v>0.41201909692695365</c:v>
                </c:pt>
                <c:pt idx="23">
                  <c:v>0.42383154186526512</c:v>
                </c:pt>
                <c:pt idx="24">
                  <c:v>0.40169430605691919</c:v>
                </c:pt>
                <c:pt idx="25">
                  <c:v>0.38137051600363675</c:v>
                </c:pt>
                <c:pt idx="26">
                  <c:v>0.43009451883138544</c:v>
                </c:pt>
                <c:pt idx="27">
                  <c:v>0.41612516134543109</c:v>
                </c:pt>
                <c:pt idx="28">
                  <c:v>0.39035732141437074</c:v>
                </c:pt>
                <c:pt idx="29">
                  <c:v>0.40386296875440147</c:v>
                </c:pt>
                <c:pt idx="30">
                  <c:v>0.4645506540944071</c:v>
                </c:pt>
                <c:pt idx="31">
                  <c:v>0.36485371659584614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36D-4057-94A8-B82E330D4EA0}"/>
            </c:ext>
          </c:extLst>
        </c:ser>
        <c:ser>
          <c:idx val="5"/>
          <c:order val="3"/>
          <c:tx>
            <c:strRef>
              <c:f>Main!$P$53</c:f>
              <c:strCache>
                <c:ptCount val="1"/>
                <c:pt idx="0">
                  <c:v>Corr: HSCEI Index</c:v>
                </c:pt>
              </c:strCache>
            </c:strRef>
          </c:tx>
          <c:marker>
            <c:symbol val="none"/>
          </c:marker>
          <c:cat>
            <c:numRef>
              <c:f>Main!$E$54:$E$85</c:f>
              <c:numCache>
                <c:formatCode>m/d/yyyy</c:formatCode>
                <c:ptCount val="32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</c:numCache>
            </c:numRef>
          </c:cat>
          <c:val>
            <c:numRef>
              <c:f>Main!$P$54:$P$85</c:f>
              <c:numCache>
                <c:formatCode>General</c:formatCode>
                <c:ptCount val="32"/>
                <c:pt idx="0">
                  <c:v>0.80036344237711587</c:v>
                </c:pt>
                <c:pt idx="1">
                  <c:v>0.82326179044446413</c:v>
                </c:pt>
                <c:pt idx="2">
                  <c:v>0.82322703570926181</c:v>
                </c:pt>
                <c:pt idx="3">
                  <c:v>0.82257965636647823</c:v>
                </c:pt>
                <c:pt idx="4">
                  <c:v>0.82700181848840093</c:v>
                </c:pt>
                <c:pt idx="5">
                  <c:v>0.82659430514741028</c:v>
                </c:pt>
                <c:pt idx="6">
                  <c:v>0.8323708937119082</c:v>
                </c:pt>
                <c:pt idx="7">
                  <c:v>0.82788985571356821</c:v>
                </c:pt>
                <c:pt idx="8">
                  <c:v>0.8360509993958084</c:v>
                </c:pt>
                <c:pt idx="9">
                  <c:v>0.83270396587951534</c:v>
                </c:pt>
                <c:pt idx="10">
                  <c:v>0.83280687945842313</c:v>
                </c:pt>
                <c:pt idx="11">
                  <c:v>0.82126252378886955</c:v>
                </c:pt>
                <c:pt idx="12">
                  <c:v>0.81718886039920968</c:v>
                </c:pt>
                <c:pt idx="13">
                  <c:v>0.8091588566058846</c:v>
                </c:pt>
                <c:pt idx="14">
                  <c:v>0.80548795047526667</c:v>
                </c:pt>
                <c:pt idx="15">
                  <c:v>0.81775375448163645</c:v>
                </c:pt>
                <c:pt idx="16">
                  <c:v>0.80879119034443003</c:v>
                </c:pt>
                <c:pt idx="17">
                  <c:v>0.80848370427597027</c:v>
                </c:pt>
                <c:pt idx="18">
                  <c:v>0.8056140731273832</c:v>
                </c:pt>
                <c:pt idx="19">
                  <c:v>0.8076194918821803</c:v>
                </c:pt>
                <c:pt idx="20">
                  <c:v>0.80690722559171213</c:v>
                </c:pt>
                <c:pt idx="21">
                  <c:v>0.81715742714369488</c:v>
                </c:pt>
                <c:pt idx="22">
                  <c:v>0.81863720735858603</c:v>
                </c:pt>
                <c:pt idx="23">
                  <c:v>0.8147317714203075</c:v>
                </c:pt>
                <c:pt idx="24">
                  <c:v>0.81261130636959489</c:v>
                </c:pt>
                <c:pt idx="25">
                  <c:v>0.80471195803486384</c:v>
                </c:pt>
                <c:pt idx="26">
                  <c:v>0.81964452921679509</c:v>
                </c:pt>
                <c:pt idx="27">
                  <c:v>0.82410976287890236</c:v>
                </c:pt>
                <c:pt idx="28">
                  <c:v>0.82165175193534834</c:v>
                </c:pt>
                <c:pt idx="29">
                  <c:v>0.82024669902263769</c:v>
                </c:pt>
                <c:pt idx="30">
                  <c:v>0.8244257219777178</c:v>
                </c:pt>
                <c:pt idx="31">
                  <c:v>0.79747664431218823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36D-4057-94A8-B82E330D4EA0}"/>
            </c:ext>
          </c:extLst>
        </c:ser>
        <c:ser>
          <c:idx val="4"/>
          <c:order val="4"/>
          <c:tx>
            <c:strRef>
              <c:f>Main!$O$53</c:f>
              <c:strCache>
                <c:ptCount val="1"/>
                <c:pt idx="0">
                  <c:v>Corr: HSI Index</c:v>
                </c:pt>
              </c:strCache>
            </c:strRef>
          </c:tx>
          <c:marker>
            <c:symbol val="none"/>
          </c:marker>
          <c:cat>
            <c:numRef>
              <c:f>Main!$E$54:$E$85</c:f>
              <c:numCache>
                <c:formatCode>m/d/yyyy</c:formatCode>
                <c:ptCount val="32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</c:numCache>
            </c:numRef>
          </c:cat>
          <c:val>
            <c:numRef>
              <c:f>Main!$O$54:$O$85</c:f>
              <c:numCache>
                <c:formatCode>General</c:formatCode>
                <c:ptCount val="32"/>
                <c:pt idx="0">
                  <c:v>0.86162111587572121</c:v>
                </c:pt>
                <c:pt idx="1">
                  <c:v>0.87474514118793556</c:v>
                </c:pt>
                <c:pt idx="2">
                  <c:v>0.87507382848195958</c:v>
                </c:pt>
                <c:pt idx="3">
                  <c:v>0.87547341518495159</c:v>
                </c:pt>
                <c:pt idx="4">
                  <c:v>0.87806833029386577</c:v>
                </c:pt>
                <c:pt idx="5">
                  <c:v>0.87768285807159607</c:v>
                </c:pt>
                <c:pt idx="6">
                  <c:v>0.88074196527732385</c:v>
                </c:pt>
                <c:pt idx="7">
                  <c:v>0.87782688060772507</c:v>
                </c:pt>
                <c:pt idx="8">
                  <c:v>0.88009896538734478</c:v>
                </c:pt>
                <c:pt idx="9">
                  <c:v>0.87649596666974694</c:v>
                </c:pt>
                <c:pt idx="10">
                  <c:v>0.87666614266470799</c:v>
                </c:pt>
                <c:pt idx="11">
                  <c:v>0.86126226688853458</c:v>
                </c:pt>
                <c:pt idx="12">
                  <c:v>0.85555339901818095</c:v>
                </c:pt>
                <c:pt idx="13">
                  <c:v>0.8503176774805622</c:v>
                </c:pt>
                <c:pt idx="14">
                  <c:v>0.85075122107771173</c:v>
                </c:pt>
                <c:pt idx="15">
                  <c:v>0.8591274123841014</c:v>
                </c:pt>
                <c:pt idx="16">
                  <c:v>0.86057576710184458</c:v>
                </c:pt>
                <c:pt idx="17">
                  <c:v>0.85897597532428671</c:v>
                </c:pt>
                <c:pt idx="18">
                  <c:v>0.85803579819575015</c:v>
                </c:pt>
                <c:pt idx="19">
                  <c:v>0.86393156059522114</c:v>
                </c:pt>
                <c:pt idx="20">
                  <c:v>0.86366452407288119</c:v>
                </c:pt>
                <c:pt idx="21">
                  <c:v>0.87618570561994591</c:v>
                </c:pt>
                <c:pt idx="22">
                  <c:v>0.87309239701050634</c:v>
                </c:pt>
                <c:pt idx="23">
                  <c:v>0.87274529065597306</c:v>
                </c:pt>
                <c:pt idx="24">
                  <c:v>0.87001103353929954</c:v>
                </c:pt>
                <c:pt idx="25">
                  <c:v>0.86166163986836808</c:v>
                </c:pt>
                <c:pt idx="26">
                  <c:v>0.86571888049240253</c:v>
                </c:pt>
                <c:pt idx="27">
                  <c:v>0.87620649147457974</c:v>
                </c:pt>
                <c:pt idx="28">
                  <c:v>0.8795231966128918</c:v>
                </c:pt>
                <c:pt idx="29">
                  <c:v>0.87993817481697956</c:v>
                </c:pt>
                <c:pt idx="30">
                  <c:v>0.87987731849189943</c:v>
                </c:pt>
                <c:pt idx="31">
                  <c:v>0.88826067447700829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936D-4057-94A8-B82E330D4EA0}"/>
            </c:ext>
          </c:extLst>
        </c:ser>
        <c:ser>
          <c:idx val="0"/>
          <c:order val="5"/>
          <c:tx>
            <c:strRef>
              <c:f>Main!$K$53</c:f>
              <c:strCache>
                <c:ptCount val="1"/>
                <c:pt idx="0">
                  <c:v>Corr: SPX Index</c:v>
                </c:pt>
              </c:strCache>
            </c:strRef>
          </c:tx>
          <c:marker>
            <c:symbol val="none"/>
          </c:marker>
          <c:cat>
            <c:numRef>
              <c:f>Main!$E$54:$E$85</c:f>
              <c:numCache>
                <c:formatCode>m/d/yyyy</c:formatCode>
                <c:ptCount val="32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</c:numCache>
            </c:numRef>
          </c:cat>
          <c:val>
            <c:numRef>
              <c:f>Main!$K$54:$K$85</c:f>
              <c:numCache>
                <c:formatCode>General</c:formatCode>
                <c:ptCount val="32"/>
                <c:pt idx="0">
                  <c:v>0.32763573204432211</c:v>
                </c:pt>
                <c:pt idx="1">
                  <c:v>0.33066130296389989</c:v>
                </c:pt>
                <c:pt idx="2">
                  <c:v>0.32947180271650628</c:v>
                </c:pt>
                <c:pt idx="3">
                  <c:v>0.32833341468422855</c:v>
                </c:pt>
                <c:pt idx="4">
                  <c:v>0.33237730938751447</c:v>
                </c:pt>
                <c:pt idx="5">
                  <c:v>0.3298201486341516</c:v>
                </c:pt>
                <c:pt idx="6">
                  <c:v>0.32106596729336312</c:v>
                </c:pt>
                <c:pt idx="7">
                  <c:v>0.33082208330855184</c:v>
                </c:pt>
                <c:pt idx="8">
                  <c:v>0.28624059965206833</c:v>
                </c:pt>
                <c:pt idx="9">
                  <c:v>0.28555512839613134</c:v>
                </c:pt>
                <c:pt idx="10">
                  <c:v>0.28351291226512759</c:v>
                </c:pt>
                <c:pt idx="11">
                  <c:v>0.27288606840025087</c:v>
                </c:pt>
                <c:pt idx="12">
                  <c:v>0.3112990028714141</c:v>
                </c:pt>
                <c:pt idx="13">
                  <c:v>0.33106372193630174</c:v>
                </c:pt>
                <c:pt idx="14">
                  <c:v>0.33582588524810619</c:v>
                </c:pt>
                <c:pt idx="15">
                  <c:v>0.31447148477334352</c:v>
                </c:pt>
                <c:pt idx="16">
                  <c:v>0.30186074679951652</c:v>
                </c:pt>
                <c:pt idx="17">
                  <c:v>0.29316618538958139</c:v>
                </c:pt>
                <c:pt idx="18">
                  <c:v>0.27901251314112713</c:v>
                </c:pt>
                <c:pt idx="19">
                  <c:v>0.24967394466673357</c:v>
                </c:pt>
                <c:pt idx="20">
                  <c:v>0.26094493211130904</c:v>
                </c:pt>
                <c:pt idx="21">
                  <c:v>0.27399034983580434</c:v>
                </c:pt>
                <c:pt idx="22">
                  <c:v>0.27248762466831561</c:v>
                </c:pt>
                <c:pt idx="23">
                  <c:v>0.27257186580729709</c:v>
                </c:pt>
                <c:pt idx="24">
                  <c:v>0.25161006257666418</c:v>
                </c:pt>
                <c:pt idx="25">
                  <c:v>0.22270155179136278</c:v>
                </c:pt>
                <c:pt idx="26">
                  <c:v>0.23286242416600145</c:v>
                </c:pt>
                <c:pt idx="27">
                  <c:v>0.21463941794541366</c:v>
                </c:pt>
                <c:pt idx="28">
                  <c:v>0.2622698994438864</c:v>
                </c:pt>
                <c:pt idx="29">
                  <c:v>0.28547260260690588</c:v>
                </c:pt>
                <c:pt idx="30">
                  <c:v>0.29120975586932218</c:v>
                </c:pt>
                <c:pt idx="31">
                  <c:v>0.44881110070358593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936D-4057-94A8-B82E330D4E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34848"/>
        <c:axId val="495702400"/>
      </c:lineChart>
      <c:dateAx>
        <c:axId val="4903348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95702400"/>
        <c:crosses val="autoZero"/>
        <c:auto val="1"/>
        <c:lblOffset val="100"/>
        <c:baseTimeUnit val="days"/>
      </c:dateAx>
      <c:valAx>
        <c:axId val="4957024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9033484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522"/>
          <c:h val="0.74333545216935226"/>
        </c:manualLayout>
      </c:layout>
      <c:areaChart>
        <c:grouping val="standard"/>
        <c:varyColors val="0"/>
        <c:ser>
          <c:idx val="2"/>
          <c:order val="1"/>
          <c:tx>
            <c:strRef>
              <c:f>Main!$CC$52</c:f>
              <c:strCache>
                <c:ptCount val="1"/>
                <c:pt idx="0">
                  <c:v>HangSeng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Main!$CC$54:$CC$120</c:f>
              <c:numCache>
                <c:formatCode>General</c:formatCode>
                <c:ptCount val="67"/>
                <c:pt idx="0">
                  <c:v>31549.93</c:v>
                </c:pt>
                <c:pt idx="1">
                  <c:v>31513.759999999998</c:v>
                </c:pt>
                <c:pt idx="2">
                  <c:v>31501.97</c:v>
                </c:pt>
                <c:pt idx="3">
                  <c:v>31541.1</c:v>
                </c:pt>
                <c:pt idx="4">
                  <c:v>31435.01</c:v>
                </c:pt>
                <c:pt idx="5">
                  <c:v>31601.45</c:v>
                </c:pt>
                <c:pt idx="6">
                  <c:v>31594.33</c:v>
                </c:pt>
                <c:pt idx="7">
                  <c:v>30996.21</c:v>
                </c:pt>
                <c:pt idx="8">
                  <c:v>30654.52</c:v>
                </c:pt>
                <c:pt idx="9">
                  <c:v>30196.92</c:v>
                </c:pt>
                <c:pt idx="10">
                  <c:v>30510.73</c:v>
                </c:pt>
                <c:pt idx="11">
                  <c:v>29886.39</c:v>
                </c:pt>
                <c:pt idx="12">
                  <c:v>30583.45</c:v>
                </c:pt>
                <c:pt idx="13">
                  <c:v>31044.25</c:v>
                </c:pt>
                <c:pt idx="14">
                  <c:v>30844.720000000001</c:v>
                </c:pt>
                <c:pt idx="15">
                  <c:v>31268.66</c:v>
                </c:pt>
                <c:pt idx="16">
                  <c:v>31498.6</c:v>
                </c:pt>
                <c:pt idx="17">
                  <c:v>31267.17</c:v>
                </c:pt>
                <c:pt idx="18">
                  <c:v>30965.68</c:v>
                </c:pt>
                <c:pt idx="19">
                  <c:v>31431.89</c:v>
                </c:pt>
                <c:pt idx="20">
                  <c:v>30873.63</c:v>
                </c:pt>
                <c:pt idx="21">
                  <c:v>31115.43</c:v>
                </c:pt>
                <c:pt idx="22">
                  <c:v>31115.43</c:v>
                </c:pt>
                <c:pt idx="23">
                  <c:v>31115.43</c:v>
                </c:pt>
                <c:pt idx="24">
                  <c:v>30515.599999999999</c:v>
                </c:pt>
                <c:pt idx="25">
                  <c:v>29839.53</c:v>
                </c:pt>
                <c:pt idx="26">
                  <c:v>29459.63</c:v>
                </c:pt>
                <c:pt idx="27">
                  <c:v>29507.42</c:v>
                </c:pt>
                <c:pt idx="28">
                  <c:v>30451.27</c:v>
                </c:pt>
                <c:pt idx="29">
                  <c:v>30323.200000000001</c:v>
                </c:pt>
                <c:pt idx="30">
                  <c:v>30595.42</c:v>
                </c:pt>
                <c:pt idx="31">
                  <c:v>32245.22</c:v>
                </c:pt>
                <c:pt idx="32">
                  <c:v>32601.78</c:v>
                </c:pt>
                <c:pt idx="33">
                  <c:v>32642.09</c:v>
                </c:pt>
                <c:pt idx="34">
                  <c:v>32887.269999999997</c:v>
                </c:pt>
                <c:pt idx="35">
                  <c:v>32607.29</c:v>
                </c:pt>
                <c:pt idx="36">
                  <c:v>32966.89</c:v>
                </c:pt>
                <c:pt idx="37">
                  <c:v>33154.120000000003</c:v>
                </c:pt>
                <c:pt idx="38">
                  <c:v>32654.45</c:v>
                </c:pt>
                <c:pt idx="39">
                  <c:v>32958.69</c:v>
                </c:pt>
                <c:pt idx="40">
                  <c:v>32930.699999999997</c:v>
                </c:pt>
                <c:pt idx="41">
                  <c:v>32393.41</c:v>
                </c:pt>
                <c:pt idx="42">
                  <c:v>32254.89</c:v>
                </c:pt>
                <c:pt idx="43">
                  <c:v>32121.94</c:v>
                </c:pt>
                <c:pt idx="44">
                  <c:v>31983.41</c:v>
                </c:pt>
                <c:pt idx="45">
                  <c:v>31904.75</c:v>
                </c:pt>
                <c:pt idx="46">
                  <c:v>31338.87</c:v>
                </c:pt>
                <c:pt idx="47">
                  <c:v>31412.54</c:v>
                </c:pt>
                <c:pt idx="48">
                  <c:v>31120.39</c:v>
                </c:pt>
                <c:pt idx="49">
                  <c:v>31073.72</c:v>
                </c:pt>
                <c:pt idx="50">
                  <c:v>31011.41</c:v>
                </c:pt>
                <c:pt idx="51">
                  <c:v>30899.53</c:v>
                </c:pt>
                <c:pt idx="52">
                  <c:v>30814.639999999999</c:v>
                </c:pt>
                <c:pt idx="53">
                  <c:v>30736.48</c:v>
                </c:pt>
                <c:pt idx="54">
                  <c:v>30560.95</c:v>
                </c:pt>
                <c:pt idx="55">
                  <c:v>30515.31</c:v>
                </c:pt>
                <c:pt idx="56">
                  <c:v>29919.15</c:v>
                </c:pt>
                <c:pt idx="57">
                  <c:v>29919.15</c:v>
                </c:pt>
                <c:pt idx="58">
                  <c:v>29863.71</c:v>
                </c:pt>
                <c:pt idx="59">
                  <c:v>29597.66</c:v>
                </c:pt>
                <c:pt idx="60">
                  <c:v>29578.01</c:v>
                </c:pt>
                <c:pt idx="61">
                  <c:v>29578.01</c:v>
                </c:pt>
                <c:pt idx="62">
                  <c:v>29578.01</c:v>
                </c:pt>
                <c:pt idx="63">
                  <c:v>29367.06</c:v>
                </c:pt>
                <c:pt idx="64">
                  <c:v>29234.09</c:v>
                </c:pt>
                <c:pt idx="65">
                  <c:v>29253.66</c:v>
                </c:pt>
                <c:pt idx="66">
                  <c:v>29050.41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F2F-4182-BA79-15BAB00B7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832448"/>
        <c:axId val="495830912"/>
      </c:areaChart>
      <c:lineChart>
        <c:grouping val="standard"/>
        <c:varyColors val="0"/>
        <c:ser>
          <c:idx val="0"/>
          <c:order val="0"/>
          <c:tx>
            <c:strRef>
              <c:f>Main!$O$52</c:f>
              <c:strCache>
                <c:ptCount val="1"/>
                <c:pt idx="0">
                  <c:v>Corr: HangSeng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Main!$O$54:$O$120</c:f>
              <c:numCache>
                <c:formatCode>General</c:formatCode>
                <c:ptCount val="67"/>
                <c:pt idx="0">
                  <c:v>0.86162111587572121</c:v>
                </c:pt>
                <c:pt idx="1">
                  <c:v>0.87474514118793556</c:v>
                </c:pt>
                <c:pt idx="2">
                  <c:v>0.87507382848195958</c:v>
                </c:pt>
                <c:pt idx="3">
                  <c:v>0.87547341518495159</c:v>
                </c:pt>
                <c:pt idx="4">
                  <c:v>0.87806833029386577</c:v>
                </c:pt>
                <c:pt idx="5">
                  <c:v>0.87768285807159607</c:v>
                </c:pt>
                <c:pt idx="6">
                  <c:v>0.88074196527732385</c:v>
                </c:pt>
                <c:pt idx="7">
                  <c:v>0.87782688060772507</c:v>
                </c:pt>
                <c:pt idx="8">
                  <c:v>0.88009896538734478</c:v>
                </c:pt>
                <c:pt idx="9">
                  <c:v>0.87649596666974694</c:v>
                </c:pt>
                <c:pt idx="10">
                  <c:v>0.87666614266470799</c:v>
                </c:pt>
                <c:pt idx="11">
                  <c:v>0.86126226688853458</c:v>
                </c:pt>
                <c:pt idx="12">
                  <c:v>0.85555339901818095</c:v>
                </c:pt>
                <c:pt idx="13">
                  <c:v>0.8503176774805622</c:v>
                </c:pt>
                <c:pt idx="14">
                  <c:v>0.85075122107771173</c:v>
                </c:pt>
                <c:pt idx="15">
                  <c:v>0.8591274123841014</c:v>
                </c:pt>
                <c:pt idx="16">
                  <c:v>0.86057576710184458</c:v>
                </c:pt>
                <c:pt idx="17">
                  <c:v>0.85897597532428671</c:v>
                </c:pt>
                <c:pt idx="18">
                  <c:v>0.85803579819575015</c:v>
                </c:pt>
                <c:pt idx="19">
                  <c:v>0.86393156059522114</c:v>
                </c:pt>
                <c:pt idx="20">
                  <c:v>0.86366452407288119</c:v>
                </c:pt>
                <c:pt idx="21">
                  <c:v>0.87618570561994591</c:v>
                </c:pt>
                <c:pt idx="22">
                  <c:v>0.87309239701050634</c:v>
                </c:pt>
                <c:pt idx="23">
                  <c:v>0.87274529065597306</c:v>
                </c:pt>
                <c:pt idx="24">
                  <c:v>0.87001103353929954</c:v>
                </c:pt>
                <c:pt idx="25">
                  <c:v>0.86166163986836808</c:v>
                </c:pt>
                <c:pt idx="26">
                  <c:v>0.86571888049240253</c:v>
                </c:pt>
                <c:pt idx="27">
                  <c:v>0.87620649147457974</c:v>
                </c:pt>
                <c:pt idx="28">
                  <c:v>0.8795231966128918</c:v>
                </c:pt>
                <c:pt idx="29">
                  <c:v>0.87993817481697956</c:v>
                </c:pt>
                <c:pt idx="30">
                  <c:v>0.87987731849189943</c:v>
                </c:pt>
                <c:pt idx="31">
                  <c:v>0.88826067447700829</c:v>
                </c:pt>
                <c:pt idx="32">
                  <c:v>0.87861978723580592</c:v>
                </c:pt>
                <c:pt idx="33">
                  <c:v>0.87782113070442613</c:v>
                </c:pt>
                <c:pt idx="34">
                  <c:v>0.87614907391470254</c:v>
                </c:pt>
                <c:pt idx="35">
                  <c:v>0.87136247718702409</c:v>
                </c:pt>
                <c:pt idx="36">
                  <c:v>0.8655118537716241</c:v>
                </c:pt>
                <c:pt idx="37">
                  <c:v>0.83780167662396043</c:v>
                </c:pt>
                <c:pt idx="38">
                  <c:v>0.83541689177967049</c:v>
                </c:pt>
                <c:pt idx="39">
                  <c:v>0.85015911685383461</c:v>
                </c:pt>
                <c:pt idx="40">
                  <c:v>0.85019916943703711</c:v>
                </c:pt>
                <c:pt idx="41">
                  <c:v>0.82980999636239783</c:v>
                </c:pt>
                <c:pt idx="42">
                  <c:v>0.82964616181548556</c:v>
                </c:pt>
                <c:pt idx="43">
                  <c:v>0.82429128625754289</c:v>
                </c:pt>
                <c:pt idx="44">
                  <c:v>0.82751855779690353</c:v>
                </c:pt>
                <c:pt idx="45">
                  <c:v>0.82889956421651401</c:v>
                </c:pt>
                <c:pt idx="46">
                  <c:v>0.83844372720611349</c:v>
                </c:pt>
                <c:pt idx="47">
                  <c:v>0.83347465607076376</c:v>
                </c:pt>
                <c:pt idx="48">
                  <c:v>0.83425527216315332</c:v>
                </c:pt>
                <c:pt idx="49">
                  <c:v>0.84180923471666791</c:v>
                </c:pt>
                <c:pt idx="50">
                  <c:v>0.84168558325873111</c:v>
                </c:pt>
                <c:pt idx="51">
                  <c:v>0.84463251913321735</c:v>
                </c:pt>
                <c:pt idx="52">
                  <c:v>0.84387787619961119</c:v>
                </c:pt>
                <c:pt idx="53">
                  <c:v>0.84145638299262548</c:v>
                </c:pt>
                <c:pt idx="54">
                  <c:v>0.83799180938896034</c:v>
                </c:pt>
                <c:pt idx="55">
                  <c:v>0.84169164965004495</c:v>
                </c:pt>
                <c:pt idx="56">
                  <c:v>0.82670966052710781</c:v>
                </c:pt>
                <c:pt idx="57">
                  <c:v>0.82429017271940663</c:v>
                </c:pt>
                <c:pt idx="58">
                  <c:v>0.82142256207548225</c:v>
                </c:pt>
                <c:pt idx="59">
                  <c:v>0.81832099992460994</c:v>
                </c:pt>
                <c:pt idx="60">
                  <c:v>0.81561124156914167</c:v>
                </c:pt>
                <c:pt idx="61">
                  <c:v>0.83583080141079946</c:v>
                </c:pt>
                <c:pt idx="62">
                  <c:v>0.83569398911309212</c:v>
                </c:pt>
                <c:pt idx="63">
                  <c:v>0.8344919530569006</c:v>
                </c:pt>
                <c:pt idx="64">
                  <c:v>0.83596318967785432</c:v>
                </c:pt>
                <c:pt idx="65">
                  <c:v>0.83246580169510154</c:v>
                </c:pt>
                <c:pt idx="66">
                  <c:v>0.83065820280475899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F2F-4182-BA79-15BAB00B7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827584"/>
        <c:axId val="495829376"/>
      </c:lineChart>
      <c:dateAx>
        <c:axId val="495827584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95829376"/>
        <c:crosses val="autoZero"/>
        <c:auto val="1"/>
        <c:lblOffset val="100"/>
        <c:baseTimeUnit val="days"/>
      </c:dateAx>
      <c:valAx>
        <c:axId val="4958293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95827584"/>
        <c:crosses val="autoZero"/>
        <c:crossBetween val="between"/>
      </c:valAx>
      <c:valAx>
        <c:axId val="4958309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95832448"/>
        <c:crosses val="max"/>
        <c:crossBetween val="between"/>
      </c:valAx>
      <c:dateAx>
        <c:axId val="4958324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95830912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9212610113025428E-2"/>
          <c:y val="2.1904868489747816E-2"/>
          <c:w val="0.85723137219918177"/>
          <c:h val="7.2727391065934024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711" l="0.70000000000000062" r="0.70000000000000062" t="0.75000000000000711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544"/>
          <c:h val="0.74333545216935271"/>
        </c:manualLayout>
      </c:layout>
      <c:areaChart>
        <c:grouping val="standard"/>
        <c:varyColors val="0"/>
        <c:ser>
          <c:idx val="2"/>
          <c:order val="1"/>
          <c:tx>
            <c:strRef>
              <c:f>Main!$BY$52</c:f>
              <c:strCache>
                <c:ptCount val="1"/>
                <c:pt idx="0">
                  <c:v>SPX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Main!$BY$54:$BY$120</c:f>
              <c:numCache>
                <c:formatCode>General</c:formatCode>
                <c:ptCount val="67"/>
                <c:pt idx="0">
                  <c:v>2716.94</c:v>
                </c:pt>
                <c:pt idx="1">
                  <c:v>2712.92</c:v>
                </c:pt>
                <c:pt idx="2">
                  <c:v>2752.01</c:v>
                </c:pt>
                <c:pt idx="3">
                  <c:v>2747.33</c:v>
                </c:pt>
                <c:pt idx="4">
                  <c:v>2749.48</c:v>
                </c:pt>
                <c:pt idx="5">
                  <c:v>2765.31</c:v>
                </c:pt>
                <c:pt idx="6">
                  <c:v>2783.02</c:v>
                </c:pt>
                <c:pt idx="7">
                  <c:v>2786.57</c:v>
                </c:pt>
                <c:pt idx="8">
                  <c:v>2738.97</c:v>
                </c:pt>
                <c:pt idx="9">
                  <c:v>2726.8</c:v>
                </c:pt>
                <c:pt idx="10">
                  <c:v>2728.12</c:v>
                </c:pt>
                <c:pt idx="11">
                  <c:v>2720.94</c:v>
                </c:pt>
                <c:pt idx="12">
                  <c:v>2691.25</c:v>
                </c:pt>
                <c:pt idx="13">
                  <c:v>2677.67</c:v>
                </c:pt>
                <c:pt idx="14">
                  <c:v>2713.83</c:v>
                </c:pt>
                <c:pt idx="15">
                  <c:v>2744.28</c:v>
                </c:pt>
                <c:pt idx="16">
                  <c:v>2779.6</c:v>
                </c:pt>
                <c:pt idx="17">
                  <c:v>2747.3</c:v>
                </c:pt>
                <c:pt idx="18">
                  <c:v>2703.96</c:v>
                </c:pt>
                <c:pt idx="19">
                  <c:v>2701.33</c:v>
                </c:pt>
                <c:pt idx="20">
                  <c:v>2716.26</c:v>
                </c:pt>
                <c:pt idx="21">
                  <c:v>2732.22</c:v>
                </c:pt>
                <c:pt idx="22">
                  <c:v>2732.22</c:v>
                </c:pt>
                <c:pt idx="23">
                  <c:v>2731.2</c:v>
                </c:pt>
                <c:pt idx="24">
                  <c:v>2698.63</c:v>
                </c:pt>
                <c:pt idx="25">
                  <c:v>2662.94</c:v>
                </c:pt>
                <c:pt idx="26">
                  <c:v>2656</c:v>
                </c:pt>
                <c:pt idx="27">
                  <c:v>2619.5500000000002</c:v>
                </c:pt>
                <c:pt idx="28">
                  <c:v>2581</c:v>
                </c:pt>
                <c:pt idx="29">
                  <c:v>2681.66</c:v>
                </c:pt>
                <c:pt idx="30">
                  <c:v>2695.14</c:v>
                </c:pt>
                <c:pt idx="31">
                  <c:v>2648.94</c:v>
                </c:pt>
                <c:pt idx="32">
                  <c:v>2762.13</c:v>
                </c:pt>
                <c:pt idx="33">
                  <c:v>2821.98</c:v>
                </c:pt>
                <c:pt idx="34">
                  <c:v>2823.81</c:v>
                </c:pt>
                <c:pt idx="35">
                  <c:v>2822.43</c:v>
                </c:pt>
                <c:pt idx="36">
                  <c:v>2853.53</c:v>
                </c:pt>
                <c:pt idx="37">
                  <c:v>2872.87</c:v>
                </c:pt>
                <c:pt idx="38">
                  <c:v>2839.25</c:v>
                </c:pt>
                <c:pt idx="39">
                  <c:v>2837.54</c:v>
                </c:pt>
                <c:pt idx="40">
                  <c:v>2839.13</c:v>
                </c:pt>
                <c:pt idx="41">
                  <c:v>2832.97</c:v>
                </c:pt>
                <c:pt idx="42">
                  <c:v>2810.3</c:v>
                </c:pt>
                <c:pt idx="43">
                  <c:v>2798.03</c:v>
                </c:pt>
                <c:pt idx="44">
                  <c:v>2802.56</c:v>
                </c:pt>
                <c:pt idx="45">
                  <c:v>2776.42</c:v>
                </c:pt>
                <c:pt idx="46">
                  <c:v>2786.24</c:v>
                </c:pt>
                <c:pt idx="47">
                  <c:v>2786.24</c:v>
                </c:pt>
                <c:pt idx="48">
                  <c:v>2767.56</c:v>
                </c:pt>
                <c:pt idx="49">
                  <c:v>2748.23</c:v>
                </c:pt>
                <c:pt idx="50">
                  <c:v>2751.29</c:v>
                </c:pt>
                <c:pt idx="51">
                  <c:v>2747.71</c:v>
                </c:pt>
                <c:pt idx="52">
                  <c:v>2743.15</c:v>
                </c:pt>
                <c:pt idx="53">
                  <c:v>2723.99</c:v>
                </c:pt>
                <c:pt idx="54">
                  <c:v>2713.06</c:v>
                </c:pt>
                <c:pt idx="55">
                  <c:v>2695.81</c:v>
                </c:pt>
                <c:pt idx="56">
                  <c:v>2673.61</c:v>
                </c:pt>
                <c:pt idx="57">
                  <c:v>2673.61</c:v>
                </c:pt>
                <c:pt idx="58">
                  <c:v>2687.54</c:v>
                </c:pt>
                <c:pt idx="59">
                  <c:v>2682.62</c:v>
                </c:pt>
                <c:pt idx="60">
                  <c:v>2680.5</c:v>
                </c:pt>
                <c:pt idx="61">
                  <c:v>2683.34</c:v>
                </c:pt>
                <c:pt idx="62">
                  <c:v>2683.34</c:v>
                </c:pt>
                <c:pt idx="63">
                  <c:v>2684.57</c:v>
                </c:pt>
                <c:pt idx="64">
                  <c:v>2679.25</c:v>
                </c:pt>
                <c:pt idx="65">
                  <c:v>2681.47</c:v>
                </c:pt>
                <c:pt idx="66">
                  <c:v>2690.16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58B-42AF-890A-A9EDD2E19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925888"/>
        <c:axId val="495924352"/>
      </c:areaChart>
      <c:lineChart>
        <c:grouping val="standard"/>
        <c:varyColors val="0"/>
        <c:ser>
          <c:idx val="0"/>
          <c:order val="0"/>
          <c:tx>
            <c:strRef>
              <c:f>Main!$K$52</c:f>
              <c:strCache>
                <c:ptCount val="1"/>
                <c:pt idx="0">
                  <c:v>Corr: SPX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Main!$K$54:$K$120</c:f>
              <c:numCache>
                <c:formatCode>General</c:formatCode>
                <c:ptCount val="67"/>
                <c:pt idx="0">
                  <c:v>0.32763573204432211</c:v>
                </c:pt>
                <c:pt idx="1">
                  <c:v>0.33066130296389989</c:v>
                </c:pt>
                <c:pt idx="2">
                  <c:v>0.32947180271650628</c:v>
                </c:pt>
                <c:pt idx="3">
                  <c:v>0.32833341468422855</c:v>
                </c:pt>
                <c:pt idx="4">
                  <c:v>0.33237730938751447</c:v>
                </c:pt>
                <c:pt idx="5">
                  <c:v>0.3298201486341516</c:v>
                </c:pt>
                <c:pt idx="6">
                  <c:v>0.32106596729336312</c:v>
                </c:pt>
                <c:pt idx="7">
                  <c:v>0.33082208330855184</c:v>
                </c:pt>
                <c:pt idx="8">
                  <c:v>0.28624059965206833</c:v>
                </c:pt>
                <c:pt idx="9">
                  <c:v>0.28555512839613134</c:v>
                </c:pt>
                <c:pt idx="10">
                  <c:v>0.28351291226512759</c:v>
                </c:pt>
                <c:pt idx="11">
                  <c:v>0.27288606840025087</c:v>
                </c:pt>
                <c:pt idx="12">
                  <c:v>0.3112990028714141</c:v>
                </c:pt>
                <c:pt idx="13">
                  <c:v>0.33106372193630174</c:v>
                </c:pt>
                <c:pt idx="14">
                  <c:v>0.33582588524810619</c:v>
                </c:pt>
                <c:pt idx="15">
                  <c:v>0.31447148477334352</c:v>
                </c:pt>
                <c:pt idx="16">
                  <c:v>0.30186074679951652</c:v>
                </c:pt>
                <c:pt idx="17">
                  <c:v>0.29316618538958139</c:v>
                </c:pt>
                <c:pt idx="18">
                  <c:v>0.27901251314112713</c:v>
                </c:pt>
                <c:pt idx="19">
                  <c:v>0.24967394466673357</c:v>
                </c:pt>
                <c:pt idx="20">
                  <c:v>0.26094493211130904</c:v>
                </c:pt>
                <c:pt idx="21">
                  <c:v>0.27399034983580434</c:v>
                </c:pt>
                <c:pt idx="22">
                  <c:v>0.27248762466831561</c:v>
                </c:pt>
                <c:pt idx="23">
                  <c:v>0.27257186580729709</c:v>
                </c:pt>
                <c:pt idx="24">
                  <c:v>0.25161006257666418</c:v>
                </c:pt>
                <c:pt idx="25">
                  <c:v>0.22270155179136278</c:v>
                </c:pt>
                <c:pt idx="26">
                  <c:v>0.23286242416600145</c:v>
                </c:pt>
                <c:pt idx="27">
                  <c:v>0.21463941794541366</c:v>
                </c:pt>
                <c:pt idx="28">
                  <c:v>0.2622698994438864</c:v>
                </c:pt>
                <c:pt idx="29">
                  <c:v>0.28547260260690588</c:v>
                </c:pt>
                <c:pt idx="30">
                  <c:v>0.29120975586932218</c:v>
                </c:pt>
                <c:pt idx="31">
                  <c:v>0.44881110070358593</c:v>
                </c:pt>
                <c:pt idx="32">
                  <c:v>0.38324865045399542</c:v>
                </c:pt>
                <c:pt idx="33">
                  <c:v>0.44671281616645625</c:v>
                </c:pt>
                <c:pt idx="34">
                  <c:v>0.4177786386767231</c:v>
                </c:pt>
                <c:pt idx="35">
                  <c:v>0.42219849100390111</c:v>
                </c:pt>
                <c:pt idx="36">
                  <c:v>0.37435753254413018</c:v>
                </c:pt>
                <c:pt idx="37">
                  <c:v>0.32517033094158354</c:v>
                </c:pt>
                <c:pt idx="38">
                  <c:v>0.30018701206539711</c:v>
                </c:pt>
                <c:pt idx="39">
                  <c:v>0.30183314006788969</c:v>
                </c:pt>
                <c:pt idx="40">
                  <c:v>0.30055946033635594</c:v>
                </c:pt>
                <c:pt idx="41">
                  <c:v>0.29573475841611668</c:v>
                </c:pt>
                <c:pt idx="42">
                  <c:v>0.28781591296872117</c:v>
                </c:pt>
                <c:pt idx="43">
                  <c:v>0.27526255075161621</c:v>
                </c:pt>
                <c:pt idx="44">
                  <c:v>0.27111996081495249</c:v>
                </c:pt>
                <c:pt idx="45">
                  <c:v>0.29088405861008987</c:v>
                </c:pt>
                <c:pt idx="46">
                  <c:v>0.31016243422775852</c:v>
                </c:pt>
                <c:pt idx="47">
                  <c:v>0.30609687270057795</c:v>
                </c:pt>
                <c:pt idx="48">
                  <c:v>0.29926853528213776</c:v>
                </c:pt>
                <c:pt idx="49">
                  <c:v>0.30643896555024097</c:v>
                </c:pt>
                <c:pt idx="50">
                  <c:v>0.30877755794430317</c:v>
                </c:pt>
                <c:pt idx="51">
                  <c:v>0.30990575679818366</c:v>
                </c:pt>
                <c:pt idx="52">
                  <c:v>0.31021654134118265</c:v>
                </c:pt>
                <c:pt idx="53">
                  <c:v>0.30556664918002013</c:v>
                </c:pt>
                <c:pt idx="54">
                  <c:v>0.30690427011849158</c:v>
                </c:pt>
                <c:pt idx="55">
                  <c:v>0.29374144386255813</c:v>
                </c:pt>
                <c:pt idx="56">
                  <c:v>0.23473846888565256</c:v>
                </c:pt>
                <c:pt idx="57">
                  <c:v>0.23458913967533604</c:v>
                </c:pt>
                <c:pt idx="58">
                  <c:v>0.229231160697044</c:v>
                </c:pt>
                <c:pt idx="59">
                  <c:v>0.22115113316111043</c:v>
                </c:pt>
                <c:pt idx="60">
                  <c:v>0.22126267637994451</c:v>
                </c:pt>
                <c:pt idx="61">
                  <c:v>0.22069351711338792</c:v>
                </c:pt>
                <c:pt idx="62">
                  <c:v>0.22025416409983389</c:v>
                </c:pt>
                <c:pt idx="63">
                  <c:v>0.23412252830249225</c:v>
                </c:pt>
                <c:pt idx="64">
                  <c:v>0.23076369480894618</c:v>
                </c:pt>
                <c:pt idx="65">
                  <c:v>0.24328949001901312</c:v>
                </c:pt>
                <c:pt idx="66">
                  <c:v>0.26109763539138209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58B-42AF-890A-A9EDD2E19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921024"/>
        <c:axId val="495922560"/>
      </c:lineChart>
      <c:dateAx>
        <c:axId val="495921024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95922560"/>
        <c:crosses val="autoZero"/>
        <c:auto val="1"/>
        <c:lblOffset val="100"/>
        <c:baseTimeUnit val="days"/>
        <c:majorUnit val="1"/>
      </c:dateAx>
      <c:valAx>
        <c:axId val="495922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95921024"/>
        <c:crosses val="autoZero"/>
        <c:crossBetween val="between"/>
      </c:valAx>
      <c:valAx>
        <c:axId val="4959243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95925888"/>
        <c:crosses val="max"/>
        <c:crossBetween val="between"/>
      </c:valAx>
      <c:dateAx>
        <c:axId val="49592588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95924352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5308"/>
          <c:h val="6.5839094823636188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733" l="0.70000000000000062" r="0.70000000000000062" t="0.75000000000000733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544"/>
          <c:h val="0.74333545216935271"/>
        </c:manualLayout>
      </c:layout>
      <c:areaChart>
        <c:grouping val="standard"/>
        <c:varyColors val="0"/>
        <c:ser>
          <c:idx val="2"/>
          <c:order val="1"/>
          <c:tx>
            <c:strRef>
              <c:f>Main!$H$53</c:f>
              <c:strCache>
                <c:ptCount val="1"/>
                <c:pt idx="0">
                  <c:v>HSI Index Volatility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Main!$H$54:$H$120</c:f>
              <c:numCache>
                <c:formatCode>_-* #,##0.00_-;\-* #,##0.00_-;_-* "-"??_-;_-@_-</c:formatCode>
                <c:ptCount val="67"/>
                <c:pt idx="0">
                  <c:v>0.21129999999999999</c:v>
                </c:pt>
                <c:pt idx="1">
                  <c:v>0.21129999999999999</c:v>
                </c:pt>
                <c:pt idx="2">
                  <c:v>0.21160000000000001</c:v>
                </c:pt>
                <c:pt idx="3">
                  <c:v>0.21190000000000001</c:v>
                </c:pt>
                <c:pt idx="4">
                  <c:v>0.21350000000000002</c:v>
                </c:pt>
                <c:pt idx="5">
                  <c:v>0.21309999999999998</c:v>
                </c:pt>
                <c:pt idx="6">
                  <c:v>0.21489999999999998</c:v>
                </c:pt>
                <c:pt idx="7">
                  <c:v>0.2122</c:v>
                </c:pt>
                <c:pt idx="8">
                  <c:v>0.2122</c:v>
                </c:pt>
                <c:pt idx="9">
                  <c:v>0.2114</c:v>
                </c:pt>
                <c:pt idx="10">
                  <c:v>0.21</c:v>
                </c:pt>
                <c:pt idx="11">
                  <c:v>0.21129999999999999</c:v>
                </c:pt>
                <c:pt idx="12">
                  <c:v>0.20649999999999999</c:v>
                </c:pt>
                <c:pt idx="13">
                  <c:v>0.20379999999999998</c:v>
                </c:pt>
                <c:pt idx="14">
                  <c:v>0.20370000000000002</c:v>
                </c:pt>
                <c:pt idx="15">
                  <c:v>0.20420000000000002</c:v>
                </c:pt>
                <c:pt idx="16">
                  <c:v>0.20350000000000001</c:v>
                </c:pt>
                <c:pt idx="17">
                  <c:v>0.20309999999999997</c:v>
                </c:pt>
                <c:pt idx="18">
                  <c:v>0.20269999999999999</c:v>
                </c:pt>
                <c:pt idx="19">
                  <c:v>0.20019999999999999</c:v>
                </c:pt>
                <c:pt idx="20">
                  <c:v>0.1981</c:v>
                </c:pt>
                <c:pt idx="21">
                  <c:v>0.19769999999999999</c:v>
                </c:pt>
                <c:pt idx="22">
                  <c:v>0.19769999999999999</c:v>
                </c:pt>
                <c:pt idx="23">
                  <c:v>0.19769999999999999</c:v>
                </c:pt>
                <c:pt idx="24">
                  <c:v>0.19750000000000001</c:v>
                </c:pt>
                <c:pt idx="25">
                  <c:v>0.192</c:v>
                </c:pt>
                <c:pt idx="26">
                  <c:v>0.19059999999999999</c:v>
                </c:pt>
                <c:pt idx="27">
                  <c:v>0.19089999999999999</c:v>
                </c:pt>
                <c:pt idx="28">
                  <c:v>0.17989999999999998</c:v>
                </c:pt>
                <c:pt idx="29">
                  <c:v>0.17980000000000002</c:v>
                </c:pt>
                <c:pt idx="30">
                  <c:v>0.17859999999999998</c:v>
                </c:pt>
                <c:pt idx="31">
                  <c:v>0.1376</c:v>
                </c:pt>
                <c:pt idx="32">
                  <c:v>0.13550000000000001</c:v>
                </c:pt>
                <c:pt idx="33">
                  <c:v>0.1358</c:v>
                </c:pt>
                <c:pt idx="34">
                  <c:v>0.13639999999999999</c:v>
                </c:pt>
                <c:pt idx="35">
                  <c:v>0.13589999999999999</c:v>
                </c:pt>
                <c:pt idx="36">
                  <c:v>0.13300000000000001</c:v>
                </c:pt>
                <c:pt idx="37">
                  <c:v>0.1323</c:v>
                </c:pt>
                <c:pt idx="38">
                  <c:v>0.13119999999999998</c:v>
                </c:pt>
                <c:pt idx="39">
                  <c:v>0.1293</c:v>
                </c:pt>
                <c:pt idx="40">
                  <c:v>0.12990000000000002</c:v>
                </c:pt>
                <c:pt idx="41">
                  <c:v>0.12710000000000002</c:v>
                </c:pt>
                <c:pt idx="42">
                  <c:v>0.12759999999999999</c:v>
                </c:pt>
                <c:pt idx="43">
                  <c:v>0.12770000000000001</c:v>
                </c:pt>
                <c:pt idx="44">
                  <c:v>0.12859999999999999</c:v>
                </c:pt>
                <c:pt idx="45">
                  <c:v>0.12990000000000002</c:v>
                </c:pt>
                <c:pt idx="46">
                  <c:v>0.127</c:v>
                </c:pt>
                <c:pt idx="47">
                  <c:v>0.13439999999999999</c:v>
                </c:pt>
                <c:pt idx="48">
                  <c:v>0.13339999999999999</c:v>
                </c:pt>
                <c:pt idx="49">
                  <c:v>0.13339999999999999</c:v>
                </c:pt>
                <c:pt idx="50">
                  <c:v>0.13400000000000001</c:v>
                </c:pt>
                <c:pt idx="51">
                  <c:v>0.13390000000000002</c:v>
                </c:pt>
                <c:pt idx="52">
                  <c:v>0.13390000000000002</c:v>
                </c:pt>
                <c:pt idx="53">
                  <c:v>0.1343</c:v>
                </c:pt>
                <c:pt idx="54">
                  <c:v>0.1343</c:v>
                </c:pt>
                <c:pt idx="55">
                  <c:v>0.13489999999999999</c:v>
                </c:pt>
                <c:pt idx="56">
                  <c:v>0.129</c:v>
                </c:pt>
                <c:pt idx="57">
                  <c:v>0.129</c:v>
                </c:pt>
                <c:pt idx="58">
                  <c:v>0.12970000000000001</c:v>
                </c:pt>
                <c:pt idx="59">
                  <c:v>0.13619999999999999</c:v>
                </c:pt>
                <c:pt idx="60">
                  <c:v>0.13639999999999999</c:v>
                </c:pt>
                <c:pt idx="61">
                  <c:v>0.13639999999999999</c:v>
                </c:pt>
                <c:pt idx="62">
                  <c:v>0.13639999999999999</c:v>
                </c:pt>
                <c:pt idx="63">
                  <c:v>0.13720000000000002</c:v>
                </c:pt>
                <c:pt idx="64">
                  <c:v>0.13720000000000002</c:v>
                </c:pt>
                <c:pt idx="65">
                  <c:v>0.1371</c:v>
                </c:pt>
                <c:pt idx="66">
                  <c:v>0.14000000000000001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1EF-4F6A-A030-ED68570F9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960448"/>
        <c:axId val="495961984"/>
      </c:areaChart>
      <c:lineChart>
        <c:grouping val="standard"/>
        <c:varyColors val="0"/>
        <c:ser>
          <c:idx val="1"/>
          <c:order val="0"/>
          <c:tx>
            <c:strRef>
              <c:f>Main!$F$53</c:f>
              <c:strCache>
                <c:ptCount val="1"/>
                <c:pt idx="0">
                  <c:v>Cayman Volatility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Main!$F$54:$F$120</c:f>
              <c:numCache>
                <c:formatCode>_-* #,##0.00_-;\-* #,##0.00_-;_-* "-"??_-;_-@_-</c:formatCode>
                <c:ptCount val="67"/>
                <c:pt idx="0">
                  <c:v>0.16484200000000002</c:v>
                </c:pt>
                <c:pt idx="1">
                  <c:v>0.16484200000000002</c:v>
                </c:pt>
                <c:pt idx="2">
                  <c:v>0.166239</c:v>
                </c:pt>
                <c:pt idx="3">
                  <c:v>0.16615400000000002</c:v>
                </c:pt>
                <c:pt idx="4">
                  <c:v>0.16615400000000002</c:v>
                </c:pt>
                <c:pt idx="5">
                  <c:v>0.16615400000000002</c:v>
                </c:pt>
                <c:pt idx="6">
                  <c:v>0.16606799999999999</c:v>
                </c:pt>
                <c:pt idx="7">
                  <c:v>0.16599599999999998</c:v>
                </c:pt>
                <c:pt idx="8">
                  <c:v>0.164659</c:v>
                </c:pt>
                <c:pt idx="9">
                  <c:v>0.16392700000000002</c:v>
                </c:pt>
                <c:pt idx="10">
                  <c:v>0.16384100000000001</c:v>
                </c:pt>
                <c:pt idx="11">
                  <c:v>0.16384100000000001</c:v>
                </c:pt>
                <c:pt idx="12">
                  <c:v>0.16384100000000001</c:v>
                </c:pt>
                <c:pt idx="13">
                  <c:v>0.16363399999999997</c:v>
                </c:pt>
                <c:pt idx="14">
                  <c:v>0.16322</c:v>
                </c:pt>
                <c:pt idx="15">
                  <c:v>0.16024999999999998</c:v>
                </c:pt>
                <c:pt idx="16">
                  <c:v>0.16008199999999997</c:v>
                </c:pt>
                <c:pt idx="17">
                  <c:v>0.15739300000000001</c:v>
                </c:pt>
                <c:pt idx="18">
                  <c:v>0.15739300000000001</c:v>
                </c:pt>
                <c:pt idx="19">
                  <c:v>0.15739300000000001</c:v>
                </c:pt>
                <c:pt idx="20">
                  <c:v>0.15504499999999999</c:v>
                </c:pt>
                <c:pt idx="21">
                  <c:v>0.16356999999999999</c:v>
                </c:pt>
                <c:pt idx="22">
                  <c:v>0.16529199999999999</c:v>
                </c:pt>
                <c:pt idx="23">
                  <c:v>0.16484699999999999</c:v>
                </c:pt>
                <c:pt idx="24">
                  <c:v>0.16473400000000002</c:v>
                </c:pt>
                <c:pt idx="25">
                  <c:v>0.16473400000000002</c:v>
                </c:pt>
                <c:pt idx="26">
                  <c:v>0.16473400000000002</c:v>
                </c:pt>
                <c:pt idx="27">
                  <c:v>0.16494200000000001</c:v>
                </c:pt>
                <c:pt idx="28">
                  <c:v>0.164384</c:v>
                </c:pt>
                <c:pt idx="29">
                  <c:v>0.16317599999999999</c:v>
                </c:pt>
                <c:pt idx="30">
                  <c:v>0.163022</c:v>
                </c:pt>
                <c:pt idx="31">
                  <c:v>0.16306899999999999</c:v>
                </c:pt>
                <c:pt idx="32">
                  <c:v>0.16306899999999999</c:v>
                </c:pt>
                <c:pt idx="33">
                  <c:v>0.16306899999999999</c:v>
                </c:pt>
                <c:pt idx="34">
                  <c:v>0.16311599999999998</c:v>
                </c:pt>
                <c:pt idx="35">
                  <c:v>0.162829</c:v>
                </c:pt>
                <c:pt idx="36">
                  <c:v>0.16255600000000001</c:v>
                </c:pt>
                <c:pt idx="37">
                  <c:v>0.16162899999999999</c:v>
                </c:pt>
                <c:pt idx="38">
                  <c:v>0.16153999999999999</c:v>
                </c:pt>
                <c:pt idx="39">
                  <c:v>0.16153999999999999</c:v>
                </c:pt>
                <c:pt idx="40">
                  <c:v>0.16153999999999999</c:v>
                </c:pt>
                <c:pt idx="41">
                  <c:v>0.161521</c:v>
                </c:pt>
                <c:pt idx="42">
                  <c:v>0.16166</c:v>
                </c:pt>
                <c:pt idx="43">
                  <c:v>0.14106199999999999</c:v>
                </c:pt>
                <c:pt idx="44">
                  <c:v>0.13747400000000001</c:v>
                </c:pt>
                <c:pt idx="45">
                  <c:v>0.13595399999999999</c:v>
                </c:pt>
                <c:pt idx="46">
                  <c:v>0.13595399999999999</c:v>
                </c:pt>
                <c:pt idx="47">
                  <c:v>0.13595399999999999</c:v>
                </c:pt>
                <c:pt idx="48">
                  <c:v>0.13563599999999998</c:v>
                </c:pt>
                <c:pt idx="49">
                  <c:v>0.14691599999999999</c:v>
                </c:pt>
                <c:pt idx="50">
                  <c:v>0.14830699999999999</c:v>
                </c:pt>
                <c:pt idx="51">
                  <c:v>0.14846299999999998</c:v>
                </c:pt>
                <c:pt idx="52">
                  <c:v>0.14858299999999999</c:v>
                </c:pt>
                <c:pt idx="53">
                  <c:v>0.14858299999999999</c:v>
                </c:pt>
                <c:pt idx="54">
                  <c:v>0.14858299999999999</c:v>
                </c:pt>
                <c:pt idx="55">
                  <c:v>0.14846199999999998</c:v>
                </c:pt>
                <c:pt idx="56">
                  <c:v>0.147837</c:v>
                </c:pt>
                <c:pt idx="57">
                  <c:v>0.14716399999999999</c:v>
                </c:pt>
                <c:pt idx="58">
                  <c:v>0.14557300000000001</c:v>
                </c:pt>
                <c:pt idx="59">
                  <c:v>0.145597</c:v>
                </c:pt>
                <c:pt idx="60">
                  <c:v>0.145597</c:v>
                </c:pt>
                <c:pt idx="61">
                  <c:v>0.145597</c:v>
                </c:pt>
                <c:pt idx="62">
                  <c:v>0.14538999999999999</c:v>
                </c:pt>
                <c:pt idx="63">
                  <c:v>0.14564099999999999</c:v>
                </c:pt>
                <c:pt idx="64">
                  <c:v>0.146838</c:v>
                </c:pt>
                <c:pt idx="65">
                  <c:v>0.14676</c:v>
                </c:pt>
                <c:pt idx="66">
                  <c:v>0.14711399999999999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EF-4F6A-A030-ED68570F9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960448"/>
        <c:axId val="495961984"/>
      </c:lineChart>
      <c:dateAx>
        <c:axId val="495960448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95961984"/>
        <c:crosses val="autoZero"/>
        <c:auto val="1"/>
        <c:lblOffset val="100"/>
        <c:baseTimeUnit val="days"/>
      </c:dateAx>
      <c:valAx>
        <c:axId val="4959619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9596044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0681705542492594"/>
          <c:y val="2.1904868489747816E-2"/>
          <c:w val="0.86199180081766924"/>
          <c:h val="0.12711484953062421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733" l="0.70000000000000062" r="0.70000000000000062" t="0.75000000000000733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566"/>
          <c:h val="0.74333545216935293"/>
        </c:manualLayout>
      </c:layout>
      <c:areaChart>
        <c:grouping val="standard"/>
        <c:varyColors val="0"/>
        <c:ser>
          <c:idx val="2"/>
          <c:order val="1"/>
          <c:tx>
            <c:strRef>
              <c:f>Main!$G$53</c:f>
              <c:strCache>
                <c:ptCount val="1"/>
                <c:pt idx="0">
                  <c:v>SPX Index Volatility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Main!$G$54:$G$120</c:f>
              <c:numCache>
                <c:formatCode>_-* #,##0.00_-;\-* #,##0.00_-;_-* "-"??_-;_-@_-</c:formatCode>
                <c:ptCount val="67"/>
                <c:pt idx="0">
                  <c:v>0.17989999999999998</c:v>
                </c:pt>
                <c:pt idx="1">
                  <c:v>0.17989999999999998</c:v>
                </c:pt>
                <c:pt idx="2">
                  <c:v>0.1772</c:v>
                </c:pt>
                <c:pt idx="3">
                  <c:v>0.17739999999999997</c:v>
                </c:pt>
                <c:pt idx="4">
                  <c:v>0.1777</c:v>
                </c:pt>
                <c:pt idx="5">
                  <c:v>0.17800000000000002</c:v>
                </c:pt>
                <c:pt idx="6">
                  <c:v>0.1777</c:v>
                </c:pt>
                <c:pt idx="7">
                  <c:v>0.17760000000000001</c:v>
                </c:pt>
                <c:pt idx="8">
                  <c:v>0.1741</c:v>
                </c:pt>
                <c:pt idx="9">
                  <c:v>0.17399999999999999</c:v>
                </c:pt>
                <c:pt idx="10">
                  <c:v>0.17430000000000001</c:v>
                </c:pt>
                <c:pt idx="11">
                  <c:v>0.1744</c:v>
                </c:pt>
                <c:pt idx="12">
                  <c:v>0.1729</c:v>
                </c:pt>
                <c:pt idx="13">
                  <c:v>0.1729</c:v>
                </c:pt>
                <c:pt idx="14">
                  <c:v>0.1704</c:v>
                </c:pt>
                <c:pt idx="15">
                  <c:v>0.16870000000000002</c:v>
                </c:pt>
                <c:pt idx="16">
                  <c:v>0.16699999999999998</c:v>
                </c:pt>
                <c:pt idx="17">
                  <c:v>0.16539999999999999</c:v>
                </c:pt>
                <c:pt idx="18">
                  <c:v>0.16339999999999999</c:v>
                </c:pt>
                <c:pt idx="19">
                  <c:v>0.16339999999999999</c:v>
                </c:pt>
                <c:pt idx="20">
                  <c:v>0.16289999999999999</c:v>
                </c:pt>
                <c:pt idx="21">
                  <c:v>0.1623</c:v>
                </c:pt>
                <c:pt idx="22">
                  <c:v>0.1623</c:v>
                </c:pt>
                <c:pt idx="23">
                  <c:v>0.16269999999999998</c:v>
                </c:pt>
                <c:pt idx="24">
                  <c:v>0.161</c:v>
                </c:pt>
                <c:pt idx="25">
                  <c:v>0.15890000000000001</c:v>
                </c:pt>
                <c:pt idx="26">
                  <c:v>0.15970000000000001</c:v>
                </c:pt>
                <c:pt idx="27">
                  <c:v>0.15770000000000001</c:v>
                </c:pt>
                <c:pt idx="28">
                  <c:v>0.15460000000000002</c:v>
                </c:pt>
                <c:pt idx="29">
                  <c:v>0.1313</c:v>
                </c:pt>
                <c:pt idx="30">
                  <c:v>0.1308</c:v>
                </c:pt>
                <c:pt idx="31">
                  <c:v>0.12619999999999998</c:v>
                </c:pt>
                <c:pt idx="32">
                  <c:v>8.8399999999999992E-2</c:v>
                </c:pt>
                <c:pt idx="33">
                  <c:v>7.4299999999999991E-2</c:v>
                </c:pt>
                <c:pt idx="34">
                  <c:v>7.4099999999999999E-2</c:v>
                </c:pt>
                <c:pt idx="35">
                  <c:v>7.4200000000000002E-2</c:v>
                </c:pt>
                <c:pt idx="36">
                  <c:v>6.93E-2</c:v>
                </c:pt>
                <c:pt idx="37">
                  <c:v>6.6900000000000001E-2</c:v>
                </c:pt>
                <c:pt idx="38">
                  <c:v>6.3500000000000001E-2</c:v>
                </c:pt>
                <c:pt idx="39">
                  <c:v>6.4299999999999996E-2</c:v>
                </c:pt>
                <c:pt idx="40">
                  <c:v>6.5500000000000003E-2</c:v>
                </c:pt>
                <c:pt idx="41">
                  <c:v>6.5500000000000003E-2</c:v>
                </c:pt>
                <c:pt idx="42">
                  <c:v>6.5500000000000003E-2</c:v>
                </c:pt>
                <c:pt idx="43">
                  <c:v>6.5199999999999994E-2</c:v>
                </c:pt>
                <c:pt idx="44">
                  <c:v>6.59E-2</c:v>
                </c:pt>
                <c:pt idx="45">
                  <c:v>6.4100000000000004E-2</c:v>
                </c:pt>
                <c:pt idx="46">
                  <c:v>6.3299999999999995E-2</c:v>
                </c:pt>
                <c:pt idx="47">
                  <c:v>6.3299999999999995E-2</c:v>
                </c:pt>
                <c:pt idx="48">
                  <c:v>6.2300000000000001E-2</c:v>
                </c:pt>
                <c:pt idx="49">
                  <c:v>6.1100000000000002E-2</c:v>
                </c:pt>
                <c:pt idx="50">
                  <c:v>6.0899999999999996E-2</c:v>
                </c:pt>
                <c:pt idx="51">
                  <c:v>6.0999999999999999E-2</c:v>
                </c:pt>
                <c:pt idx="52">
                  <c:v>6.13E-2</c:v>
                </c:pt>
                <c:pt idx="53">
                  <c:v>0.06</c:v>
                </c:pt>
                <c:pt idx="54">
                  <c:v>5.9699999999999996E-2</c:v>
                </c:pt>
                <c:pt idx="55">
                  <c:v>5.9000000000000004E-2</c:v>
                </c:pt>
                <c:pt idx="56">
                  <c:v>5.7000000000000002E-2</c:v>
                </c:pt>
                <c:pt idx="57">
                  <c:v>5.7000000000000002E-2</c:v>
                </c:pt>
                <c:pt idx="58">
                  <c:v>5.6399999999999999E-2</c:v>
                </c:pt>
                <c:pt idx="59">
                  <c:v>5.6399999999999999E-2</c:v>
                </c:pt>
                <c:pt idx="60">
                  <c:v>5.6399999999999999E-2</c:v>
                </c:pt>
                <c:pt idx="61">
                  <c:v>5.6600000000000004E-2</c:v>
                </c:pt>
                <c:pt idx="62">
                  <c:v>5.6600000000000004E-2</c:v>
                </c:pt>
                <c:pt idx="63">
                  <c:v>5.6799999999999996E-2</c:v>
                </c:pt>
                <c:pt idx="64">
                  <c:v>5.67E-2</c:v>
                </c:pt>
                <c:pt idx="65">
                  <c:v>5.6899999999999992E-2</c:v>
                </c:pt>
                <c:pt idx="66">
                  <c:v>5.62E-2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7A1-4D20-86C6-324B90C17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975808"/>
        <c:axId val="495981696"/>
      </c:areaChart>
      <c:lineChart>
        <c:grouping val="standard"/>
        <c:varyColors val="0"/>
        <c:ser>
          <c:idx val="1"/>
          <c:order val="0"/>
          <c:tx>
            <c:strRef>
              <c:f>Main!$F$53</c:f>
              <c:strCache>
                <c:ptCount val="1"/>
                <c:pt idx="0">
                  <c:v>Cayman Volatility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Main!$F$54:$F$120</c:f>
              <c:numCache>
                <c:formatCode>_-* #,##0.00_-;\-* #,##0.00_-;_-* "-"??_-;_-@_-</c:formatCode>
                <c:ptCount val="67"/>
                <c:pt idx="0">
                  <c:v>0.16484200000000002</c:v>
                </c:pt>
                <c:pt idx="1">
                  <c:v>0.16484200000000002</c:v>
                </c:pt>
                <c:pt idx="2">
                  <c:v>0.166239</c:v>
                </c:pt>
                <c:pt idx="3">
                  <c:v>0.16615400000000002</c:v>
                </c:pt>
                <c:pt idx="4">
                  <c:v>0.16615400000000002</c:v>
                </c:pt>
                <c:pt idx="5">
                  <c:v>0.16615400000000002</c:v>
                </c:pt>
                <c:pt idx="6">
                  <c:v>0.16606799999999999</c:v>
                </c:pt>
                <c:pt idx="7">
                  <c:v>0.16599599999999998</c:v>
                </c:pt>
                <c:pt idx="8">
                  <c:v>0.164659</c:v>
                </c:pt>
                <c:pt idx="9">
                  <c:v>0.16392700000000002</c:v>
                </c:pt>
                <c:pt idx="10">
                  <c:v>0.16384100000000001</c:v>
                </c:pt>
                <c:pt idx="11">
                  <c:v>0.16384100000000001</c:v>
                </c:pt>
                <c:pt idx="12">
                  <c:v>0.16384100000000001</c:v>
                </c:pt>
                <c:pt idx="13">
                  <c:v>0.16363399999999997</c:v>
                </c:pt>
                <c:pt idx="14">
                  <c:v>0.16322</c:v>
                </c:pt>
                <c:pt idx="15">
                  <c:v>0.16024999999999998</c:v>
                </c:pt>
                <c:pt idx="16">
                  <c:v>0.16008199999999997</c:v>
                </c:pt>
                <c:pt idx="17">
                  <c:v>0.15739300000000001</c:v>
                </c:pt>
                <c:pt idx="18">
                  <c:v>0.15739300000000001</c:v>
                </c:pt>
                <c:pt idx="19">
                  <c:v>0.15739300000000001</c:v>
                </c:pt>
                <c:pt idx="20">
                  <c:v>0.15504499999999999</c:v>
                </c:pt>
                <c:pt idx="21">
                  <c:v>0.16356999999999999</c:v>
                </c:pt>
                <c:pt idx="22">
                  <c:v>0.16529199999999999</c:v>
                </c:pt>
                <c:pt idx="23">
                  <c:v>0.16484699999999999</c:v>
                </c:pt>
                <c:pt idx="24">
                  <c:v>0.16473400000000002</c:v>
                </c:pt>
                <c:pt idx="25">
                  <c:v>0.16473400000000002</c:v>
                </c:pt>
                <c:pt idx="26">
                  <c:v>0.16473400000000002</c:v>
                </c:pt>
                <c:pt idx="27">
                  <c:v>0.16494200000000001</c:v>
                </c:pt>
                <c:pt idx="28">
                  <c:v>0.164384</c:v>
                </c:pt>
                <c:pt idx="29">
                  <c:v>0.16317599999999999</c:v>
                </c:pt>
                <c:pt idx="30">
                  <c:v>0.163022</c:v>
                </c:pt>
                <c:pt idx="31">
                  <c:v>0.16306899999999999</c:v>
                </c:pt>
                <c:pt idx="32">
                  <c:v>0.16306899999999999</c:v>
                </c:pt>
                <c:pt idx="33">
                  <c:v>0.16306899999999999</c:v>
                </c:pt>
                <c:pt idx="34">
                  <c:v>0.16311599999999998</c:v>
                </c:pt>
                <c:pt idx="35">
                  <c:v>0.162829</c:v>
                </c:pt>
                <c:pt idx="36">
                  <c:v>0.16255600000000001</c:v>
                </c:pt>
                <c:pt idx="37">
                  <c:v>0.16162899999999999</c:v>
                </c:pt>
                <c:pt idx="38">
                  <c:v>0.16153999999999999</c:v>
                </c:pt>
                <c:pt idx="39">
                  <c:v>0.16153999999999999</c:v>
                </c:pt>
                <c:pt idx="40">
                  <c:v>0.16153999999999999</c:v>
                </c:pt>
                <c:pt idx="41">
                  <c:v>0.161521</c:v>
                </c:pt>
                <c:pt idx="42">
                  <c:v>0.16166</c:v>
                </c:pt>
                <c:pt idx="43">
                  <c:v>0.14106199999999999</c:v>
                </c:pt>
                <c:pt idx="44">
                  <c:v>0.13747400000000001</c:v>
                </c:pt>
                <c:pt idx="45">
                  <c:v>0.13595399999999999</c:v>
                </c:pt>
                <c:pt idx="46">
                  <c:v>0.13595399999999999</c:v>
                </c:pt>
                <c:pt idx="47">
                  <c:v>0.13595399999999999</c:v>
                </c:pt>
                <c:pt idx="48">
                  <c:v>0.13563599999999998</c:v>
                </c:pt>
                <c:pt idx="49">
                  <c:v>0.14691599999999999</c:v>
                </c:pt>
                <c:pt idx="50">
                  <c:v>0.14830699999999999</c:v>
                </c:pt>
                <c:pt idx="51">
                  <c:v>0.14846299999999998</c:v>
                </c:pt>
                <c:pt idx="52">
                  <c:v>0.14858299999999999</c:v>
                </c:pt>
                <c:pt idx="53">
                  <c:v>0.14858299999999999</c:v>
                </c:pt>
                <c:pt idx="54">
                  <c:v>0.14858299999999999</c:v>
                </c:pt>
                <c:pt idx="55">
                  <c:v>0.14846199999999998</c:v>
                </c:pt>
                <c:pt idx="56">
                  <c:v>0.147837</c:v>
                </c:pt>
                <c:pt idx="57">
                  <c:v>0.14716399999999999</c:v>
                </c:pt>
                <c:pt idx="58">
                  <c:v>0.14557300000000001</c:v>
                </c:pt>
                <c:pt idx="59">
                  <c:v>0.145597</c:v>
                </c:pt>
                <c:pt idx="60">
                  <c:v>0.145597</c:v>
                </c:pt>
                <c:pt idx="61">
                  <c:v>0.145597</c:v>
                </c:pt>
                <c:pt idx="62">
                  <c:v>0.14538999999999999</c:v>
                </c:pt>
                <c:pt idx="63">
                  <c:v>0.14564099999999999</c:v>
                </c:pt>
                <c:pt idx="64">
                  <c:v>0.146838</c:v>
                </c:pt>
                <c:pt idx="65">
                  <c:v>0.14676</c:v>
                </c:pt>
                <c:pt idx="66">
                  <c:v>0.14711399999999999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7A1-4D20-86C6-324B90C17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975808"/>
        <c:axId val="495981696"/>
      </c:lineChart>
      <c:dateAx>
        <c:axId val="495975808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95981696"/>
        <c:crosses val="autoZero"/>
        <c:auto val="1"/>
        <c:lblOffset val="100"/>
        <c:baseTimeUnit val="days"/>
      </c:dateAx>
      <c:valAx>
        <c:axId val="49598169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9597580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0681705542492594"/>
          <c:y val="2.1904868489747816E-2"/>
          <c:w val="0.86199180081766924"/>
          <c:h val="0.10623421278629529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566"/>
          <c:h val="0.74333545216935293"/>
        </c:manualLayout>
      </c:layout>
      <c:areaChart>
        <c:grouping val="standard"/>
        <c:varyColors val="0"/>
        <c:ser>
          <c:idx val="2"/>
          <c:order val="1"/>
          <c:tx>
            <c:strRef>
              <c:f>Main!$I$53</c:f>
              <c:strCache>
                <c:ptCount val="1"/>
                <c:pt idx="0">
                  <c:v>HSCEI Index Volatility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Main!$I$54:$I$120</c:f>
              <c:numCache>
                <c:formatCode>_-* #,##0.00_-;\-* #,##0.00_-;_-* "-"??_-;_-@_-</c:formatCode>
                <c:ptCount val="67"/>
                <c:pt idx="0">
                  <c:v>0.26050000000000001</c:v>
                </c:pt>
                <c:pt idx="1">
                  <c:v>0.26030000000000003</c:v>
                </c:pt>
                <c:pt idx="2">
                  <c:v>0.26100000000000001</c:v>
                </c:pt>
                <c:pt idx="3">
                  <c:v>0.26079999999999998</c:v>
                </c:pt>
                <c:pt idx="4">
                  <c:v>0.2631</c:v>
                </c:pt>
                <c:pt idx="5">
                  <c:v>0.26269999999999999</c:v>
                </c:pt>
                <c:pt idx="6">
                  <c:v>0.26489999999999997</c:v>
                </c:pt>
                <c:pt idx="7">
                  <c:v>0.26300000000000001</c:v>
                </c:pt>
                <c:pt idx="8">
                  <c:v>0.2636</c:v>
                </c:pt>
                <c:pt idx="9">
                  <c:v>0.2636</c:v>
                </c:pt>
                <c:pt idx="10">
                  <c:v>0.26239999999999997</c:v>
                </c:pt>
                <c:pt idx="11">
                  <c:v>0.26450000000000001</c:v>
                </c:pt>
                <c:pt idx="12">
                  <c:v>0.26170000000000004</c:v>
                </c:pt>
                <c:pt idx="13">
                  <c:v>0.25869999999999999</c:v>
                </c:pt>
                <c:pt idx="14">
                  <c:v>0.25869999999999999</c:v>
                </c:pt>
                <c:pt idx="15">
                  <c:v>0.25659999999999999</c:v>
                </c:pt>
                <c:pt idx="16">
                  <c:v>0.25469999999999998</c:v>
                </c:pt>
                <c:pt idx="17">
                  <c:v>0.25480000000000003</c:v>
                </c:pt>
                <c:pt idx="18">
                  <c:v>0.25409999999999999</c:v>
                </c:pt>
                <c:pt idx="19">
                  <c:v>0.25409999999999999</c:v>
                </c:pt>
                <c:pt idx="20">
                  <c:v>0.25309999999999999</c:v>
                </c:pt>
                <c:pt idx="21">
                  <c:v>0.25219999999999998</c:v>
                </c:pt>
                <c:pt idx="22">
                  <c:v>0.25219999999999998</c:v>
                </c:pt>
                <c:pt idx="23">
                  <c:v>0.25219999999999998</c:v>
                </c:pt>
                <c:pt idx="24">
                  <c:v>0.25509999999999999</c:v>
                </c:pt>
                <c:pt idx="25">
                  <c:v>0.25180000000000002</c:v>
                </c:pt>
                <c:pt idx="26">
                  <c:v>0.25159999999999999</c:v>
                </c:pt>
                <c:pt idx="27">
                  <c:v>0.25239999999999996</c:v>
                </c:pt>
                <c:pt idx="28">
                  <c:v>0.2404</c:v>
                </c:pt>
                <c:pt idx="29">
                  <c:v>0.2407</c:v>
                </c:pt>
                <c:pt idx="30">
                  <c:v>0.23680000000000001</c:v>
                </c:pt>
                <c:pt idx="31">
                  <c:v>0.19649999999999998</c:v>
                </c:pt>
                <c:pt idx="32">
                  <c:v>0.19760000000000003</c:v>
                </c:pt>
                <c:pt idx="33">
                  <c:v>0.1981</c:v>
                </c:pt>
                <c:pt idx="34">
                  <c:v>0.19719999999999999</c:v>
                </c:pt>
                <c:pt idx="35">
                  <c:v>0.19699999999999998</c:v>
                </c:pt>
                <c:pt idx="36">
                  <c:v>0.19109999999999999</c:v>
                </c:pt>
                <c:pt idx="37">
                  <c:v>0.19089999999999999</c:v>
                </c:pt>
                <c:pt idx="38">
                  <c:v>0.18590000000000001</c:v>
                </c:pt>
                <c:pt idx="39">
                  <c:v>0.18179999999999999</c:v>
                </c:pt>
                <c:pt idx="40">
                  <c:v>0.18230000000000002</c:v>
                </c:pt>
                <c:pt idx="41">
                  <c:v>0.18049999999999999</c:v>
                </c:pt>
                <c:pt idx="42">
                  <c:v>0.18100000000000002</c:v>
                </c:pt>
                <c:pt idx="43">
                  <c:v>0.1812</c:v>
                </c:pt>
                <c:pt idx="44">
                  <c:v>0.1794</c:v>
                </c:pt>
                <c:pt idx="45">
                  <c:v>0.17989999999999998</c:v>
                </c:pt>
                <c:pt idx="46">
                  <c:v>0.17620000000000002</c:v>
                </c:pt>
                <c:pt idx="47">
                  <c:v>0.18359999999999999</c:v>
                </c:pt>
                <c:pt idx="48">
                  <c:v>0.18170000000000003</c:v>
                </c:pt>
                <c:pt idx="49">
                  <c:v>0.18190000000000001</c:v>
                </c:pt>
                <c:pt idx="50">
                  <c:v>0.18230000000000002</c:v>
                </c:pt>
                <c:pt idx="51">
                  <c:v>0.18230000000000002</c:v>
                </c:pt>
                <c:pt idx="52">
                  <c:v>0.18280000000000002</c:v>
                </c:pt>
                <c:pt idx="53">
                  <c:v>0.18289999999999998</c:v>
                </c:pt>
                <c:pt idx="54">
                  <c:v>0.18210000000000001</c:v>
                </c:pt>
                <c:pt idx="55">
                  <c:v>0.1827</c:v>
                </c:pt>
                <c:pt idx="56">
                  <c:v>0.17190000000000003</c:v>
                </c:pt>
                <c:pt idx="57">
                  <c:v>0.17190000000000003</c:v>
                </c:pt>
                <c:pt idx="58">
                  <c:v>0.17269999999999999</c:v>
                </c:pt>
                <c:pt idx="59">
                  <c:v>0.18739999999999998</c:v>
                </c:pt>
                <c:pt idx="60">
                  <c:v>0.18729999999999999</c:v>
                </c:pt>
                <c:pt idx="61">
                  <c:v>0.18729999999999999</c:v>
                </c:pt>
                <c:pt idx="62">
                  <c:v>0.18729999999999999</c:v>
                </c:pt>
                <c:pt idx="63">
                  <c:v>0.19</c:v>
                </c:pt>
                <c:pt idx="64">
                  <c:v>0.1898</c:v>
                </c:pt>
                <c:pt idx="65">
                  <c:v>0.1898</c:v>
                </c:pt>
                <c:pt idx="66">
                  <c:v>0.19260000000000002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9F2-4504-B9A5-65E228EE1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011904"/>
        <c:axId val="496013696"/>
      </c:areaChart>
      <c:lineChart>
        <c:grouping val="standard"/>
        <c:varyColors val="0"/>
        <c:ser>
          <c:idx val="1"/>
          <c:order val="0"/>
          <c:tx>
            <c:strRef>
              <c:f>Main!$F$53</c:f>
              <c:strCache>
                <c:ptCount val="1"/>
                <c:pt idx="0">
                  <c:v>Cayman Volatility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Main!$F$54:$F$120</c:f>
              <c:numCache>
                <c:formatCode>_-* #,##0.00_-;\-* #,##0.00_-;_-* "-"??_-;_-@_-</c:formatCode>
                <c:ptCount val="67"/>
                <c:pt idx="0">
                  <c:v>0.16484200000000002</c:v>
                </c:pt>
                <c:pt idx="1">
                  <c:v>0.16484200000000002</c:v>
                </c:pt>
                <c:pt idx="2">
                  <c:v>0.166239</c:v>
                </c:pt>
                <c:pt idx="3">
                  <c:v>0.16615400000000002</c:v>
                </c:pt>
                <c:pt idx="4">
                  <c:v>0.16615400000000002</c:v>
                </c:pt>
                <c:pt idx="5">
                  <c:v>0.16615400000000002</c:v>
                </c:pt>
                <c:pt idx="6">
                  <c:v>0.16606799999999999</c:v>
                </c:pt>
                <c:pt idx="7">
                  <c:v>0.16599599999999998</c:v>
                </c:pt>
                <c:pt idx="8">
                  <c:v>0.164659</c:v>
                </c:pt>
                <c:pt idx="9">
                  <c:v>0.16392700000000002</c:v>
                </c:pt>
                <c:pt idx="10">
                  <c:v>0.16384100000000001</c:v>
                </c:pt>
                <c:pt idx="11">
                  <c:v>0.16384100000000001</c:v>
                </c:pt>
                <c:pt idx="12">
                  <c:v>0.16384100000000001</c:v>
                </c:pt>
                <c:pt idx="13">
                  <c:v>0.16363399999999997</c:v>
                </c:pt>
                <c:pt idx="14">
                  <c:v>0.16322</c:v>
                </c:pt>
                <c:pt idx="15">
                  <c:v>0.16024999999999998</c:v>
                </c:pt>
                <c:pt idx="16">
                  <c:v>0.16008199999999997</c:v>
                </c:pt>
                <c:pt idx="17">
                  <c:v>0.15739300000000001</c:v>
                </c:pt>
                <c:pt idx="18">
                  <c:v>0.15739300000000001</c:v>
                </c:pt>
                <c:pt idx="19">
                  <c:v>0.15739300000000001</c:v>
                </c:pt>
                <c:pt idx="20">
                  <c:v>0.15504499999999999</c:v>
                </c:pt>
                <c:pt idx="21">
                  <c:v>0.16356999999999999</c:v>
                </c:pt>
                <c:pt idx="22">
                  <c:v>0.16529199999999999</c:v>
                </c:pt>
                <c:pt idx="23">
                  <c:v>0.16484699999999999</c:v>
                </c:pt>
                <c:pt idx="24">
                  <c:v>0.16473400000000002</c:v>
                </c:pt>
                <c:pt idx="25">
                  <c:v>0.16473400000000002</c:v>
                </c:pt>
                <c:pt idx="26">
                  <c:v>0.16473400000000002</c:v>
                </c:pt>
                <c:pt idx="27">
                  <c:v>0.16494200000000001</c:v>
                </c:pt>
                <c:pt idx="28">
                  <c:v>0.164384</c:v>
                </c:pt>
                <c:pt idx="29">
                  <c:v>0.16317599999999999</c:v>
                </c:pt>
                <c:pt idx="30">
                  <c:v>0.163022</c:v>
                </c:pt>
                <c:pt idx="31">
                  <c:v>0.16306899999999999</c:v>
                </c:pt>
                <c:pt idx="32">
                  <c:v>0.16306899999999999</c:v>
                </c:pt>
                <c:pt idx="33">
                  <c:v>0.16306899999999999</c:v>
                </c:pt>
                <c:pt idx="34">
                  <c:v>0.16311599999999998</c:v>
                </c:pt>
                <c:pt idx="35">
                  <c:v>0.162829</c:v>
                </c:pt>
                <c:pt idx="36">
                  <c:v>0.16255600000000001</c:v>
                </c:pt>
                <c:pt idx="37">
                  <c:v>0.16162899999999999</c:v>
                </c:pt>
                <c:pt idx="38">
                  <c:v>0.16153999999999999</c:v>
                </c:pt>
                <c:pt idx="39">
                  <c:v>0.16153999999999999</c:v>
                </c:pt>
                <c:pt idx="40">
                  <c:v>0.16153999999999999</c:v>
                </c:pt>
                <c:pt idx="41">
                  <c:v>0.161521</c:v>
                </c:pt>
                <c:pt idx="42">
                  <c:v>0.16166</c:v>
                </c:pt>
                <c:pt idx="43">
                  <c:v>0.14106199999999999</c:v>
                </c:pt>
                <c:pt idx="44">
                  <c:v>0.13747400000000001</c:v>
                </c:pt>
                <c:pt idx="45">
                  <c:v>0.13595399999999999</c:v>
                </c:pt>
                <c:pt idx="46">
                  <c:v>0.13595399999999999</c:v>
                </c:pt>
                <c:pt idx="47">
                  <c:v>0.13595399999999999</c:v>
                </c:pt>
                <c:pt idx="48">
                  <c:v>0.13563599999999998</c:v>
                </c:pt>
                <c:pt idx="49">
                  <c:v>0.14691599999999999</c:v>
                </c:pt>
                <c:pt idx="50">
                  <c:v>0.14830699999999999</c:v>
                </c:pt>
                <c:pt idx="51">
                  <c:v>0.14846299999999998</c:v>
                </c:pt>
                <c:pt idx="52">
                  <c:v>0.14858299999999999</c:v>
                </c:pt>
                <c:pt idx="53">
                  <c:v>0.14858299999999999</c:v>
                </c:pt>
                <c:pt idx="54">
                  <c:v>0.14858299999999999</c:v>
                </c:pt>
                <c:pt idx="55">
                  <c:v>0.14846199999999998</c:v>
                </c:pt>
                <c:pt idx="56">
                  <c:v>0.147837</c:v>
                </c:pt>
                <c:pt idx="57">
                  <c:v>0.14716399999999999</c:v>
                </c:pt>
                <c:pt idx="58">
                  <c:v>0.14557300000000001</c:v>
                </c:pt>
                <c:pt idx="59">
                  <c:v>0.145597</c:v>
                </c:pt>
                <c:pt idx="60">
                  <c:v>0.145597</c:v>
                </c:pt>
                <c:pt idx="61">
                  <c:v>0.145597</c:v>
                </c:pt>
                <c:pt idx="62">
                  <c:v>0.14538999999999999</c:v>
                </c:pt>
                <c:pt idx="63">
                  <c:v>0.14564099999999999</c:v>
                </c:pt>
                <c:pt idx="64">
                  <c:v>0.146838</c:v>
                </c:pt>
                <c:pt idx="65">
                  <c:v>0.14676</c:v>
                </c:pt>
                <c:pt idx="66">
                  <c:v>0.14711399999999999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9F2-4504-B9A5-65E228EE1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011904"/>
        <c:axId val="496013696"/>
      </c:lineChart>
      <c:dateAx>
        <c:axId val="496011904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96013696"/>
        <c:crosses val="autoZero"/>
        <c:auto val="1"/>
        <c:lblOffset val="100"/>
        <c:baseTimeUnit val="days"/>
      </c:dateAx>
      <c:valAx>
        <c:axId val="49601369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9601190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7.8254324587014076E-2"/>
          <c:y val="2.1904938846040653E-2"/>
          <c:w val="0.90483565838415214"/>
          <c:h val="0.10623421278629529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4611"/>
          <c:h val="0.74333545216935348"/>
        </c:manualLayout>
      </c:layout>
      <c:areaChart>
        <c:grouping val="standard"/>
        <c:varyColors val="0"/>
        <c:ser>
          <c:idx val="2"/>
          <c:order val="1"/>
          <c:tx>
            <c:strRef>
              <c:f>Main!$CD$52</c:f>
              <c:strCache>
                <c:ptCount val="1"/>
                <c:pt idx="0">
                  <c:v>HSCEI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Main!$CD$54:$CD$120</c:f>
              <c:numCache>
                <c:formatCode>General</c:formatCode>
                <c:ptCount val="67"/>
                <c:pt idx="0">
                  <c:v>12597.42</c:v>
                </c:pt>
                <c:pt idx="1">
                  <c:v>12660.46</c:v>
                </c:pt>
                <c:pt idx="2">
                  <c:v>12673.07</c:v>
                </c:pt>
                <c:pt idx="3">
                  <c:v>12719.84</c:v>
                </c:pt>
                <c:pt idx="4">
                  <c:v>12684.52</c:v>
                </c:pt>
                <c:pt idx="5">
                  <c:v>12746.78</c:v>
                </c:pt>
                <c:pt idx="6">
                  <c:v>12697.31</c:v>
                </c:pt>
                <c:pt idx="7">
                  <c:v>12431.2</c:v>
                </c:pt>
                <c:pt idx="8">
                  <c:v>12334.83</c:v>
                </c:pt>
                <c:pt idx="9">
                  <c:v>12180.29</c:v>
                </c:pt>
                <c:pt idx="10">
                  <c:v>12311.54</c:v>
                </c:pt>
                <c:pt idx="11">
                  <c:v>11991.79</c:v>
                </c:pt>
                <c:pt idx="12">
                  <c:v>12203.91</c:v>
                </c:pt>
                <c:pt idx="13">
                  <c:v>12428.88</c:v>
                </c:pt>
                <c:pt idx="14">
                  <c:v>12382.08</c:v>
                </c:pt>
                <c:pt idx="15">
                  <c:v>12646.54</c:v>
                </c:pt>
                <c:pt idx="16">
                  <c:v>12834.06</c:v>
                </c:pt>
                <c:pt idx="17">
                  <c:v>12735.06</c:v>
                </c:pt>
                <c:pt idx="18">
                  <c:v>12528.64</c:v>
                </c:pt>
                <c:pt idx="19">
                  <c:v>12686.88</c:v>
                </c:pt>
                <c:pt idx="20">
                  <c:v>12396.87</c:v>
                </c:pt>
                <c:pt idx="21">
                  <c:v>12535.51</c:v>
                </c:pt>
                <c:pt idx="22">
                  <c:v>12535.51</c:v>
                </c:pt>
                <c:pt idx="23">
                  <c:v>12535.51</c:v>
                </c:pt>
                <c:pt idx="24">
                  <c:v>12260.99</c:v>
                </c:pt>
                <c:pt idx="25">
                  <c:v>12004.51</c:v>
                </c:pt>
                <c:pt idx="26">
                  <c:v>11900.31</c:v>
                </c:pt>
                <c:pt idx="27">
                  <c:v>11901.67</c:v>
                </c:pt>
                <c:pt idx="28">
                  <c:v>12380.38</c:v>
                </c:pt>
                <c:pt idx="29">
                  <c:v>12433.29</c:v>
                </c:pt>
                <c:pt idx="30">
                  <c:v>12686.6</c:v>
                </c:pt>
                <c:pt idx="31">
                  <c:v>13479.83</c:v>
                </c:pt>
                <c:pt idx="32">
                  <c:v>13538.66</c:v>
                </c:pt>
                <c:pt idx="33">
                  <c:v>13434.14</c:v>
                </c:pt>
                <c:pt idx="34">
                  <c:v>13561.65</c:v>
                </c:pt>
                <c:pt idx="35">
                  <c:v>13389.38</c:v>
                </c:pt>
                <c:pt idx="36">
                  <c:v>13659.59</c:v>
                </c:pt>
                <c:pt idx="37">
                  <c:v>13723.96</c:v>
                </c:pt>
                <c:pt idx="38">
                  <c:v>13388.16</c:v>
                </c:pt>
                <c:pt idx="39">
                  <c:v>13620.93</c:v>
                </c:pt>
                <c:pt idx="40">
                  <c:v>13490.45</c:v>
                </c:pt>
                <c:pt idx="41">
                  <c:v>13204.58</c:v>
                </c:pt>
                <c:pt idx="42">
                  <c:v>13179.52</c:v>
                </c:pt>
                <c:pt idx="43">
                  <c:v>13094.92</c:v>
                </c:pt>
                <c:pt idx="44">
                  <c:v>12868.78</c:v>
                </c:pt>
                <c:pt idx="45">
                  <c:v>12787.28</c:v>
                </c:pt>
                <c:pt idx="46">
                  <c:v>12470.42</c:v>
                </c:pt>
                <c:pt idx="47">
                  <c:v>12468.93</c:v>
                </c:pt>
                <c:pt idx="48">
                  <c:v>12295.52</c:v>
                </c:pt>
                <c:pt idx="49">
                  <c:v>12289.17</c:v>
                </c:pt>
                <c:pt idx="50">
                  <c:v>12255.68</c:v>
                </c:pt>
                <c:pt idx="51">
                  <c:v>12235.19</c:v>
                </c:pt>
                <c:pt idx="52">
                  <c:v>12211.63</c:v>
                </c:pt>
                <c:pt idx="53">
                  <c:v>12203.55</c:v>
                </c:pt>
                <c:pt idx="54">
                  <c:v>12088.99</c:v>
                </c:pt>
                <c:pt idx="55">
                  <c:v>12068.99</c:v>
                </c:pt>
                <c:pt idx="56">
                  <c:v>11709.3</c:v>
                </c:pt>
                <c:pt idx="57">
                  <c:v>11709.3</c:v>
                </c:pt>
                <c:pt idx="58">
                  <c:v>11683.99</c:v>
                </c:pt>
                <c:pt idx="59">
                  <c:v>11617.75</c:v>
                </c:pt>
                <c:pt idx="60">
                  <c:v>11653.08</c:v>
                </c:pt>
                <c:pt idx="61">
                  <c:v>11653.08</c:v>
                </c:pt>
                <c:pt idx="62">
                  <c:v>11653.08</c:v>
                </c:pt>
                <c:pt idx="63">
                  <c:v>11596.94</c:v>
                </c:pt>
                <c:pt idx="64">
                  <c:v>11505.88</c:v>
                </c:pt>
                <c:pt idx="65">
                  <c:v>11541.88</c:v>
                </c:pt>
                <c:pt idx="66">
                  <c:v>11415.13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7C1-4915-826F-19D9B0770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870400"/>
        <c:axId val="486868864"/>
      </c:areaChart>
      <c:lineChart>
        <c:grouping val="standard"/>
        <c:varyColors val="0"/>
        <c:ser>
          <c:idx val="0"/>
          <c:order val="0"/>
          <c:tx>
            <c:strRef>
              <c:f>Main!$P$52</c:f>
              <c:strCache>
                <c:ptCount val="1"/>
                <c:pt idx="0">
                  <c:v>Corr: HSCEI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Main!$P$54:$P$120</c:f>
              <c:numCache>
                <c:formatCode>General</c:formatCode>
                <c:ptCount val="67"/>
                <c:pt idx="0">
                  <c:v>0.80036344237711587</c:v>
                </c:pt>
                <c:pt idx="1">
                  <c:v>0.82326179044446413</c:v>
                </c:pt>
                <c:pt idx="2">
                  <c:v>0.82322703570926181</c:v>
                </c:pt>
                <c:pt idx="3">
                  <c:v>0.82257965636647823</c:v>
                </c:pt>
                <c:pt idx="4">
                  <c:v>0.82700181848840093</c:v>
                </c:pt>
                <c:pt idx="5">
                  <c:v>0.82659430514741028</c:v>
                </c:pt>
                <c:pt idx="6">
                  <c:v>0.8323708937119082</c:v>
                </c:pt>
                <c:pt idx="7">
                  <c:v>0.82788985571356821</c:v>
                </c:pt>
                <c:pt idx="8">
                  <c:v>0.8360509993958084</c:v>
                </c:pt>
                <c:pt idx="9">
                  <c:v>0.83270396587951534</c:v>
                </c:pt>
                <c:pt idx="10">
                  <c:v>0.83280687945842313</c:v>
                </c:pt>
                <c:pt idx="11">
                  <c:v>0.82126252378886955</c:v>
                </c:pt>
                <c:pt idx="12">
                  <c:v>0.81718886039920968</c:v>
                </c:pt>
                <c:pt idx="13">
                  <c:v>0.8091588566058846</c:v>
                </c:pt>
                <c:pt idx="14">
                  <c:v>0.80548795047526667</c:v>
                </c:pt>
                <c:pt idx="15">
                  <c:v>0.81775375448163645</c:v>
                </c:pt>
                <c:pt idx="16">
                  <c:v>0.80879119034443003</c:v>
                </c:pt>
                <c:pt idx="17">
                  <c:v>0.80848370427597027</c:v>
                </c:pt>
                <c:pt idx="18">
                  <c:v>0.8056140731273832</c:v>
                </c:pt>
                <c:pt idx="19">
                  <c:v>0.8076194918821803</c:v>
                </c:pt>
                <c:pt idx="20">
                  <c:v>0.80690722559171213</c:v>
                </c:pt>
                <c:pt idx="21">
                  <c:v>0.81715742714369488</c:v>
                </c:pt>
                <c:pt idx="22">
                  <c:v>0.81863720735858603</c:v>
                </c:pt>
                <c:pt idx="23">
                  <c:v>0.8147317714203075</c:v>
                </c:pt>
                <c:pt idx="24">
                  <c:v>0.81261130636959489</c:v>
                </c:pt>
                <c:pt idx="25">
                  <c:v>0.80471195803486384</c:v>
                </c:pt>
                <c:pt idx="26">
                  <c:v>0.81964452921679509</c:v>
                </c:pt>
                <c:pt idx="27">
                  <c:v>0.82410976287890236</c:v>
                </c:pt>
                <c:pt idx="28">
                  <c:v>0.82165175193534834</c:v>
                </c:pt>
                <c:pt idx="29">
                  <c:v>0.82024669902263769</c:v>
                </c:pt>
                <c:pt idx="30">
                  <c:v>0.8244257219777178</c:v>
                </c:pt>
                <c:pt idx="31">
                  <c:v>0.79747664431218823</c:v>
                </c:pt>
                <c:pt idx="32">
                  <c:v>0.79039606603736057</c:v>
                </c:pt>
                <c:pt idx="33">
                  <c:v>0.79182706022472682</c:v>
                </c:pt>
                <c:pt idx="34">
                  <c:v>0.79119526820465746</c:v>
                </c:pt>
                <c:pt idx="35">
                  <c:v>0.78489394228587317</c:v>
                </c:pt>
                <c:pt idx="36">
                  <c:v>0.77634663623417599</c:v>
                </c:pt>
                <c:pt idx="37">
                  <c:v>0.7375664109847474</c:v>
                </c:pt>
                <c:pt idx="38">
                  <c:v>0.73407951590550358</c:v>
                </c:pt>
                <c:pt idx="39">
                  <c:v>0.75309563545646907</c:v>
                </c:pt>
                <c:pt idx="40">
                  <c:v>0.75867691551484828</c:v>
                </c:pt>
                <c:pt idx="41">
                  <c:v>0.73699585137475299</c:v>
                </c:pt>
                <c:pt idx="42">
                  <c:v>0.73937992409739461</c:v>
                </c:pt>
                <c:pt idx="43">
                  <c:v>0.7256813296503638</c:v>
                </c:pt>
                <c:pt idx="44">
                  <c:v>0.74503777934953064</c:v>
                </c:pt>
                <c:pt idx="45">
                  <c:v>0.74974293198985964</c:v>
                </c:pt>
                <c:pt idx="46">
                  <c:v>0.75835433588479428</c:v>
                </c:pt>
                <c:pt idx="47">
                  <c:v>0.7614636735468755</c:v>
                </c:pt>
                <c:pt idx="48">
                  <c:v>0.76153222196593995</c:v>
                </c:pt>
                <c:pt idx="49">
                  <c:v>0.77542089482166909</c:v>
                </c:pt>
                <c:pt idx="50">
                  <c:v>0.77476362677648281</c:v>
                </c:pt>
                <c:pt idx="51">
                  <c:v>0.77688939893884534</c:v>
                </c:pt>
                <c:pt idx="52">
                  <c:v>0.77718942413655201</c:v>
                </c:pt>
                <c:pt idx="53">
                  <c:v>0.77714255475595295</c:v>
                </c:pt>
                <c:pt idx="54">
                  <c:v>0.76788746507022165</c:v>
                </c:pt>
                <c:pt idx="55">
                  <c:v>0.76962099237815818</c:v>
                </c:pt>
                <c:pt idx="56">
                  <c:v>0.74401282845220185</c:v>
                </c:pt>
                <c:pt idx="57">
                  <c:v>0.74224135975264993</c:v>
                </c:pt>
                <c:pt idx="58">
                  <c:v>0.74285960504529913</c:v>
                </c:pt>
                <c:pt idx="59">
                  <c:v>0.74221893329567545</c:v>
                </c:pt>
                <c:pt idx="60">
                  <c:v>0.73927640349765311</c:v>
                </c:pt>
                <c:pt idx="61">
                  <c:v>0.77113414021444171</c:v>
                </c:pt>
                <c:pt idx="62">
                  <c:v>0.77103544355707976</c:v>
                </c:pt>
                <c:pt idx="63">
                  <c:v>0.76923977414206568</c:v>
                </c:pt>
                <c:pt idx="64">
                  <c:v>0.76955363742928862</c:v>
                </c:pt>
                <c:pt idx="65">
                  <c:v>0.76738944811294196</c:v>
                </c:pt>
                <c:pt idx="66">
                  <c:v>0.76140311458808063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7C1-4915-826F-19D9B0770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040576"/>
        <c:axId val="486867328"/>
      </c:lineChart>
      <c:dateAx>
        <c:axId val="496040576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6867328"/>
        <c:crosses val="autoZero"/>
        <c:auto val="1"/>
        <c:lblOffset val="100"/>
        <c:baseTimeUnit val="days"/>
      </c:dateAx>
      <c:valAx>
        <c:axId val="48686732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96040576"/>
        <c:crosses val="autoZero"/>
        <c:crossBetween val="between"/>
      </c:valAx>
      <c:valAx>
        <c:axId val="4868688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6870400"/>
        <c:crosses val="max"/>
        <c:crossBetween val="between"/>
      </c:valAx>
      <c:dateAx>
        <c:axId val="48687040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6868864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2.1025871766029599E-2"/>
          <c:y val="2.1904938846040653E-2"/>
          <c:w val="0.91448481439820062"/>
          <c:h val="9.3392279792830546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799" l="0.70000000000000062" r="0.70000000000000062" t="0.75000000000000799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388"/>
          <c:h val="0.74333545216936336"/>
        </c:manualLayout>
      </c:layout>
      <c:areaChart>
        <c:grouping val="standard"/>
        <c:varyColors val="0"/>
        <c:ser>
          <c:idx val="2"/>
          <c:order val="1"/>
          <c:tx>
            <c:strRef>
              <c:f>Main!$DI$52</c:f>
              <c:strCache>
                <c:ptCount val="1"/>
                <c:pt idx="0">
                  <c:v>US BE 5y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Main!$DI$54:$DI$120</c:f>
              <c:numCache>
                <c:formatCode>General</c:formatCode>
                <c:ptCount val="67"/>
                <c:pt idx="0">
                  <c:v>2.0811999999999999</c:v>
                </c:pt>
                <c:pt idx="1">
                  <c:v>2.0703999999999998</c:v>
                </c:pt>
                <c:pt idx="2">
                  <c:v>2.0832999999999999</c:v>
                </c:pt>
                <c:pt idx="3">
                  <c:v>2.0907</c:v>
                </c:pt>
                <c:pt idx="4">
                  <c:v>2.0937999999999999</c:v>
                </c:pt>
                <c:pt idx="5">
                  <c:v>2.0861000000000001</c:v>
                </c:pt>
                <c:pt idx="6">
                  <c:v>2.0874999999999999</c:v>
                </c:pt>
                <c:pt idx="7">
                  <c:v>2.1103000000000001</c:v>
                </c:pt>
                <c:pt idx="8">
                  <c:v>2.1135999999999999</c:v>
                </c:pt>
                <c:pt idx="9">
                  <c:v>2.1471999999999998</c:v>
                </c:pt>
                <c:pt idx="10">
                  <c:v>2.1276000000000002</c:v>
                </c:pt>
                <c:pt idx="11">
                  <c:v>2.125</c:v>
                </c:pt>
                <c:pt idx="12">
                  <c:v>2.1156000000000001</c:v>
                </c:pt>
                <c:pt idx="13">
                  <c:v>2.0821000000000001</c:v>
                </c:pt>
                <c:pt idx="14">
                  <c:v>2.0867</c:v>
                </c:pt>
                <c:pt idx="15">
                  <c:v>2.1057000000000001</c:v>
                </c:pt>
                <c:pt idx="16">
                  <c:v>2.1080000000000001</c:v>
                </c:pt>
                <c:pt idx="17">
                  <c:v>2.0909</c:v>
                </c:pt>
                <c:pt idx="18">
                  <c:v>2.0676000000000001</c:v>
                </c:pt>
                <c:pt idx="19">
                  <c:v>2.0699999999999998</c:v>
                </c:pt>
                <c:pt idx="20">
                  <c:v>2.0554000000000001</c:v>
                </c:pt>
                <c:pt idx="21">
                  <c:v>2.0499000000000001</c:v>
                </c:pt>
                <c:pt idx="22">
                  <c:v>2.0499000000000001</c:v>
                </c:pt>
                <c:pt idx="23">
                  <c:v>2.0455000000000001</c:v>
                </c:pt>
                <c:pt idx="24">
                  <c:v>2.036</c:v>
                </c:pt>
                <c:pt idx="25">
                  <c:v>1.9504999999999999</c:v>
                </c:pt>
                <c:pt idx="26">
                  <c:v>1.9567000000000001</c:v>
                </c:pt>
                <c:pt idx="27">
                  <c:v>1.9489999999999998</c:v>
                </c:pt>
                <c:pt idx="28">
                  <c:v>1.9687000000000001</c:v>
                </c:pt>
                <c:pt idx="29">
                  <c:v>2.0152999999999999</c:v>
                </c:pt>
                <c:pt idx="30">
                  <c:v>2.0059</c:v>
                </c:pt>
                <c:pt idx="31">
                  <c:v>1.9794</c:v>
                </c:pt>
                <c:pt idx="32">
                  <c:v>2.0388000000000002</c:v>
                </c:pt>
                <c:pt idx="33">
                  <c:v>2.0245000000000002</c:v>
                </c:pt>
                <c:pt idx="34">
                  <c:v>2.0051000000000001</c:v>
                </c:pt>
                <c:pt idx="35">
                  <c:v>2.0015000000000001</c:v>
                </c:pt>
                <c:pt idx="36">
                  <c:v>2.0110999999999999</c:v>
                </c:pt>
                <c:pt idx="37">
                  <c:v>2.0245000000000002</c:v>
                </c:pt>
                <c:pt idx="38">
                  <c:v>1.9917</c:v>
                </c:pt>
                <c:pt idx="39">
                  <c:v>2.0004</c:v>
                </c:pt>
                <c:pt idx="40">
                  <c:v>1.9816</c:v>
                </c:pt>
                <c:pt idx="41">
                  <c:v>1.9933000000000001</c:v>
                </c:pt>
                <c:pt idx="42">
                  <c:v>1.9979</c:v>
                </c:pt>
                <c:pt idx="43">
                  <c:v>1.9896</c:v>
                </c:pt>
                <c:pt idx="44">
                  <c:v>1.9675</c:v>
                </c:pt>
                <c:pt idx="45">
                  <c:v>1.9437</c:v>
                </c:pt>
                <c:pt idx="46">
                  <c:v>1.9359</c:v>
                </c:pt>
                <c:pt idx="47">
                  <c:v>1.9359</c:v>
                </c:pt>
                <c:pt idx="48">
                  <c:v>1.9106000000000001</c:v>
                </c:pt>
                <c:pt idx="49">
                  <c:v>1.9386000000000001</c:v>
                </c:pt>
                <c:pt idx="50">
                  <c:v>1.9479</c:v>
                </c:pt>
                <c:pt idx="51">
                  <c:v>1.9287000000000001</c:v>
                </c:pt>
                <c:pt idx="52">
                  <c:v>1.9371</c:v>
                </c:pt>
                <c:pt idx="53">
                  <c:v>1.911</c:v>
                </c:pt>
                <c:pt idx="54">
                  <c:v>1.8961000000000001</c:v>
                </c:pt>
                <c:pt idx="55">
                  <c:v>1.9008</c:v>
                </c:pt>
                <c:pt idx="56">
                  <c:v>1.8771</c:v>
                </c:pt>
                <c:pt idx="57">
                  <c:v>1.8771</c:v>
                </c:pt>
                <c:pt idx="58">
                  <c:v>1.8538999999999999</c:v>
                </c:pt>
                <c:pt idx="59">
                  <c:v>1.8403</c:v>
                </c:pt>
                <c:pt idx="60">
                  <c:v>1.8418000000000001</c:v>
                </c:pt>
                <c:pt idx="61">
                  <c:v>1.841</c:v>
                </c:pt>
                <c:pt idx="62">
                  <c:v>1.8401000000000001</c:v>
                </c:pt>
                <c:pt idx="63">
                  <c:v>1.8407</c:v>
                </c:pt>
                <c:pt idx="64">
                  <c:v>1.8109</c:v>
                </c:pt>
                <c:pt idx="65">
                  <c:v>1.8067</c:v>
                </c:pt>
                <c:pt idx="66">
                  <c:v>1.7848000000000002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43E-49A6-8A55-DC1AA4062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898304"/>
        <c:axId val="486896768"/>
      </c:areaChart>
      <c:lineChart>
        <c:grouping val="standard"/>
        <c:varyColors val="0"/>
        <c:ser>
          <c:idx val="0"/>
          <c:order val="0"/>
          <c:tx>
            <c:strRef>
              <c:f>Main!$AU$52</c:f>
              <c:strCache>
                <c:ptCount val="1"/>
                <c:pt idx="0">
                  <c:v>Corr: US BE 5y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Main!$AU$54:$AU$120</c:f>
              <c:numCache>
                <c:formatCode>General</c:formatCode>
                <c:ptCount val="67"/>
                <c:pt idx="0">
                  <c:v>0.23064623966859432</c:v>
                </c:pt>
                <c:pt idx="1">
                  <c:v>0.22824881657240792</c:v>
                </c:pt>
                <c:pt idx="2">
                  <c:v>0.22587603346840987</c:v>
                </c:pt>
                <c:pt idx="3">
                  <c:v>0.22165412260414294</c:v>
                </c:pt>
                <c:pt idx="4">
                  <c:v>0.2377069305381001</c:v>
                </c:pt>
                <c:pt idx="5">
                  <c:v>0.238936193611436</c:v>
                </c:pt>
                <c:pt idx="6">
                  <c:v>0.24121853275556693</c:v>
                </c:pt>
                <c:pt idx="7">
                  <c:v>0.27631843853716986</c:v>
                </c:pt>
                <c:pt idx="8">
                  <c:v>0.29993199602834014</c:v>
                </c:pt>
                <c:pt idx="9">
                  <c:v>0.34943021190099394</c:v>
                </c:pt>
                <c:pt idx="10">
                  <c:v>0.3070323103323811</c:v>
                </c:pt>
                <c:pt idx="11">
                  <c:v>0.2715510311397808</c:v>
                </c:pt>
                <c:pt idx="12">
                  <c:v>0.27572521023804841</c:v>
                </c:pt>
                <c:pt idx="13">
                  <c:v>0.30195683482137209</c:v>
                </c:pt>
                <c:pt idx="14">
                  <c:v>0.30748414628802034</c:v>
                </c:pt>
                <c:pt idx="15">
                  <c:v>0.31442475104067102</c:v>
                </c:pt>
                <c:pt idx="16">
                  <c:v>0.31415270253034261</c:v>
                </c:pt>
                <c:pt idx="17">
                  <c:v>0.30834013694793527</c:v>
                </c:pt>
                <c:pt idx="18">
                  <c:v>0.30022202373940182</c:v>
                </c:pt>
                <c:pt idx="19">
                  <c:v>0.28347120131486003</c:v>
                </c:pt>
                <c:pt idx="20">
                  <c:v>0.28139413308598765</c:v>
                </c:pt>
                <c:pt idx="21">
                  <c:v>0.27500580396844354</c:v>
                </c:pt>
                <c:pt idx="22">
                  <c:v>0.28837064600103485</c:v>
                </c:pt>
                <c:pt idx="23">
                  <c:v>0.28744802551959636</c:v>
                </c:pt>
                <c:pt idx="24">
                  <c:v>0.2878051897464356</c:v>
                </c:pt>
                <c:pt idx="25">
                  <c:v>0.21173683173779403</c:v>
                </c:pt>
                <c:pt idx="26">
                  <c:v>0.21013920800421029</c:v>
                </c:pt>
                <c:pt idx="27">
                  <c:v>0.20306983699983433</c:v>
                </c:pt>
                <c:pt idx="28">
                  <c:v>0.17983062680767228</c:v>
                </c:pt>
                <c:pt idx="29">
                  <c:v>0.16617851071029666</c:v>
                </c:pt>
                <c:pt idx="30">
                  <c:v>0.16675424154527793</c:v>
                </c:pt>
                <c:pt idx="31">
                  <c:v>0.261036376752392</c:v>
                </c:pt>
                <c:pt idx="32">
                  <c:v>0.15241721745354272</c:v>
                </c:pt>
                <c:pt idx="33">
                  <c:v>0.15402626262222338</c:v>
                </c:pt>
                <c:pt idx="34">
                  <c:v>0.16820424694339633</c:v>
                </c:pt>
                <c:pt idx="35">
                  <c:v>0.1688379835646574</c:v>
                </c:pt>
                <c:pt idx="36">
                  <c:v>0.14767093218558278</c:v>
                </c:pt>
                <c:pt idx="37">
                  <c:v>0.14004893158962384</c:v>
                </c:pt>
                <c:pt idx="38">
                  <c:v>0.11316538480463847</c:v>
                </c:pt>
                <c:pt idx="39">
                  <c:v>0.11585363828958102</c:v>
                </c:pt>
                <c:pt idx="40">
                  <c:v>0.11631776705784054</c:v>
                </c:pt>
                <c:pt idx="41">
                  <c:v>0.14386715416215323</c:v>
                </c:pt>
                <c:pt idx="42">
                  <c:v>0.15305006684037079</c:v>
                </c:pt>
                <c:pt idx="43">
                  <c:v>0.14870536111181384</c:v>
                </c:pt>
                <c:pt idx="44">
                  <c:v>0.14946916602951385</c:v>
                </c:pt>
                <c:pt idx="45">
                  <c:v>0.16469548846673229</c:v>
                </c:pt>
                <c:pt idx="46">
                  <c:v>0.15129634881494422</c:v>
                </c:pt>
                <c:pt idx="47">
                  <c:v>0.15094308047174718</c:v>
                </c:pt>
                <c:pt idx="48">
                  <c:v>0.13329308434134821</c:v>
                </c:pt>
                <c:pt idx="49">
                  <c:v>8.4930826033193949E-2</c:v>
                </c:pt>
                <c:pt idx="50">
                  <c:v>8.7419157306766762E-2</c:v>
                </c:pt>
                <c:pt idx="51">
                  <c:v>0.105718211154723</c:v>
                </c:pt>
                <c:pt idx="52">
                  <c:v>9.6156309470203691E-2</c:v>
                </c:pt>
                <c:pt idx="53">
                  <c:v>4.7297447275784048E-2</c:v>
                </c:pt>
                <c:pt idx="54">
                  <c:v>4.2824928204695849E-2</c:v>
                </c:pt>
                <c:pt idx="55">
                  <c:v>4.5868936374331329E-2</c:v>
                </c:pt>
                <c:pt idx="56">
                  <c:v>-9.957740905038261E-3</c:v>
                </c:pt>
                <c:pt idx="57">
                  <c:v>-9.9248500102415513E-3</c:v>
                </c:pt>
                <c:pt idx="58">
                  <c:v>-1.4674636591963215E-3</c:v>
                </c:pt>
                <c:pt idx="59">
                  <c:v>-1.7975592486717269E-2</c:v>
                </c:pt>
                <c:pt idx="60">
                  <c:v>-1.7749645612119423E-2</c:v>
                </c:pt>
                <c:pt idx="61">
                  <c:v>-7.1559265741393376E-3</c:v>
                </c:pt>
                <c:pt idx="62">
                  <c:v>-8.0882971192948634E-3</c:v>
                </c:pt>
                <c:pt idx="63">
                  <c:v>-2.8861476610425148E-2</c:v>
                </c:pt>
                <c:pt idx="64">
                  <c:v>-5.0400244465840079E-2</c:v>
                </c:pt>
                <c:pt idx="65">
                  <c:v>-1.2879191570982685E-2</c:v>
                </c:pt>
                <c:pt idx="66">
                  <c:v>-2.9842195091636489E-2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43E-49A6-8A55-DC1AA4062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893440"/>
        <c:axId val="486894976"/>
      </c:lineChart>
      <c:dateAx>
        <c:axId val="486893440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86894976"/>
        <c:crosses val="autoZero"/>
        <c:auto val="1"/>
        <c:lblOffset val="100"/>
        <c:baseTimeUnit val="days"/>
        <c:majorUnit val="1"/>
      </c:dateAx>
      <c:valAx>
        <c:axId val="4868949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6893440"/>
        <c:crosses val="autoZero"/>
        <c:crossBetween val="between"/>
      </c:valAx>
      <c:valAx>
        <c:axId val="4868967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86898304"/>
        <c:crosses val="max"/>
        <c:crossBetween val="between"/>
      </c:valAx>
      <c:dateAx>
        <c:axId val="4868983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86896768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353"/>
          <c:h val="6.5839094823637936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41"/>
          <c:h val="0.74333545216936381"/>
        </c:manualLayout>
      </c:layout>
      <c:areaChart>
        <c:grouping val="standard"/>
        <c:varyColors val="0"/>
        <c:ser>
          <c:idx val="2"/>
          <c:order val="1"/>
          <c:tx>
            <c:strRef>
              <c:f>Main!$DJ$52</c:f>
              <c:strCache>
                <c:ptCount val="1"/>
                <c:pt idx="0">
                  <c:v>US BE 10y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Main!$DJ$54:$DJ$120</c:f>
              <c:numCache>
                <c:formatCode>General</c:formatCode>
                <c:ptCount val="67"/>
                <c:pt idx="0">
                  <c:v>2.0901000000000001</c:v>
                </c:pt>
                <c:pt idx="1">
                  <c:v>2.0787</c:v>
                </c:pt>
                <c:pt idx="2">
                  <c:v>2.0846</c:v>
                </c:pt>
                <c:pt idx="3">
                  <c:v>2.0909</c:v>
                </c:pt>
                <c:pt idx="4">
                  <c:v>2.0842000000000001</c:v>
                </c:pt>
                <c:pt idx="5">
                  <c:v>2.0939000000000001</c:v>
                </c:pt>
                <c:pt idx="6">
                  <c:v>2.1057000000000001</c:v>
                </c:pt>
                <c:pt idx="7">
                  <c:v>2.1255999999999999</c:v>
                </c:pt>
                <c:pt idx="8">
                  <c:v>2.1187999999999998</c:v>
                </c:pt>
                <c:pt idx="9">
                  <c:v>2.1318999999999999</c:v>
                </c:pt>
                <c:pt idx="10">
                  <c:v>2.1284999999999998</c:v>
                </c:pt>
                <c:pt idx="11">
                  <c:v>2.1385000000000001</c:v>
                </c:pt>
                <c:pt idx="12">
                  <c:v>2.1354000000000002</c:v>
                </c:pt>
                <c:pt idx="13">
                  <c:v>2.1073</c:v>
                </c:pt>
                <c:pt idx="14">
                  <c:v>2.1191</c:v>
                </c:pt>
                <c:pt idx="15">
                  <c:v>2.1341999999999999</c:v>
                </c:pt>
                <c:pt idx="16">
                  <c:v>2.1358999999999999</c:v>
                </c:pt>
                <c:pt idx="17">
                  <c:v>2.1263999999999998</c:v>
                </c:pt>
                <c:pt idx="18">
                  <c:v>2.12</c:v>
                </c:pt>
                <c:pt idx="19">
                  <c:v>2.1267999999999998</c:v>
                </c:pt>
                <c:pt idx="20">
                  <c:v>2.1093999999999999</c:v>
                </c:pt>
                <c:pt idx="21">
                  <c:v>2.0991</c:v>
                </c:pt>
                <c:pt idx="22">
                  <c:v>2.0991</c:v>
                </c:pt>
                <c:pt idx="23">
                  <c:v>2.1135000000000002</c:v>
                </c:pt>
                <c:pt idx="24">
                  <c:v>2.1095999999999999</c:v>
                </c:pt>
                <c:pt idx="25">
                  <c:v>2.0556000000000001</c:v>
                </c:pt>
                <c:pt idx="26">
                  <c:v>2.0710000000000002</c:v>
                </c:pt>
                <c:pt idx="27">
                  <c:v>2.0668000000000002</c:v>
                </c:pt>
                <c:pt idx="28">
                  <c:v>2.0857999999999999</c:v>
                </c:pt>
                <c:pt idx="29">
                  <c:v>2.1200999999999999</c:v>
                </c:pt>
                <c:pt idx="30">
                  <c:v>2.1080999999999999</c:v>
                </c:pt>
                <c:pt idx="31">
                  <c:v>2.0941999999999998</c:v>
                </c:pt>
                <c:pt idx="32">
                  <c:v>2.1383000000000001</c:v>
                </c:pt>
                <c:pt idx="33">
                  <c:v>2.1219000000000001</c:v>
                </c:pt>
                <c:pt idx="34">
                  <c:v>2.1120999999999999</c:v>
                </c:pt>
                <c:pt idx="35">
                  <c:v>2.1000999999999999</c:v>
                </c:pt>
                <c:pt idx="36">
                  <c:v>2.0945</c:v>
                </c:pt>
                <c:pt idx="37">
                  <c:v>2.0901000000000001</c:v>
                </c:pt>
                <c:pt idx="38">
                  <c:v>2.0585</c:v>
                </c:pt>
                <c:pt idx="39">
                  <c:v>2.0710999999999999</c:v>
                </c:pt>
                <c:pt idx="40">
                  <c:v>2.0518000000000001</c:v>
                </c:pt>
                <c:pt idx="41">
                  <c:v>2.0648</c:v>
                </c:pt>
                <c:pt idx="42">
                  <c:v>2.0731999999999999</c:v>
                </c:pt>
                <c:pt idx="43">
                  <c:v>2.0882000000000001</c:v>
                </c:pt>
                <c:pt idx="44">
                  <c:v>2.0655000000000001</c:v>
                </c:pt>
                <c:pt idx="45">
                  <c:v>2.0394999999999999</c:v>
                </c:pt>
                <c:pt idx="46">
                  <c:v>2.0238</c:v>
                </c:pt>
                <c:pt idx="47">
                  <c:v>2.0238</c:v>
                </c:pt>
                <c:pt idx="48">
                  <c:v>2.0169000000000001</c:v>
                </c:pt>
                <c:pt idx="49">
                  <c:v>2.0419</c:v>
                </c:pt>
                <c:pt idx="50">
                  <c:v>2.0413000000000001</c:v>
                </c:pt>
                <c:pt idx="51">
                  <c:v>2.0234999999999999</c:v>
                </c:pt>
                <c:pt idx="52">
                  <c:v>2.0358999999999998</c:v>
                </c:pt>
                <c:pt idx="53">
                  <c:v>2.0142000000000002</c:v>
                </c:pt>
                <c:pt idx="54">
                  <c:v>2.0044</c:v>
                </c:pt>
                <c:pt idx="55">
                  <c:v>2.0101</c:v>
                </c:pt>
                <c:pt idx="56">
                  <c:v>1.9834000000000001</c:v>
                </c:pt>
                <c:pt idx="57">
                  <c:v>1.9834000000000001</c:v>
                </c:pt>
                <c:pt idx="58">
                  <c:v>1.9725999999999999</c:v>
                </c:pt>
                <c:pt idx="59">
                  <c:v>1.9529999999999998</c:v>
                </c:pt>
                <c:pt idx="60">
                  <c:v>1.9531000000000001</c:v>
                </c:pt>
                <c:pt idx="61">
                  <c:v>1.9514</c:v>
                </c:pt>
                <c:pt idx="62">
                  <c:v>1.9514</c:v>
                </c:pt>
                <c:pt idx="63">
                  <c:v>1.9474</c:v>
                </c:pt>
                <c:pt idx="64">
                  <c:v>1.9273</c:v>
                </c:pt>
                <c:pt idx="65">
                  <c:v>1.9315</c:v>
                </c:pt>
                <c:pt idx="66">
                  <c:v>1.9079000000000002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CC-45F2-9718-9249B74B5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718016"/>
        <c:axId val="499716480"/>
      </c:areaChart>
      <c:lineChart>
        <c:grouping val="standard"/>
        <c:varyColors val="0"/>
        <c:ser>
          <c:idx val="0"/>
          <c:order val="0"/>
          <c:tx>
            <c:strRef>
              <c:f>Main!$AV$52</c:f>
              <c:strCache>
                <c:ptCount val="1"/>
                <c:pt idx="0">
                  <c:v>Corr: US BE 10y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Main!$AV$54:$AV$120</c:f>
              <c:numCache>
                <c:formatCode>General</c:formatCode>
                <c:ptCount val="67"/>
                <c:pt idx="0">
                  <c:v>0.21278578264743292</c:v>
                </c:pt>
                <c:pt idx="1">
                  <c:v>0.20404973678369404</c:v>
                </c:pt>
                <c:pt idx="2">
                  <c:v>0.2023141421253582</c:v>
                </c:pt>
                <c:pt idx="3">
                  <c:v>0.20147877478688705</c:v>
                </c:pt>
                <c:pt idx="4">
                  <c:v>0.20795946730727941</c:v>
                </c:pt>
                <c:pt idx="5">
                  <c:v>0.20491854853830385</c:v>
                </c:pt>
                <c:pt idx="6">
                  <c:v>0.20316632461863521</c:v>
                </c:pt>
                <c:pt idx="7">
                  <c:v>0.24061444968598777</c:v>
                </c:pt>
                <c:pt idx="8">
                  <c:v>0.23843647102690127</c:v>
                </c:pt>
                <c:pt idx="9">
                  <c:v>0.26579238058991289</c:v>
                </c:pt>
                <c:pt idx="10">
                  <c:v>0.2346314801985144</c:v>
                </c:pt>
                <c:pt idx="11">
                  <c:v>0.21101100782532164</c:v>
                </c:pt>
                <c:pt idx="12">
                  <c:v>0.20315620244183735</c:v>
                </c:pt>
                <c:pt idx="13">
                  <c:v>0.23998710545622134</c:v>
                </c:pt>
                <c:pt idx="14">
                  <c:v>0.24472772109331817</c:v>
                </c:pt>
                <c:pt idx="15">
                  <c:v>0.25554825744012871</c:v>
                </c:pt>
                <c:pt idx="16">
                  <c:v>0.26821880396060005</c:v>
                </c:pt>
                <c:pt idx="17">
                  <c:v>0.26975458228049759</c:v>
                </c:pt>
                <c:pt idx="18">
                  <c:v>0.26992910970248046</c:v>
                </c:pt>
                <c:pt idx="19">
                  <c:v>0.23386375207290913</c:v>
                </c:pt>
                <c:pt idx="20">
                  <c:v>0.22440335851469947</c:v>
                </c:pt>
                <c:pt idx="21">
                  <c:v>0.21805563683412676</c:v>
                </c:pt>
                <c:pt idx="22">
                  <c:v>0.22766256780910721</c:v>
                </c:pt>
                <c:pt idx="23">
                  <c:v>0.22486996549984903</c:v>
                </c:pt>
                <c:pt idx="24">
                  <c:v>0.23130704558352849</c:v>
                </c:pt>
                <c:pt idx="25">
                  <c:v>0.16310383301077191</c:v>
                </c:pt>
                <c:pt idx="26">
                  <c:v>0.18635342836009083</c:v>
                </c:pt>
                <c:pt idx="27">
                  <c:v>0.18373840307210446</c:v>
                </c:pt>
                <c:pt idx="28">
                  <c:v>0.15449108889434024</c:v>
                </c:pt>
                <c:pt idx="29">
                  <c:v>0.15606505639945284</c:v>
                </c:pt>
                <c:pt idx="30">
                  <c:v>0.19077580578985495</c:v>
                </c:pt>
                <c:pt idx="31">
                  <c:v>0.25244844214500323</c:v>
                </c:pt>
                <c:pt idx="32">
                  <c:v>0.16110582090054165</c:v>
                </c:pt>
                <c:pt idx="33">
                  <c:v>0.16408003713096739</c:v>
                </c:pt>
                <c:pt idx="34">
                  <c:v>0.17122963114784898</c:v>
                </c:pt>
                <c:pt idx="35">
                  <c:v>0.16529203002284923</c:v>
                </c:pt>
                <c:pt idx="36">
                  <c:v>0.17253283139869899</c:v>
                </c:pt>
                <c:pt idx="37">
                  <c:v>0.1775546772816268</c:v>
                </c:pt>
                <c:pt idx="38">
                  <c:v>0.14972572837086279</c:v>
                </c:pt>
                <c:pt idx="39">
                  <c:v>0.15404842277316461</c:v>
                </c:pt>
                <c:pt idx="40">
                  <c:v>0.15583279133135264</c:v>
                </c:pt>
                <c:pt idx="41">
                  <c:v>0.18442930543691458</c:v>
                </c:pt>
                <c:pt idx="42">
                  <c:v>0.20020468032813288</c:v>
                </c:pt>
                <c:pt idx="43">
                  <c:v>0.21473760112520521</c:v>
                </c:pt>
                <c:pt idx="44">
                  <c:v>0.21906095973814654</c:v>
                </c:pt>
                <c:pt idx="45">
                  <c:v>0.24068957798586718</c:v>
                </c:pt>
                <c:pt idx="46">
                  <c:v>0.22169414248094058</c:v>
                </c:pt>
                <c:pt idx="47">
                  <c:v>0.22094929386568815</c:v>
                </c:pt>
                <c:pt idx="48">
                  <c:v>0.22440188622199939</c:v>
                </c:pt>
                <c:pt idx="49">
                  <c:v>0.19966422259148184</c:v>
                </c:pt>
                <c:pt idx="50">
                  <c:v>0.19896285554077633</c:v>
                </c:pt>
                <c:pt idx="51">
                  <c:v>0.21741606690238161</c:v>
                </c:pt>
                <c:pt idx="52">
                  <c:v>0.21305959542221786</c:v>
                </c:pt>
                <c:pt idx="53">
                  <c:v>0.15724886739444457</c:v>
                </c:pt>
                <c:pt idx="54">
                  <c:v>0.15068101383924717</c:v>
                </c:pt>
                <c:pt idx="55">
                  <c:v>0.15643405391344908</c:v>
                </c:pt>
                <c:pt idx="56">
                  <c:v>9.0633791144131476E-2</c:v>
                </c:pt>
                <c:pt idx="57">
                  <c:v>9.0687839395535402E-2</c:v>
                </c:pt>
                <c:pt idx="58">
                  <c:v>9.477569498646593E-2</c:v>
                </c:pt>
                <c:pt idx="59">
                  <c:v>7.0161136900172172E-2</c:v>
                </c:pt>
                <c:pt idx="60">
                  <c:v>6.9792785293507784E-2</c:v>
                </c:pt>
                <c:pt idx="61">
                  <c:v>8.2202078158691363E-2</c:v>
                </c:pt>
                <c:pt idx="62">
                  <c:v>8.0680275902884083E-2</c:v>
                </c:pt>
                <c:pt idx="63">
                  <c:v>4.6031288313160779E-2</c:v>
                </c:pt>
                <c:pt idx="64">
                  <c:v>2.1509000761514598E-2</c:v>
                </c:pt>
                <c:pt idx="65">
                  <c:v>6.4243808890247833E-2</c:v>
                </c:pt>
                <c:pt idx="66">
                  <c:v>4.8568865995025357E-2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BCC-45F2-9718-9249B74B5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793280"/>
        <c:axId val="495794816"/>
      </c:lineChart>
      <c:dateAx>
        <c:axId val="495793280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95794816"/>
        <c:crosses val="autoZero"/>
        <c:auto val="1"/>
        <c:lblOffset val="100"/>
        <c:baseTimeUnit val="days"/>
        <c:majorUnit val="1"/>
      </c:dateAx>
      <c:valAx>
        <c:axId val="4957948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95793280"/>
        <c:crosses val="autoZero"/>
        <c:crossBetween val="between"/>
      </c:valAx>
      <c:valAx>
        <c:axId val="4997164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99718016"/>
        <c:crosses val="max"/>
        <c:crossBetween val="between"/>
      </c:valAx>
      <c:dateAx>
        <c:axId val="4997180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99716480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331"/>
          <c:h val="6.5839094823637964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66251128948201E-2"/>
          <c:y val="0.1074128571263181"/>
          <c:w val="0.8110950266919521"/>
          <c:h val="0.74333545216936114"/>
        </c:manualLayout>
      </c:layout>
      <c:areaChart>
        <c:grouping val="standard"/>
        <c:varyColors val="0"/>
        <c:ser>
          <c:idx val="2"/>
          <c:order val="1"/>
          <c:tx>
            <c:strRef>
              <c:f>Main!$DA$52</c:f>
              <c:strCache>
                <c:ptCount val="1"/>
                <c:pt idx="0">
                  <c:v>JACI HY Index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</a:ln>
          </c:spP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Main!$DA$54:$DA$120</c:f>
              <c:numCache>
                <c:formatCode>General</c:formatCode>
                <c:ptCount val="67"/>
                <c:pt idx="0">
                  <c:v>284.63600000000002</c:v>
                </c:pt>
                <c:pt idx="1">
                  <c:v>285.20069999999998</c:v>
                </c:pt>
                <c:pt idx="2">
                  <c:v>285.46870000000001</c:v>
                </c:pt>
                <c:pt idx="3">
                  <c:v>285.63690000000003</c:v>
                </c:pt>
                <c:pt idx="4">
                  <c:v>285.48779999999999</c:v>
                </c:pt>
                <c:pt idx="5">
                  <c:v>285.59829999999999</c:v>
                </c:pt>
                <c:pt idx="6">
                  <c:v>285.60750000000002</c:v>
                </c:pt>
                <c:pt idx="7">
                  <c:v>285.6395</c:v>
                </c:pt>
                <c:pt idx="8">
                  <c:v>285.67489999999998</c:v>
                </c:pt>
                <c:pt idx="9">
                  <c:v>285.90649999999999</c:v>
                </c:pt>
                <c:pt idx="10">
                  <c:v>286.1422</c:v>
                </c:pt>
                <c:pt idx="11">
                  <c:v>286.3014</c:v>
                </c:pt>
                <c:pt idx="12">
                  <c:v>286.38159999999999</c:v>
                </c:pt>
                <c:pt idx="13">
                  <c:v>286.48399999999998</c:v>
                </c:pt>
                <c:pt idx="14">
                  <c:v>286.37189999999998</c:v>
                </c:pt>
                <c:pt idx="15">
                  <c:v>286.44490000000002</c:v>
                </c:pt>
                <c:pt idx="16">
                  <c:v>286.16390000000001</c:v>
                </c:pt>
                <c:pt idx="17">
                  <c:v>286.0034</c:v>
                </c:pt>
                <c:pt idx="18">
                  <c:v>285.89069999999998</c:v>
                </c:pt>
                <c:pt idx="19">
                  <c:v>285.9554</c:v>
                </c:pt>
                <c:pt idx="20">
                  <c:v>285.86799999999999</c:v>
                </c:pt>
                <c:pt idx="21">
                  <c:v>285.54219999999998</c:v>
                </c:pt>
                <c:pt idx="22">
                  <c:v>285.54219999999998</c:v>
                </c:pt>
                <c:pt idx="23">
                  <c:v>285.46230000000003</c:v>
                </c:pt>
                <c:pt idx="24">
                  <c:v>285.46449999999999</c:v>
                </c:pt>
                <c:pt idx="25">
                  <c:v>285.43189999999998</c:v>
                </c:pt>
                <c:pt idx="26">
                  <c:v>285.08330000000001</c:v>
                </c:pt>
                <c:pt idx="27">
                  <c:v>285.6146</c:v>
                </c:pt>
                <c:pt idx="28">
                  <c:v>286.78429999999997</c:v>
                </c:pt>
                <c:pt idx="29">
                  <c:v>286.88959999999997</c:v>
                </c:pt>
                <c:pt idx="30">
                  <c:v>286.89109999999999</c:v>
                </c:pt>
                <c:pt idx="31">
                  <c:v>287.13740000000001</c:v>
                </c:pt>
                <c:pt idx="32">
                  <c:v>287.99990000000003</c:v>
                </c:pt>
                <c:pt idx="33">
                  <c:v>288.18979999999999</c:v>
                </c:pt>
                <c:pt idx="34">
                  <c:v>288.16430000000003</c:v>
                </c:pt>
                <c:pt idx="35">
                  <c:v>288.24709999999999</c:v>
                </c:pt>
                <c:pt idx="36">
                  <c:v>288.30779999999999</c:v>
                </c:pt>
                <c:pt idx="37">
                  <c:v>288.65640000000002</c:v>
                </c:pt>
                <c:pt idx="38">
                  <c:v>288.62880000000001</c:v>
                </c:pt>
                <c:pt idx="39">
                  <c:v>288.68709999999999</c:v>
                </c:pt>
                <c:pt idx="40">
                  <c:v>288.78489999999999</c:v>
                </c:pt>
                <c:pt idx="41">
                  <c:v>288.74059999999997</c:v>
                </c:pt>
                <c:pt idx="42">
                  <c:v>288.94779999999997</c:v>
                </c:pt>
                <c:pt idx="43">
                  <c:v>289.03710000000001</c:v>
                </c:pt>
                <c:pt idx="44">
                  <c:v>288.88580000000002</c:v>
                </c:pt>
                <c:pt idx="45">
                  <c:v>288.8895</c:v>
                </c:pt>
                <c:pt idx="46">
                  <c:v>288.79649999999998</c:v>
                </c:pt>
                <c:pt idx="47">
                  <c:v>288.79649999999998</c:v>
                </c:pt>
                <c:pt idx="48">
                  <c:v>288.78609999999998</c:v>
                </c:pt>
                <c:pt idx="49">
                  <c:v>288.56420000000003</c:v>
                </c:pt>
                <c:pt idx="50">
                  <c:v>288.74849999999998</c:v>
                </c:pt>
                <c:pt idx="51">
                  <c:v>288.68599999999998</c:v>
                </c:pt>
                <c:pt idx="52">
                  <c:v>288.49020000000002</c:v>
                </c:pt>
                <c:pt idx="53">
                  <c:v>288.34500000000003</c:v>
                </c:pt>
                <c:pt idx="54">
                  <c:v>288.05799999999999</c:v>
                </c:pt>
                <c:pt idx="55">
                  <c:v>287.77730000000003</c:v>
                </c:pt>
                <c:pt idx="56">
                  <c:v>287.44589999999999</c:v>
                </c:pt>
                <c:pt idx="57">
                  <c:v>287.44589999999999</c:v>
                </c:pt>
                <c:pt idx="58">
                  <c:v>287.3843</c:v>
                </c:pt>
                <c:pt idx="59">
                  <c:v>287.19589999999999</c:v>
                </c:pt>
                <c:pt idx="60">
                  <c:v>287.13249999999999</c:v>
                </c:pt>
                <c:pt idx="61">
                  <c:v>287.10050000000001</c:v>
                </c:pt>
                <c:pt idx="62">
                  <c:v>287.10050000000001</c:v>
                </c:pt>
                <c:pt idx="63">
                  <c:v>287.0498</c:v>
                </c:pt>
                <c:pt idx="64">
                  <c:v>286.93830000000003</c:v>
                </c:pt>
                <c:pt idx="65">
                  <c:v>286.95370000000003</c:v>
                </c:pt>
                <c:pt idx="66">
                  <c:v>286.89440000000002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BBF-4BC9-9FB2-E2025921D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750016"/>
        <c:axId val="499748224"/>
      </c:areaChart>
      <c:lineChart>
        <c:grouping val="standard"/>
        <c:varyColors val="0"/>
        <c:ser>
          <c:idx val="0"/>
          <c:order val="0"/>
          <c:tx>
            <c:strRef>
              <c:f>Main!$AM$52</c:f>
              <c:strCache>
                <c:ptCount val="1"/>
                <c:pt idx="0">
                  <c:v>Corr: JACI HY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Main!$E$54:$E$120</c:f>
              <c:numCache>
                <c:formatCode>m/d/yyyy</c:formatCode>
                <c:ptCount val="67"/>
                <c:pt idx="0">
                  <c:v>43179</c:v>
                </c:pt>
                <c:pt idx="1">
                  <c:v>43178</c:v>
                </c:pt>
                <c:pt idx="2">
                  <c:v>43175</c:v>
                </c:pt>
                <c:pt idx="3">
                  <c:v>43174</c:v>
                </c:pt>
                <c:pt idx="4">
                  <c:v>43173</c:v>
                </c:pt>
                <c:pt idx="5">
                  <c:v>43172</c:v>
                </c:pt>
                <c:pt idx="6">
                  <c:v>43171</c:v>
                </c:pt>
                <c:pt idx="7">
                  <c:v>43168</c:v>
                </c:pt>
                <c:pt idx="8">
                  <c:v>43167</c:v>
                </c:pt>
                <c:pt idx="9">
                  <c:v>43166</c:v>
                </c:pt>
                <c:pt idx="10">
                  <c:v>43165</c:v>
                </c:pt>
                <c:pt idx="11">
                  <c:v>43164</c:v>
                </c:pt>
                <c:pt idx="12">
                  <c:v>43161</c:v>
                </c:pt>
                <c:pt idx="13">
                  <c:v>43160</c:v>
                </c:pt>
                <c:pt idx="14">
                  <c:v>43159</c:v>
                </c:pt>
                <c:pt idx="15">
                  <c:v>43158</c:v>
                </c:pt>
                <c:pt idx="16">
                  <c:v>43157</c:v>
                </c:pt>
                <c:pt idx="17">
                  <c:v>43154</c:v>
                </c:pt>
                <c:pt idx="18">
                  <c:v>43153</c:v>
                </c:pt>
                <c:pt idx="19">
                  <c:v>43152</c:v>
                </c:pt>
                <c:pt idx="20">
                  <c:v>43151</c:v>
                </c:pt>
                <c:pt idx="21">
                  <c:v>43150</c:v>
                </c:pt>
                <c:pt idx="22">
                  <c:v>43147</c:v>
                </c:pt>
                <c:pt idx="23">
                  <c:v>43146</c:v>
                </c:pt>
                <c:pt idx="24">
                  <c:v>43145</c:v>
                </c:pt>
                <c:pt idx="25">
                  <c:v>43144</c:v>
                </c:pt>
                <c:pt idx="26">
                  <c:v>43143</c:v>
                </c:pt>
                <c:pt idx="27">
                  <c:v>43140</c:v>
                </c:pt>
                <c:pt idx="28">
                  <c:v>43139</c:v>
                </c:pt>
                <c:pt idx="29">
                  <c:v>43138</c:v>
                </c:pt>
                <c:pt idx="30">
                  <c:v>43137</c:v>
                </c:pt>
                <c:pt idx="31">
                  <c:v>43136</c:v>
                </c:pt>
                <c:pt idx="32">
                  <c:v>43133</c:v>
                </c:pt>
                <c:pt idx="33">
                  <c:v>43132</c:v>
                </c:pt>
                <c:pt idx="34">
                  <c:v>43131</c:v>
                </c:pt>
                <c:pt idx="35">
                  <c:v>43130</c:v>
                </c:pt>
                <c:pt idx="36">
                  <c:v>43129</c:v>
                </c:pt>
                <c:pt idx="37">
                  <c:v>43126</c:v>
                </c:pt>
                <c:pt idx="38">
                  <c:v>43125</c:v>
                </c:pt>
                <c:pt idx="39">
                  <c:v>43124</c:v>
                </c:pt>
                <c:pt idx="40">
                  <c:v>43123</c:v>
                </c:pt>
                <c:pt idx="41">
                  <c:v>43122</c:v>
                </c:pt>
                <c:pt idx="42">
                  <c:v>43119</c:v>
                </c:pt>
                <c:pt idx="43">
                  <c:v>43118</c:v>
                </c:pt>
                <c:pt idx="44">
                  <c:v>43117</c:v>
                </c:pt>
                <c:pt idx="45">
                  <c:v>43116</c:v>
                </c:pt>
                <c:pt idx="46">
                  <c:v>43115</c:v>
                </c:pt>
                <c:pt idx="47">
                  <c:v>43112</c:v>
                </c:pt>
                <c:pt idx="48">
                  <c:v>43111</c:v>
                </c:pt>
                <c:pt idx="49">
                  <c:v>43110</c:v>
                </c:pt>
                <c:pt idx="50">
                  <c:v>43109</c:v>
                </c:pt>
                <c:pt idx="51">
                  <c:v>43108</c:v>
                </c:pt>
                <c:pt idx="52">
                  <c:v>43105</c:v>
                </c:pt>
                <c:pt idx="53">
                  <c:v>43104</c:v>
                </c:pt>
                <c:pt idx="54">
                  <c:v>43103</c:v>
                </c:pt>
                <c:pt idx="55">
                  <c:v>43102</c:v>
                </c:pt>
                <c:pt idx="56">
                  <c:v>43101</c:v>
                </c:pt>
                <c:pt idx="57">
                  <c:v>43098</c:v>
                </c:pt>
                <c:pt idx="58">
                  <c:v>43097</c:v>
                </c:pt>
                <c:pt idx="59">
                  <c:v>43096</c:v>
                </c:pt>
                <c:pt idx="60">
                  <c:v>43095</c:v>
                </c:pt>
                <c:pt idx="61">
                  <c:v>43094</c:v>
                </c:pt>
                <c:pt idx="62">
                  <c:v>43091</c:v>
                </c:pt>
                <c:pt idx="63">
                  <c:v>43090</c:v>
                </c:pt>
                <c:pt idx="64">
                  <c:v>43089</c:v>
                </c:pt>
                <c:pt idx="65">
                  <c:v>43088</c:v>
                </c:pt>
                <c:pt idx="66">
                  <c:v>43087</c:v>
                </c:pt>
              </c:numCache>
            </c:numRef>
          </c:cat>
          <c:val>
            <c:numRef>
              <c:f>Main!$AM$54:$AM$120</c:f>
              <c:numCache>
                <c:formatCode>General</c:formatCode>
                <c:ptCount val="67"/>
                <c:pt idx="0">
                  <c:v>0.36134106100806168</c:v>
                </c:pt>
                <c:pt idx="1">
                  <c:v>0.42683296069833676</c:v>
                </c:pt>
                <c:pt idx="2">
                  <c:v>0.42567809954154828</c:v>
                </c:pt>
                <c:pt idx="3">
                  <c:v>0.42638668285578163</c:v>
                </c:pt>
                <c:pt idx="4">
                  <c:v>0.42391063326974776</c:v>
                </c:pt>
                <c:pt idx="5">
                  <c:v>0.42215360107800115</c:v>
                </c:pt>
                <c:pt idx="6">
                  <c:v>0.42590807944579273</c:v>
                </c:pt>
                <c:pt idx="7">
                  <c:v>0.43229608129650848</c:v>
                </c:pt>
                <c:pt idx="8">
                  <c:v>0.43571448723782569</c:v>
                </c:pt>
                <c:pt idx="9">
                  <c:v>0.44356737450974754</c:v>
                </c:pt>
                <c:pt idx="10">
                  <c:v>0.435787567104235</c:v>
                </c:pt>
                <c:pt idx="11">
                  <c:v>0.46155338594162099</c:v>
                </c:pt>
                <c:pt idx="12">
                  <c:v>0.44873133457180292</c:v>
                </c:pt>
                <c:pt idx="13">
                  <c:v>0.43097811840082828</c:v>
                </c:pt>
                <c:pt idx="14">
                  <c:v>0.43351583303348945</c:v>
                </c:pt>
                <c:pt idx="15">
                  <c:v>0.40710294177937761</c:v>
                </c:pt>
                <c:pt idx="16">
                  <c:v>0.42991246361719743</c:v>
                </c:pt>
                <c:pt idx="17">
                  <c:v>0.42531404260244299</c:v>
                </c:pt>
                <c:pt idx="18">
                  <c:v>0.40325319064316728</c:v>
                </c:pt>
                <c:pt idx="19">
                  <c:v>0.39387896181892751</c:v>
                </c:pt>
                <c:pt idx="20">
                  <c:v>0.39410445529694849</c:v>
                </c:pt>
                <c:pt idx="21">
                  <c:v>0.38387828913505695</c:v>
                </c:pt>
                <c:pt idx="22">
                  <c:v>0.38353531993656992</c:v>
                </c:pt>
                <c:pt idx="23">
                  <c:v>0.38596752784957095</c:v>
                </c:pt>
                <c:pt idx="24">
                  <c:v>0.38450316809655011</c:v>
                </c:pt>
                <c:pt idx="25">
                  <c:v>0.38634707172514993</c:v>
                </c:pt>
                <c:pt idx="26">
                  <c:v>0.36370595347852364</c:v>
                </c:pt>
                <c:pt idx="27">
                  <c:v>0.42053435233997405</c:v>
                </c:pt>
                <c:pt idx="28">
                  <c:v>0.37843927565846736</c:v>
                </c:pt>
                <c:pt idx="29">
                  <c:v>0.38180171533554974</c:v>
                </c:pt>
                <c:pt idx="30">
                  <c:v>0.41332129416136293</c:v>
                </c:pt>
                <c:pt idx="31">
                  <c:v>0.37712676410158635</c:v>
                </c:pt>
                <c:pt idx="32">
                  <c:v>0.18933384021336191</c:v>
                </c:pt>
                <c:pt idx="33">
                  <c:v>0.16217020780823815</c:v>
                </c:pt>
                <c:pt idx="34">
                  <c:v>0.15729558420755196</c:v>
                </c:pt>
                <c:pt idx="35">
                  <c:v>0.16336172982449887</c:v>
                </c:pt>
                <c:pt idx="36">
                  <c:v>0.15841483000847253</c:v>
                </c:pt>
                <c:pt idx="37">
                  <c:v>0.11559527871739396</c:v>
                </c:pt>
                <c:pt idx="38">
                  <c:v>0.11598075589918494</c:v>
                </c:pt>
                <c:pt idx="39">
                  <c:v>0.11163592559855083</c:v>
                </c:pt>
                <c:pt idx="40">
                  <c:v>0.11197063084377892</c:v>
                </c:pt>
                <c:pt idx="41">
                  <c:v>0.11083182707122781</c:v>
                </c:pt>
                <c:pt idx="42">
                  <c:v>0.12392051096628104</c:v>
                </c:pt>
                <c:pt idx="43">
                  <c:v>0.12923219864026517</c:v>
                </c:pt>
                <c:pt idx="44">
                  <c:v>0.11580428898323041</c:v>
                </c:pt>
                <c:pt idx="45">
                  <c:v>0.11427509993740929</c:v>
                </c:pt>
                <c:pt idx="46">
                  <c:v>0.10497110440764297</c:v>
                </c:pt>
                <c:pt idx="47">
                  <c:v>0.10280706949936534</c:v>
                </c:pt>
                <c:pt idx="48">
                  <c:v>9.9102150159540159E-2</c:v>
                </c:pt>
                <c:pt idx="49">
                  <c:v>7.0172625064208557E-2</c:v>
                </c:pt>
                <c:pt idx="50">
                  <c:v>7.3598531573198359E-2</c:v>
                </c:pt>
                <c:pt idx="51">
                  <c:v>7.1155642949265338E-2</c:v>
                </c:pt>
                <c:pt idx="52">
                  <c:v>7.4806609708932728E-2</c:v>
                </c:pt>
                <c:pt idx="53">
                  <c:v>7.58436390571013E-2</c:v>
                </c:pt>
                <c:pt idx="54">
                  <c:v>5.5087046379128535E-2</c:v>
                </c:pt>
                <c:pt idx="55">
                  <c:v>3.0571344513499476E-2</c:v>
                </c:pt>
                <c:pt idx="56">
                  <c:v>-2.7316969317628337E-2</c:v>
                </c:pt>
                <c:pt idx="57">
                  <c:v>-2.7258115092959022E-2</c:v>
                </c:pt>
                <c:pt idx="58">
                  <c:v>-2.4465404683193179E-2</c:v>
                </c:pt>
                <c:pt idx="59">
                  <c:v>-4.0455906456113647E-2</c:v>
                </c:pt>
                <c:pt idx="60">
                  <c:v>-3.7965778711411761E-2</c:v>
                </c:pt>
                <c:pt idx="61">
                  <c:v>-5.65499929447063E-2</c:v>
                </c:pt>
                <c:pt idx="62">
                  <c:v>-5.6409481869785873E-2</c:v>
                </c:pt>
                <c:pt idx="63">
                  <c:v>-5.2111274305068969E-2</c:v>
                </c:pt>
                <c:pt idx="64">
                  <c:v>-3.938193166176427E-2</c:v>
                </c:pt>
                <c:pt idx="65">
                  <c:v>-5.595875941354949E-2</c:v>
                </c:pt>
                <c:pt idx="66">
                  <c:v>-5.2242650827989914E-2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BF-4BC9-9FB2-E2025921D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745152"/>
        <c:axId val="499746688"/>
      </c:lineChart>
      <c:dateAx>
        <c:axId val="499745152"/>
        <c:scaling>
          <c:orientation val="minMax"/>
        </c:scaling>
        <c:delete val="0"/>
        <c:axPos val="b"/>
        <c:numFmt formatCode="dmmm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99746688"/>
        <c:crosses val="autoZero"/>
        <c:auto val="1"/>
        <c:lblOffset val="100"/>
        <c:baseTimeUnit val="days"/>
        <c:majorUnit val="1"/>
      </c:dateAx>
      <c:valAx>
        <c:axId val="4997466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99745152"/>
        <c:crosses val="autoZero"/>
        <c:crossBetween val="between"/>
      </c:valAx>
      <c:valAx>
        <c:axId val="4997482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499750016"/>
        <c:crosses val="max"/>
        <c:crossBetween val="between"/>
      </c:valAx>
      <c:dateAx>
        <c:axId val="4997500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99748224"/>
        <c:crosses val="autoZero"/>
        <c:auto val="1"/>
        <c:lblOffset val="100"/>
        <c:baseTimeUnit val="days"/>
      </c:date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4.4931324257532934E-2"/>
          <c:y val="2.1904868489747816E-2"/>
          <c:w val="0.88103351529164553"/>
          <c:h val="6.5839094823637603E-2"/>
        </c:manualLayout>
      </c:layout>
      <c:overlay val="0"/>
      <c:txPr>
        <a:bodyPr/>
        <a:lstStyle/>
        <a:p>
          <a:pPr>
            <a:defRPr lang="en-US" sz="8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399" l="0.70000000000000062" r="0.70000000000000062" t="0.7500000000000139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Relationship Id="rId63" Type="http://schemas.openxmlformats.org/officeDocument/2006/relationships/chart" Target="../charts/chart6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61" Type="http://schemas.openxmlformats.org/officeDocument/2006/relationships/chart" Target="../charts/chart61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65" Type="http://schemas.openxmlformats.org/officeDocument/2006/relationships/chart" Target="../charts/chart6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64" Type="http://schemas.openxmlformats.org/officeDocument/2006/relationships/chart" Target="../charts/chart64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3.xml"/><Relationship Id="rId3" Type="http://schemas.openxmlformats.org/officeDocument/2006/relationships/chart" Target="../charts/chart68.xml"/><Relationship Id="rId7" Type="http://schemas.openxmlformats.org/officeDocument/2006/relationships/chart" Target="../charts/chart72.xml"/><Relationship Id="rId2" Type="http://schemas.openxmlformats.org/officeDocument/2006/relationships/chart" Target="../charts/chart67.xml"/><Relationship Id="rId1" Type="http://schemas.openxmlformats.org/officeDocument/2006/relationships/chart" Target="../charts/chart66.xml"/><Relationship Id="rId6" Type="http://schemas.openxmlformats.org/officeDocument/2006/relationships/chart" Target="../charts/chart71.xml"/><Relationship Id="rId5" Type="http://schemas.openxmlformats.org/officeDocument/2006/relationships/chart" Target="../charts/chart70.xml"/><Relationship Id="rId10" Type="http://schemas.openxmlformats.org/officeDocument/2006/relationships/chart" Target="../charts/chart75.xml"/><Relationship Id="rId4" Type="http://schemas.openxmlformats.org/officeDocument/2006/relationships/chart" Target="../charts/chart69.xml"/><Relationship Id="rId9" Type="http://schemas.openxmlformats.org/officeDocument/2006/relationships/chart" Target="../charts/chart7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0</xdr:rowOff>
    </xdr:from>
    <xdr:to>
      <xdr:col>22</xdr:col>
      <xdr:colOff>827</xdr:colOff>
      <xdr:row>15</xdr:row>
      <xdr:rowOff>110157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2</xdr:row>
      <xdr:rowOff>0</xdr:rowOff>
    </xdr:from>
    <xdr:to>
      <xdr:col>27</xdr:col>
      <xdr:colOff>827</xdr:colOff>
      <xdr:row>15</xdr:row>
      <xdr:rowOff>110157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2</xdr:row>
      <xdr:rowOff>0</xdr:rowOff>
    </xdr:from>
    <xdr:to>
      <xdr:col>32</xdr:col>
      <xdr:colOff>827</xdr:colOff>
      <xdr:row>15</xdr:row>
      <xdr:rowOff>110157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17</xdr:row>
      <xdr:rowOff>0</xdr:rowOff>
    </xdr:from>
    <xdr:to>
      <xdr:col>7</xdr:col>
      <xdr:colOff>827</xdr:colOff>
      <xdr:row>30</xdr:row>
      <xdr:rowOff>110157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17</xdr:row>
      <xdr:rowOff>0</xdr:rowOff>
    </xdr:from>
    <xdr:to>
      <xdr:col>12</xdr:col>
      <xdr:colOff>827</xdr:colOff>
      <xdr:row>30</xdr:row>
      <xdr:rowOff>110157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0</xdr:colOff>
      <xdr:row>17</xdr:row>
      <xdr:rowOff>0</xdr:rowOff>
    </xdr:from>
    <xdr:to>
      <xdr:col>17</xdr:col>
      <xdr:colOff>827</xdr:colOff>
      <xdr:row>30</xdr:row>
      <xdr:rowOff>110157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17</xdr:row>
      <xdr:rowOff>0</xdr:rowOff>
    </xdr:from>
    <xdr:to>
      <xdr:col>22</xdr:col>
      <xdr:colOff>827</xdr:colOff>
      <xdr:row>30</xdr:row>
      <xdr:rowOff>110157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0</xdr:colOff>
      <xdr:row>17</xdr:row>
      <xdr:rowOff>0</xdr:rowOff>
    </xdr:from>
    <xdr:to>
      <xdr:col>27</xdr:col>
      <xdr:colOff>827</xdr:colOff>
      <xdr:row>30</xdr:row>
      <xdr:rowOff>110157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0</xdr:colOff>
      <xdr:row>17</xdr:row>
      <xdr:rowOff>0</xdr:rowOff>
    </xdr:from>
    <xdr:to>
      <xdr:col>32</xdr:col>
      <xdr:colOff>827</xdr:colOff>
      <xdr:row>30</xdr:row>
      <xdr:rowOff>110157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32</xdr:row>
      <xdr:rowOff>0</xdr:rowOff>
    </xdr:from>
    <xdr:to>
      <xdr:col>7</xdr:col>
      <xdr:colOff>827</xdr:colOff>
      <xdr:row>45</xdr:row>
      <xdr:rowOff>110157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32</xdr:row>
      <xdr:rowOff>0</xdr:rowOff>
    </xdr:from>
    <xdr:to>
      <xdr:col>12</xdr:col>
      <xdr:colOff>827</xdr:colOff>
      <xdr:row>45</xdr:row>
      <xdr:rowOff>110157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32</xdr:row>
      <xdr:rowOff>0</xdr:rowOff>
    </xdr:from>
    <xdr:to>
      <xdr:col>17</xdr:col>
      <xdr:colOff>827</xdr:colOff>
      <xdr:row>45</xdr:row>
      <xdr:rowOff>110157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32</xdr:row>
      <xdr:rowOff>0</xdr:rowOff>
    </xdr:from>
    <xdr:to>
      <xdr:col>22</xdr:col>
      <xdr:colOff>827</xdr:colOff>
      <xdr:row>45</xdr:row>
      <xdr:rowOff>110157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22</xdr:col>
      <xdr:colOff>0</xdr:colOff>
      <xdr:row>32</xdr:row>
      <xdr:rowOff>0</xdr:rowOff>
    </xdr:from>
    <xdr:to>
      <xdr:col>27</xdr:col>
      <xdr:colOff>827</xdr:colOff>
      <xdr:row>45</xdr:row>
      <xdr:rowOff>110157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27</xdr:col>
      <xdr:colOff>0</xdr:colOff>
      <xdr:row>32</xdr:row>
      <xdr:rowOff>0</xdr:rowOff>
    </xdr:from>
    <xdr:to>
      <xdr:col>32</xdr:col>
      <xdr:colOff>827</xdr:colOff>
      <xdr:row>45</xdr:row>
      <xdr:rowOff>110157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47</xdr:row>
      <xdr:rowOff>0</xdr:rowOff>
    </xdr:from>
    <xdr:to>
      <xdr:col>7</xdr:col>
      <xdr:colOff>827</xdr:colOff>
      <xdr:row>60</xdr:row>
      <xdr:rowOff>110157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0</xdr:colOff>
      <xdr:row>47</xdr:row>
      <xdr:rowOff>0</xdr:rowOff>
    </xdr:from>
    <xdr:to>
      <xdr:col>12</xdr:col>
      <xdr:colOff>827</xdr:colOff>
      <xdr:row>60</xdr:row>
      <xdr:rowOff>110157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0</xdr:colOff>
      <xdr:row>47</xdr:row>
      <xdr:rowOff>0</xdr:rowOff>
    </xdr:from>
    <xdr:to>
      <xdr:col>17</xdr:col>
      <xdr:colOff>827</xdr:colOff>
      <xdr:row>60</xdr:row>
      <xdr:rowOff>110157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22</xdr:col>
      <xdr:colOff>827</xdr:colOff>
      <xdr:row>60</xdr:row>
      <xdr:rowOff>110157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22</xdr:col>
      <xdr:colOff>0</xdr:colOff>
      <xdr:row>47</xdr:row>
      <xdr:rowOff>0</xdr:rowOff>
    </xdr:from>
    <xdr:to>
      <xdr:col>27</xdr:col>
      <xdr:colOff>827</xdr:colOff>
      <xdr:row>60</xdr:row>
      <xdr:rowOff>110157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27</xdr:col>
      <xdr:colOff>0</xdr:colOff>
      <xdr:row>47</xdr:row>
      <xdr:rowOff>0</xdr:rowOff>
    </xdr:from>
    <xdr:to>
      <xdr:col>32</xdr:col>
      <xdr:colOff>827</xdr:colOff>
      <xdr:row>60</xdr:row>
      <xdr:rowOff>110157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62</xdr:row>
      <xdr:rowOff>0</xdr:rowOff>
    </xdr:from>
    <xdr:to>
      <xdr:col>7</xdr:col>
      <xdr:colOff>827</xdr:colOff>
      <xdr:row>75</xdr:row>
      <xdr:rowOff>110157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7</xdr:col>
      <xdr:colOff>0</xdr:colOff>
      <xdr:row>62</xdr:row>
      <xdr:rowOff>0</xdr:rowOff>
    </xdr:from>
    <xdr:to>
      <xdr:col>12</xdr:col>
      <xdr:colOff>827</xdr:colOff>
      <xdr:row>75</xdr:row>
      <xdr:rowOff>110157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12</xdr:col>
      <xdr:colOff>0</xdr:colOff>
      <xdr:row>62</xdr:row>
      <xdr:rowOff>0</xdr:rowOff>
    </xdr:from>
    <xdr:to>
      <xdr:col>17</xdr:col>
      <xdr:colOff>827</xdr:colOff>
      <xdr:row>75</xdr:row>
      <xdr:rowOff>110157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17</xdr:col>
      <xdr:colOff>0</xdr:colOff>
      <xdr:row>62</xdr:row>
      <xdr:rowOff>0</xdr:rowOff>
    </xdr:from>
    <xdr:to>
      <xdr:col>22</xdr:col>
      <xdr:colOff>827</xdr:colOff>
      <xdr:row>75</xdr:row>
      <xdr:rowOff>110157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22</xdr:col>
      <xdr:colOff>0</xdr:colOff>
      <xdr:row>62</xdr:row>
      <xdr:rowOff>0</xdr:rowOff>
    </xdr:from>
    <xdr:to>
      <xdr:col>27</xdr:col>
      <xdr:colOff>827</xdr:colOff>
      <xdr:row>75</xdr:row>
      <xdr:rowOff>110157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27</xdr:col>
      <xdr:colOff>0</xdr:colOff>
      <xdr:row>62</xdr:row>
      <xdr:rowOff>0</xdr:rowOff>
    </xdr:from>
    <xdr:to>
      <xdr:col>32</xdr:col>
      <xdr:colOff>827</xdr:colOff>
      <xdr:row>75</xdr:row>
      <xdr:rowOff>110157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</xdr:col>
      <xdr:colOff>0</xdr:colOff>
      <xdr:row>77</xdr:row>
      <xdr:rowOff>0</xdr:rowOff>
    </xdr:from>
    <xdr:to>
      <xdr:col>7</xdr:col>
      <xdr:colOff>827</xdr:colOff>
      <xdr:row>90</xdr:row>
      <xdr:rowOff>110157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xmlns="" id="{00000000-0008-0000-00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7</xdr:col>
      <xdr:colOff>0</xdr:colOff>
      <xdr:row>77</xdr:row>
      <xdr:rowOff>0</xdr:rowOff>
    </xdr:from>
    <xdr:to>
      <xdr:col>12</xdr:col>
      <xdr:colOff>827</xdr:colOff>
      <xdr:row>90</xdr:row>
      <xdr:rowOff>110157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xmlns="" id="{00000000-0008-0000-00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12</xdr:col>
      <xdr:colOff>0</xdr:colOff>
      <xdr:row>77</xdr:row>
      <xdr:rowOff>0</xdr:rowOff>
    </xdr:from>
    <xdr:to>
      <xdr:col>17</xdr:col>
      <xdr:colOff>827</xdr:colOff>
      <xdr:row>90</xdr:row>
      <xdr:rowOff>110157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xmlns="" id="{00000000-0008-0000-00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17</xdr:col>
      <xdr:colOff>0</xdr:colOff>
      <xdr:row>77</xdr:row>
      <xdr:rowOff>0</xdr:rowOff>
    </xdr:from>
    <xdr:to>
      <xdr:col>22</xdr:col>
      <xdr:colOff>827</xdr:colOff>
      <xdr:row>90</xdr:row>
      <xdr:rowOff>110157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xmlns="" id="{00000000-0008-0000-0000-00002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22</xdr:col>
      <xdr:colOff>0</xdr:colOff>
      <xdr:row>77</xdr:row>
      <xdr:rowOff>0</xdr:rowOff>
    </xdr:from>
    <xdr:to>
      <xdr:col>27</xdr:col>
      <xdr:colOff>827</xdr:colOff>
      <xdr:row>90</xdr:row>
      <xdr:rowOff>110157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xmlns="" id="{00000000-0008-0000-0000-00002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27</xdr:col>
      <xdr:colOff>0</xdr:colOff>
      <xdr:row>77</xdr:row>
      <xdr:rowOff>0</xdr:rowOff>
    </xdr:from>
    <xdr:to>
      <xdr:col>32</xdr:col>
      <xdr:colOff>827</xdr:colOff>
      <xdr:row>90</xdr:row>
      <xdr:rowOff>110157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xmlns="" id="{00000000-0008-0000-0000-00002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92</xdr:row>
      <xdr:rowOff>0</xdr:rowOff>
    </xdr:from>
    <xdr:to>
      <xdr:col>7</xdr:col>
      <xdr:colOff>827</xdr:colOff>
      <xdr:row>105</xdr:row>
      <xdr:rowOff>110157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xmlns="" id="{00000000-0008-0000-0000-00002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</xdr:col>
      <xdr:colOff>0</xdr:colOff>
      <xdr:row>2</xdr:row>
      <xdr:rowOff>0</xdr:rowOff>
    </xdr:from>
    <xdr:to>
      <xdr:col>7</xdr:col>
      <xdr:colOff>827</xdr:colOff>
      <xdr:row>15</xdr:row>
      <xdr:rowOff>110157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xmlns="" id="{00000000-0008-0000-0000-00002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12</xdr:col>
      <xdr:colOff>827</xdr:colOff>
      <xdr:row>15</xdr:row>
      <xdr:rowOff>110157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xmlns="" id="{00000000-0008-0000-0000-00002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12</xdr:col>
      <xdr:colOff>0</xdr:colOff>
      <xdr:row>2</xdr:row>
      <xdr:rowOff>0</xdr:rowOff>
    </xdr:from>
    <xdr:to>
      <xdr:col>17</xdr:col>
      <xdr:colOff>827</xdr:colOff>
      <xdr:row>15</xdr:row>
      <xdr:rowOff>110157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xmlns="" id="{00000000-0008-0000-0000-00002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7</xdr:col>
      <xdr:colOff>0</xdr:colOff>
      <xdr:row>92</xdr:row>
      <xdr:rowOff>0</xdr:rowOff>
    </xdr:from>
    <xdr:to>
      <xdr:col>12</xdr:col>
      <xdr:colOff>827</xdr:colOff>
      <xdr:row>105</xdr:row>
      <xdr:rowOff>110157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xmlns="" id="{00000000-0008-0000-0000-00002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12</xdr:col>
      <xdr:colOff>0</xdr:colOff>
      <xdr:row>92</xdr:row>
      <xdr:rowOff>0</xdr:rowOff>
    </xdr:from>
    <xdr:to>
      <xdr:col>17</xdr:col>
      <xdr:colOff>827</xdr:colOff>
      <xdr:row>105</xdr:row>
      <xdr:rowOff>110157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xmlns="" id="{00000000-0008-0000-0000-00002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17</xdr:col>
      <xdr:colOff>0</xdr:colOff>
      <xdr:row>92</xdr:row>
      <xdr:rowOff>0</xdr:rowOff>
    </xdr:from>
    <xdr:to>
      <xdr:col>22</xdr:col>
      <xdr:colOff>827</xdr:colOff>
      <xdr:row>105</xdr:row>
      <xdr:rowOff>110157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xmlns="" id="{00000000-0008-0000-0000-00002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22</xdr:col>
      <xdr:colOff>0</xdr:colOff>
      <xdr:row>92</xdr:row>
      <xdr:rowOff>0</xdr:rowOff>
    </xdr:from>
    <xdr:to>
      <xdr:col>27</xdr:col>
      <xdr:colOff>827</xdr:colOff>
      <xdr:row>105</xdr:row>
      <xdr:rowOff>110157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xmlns="" id="{00000000-0008-0000-0000-00003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27</xdr:col>
      <xdr:colOff>0</xdr:colOff>
      <xdr:row>92</xdr:row>
      <xdr:rowOff>0</xdr:rowOff>
    </xdr:from>
    <xdr:to>
      <xdr:col>32</xdr:col>
      <xdr:colOff>827</xdr:colOff>
      <xdr:row>105</xdr:row>
      <xdr:rowOff>110157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xmlns="" id="{00000000-0008-0000-0000-00003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2</xdr:col>
      <xdr:colOff>0</xdr:colOff>
      <xdr:row>107</xdr:row>
      <xdr:rowOff>0</xdr:rowOff>
    </xdr:from>
    <xdr:to>
      <xdr:col>7</xdr:col>
      <xdr:colOff>827</xdr:colOff>
      <xdr:row>120</xdr:row>
      <xdr:rowOff>110157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xmlns="" id="{00000000-0008-0000-0000-00003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7</xdr:col>
      <xdr:colOff>0</xdr:colOff>
      <xdr:row>107</xdr:row>
      <xdr:rowOff>0</xdr:rowOff>
    </xdr:from>
    <xdr:to>
      <xdr:col>12</xdr:col>
      <xdr:colOff>827</xdr:colOff>
      <xdr:row>120</xdr:row>
      <xdr:rowOff>110157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xmlns="" id="{00000000-0008-0000-0000-00003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12</xdr:col>
      <xdr:colOff>0</xdr:colOff>
      <xdr:row>107</xdr:row>
      <xdr:rowOff>0</xdr:rowOff>
    </xdr:from>
    <xdr:to>
      <xdr:col>17</xdr:col>
      <xdr:colOff>827</xdr:colOff>
      <xdr:row>120</xdr:row>
      <xdr:rowOff>110157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xmlns="" id="{00000000-0008-0000-0000-00003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17</xdr:col>
      <xdr:colOff>0</xdr:colOff>
      <xdr:row>107</xdr:row>
      <xdr:rowOff>0</xdr:rowOff>
    </xdr:from>
    <xdr:to>
      <xdr:col>22</xdr:col>
      <xdr:colOff>827</xdr:colOff>
      <xdr:row>120</xdr:row>
      <xdr:rowOff>110157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xmlns="" id="{00000000-0008-0000-0000-00003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22</xdr:col>
      <xdr:colOff>0</xdr:colOff>
      <xdr:row>107</xdr:row>
      <xdr:rowOff>0</xdr:rowOff>
    </xdr:from>
    <xdr:to>
      <xdr:col>27</xdr:col>
      <xdr:colOff>827</xdr:colOff>
      <xdr:row>120</xdr:row>
      <xdr:rowOff>110157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xmlns="" id="{00000000-0008-0000-0000-00003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27</xdr:col>
      <xdr:colOff>0</xdr:colOff>
      <xdr:row>107</xdr:row>
      <xdr:rowOff>0</xdr:rowOff>
    </xdr:from>
    <xdr:to>
      <xdr:col>32</xdr:col>
      <xdr:colOff>827</xdr:colOff>
      <xdr:row>120</xdr:row>
      <xdr:rowOff>110157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xmlns="" id="{00000000-0008-0000-0000-00003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2</xdr:col>
      <xdr:colOff>0</xdr:colOff>
      <xdr:row>122</xdr:row>
      <xdr:rowOff>0</xdr:rowOff>
    </xdr:from>
    <xdr:to>
      <xdr:col>7</xdr:col>
      <xdr:colOff>827</xdr:colOff>
      <xdr:row>135</xdr:row>
      <xdr:rowOff>110157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xmlns="" id="{00000000-0008-0000-0000-00003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7</xdr:col>
      <xdr:colOff>0</xdr:colOff>
      <xdr:row>122</xdr:row>
      <xdr:rowOff>0</xdr:rowOff>
    </xdr:from>
    <xdr:to>
      <xdr:col>12</xdr:col>
      <xdr:colOff>827</xdr:colOff>
      <xdr:row>135</xdr:row>
      <xdr:rowOff>110157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xmlns="" id="{00000000-0008-0000-0000-00003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12</xdr:col>
      <xdr:colOff>0</xdr:colOff>
      <xdr:row>122</xdr:row>
      <xdr:rowOff>0</xdr:rowOff>
    </xdr:from>
    <xdr:to>
      <xdr:col>17</xdr:col>
      <xdr:colOff>827</xdr:colOff>
      <xdr:row>135</xdr:row>
      <xdr:rowOff>110157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xmlns="" id="{00000000-0008-0000-0000-00003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17</xdr:col>
      <xdr:colOff>0</xdr:colOff>
      <xdr:row>122</xdr:row>
      <xdr:rowOff>0</xdr:rowOff>
    </xdr:from>
    <xdr:to>
      <xdr:col>22</xdr:col>
      <xdr:colOff>827</xdr:colOff>
      <xdr:row>135</xdr:row>
      <xdr:rowOff>110157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xmlns="" id="{00000000-0008-0000-0000-00003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22</xdr:col>
      <xdr:colOff>0</xdr:colOff>
      <xdr:row>122</xdr:row>
      <xdr:rowOff>0</xdr:rowOff>
    </xdr:from>
    <xdr:to>
      <xdr:col>27</xdr:col>
      <xdr:colOff>827</xdr:colOff>
      <xdr:row>135</xdr:row>
      <xdr:rowOff>110157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xmlns="" id="{00000000-0008-0000-0000-00003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27</xdr:col>
      <xdr:colOff>0</xdr:colOff>
      <xdr:row>122</xdr:row>
      <xdr:rowOff>0</xdr:rowOff>
    </xdr:from>
    <xdr:to>
      <xdr:col>32</xdr:col>
      <xdr:colOff>827</xdr:colOff>
      <xdr:row>135</xdr:row>
      <xdr:rowOff>110157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xmlns="" id="{00000000-0008-0000-0000-00003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2</xdr:col>
      <xdr:colOff>0</xdr:colOff>
      <xdr:row>137</xdr:row>
      <xdr:rowOff>0</xdr:rowOff>
    </xdr:from>
    <xdr:to>
      <xdr:col>7</xdr:col>
      <xdr:colOff>827</xdr:colOff>
      <xdr:row>150</xdr:row>
      <xdr:rowOff>110157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xmlns="" id="{00000000-0008-0000-0000-00003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7</xdr:col>
      <xdr:colOff>0</xdr:colOff>
      <xdr:row>137</xdr:row>
      <xdr:rowOff>0</xdr:rowOff>
    </xdr:from>
    <xdr:to>
      <xdr:col>12</xdr:col>
      <xdr:colOff>827</xdr:colOff>
      <xdr:row>150</xdr:row>
      <xdr:rowOff>110157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xmlns="" id="{00000000-0008-0000-0000-00003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12</xdr:col>
      <xdr:colOff>0</xdr:colOff>
      <xdr:row>137</xdr:row>
      <xdr:rowOff>0</xdr:rowOff>
    </xdr:from>
    <xdr:to>
      <xdr:col>17</xdr:col>
      <xdr:colOff>827</xdr:colOff>
      <xdr:row>150</xdr:row>
      <xdr:rowOff>110157</xdr:rowOff>
    </xdr:to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xmlns="" id="{00000000-0008-0000-0000-00004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17</xdr:col>
      <xdr:colOff>0</xdr:colOff>
      <xdr:row>137</xdr:row>
      <xdr:rowOff>0</xdr:rowOff>
    </xdr:from>
    <xdr:to>
      <xdr:col>22</xdr:col>
      <xdr:colOff>827</xdr:colOff>
      <xdr:row>150</xdr:row>
      <xdr:rowOff>110157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xmlns="" id="{00000000-0008-0000-0000-00004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22</xdr:col>
      <xdr:colOff>0</xdr:colOff>
      <xdr:row>137</xdr:row>
      <xdr:rowOff>0</xdr:rowOff>
    </xdr:from>
    <xdr:to>
      <xdr:col>27</xdr:col>
      <xdr:colOff>827</xdr:colOff>
      <xdr:row>150</xdr:row>
      <xdr:rowOff>110157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xmlns="" id="{00000000-0008-0000-0000-00004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27</xdr:col>
      <xdr:colOff>0</xdr:colOff>
      <xdr:row>137</xdr:row>
      <xdr:rowOff>0</xdr:rowOff>
    </xdr:from>
    <xdr:to>
      <xdr:col>32</xdr:col>
      <xdr:colOff>827</xdr:colOff>
      <xdr:row>150</xdr:row>
      <xdr:rowOff>110157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xmlns="" id="{00000000-0008-0000-0000-00004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2</xdr:col>
      <xdr:colOff>0</xdr:colOff>
      <xdr:row>152</xdr:row>
      <xdr:rowOff>0</xdr:rowOff>
    </xdr:from>
    <xdr:to>
      <xdr:col>7</xdr:col>
      <xdr:colOff>827</xdr:colOff>
      <xdr:row>165</xdr:row>
      <xdr:rowOff>110157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xmlns="" id="{00000000-0008-0000-0000-00004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7</xdr:col>
      <xdr:colOff>0</xdr:colOff>
      <xdr:row>152</xdr:row>
      <xdr:rowOff>0</xdr:rowOff>
    </xdr:from>
    <xdr:to>
      <xdr:col>12</xdr:col>
      <xdr:colOff>827</xdr:colOff>
      <xdr:row>165</xdr:row>
      <xdr:rowOff>110157</xdr:rowOff>
    </xdr:to>
    <xdr:graphicFrame macro="">
      <xdr:nvGraphicFramePr>
        <xdr:cNvPr id="69" name="Chart 68">
          <a:extLst>
            <a:ext uri="{FF2B5EF4-FFF2-40B4-BE49-F238E27FC236}">
              <a16:creationId xmlns:a16="http://schemas.microsoft.com/office/drawing/2014/main" xmlns="" id="{00000000-0008-0000-0000-00004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12</xdr:col>
      <xdr:colOff>0</xdr:colOff>
      <xdr:row>152</xdr:row>
      <xdr:rowOff>0</xdr:rowOff>
    </xdr:from>
    <xdr:to>
      <xdr:col>17</xdr:col>
      <xdr:colOff>827</xdr:colOff>
      <xdr:row>165</xdr:row>
      <xdr:rowOff>110157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xmlns="" id="{00000000-0008-0000-0000-00004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17</xdr:col>
      <xdr:colOff>0</xdr:colOff>
      <xdr:row>152</xdr:row>
      <xdr:rowOff>0</xdr:rowOff>
    </xdr:from>
    <xdr:to>
      <xdr:col>22</xdr:col>
      <xdr:colOff>827</xdr:colOff>
      <xdr:row>165</xdr:row>
      <xdr:rowOff>110157</xdr:rowOff>
    </xdr:to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22</xdr:col>
      <xdr:colOff>0</xdr:colOff>
      <xdr:row>152</xdr:row>
      <xdr:rowOff>0</xdr:rowOff>
    </xdr:from>
    <xdr:to>
      <xdr:col>27</xdr:col>
      <xdr:colOff>827</xdr:colOff>
      <xdr:row>165</xdr:row>
      <xdr:rowOff>110157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xmlns="" id="{00000000-0008-0000-0000-00004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240</xdr:row>
      <xdr:rowOff>0</xdr:rowOff>
    </xdr:from>
    <xdr:to>
      <xdr:col>17</xdr:col>
      <xdr:colOff>171450</xdr:colOff>
      <xdr:row>260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533399</xdr:colOff>
      <xdr:row>3</xdr:row>
      <xdr:rowOff>0</xdr:rowOff>
    </xdr:from>
    <xdr:to>
      <xdr:col>14</xdr:col>
      <xdr:colOff>826</xdr:colOff>
      <xdr:row>16</xdr:row>
      <xdr:rowOff>91107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3</xdr:row>
      <xdr:rowOff>0</xdr:rowOff>
    </xdr:from>
    <xdr:to>
      <xdr:col>9</xdr:col>
      <xdr:colOff>827</xdr:colOff>
      <xdr:row>16</xdr:row>
      <xdr:rowOff>91107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533399</xdr:colOff>
      <xdr:row>31</xdr:row>
      <xdr:rowOff>0</xdr:rowOff>
    </xdr:from>
    <xdr:to>
      <xdr:col>14</xdr:col>
      <xdr:colOff>826</xdr:colOff>
      <xdr:row>44</xdr:row>
      <xdr:rowOff>91107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31</xdr:row>
      <xdr:rowOff>0</xdr:rowOff>
    </xdr:from>
    <xdr:to>
      <xdr:col>9</xdr:col>
      <xdr:colOff>827</xdr:colOff>
      <xdr:row>44</xdr:row>
      <xdr:rowOff>91107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0</xdr:colOff>
      <xdr:row>31</xdr:row>
      <xdr:rowOff>0</xdr:rowOff>
    </xdr:from>
    <xdr:to>
      <xdr:col>19</xdr:col>
      <xdr:colOff>0</xdr:colOff>
      <xdr:row>44</xdr:row>
      <xdr:rowOff>91107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0</xdr:colOff>
      <xdr:row>3</xdr:row>
      <xdr:rowOff>0</xdr:rowOff>
    </xdr:from>
    <xdr:to>
      <xdr:col>19</xdr:col>
      <xdr:colOff>0</xdr:colOff>
      <xdr:row>16</xdr:row>
      <xdr:rowOff>91107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19050</xdr:colOff>
          <xdr:row>26</xdr:row>
          <xdr:rowOff>114300</xdr:rowOff>
        </xdr:from>
        <xdr:to>
          <xdr:col>26</xdr:col>
          <xdr:colOff>942975</xdr:colOff>
          <xdr:row>29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323850</xdr:colOff>
          <xdr:row>26</xdr:row>
          <xdr:rowOff>114300</xdr:rowOff>
        </xdr:from>
        <xdr:to>
          <xdr:col>30</xdr:col>
          <xdr:colOff>180975</xdr:colOff>
          <xdr:row>29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Hardcode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17</xdr:row>
      <xdr:rowOff>0</xdr:rowOff>
    </xdr:from>
    <xdr:to>
      <xdr:col>14</xdr:col>
      <xdr:colOff>827</xdr:colOff>
      <xdr:row>30</xdr:row>
      <xdr:rowOff>110157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19</xdr:col>
      <xdr:colOff>827</xdr:colOff>
      <xdr:row>30</xdr:row>
      <xdr:rowOff>110157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0</xdr:colOff>
      <xdr:row>17</xdr:row>
      <xdr:rowOff>0</xdr:rowOff>
    </xdr:from>
    <xdr:to>
      <xdr:col>9</xdr:col>
      <xdr:colOff>827</xdr:colOff>
      <xdr:row>30</xdr:row>
      <xdr:rowOff>110157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vestment/Tan%20Li/Report/Daily/CLAMC2017@WeeKho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blp\DAPI\DDE\Blp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Parm"/>
      <sheetName val="CBBills"/>
      <sheetName val="PBoC rates"/>
      <sheetName val="Events"/>
      <sheetName val="CB Monitor"/>
      <sheetName val="Seas_FX"/>
      <sheetName val="Seas_Bond"/>
      <sheetName val="Seas_Equity"/>
      <sheetName val="Projection"/>
      <sheetName val="MT"/>
      <sheetName val="Sheet2"/>
      <sheetName val="C1"/>
      <sheetName val="C2"/>
      <sheetName val="C3"/>
      <sheetName val="C4"/>
      <sheetName val="C5"/>
      <sheetName val="C6"/>
      <sheetName val="C7"/>
      <sheetName val="Others"/>
      <sheetName val="ETF"/>
      <sheetName val="DL_BON"/>
      <sheetName val="DL_EQY"/>
      <sheetName val="DL_CMD"/>
      <sheetName val="DL_IRS"/>
      <sheetName val="DL_FX"/>
      <sheetName val="DL_CEN"/>
      <sheetName val="DL_CRE"/>
      <sheetName val="DL_FLOW"/>
      <sheetName val="DL_OTH"/>
      <sheetName val="FUTliq"/>
    </sheetNames>
    <sheetDataSet>
      <sheetData sheetId="0"/>
      <sheetData sheetId="1">
        <row r="6">
          <cell r="E6" t="str">
            <v>IRS_AUD</v>
          </cell>
          <cell r="F6" t="str">
            <v>S1</v>
          </cell>
          <cell r="G6" t="str">
            <v>ADSW</v>
          </cell>
        </row>
        <row r="7">
          <cell r="E7" t="str">
            <v>IRS_CAD</v>
          </cell>
          <cell r="F7" t="str">
            <v>S4</v>
          </cell>
          <cell r="G7" t="str">
            <v>CDSW</v>
          </cell>
        </row>
        <row r="8">
          <cell r="E8" t="str">
            <v>OIS_CAD</v>
          </cell>
          <cell r="F8" t="str">
            <v>S147</v>
          </cell>
          <cell r="G8" t="str">
            <v>CDSo</v>
          </cell>
        </row>
        <row r="9">
          <cell r="E9" t="str">
            <v>IRS_CHF</v>
          </cell>
          <cell r="F9" t="str">
            <v>S254</v>
          </cell>
          <cell r="G9" t="str">
            <v>SFSW</v>
          </cell>
        </row>
        <row r="10">
          <cell r="E10" t="str">
            <v>CCS_CNH</v>
          </cell>
          <cell r="F10" t="str">
            <v>S326</v>
          </cell>
          <cell r="G10" t="str">
            <v>CGUSSW</v>
          </cell>
        </row>
        <row r="11">
          <cell r="E11" t="str">
            <v>IRS_CNY</v>
          </cell>
          <cell r="F11" t="str">
            <v>S181</v>
          </cell>
          <cell r="G11" t="str">
            <v>CCSWo</v>
          </cell>
        </row>
        <row r="12">
          <cell r="E12" t="str">
            <v>NDIRS_CNY</v>
          </cell>
          <cell r="F12" t="str">
            <v>S204</v>
          </cell>
          <cell r="G12" t="str">
            <v>CCSWNI</v>
          </cell>
        </row>
        <row r="13">
          <cell r="E13" t="str">
            <v>SHIBORIRS_CNY</v>
          </cell>
          <cell r="F13" t="str">
            <v>S200</v>
          </cell>
          <cell r="G13" t="str">
            <v>CCSHo</v>
          </cell>
        </row>
        <row r="14">
          <cell r="E14" t="str">
            <v>IRS_EUR</v>
          </cell>
          <cell r="F14" t="str">
            <v>S45</v>
          </cell>
          <cell r="G14" t="str">
            <v>EUSA</v>
          </cell>
        </row>
        <row r="15">
          <cell r="E15" t="str">
            <v>OIS_EUR</v>
          </cell>
          <cell r="F15" t="str">
            <v>S133</v>
          </cell>
          <cell r="G15" t="str">
            <v>EUSWE</v>
          </cell>
        </row>
        <row r="16">
          <cell r="E16" t="str">
            <v>IRS_GBP</v>
          </cell>
          <cell r="F16" t="str">
            <v>S22</v>
          </cell>
          <cell r="G16" t="str">
            <v>BPSW</v>
          </cell>
        </row>
        <row r="17">
          <cell r="E17" t="str">
            <v>IRS_HKD</v>
          </cell>
          <cell r="F17" t="str">
            <v>S10</v>
          </cell>
          <cell r="G17" t="str">
            <v>HDSW</v>
          </cell>
        </row>
        <row r="18">
          <cell r="E18" t="str">
            <v>NDIRS_INR</v>
          </cell>
          <cell r="F18" t="str">
            <v>S266</v>
          </cell>
          <cell r="G18" t="str">
            <v>IRSWNI</v>
          </cell>
        </row>
        <row r="19">
          <cell r="E19" t="str">
            <v>OIS_INR</v>
          </cell>
          <cell r="F19" t="str">
            <v>S46</v>
          </cell>
          <cell r="G19" t="str">
            <v>IRSWo</v>
          </cell>
        </row>
        <row r="20">
          <cell r="E20" t="str">
            <v>IRS_JPY</v>
          </cell>
          <cell r="F20" t="str">
            <v>S13</v>
          </cell>
          <cell r="G20" t="str">
            <v>JYSW</v>
          </cell>
        </row>
        <row r="21">
          <cell r="E21" t="str">
            <v>OIS_JPY</v>
          </cell>
          <cell r="F21" t="str">
            <v>S195</v>
          </cell>
          <cell r="G21" t="str">
            <v>JYSo</v>
          </cell>
        </row>
        <row r="22">
          <cell r="E22" t="str">
            <v>IRS_KRW</v>
          </cell>
          <cell r="F22" t="str">
            <v>S57</v>
          </cell>
          <cell r="G22" t="str">
            <v>KWSWo</v>
          </cell>
        </row>
        <row r="23">
          <cell r="E23" t="str">
            <v>NDIRS_KRW</v>
          </cell>
          <cell r="F23" t="str">
            <v>S205</v>
          </cell>
          <cell r="G23" t="str">
            <v>KWSWNI</v>
          </cell>
        </row>
        <row r="24">
          <cell r="E24" t="str">
            <v>IRS_MYR</v>
          </cell>
          <cell r="F24" t="str">
            <v>S39</v>
          </cell>
          <cell r="G24" t="str">
            <v>MRSWQo</v>
          </cell>
        </row>
        <row r="25">
          <cell r="E25" t="str">
            <v>NDIRS_MYR</v>
          </cell>
          <cell r="F25" t="str">
            <v>S209</v>
          </cell>
          <cell r="G25" t="str">
            <v>MRSWNI</v>
          </cell>
        </row>
        <row r="26">
          <cell r="E26" t="str">
            <v>IRS_NZD</v>
          </cell>
          <cell r="F26" t="str">
            <v>S15</v>
          </cell>
          <cell r="G26" t="str">
            <v>NDSWAP</v>
          </cell>
        </row>
        <row r="27">
          <cell r="E27" t="str">
            <v>IRS_SGD</v>
          </cell>
          <cell r="F27" t="str">
            <v>S44</v>
          </cell>
          <cell r="G27" t="str">
            <v>SDSW</v>
          </cell>
        </row>
        <row r="28">
          <cell r="E28" t="str">
            <v>IRS_THB</v>
          </cell>
          <cell r="F28" t="str">
            <v>S172</v>
          </cell>
          <cell r="G28" t="str">
            <v>TBSWo</v>
          </cell>
        </row>
        <row r="29">
          <cell r="E29" t="str">
            <v>NDIRS_THB</v>
          </cell>
          <cell r="F29" t="str">
            <v>S211</v>
          </cell>
          <cell r="G29" t="str">
            <v>TBSWNI</v>
          </cell>
        </row>
        <row r="30">
          <cell r="E30" t="str">
            <v>IRS_TWD</v>
          </cell>
          <cell r="F30" t="str">
            <v>S41</v>
          </cell>
          <cell r="G30" t="str">
            <v>TRSWo</v>
          </cell>
        </row>
        <row r="31">
          <cell r="E31" t="str">
            <v>NDIRS_TWD</v>
          </cell>
          <cell r="F31" t="str">
            <v>S203</v>
          </cell>
          <cell r="G31" t="str">
            <v>TRSWNI</v>
          </cell>
        </row>
        <row r="32">
          <cell r="E32" t="str">
            <v>IRS_USD</v>
          </cell>
          <cell r="F32" t="str">
            <v>S23</v>
          </cell>
          <cell r="G32" t="str">
            <v>USSW</v>
          </cell>
        </row>
        <row r="33">
          <cell r="E33" t="str">
            <v>IRS_CZK</v>
          </cell>
          <cell r="F33" t="str">
            <v>S37</v>
          </cell>
          <cell r="G33" t="str">
            <v>CKSW</v>
          </cell>
        </row>
        <row r="34">
          <cell r="E34" t="str">
            <v>IRS_HUF</v>
          </cell>
          <cell r="F34" t="str">
            <v>S124</v>
          </cell>
          <cell r="G34" t="str">
            <v>HFSW</v>
          </cell>
        </row>
        <row r="35">
          <cell r="E35" t="str">
            <v>IRS_PLN</v>
          </cell>
          <cell r="F35" t="str">
            <v>S48</v>
          </cell>
          <cell r="G35" t="str">
            <v>PZSW</v>
          </cell>
        </row>
        <row r="36">
          <cell r="E36" t="str">
            <v>IRS_RUB</v>
          </cell>
          <cell r="F36" t="str">
            <v>S179</v>
          </cell>
          <cell r="G36" t="str">
            <v>RRSWM</v>
          </cell>
        </row>
        <row r="37">
          <cell r="E37" t="str">
            <v>CCS_RUB</v>
          </cell>
          <cell r="F37" t="str">
            <v>S237</v>
          </cell>
          <cell r="G37" t="str">
            <v>RRUSSW</v>
          </cell>
        </row>
        <row r="39">
          <cell r="E39" t="str">
            <v>CCS_TRY</v>
          </cell>
          <cell r="F39" t="str">
            <v>S235</v>
          </cell>
          <cell r="G39" t="str">
            <v>TYUSSW</v>
          </cell>
        </row>
        <row r="40">
          <cell r="E40" t="str">
            <v>IRS_ZAR</v>
          </cell>
          <cell r="F40" t="str">
            <v>S18</v>
          </cell>
          <cell r="G40" t="str">
            <v>SASW</v>
          </cell>
        </row>
        <row r="41">
          <cell r="E41" t="str">
            <v>IRS_SEK</v>
          </cell>
          <cell r="F41" t="str">
            <v>S20</v>
          </cell>
          <cell r="G41" t="str">
            <v>SKSW</v>
          </cell>
        </row>
        <row r="42">
          <cell r="E42" t="str">
            <v>IRS_NOK</v>
          </cell>
          <cell r="F42" t="str">
            <v>S16</v>
          </cell>
          <cell r="G42" t="str">
            <v>NKSW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lp"/>
    </defined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BLP" ddeTopic="M">
    <ddeItems>
      <ddeItem name="AUDI3M CURNCY,[PX LAST]" advise="1">
        <values>
          <value>
            <val>2.1640000000000001</val>
          </value>
        </values>
      </ddeItem>
      <ddeItem name="AUDUSDH1M CURNCY,[PX LAST]" advise="1">
        <values>
          <value>
            <val>8.0479000000000003</val>
          </value>
        </values>
      </ddeItem>
      <ddeItem name="AUDUSDV1M CURNCY,[PX LAST]" advise="1">
        <values>
          <value>
            <val>7.8250000000000002</val>
          </value>
        </values>
      </ddeItem>
      <ddeItem name="BCN+12M CURNCY,[PX LAST]" advise="1">
        <values>
          <value>
            <val>3.3824000000000001</val>
          </value>
        </values>
      </ddeItem>
      <ddeItem name="BCN+3M CURNCY,[PX LAST]" advise="1">
        <values>
          <value>
            <val>3.3014999999999999</val>
          </value>
        </values>
      </ddeItem>
      <ddeItem name="BCNI3M CURNCY,[PX LAST]" advise="1">
        <values>
          <value>
            <val>5.7751000000000001</val>
          </value>
        </values>
      </ddeItem>
      <ddeItem name="CCN+12M CURNCY,[PX LAST]" advise="1">
        <values>
          <value>
            <val>6.4359999999999999</val>
          </value>
        </values>
      </ddeItem>
      <ddeItem name="CCN+3M CURNCY,[PX LAST]" advise="1">
        <values>
          <value>
            <val>6.3540000000000001</val>
          </value>
        </values>
      </ddeItem>
      <ddeItem name="CCNI3M CURNCY,[PX LAST]" advise="1">
        <values>
          <value>
            <val>4.5891999999999999</val>
          </value>
        </values>
      </ddeItem>
      <ddeItem name="CHFI3M CURNCY,[PX LAST]" advise="1">
        <values>
          <value>
            <val>-0.74850000000000005</val>
          </value>
        </values>
      </ddeItem>
      <ddeItem name="CNH+12M CURNCY,[PX LAST]" advise="1">
        <values>
          <value>
            <val>6.4189999999999996</val>
          </value>
        </values>
      </ddeItem>
      <ddeItem name="CNH+3M CURNCY,[PX LAST]" advise="1">
        <values>
          <value>
            <val>6.3418000000000001</val>
          </value>
        </values>
      </ddeItem>
      <ddeItem name="CNHI3M CURNCY,[PX LAST]" advise="1">
        <values>
          <value>
            <val>4.0166000000000004</val>
          </value>
        </values>
      </ddeItem>
      <ddeItem name="EURCZK12M CURNCY,[PX LAST]" advise="1">
        <values>
          <value>
            <val>142.51</val>
          </value>
        </values>
      </ddeItem>
      <ddeItem name="EURCZK3M CURNCY,[PX LAST]" advise="1">
        <values>
          <value>
            <val>33.729999999999997</val>
          </value>
        </values>
      </ddeItem>
      <ddeItem name="EURCZKH1M CURNCY,[PX LAST]" advise="1">
        <values>
          <value>
            <val>2.8687999999999998</val>
          </value>
        </values>
      </ddeItem>
      <ddeItem name="EURCZKV1M CURNCY,[PX LAST]" advise="1">
        <values>
          <value>
            <val>3.58</val>
          </value>
        </values>
      </ddeItem>
      <ddeItem name="EURHUF12M CURNCY,[PX LAST]" advise="1">
        <values>
          <value>
            <val>88</val>
          </value>
        </values>
      </ddeItem>
      <ddeItem name="EURHUF3M CURNCY,[PX LAST]" advise="1">
        <values>
          <value>
            <val>14.41</val>
          </value>
        </values>
      </ddeItem>
      <ddeItem name="EURHUFH1M CURNCY,[PX LAST]" advise="1">
        <values>
          <value>
            <val>2.9003000000000001</val>
          </value>
        </values>
      </ddeItem>
      <ddeItem name="EURHUFV1M CURNCY,[PX LAST]" advise="1">
        <values>
          <value>
            <val>3.5750000000000002</val>
          </value>
        </values>
      </ddeItem>
      <ddeItem name="EURI3M CURNCY,[PX LAST]" advise="1">
        <values>
          <value>
            <val>-0.39319999999999999</val>
          </value>
        </values>
      </ddeItem>
      <ddeItem name="EURPLN12M CURNCY,[PX LAST]" advise="1">
        <values>
          <value>
            <val>854.18</val>
          </value>
        </values>
      </ddeItem>
      <ddeItem name="EURPLN3M CURNCY,[PX LAST]" advise="1">
        <values>
          <value>
            <val>207.66</val>
          </value>
        </values>
      </ddeItem>
      <ddeItem name="EURPLNH1M CURNCY,[PX LAST]" advise="1">
        <values>
          <value>
            <val>4.343</val>
          </value>
        </values>
      </ddeItem>
      <ddeItem name="EURPLNV1M CURNCY,[PX LAST]" advise="1">
        <values>
          <value>
            <val>4.1900000000000004</val>
          </value>
        </values>
      </ddeItem>
      <ddeItem name="EURUSDH1M CURNCY,[PX LAST]" advise="1">
        <values>
          <value>
            <val>6.7446000000000002</val>
          </value>
        </values>
      </ddeItem>
      <ddeItem name="EURUSDV1M CURNCY,[PX LAST]" advise="1">
        <values>
          <value>
            <val>6.3949999999999996</val>
          </value>
        </values>
      </ddeItem>
      <ddeItem name="GBPI3M CURNCY,[PX LAST]" advise="1">
        <values>
          <value>
            <val>0.80430000000000001</val>
          </value>
        </values>
      </ddeItem>
      <ddeItem name="GBPUSDH1M CURNCY,[PX LAST]" advise="1">
        <values>
          <value>
            <val>7.4097999999999997</val>
          </value>
        </values>
      </ddeItem>
      <ddeItem name="GBPUSDV1M CURNCY,[PX LAST]" advise="1">
        <values>
          <value>
            <val>7.5425000000000004</val>
          </value>
        </values>
      </ddeItem>
      <ddeItem name="HKD+12M CURNCY,[PX LAST]" advise="1">
        <values>
          <value>
            <val>7.7956000000000003</val>
          </value>
        </values>
      </ddeItem>
      <ddeItem name="HKD+3M CURNCY,[PX LAST]" advise="1">
        <values>
          <value>
            <val>7.8212999999999999</val>
          </value>
        </values>
      </ddeItem>
      <ddeItem name="HKDI3M CURNCY,[PX LAST]" advise="1">
        <values>
          <value>
            <val>1.05</val>
          </value>
        </values>
      </ddeItem>
      <ddeItem name="IHN+12M CURNCY,[PX LAST]" advise="1">
        <values>
          <value>
            <val>14193</val>
          </value>
        </values>
      </ddeItem>
      <ddeItem name="IHN+3M CURNCY,[PX LAST]" advise="1">
        <values>
          <value>
            <val>13844</val>
          </value>
        </values>
      </ddeItem>
      <ddeItem name="IHNI3M CURNCY,[PX LAST]" advise="1">
        <values>
          <value>
            <val>5.21</val>
          </value>
        </values>
      </ddeItem>
      <ddeItem name="IRN+12M CURNCY,[PX LAST]" advise="1">
        <values>
          <value>
            <val>67.849999999999994</val>
          </value>
        </values>
      </ddeItem>
      <ddeItem name="IRN+3M CURNCY,[PX LAST]" advise="1">
        <values>
          <value>
            <val>65.94</val>
          </value>
        </values>
      </ddeItem>
      <ddeItem name="IRNI3M CURNCY,[PX LAST]" advise="1">
        <values>
          <value>
            <val>7.27</val>
          </value>
        </values>
      </ddeItem>
      <ddeItem name="JPYI3M CURNCY,[PX LAST]" advise="1">
        <values>
          <value>
            <val>-0.15140000000000001</val>
          </value>
        </values>
      </ddeItem>
      <ddeItem name="KWN+12M CURNCY,[PX LAST]" advise="1">
        <values>
          <value>
            <val>1056.0899999999999</val>
          </value>
        </values>
      </ddeItem>
      <ddeItem name="KWN+3M CURNCY,[PX LAST]" advise="1">
        <values>
          <value>
            <val>1065.6099999999999</val>
          </value>
        </values>
      </ddeItem>
      <ddeItem name="KWNI3M CURNCY,[PX LAST]" advise="1">
        <values>
          <value>
            <val>1.06</val>
          </value>
        </values>
      </ddeItem>
      <ddeItem name="MRN+12M CURNCY,[PX LAST]" advise="1">
        <values>
          <value>
            <val>3.9405000000000001</val>
          </value>
        </values>
      </ddeItem>
      <ddeItem name="MRN+3M CURNCY,[PX LAST]" advise="1">
        <values>
          <value>
            <val>3.9144999999999999</val>
          </value>
        </values>
      </ddeItem>
      <ddeItem name="MRNI3M CURNCY,[PX LAST]" advise="1">
        <values>
          <value>
            <val>2.8714</val>
          </value>
        </values>
      </ddeItem>
      <ddeItem name="MXN+12M CURNCY,[PX LAST]" advise="1">
        <values>
          <value>
            <val>19.535</val>
          </value>
        </values>
      </ddeItem>
      <ddeItem name="MXN+3M CURNCY,[PX LAST]" advise="1">
        <values>
          <value>
            <val>18.7363</val>
          </value>
        </values>
      </ddeItem>
      <ddeItem name="MXNI3M CURNCY,[PX LAST]" advise="1">
        <values>
          <value>
            <val>7.9946999999999999</val>
          </value>
        </values>
      </ddeItem>
      <ddeItem name="NOKI3M CURNCY,[PX LAST]" advise="1">
        <values>
          <value>
            <val>1.0629</val>
          </value>
        </values>
      </ddeItem>
      <ddeItem name="NTN+12M CURNCY,[PX LAST]" advise="1">
        <values>
          <value>
            <val>28.204999999999998</val>
          </value>
        </values>
      </ddeItem>
      <ddeItem name="NTN+3M CURNCY,[PX LAST]" advise="1">
        <values>
          <value>
            <val>28.844999999999999</val>
          </value>
        </values>
      </ddeItem>
      <ddeItem name="NTNI3M CURNCY,[PX LAST]" advise="1">
        <values>
          <value>
            <val>-1.452</val>
          </value>
        </values>
      </ddeItem>
      <ddeItem name="NZDI3M CURNCY,[PX LAST]" advise="1">
        <values>
          <value>
            <val>2.4544000000000001</val>
          </value>
        </values>
      </ddeItem>
      <ddeItem name="NZDUSDH1M CURNCY,[PX LAST]" advise="1">
        <values>
          <value>
            <val>7.9870000000000001</val>
          </value>
        </values>
      </ddeItem>
      <ddeItem name="NZDUSDV1M CURNCY,[PX LAST]" advise="1">
        <values>
          <value>
            <val>8.3450000000000006</val>
          </value>
        </values>
      </ddeItem>
      <ddeItem name="PPN+12M CURNCY,[PX LAST]" advise="1">
        <values>
          <value>
            <val>53.5</val>
          </value>
        </values>
      </ddeItem>
      <ddeItem name="PPN+3M CURNCY,[PX LAST]" advise="1">
        <values>
          <value>
            <val>52.6</val>
          </value>
        </values>
      </ddeItem>
      <ddeItem name="PPNI3M CURNCY,[PX LAST]" advise="1">
        <values>
          <value>
            <val>5.37</val>
          </value>
        </values>
      </ddeItem>
      <ddeItem name="RUB+12M CURNCY,[PX LAST]" advise="1">
        <values>
          <value>
            <val>58.775199999999998</val>
          </value>
        </values>
      </ddeItem>
      <ddeItem name="RUB+3M CURNCY,[PX LAST]" advise="1">
        <values>
          <value>
            <val>57.452500000000001</val>
          </value>
        </values>
      </ddeItem>
      <ddeItem name="RUBI3M CURNCY,[PX LAST]" advise="1">
        <values>
          <value>
            <val>6.22</val>
          </value>
        </values>
      </ddeItem>
      <ddeItem name="SEKI3M CURNCY,[PX LAST]" advise="1">
        <values>
          <value>
            <val>-0.4677</val>
          </value>
        </values>
      </ddeItem>
      <ddeItem name="SGD+12M CURNCY,[PX LAST]" advise="1">
        <values>
          <value>
            <val>1.3015000000000001</val>
          </value>
        </values>
      </ddeItem>
      <ddeItem name="SGD+3M CURNCY,[PX LAST]" advise="1">
        <values>
          <value>
            <val>1.3101</val>
          </value>
        </values>
      </ddeItem>
      <ddeItem name="SGDI3M CURNCY,[PX LAST]" advise="1">
        <values>
          <value>
            <val>1.5642</val>
          </value>
        </values>
      </ddeItem>
      <ddeItem name="StdDocumentName" ole="1" advise="1"/>
      <ddeItem name="THB+12M CURNCY,[PX LAST]" advise="1">
        <values>
          <value>
            <val>30.692499999999999</val>
          </value>
        </values>
      </ddeItem>
      <ddeItem name="THB+3M CURNCY,[PX LAST]" advise="1">
        <values>
          <value>
            <val>31.031400000000001</val>
          </value>
        </values>
      </ddeItem>
      <ddeItem name="THBI3M CURNCY,[PX LAST]" advise="1">
        <values>
          <value>
            <val>0.35039999999999999</val>
          </value>
        </values>
      </ddeItem>
      <ddeItem name="TRY12M CURNCY,[PX LAST]" advise="1">
        <values>
          <value>
            <val>4552.8</val>
          </value>
        </values>
      </ddeItem>
      <ddeItem name="TRY3M CURNCY,[PX LAST]" advise="1">
        <values>
          <value>
            <val>1057</val>
          </value>
        </values>
      </ddeItem>
      <ddeItem name="TRYI3M CURNCY,[PX LAST]" advise="1">
        <values>
          <value>
            <val>12.715</val>
          </value>
        </values>
      </ddeItem>
      <ddeItem name="USDBRLH1M CURNCY,[PX LAST]" advise="1">
        <values>
          <value>
            <val>9.0749999999999993</val>
          </value>
        </values>
      </ddeItem>
      <ddeItem name="USDBRLV1M CURNCY,[PX LAST]" advise="1">
        <values>
          <value>
            <val>10.565</val>
          </value>
        </values>
      </ddeItem>
      <ddeItem name="USDCHFH1M CURNCY,[PX LAST]" advise="1">
        <values>
          <value>
            <val>6.7278000000000002</val>
          </value>
        </values>
      </ddeItem>
      <ddeItem name="USDCHFV1M CURNCY,[PX LAST]" advise="1">
        <values>
          <value>
            <val>6.6524999999999999</val>
          </value>
        </values>
      </ddeItem>
      <ddeItem name="USDCNHH1M CURNCY,[PX LAST]" advise="1">
        <values>
          <value>
            <val>4.1086999999999998</val>
          </value>
        </values>
      </ddeItem>
      <ddeItem name="USDCNHV1M CURNCY,[PX LAST]" advise="1">
        <values>
          <value>
            <val>4.4950000000000001</val>
          </value>
        </values>
      </ddeItem>
      <ddeItem name="USDCNYH1M CURNCY,[PX LAST]" advise="1">
        <values>
          <value>
            <val>3.3900999999999999</val>
          </value>
        </values>
      </ddeItem>
      <ddeItem name="USDCNYV1M CURNCY,[PX LAST]" advise="1">
        <values>
          <value>
            <val>4.5250000000000004</val>
          </value>
        </values>
      </ddeItem>
      <ddeItem name="USDHKDH1M CURNCY,[PX LAST]" advise="1">
        <values>
          <value>
            <val>0.55079999999999996</val>
          </value>
        </values>
      </ddeItem>
      <ddeItem name="USDHKDV1M CURNCY,[PX LAST]" advise="1">
        <values>
          <value>
            <val>0.755</val>
          </value>
        </values>
      </ddeItem>
      <ddeItem name="USDIDRH1M CURNCY,[PX LAST]" advise="1">
        <values>
          <value>
            <val>3.7040000000000002</val>
          </value>
        </values>
      </ddeItem>
      <ddeItem name="USDIDRV1M CURNCY,[PX LAST]" advise="1">
        <values>
          <value>
            <val>5.3375000000000004</val>
          </value>
        </values>
      </ddeItem>
      <ddeItem name="USDINRH1M CURNCY,[PX LAST]" advise="1">
        <values>
          <value>
            <val>4.2419000000000002</val>
          </value>
        </values>
      </ddeItem>
      <ddeItem name="USDINRV1M CURNCY,[PX LAST]" advise="1">
        <values>
          <value>
            <val>4.7699999999999996</val>
          </value>
        </values>
      </ddeItem>
      <ddeItem name="USDJPYH1M CURNCY,[PX LAST]" advise="1">
        <values>
          <value>
            <val>7.8053999999999997</val>
          </value>
        </values>
      </ddeItem>
      <ddeItem name="USDJPYV1M CURNCY,[PX LAST]" advise="1">
        <values>
          <value>
            <val>7.6050000000000004</val>
          </value>
        </values>
      </ddeItem>
      <ddeItem name="USDKRWH1M CURNCY,[PX LAST]" advise="1">
        <values>
          <value>
            <val>7.6597999999999997</val>
          </value>
        </values>
      </ddeItem>
      <ddeItem name="USDKRWV1M CURNCY,[PX LAST]" advise="1">
        <values>
          <value>
            <val>7.4974999999999996</val>
          </value>
        </values>
      </ddeItem>
      <ddeItem name="USDMXNH1M CURNCY,[PX LAST]" advise="1">
        <values>
          <value>
            <val>9.8160000000000007</val>
          </value>
        </values>
      </ddeItem>
      <ddeItem name="USDMXNV1M CURNCY,[PX LAST]" advise="1">
        <values>
          <value>
            <val>10.935</val>
          </value>
        </values>
      </ddeItem>
      <ddeItem name="USDMYRH1M CURNCY,[PX LAST]" advise="1">
        <values>
          <value>
            <val>6.7714999999999996</val>
          </value>
        </values>
      </ddeItem>
      <ddeItem name="USDMYRV1M CURNCY,[PX LAST]" advise="1">
        <values>
          <value>
            <val>5.8849999999999998</val>
          </value>
        </values>
      </ddeItem>
      <ddeItem name="USDNOKH1M CURNCY,[PX LAST]" advise="1">
        <values>
          <value>
            <val>9.9992999999999999</val>
          </value>
        </values>
      </ddeItem>
      <ddeItem name="USDNOKV1M CURNCY,[PX LAST]" advise="1">
        <values>
          <value>
            <val>8.1225000000000005</val>
          </value>
        </values>
      </ddeItem>
      <ddeItem name="USDPHPH1M CURNCY,[PX LAST]" advise="1">
        <values>
          <value>
            <val>4.2027999999999999</val>
          </value>
        </values>
      </ddeItem>
      <ddeItem name="USDPHPV1M CURNCY,[PX LAST]" advise="1">
        <values>
          <value>
            <val>5.17</val>
          </value>
        </values>
      </ddeItem>
      <ddeItem name="USDRUBH1M CURNCY,[PX LAST]" advise="1">
        <values>
          <value>
            <val>9.3727999999999998</val>
          </value>
        </values>
      </ddeItem>
      <ddeItem name="USDRUBV1M CURNCY,[PX LAST]" advise="1">
        <values>
          <value>
            <val>9.8475000000000001</val>
          </value>
        </values>
      </ddeItem>
      <ddeItem name="USDSEKH1M CURNCY,[PX LAST]" advise="1">
        <values>
          <value>
            <val>7.9665999999999997</val>
          </value>
        </values>
      </ddeItem>
      <ddeItem name="USDSEKV1M CURNCY,[PX LAST]" advise="1">
        <values>
          <value>
            <val>7.5724999999999998</val>
          </value>
        </values>
      </ddeItem>
      <ddeItem name="USDSGDH1M CURNCY,[PX LAST]" advise="1">
        <values>
          <value>
            <val>4.3285</val>
          </value>
        </values>
      </ddeItem>
      <ddeItem name="USDSGDV1M CURNCY,[PX LAST]" advise="1">
        <values>
          <value>
            <val>4.6524999999999999</val>
          </value>
        </values>
      </ddeItem>
      <ddeItem name="USDTHBH1M CURNCY,[PX LAST]" advise="1">
        <values>
          <value>
            <val>4.2968999999999999</val>
          </value>
        </values>
      </ddeItem>
      <ddeItem name="USDTHBV1M CURNCY,[PX LAST]" advise="1">
        <values>
          <value>
            <val>5.2549999999999999</val>
          </value>
        </values>
      </ddeItem>
      <ddeItem name="USDTRYH1M CURNCY,[PX LAST]" advise="1">
        <values>
          <value>
            <val>7.7804000000000002</val>
          </value>
        </values>
      </ddeItem>
      <ddeItem name="USDTRYV1M CURNCY,[PX LAST]" advise="1">
        <values>
          <value>
            <val>9.8925000000000001</val>
          </value>
        </values>
      </ddeItem>
      <ddeItem name="USDTWDH1M CURNCY,[PX LAST]" advise="1">
        <values>
          <value>
            <val>2.7911999999999999</val>
          </value>
        </values>
      </ddeItem>
      <ddeItem name="USDTWDV1M CURNCY,[PX LAST]" advise="1">
        <values>
          <value>
            <val>4.75</val>
          </value>
        </values>
      </ddeItem>
      <ddeItem name="USDZARH1M CURNCY,[PX LAST]" advise="1">
        <values>
          <value>
            <val>12.9842</val>
          </value>
        </values>
      </ddeItem>
      <ddeItem name="USDZARV1M CURNCY,[PX LAST]" advise="1">
        <values>
          <value>
            <val>12.715</val>
          </value>
        </values>
      </ddeItem>
      <ddeItem name="ZAR+12M CURNCY,[PX LAST]" advise="1">
        <values>
          <value>
            <val>12.4201</val>
          </value>
        </values>
      </ddeItem>
      <ddeItem name="ZAR+3M CURNCY,[PX LAST]" advise="1">
        <values>
          <value>
            <val>12.008100000000001</val>
          </value>
        </values>
      </ddeItem>
      <ddeItem name="ZARI3M CURNCY,[PX LAST]" advise="1">
        <values>
          <value>
            <val>7.2211999999999996</val>
          </value>
        </values>
      </ddeItem>
    </ddeItems>
  </dd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C2:AD152"/>
  <sheetViews>
    <sheetView showGridLines="0" workbookViewId="0">
      <selection activeCell="AD161" sqref="AD161"/>
    </sheetView>
  </sheetViews>
  <sheetFormatPr defaultRowHeight="10.5"/>
  <sheetData>
    <row r="2" spans="3:28" s="10" customFormat="1">
      <c r="C2" s="10" t="str">
        <f>Main!K49</f>
        <v>SPX</v>
      </c>
      <c r="H2" s="10" t="str">
        <f>Main!L49</f>
        <v>EuroStoxx50</v>
      </c>
      <c r="M2" s="10" t="str">
        <f>Main!M49</f>
        <v>IBOV</v>
      </c>
      <c r="R2" s="10" t="str">
        <f>Main!N49</f>
        <v>Nikkei</v>
      </c>
      <c r="W2" s="10" t="str">
        <f>Main!O49</f>
        <v>HangSeng</v>
      </c>
      <c r="AB2" s="10" t="str">
        <f>Main!P49</f>
        <v>HSCEI</v>
      </c>
    </row>
    <row r="17" spans="3:28" s="10" customFormat="1">
      <c r="C17" s="10" t="str">
        <f>Main!Q49</f>
        <v>Momentum</v>
      </c>
      <c r="H17" s="10" t="str">
        <f>Main!R49</f>
        <v>Growth</v>
      </c>
      <c r="M17" s="10" t="str">
        <f>Main!S49</f>
        <v>Wld Energy</v>
      </c>
      <c r="R17" s="10" t="str">
        <f>Main!T49</f>
        <v>Wld Material</v>
      </c>
      <c r="W17" s="10" t="str">
        <f>Main!U49</f>
        <v>Wld Industrial</v>
      </c>
      <c r="AB17" s="10" t="str">
        <f>Main!V49</f>
        <v>Wld Cons Discr</v>
      </c>
    </row>
    <row r="32" spans="3:28" s="10" customFormat="1">
      <c r="C32" s="10" t="str">
        <f>Main!W49</f>
        <v>Wld Cons Stb</v>
      </c>
      <c r="H32" s="10" t="str">
        <f>Main!X49</f>
        <v>Wld Health</v>
      </c>
      <c r="M32" s="10" t="str">
        <f>Main!Y49</f>
        <v>Wld Fin</v>
      </c>
      <c r="R32" s="10" t="str">
        <f>Main!Z49</f>
        <v>Wld IT</v>
      </c>
      <c r="W32" s="10" t="str">
        <f>Main!AA49</f>
        <v>Wld Tele</v>
      </c>
      <c r="AB32" s="10" t="str">
        <f>Main!AB49</f>
        <v>Wld Util</v>
      </c>
    </row>
    <row r="47" spans="3:28" s="10" customFormat="1">
      <c r="C47" s="10" t="str">
        <f>Main!AC49</f>
        <v>Global Agg</v>
      </c>
      <c r="H47" s="10" t="str">
        <f>Main!AD49</f>
        <v>Global Tsy</v>
      </c>
      <c r="M47" s="10" t="str">
        <f>Main!AE49</f>
        <v>Global Credit</v>
      </c>
      <c r="R47" s="10" t="str">
        <f>Main!AF49</f>
        <v>US Agg</v>
      </c>
      <c r="W47" s="10" t="str">
        <f>Main!AG49</f>
        <v>US Tsy</v>
      </c>
      <c r="AB47" s="10" t="str">
        <f>Main!AH49</f>
        <v>US Credit</v>
      </c>
    </row>
    <row r="62" spans="3:28" s="10" customFormat="1">
      <c r="C62" s="10" t="str">
        <f>Main!AI49</f>
        <v>APac Agg</v>
      </c>
      <c r="H62" s="10" t="str">
        <f>Main!AJ49</f>
        <v>Global HY</v>
      </c>
      <c r="M62" s="10" t="str">
        <f>Main!AK49</f>
        <v>JACI TR</v>
      </c>
      <c r="R62" s="10" t="str">
        <f>Main!AL49</f>
        <v>JACI IG</v>
      </c>
      <c r="W62" s="10" t="str">
        <f>Main!AM49</f>
        <v>JACI HY</v>
      </c>
      <c r="AB62" s="10" t="str">
        <f>Main!AN49</f>
        <v>JACI BBB</v>
      </c>
    </row>
    <row r="77" spans="3:28" s="10" customFormat="1">
      <c r="C77" s="10" t="str">
        <f>Main!AO49</f>
        <v>JACI 35</v>
      </c>
      <c r="H77" s="10" t="str">
        <f>Main!AP49</f>
        <v>JACI 57</v>
      </c>
      <c r="M77" s="10" t="str">
        <f>Main!AQ49</f>
        <v>JACI 710</v>
      </c>
      <c r="R77" s="10" t="str">
        <f>Main!AR49</f>
        <v>JACI 10+</v>
      </c>
      <c r="W77" s="10" t="str">
        <f>Main!AS49</f>
        <v>UST 10y</v>
      </c>
      <c r="AB77" s="10" t="str">
        <f>Main!AT49</f>
        <v>EUR 10y</v>
      </c>
    </row>
    <row r="92" spans="3:28" s="9" customFormat="1">
      <c r="C92" s="10" t="str">
        <f>Main!AU49</f>
        <v>US BE 5y</v>
      </c>
      <c r="H92" s="10" t="str">
        <f>Main!AV49</f>
        <v>US BE 10y</v>
      </c>
      <c r="I92" s="10"/>
      <c r="J92" s="10"/>
      <c r="K92" s="10"/>
      <c r="L92" s="10"/>
      <c r="M92" s="10" t="str">
        <f>Main!AW49</f>
        <v>5y5y Inflation</v>
      </c>
      <c r="R92" s="10" t="str">
        <f>Main!AX49</f>
        <v>EUR BE 10y</v>
      </c>
      <c r="W92" s="10" t="str">
        <f>Main!AY49</f>
        <v>OAT/Bund</v>
      </c>
      <c r="AB92" s="10" t="str">
        <f>Main!AZ49</f>
        <v>US SwapSprd 10y</v>
      </c>
    </row>
    <row r="107" spans="3:28">
      <c r="C107" s="10" t="str">
        <f>Main!BA49</f>
        <v>CDS EU Xover 5y</v>
      </c>
      <c r="H107" s="10" t="str">
        <f>Main!BB49</f>
        <v>CDS EU SubIG 5y</v>
      </c>
      <c r="M107" s="10" t="str">
        <f>Main!BC49</f>
        <v>CDS USD IG</v>
      </c>
      <c r="R107" s="10" t="str">
        <f>Main!BD49</f>
        <v>CDS USD HY</v>
      </c>
      <c r="W107" s="10" t="str">
        <f>Main!BE49</f>
        <v>CDS USD EM</v>
      </c>
      <c r="AB107" s="10" t="str">
        <f>Main!BF49</f>
        <v>JACI Sprd</v>
      </c>
    </row>
    <row r="122" spans="3:30">
      <c r="C122" s="10" t="str">
        <f>Main!BG49</f>
        <v>JACI IG Sprd</v>
      </c>
      <c r="H122" s="10" t="str">
        <f>Main!BH49</f>
        <v>JACI HY Sprd</v>
      </c>
      <c r="M122" s="10" t="str">
        <f>Main!BI49</f>
        <v>VIX</v>
      </c>
      <c r="R122" s="10" t="str">
        <f>Main!BJ49</f>
        <v>VXEEM</v>
      </c>
      <c r="W122" s="10" t="str">
        <f>Main!BK49</f>
        <v>EMFXvol</v>
      </c>
      <c r="AB122" s="10" t="str">
        <f>Main!BL49</f>
        <v>CNH 1M VOL</v>
      </c>
      <c r="AD122" s="10"/>
    </row>
    <row r="137" spans="3:28">
      <c r="C137" s="10" t="str">
        <f>Main!BM49</f>
        <v>Gold</v>
      </c>
      <c r="H137" s="10" t="e">
        <f>#REF!</f>
        <v>#REF!</v>
      </c>
      <c r="M137" s="10" t="e">
        <f>#REF!</f>
        <v>#REF!</v>
      </c>
      <c r="R137" s="10" t="e">
        <f>#REF!</f>
        <v>#REF!</v>
      </c>
      <c r="W137" s="10" t="e">
        <f>#REF!</f>
        <v>#REF!</v>
      </c>
      <c r="AB137" s="10" t="e">
        <f>#REF!</f>
        <v>#REF!</v>
      </c>
    </row>
    <row r="152" spans="3:23">
      <c r="C152" s="10" t="e">
        <f>#REF!</f>
        <v>#REF!</v>
      </c>
      <c r="H152" s="10" t="e">
        <f>#REF!</f>
        <v>#REF!</v>
      </c>
      <c r="M152" s="10" t="e">
        <f>#REF!</f>
        <v>#REF!</v>
      </c>
      <c r="R152" s="10" t="e">
        <f>#REF!</f>
        <v>#REF!</v>
      </c>
      <c r="W152" s="10" t="e">
        <f>#REF!</f>
        <v>#REF!</v>
      </c>
    </row>
  </sheetData>
  <phoneticPr fontId="3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EK236"/>
  <sheetViews>
    <sheetView showGridLines="0" tabSelected="1" zoomScaleSheetLayoutView="115" workbookViewId="0">
      <selection activeCell="Y21" sqref="Y21"/>
    </sheetView>
  </sheetViews>
  <sheetFormatPr defaultRowHeight="10.5"/>
  <cols>
    <col min="1" max="1" width="1.6640625" style="84" customWidth="1"/>
    <col min="2" max="2" width="13.33203125" style="85" customWidth="1"/>
    <col min="3" max="3" width="7.33203125" style="85" customWidth="1"/>
    <col min="4" max="4" width="1.33203125" style="85" customWidth="1"/>
    <col min="5" max="8" width="9.33203125" style="85"/>
    <col min="9" max="10" width="9.33203125" style="85" customWidth="1"/>
    <col min="11" max="11" width="9.33203125" style="85"/>
    <col min="12" max="12" width="9.33203125" style="85" customWidth="1"/>
    <col min="13" max="22" width="9.33203125" style="85"/>
    <col min="23" max="23" width="15.1640625" style="85" bestFit="1" customWidth="1"/>
    <col min="24" max="26" width="9.33203125" style="85"/>
    <col min="27" max="27" width="20.33203125" style="85" bestFit="1" customWidth="1"/>
    <col min="28" max="28" width="10.1640625" style="85" customWidth="1"/>
    <col min="29" max="16384" width="9.33203125" style="85"/>
  </cols>
  <sheetData>
    <row r="1" spans="1:29" ht="5.25" customHeight="1"/>
    <row r="2" spans="1:29">
      <c r="B2" s="123">
        <f ca="1">AB7</f>
        <v>43180</v>
      </c>
      <c r="C2" s="123"/>
      <c r="D2" s="123"/>
      <c r="E2" s="122" t="str">
        <f>Main!AB15</f>
        <v>Cayman</v>
      </c>
      <c r="F2" s="122"/>
    </row>
    <row r="3" spans="1:29">
      <c r="B3" s="86" t="s">
        <v>32</v>
      </c>
      <c r="C3" s="86" t="s">
        <v>1238</v>
      </c>
      <c r="AA3" s="87" t="s">
        <v>1131</v>
      </c>
    </row>
    <row r="4" spans="1:29">
      <c r="B4" s="88" t="s">
        <v>33</v>
      </c>
      <c r="V4" s="89" t="s">
        <v>1154</v>
      </c>
      <c r="W4" s="89" t="s">
        <v>1155</v>
      </c>
      <c r="AA4" s="90" t="s">
        <v>0</v>
      </c>
      <c r="AB4" s="91" t="s">
        <v>18</v>
      </c>
      <c r="AC4" s="92"/>
    </row>
    <row r="5" spans="1:29">
      <c r="A5" s="93"/>
      <c r="B5" s="94" t="s">
        <v>35</v>
      </c>
      <c r="C5" s="95">
        <f ca="1">OFFSET($J$53,1,$U5)</f>
        <v>0.32763573204432211</v>
      </c>
      <c r="U5" s="85">
        <f t="shared" ref="U5:U10" si="0">MATCH($B5,$K$49:$DQ$49,0)</f>
        <v>1</v>
      </c>
      <c r="V5" s="85">
        <f ca="1">OFFSET($J$46,1,$U5)</f>
        <v>0.41799963129308199</v>
      </c>
      <c r="W5" s="85">
        <f ca="1">OFFSET($J$46,2,$U5)</f>
        <v>0.22262960802079187</v>
      </c>
      <c r="X5" s="85">
        <f t="shared" ref="X5:X10" ca="1" si="1">IF(C5&gt;$V5,1,IF(C5&lt;$W5,0,0.5))</f>
        <v>0.5</v>
      </c>
      <c r="AA5" s="96" t="s">
        <v>1128</v>
      </c>
      <c r="AB5" s="94">
        <v>91</v>
      </c>
      <c r="AC5" s="97"/>
    </row>
    <row r="6" spans="1:29">
      <c r="A6" s="93"/>
      <c r="B6" s="94" t="s">
        <v>36</v>
      </c>
      <c r="C6" s="95">
        <f t="shared" ref="C6:C10" ca="1" si="2">OFFSET($J$53,1,$U6)</f>
        <v>0.46286857938215697</v>
      </c>
      <c r="U6" s="85">
        <f t="shared" si="0"/>
        <v>2</v>
      </c>
      <c r="V6" s="85">
        <f t="shared" ref="V6:V10" ca="1" si="3">OFFSET($J$46,1,$U6)</f>
        <v>0.45569814495611644</v>
      </c>
      <c r="W6" s="85">
        <f t="shared" ref="W6:W10" ca="1" si="4">OFFSET($J$46,2,$U6)</f>
        <v>0.10532517140253199</v>
      </c>
      <c r="X6" s="85">
        <f t="shared" ca="1" si="1"/>
        <v>1</v>
      </c>
      <c r="AA6" s="96" t="s">
        <v>1</v>
      </c>
      <c r="AB6" s="98">
        <f ca="1">AB7-AB5*2</f>
        <v>42998</v>
      </c>
      <c r="AC6" s="97"/>
    </row>
    <row r="7" spans="1:29">
      <c r="A7" s="93"/>
      <c r="B7" s="94" t="s">
        <v>37</v>
      </c>
      <c r="C7" s="95">
        <f t="shared" ca="1" si="2"/>
        <v>0.26243278225413141</v>
      </c>
      <c r="U7" s="85">
        <f t="shared" si="0"/>
        <v>3</v>
      </c>
      <c r="V7" s="85">
        <f t="shared" ca="1" si="3"/>
        <v>0.27373115177248974</v>
      </c>
      <c r="W7" s="85">
        <f t="shared" ca="1" si="4"/>
        <v>0.11084069577115015</v>
      </c>
      <c r="X7" s="85">
        <f t="shared" ca="1" si="1"/>
        <v>0.5</v>
      </c>
      <c r="AA7" s="96" t="s">
        <v>2</v>
      </c>
      <c r="AB7" s="98">
        <f ca="1">TODAY()-1</f>
        <v>43180</v>
      </c>
      <c r="AC7" s="97"/>
    </row>
    <row r="8" spans="1:29">
      <c r="A8" s="93"/>
      <c r="B8" s="94" t="s">
        <v>38</v>
      </c>
      <c r="C8" s="95">
        <f t="shared" ca="1" si="2"/>
        <v>0.48053509116894122</v>
      </c>
      <c r="U8" s="85">
        <f t="shared" si="0"/>
        <v>4</v>
      </c>
      <c r="V8" s="85">
        <f t="shared" ca="1" si="3"/>
        <v>0.51226726575328208</v>
      </c>
      <c r="W8" s="85">
        <f t="shared" ca="1" si="4"/>
        <v>0.33175378459299454</v>
      </c>
      <c r="X8" s="85">
        <f t="shared" ca="1" si="1"/>
        <v>0.5</v>
      </c>
      <c r="AA8" s="96" t="s">
        <v>14</v>
      </c>
      <c r="AB8" s="94" t="s">
        <v>3</v>
      </c>
      <c r="AC8" s="97"/>
    </row>
    <row r="9" spans="1:29">
      <c r="A9" s="93"/>
      <c r="B9" s="94" t="s">
        <v>39</v>
      </c>
      <c r="C9" s="95">
        <f t="shared" ca="1" si="2"/>
        <v>0.86162111587572121</v>
      </c>
      <c r="U9" s="85">
        <f t="shared" si="0"/>
        <v>5</v>
      </c>
      <c r="V9" s="85">
        <f t="shared" ca="1" si="3"/>
        <v>0.8799462143454978</v>
      </c>
      <c r="W9" s="85">
        <f t="shared" ca="1" si="4"/>
        <v>0.82414679218721043</v>
      </c>
      <c r="X9" s="85">
        <f t="shared" ca="1" si="1"/>
        <v>0.5</v>
      </c>
      <c r="AA9" s="96" t="s">
        <v>15</v>
      </c>
      <c r="AB9" s="94" t="s">
        <v>4</v>
      </c>
      <c r="AC9" s="97"/>
    </row>
    <row r="10" spans="1:29">
      <c r="A10" s="93"/>
      <c r="B10" s="94" t="s">
        <v>40</v>
      </c>
      <c r="C10" s="95">
        <f t="shared" ca="1" si="2"/>
        <v>0.80036344237711587</v>
      </c>
      <c r="U10" s="85">
        <f t="shared" si="0"/>
        <v>6</v>
      </c>
      <c r="V10" s="85">
        <f t="shared" ca="1" si="3"/>
        <v>0.83238754732028852</v>
      </c>
      <c r="W10" s="85">
        <f t="shared" ca="1" si="4"/>
        <v>0.73753788300424772</v>
      </c>
      <c r="X10" s="85">
        <f t="shared" ca="1" si="1"/>
        <v>0.5</v>
      </c>
      <c r="AA10" s="96" t="s">
        <v>16</v>
      </c>
      <c r="AB10" s="94" t="s">
        <v>5</v>
      </c>
      <c r="AC10" s="97"/>
    </row>
    <row r="11" spans="1:29">
      <c r="A11" s="93"/>
      <c r="B11" s="88" t="s">
        <v>34</v>
      </c>
      <c r="C11" s="95"/>
      <c r="AA11" s="96" t="s">
        <v>17</v>
      </c>
      <c r="AB11" s="94" t="s">
        <v>6</v>
      </c>
      <c r="AC11" s="97"/>
    </row>
    <row r="12" spans="1:29">
      <c r="A12" s="93"/>
      <c r="B12" s="94" t="s">
        <v>1194</v>
      </c>
      <c r="C12" s="95">
        <f t="shared" ref="C12:C19" ca="1" si="5">OFFSET($J$53,1,$U12)</f>
        <v>-3.4970901470786506E-2</v>
      </c>
      <c r="U12" s="85">
        <f t="shared" ref="U12:U28" si="6">MATCH($B12,$K$49:$DQ$49,0)</f>
        <v>35</v>
      </c>
      <c r="V12" s="85">
        <f t="shared" ref="V12:V18" ca="1" si="7">OFFSET($J$46,1,$U12)</f>
        <v>0.25559133781051929</v>
      </c>
      <c r="W12" s="85">
        <f t="shared" ref="W12:W28" ca="1" si="8">OFFSET($J$46,2,$U12)</f>
        <v>-5.8776524888674374E-2</v>
      </c>
      <c r="X12" s="85">
        <f t="shared" ref="X12:X18" ca="1" si="9">IF(C12&gt;$V12,1,IF(C12&lt;$W12,0,0.5))</f>
        <v>0.5</v>
      </c>
      <c r="AA12" s="96" t="s">
        <v>21</v>
      </c>
      <c r="AB12" s="94" t="s">
        <v>19</v>
      </c>
      <c r="AC12" s="97"/>
    </row>
    <row r="13" spans="1:29">
      <c r="A13" s="93"/>
      <c r="B13" s="94" t="s">
        <v>1198</v>
      </c>
      <c r="C13" s="95">
        <f t="shared" ca="1" si="5"/>
        <v>0.10822564373618383</v>
      </c>
      <c r="U13" s="85">
        <f t="shared" si="6"/>
        <v>36</v>
      </c>
      <c r="V13" s="85">
        <f t="shared" ca="1" si="7"/>
        <v>0.30379207175157313</v>
      </c>
      <c r="W13" s="85">
        <f t="shared" ca="1" si="8"/>
        <v>9.7372248504641878E-2</v>
      </c>
      <c r="X13" s="85">
        <f t="shared" ca="1" si="9"/>
        <v>0.5</v>
      </c>
      <c r="AA13" s="96" t="s">
        <v>22</v>
      </c>
      <c r="AB13" s="94" t="s">
        <v>20</v>
      </c>
      <c r="AC13" s="97"/>
    </row>
    <row r="14" spans="1:29" ht="11.25" thickBot="1">
      <c r="A14" s="93"/>
      <c r="B14" s="94" t="s">
        <v>1211</v>
      </c>
      <c r="C14" s="95">
        <f t="shared" ca="1" si="5"/>
        <v>0.23064623966859432</v>
      </c>
      <c r="U14" s="85">
        <f t="shared" si="6"/>
        <v>37</v>
      </c>
      <c r="V14" s="85">
        <f t="shared" ca="1" si="7"/>
        <v>0.30863076522705563</v>
      </c>
      <c r="W14" s="85">
        <f t="shared" ca="1" si="8"/>
        <v>-9.9264945549813865E-3</v>
      </c>
      <c r="X14" s="85">
        <f t="shared" ca="1" si="9"/>
        <v>0.5</v>
      </c>
      <c r="AA14" s="96"/>
      <c r="AB14" s="88"/>
      <c r="AC14" s="97"/>
    </row>
    <row r="15" spans="1:29" ht="11.25" thickBot="1">
      <c r="A15" s="93"/>
      <c r="B15" s="94" t="s">
        <v>1212</v>
      </c>
      <c r="C15" s="95">
        <f t="shared" ca="1" si="5"/>
        <v>0.21278578264743292</v>
      </c>
      <c r="U15" s="85">
        <f t="shared" si="6"/>
        <v>38</v>
      </c>
      <c r="V15" s="85">
        <f t="shared" ca="1" si="7"/>
        <v>0.26591370175844725</v>
      </c>
      <c r="W15" s="85">
        <f t="shared" ca="1" si="8"/>
        <v>9.0685136982965209E-2</v>
      </c>
      <c r="X15" s="85">
        <f t="shared" ca="1" si="9"/>
        <v>0.5</v>
      </c>
      <c r="AA15" s="96" t="s">
        <v>1127</v>
      </c>
      <c r="AB15" s="99" t="s">
        <v>1267</v>
      </c>
      <c r="AC15" s="97"/>
    </row>
    <row r="16" spans="1:29">
      <c r="A16" s="93"/>
      <c r="B16" s="94" t="s">
        <v>1209</v>
      </c>
      <c r="C16" s="95">
        <f t="shared" ca="1" si="5"/>
        <v>-1.9654016602628582E-2</v>
      </c>
      <c r="U16" s="85">
        <f t="shared" si="6"/>
        <v>39</v>
      </c>
      <c r="V16" s="85">
        <f t="shared" ca="1" si="7"/>
        <v>0.22599965926866661</v>
      </c>
      <c r="W16" s="85">
        <f t="shared" ca="1" si="8"/>
        <v>-0.11711091145206286</v>
      </c>
      <c r="X16" s="85">
        <f t="shared" ca="1" si="9"/>
        <v>0.5</v>
      </c>
      <c r="AA16" s="100" t="s">
        <v>1129</v>
      </c>
      <c r="AB16" s="101">
        <v>60</v>
      </c>
      <c r="AC16" s="102"/>
    </row>
    <row r="17" spans="1:40">
      <c r="A17" s="93"/>
      <c r="B17" s="94" t="s">
        <v>1213</v>
      </c>
      <c r="C17" s="95">
        <f t="shared" ca="1" si="5"/>
        <v>2.9908434376212743E-3</v>
      </c>
      <c r="U17" s="85">
        <f t="shared" si="6"/>
        <v>40</v>
      </c>
      <c r="V17" s="85">
        <f t="shared" ca="1" si="7"/>
        <v>3.2256186352137645E-2</v>
      </c>
      <c r="W17" s="85">
        <f t="shared" ca="1" si="8"/>
        <v>-0.13769797225582767</v>
      </c>
      <c r="X17" s="85">
        <f t="shared" ca="1" si="9"/>
        <v>0.5</v>
      </c>
    </row>
    <row r="18" spans="1:40">
      <c r="A18" s="93"/>
      <c r="B18" s="94" t="s">
        <v>1210</v>
      </c>
      <c r="C18" s="95">
        <f t="shared" ca="1" si="5"/>
        <v>7.1234729259894505E-3</v>
      </c>
      <c r="U18" s="85">
        <f t="shared" si="6"/>
        <v>41</v>
      </c>
      <c r="V18" s="85">
        <f t="shared" ca="1" si="7"/>
        <v>6.3841212060833777E-2</v>
      </c>
      <c r="W18" s="85">
        <f t="shared" ca="1" si="8"/>
        <v>-8.014597787969055E-2</v>
      </c>
      <c r="X18" s="85">
        <f t="shared" ca="1" si="9"/>
        <v>0.5</v>
      </c>
      <c r="AB18" s="69" t="s">
        <v>1267</v>
      </c>
    </row>
    <row r="19" spans="1:40">
      <c r="A19" s="93"/>
      <c r="B19" s="94" t="s">
        <v>1214</v>
      </c>
      <c r="C19" s="95">
        <f t="shared" ca="1" si="5"/>
        <v>-2.4010174419841421E-2</v>
      </c>
      <c r="U19" s="85">
        <f t="shared" si="6"/>
        <v>42</v>
      </c>
      <c r="V19" s="85">
        <f t="shared" ref="V19:V28" ca="1" si="10">OFFSET($J$46,1,$U19)</f>
        <v>9.7928490423856984E-2</v>
      </c>
      <c r="W19" s="85">
        <f t="shared" ca="1" si="8"/>
        <v>-0.17174724755411136</v>
      </c>
      <c r="AB19" s="103" t="s">
        <v>23</v>
      </c>
    </row>
    <row r="20" spans="1:40">
      <c r="A20" s="93"/>
      <c r="B20" s="104" t="s">
        <v>1237</v>
      </c>
      <c r="C20" s="105"/>
      <c r="AB20" s="103" t="s">
        <v>25</v>
      </c>
    </row>
    <row r="21" spans="1:40">
      <c r="A21" s="93"/>
      <c r="B21" s="94" t="s">
        <v>1221</v>
      </c>
      <c r="C21" s="95">
        <f t="shared" ref="C21:C27" ca="1" si="11">OFFSET($J$53,1,$U21)</f>
        <v>-0.20350677139627174</v>
      </c>
      <c r="U21" s="85">
        <f t="shared" si="6"/>
        <v>43</v>
      </c>
      <c r="V21" s="85">
        <f t="shared" ca="1" si="10"/>
        <v>-0.27379984184508965</v>
      </c>
      <c r="W21" s="85">
        <f t="shared" ca="1" si="8"/>
        <v>-0.52283847888541657</v>
      </c>
      <c r="X21" s="85">
        <f t="shared" ref="X21:X26" ca="1" si="12">IF(C21&gt;$V21,1,IF(C21&lt;$W21,0,0.5))</f>
        <v>1</v>
      </c>
      <c r="AB21" s="106" t="s">
        <v>26</v>
      </c>
    </row>
    <row r="22" spans="1:40">
      <c r="A22" s="93"/>
      <c r="B22" s="94" t="s">
        <v>1223</v>
      </c>
      <c r="C22" s="95">
        <f t="shared" ca="1" si="11"/>
        <v>-0.35184558946225997</v>
      </c>
      <c r="U22" s="85">
        <f t="shared" si="6"/>
        <v>44</v>
      </c>
      <c r="V22" s="85">
        <f t="shared" ca="1" si="10"/>
        <v>-0.16940892094996365</v>
      </c>
      <c r="W22" s="85">
        <f t="shared" ca="1" si="8"/>
        <v>-0.3940974985140141</v>
      </c>
      <c r="X22" s="85">
        <f t="shared" ca="1" si="12"/>
        <v>0.5</v>
      </c>
    </row>
    <row r="23" spans="1:40">
      <c r="A23" s="93"/>
      <c r="B23" s="94" t="s">
        <v>1225</v>
      </c>
      <c r="C23" s="95">
        <f t="shared" ca="1" si="11"/>
        <v>-0.16458080483029827</v>
      </c>
      <c r="U23" s="85">
        <f t="shared" si="6"/>
        <v>45</v>
      </c>
      <c r="V23" s="85">
        <f t="shared" ca="1" si="10"/>
        <v>-0.24685623616442695</v>
      </c>
      <c r="W23" s="85">
        <f t="shared" ca="1" si="8"/>
        <v>-0.40516331448844517</v>
      </c>
      <c r="X23" s="85">
        <f t="shared" ca="1" si="12"/>
        <v>1</v>
      </c>
    </row>
    <row r="24" spans="1:40">
      <c r="A24" s="93"/>
      <c r="B24" s="94" t="s">
        <v>1227</v>
      </c>
      <c r="C24" s="95">
        <f t="shared" ca="1" si="11"/>
        <v>-0.2881638657024721</v>
      </c>
      <c r="U24" s="85">
        <f t="shared" si="6"/>
        <v>46</v>
      </c>
      <c r="V24" s="85">
        <f ca="1">OFFSET($J$46,1,$U24)</f>
        <v>-0.23538041549925467</v>
      </c>
      <c r="W24" s="85">
        <f t="shared" ca="1" si="8"/>
        <v>-0.38715848743003195</v>
      </c>
      <c r="X24" s="85">
        <f t="shared" ca="1" si="12"/>
        <v>0.5</v>
      </c>
    </row>
    <row r="25" spans="1:40">
      <c r="A25" s="93"/>
      <c r="B25" s="94" t="s">
        <v>1229</v>
      </c>
      <c r="C25" s="95">
        <f t="shared" ca="1" si="11"/>
        <v>-0.14517478000695769</v>
      </c>
      <c r="U25" s="85">
        <f t="shared" si="6"/>
        <v>47</v>
      </c>
      <c r="V25" s="85">
        <f t="shared" ca="1" si="10"/>
        <v>-9.2657967299505928E-2</v>
      </c>
      <c r="W25" s="85">
        <f t="shared" ca="1" si="8"/>
        <v>-0.29449453857549396</v>
      </c>
      <c r="X25" s="85">
        <f t="shared" ca="1" si="12"/>
        <v>0.5</v>
      </c>
    </row>
    <row r="26" spans="1:40">
      <c r="A26" s="93"/>
      <c r="B26" s="94" t="s">
        <v>1233</v>
      </c>
      <c r="C26" s="95">
        <f t="shared" ca="1" si="11"/>
        <v>-0.28276043879342316</v>
      </c>
      <c r="U26" s="85">
        <f t="shared" si="6"/>
        <v>48</v>
      </c>
      <c r="V26" s="85">
        <f t="shared" ca="1" si="10"/>
        <v>-0.13498969740364375</v>
      </c>
      <c r="W26" s="85">
        <f t="shared" ca="1" si="8"/>
        <v>-0.33080261501809699</v>
      </c>
      <c r="X26" s="85">
        <f t="shared" ca="1" si="12"/>
        <v>0.5</v>
      </c>
      <c r="AA26" s="87" t="s">
        <v>1156</v>
      </c>
    </row>
    <row r="27" spans="1:40">
      <c r="A27" s="93"/>
      <c r="B27" s="94" t="s">
        <v>1231</v>
      </c>
      <c r="C27" s="95">
        <f t="shared" ca="1" si="11"/>
        <v>-0.26549848971530454</v>
      </c>
      <c r="U27" s="85">
        <f t="shared" si="6"/>
        <v>49</v>
      </c>
      <c r="V27" s="85">
        <f t="shared" ca="1" si="10"/>
        <v>-0.16305602389154736</v>
      </c>
      <c r="W27" s="85">
        <f t="shared" ca="1" si="8"/>
        <v>-0.32316298253811199</v>
      </c>
      <c r="X27" s="85">
        <f t="shared" ref="X27" ca="1" si="13">IF(C27&gt;$V27,1,IF(C27&lt;$W27,0,0.5))</f>
        <v>0.5</v>
      </c>
    </row>
    <row r="28" spans="1:40">
      <c r="A28" s="93"/>
      <c r="B28" s="107" t="s">
        <v>1235</v>
      </c>
      <c r="C28" s="95">
        <f ca="1">OFFSET($J$53,1,$U28)</f>
        <v>-0.28127410251136231</v>
      </c>
      <c r="U28" s="85">
        <f t="shared" si="6"/>
        <v>50</v>
      </c>
      <c r="V28" s="85">
        <f t="shared" ca="1" si="10"/>
        <v>-6.751999693209261E-2</v>
      </c>
      <c r="W28" s="85">
        <f t="shared" ca="1" si="8"/>
        <v>-0.35788529346494535</v>
      </c>
      <c r="X28" s="85">
        <f t="shared" ref="X28" ca="1" si="14">IF(C28&gt;$V28,1,IF(C28&lt;$W28,0,0.5))</f>
        <v>0.5</v>
      </c>
    </row>
    <row r="29" spans="1:40">
      <c r="A29" s="93"/>
      <c r="B29" s="94" t="s">
        <v>42</v>
      </c>
      <c r="C29" s="95">
        <f t="shared" ref="C29:C31" ca="1" si="15">OFFSET($J$53,1,$U29)</f>
        <v>-0.31789760437261755</v>
      </c>
      <c r="U29" s="85">
        <f>MATCH($B29,$K$49:$DQ$49,0)</f>
        <v>51</v>
      </c>
      <c r="V29" s="85">
        <f ca="1">OFFSET($J$46,1,$U29)</f>
        <v>-0.23310517318951515</v>
      </c>
      <c r="W29" s="85">
        <f ca="1">OFFSET($J$46,2,$U29)</f>
        <v>-0.39981748463524269</v>
      </c>
      <c r="X29" s="85">
        <f ca="1">IF(C29&gt;$V29,1,IF(C29&lt;$W29,0,0.5))</f>
        <v>0.5</v>
      </c>
      <c r="AA29" s="108" t="s">
        <v>1203</v>
      </c>
      <c r="AB29" s="86" t="s">
        <v>1204</v>
      </c>
      <c r="AC29" s="109" t="s">
        <v>1203</v>
      </c>
    </row>
    <row r="30" spans="1:40">
      <c r="A30" s="93"/>
      <c r="B30" s="94" t="s">
        <v>43</v>
      </c>
      <c r="C30" s="95">
        <f t="shared" ca="1" si="15"/>
        <v>-0.24293208305048958</v>
      </c>
      <c r="U30" s="85">
        <f>MATCH($B30,$K$49:$DQ$49,0)</f>
        <v>52</v>
      </c>
      <c r="V30" s="85">
        <f ca="1">OFFSET($J$46,1,$U30)</f>
        <v>-0.21837508574214129</v>
      </c>
      <c r="W30" s="85">
        <f ca="1">OFFSET($J$46,2,$U30)</f>
        <v>-0.3701639103969927</v>
      </c>
      <c r="X30" s="85">
        <f ca="1">IF(C30&gt;$V30,1,IF(C30&lt;$W30,0,0.5))</f>
        <v>0.5</v>
      </c>
    </row>
    <row r="31" spans="1:40">
      <c r="A31" s="93"/>
      <c r="B31" s="94" t="s">
        <v>44</v>
      </c>
      <c r="C31" s="95">
        <f t="shared" ca="1" si="15"/>
        <v>-0.42657781174421644</v>
      </c>
      <c r="U31" s="85">
        <f>MATCH($B31,$K$49:$DQ$49,0)</f>
        <v>53</v>
      </c>
      <c r="V31" s="85">
        <f ca="1">OFFSET($J$46,1,$U31)</f>
        <v>-0.25944127042975279</v>
      </c>
      <c r="W31" s="85">
        <f ca="1">OFFSET($J$46,2,$U31)</f>
        <v>-0.42172164856194161</v>
      </c>
      <c r="X31" s="85">
        <f ca="1">IF(C31&gt;$V31,1,IF(C31&lt;$W31,0,0.5))</f>
        <v>0</v>
      </c>
      <c r="AA31" s="86" t="s">
        <v>1157</v>
      </c>
    </row>
    <row r="32" spans="1:40">
      <c r="A32" s="93"/>
      <c r="B32" s="88" t="s">
        <v>46</v>
      </c>
      <c r="C32" s="95"/>
      <c r="AA32" s="124" t="s">
        <v>1267</v>
      </c>
      <c r="AB32" s="110"/>
      <c r="AC32" s="110"/>
      <c r="AD32" s="110"/>
      <c r="AE32" s="110"/>
      <c r="AF32" s="110"/>
      <c r="AG32" s="110"/>
      <c r="AH32" s="110"/>
      <c r="AI32" s="110"/>
      <c r="AJ32" s="111"/>
      <c r="AK32" s="111"/>
      <c r="AL32" s="111"/>
      <c r="AM32" s="111"/>
      <c r="AN32" s="112"/>
    </row>
    <row r="33" spans="1:75">
      <c r="A33" s="93"/>
      <c r="B33" s="94" t="s">
        <v>47</v>
      </c>
      <c r="C33" s="95">
        <f t="shared" ref="C33:C35" ca="1" si="16">OFFSET($J$53,1,$U33)</f>
        <v>0.2601829842609974</v>
      </c>
      <c r="U33" s="85">
        <f>MATCH($B33,$K$49:$DQ$49,0)</f>
        <v>55</v>
      </c>
      <c r="V33" s="85">
        <f t="shared" ref="V33:V35" ca="1" si="17">OFFSET($J$46,1,$U33)</f>
        <v>0.34639483482654387</v>
      </c>
      <c r="W33" s="85">
        <f t="shared" ref="W33:W35" ca="1" si="18">OFFSET($J$46,2,$U33)</f>
        <v>0.12770477384255241</v>
      </c>
      <c r="X33" s="85">
        <f ca="1">IF(C33&gt;$V33,1,IF(C33&lt;$W33,0,0.5))</f>
        <v>0.5</v>
      </c>
    </row>
    <row r="34" spans="1:75">
      <c r="A34" s="93"/>
      <c r="B34" s="94" t="s">
        <v>48</v>
      </c>
      <c r="C34" s="95">
        <f t="shared" ca="1" si="16"/>
        <v>0.31863054269736063</v>
      </c>
      <c r="U34" s="85">
        <f>MATCH($B34,$K$49:$DQ$49,0)</f>
        <v>56</v>
      </c>
      <c r="V34" s="85">
        <f t="shared" ca="1" si="17"/>
        <v>0.35132133594874043</v>
      </c>
      <c r="W34" s="85">
        <f t="shared" ca="1" si="18"/>
        <v>0.19737853857040136</v>
      </c>
      <c r="X34" s="85">
        <f ca="1">IF(C34&gt;$V34,1,IF(C34&lt;$W34,0,0.5))</f>
        <v>0.5</v>
      </c>
    </row>
    <row r="35" spans="1:75">
      <c r="A35" s="93"/>
      <c r="B35" s="94" t="s">
        <v>49</v>
      </c>
      <c r="C35" s="95">
        <f t="shared" ca="1" si="16"/>
        <v>0.38840344350833106</v>
      </c>
      <c r="U35" s="85">
        <f>MATCH($B35,$K$49:$DQ$49,0)</f>
        <v>57</v>
      </c>
      <c r="V35" s="85">
        <f t="shared" ca="1" si="17"/>
        <v>0.4844674125935946</v>
      </c>
      <c r="W35" s="85">
        <f t="shared" ca="1" si="18"/>
        <v>0.29912589089136199</v>
      </c>
      <c r="X35" s="85">
        <f ca="1">IF(C35&gt;$V35,1,IF(C35&lt;$W35,0,0.5))</f>
        <v>0.5</v>
      </c>
    </row>
    <row r="36" spans="1:75">
      <c r="A36" s="93"/>
      <c r="B36" s="88" t="s">
        <v>50</v>
      </c>
      <c r="C36" s="95"/>
    </row>
    <row r="37" spans="1:75">
      <c r="A37" s="93"/>
      <c r="B37" s="94" t="s">
        <v>64</v>
      </c>
      <c r="C37" s="95">
        <f t="shared" ref="C37:C44" ca="1" si="19">OFFSET($J$53,1,$U37)</f>
        <v>-4.0040949490813701E-2</v>
      </c>
      <c r="U37" s="85">
        <f t="shared" ref="U37:U44" si="20">MATCH($B37,$K$49:$DQ$49,0)</f>
        <v>58</v>
      </c>
      <c r="V37" s="85">
        <f t="shared" ref="V37:V44" ca="1" si="21">OFFSET($J$46,1,$U37)</f>
        <v>-1.1143407121795795E-2</v>
      </c>
      <c r="W37" s="85">
        <f t="shared" ref="W37:W44" ca="1" si="22">OFFSET($J$46,2,$U37)</f>
        <v>-0.10962084213910506</v>
      </c>
      <c r="X37" s="85">
        <f t="shared" ref="X37:X43" ca="1" si="23">IF(C37&gt;$V37,1,IF(C37&lt;$W37,0,0.5))</f>
        <v>0.5</v>
      </c>
    </row>
    <row r="38" spans="1:75">
      <c r="A38" s="93"/>
      <c r="B38" s="105" t="s">
        <v>51</v>
      </c>
      <c r="C38" s="95">
        <f t="shared" ca="1" si="19"/>
        <v>0.12933795634090439</v>
      </c>
      <c r="U38" s="85">
        <f t="shared" si="20"/>
        <v>59</v>
      </c>
      <c r="V38" s="85">
        <f t="shared" ca="1" si="21"/>
        <v>0.27784673442465685</v>
      </c>
      <c r="W38" s="85">
        <f t="shared" ca="1" si="22"/>
        <v>0.14149258328162467</v>
      </c>
      <c r="X38" s="85">
        <f t="shared" ca="1" si="23"/>
        <v>0</v>
      </c>
    </row>
    <row r="39" spans="1:75">
      <c r="A39" s="93"/>
      <c r="B39" s="94" t="s">
        <v>52</v>
      </c>
      <c r="C39" s="95">
        <f t="shared" ca="1" si="19"/>
        <v>0.17319598404503983</v>
      </c>
      <c r="U39" s="85">
        <f t="shared" si="20"/>
        <v>60</v>
      </c>
      <c r="V39" s="85">
        <f t="shared" ca="1" si="21"/>
        <v>0.34175471837364146</v>
      </c>
      <c r="W39" s="85">
        <f t="shared" ca="1" si="22"/>
        <v>4.1817338950697905E-2</v>
      </c>
      <c r="X39" s="85">
        <f t="shared" ca="1" si="23"/>
        <v>0.5</v>
      </c>
    </row>
    <row r="40" spans="1:75">
      <c r="A40" s="93"/>
      <c r="B40" s="94" t="s">
        <v>53</v>
      </c>
      <c r="C40" s="95">
        <f t="shared" ca="1" si="19"/>
        <v>0.28783480444640391</v>
      </c>
      <c r="U40" s="85">
        <f t="shared" si="20"/>
        <v>61</v>
      </c>
      <c r="V40" s="85">
        <f t="shared" ca="1" si="21"/>
        <v>0.36761852577479359</v>
      </c>
      <c r="W40" s="85">
        <f t="shared" ca="1" si="22"/>
        <v>0.13663591081748477</v>
      </c>
      <c r="X40" s="85">
        <f t="shared" ca="1" si="23"/>
        <v>0.5</v>
      </c>
    </row>
    <row r="41" spans="1:75">
      <c r="A41" s="93"/>
      <c r="B41" s="94" t="s">
        <v>54</v>
      </c>
      <c r="C41" s="95">
        <f t="shared" ca="1" si="19"/>
        <v>-8.9001795783445026E-2</v>
      </c>
      <c r="U41" s="85">
        <f t="shared" si="20"/>
        <v>62</v>
      </c>
      <c r="V41" s="85">
        <f t="shared" ca="1" si="21"/>
        <v>0.1267561631744023</v>
      </c>
      <c r="W41" s="85">
        <f t="shared" ca="1" si="22"/>
        <v>-0.17971942572549554</v>
      </c>
      <c r="X41" s="85">
        <f t="shared" ca="1" si="23"/>
        <v>0.5</v>
      </c>
    </row>
    <row r="42" spans="1:75">
      <c r="A42" s="93"/>
      <c r="B42" s="94" t="s">
        <v>55</v>
      </c>
      <c r="C42" s="95">
        <f t="shared" ca="1" si="19"/>
        <v>-0.20003401286121128</v>
      </c>
      <c r="U42" s="85">
        <f t="shared" si="20"/>
        <v>63</v>
      </c>
      <c r="V42" s="85">
        <f t="shared" ca="1" si="21"/>
        <v>-0.17993792913228793</v>
      </c>
      <c r="W42" s="85">
        <f t="shared" ca="1" si="22"/>
        <v>-0.32330890867315515</v>
      </c>
      <c r="X42" s="85">
        <f t="shared" ca="1" si="23"/>
        <v>0.5</v>
      </c>
    </row>
    <row r="43" spans="1:75">
      <c r="A43" s="93"/>
      <c r="B43" s="94" t="s">
        <v>56</v>
      </c>
      <c r="C43" s="95">
        <f t="shared" ca="1" si="19"/>
        <v>-5.3147433209317516E-2</v>
      </c>
      <c r="U43" s="85">
        <f t="shared" si="20"/>
        <v>64</v>
      </c>
      <c r="V43" s="85">
        <f t="shared" ca="1" si="21"/>
        <v>4.8627394390038402E-2</v>
      </c>
      <c r="W43" s="85">
        <f t="shared" ca="1" si="22"/>
        <v>-6.6129722351470174E-2</v>
      </c>
      <c r="X43" s="85">
        <f t="shared" ca="1" si="23"/>
        <v>0.5</v>
      </c>
    </row>
    <row r="44" spans="1:75">
      <c r="A44" s="93"/>
      <c r="B44" s="94" t="s">
        <v>57</v>
      </c>
      <c r="C44" s="95">
        <f t="shared" ca="1" si="19"/>
        <v>-0.20795016156704826</v>
      </c>
      <c r="U44" s="85">
        <f t="shared" si="20"/>
        <v>65</v>
      </c>
      <c r="V44" s="85">
        <f t="shared" ca="1" si="21"/>
        <v>-0.10427521971235063</v>
      </c>
      <c r="W44" s="85">
        <f t="shared" ca="1" si="22"/>
        <v>-0.25805275187755627</v>
      </c>
      <c r="X44" s="85">
        <f ca="1">IF(C44&gt;$V44,1,IF(C44&lt;$W44,0,0.5))</f>
        <v>0.5</v>
      </c>
    </row>
    <row r="45" spans="1:75">
      <c r="B45" s="88"/>
      <c r="C45" s="88"/>
    </row>
    <row r="46" spans="1:75">
      <c r="B46" s="88"/>
      <c r="C46" s="88"/>
    </row>
    <row r="47" spans="1:75" ht="12">
      <c r="B47" s="88"/>
      <c r="C47" s="88"/>
      <c r="E47" s="113">
        <v>0.95</v>
      </c>
      <c r="F47" s="85" t="s">
        <v>1188</v>
      </c>
      <c r="K47" s="85">
        <f ca="1">PERCENTILE(K54:K113,Main!$E47)</f>
        <v>0.41799963129308199</v>
      </c>
      <c r="L47" s="85">
        <f ca="1">PERCENTILE(L54:L113,Main!$E47)</f>
        <v>0.45569814495611644</v>
      </c>
      <c r="M47" s="85">
        <f ca="1">PERCENTILE(M54:M113,Main!$E47)</f>
        <v>0.27373115177248974</v>
      </c>
      <c r="N47" s="85">
        <f ca="1">PERCENTILE(N54:N113,Main!$E47)</f>
        <v>0.51226726575328208</v>
      </c>
      <c r="O47" s="85">
        <f ca="1">PERCENTILE(O54:O113,Main!$E47)</f>
        <v>0.8799462143454978</v>
      </c>
      <c r="P47" s="85">
        <f ca="1">PERCENTILE(P54:P113,Main!$E47)</f>
        <v>0.83238754732028852</v>
      </c>
      <c r="Q47" s="85">
        <f ca="1">PERCENTILE(Q54:Q113,Main!$E47)</f>
        <v>0.39187970346770945</v>
      </c>
      <c r="R47" s="85">
        <f ca="1">PERCENTILE(R54:R113,Main!$E47)</f>
        <v>0.50068217683058691</v>
      </c>
      <c r="S47" s="85">
        <f ca="1">PERCENTILE(S54:S113,Main!$E47)</f>
        <v>0.49061632301240427</v>
      </c>
      <c r="T47" s="85">
        <f ca="1">PERCENTILE(T54:T113,Main!$E47)</f>
        <v>0.5302255140292651</v>
      </c>
      <c r="U47" s="85">
        <f ca="1">PERCENTILE(U54:U113,Main!$E47)</f>
        <v>0.49566610401907951</v>
      </c>
      <c r="V47" s="85">
        <f ca="1">PERCENTILE(V54:V113,Main!$E47)</f>
        <v>0.5609678759552541</v>
      </c>
      <c r="W47" s="85">
        <f ca="1">PERCENTILE(W54:W113,Main!$E47)</f>
        <v>0.41952359550751878</v>
      </c>
      <c r="X47" s="85">
        <f ca="1">PERCENTILE(X54:X113,Main!$E47)</f>
        <v>0.44373653875241537</v>
      </c>
      <c r="Y47" s="85">
        <f ca="1">PERCENTILE(Y54:Y113,Main!$E47)</f>
        <v>0.51636916068751126</v>
      </c>
      <c r="Z47" s="85">
        <f ca="1">PERCENTILE(Z54:Z113,Main!$E47)</f>
        <v>0.35902780308168836</v>
      </c>
      <c r="AA47" s="85">
        <f ca="1">PERCENTILE(AA54:AA113,Main!$E47)</f>
        <v>0.40969402156242513</v>
      </c>
      <c r="AB47" s="85">
        <f ca="1">PERCENTILE(AB54:AB113,Main!$E47)</f>
        <v>0.38477994265206517</v>
      </c>
      <c r="AC47" s="85">
        <f ca="1">PERCENTILE(AC54:AC113,Main!$E47)</f>
        <v>0.18246286301054082</v>
      </c>
      <c r="AD47" s="85">
        <f ca="1">PERCENTILE(AD54:AD113,Main!$E47)</f>
        <v>0.1659816300462614</v>
      </c>
      <c r="AE47" s="85">
        <f ca="1">PERCENTILE(AE54:AE113,Main!$E47)</f>
        <v>0.20819662614887269</v>
      </c>
      <c r="AF47" s="85">
        <f ca="1">PERCENTILE(AF54:AF113,Main!$E47)</f>
        <v>-1.4424924364060527E-2</v>
      </c>
      <c r="AG47" s="85">
        <f ca="1">PERCENTILE(AG54:AG113,Main!$E47)</f>
        <v>-7.6857976531405164E-2</v>
      </c>
      <c r="AH47" s="85">
        <f ca="1">PERCENTILE(AH54:AH113,Main!$E47)</f>
        <v>3.8702780125985305E-2</v>
      </c>
      <c r="AI47" s="85">
        <f ca="1">PERCENTILE(AI54:AI113,Main!$E47)</f>
        <v>0.35986798804643388</v>
      </c>
      <c r="AJ47" s="85">
        <f ca="1">PERCENTILE(AJ54:AJ113,Main!$E47)</f>
        <v>0.48063472040223576</v>
      </c>
      <c r="AK47" s="85">
        <f ca="1">PERCENTILE(AK54:AK113,Main!$E47)</f>
        <v>0.1328415517381939</v>
      </c>
      <c r="AL47" s="85">
        <f ca="1">PERCENTILE(AL54:AL113,Main!$E47)</f>
        <v>6.3959837575123746E-2</v>
      </c>
      <c r="AM47" s="85">
        <f ca="1">PERCENTILE(AM54:AM113,Main!$E47)</f>
        <v>0.43617655747451062</v>
      </c>
      <c r="AN47" s="85">
        <f ca="1">PERCENTILE(AN54:AN113,Main!$E47)</f>
        <v>0.14074250278906922</v>
      </c>
      <c r="AO47" s="85">
        <f ca="1">PERCENTILE(AO54:AO113,Main!$E47)</f>
        <v>5.5711021030345614E-2</v>
      </c>
      <c r="AP47" s="85">
        <f ca="1">PERCENTILE(AP54:AP113,Main!$E47)</f>
        <v>9.5953007389412481E-2</v>
      </c>
      <c r="AQ47" s="85">
        <f ca="1">PERCENTILE(AQ54:AQ113,Main!$E47)</f>
        <v>0.10988393148424777</v>
      </c>
      <c r="AR47" s="85">
        <f ca="1">PERCENTILE(AR54:AR113,Main!$E47)</f>
        <v>0.22264863641129765</v>
      </c>
      <c r="AS47" s="85">
        <f ca="1">PERCENTILE(AS54:AS113,Main!$E47)</f>
        <v>0.25559133781051929</v>
      </c>
      <c r="AT47" s="85">
        <f ca="1">PERCENTILE(AT54:AT113,Main!$E47)</f>
        <v>0.30379207175157313</v>
      </c>
      <c r="AU47" s="85">
        <f ca="1">PERCENTILE(AU54:AU113,Main!$E47)</f>
        <v>0.30863076522705563</v>
      </c>
      <c r="AV47" s="85">
        <f ca="1">PERCENTILE(AV54:AV113,Main!$E47)</f>
        <v>0.26591370175844725</v>
      </c>
      <c r="AW47" s="85">
        <f ca="1">PERCENTILE(AW54:AW113,Main!$E47)</f>
        <v>0.22599965926866661</v>
      </c>
      <c r="AX47" s="85">
        <f ca="1">PERCENTILE(AX54:AX113,Main!$E47)</f>
        <v>3.2256186352137645E-2</v>
      </c>
      <c r="AY47" s="85">
        <f ca="1">PERCENTILE(AY54:AY113,Main!$E47)</f>
        <v>6.3841212060833777E-2</v>
      </c>
      <c r="AZ47" s="85">
        <f ca="1">PERCENTILE(AZ54:AZ113,Main!$E47)</f>
        <v>9.7928490423856984E-2</v>
      </c>
      <c r="BA47" s="85">
        <f ca="1">PERCENTILE(BA54:BA113,Main!$E47)</f>
        <v>-0.27379984184508965</v>
      </c>
      <c r="BB47" s="85">
        <f ca="1">PERCENTILE(BB54:BB113,Main!$E47)</f>
        <v>-0.16940892094996365</v>
      </c>
      <c r="BC47" s="85">
        <f ca="1">PERCENTILE(BC54:BC113,Main!$E47)</f>
        <v>-0.24685623616442695</v>
      </c>
      <c r="BD47" s="85">
        <f ca="1">PERCENTILE(BD54:BD113,Main!$E47)</f>
        <v>-0.23538041549925467</v>
      </c>
      <c r="BE47" s="85">
        <f ca="1">PERCENTILE(BE54:BE113,Main!$E47)</f>
        <v>-9.2657967299505928E-2</v>
      </c>
      <c r="BF47" s="85">
        <f ca="1">PERCENTILE(BF54:BF113,Main!$E47)</f>
        <v>-0.13498969740364375</v>
      </c>
      <c r="BG47" s="85">
        <f ca="1">PERCENTILE(BG54:BG113,Main!$E47)</f>
        <v>-0.16305602389154736</v>
      </c>
      <c r="BH47" s="85">
        <f ca="1">PERCENTILE(BH54:BH113,Main!$E47)</f>
        <v>-6.751999693209261E-2</v>
      </c>
      <c r="BI47" s="85">
        <f ca="1">PERCENTILE(BI54:BI113,Main!$E47)</f>
        <v>-0.23310517318951515</v>
      </c>
      <c r="BJ47" s="85">
        <f ca="1">PERCENTILE(BJ54:BJ113,Main!$E47)</f>
        <v>-0.21837508574214129</v>
      </c>
      <c r="BK47" s="85">
        <f ca="1">PERCENTILE(BK54:BK113,Main!$E47)</f>
        <v>-0.25944127042975279</v>
      </c>
      <c r="BL47" s="85">
        <f ca="1">PERCENTILE(BL54:BL113,Main!$E47)</f>
        <v>6.4634623329463993E-3</v>
      </c>
      <c r="BM47" s="85">
        <f ca="1">PERCENTILE(BM54:BM113,Main!$E47)</f>
        <v>0.34639483482654387</v>
      </c>
      <c r="BN47" s="85">
        <f ca="1">PERCENTILE(BN54:BN113,Main!$E47)</f>
        <v>0.35132133594874043</v>
      </c>
      <c r="BO47" s="85">
        <f ca="1">PERCENTILE(BO54:BO113,Main!$E47)</f>
        <v>0.4844674125935946</v>
      </c>
      <c r="BP47" s="85">
        <f ca="1">PERCENTILE(BP54:BP113,Main!$E47)</f>
        <v>-1.1143407121795795E-2</v>
      </c>
      <c r="BQ47" s="85">
        <f ca="1">PERCENTILE(BQ54:BQ113,Main!$E47)</f>
        <v>0.27784673442465685</v>
      </c>
      <c r="BR47" s="85">
        <f ca="1">PERCENTILE(BR54:BR113,Main!$E47)</f>
        <v>0.34175471837364146</v>
      </c>
      <c r="BS47" s="85">
        <f ca="1">PERCENTILE(BS54:BS113,Main!$E47)</f>
        <v>0.36761852577479359</v>
      </c>
      <c r="BT47" s="85">
        <f ca="1">PERCENTILE(BT54:BT113,Main!$E47)</f>
        <v>0.1267561631744023</v>
      </c>
      <c r="BU47" s="85">
        <f ca="1">PERCENTILE(BU54:BU113,Main!$E47)</f>
        <v>-0.17993792913228793</v>
      </c>
      <c r="BV47" s="85">
        <f ca="1">PERCENTILE(BV54:BV113,Main!$E47)</f>
        <v>4.8627394390038402E-2</v>
      </c>
      <c r="BW47" s="85">
        <f ca="1">PERCENTILE(BW54:BW113,Main!$E47)</f>
        <v>-0.10427521971235063</v>
      </c>
    </row>
    <row r="48" spans="1:75" ht="12">
      <c r="B48" s="88"/>
      <c r="C48" s="88"/>
      <c r="E48" s="114">
        <v>0.05</v>
      </c>
      <c r="F48" s="85" t="s">
        <v>1189</v>
      </c>
      <c r="K48" s="85">
        <f ca="1">PERCENTILE(K55:K114,Main!$E48)</f>
        <v>0.22262960802079187</v>
      </c>
      <c r="L48" s="85">
        <f ca="1">PERCENTILE(L55:L114,Main!$E48)</f>
        <v>0.10532517140253199</v>
      </c>
      <c r="M48" s="85">
        <f ca="1">PERCENTILE(M55:M114,Main!$E48)</f>
        <v>0.11084069577115015</v>
      </c>
      <c r="N48" s="85">
        <f ca="1">PERCENTILE(N55:N114,Main!$E48)</f>
        <v>0.33175378459299454</v>
      </c>
      <c r="O48" s="85">
        <f ca="1">PERCENTILE(O55:O114,Main!$E48)</f>
        <v>0.82414679218721043</v>
      </c>
      <c r="P48" s="85">
        <f ca="1">PERCENTILE(P55:P114,Main!$E48)</f>
        <v>0.73753788300424772</v>
      </c>
      <c r="Q48" s="85">
        <f ca="1">PERCENTILE(Q55:Q114,Main!$E48)</f>
        <v>0.15061023525841541</v>
      </c>
      <c r="R48" s="85">
        <f ca="1">PERCENTILE(R55:R114,Main!$E48)</f>
        <v>0.3062042823049182</v>
      </c>
      <c r="S48" s="85">
        <f ca="1">PERCENTILE(S55:S114,Main!$E48)</f>
        <v>0.3447411944682196</v>
      </c>
      <c r="T48" s="85">
        <f ca="1">PERCENTILE(T55:T114,Main!$E48)</f>
        <v>0.39489022581076216</v>
      </c>
      <c r="U48" s="85">
        <f ca="1">PERCENTILE(U55:U114,Main!$E48)</f>
        <v>0.10088614878860896</v>
      </c>
      <c r="V48" s="85">
        <f ca="1">PERCENTILE(V55:V114,Main!$E48)</f>
        <v>0.4124249096934518</v>
      </c>
      <c r="W48" s="85">
        <f ca="1">PERCENTILE(W55:W114,Main!$E48)</f>
        <v>1.7320989979429827E-2</v>
      </c>
      <c r="X48" s="85">
        <f ca="1">PERCENTILE(X55:X114,Main!$E48)</f>
        <v>0.16663044081586587</v>
      </c>
      <c r="Y48" s="85">
        <f ca="1">PERCENTILE(Y55:Y114,Main!$E48)</f>
        <v>0.134065476168828</v>
      </c>
      <c r="Z48" s="85">
        <f ca="1">PERCENTILE(Z55:Z114,Main!$E48)</f>
        <v>0.16394927872341017</v>
      </c>
      <c r="AA48" s="85">
        <f ca="1">PERCENTILE(AA55:AA114,Main!$E48)</f>
        <v>4.3061897109887129E-2</v>
      </c>
      <c r="AB48" s="85">
        <f ca="1">PERCENTILE(AB55:AB114,Main!$E48)</f>
        <v>-5.8961851316132741E-2</v>
      </c>
      <c r="AC48" s="85">
        <f ca="1">PERCENTILE(AC55:AC114,Main!$E48)</f>
        <v>-0.20289978718523535</v>
      </c>
      <c r="AD48" s="85">
        <f ca="1">PERCENTILE(AD55:AD114,Main!$E48)</f>
        <v>-0.19803620289186463</v>
      </c>
      <c r="AE48" s="85">
        <f ca="1">PERCENTILE(AE55:AE114,Main!$E48)</f>
        <v>-0.23199279683082127</v>
      </c>
      <c r="AF48" s="85">
        <f ca="1">PERCENTILE(AF55:AF114,Main!$E48)</f>
        <v>-0.22499503043432914</v>
      </c>
      <c r="AG48" s="85">
        <f ca="1">PERCENTILE(AG55:AG114,Main!$E48)</f>
        <v>-0.23670017155886816</v>
      </c>
      <c r="AH48" s="85">
        <f ca="1">PERCENTILE(AH55:AH114,Main!$E48)</f>
        <v>-0.2409975559532381</v>
      </c>
      <c r="AI48" s="85">
        <f ca="1">PERCENTILE(AI55:AI114,Main!$E48)</f>
        <v>0.22162299396597698</v>
      </c>
      <c r="AJ48" s="85">
        <f ca="1">PERCENTILE(AJ55:AJ114,Main!$E48)</f>
        <v>5.5607996666623166E-2</v>
      </c>
      <c r="AK48" s="85">
        <f ca="1">PERCENTILE(AK55:AK114,Main!$E48)</f>
        <v>-0.18357807378434143</v>
      </c>
      <c r="AL48" s="85">
        <f ca="1">PERCENTILE(AL55:AL114,Main!$E48)</f>
        <v>-0.20859268973522796</v>
      </c>
      <c r="AM48" s="85">
        <f ca="1">PERCENTILE(AM55:AM114,Main!$E48)</f>
        <v>-2.7261057804192489E-2</v>
      </c>
      <c r="AN48" s="85">
        <f ca="1">PERCENTILE(AN55:AN114,Main!$E48)</f>
        <v>-0.15031181325002024</v>
      </c>
      <c r="AO48" s="85">
        <f ca="1">PERCENTILE(AO55:AO114,Main!$E48)</f>
        <v>-0.17555733601649931</v>
      </c>
      <c r="AP48" s="85">
        <f ca="1">PERCENTILE(AP55:AP114,Main!$E48)</f>
        <v>-0.17419188734653085</v>
      </c>
      <c r="AQ48" s="85">
        <f ca="1">PERCENTILE(AQ55:AQ114,Main!$E48)</f>
        <v>-0.22264477180083928</v>
      </c>
      <c r="AR48" s="85">
        <f ca="1">PERCENTILE(AR55:AR114,Main!$E48)</f>
        <v>-0.13722364208176344</v>
      </c>
      <c r="AS48" s="85">
        <f ca="1">PERCENTILE(AS55:AS114,Main!$E48)</f>
        <v>-5.8776524888674374E-2</v>
      </c>
      <c r="AT48" s="85">
        <f ca="1">PERCENTILE(AT55:AT114,Main!$E48)</f>
        <v>9.7372248504641878E-2</v>
      </c>
      <c r="AU48" s="85">
        <f ca="1">PERCENTILE(AU55:AU114,Main!$E48)</f>
        <v>-9.9264945549813865E-3</v>
      </c>
      <c r="AV48" s="85">
        <f ca="1">PERCENTILE(AV55:AV114,Main!$E48)</f>
        <v>9.0685136982965209E-2</v>
      </c>
      <c r="AW48" s="85">
        <f ca="1">PERCENTILE(AW55:AW114,Main!$E48)</f>
        <v>-0.11711091145206286</v>
      </c>
      <c r="AX48" s="85">
        <f ca="1">PERCENTILE(AX55:AX114,Main!$E48)</f>
        <v>-0.13769797225582767</v>
      </c>
      <c r="AY48" s="85">
        <f ca="1">PERCENTILE(AY55:AY114,Main!$E48)</f>
        <v>-8.014597787969055E-2</v>
      </c>
      <c r="AZ48" s="85">
        <f ca="1">PERCENTILE(AZ55:AZ114,Main!$E48)</f>
        <v>-0.17174724755411136</v>
      </c>
      <c r="BA48" s="85">
        <f ca="1">PERCENTILE(BA55:BA114,Main!$E48)</f>
        <v>-0.52283847888541657</v>
      </c>
      <c r="BB48" s="85">
        <f ca="1">PERCENTILE(BB55:BB114,Main!$E48)</f>
        <v>-0.3940974985140141</v>
      </c>
      <c r="BC48" s="85">
        <f ca="1">PERCENTILE(BC55:BC114,Main!$E48)</f>
        <v>-0.40516331448844517</v>
      </c>
      <c r="BD48" s="85">
        <f ca="1">PERCENTILE(BD55:BD114,Main!$E48)</f>
        <v>-0.38715848743003195</v>
      </c>
      <c r="BE48" s="85">
        <f ca="1">PERCENTILE(BE55:BE114,Main!$E48)</f>
        <v>-0.29449453857549396</v>
      </c>
      <c r="BF48" s="85">
        <f ca="1">PERCENTILE(BF55:BF114,Main!$E48)</f>
        <v>-0.33080261501809699</v>
      </c>
      <c r="BG48" s="85">
        <f ca="1">PERCENTILE(BG55:BG114,Main!$E48)</f>
        <v>-0.32316298253811199</v>
      </c>
      <c r="BH48" s="85">
        <f ca="1">PERCENTILE(BH55:BH114,Main!$E48)</f>
        <v>-0.35788529346494535</v>
      </c>
      <c r="BI48" s="85">
        <f ca="1">PERCENTILE(BI55:BI114,Main!$E48)</f>
        <v>-0.39981748463524269</v>
      </c>
      <c r="BJ48" s="85">
        <f ca="1">PERCENTILE(BJ55:BJ114,Main!$E48)</f>
        <v>-0.3701639103969927</v>
      </c>
      <c r="BK48" s="85">
        <f ca="1">PERCENTILE(BK55:BK114,Main!$E48)</f>
        <v>-0.42172164856194161</v>
      </c>
      <c r="BL48" s="85">
        <f ca="1">PERCENTILE(BL55:BL114,Main!$E48)</f>
        <v>-0.10046783617398423</v>
      </c>
      <c r="BM48" s="85">
        <f ca="1">PERCENTILE(BM55:BM114,Main!$E48)</f>
        <v>0.12770477384255241</v>
      </c>
      <c r="BN48" s="85">
        <f ca="1">PERCENTILE(BN55:BN114,Main!$E48)</f>
        <v>0.19737853857040136</v>
      </c>
      <c r="BO48" s="85">
        <f ca="1">PERCENTILE(BO55:BO114,Main!$E48)</f>
        <v>0.29912589089136199</v>
      </c>
      <c r="BP48" s="85">
        <f ca="1">PERCENTILE(BP55:BP114,Main!$E48)</f>
        <v>-0.10962084213910506</v>
      </c>
      <c r="BQ48" s="85">
        <f ca="1">PERCENTILE(BQ55:BQ114,Main!$E48)</f>
        <v>0.14149258328162467</v>
      </c>
      <c r="BR48" s="85">
        <f ca="1">PERCENTILE(BR55:BR114,Main!$E48)</f>
        <v>4.1817338950697905E-2</v>
      </c>
      <c r="BS48" s="85">
        <f ca="1">PERCENTILE(BS55:BS114,Main!$E48)</f>
        <v>0.13663591081748477</v>
      </c>
      <c r="BT48" s="85">
        <f ca="1">PERCENTILE(BT55:BT114,Main!$E48)</f>
        <v>-0.17971942572549554</v>
      </c>
      <c r="BU48" s="85">
        <f ca="1">PERCENTILE(BU55:BU114,Main!$E48)</f>
        <v>-0.32330890867315515</v>
      </c>
      <c r="BV48" s="85">
        <f ca="1">PERCENTILE(BV55:BV114,Main!$E48)</f>
        <v>-6.6129722351470174E-2</v>
      </c>
      <c r="BW48" s="85">
        <f ca="1">PERCENTILE(BW55:BW114,Main!$E48)</f>
        <v>-0.25805275187755627</v>
      </c>
    </row>
    <row r="49" spans="2:141">
      <c r="K49" s="85" t="str">
        <f>BY49</f>
        <v>SPX</v>
      </c>
      <c r="L49" s="85" t="str">
        <f t="shared" ref="L49" si="24">BZ49</f>
        <v>EuroStoxx50</v>
      </c>
      <c r="M49" s="85" t="str">
        <f t="shared" ref="M49" si="25">CA49</f>
        <v>IBOV</v>
      </c>
      <c r="N49" s="85" t="str">
        <f t="shared" ref="N49" si="26">CB49</f>
        <v>Nikkei</v>
      </c>
      <c r="O49" s="85" t="str">
        <f t="shared" ref="O49" si="27">CC49</f>
        <v>HangSeng</v>
      </c>
      <c r="P49" s="85" t="str">
        <f t="shared" ref="P49" si="28">CD49</f>
        <v>HSCEI</v>
      </c>
      <c r="Q49" s="85" t="str">
        <f t="shared" ref="Q49" si="29">CE49</f>
        <v>Momentum</v>
      </c>
      <c r="R49" s="85" t="str">
        <f t="shared" ref="R49" si="30">CF49</f>
        <v>Growth</v>
      </c>
      <c r="S49" s="85" t="str">
        <f t="shared" ref="S49" si="31">CG49</f>
        <v>Wld Energy</v>
      </c>
      <c r="T49" s="85" t="str">
        <f t="shared" ref="T49" si="32">CH49</f>
        <v>Wld Material</v>
      </c>
      <c r="U49" s="85" t="str">
        <f t="shared" ref="U49" si="33">CI49</f>
        <v>Wld Industrial</v>
      </c>
      <c r="V49" s="85" t="str">
        <f t="shared" ref="V49" si="34">CJ49</f>
        <v>Wld Cons Discr</v>
      </c>
      <c r="W49" s="85" t="str">
        <f t="shared" ref="W49" si="35">CK49</f>
        <v>Wld Cons Stb</v>
      </c>
      <c r="X49" s="85" t="str">
        <f t="shared" ref="X49" si="36">CL49</f>
        <v>Wld Health</v>
      </c>
      <c r="Y49" s="85" t="str">
        <f t="shared" ref="Y49" si="37">CM49</f>
        <v>Wld Fin</v>
      </c>
      <c r="Z49" s="85" t="str">
        <f t="shared" ref="Z49" si="38">CN49</f>
        <v>Wld IT</v>
      </c>
      <c r="AA49" s="85" t="str">
        <f t="shared" ref="AA49" si="39">CO49</f>
        <v>Wld Tele</v>
      </c>
      <c r="AB49" s="85" t="str">
        <f t="shared" ref="AB49" si="40">CP49</f>
        <v>Wld Util</v>
      </c>
      <c r="AC49" s="85" t="str">
        <f t="shared" ref="AC49" si="41">CQ49</f>
        <v>Global Agg</v>
      </c>
      <c r="AD49" s="85" t="str">
        <f t="shared" ref="AD49" si="42">CR49</f>
        <v>Global Tsy</v>
      </c>
      <c r="AE49" s="85" t="str">
        <f t="shared" ref="AE49" si="43">CS49</f>
        <v>Global Credit</v>
      </c>
      <c r="AF49" s="85" t="str">
        <f t="shared" ref="AF49" si="44">CT49</f>
        <v>US Agg</v>
      </c>
      <c r="AG49" s="85" t="str">
        <f t="shared" ref="AG49" si="45">CU49</f>
        <v>US Tsy</v>
      </c>
      <c r="AH49" s="85" t="str">
        <f t="shared" ref="AH49" si="46">CV49</f>
        <v>US Credit</v>
      </c>
      <c r="AI49" s="85" t="str">
        <f t="shared" ref="AI49" si="47">CW49</f>
        <v>APac Agg</v>
      </c>
      <c r="AJ49" s="85" t="str">
        <f t="shared" ref="AJ49" si="48">CX49</f>
        <v>Global HY</v>
      </c>
      <c r="AK49" s="85" t="str">
        <f t="shared" ref="AK49" si="49">CY49</f>
        <v>JACI TR</v>
      </c>
      <c r="AL49" s="85" t="str">
        <f t="shared" ref="AL49" si="50">CZ49</f>
        <v>JACI IG</v>
      </c>
      <c r="AM49" s="85" t="str">
        <f t="shared" ref="AM49" si="51">DA49</f>
        <v>JACI HY</v>
      </c>
      <c r="AN49" s="85" t="str">
        <f t="shared" ref="AN49" si="52">DB49</f>
        <v>JACI BBB</v>
      </c>
      <c r="AO49" s="85" t="str">
        <f t="shared" ref="AO49" si="53">DC49</f>
        <v>JACI 35</v>
      </c>
      <c r="AP49" s="85" t="str">
        <f t="shared" ref="AP49" si="54">DD49</f>
        <v>JACI 57</v>
      </c>
      <c r="AQ49" s="85" t="str">
        <f t="shared" ref="AQ49" si="55">DE49</f>
        <v>JACI 710</v>
      </c>
      <c r="AR49" s="85" t="str">
        <f t="shared" ref="AR49" si="56">DF49</f>
        <v>JACI 10+</v>
      </c>
      <c r="AS49" s="85" t="str">
        <f t="shared" ref="AS49" si="57">DG49</f>
        <v>UST 10y</v>
      </c>
      <c r="AT49" s="85" t="str">
        <f t="shared" ref="AT49" si="58">DH49</f>
        <v>EUR 10y</v>
      </c>
      <c r="AU49" s="85" t="str">
        <f t="shared" ref="AU49" si="59">DI49</f>
        <v>US BE 5y</v>
      </c>
      <c r="AV49" s="85" t="str">
        <f t="shared" ref="AV49" si="60">DJ49</f>
        <v>US BE 10y</v>
      </c>
      <c r="AW49" s="85" t="str">
        <f t="shared" ref="AW49" si="61">DK49</f>
        <v>5y5y Inflation</v>
      </c>
      <c r="AX49" s="85" t="str">
        <f t="shared" ref="AX49" si="62">DL49</f>
        <v>EUR BE 10y</v>
      </c>
      <c r="AY49" s="85" t="str">
        <f t="shared" ref="AY49" si="63">DM49</f>
        <v>OAT/Bund</v>
      </c>
      <c r="AZ49" s="85" t="str">
        <f t="shared" ref="AZ49" si="64">DN49</f>
        <v>US SwapSprd 10y</v>
      </c>
      <c r="BA49" s="85" t="str">
        <f t="shared" ref="BA49" si="65">DO49</f>
        <v>CDS EU Xover 5y</v>
      </c>
      <c r="BB49" s="85" t="str">
        <f t="shared" ref="BB49" si="66">DP49</f>
        <v>CDS EU SubIG 5y</v>
      </c>
      <c r="BC49" s="85" t="str">
        <f t="shared" ref="BC49" si="67">DQ49</f>
        <v>CDS USD IG</v>
      </c>
      <c r="BD49" s="85" t="str">
        <f t="shared" ref="BD49" si="68">DR49</f>
        <v>CDS USD HY</v>
      </c>
      <c r="BE49" s="85" t="str">
        <f t="shared" ref="BE49" si="69">DS49</f>
        <v>CDS USD EM</v>
      </c>
      <c r="BF49" s="85" t="str">
        <f t="shared" ref="BF49" si="70">DT49</f>
        <v>JACI Sprd</v>
      </c>
      <c r="BG49" s="85" t="str">
        <f t="shared" ref="BG49" si="71">DU49</f>
        <v>JACI IG Sprd</v>
      </c>
      <c r="BH49" s="85" t="str">
        <f t="shared" ref="BH49" si="72">DV49</f>
        <v>JACI HY Sprd</v>
      </c>
      <c r="BI49" s="85" t="str">
        <f t="shared" ref="BI49" si="73">DW49</f>
        <v>VIX</v>
      </c>
      <c r="BJ49" s="85" t="str">
        <f t="shared" ref="BJ49" si="74">DX49</f>
        <v>VXEEM</v>
      </c>
      <c r="BK49" s="85" t="str">
        <f t="shared" ref="BK49" si="75">DY49</f>
        <v>EMFXvol</v>
      </c>
      <c r="BL49" s="85" t="str">
        <f t="shared" ref="BL49" si="76">DZ49</f>
        <v>CNH 1M VOL</v>
      </c>
      <c r="BM49" s="85" t="str">
        <f t="shared" ref="BM49" si="77">EA49</f>
        <v>Gold</v>
      </c>
      <c r="BN49" s="85" t="str">
        <f t="shared" ref="BN49" si="78">EB49</f>
        <v>Silver</v>
      </c>
      <c r="BO49" s="85" t="str">
        <f t="shared" ref="BO49" si="79">EC49</f>
        <v>Crude Oil</v>
      </c>
      <c r="BP49" s="85" t="str">
        <f t="shared" ref="BP49" si="80">ED49</f>
        <v>USDCNH</v>
      </c>
      <c r="BQ49" s="85" t="str">
        <f t="shared" ref="BQ49" si="81">EE49</f>
        <v>USDADXY</v>
      </c>
      <c r="BR49" s="85" t="str">
        <f t="shared" ref="BR49" si="82">EF49</f>
        <v>EURUSD</v>
      </c>
      <c r="BS49" s="85" t="str">
        <f t="shared" ref="BS49" si="83">EG49</f>
        <v>GBPUSD</v>
      </c>
      <c r="BT49" s="85" t="str">
        <f t="shared" ref="BT49" si="84">EH49</f>
        <v>USDJPY</v>
      </c>
      <c r="BU49" s="85" t="str">
        <f t="shared" ref="BU49" si="85">EI49</f>
        <v>USDRUB</v>
      </c>
      <c r="BV49" s="85" t="str">
        <f t="shared" ref="BV49" si="86">EJ49</f>
        <v>USDZAR</v>
      </c>
      <c r="BW49" s="85" t="str">
        <f t="shared" ref="BW49" si="87">EK49</f>
        <v>USDBRL</v>
      </c>
      <c r="BY49" s="85" t="str">
        <f>HLOOKUP(BY$53,NameMapping!$C$3:$BO$4,2,0)</f>
        <v>SPX</v>
      </c>
      <c r="BZ49" s="85" t="str">
        <f>HLOOKUP(BZ$53,NameMapping!$C$3:$BO$4,2,0)</f>
        <v>EuroStoxx50</v>
      </c>
      <c r="CA49" s="85" t="str">
        <f>HLOOKUP(CA$53,NameMapping!$C$3:$BO$4,2,0)</f>
        <v>IBOV</v>
      </c>
      <c r="CB49" s="85" t="str">
        <f>HLOOKUP(CB$53,NameMapping!$C$3:$BO$4,2,0)</f>
        <v>Nikkei</v>
      </c>
      <c r="CC49" s="85" t="str">
        <f>HLOOKUP(CC$53,NameMapping!$C$3:$BO$4,2,0)</f>
        <v>HangSeng</v>
      </c>
      <c r="CD49" s="85" t="str">
        <f>HLOOKUP(CD$53,NameMapping!$C$3:$BO$4,2,0)</f>
        <v>HSCEI</v>
      </c>
      <c r="CE49" s="85" t="str">
        <f>HLOOKUP(CE$53,NameMapping!$C$3:$BO$4,2,0)</f>
        <v>Momentum</v>
      </c>
      <c r="CF49" s="85" t="str">
        <f>HLOOKUP(CF$53,NameMapping!$C$3:$BO$4,2,0)</f>
        <v>Growth</v>
      </c>
      <c r="CG49" s="85" t="str">
        <f>HLOOKUP(CG$53,NameMapping!$C$3:$BO$4,2,0)</f>
        <v>Wld Energy</v>
      </c>
      <c r="CH49" s="85" t="str">
        <f>HLOOKUP(CH$53,NameMapping!$C$3:$BO$4,2,0)</f>
        <v>Wld Material</v>
      </c>
      <c r="CI49" s="85" t="str">
        <f>HLOOKUP(CI$53,NameMapping!$C$3:$BO$4,2,0)</f>
        <v>Wld Industrial</v>
      </c>
      <c r="CJ49" s="85" t="str">
        <f>HLOOKUP(CJ$53,NameMapping!$C$3:$BO$4,2,0)</f>
        <v>Wld Cons Discr</v>
      </c>
      <c r="CK49" s="85" t="str">
        <f>HLOOKUP(CK$53,NameMapping!$C$3:$BO$4,2,0)</f>
        <v>Wld Cons Stb</v>
      </c>
      <c r="CL49" s="85" t="str">
        <f>HLOOKUP(CL$53,NameMapping!$C$3:$BO$4,2,0)</f>
        <v>Wld Health</v>
      </c>
      <c r="CM49" s="85" t="str">
        <f>HLOOKUP(CM$53,NameMapping!$C$3:$BO$4,2,0)</f>
        <v>Wld Fin</v>
      </c>
      <c r="CN49" s="85" t="str">
        <f>HLOOKUP(CN$53,NameMapping!$C$3:$BO$4,2,0)</f>
        <v>Wld IT</v>
      </c>
      <c r="CO49" s="85" t="str">
        <f>HLOOKUP(CO$53,NameMapping!$C$3:$BO$4,2,0)</f>
        <v>Wld Tele</v>
      </c>
      <c r="CP49" s="85" t="str">
        <f>HLOOKUP(CP$53,NameMapping!$C$3:$BO$4,2,0)</f>
        <v>Wld Util</v>
      </c>
      <c r="CQ49" s="85" t="str">
        <f>HLOOKUP(CQ$53,NameMapping!$C$3:$BO$4,2,0)</f>
        <v>Global Agg</v>
      </c>
      <c r="CR49" s="85" t="str">
        <f>HLOOKUP(CR$53,NameMapping!$C$3:$BO$4,2,0)</f>
        <v>Global Tsy</v>
      </c>
      <c r="CS49" s="85" t="str">
        <f>HLOOKUP(CS$53,NameMapping!$C$3:$BO$4,2,0)</f>
        <v>Global Credit</v>
      </c>
      <c r="CT49" s="85" t="str">
        <f>HLOOKUP(CT$53,NameMapping!$C$3:$BO$4,2,0)</f>
        <v>US Agg</v>
      </c>
      <c r="CU49" s="85" t="str">
        <f>HLOOKUP(CU$53,NameMapping!$C$3:$BO$4,2,0)</f>
        <v>US Tsy</v>
      </c>
      <c r="CV49" s="85" t="str">
        <f>HLOOKUP(CV$53,NameMapping!$C$3:$BO$4,2,0)</f>
        <v>US Credit</v>
      </c>
      <c r="CW49" s="85" t="str">
        <f>HLOOKUP(CW$53,NameMapping!$C$3:$BO$4,2,0)</f>
        <v>APac Agg</v>
      </c>
      <c r="CX49" s="85" t="str">
        <f>HLOOKUP(CX$53,NameMapping!$C$3:$BO$4,2,0)</f>
        <v>Global HY</v>
      </c>
      <c r="CY49" s="85" t="str">
        <f>HLOOKUP(CY$53,NameMapping!$C$3:$BO$4,2,0)</f>
        <v>JACI TR</v>
      </c>
      <c r="CZ49" s="85" t="str">
        <f>HLOOKUP(CZ$53,NameMapping!$C$3:$BO$4,2,0)</f>
        <v>JACI IG</v>
      </c>
      <c r="DA49" s="85" t="str">
        <f>HLOOKUP(DA$53,NameMapping!$C$3:$BO$4,2,0)</f>
        <v>JACI HY</v>
      </c>
      <c r="DB49" s="85" t="str">
        <f>HLOOKUP(DB$53,NameMapping!$C$3:$BO$4,2,0)</f>
        <v>JACI BBB</v>
      </c>
      <c r="DC49" s="85" t="str">
        <f>HLOOKUP(DC$53,NameMapping!$C$3:$BO$4,2,0)</f>
        <v>JACI 35</v>
      </c>
      <c r="DD49" s="85" t="str">
        <f>HLOOKUP(DD$53,NameMapping!$C$3:$BO$4,2,0)</f>
        <v>JACI 57</v>
      </c>
      <c r="DE49" s="85" t="str">
        <f>HLOOKUP(DE$53,NameMapping!$C$3:$BO$4,2,0)</f>
        <v>JACI 710</v>
      </c>
      <c r="DF49" s="85" t="str">
        <f>HLOOKUP(DF$53,NameMapping!$C$3:$BO$4,2,0)</f>
        <v>JACI 10+</v>
      </c>
      <c r="DG49" s="85" t="str">
        <f>HLOOKUP(DG$53,NameMapping!$C$3:$BO$4,2,0)</f>
        <v>UST 10y</v>
      </c>
      <c r="DH49" s="85" t="str">
        <f>HLOOKUP(DH$53,NameMapping!$C$3:$BO$4,2,0)</f>
        <v>EUR 10y</v>
      </c>
      <c r="DI49" s="85" t="str">
        <f>HLOOKUP(DI$53,NameMapping!$C$3:$BO$4,2,0)</f>
        <v>US BE 5y</v>
      </c>
      <c r="DJ49" s="85" t="str">
        <f>HLOOKUP(DJ$53,NameMapping!$C$3:$BO$4,2,0)</f>
        <v>US BE 10y</v>
      </c>
      <c r="DK49" s="85" t="str">
        <f>HLOOKUP(DK$53,NameMapping!$C$3:$BO$4,2,0)</f>
        <v>5y5y Inflation</v>
      </c>
      <c r="DL49" s="85" t="str">
        <f>HLOOKUP(DL$53,NameMapping!$C$3:$BO$4,2,0)</f>
        <v>EUR BE 10y</v>
      </c>
      <c r="DM49" s="85" t="str">
        <f>HLOOKUP(DM$53,NameMapping!$C$3:$BO$4,2,0)</f>
        <v>OAT/Bund</v>
      </c>
      <c r="DN49" s="85" t="str">
        <f>HLOOKUP(DN$53,NameMapping!$C$3:$BO$4,2,0)</f>
        <v>US SwapSprd 10y</v>
      </c>
      <c r="DO49" s="85" t="str">
        <f>HLOOKUP(DO$53,NameMapping!$C$3:$BO$4,2,0)</f>
        <v>CDS EU Xover 5y</v>
      </c>
      <c r="DP49" s="85" t="str">
        <f>HLOOKUP(DP$53,NameMapping!$C$3:$BO$4,2,0)</f>
        <v>CDS EU SubIG 5y</v>
      </c>
      <c r="DQ49" s="85" t="str">
        <f>HLOOKUP(DQ$53,NameMapping!$C$3:$BO$4,2,0)</f>
        <v>CDS USD IG</v>
      </c>
      <c r="DR49" s="85" t="str">
        <f>HLOOKUP(DR$53,NameMapping!$C$3:$BO$4,2,0)</f>
        <v>CDS USD HY</v>
      </c>
      <c r="DS49" s="85" t="str">
        <f>HLOOKUP(DS$53,NameMapping!$C$3:$BO$4,2,0)</f>
        <v>CDS USD EM</v>
      </c>
      <c r="DT49" s="85" t="str">
        <f>HLOOKUP(DT$53,NameMapping!$C$3:$BO$4,2,0)</f>
        <v>JACI Sprd</v>
      </c>
      <c r="DU49" s="85" t="str">
        <f>HLOOKUP(DU$53,NameMapping!$C$3:$BO$4,2,0)</f>
        <v>JACI IG Sprd</v>
      </c>
      <c r="DV49" s="85" t="str">
        <f>HLOOKUP(DV$53,NameMapping!$C$3:$BO$4,2,0)</f>
        <v>JACI HY Sprd</v>
      </c>
      <c r="DW49" s="85" t="str">
        <f>HLOOKUP(DW$53,NameMapping!$C$3:$BO$4,2,0)</f>
        <v>VIX</v>
      </c>
      <c r="DX49" s="85" t="str">
        <f>HLOOKUP(DX$53,NameMapping!$C$3:$BO$4,2,0)</f>
        <v>VXEEM</v>
      </c>
      <c r="DY49" s="85" t="str">
        <f>HLOOKUP(DY$53,NameMapping!$C$3:$BO$4,2,0)</f>
        <v>EMFXvol</v>
      </c>
      <c r="DZ49" s="85" t="str">
        <f>HLOOKUP(DZ$53,NameMapping!$C$3:$BO$4,2,0)</f>
        <v>CNH 1M VOL</v>
      </c>
      <c r="EA49" s="85" t="str">
        <f>HLOOKUP(EA$53,NameMapping!$C$3:$BO$4,2,0)</f>
        <v>Gold</v>
      </c>
      <c r="EB49" s="85" t="str">
        <f>HLOOKUP(EB$53,NameMapping!$C$3:$BO$4,2,0)</f>
        <v>Silver</v>
      </c>
      <c r="EC49" s="85" t="str">
        <f>HLOOKUP(EC$53,NameMapping!$C$3:$BO$4,2,0)</f>
        <v>Crude Oil</v>
      </c>
      <c r="ED49" s="85" t="str">
        <f>HLOOKUP(ED$53,NameMapping!$C$3:$BO$4,2,0)</f>
        <v>USDCNH</v>
      </c>
      <c r="EE49" s="85" t="str">
        <f>HLOOKUP(EE$53,NameMapping!$C$3:$BO$4,2,0)</f>
        <v>USDADXY</v>
      </c>
      <c r="EF49" s="85" t="str">
        <f>HLOOKUP(EF$53,NameMapping!$C$3:$BO$4,2,0)</f>
        <v>EURUSD</v>
      </c>
      <c r="EG49" s="85" t="str">
        <f>HLOOKUP(EG$53,NameMapping!$C$3:$BO$4,2,0)</f>
        <v>GBPUSD</v>
      </c>
      <c r="EH49" s="85" t="str">
        <f>HLOOKUP(EH$53,NameMapping!$C$3:$BO$4,2,0)</f>
        <v>USDJPY</v>
      </c>
      <c r="EI49" s="85" t="str">
        <f>HLOOKUP(EI$53,NameMapping!$C$3:$BO$4,2,0)</f>
        <v>USDRUB</v>
      </c>
      <c r="EJ49" s="85" t="str">
        <f>HLOOKUP(EJ$53,NameMapping!$C$3:$BO$4,2,0)</f>
        <v>USDZAR</v>
      </c>
      <c r="EK49" s="85" t="str">
        <f>HLOOKUP(EK$53,NameMapping!$C$3:$BO$4,2,0)</f>
        <v>USDBRL</v>
      </c>
    </row>
    <row r="50" spans="2:141">
      <c r="E50" s="85" t="str">
        <f>Cayman!C2</f>
        <v>Cayman</v>
      </c>
      <c r="F50" s="105" t="str">
        <f>$AB$15&amp;"!$E$5"</f>
        <v>Cayman!$E$5</v>
      </c>
      <c r="G50" s="115">
        <f ca="1">MATCH(G$53,ETL_Price!$B$4:$I$4,0)</f>
        <v>6</v>
      </c>
      <c r="H50" s="115">
        <f ca="1">MATCH(H$53,ETL_Price!$B$4:$I$4,0)</f>
        <v>7</v>
      </c>
      <c r="I50" s="115">
        <f ca="1">MATCH(I$53,ETL_Price!$B$4:$I$4,0)</f>
        <v>8</v>
      </c>
      <c r="L50" s="116"/>
      <c r="M50" s="116"/>
      <c r="N50" s="116"/>
    </row>
    <row r="51" spans="2:141">
      <c r="E51" s="87" t="s">
        <v>24</v>
      </c>
      <c r="F51" s="87" t="s">
        <v>31</v>
      </c>
      <c r="G51" s="87"/>
      <c r="H51" s="87"/>
      <c r="I51" s="87"/>
      <c r="K51" s="87" t="s">
        <v>27</v>
      </c>
      <c r="L51" s="85" t="s">
        <v>33</v>
      </c>
      <c r="AC51" s="85" t="s">
        <v>34</v>
      </c>
      <c r="AK51" s="85" t="s">
        <v>89</v>
      </c>
      <c r="BM51" s="85" t="s">
        <v>90</v>
      </c>
      <c r="BY51" s="116">
        <f ca="1">MATCH(BY$53,ETL_Price!$B$4:$DJ$4,0)</f>
        <v>10</v>
      </c>
      <c r="BZ51" s="116">
        <f ca="1">MATCH(BZ$53,ETL_Price!$B$4:$DJ$4,0)</f>
        <v>11</v>
      </c>
      <c r="CA51" s="116">
        <f ca="1">MATCH(CA$53,ETL_Price!$B$4:$DJ$4,0)</f>
        <v>12</v>
      </c>
      <c r="CB51" s="116">
        <f ca="1">MATCH(CB$53,ETL_Price!$B$4:$DJ$4,0)</f>
        <v>13</v>
      </c>
      <c r="CC51" s="116">
        <f ca="1">MATCH(CC$53,ETL_Price!$B$4:$DJ$4,0)</f>
        <v>14</v>
      </c>
      <c r="CD51" s="116">
        <f ca="1">MATCH(CD$53,ETL_Price!$B$4:$DJ$4,0)</f>
        <v>15</v>
      </c>
      <c r="CE51" s="116">
        <f ca="1">MATCH(CE$53,ETL_Price!$B$4:$DJ$4,0)</f>
        <v>16</v>
      </c>
      <c r="CF51" s="116">
        <f ca="1">MATCH(CF$53,ETL_Price!$B$4:$DJ$4,0)</f>
        <v>17</v>
      </c>
      <c r="CG51" s="116">
        <f ca="1">MATCH(CG$53,ETL_Price!$B$4:$DJ$4,0)</f>
        <v>18</v>
      </c>
      <c r="CH51" s="116">
        <f ca="1">MATCH(CH$53,ETL_Price!$B$4:$DJ$4,0)</f>
        <v>19</v>
      </c>
      <c r="CI51" s="116">
        <f ca="1">MATCH(CI$53,ETL_Price!$B$4:$DJ$4,0)</f>
        <v>20</v>
      </c>
      <c r="CJ51" s="116">
        <f ca="1">MATCH(CJ$53,ETL_Price!$B$4:$DJ$4,0)</f>
        <v>21</v>
      </c>
      <c r="CK51" s="116">
        <f ca="1">MATCH(CK$53,ETL_Price!$B$4:$DJ$4,0)</f>
        <v>22</v>
      </c>
      <c r="CL51" s="116">
        <f ca="1">MATCH(CL$53,ETL_Price!$B$4:$DJ$4,0)</f>
        <v>23</v>
      </c>
      <c r="CM51" s="116">
        <f ca="1">MATCH(CM$53,ETL_Price!$B$4:$DJ$4,0)</f>
        <v>24</v>
      </c>
      <c r="CN51" s="116">
        <f ca="1">MATCH(CN$53,ETL_Price!$B$4:$DJ$4,0)</f>
        <v>25</v>
      </c>
      <c r="CO51" s="116">
        <f ca="1">MATCH(CO$53,ETL_Price!$B$4:$DJ$4,0)</f>
        <v>26</v>
      </c>
      <c r="CP51" s="116">
        <f ca="1">MATCH(CP$53,ETL_Price!$B$4:$DJ$4,0)</f>
        <v>27</v>
      </c>
      <c r="CQ51" s="116">
        <f ca="1">MATCH(CQ$53,ETL_Price!$B$4:$DJ$4,0)</f>
        <v>28</v>
      </c>
      <c r="CR51" s="116">
        <f ca="1">MATCH(CR$53,ETL_Price!$B$4:$DJ$4,0)</f>
        <v>29</v>
      </c>
      <c r="CS51" s="116">
        <f ca="1">MATCH(CS$53,ETL_Price!$B$4:$DJ$4,0)</f>
        <v>30</v>
      </c>
      <c r="CT51" s="116">
        <f ca="1">MATCH(CT$53,ETL_Price!$B$4:$DJ$4,0)</f>
        <v>31</v>
      </c>
      <c r="CU51" s="116">
        <f ca="1">MATCH(CU$53,ETL_Price!$B$4:$DJ$4,0)</f>
        <v>32</v>
      </c>
      <c r="CV51" s="116">
        <f ca="1">MATCH(CV$53,ETL_Price!$B$4:$DJ$4,0)</f>
        <v>33</v>
      </c>
      <c r="CW51" s="116">
        <f ca="1">MATCH(CW$53,ETL_Price!$B$4:$DJ$4,0)</f>
        <v>34</v>
      </c>
      <c r="CX51" s="116">
        <f ca="1">MATCH(CX$53,ETL_Price!$B$4:$DJ$4,0)</f>
        <v>35</v>
      </c>
      <c r="CY51" s="116">
        <f ca="1">MATCH(CY$53,ETL_Price!$B$4:$DJ$4,0)</f>
        <v>36</v>
      </c>
      <c r="CZ51" s="116">
        <f ca="1">MATCH(CZ$53,ETL_Price!$B$4:$DJ$4,0)</f>
        <v>37</v>
      </c>
      <c r="DA51" s="116">
        <f ca="1">MATCH(DA$53,ETL_Price!$B$4:$DJ$4,0)</f>
        <v>38</v>
      </c>
      <c r="DB51" s="116">
        <f ca="1">MATCH(DB$53,ETL_Price!$B$4:$DJ$4,0)</f>
        <v>39</v>
      </c>
      <c r="DC51" s="116">
        <f ca="1">MATCH(DC$53,ETL_Price!$B$4:$DJ$4,0)</f>
        <v>40</v>
      </c>
      <c r="DD51" s="116">
        <f ca="1">MATCH(DD$53,ETL_Price!$B$4:$DJ$4,0)</f>
        <v>41</v>
      </c>
      <c r="DE51" s="116">
        <f ca="1">MATCH(DE$53,ETL_Price!$B$4:$DJ$4,0)</f>
        <v>42</v>
      </c>
      <c r="DF51" s="116">
        <f ca="1">MATCH(DF$53,ETL_Price!$B$4:$DJ$4,0)</f>
        <v>43</v>
      </c>
      <c r="DG51" s="116">
        <f ca="1">MATCH(DG$53,ETL_Price!$B$4:$DJ$4,0)</f>
        <v>44</v>
      </c>
      <c r="DH51" s="116">
        <f ca="1">MATCH(DH$53,ETL_Price!$B$4:$DJ$4,0)</f>
        <v>45</v>
      </c>
      <c r="DI51" s="116">
        <f ca="1">MATCH(DI$53,ETL_Price!$B$4:$DJ$4,0)</f>
        <v>46</v>
      </c>
      <c r="DJ51" s="116">
        <f ca="1">MATCH(DJ$53,ETL_Price!$B$4:$DJ$4,0)</f>
        <v>47</v>
      </c>
      <c r="DK51" s="116">
        <f ca="1">MATCH(DK$53,ETL_Price!$B$4:$DJ$4,0)</f>
        <v>48</v>
      </c>
      <c r="DL51" s="116">
        <f ca="1">MATCH(DL$53,ETL_Price!$B$4:$DJ$4,0)</f>
        <v>49</v>
      </c>
      <c r="DM51" s="116">
        <f ca="1">MATCH(DM$53,ETL_Price!$B$4:$DJ$4,0)</f>
        <v>50</v>
      </c>
      <c r="DN51" s="116">
        <f ca="1">MATCH(DN$53,ETL_Price!$B$4:$DJ$4,0)</f>
        <v>51</v>
      </c>
      <c r="DO51" s="116">
        <f ca="1">MATCH(DO$53,ETL_Price!$B$4:$DJ$4,0)</f>
        <v>52</v>
      </c>
      <c r="DP51" s="116">
        <f ca="1">MATCH(DP$53,ETL_Price!$B$4:$DJ$4,0)</f>
        <v>53</v>
      </c>
      <c r="DQ51" s="116">
        <f ca="1">MATCH(DQ$53,ETL_Price!$B$4:$DJ$4,0)</f>
        <v>54</v>
      </c>
      <c r="DR51" s="116">
        <f ca="1">MATCH(DR$53,ETL_Price!$B$4:$DJ$4,0)</f>
        <v>55</v>
      </c>
      <c r="DS51" s="116">
        <f ca="1">MATCH(DS$53,ETL_Price!$B$4:$DJ$4,0)</f>
        <v>56</v>
      </c>
      <c r="DT51" s="116">
        <f ca="1">MATCH(DT$53,ETL_Price!$B$4:$DJ$4,0)</f>
        <v>57</v>
      </c>
      <c r="DU51" s="116">
        <f ca="1">MATCH(DU$53,ETL_Price!$B$4:$DJ$4,0)</f>
        <v>58</v>
      </c>
      <c r="DV51" s="116">
        <f ca="1">MATCH(DV$53,ETL_Price!$B$4:$DJ$4,0)</f>
        <v>59</v>
      </c>
      <c r="DW51" s="116">
        <f ca="1">MATCH(DW$53,ETL_Price!$B$4:$DJ$4,0)</f>
        <v>60</v>
      </c>
      <c r="DX51" s="116">
        <f ca="1">MATCH(DX$53,ETL_Price!$B$4:$DJ$4,0)</f>
        <v>61</v>
      </c>
      <c r="DY51" s="116">
        <f ca="1">MATCH(DY$53,ETL_Price!$B$4:$DJ$4,0)</f>
        <v>62</v>
      </c>
      <c r="DZ51" s="116">
        <f ca="1">MATCH(DZ$53,ETL_Price!$B$4:$DJ$4,0)</f>
        <v>63</v>
      </c>
      <c r="EA51" s="116">
        <f ca="1">MATCH(EA$53,ETL_Price!$B$4:$DJ$4,0)</f>
        <v>64</v>
      </c>
      <c r="EB51" s="116">
        <f ca="1">MATCH(EB$53,ETL_Price!$B$4:$DJ$4,0)</f>
        <v>65</v>
      </c>
      <c r="EC51" s="116">
        <f ca="1">MATCH(EC$53,ETL_Price!$B$4:$DJ$4,0)</f>
        <v>66</v>
      </c>
      <c r="ED51" s="116">
        <f ca="1">MATCH(ED$53,ETL_Price!$B$4:$DJ$4,0)</f>
        <v>67</v>
      </c>
      <c r="EE51" s="116">
        <f ca="1">MATCH(EE$53,ETL_Price!$B$4:$DJ$4,0)</f>
        <v>68</v>
      </c>
      <c r="EF51" s="116">
        <f ca="1">MATCH(EF$53,ETL_Price!$B$4:$DJ$4,0)</f>
        <v>69</v>
      </c>
      <c r="EG51" s="116">
        <f ca="1">MATCH(EG$53,ETL_Price!$B$4:$DJ$4,0)</f>
        <v>70</v>
      </c>
      <c r="EH51" s="116">
        <f ca="1">MATCH(EH$53,ETL_Price!$B$4:$DJ$4,0)</f>
        <v>71</v>
      </c>
      <c r="EI51" s="116">
        <f ca="1">MATCH(EI$53,ETL_Price!$B$4:$DJ$4,0)</f>
        <v>72</v>
      </c>
      <c r="EJ51" s="116">
        <f ca="1">MATCH(EJ$53,ETL_Price!$B$4:$DJ$4,0)</f>
        <v>73</v>
      </c>
      <c r="EK51" s="116">
        <f ca="1">MATCH(EK$53,ETL_Price!$B$4:$DJ$4,0)</f>
        <v>74</v>
      </c>
    </row>
    <row r="52" spans="2:141">
      <c r="K52" s="85" t="str">
        <f>"Corr: " &amp; K49</f>
        <v>Corr: SPX</v>
      </c>
      <c r="L52" s="85" t="str">
        <f t="shared" ref="L52:BW52" si="88">"Corr: " &amp; L49</f>
        <v>Corr: EuroStoxx50</v>
      </c>
      <c r="M52" s="85" t="str">
        <f t="shared" si="88"/>
        <v>Corr: IBOV</v>
      </c>
      <c r="N52" s="85" t="str">
        <f t="shared" si="88"/>
        <v>Corr: Nikkei</v>
      </c>
      <c r="O52" s="85" t="str">
        <f t="shared" si="88"/>
        <v>Corr: HangSeng</v>
      </c>
      <c r="P52" s="85" t="str">
        <f t="shared" si="88"/>
        <v>Corr: HSCEI</v>
      </c>
      <c r="Q52" s="85" t="str">
        <f t="shared" si="88"/>
        <v>Corr: Momentum</v>
      </c>
      <c r="R52" s="85" t="str">
        <f t="shared" si="88"/>
        <v>Corr: Growth</v>
      </c>
      <c r="S52" s="85" t="str">
        <f t="shared" si="88"/>
        <v>Corr: Wld Energy</v>
      </c>
      <c r="T52" s="85" t="str">
        <f t="shared" si="88"/>
        <v>Corr: Wld Material</v>
      </c>
      <c r="U52" s="85" t="str">
        <f t="shared" si="88"/>
        <v>Corr: Wld Industrial</v>
      </c>
      <c r="V52" s="85" t="str">
        <f t="shared" si="88"/>
        <v>Corr: Wld Cons Discr</v>
      </c>
      <c r="W52" s="85" t="str">
        <f t="shared" si="88"/>
        <v>Corr: Wld Cons Stb</v>
      </c>
      <c r="X52" s="85" t="str">
        <f t="shared" si="88"/>
        <v>Corr: Wld Health</v>
      </c>
      <c r="Y52" s="85" t="str">
        <f t="shared" si="88"/>
        <v>Corr: Wld Fin</v>
      </c>
      <c r="Z52" s="85" t="str">
        <f t="shared" si="88"/>
        <v>Corr: Wld IT</v>
      </c>
      <c r="AA52" s="85" t="str">
        <f t="shared" si="88"/>
        <v>Corr: Wld Tele</v>
      </c>
      <c r="AB52" s="85" t="str">
        <f t="shared" si="88"/>
        <v>Corr: Wld Util</v>
      </c>
      <c r="AC52" s="85" t="str">
        <f t="shared" si="88"/>
        <v>Corr: Global Agg</v>
      </c>
      <c r="AD52" s="85" t="str">
        <f t="shared" si="88"/>
        <v>Corr: Global Tsy</v>
      </c>
      <c r="AE52" s="85" t="str">
        <f t="shared" si="88"/>
        <v>Corr: Global Credit</v>
      </c>
      <c r="AF52" s="85" t="str">
        <f t="shared" si="88"/>
        <v>Corr: US Agg</v>
      </c>
      <c r="AG52" s="85" t="str">
        <f t="shared" si="88"/>
        <v>Corr: US Tsy</v>
      </c>
      <c r="AH52" s="85" t="str">
        <f t="shared" si="88"/>
        <v>Corr: US Credit</v>
      </c>
      <c r="AI52" s="85" t="str">
        <f t="shared" si="88"/>
        <v>Corr: APac Agg</v>
      </c>
      <c r="AJ52" s="85" t="str">
        <f t="shared" si="88"/>
        <v>Corr: Global HY</v>
      </c>
      <c r="AK52" s="85" t="str">
        <f t="shared" si="88"/>
        <v>Corr: JACI TR</v>
      </c>
      <c r="AL52" s="85" t="str">
        <f t="shared" si="88"/>
        <v>Corr: JACI IG</v>
      </c>
      <c r="AM52" s="85" t="str">
        <f t="shared" si="88"/>
        <v>Corr: JACI HY</v>
      </c>
      <c r="AN52" s="85" t="str">
        <f t="shared" si="88"/>
        <v>Corr: JACI BBB</v>
      </c>
      <c r="AO52" s="85" t="str">
        <f t="shared" si="88"/>
        <v>Corr: JACI 35</v>
      </c>
      <c r="AP52" s="85" t="str">
        <f t="shared" si="88"/>
        <v>Corr: JACI 57</v>
      </c>
      <c r="AQ52" s="85" t="str">
        <f t="shared" si="88"/>
        <v>Corr: JACI 710</v>
      </c>
      <c r="AR52" s="85" t="str">
        <f t="shared" si="88"/>
        <v>Corr: JACI 10+</v>
      </c>
      <c r="AS52" s="85" t="str">
        <f t="shared" si="88"/>
        <v>Corr: UST 10y</v>
      </c>
      <c r="AT52" s="85" t="str">
        <f t="shared" si="88"/>
        <v>Corr: EUR 10y</v>
      </c>
      <c r="AU52" s="85" t="str">
        <f t="shared" si="88"/>
        <v>Corr: US BE 5y</v>
      </c>
      <c r="AV52" s="85" t="str">
        <f t="shared" si="88"/>
        <v>Corr: US BE 10y</v>
      </c>
      <c r="AW52" s="85" t="str">
        <f t="shared" si="88"/>
        <v>Corr: 5y5y Inflation</v>
      </c>
      <c r="AX52" s="85" t="str">
        <f t="shared" si="88"/>
        <v>Corr: EUR BE 10y</v>
      </c>
      <c r="AY52" s="85" t="str">
        <f t="shared" si="88"/>
        <v>Corr: OAT/Bund</v>
      </c>
      <c r="AZ52" s="85" t="str">
        <f t="shared" si="88"/>
        <v>Corr: US SwapSprd 10y</v>
      </c>
      <c r="BA52" s="85" t="str">
        <f t="shared" si="88"/>
        <v>Corr: CDS EU Xover 5y</v>
      </c>
      <c r="BB52" s="85" t="str">
        <f t="shared" si="88"/>
        <v>Corr: CDS EU SubIG 5y</v>
      </c>
      <c r="BC52" s="85" t="str">
        <f t="shared" si="88"/>
        <v>Corr: CDS USD IG</v>
      </c>
      <c r="BD52" s="85" t="str">
        <f t="shared" si="88"/>
        <v>Corr: CDS USD HY</v>
      </c>
      <c r="BE52" s="85" t="str">
        <f t="shared" si="88"/>
        <v>Corr: CDS USD EM</v>
      </c>
      <c r="BF52" s="85" t="str">
        <f t="shared" si="88"/>
        <v>Corr: JACI Sprd</v>
      </c>
      <c r="BG52" s="85" t="str">
        <f t="shared" si="88"/>
        <v>Corr: JACI IG Sprd</v>
      </c>
      <c r="BH52" s="85" t="str">
        <f t="shared" si="88"/>
        <v>Corr: JACI HY Sprd</v>
      </c>
      <c r="BI52" s="85" t="str">
        <f t="shared" si="88"/>
        <v>Corr: VIX</v>
      </c>
      <c r="BJ52" s="85" t="str">
        <f t="shared" si="88"/>
        <v>Corr: VXEEM</v>
      </c>
      <c r="BK52" s="85" t="str">
        <f t="shared" si="88"/>
        <v>Corr: EMFXvol</v>
      </c>
      <c r="BL52" s="85" t="str">
        <f t="shared" si="88"/>
        <v>Corr: CNH 1M VOL</v>
      </c>
      <c r="BM52" s="85" t="str">
        <f t="shared" si="88"/>
        <v>Corr: Gold</v>
      </c>
      <c r="BN52" s="85" t="str">
        <f t="shared" si="88"/>
        <v>Corr: Silver</v>
      </c>
      <c r="BO52" s="85" t="str">
        <f t="shared" si="88"/>
        <v>Corr: Crude Oil</v>
      </c>
      <c r="BP52" s="85" t="str">
        <f t="shared" si="88"/>
        <v>Corr: USDCNH</v>
      </c>
      <c r="BQ52" s="85" t="str">
        <f t="shared" si="88"/>
        <v>Corr: USDADXY</v>
      </c>
      <c r="BR52" s="85" t="str">
        <f t="shared" si="88"/>
        <v>Corr: EURUSD</v>
      </c>
      <c r="BS52" s="85" t="str">
        <f t="shared" si="88"/>
        <v>Corr: GBPUSD</v>
      </c>
      <c r="BT52" s="85" t="str">
        <f t="shared" si="88"/>
        <v>Corr: USDJPY</v>
      </c>
      <c r="BU52" s="85" t="str">
        <f t="shared" si="88"/>
        <v>Corr: USDRUB</v>
      </c>
      <c r="BV52" s="85" t="str">
        <f t="shared" si="88"/>
        <v>Corr: USDZAR</v>
      </c>
      <c r="BW52" s="85" t="str">
        <f t="shared" si="88"/>
        <v>Corr: USDBRL</v>
      </c>
      <c r="BY52" s="85" t="str">
        <f>BY49&amp;" Index"</f>
        <v>SPX Index</v>
      </c>
      <c r="BZ52" s="85" t="str">
        <f t="shared" ref="BZ52:CW52" si="89">BZ49&amp;" Index"</f>
        <v>EuroStoxx50 Index</v>
      </c>
      <c r="CA52" s="85" t="str">
        <f t="shared" si="89"/>
        <v>IBOV Index</v>
      </c>
      <c r="CB52" s="85" t="str">
        <f t="shared" si="89"/>
        <v>Nikkei Index</v>
      </c>
      <c r="CC52" s="85" t="str">
        <f t="shared" si="89"/>
        <v>HangSeng Index</v>
      </c>
      <c r="CD52" s="85" t="str">
        <f t="shared" si="89"/>
        <v>HSCEI Index</v>
      </c>
      <c r="CE52" s="85" t="str">
        <f>CE49&amp;" Index"</f>
        <v>Momentum Index</v>
      </c>
      <c r="CF52" s="85" t="str">
        <f>CF49&amp;" Index"</f>
        <v>Growth Index</v>
      </c>
      <c r="CG52" s="85" t="str">
        <f t="shared" si="89"/>
        <v>Wld Energy Index</v>
      </c>
      <c r="CH52" s="85" t="str">
        <f t="shared" si="89"/>
        <v>Wld Material Index</v>
      </c>
      <c r="CI52" s="85" t="str">
        <f t="shared" si="89"/>
        <v>Wld Industrial Index</v>
      </c>
      <c r="CJ52" s="85" t="str">
        <f t="shared" si="89"/>
        <v>Wld Cons Discr Index</v>
      </c>
      <c r="CK52" s="85" t="str">
        <f t="shared" si="89"/>
        <v>Wld Cons Stb Index</v>
      </c>
      <c r="CL52" s="85" t="str">
        <f t="shared" si="89"/>
        <v>Wld Health Index</v>
      </c>
      <c r="CM52" s="85" t="str">
        <f t="shared" si="89"/>
        <v>Wld Fin Index</v>
      </c>
      <c r="CN52" s="85" t="str">
        <f t="shared" si="89"/>
        <v>Wld IT Index</v>
      </c>
      <c r="CO52" s="85" t="str">
        <f t="shared" si="89"/>
        <v>Wld Tele Index</v>
      </c>
      <c r="CP52" s="85" t="str">
        <f t="shared" si="89"/>
        <v>Wld Util Index</v>
      </c>
      <c r="CQ52" s="85" t="str">
        <f t="shared" si="89"/>
        <v>Global Agg Index</v>
      </c>
      <c r="CR52" s="85" t="str">
        <f t="shared" si="89"/>
        <v>Global Tsy Index</v>
      </c>
      <c r="CS52" s="85" t="str">
        <f t="shared" si="89"/>
        <v>Global Credit Index</v>
      </c>
      <c r="CT52" s="85" t="str">
        <f t="shared" si="89"/>
        <v>US Agg Index</v>
      </c>
      <c r="CU52" s="85" t="str">
        <f t="shared" si="89"/>
        <v>US Tsy Index</v>
      </c>
      <c r="CV52" s="85" t="str">
        <f t="shared" si="89"/>
        <v>US Credit Index</v>
      </c>
      <c r="CW52" s="85" t="str">
        <f t="shared" si="89"/>
        <v>APac Agg Index</v>
      </c>
      <c r="CX52" s="85" t="str">
        <f t="shared" ref="CX52:EK52" si="90">CX49&amp;" Index"</f>
        <v>Global HY Index</v>
      </c>
      <c r="CY52" s="85" t="str">
        <f t="shared" si="90"/>
        <v>JACI TR Index</v>
      </c>
      <c r="CZ52" s="85" t="str">
        <f t="shared" si="90"/>
        <v>JACI IG Index</v>
      </c>
      <c r="DA52" s="85" t="str">
        <f t="shared" si="90"/>
        <v>JACI HY Index</v>
      </c>
      <c r="DB52" s="85" t="str">
        <f t="shared" si="90"/>
        <v>JACI BBB Index</v>
      </c>
      <c r="DC52" s="85" t="str">
        <f t="shared" si="90"/>
        <v>JACI 35 Index</v>
      </c>
      <c r="DD52" s="85" t="str">
        <f t="shared" si="90"/>
        <v>JACI 57 Index</v>
      </c>
      <c r="DE52" s="85" t="str">
        <f t="shared" si="90"/>
        <v>JACI 710 Index</v>
      </c>
      <c r="DF52" s="85" t="str">
        <f t="shared" si="90"/>
        <v>JACI 10+ Index</v>
      </c>
      <c r="DG52" s="85" t="str">
        <f t="shared" si="90"/>
        <v>UST 10y Index</v>
      </c>
      <c r="DH52" s="85" t="str">
        <f t="shared" si="90"/>
        <v>EUR 10y Index</v>
      </c>
      <c r="DI52" s="85" t="str">
        <f t="shared" si="90"/>
        <v>US BE 5y Index</v>
      </c>
      <c r="DJ52" s="85" t="str">
        <f t="shared" si="90"/>
        <v>US BE 10y Index</v>
      </c>
      <c r="DK52" s="85" t="str">
        <f t="shared" si="90"/>
        <v>5y5y Inflation Index</v>
      </c>
      <c r="DL52" s="85" t="str">
        <f t="shared" si="90"/>
        <v>EUR BE 10y Index</v>
      </c>
      <c r="DM52" s="85" t="str">
        <f t="shared" si="90"/>
        <v>OAT/Bund Index</v>
      </c>
      <c r="DN52" s="85" t="str">
        <f t="shared" si="90"/>
        <v>US SwapSprd 10y Index</v>
      </c>
      <c r="DO52" s="85" t="str">
        <f t="shared" si="90"/>
        <v>CDS EU Xover 5y Index</v>
      </c>
      <c r="DP52" s="85" t="str">
        <f t="shared" si="90"/>
        <v>CDS EU SubIG 5y Index</v>
      </c>
      <c r="DQ52" s="85" t="str">
        <f t="shared" si="90"/>
        <v>CDS USD IG Index</v>
      </c>
      <c r="DR52" s="85" t="str">
        <f t="shared" si="90"/>
        <v>CDS USD HY Index</v>
      </c>
      <c r="DS52" s="85" t="str">
        <f t="shared" si="90"/>
        <v>CDS USD EM Index</v>
      </c>
      <c r="DT52" s="85" t="str">
        <f t="shared" si="90"/>
        <v>JACI Sprd Index</v>
      </c>
      <c r="DU52" s="85" t="str">
        <f t="shared" si="90"/>
        <v>JACI IG Sprd Index</v>
      </c>
      <c r="DV52" s="85" t="str">
        <f t="shared" si="90"/>
        <v>JACI HY Sprd Index</v>
      </c>
      <c r="DW52" s="85" t="str">
        <f t="shared" si="90"/>
        <v>VIX Index</v>
      </c>
      <c r="DX52" s="85" t="str">
        <f t="shared" si="90"/>
        <v>VXEEM Index</v>
      </c>
      <c r="DY52" s="85" t="str">
        <f t="shared" si="90"/>
        <v>EMFXvol Index</v>
      </c>
      <c r="DZ52" s="85" t="str">
        <f t="shared" si="90"/>
        <v>CNH 1M VOL Index</v>
      </c>
      <c r="EA52" s="85" t="str">
        <f t="shared" si="90"/>
        <v>Gold Index</v>
      </c>
      <c r="EB52" s="85" t="str">
        <f t="shared" si="90"/>
        <v>Silver Index</v>
      </c>
      <c r="EC52" s="85" t="str">
        <f t="shared" si="90"/>
        <v>Crude Oil Index</v>
      </c>
      <c r="ED52" s="85" t="str">
        <f t="shared" si="90"/>
        <v>USDCNH Index</v>
      </c>
      <c r="EE52" s="85" t="str">
        <f t="shared" si="90"/>
        <v>USDADXY Index</v>
      </c>
      <c r="EF52" s="85" t="str">
        <f t="shared" si="90"/>
        <v>EURUSD Index</v>
      </c>
      <c r="EG52" s="85" t="str">
        <f t="shared" si="90"/>
        <v>GBPUSD Index</v>
      </c>
      <c r="EH52" s="85" t="str">
        <f t="shared" si="90"/>
        <v>USDJPY Index</v>
      </c>
      <c r="EI52" s="85" t="str">
        <f t="shared" si="90"/>
        <v>USDRUB Index</v>
      </c>
      <c r="EJ52" s="85" t="str">
        <f t="shared" si="90"/>
        <v>USDZAR Index</v>
      </c>
      <c r="EK52" s="85" t="str">
        <f t="shared" si="90"/>
        <v>USDBRL Index</v>
      </c>
    </row>
    <row r="53" spans="2:141" ht="109.5">
      <c r="B53" s="85" t="s">
        <v>1190</v>
      </c>
      <c r="E53" s="117" t="str">
        <f ca="1">ETL_Rtn!C4</f>
        <v>.FCGCOMF-A E Index</v>
      </c>
      <c r="F53" s="118" t="str">
        <f>Main!AB15 &amp; " " &amp;"Volatility"</f>
        <v>Cayman Volatility</v>
      </c>
      <c r="G53" s="118" t="str">
        <f>ETL_Price!G4</f>
        <v>SPX Index Volatility</v>
      </c>
      <c r="H53" s="118" t="str">
        <f>ETL_Price!H4</f>
        <v>HSI Index Volatility</v>
      </c>
      <c r="I53" s="118" t="str">
        <f>ETL_Price!I4</f>
        <v>HSCEI Index Volatility</v>
      </c>
      <c r="K53" s="117" t="str">
        <f>"Corr: " &amp; ETL_Rtn!E4</f>
        <v>Corr: SPX Index</v>
      </c>
      <c r="L53" s="117" t="str">
        <f>"Corr: " &amp; ETL_Rtn!F4</f>
        <v>Corr: SX5E Index</v>
      </c>
      <c r="M53" s="117" t="str">
        <f>"Corr: " &amp; ETL_Rtn!G4</f>
        <v>Corr: IBOV Index</v>
      </c>
      <c r="N53" s="117" t="str">
        <f>"Corr: " &amp; ETL_Rtn!H4</f>
        <v>Corr: NKY Index</v>
      </c>
      <c r="O53" s="117" t="str">
        <f>"Corr: " &amp; ETL_Rtn!I4</f>
        <v>Corr: HSI Index</v>
      </c>
      <c r="P53" s="117" t="str">
        <f>"Corr: " &amp; ETL_Rtn!J4</f>
        <v>Corr: HSCEI Index</v>
      </c>
      <c r="Q53" s="117" t="str">
        <f>"Corr: " &amp; ETL_Rtn!K4</f>
        <v>Corr: M2WOMOM Index</v>
      </c>
      <c r="R53" s="117" t="str">
        <f>"Corr: " &amp; ETL_Rtn!L4</f>
        <v>Corr: MXWO000G Index</v>
      </c>
      <c r="S53" s="117" t="str">
        <f>"Corr: " &amp; ETL_Rtn!M4</f>
        <v>Corr: MXWO0EN Index</v>
      </c>
      <c r="T53" s="117" t="str">
        <f>"Corr: " &amp; ETL_Rtn!N4</f>
        <v>Corr: MXWO0MT Index</v>
      </c>
      <c r="U53" s="117" t="str">
        <f>"Corr: " &amp; ETL_Rtn!O4</f>
        <v>Corr: MXWO0IN Index</v>
      </c>
      <c r="V53" s="117" t="str">
        <f>"Corr: " &amp; ETL_Rtn!P4</f>
        <v>Corr: MXWO0CD Index</v>
      </c>
      <c r="W53" s="117" t="str">
        <f>"Corr: " &amp; ETL_Rtn!Q4</f>
        <v>Corr: MXWO0CS Index</v>
      </c>
      <c r="X53" s="117" t="str">
        <f>"Corr: " &amp; ETL_Rtn!R4</f>
        <v>Corr: MXWO0HC Index</v>
      </c>
      <c r="Y53" s="117" t="str">
        <f>"Corr: " &amp; ETL_Rtn!S4</f>
        <v>Corr: MXWO0FN Index</v>
      </c>
      <c r="Z53" s="117" t="str">
        <f>"Corr: " &amp; ETL_Rtn!T4</f>
        <v>Corr: MXWO0IT Index</v>
      </c>
      <c r="AA53" s="117" t="str">
        <f>"Corr: " &amp; ETL_Rtn!U4</f>
        <v>Corr: MXWO0TC Index</v>
      </c>
      <c r="AB53" s="117" t="str">
        <f>"Corr: " &amp; ETL_Rtn!V4</f>
        <v>Corr: MXWO0UT Index</v>
      </c>
      <c r="AC53" s="117" t="str">
        <f>"Corr: " &amp; ETL_Rtn!W4</f>
        <v>Corr: LEGATRUU Index</v>
      </c>
      <c r="AD53" s="117" t="str">
        <f>"Corr: " &amp; ETL_Rtn!X4</f>
        <v>Corr: LGTRTRUU Index</v>
      </c>
      <c r="AE53" s="117" t="str">
        <f>"Corr: " &amp; ETL_Rtn!Y4</f>
        <v>Corr: LGDRTRUU Index</v>
      </c>
      <c r="AF53" s="117" t="str">
        <f>"Corr: " &amp; ETL_Rtn!Z4</f>
        <v>Corr: LBUSTRUU Index</v>
      </c>
      <c r="AG53" s="117" t="str">
        <f>"Corr: " &amp; ETL_Rtn!AA4</f>
        <v>Corr: LUATTRUU Index</v>
      </c>
      <c r="AH53" s="117" t="str">
        <f>"Corr: " &amp; ETL_Rtn!AB4</f>
        <v>Corr: LUACTRUU Index</v>
      </c>
      <c r="AI53" s="117" t="str">
        <f>"Corr: " &amp; ETL_Rtn!AC4</f>
        <v>Corr: LAPCTRJU Index</v>
      </c>
      <c r="AJ53" s="117" t="str">
        <f>"Corr: " &amp; ETL_Rtn!AD4</f>
        <v>Corr: LG30TRUU Index</v>
      </c>
      <c r="AK53" s="117" t="str">
        <f>"Corr: " &amp; ETL_Rtn!AE4</f>
        <v>Corr: JACICOTR Index</v>
      </c>
      <c r="AL53" s="117" t="str">
        <f>"Corr: " &amp; ETL_Rtn!AF4</f>
        <v>Corr: JACIIGTR Index</v>
      </c>
      <c r="AM53" s="117" t="str">
        <f>"Corr: " &amp; ETL_Rtn!AG4</f>
        <v>Corr: JACINGTR Index</v>
      </c>
      <c r="AN53" s="117" t="str">
        <f>"Corr: " &amp; ETL_Rtn!AH4</f>
        <v>Corr: JACIBBBT Index</v>
      </c>
      <c r="AO53" s="117" t="str">
        <f>"Corr: " &amp; ETL_Rtn!AI4</f>
        <v>Corr: JACI35TR Index</v>
      </c>
      <c r="AP53" s="117" t="str">
        <f>"Corr: " &amp; ETL_Rtn!AJ4</f>
        <v>Corr: JACI57TR Index</v>
      </c>
      <c r="AQ53" s="117" t="str">
        <f>"Corr: " &amp; ETL_Rtn!AK4</f>
        <v>Corr: JACI710T Index</v>
      </c>
      <c r="AR53" s="117" t="str">
        <f>"Corr: " &amp; ETL_Rtn!AL4</f>
        <v>Corr: JACI10TR Index</v>
      </c>
      <c r="AS53" s="117" t="str">
        <f>"Corr: " &amp; ETL_Rtn!AM4</f>
        <v>Corr: USGG10YR Index</v>
      </c>
      <c r="AT53" s="117" t="str">
        <f>"Corr: " &amp; ETL_Rtn!AN4</f>
        <v>Corr: GECU10YR Index</v>
      </c>
      <c r="AU53" s="117" t="str">
        <f>"Corr: " &amp; ETL_Rtn!AO4</f>
        <v>Corr: USGGBE05 Index</v>
      </c>
      <c r="AV53" s="117" t="str">
        <f>"Corr: " &amp; ETL_Rtn!AP4</f>
        <v>Corr: USGGBE10 Index</v>
      </c>
      <c r="AW53" s="117" t="str">
        <f>"Corr: " &amp; ETL_Rtn!AQ4</f>
        <v>Corr: FWISUS55 Index</v>
      </c>
      <c r="AX53" s="117" t="str">
        <f>"Corr: " &amp; ETL_Rtn!AR4</f>
        <v>Corr: FRGGBE10 Index</v>
      </c>
      <c r="AY53" s="117" t="str">
        <f>"Corr: " &amp; ETL_Rtn!AS4</f>
        <v>Corr: .FRDE10 Index</v>
      </c>
      <c r="AZ53" s="117" t="str">
        <f>"Corr: " &amp; ETL_Rtn!AT4</f>
        <v>Corr: USSP10 Curncy</v>
      </c>
      <c r="BA53" s="117" t="str">
        <f>"Corr: " &amp; ETL_Rtn!AU4</f>
        <v>Corr: ITRXEXE CBIL Curncy</v>
      </c>
      <c r="BB53" s="117" t="str">
        <f>"Corr: " &amp; ETL_Rtn!AV4</f>
        <v>Corr: ITRXEUE CBIL Curncy</v>
      </c>
      <c r="BC53" s="117" t="str">
        <f>"Corr: " &amp; ETL_Rtn!AW4</f>
        <v>Corr: IBOXUMAE Index</v>
      </c>
      <c r="BD53" s="117" t="str">
        <f>"Corr: " &amp; ETL_Rtn!AX4</f>
        <v>Corr: IBOXHYSE Index</v>
      </c>
      <c r="BE53" s="117" t="str">
        <f>"Corr: " &amp; ETL_Rtn!AY4</f>
        <v>Corr: IBOXUMSE Index</v>
      </c>
      <c r="BF53" s="117" t="str">
        <f>"Corr: " &amp; ETL_Rtn!AZ4</f>
        <v>Corr: JACICOBS Index</v>
      </c>
      <c r="BG53" s="117" t="str">
        <f>"Corr: " &amp; ETL_Rtn!BA4</f>
        <v>Corr: JACIIGBS Index</v>
      </c>
      <c r="BH53" s="117" t="str">
        <f>"Corr: " &amp; ETL_Rtn!BB4</f>
        <v>Corr: JACINGBS Index</v>
      </c>
      <c r="BI53" s="117" t="str">
        <f>"Corr: " &amp; ETL_Rtn!BC4</f>
        <v>Corr: VIX Index</v>
      </c>
      <c r="BJ53" s="117" t="str">
        <f>"Corr: " &amp; ETL_Rtn!BD4</f>
        <v>Corr: VXEEM Index</v>
      </c>
      <c r="BK53" s="117" t="str">
        <f>"Corr: " &amp; ETL_Rtn!BE4</f>
        <v>Corr: JPMVXYG7 Index</v>
      </c>
      <c r="BL53" s="117" t="str">
        <f>"Corr: " &amp; ETL_Rtn!BF4</f>
        <v>Corr: USDCNHV1M Curncy</v>
      </c>
      <c r="BM53" s="117" t="str">
        <f>"Corr: " &amp; ETL_Rtn!BG4</f>
        <v>Corr: GC1 Comdty</v>
      </c>
      <c r="BN53" s="117" t="str">
        <f>"Corr: " &amp; ETL_Rtn!BH4</f>
        <v>Corr: SI1 Comdty</v>
      </c>
      <c r="BO53" s="117" t="str">
        <f>"Corr: " &amp; ETL_Rtn!BI4</f>
        <v>Corr: CL1 Comdty</v>
      </c>
      <c r="BP53" s="117" t="str">
        <f>"Corr: " &amp; ETL_Rtn!BJ4</f>
        <v>Corr: CNH Curncy</v>
      </c>
      <c r="BQ53" s="117" t="str">
        <f>"Corr: " &amp; ETL_Rtn!BK4</f>
        <v>Corr: ADXY Index</v>
      </c>
      <c r="BR53" s="117" t="str">
        <f>"Corr: " &amp; ETL_Rtn!BL4</f>
        <v>Corr: EUR Curncy</v>
      </c>
      <c r="BS53" s="117" t="str">
        <f>"Corr: " &amp; ETL_Rtn!BM4</f>
        <v>Corr: GBP Curncy</v>
      </c>
      <c r="BT53" s="117" t="str">
        <f>"Corr: " &amp; ETL_Rtn!BN4</f>
        <v>Corr: JPY Curncy</v>
      </c>
      <c r="BU53" s="117" t="str">
        <f>"Corr: " &amp; ETL_Rtn!BO4</f>
        <v>Corr: RUB Curncy</v>
      </c>
      <c r="BV53" s="117" t="str">
        <f>"Corr: " &amp; ETL_Rtn!BP4</f>
        <v>Corr: ZAR Curncy</v>
      </c>
      <c r="BW53" s="117" t="str">
        <f>"Corr: " &amp; ETL_Rtn!BQ4</f>
        <v>Corr: BRL Curncy</v>
      </c>
      <c r="BX53" s="117"/>
      <c r="BY53" s="117" t="str">
        <f>ETL_Price!K4</f>
        <v>SPX Index</v>
      </c>
      <c r="BZ53" s="117" t="str">
        <f>ETL_Price!L4</f>
        <v>SX5E Index</v>
      </c>
      <c r="CA53" s="117" t="str">
        <f>ETL_Price!M4</f>
        <v>IBOV Index</v>
      </c>
      <c r="CB53" s="117" t="str">
        <f>ETL_Price!N4</f>
        <v>NKY Index</v>
      </c>
      <c r="CC53" s="117" t="str">
        <f>ETL_Price!O4</f>
        <v>HSI Index</v>
      </c>
      <c r="CD53" s="117" t="str">
        <f>ETL_Price!P4</f>
        <v>HSCEI Index</v>
      </c>
      <c r="CE53" s="117" t="str">
        <f>ETL_Price!Q4</f>
        <v>M2WOMOM Index</v>
      </c>
      <c r="CF53" s="117" t="str">
        <f>ETL_Price!R4</f>
        <v>MXWO000G Index</v>
      </c>
      <c r="CG53" s="117" t="str">
        <f>ETL_Price!S4</f>
        <v>MXWO0EN Index</v>
      </c>
      <c r="CH53" s="117" t="str">
        <f>ETL_Price!T4</f>
        <v>MXWO0MT Index</v>
      </c>
      <c r="CI53" s="117" t="str">
        <f>ETL_Price!U4</f>
        <v>MXWO0IN Index</v>
      </c>
      <c r="CJ53" s="117" t="str">
        <f>ETL_Price!V4</f>
        <v>MXWO0CD Index</v>
      </c>
      <c r="CK53" s="117" t="str">
        <f>ETL_Price!W4</f>
        <v>MXWO0CS Index</v>
      </c>
      <c r="CL53" s="117" t="str">
        <f>ETL_Price!X4</f>
        <v>MXWO0HC Index</v>
      </c>
      <c r="CM53" s="117" t="str">
        <f>ETL_Price!Y4</f>
        <v>MXWO0FN Index</v>
      </c>
      <c r="CN53" s="117" t="str">
        <f>ETL_Price!Z4</f>
        <v>MXWO0IT Index</v>
      </c>
      <c r="CO53" s="117" t="str">
        <f>ETL_Price!AA4</f>
        <v>MXWO0TC Index</v>
      </c>
      <c r="CP53" s="117" t="str">
        <f>ETL_Price!AB4</f>
        <v>MXWO0UT Index</v>
      </c>
      <c r="CQ53" s="117" t="str">
        <f>ETL_Price!AC4</f>
        <v>LEGATRUU Index</v>
      </c>
      <c r="CR53" s="117" t="str">
        <f>ETL_Price!AD4</f>
        <v>LGTRTRUU Index</v>
      </c>
      <c r="CS53" s="117" t="str">
        <f>ETL_Price!AE4</f>
        <v>LGDRTRUU Index</v>
      </c>
      <c r="CT53" s="117" t="str">
        <f>ETL_Price!AF4</f>
        <v>LBUSTRUU Index</v>
      </c>
      <c r="CU53" s="117" t="str">
        <f>ETL_Price!AG4</f>
        <v>LUATTRUU Index</v>
      </c>
      <c r="CV53" s="117" t="str">
        <f>ETL_Price!AH4</f>
        <v>LUACTRUU Index</v>
      </c>
      <c r="CW53" s="117" t="str">
        <f>ETL_Price!AI4</f>
        <v>LAPCTRJU Index</v>
      </c>
      <c r="CX53" s="117" t="str">
        <f>ETL_Price!AJ4</f>
        <v>LG30TRUU Index</v>
      </c>
      <c r="CY53" s="117" t="str">
        <f>ETL_Price!AK4</f>
        <v>JACICOTR Index</v>
      </c>
      <c r="CZ53" s="117" t="str">
        <f>ETL_Price!AL4</f>
        <v>JACIIGTR Index</v>
      </c>
      <c r="DA53" s="117" t="str">
        <f>ETL_Price!AM4</f>
        <v>JACINGTR Index</v>
      </c>
      <c r="DB53" s="117" t="str">
        <f>ETL_Price!AN4</f>
        <v>JACIBBBT Index</v>
      </c>
      <c r="DC53" s="117" t="str">
        <f>ETL_Price!AO4</f>
        <v>JACI35TR Index</v>
      </c>
      <c r="DD53" s="117" t="str">
        <f>ETL_Price!AP4</f>
        <v>JACI57TR Index</v>
      </c>
      <c r="DE53" s="117" t="str">
        <f>ETL_Price!AQ4</f>
        <v>JACI710T Index</v>
      </c>
      <c r="DF53" s="117" t="str">
        <f>ETL_Price!AR4</f>
        <v>JACI10TR Index</v>
      </c>
      <c r="DG53" s="117" t="str">
        <f>ETL_Price!AS4</f>
        <v>USGG10YR Index</v>
      </c>
      <c r="DH53" s="117" t="str">
        <f>ETL_Price!AT4</f>
        <v>GECU10YR Index</v>
      </c>
      <c r="DI53" s="117" t="str">
        <f>ETL_Price!AU4</f>
        <v>USGGBE05 Index</v>
      </c>
      <c r="DJ53" s="117" t="str">
        <f>ETL_Price!AV4</f>
        <v>USGGBE10 Index</v>
      </c>
      <c r="DK53" s="117" t="str">
        <f>ETL_Price!AW4</f>
        <v>FWISUS55 Index</v>
      </c>
      <c r="DL53" s="117" t="str">
        <f>ETL_Price!AX4</f>
        <v>FRGGBE10 Index</v>
      </c>
      <c r="DM53" s="117" t="str">
        <f>ETL_Price!AY4</f>
        <v>.FRDE10 Index</v>
      </c>
      <c r="DN53" s="117" t="str">
        <f>ETL_Price!AZ4</f>
        <v>USSP10 Curncy</v>
      </c>
      <c r="DO53" s="117" t="str">
        <f>ETL_Price!BA4</f>
        <v>ITRXEXE CBIL Curncy</v>
      </c>
      <c r="DP53" s="117" t="str">
        <f>ETL_Price!BB4</f>
        <v>ITRXEUE CBIL Curncy</v>
      </c>
      <c r="DQ53" s="117" t="str">
        <f>ETL_Price!BC4</f>
        <v>IBOXUMAE Index</v>
      </c>
      <c r="DR53" s="117" t="str">
        <f>ETL_Price!BD4</f>
        <v>IBOXHYSE Index</v>
      </c>
      <c r="DS53" s="117" t="str">
        <f>ETL_Price!BE4</f>
        <v>IBOXUMSE Index</v>
      </c>
      <c r="DT53" s="117" t="str">
        <f>ETL_Price!BF4</f>
        <v>JACICOBS Index</v>
      </c>
      <c r="DU53" s="117" t="str">
        <f>ETL_Price!BG4</f>
        <v>JACIIGBS Index</v>
      </c>
      <c r="DV53" s="117" t="str">
        <f>ETL_Price!BH4</f>
        <v>JACINGBS Index</v>
      </c>
      <c r="DW53" s="117" t="str">
        <f>ETL_Price!BI4</f>
        <v>VIX Index</v>
      </c>
      <c r="DX53" s="117" t="str">
        <f>ETL_Price!BJ4</f>
        <v>VXEEM Index</v>
      </c>
      <c r="DY53" s="117" t="str">
        <f>ETL_Price!BK4</f>
        <v>JPMVXYG7 Index</v>
      </c>
      <c r="DZ53" s="117" t="str">
        <f>ETL_Price!BL4</f>
        <v>USDCNHV1M Curncy</v>
      </c>
      <c r="EA53" s="117" t="str">
        <f>ETL_Price!BM4</f>
        <v>GC1 Comdty</v>
      </c>
      <c r="EB53" s="117" t="str">
        <f>ETL_Price!BN4</f>
        <v>SI1 Comdty</v>
      </c>
      <c r="EC53" s="117" t="str">
        <f>ETL_Price!BO4</f>
        <v>CL1 Comdty</v>
      </c>
      <c r="ED53" s="117" t="str">
        <f>ETL_Price!BP4</f>
        <v>CNH Curncy</v>
      </c>
      <c r="EE53" s="117" t="str">
        <f>ETL_Price!BQ4</f>
        <v>ADXY Index</v>
      </c>
      <c r="EF53" s="117" t="str">
        <f>ETL_Price!BR4</f>
        <v>EUR Curncy</v>
      </c>
      <c r="EG53" s="117" t="str">
        <f>ETL_Price!BS4</f>
        <v>GBP Curncy</v>
      </c>
      <c r="EH53" s="117" t="str">
        <f>ETL_Price!BT4</f>
        <v>JPY Curncy</v>
      </c>
      <c r="EI53" s="117" t="str">
        <f>ETL_Price!BU4</f>
        <v>RUB Curncy</v>
      </c>
      <c r="EJ53" s="117" t="str">
        <f>ETL_Price!BV4</f>
        <v>ZAR Curncy</v>
      </c>
      <c r="EK53" s="117" t="str">
        <f>ETL_Price!BW4</f>
        <v>BRL Curncy</v>
      </c>
    </row>
    <row r="54" spans="2:141">
      <c r="C54" s="85">
        <f>MATCH(E54,ETL_Price!$B$5:$B$187,0)</f>
        <v>1</v>
      </c>
      <c r="E54" s="119">
        <f>IF(ISNUMBER(Equities!$C6),Equities!B6,"")</f>
        <v>43179</v>
      </c>
      <c r="F54" s="120">
        <f ca="1">IF(ISNUMBER(OFFSET(INDIRECT($F$50),Main!$C54,1)),OFFSET(INDIRECT($F$50),Main!$C54,1)/100,"")</f>
        <v>0.16484200000000002</v>
      </c>
      <c r="G54" s="120">
        <f ca="1">IF(ISNUMBER(VLOOKUP($E54,ETL_Price!$B$5:$DV$187,G$50,0)),VLOOKUP($E54,ETL_Price!$B$5:$DV$187,G$50,0)/100,"")</f>
        <v>0.17989999999999998</v>
      </c>
      <c r="H54" s="120">
        <f ca="1">IF(ISNUMBER(VLOOKUP($E54,ETL_Price!$B$5:$DV$187,H$50,0)),VLOOKUP($E54,ETL_Price!$B$5:$DV$187,H$50,0)/100,"")</f>
        <v>0.21129999999999999</v>
      </c>
      <c r="I54" s="120">
        <f ca="1">IF(ISNUMBER(VLOOKUP($E54,ETL_Price!$B$5:$DV$187,I$50,0)),VLOOKUP($E54,ETL_Price!$B$5:$DV$187,I$50,0)/100,"")</f>
        <v>0.26050000000000001</v>
      </c>
      <c r="K54" s="85">
        <f ca="1">IF(ISNUMBER(CORREL(ETL_Rtn!$C5:$C64,ETL_Rtn!E5:E64)),CORREL(ETL_Rtn!$C5:$C64,ETL_Rtn!E5:E64),"")</f>
        <v>0.32763573204432211</v>
      </c>
      <c r="L54" s="85">
        <f ca="1">IF(ISNUMBER(CORREL(ETL_Rtn!$C5:$C64,ETL_Rtn!F5:F64)),CORREL(ETL_Rtn!$C5:$C64,ETL_Rtn!F5:F64),"")</f>
        <v>0.46286857938215697</v>
      </c>
      <c r="M54" s="85">
        <f ca="1">IF(ISNUMBER(CORREL(ETL_Rtn!$C5:$C64,ETL_Rtn!G5:G64)),CORREL(ETL_Rtn!$C5:$C64,ETL_Rtn!G5:G64),"")</f>
        <v>0.26243278225413141</v>
      </c>
      <c r="N54" s="85">
        <f ca="1">IF(ISNUMBER(CORREL(ETL_Rtn!$C5:$C64,ETL_Rtn!H5:H64)),CORREL(ETL_Rtn!$C5:$C64,ETL_Rtn!H5:H64),"")</f>
        <v>0.48053509116894122</v>
      </c>
      <c r="O54" s="85">
        <f ca="1">IF(ISNUMBER(CORREL(ETL_Rtn!$C5:$C64,ETL_Rtn!I5:I64)),CORREL(ETL_Rtn!$C5:$C64,ETL_Rtn!I5:I64),"")</f>
        <v>0.86162111587572121</v>
      </c>
      <c r="P54" s="85">
        <f ca="1">IF(ISNUMBER(CORREL(ETL_Rtn!$C5:$C64,ETL_Rtn!J5:J64)),CORREL(ETL_Rtn!$C5:$C64,ETL_Rtn!J5:J64),"")</f>
        <v>0.80036344237711587</v>
      </c>
      <c r="Q54" s="85">
        <f ca="1">IF(ISNUMBER(CORREL(ETL_Rtn!$C5:$C64,ETL_Rtn!K5:K64)),CORREL(ETL_Rtn!$C5:$C64,ETL_Rtn!K5:K64),"")</f>
        <v>0.38226837980963158</v>
      </c>
      <c r="R54" s="85">
        <f ca="1">IF(ISNUMBER(CORREL(ETL_Rtn!$C5:$C64,ETL_Rtn!L5:L64)),CORREL(ETL_Rtn!$C5:$C64,ETL_Rtn!L5:L64),"")</f>
        <v>0.4933071098839506</v>
      </c>
      <c r="S54" s="85">
        <f ca="1">IF(ISNUMBER(CORREL(ETL_Rtn!$C5:$C64,ETL_Rtn!M5:M64)),CORREL(ETL_Rtn!$C5:$C64,ETL_Rtn!M5:M64),"")</f>
        <v>0.47208970431745578</v>
      </c>
      <c r="T54" s="85">
        <f ca="1">IF(ISNUMBER(CORREL(ETL_Rtn!$C5:$C64,ETL_Rtn!N5:N64)),CORREL(ETL_Rtn!$C5:$C64,ETL_Rtn!N5:N64),"")</f>
        <v>0.50171967141745688</v>
      </c>
      <c r="U54" s="85">
        <f ca="1">IF(ISNUMBER(CORREL(ETL_Rtn!$C5:$C64,ETL_Rtn!O5:O64)),CORREL(ETL_Rtn!$C5:$C64,ETL_Rtn!O5:O64),"")</f>
        <v>0.49150770633629615</v>
      </c>
      <c r="V54" s="85">
        <f ca="1">IF(ISNUMBER(CORREL(ETL_Rtn!$C5:$C64,ETL_Rtn!P5:P64)),CORREL(ETL_Rtn!$C5:$C64,ETL_Rtn!P5:P64),"")</f>
        <v>0.5194400668028587</v>
      </c>
      <c r="W54" s="85">
        <f ca="1">IF(ISNUMBER(CORREL(ETL_Rtn!$C5:$C64,ETL_Rtn!Q5:Q64)),CORREL(ETL_Rtn!$C5:$C64,ETL_Rtn!Q5:Q64),"")</f>
        <v>0.39626552009364968</v>
      </c>
      <c r="X54" s="85">
        <f ca="1">IF(ISNUMBER(CORREL(ETL_Rtn!$C5:$C64,ETL_Rtn!R5:R64)),CORREL(ETL_Rtn!$C5:$C64,ETL_Rtn!R5:R64),"")</f>
        <v>0.40478147711300344</v>
      </c>
      <c r="Y54" s="85">
        <f ca="1">IF(ISNUMBER(CORREL(ETL_Rtn!$C5:$C64,ETL_Rtn!S5:S64)),CORREL(ETL_Rtn!$C5:$C64,ETL_Rtn!S5:S64),"")</f>
        <v>0.5151424836033256</v>
      </c>
      <c r="Z54" s="85">
        <f ca="1">IF(ISNUMBER(CORREL(ETL_Rtn!$C5:$C64,ETL_Rtn!T5:T64)),CORREL(ETL_Rtn!$C5:$C64,ETL_Rtn!T5:T64),"")</f>
        <v>0.34749880484898893</v>
      </c>
      <c r="AA54" s="85">
        <f ca="1">IF(ISNUMBER(CORREL(ETL_Rtn!$C5:$C64,ETL_Rtn!U5:U64)),CORREL(ETL_Rtn!$C5:$C64,ETL_Rtn!U5:U64),"")</f>
        <v>0.3735021360303229</v>
      </c>
      <c r="AB54" s="85">
        <f ca="1">IF(ISNUMBER(CORREL(ETL_Rtn!$C5:$C64,ETL_Rtn!V5:V64)),CORREL(ETL_Rtn!$C5:$C64,ETL_Rtn!V5:V64),"")</f>
        <v>0.33703247221874011</v>
      </c>
      <c r="AC54" s="85">
        <f ca="1">IF(ISNUMBER(CORREL(ETL_Rtn!$C5:$C64,ETL_Rtn!W5:W64)),CORREL(ETL_Rtn!$C5:$C64,ETL_Rtn!W5:W64),"")</f>
        <v>8.1446392277362167E-2</v>
      </c>
      <c r="AD54" s="85">
        <f ca="1">IF(ISNUMBER(CORREL(ETL_Rtn!$C5:$C64,ETL_Rtn!X5:X64)),CORREL(ETL_Rtn!$C5:$C64,ETL_Rtn!X5:X64),"")</f>
        <v>4.6710719376282073E-2</v>
      </c>
      <c r="AE54" s="85">
        <f ca="1">IF(ISNUMBER(CORREL(ETL_Rtn!$C5:$C64,ETL_Rtn!Y5:Y64)),CORREL(ETL_Rtn!$C5:$C64,ETL_Rtn!Y5:Y64),"")</f>
        <v>0.13666053094769917</v>
      </c>
      <c r="AF54" s="85">
        <f ca="1">IF(ISNUMBER(CORREL(ETL_Rtn!$C5:$C64,ETL_Rtn!Z5:Z64)),CORREL(ETL_Rtn!$C5:$C64,ETL_Rtn!Z5:Z64),"")</f>
        <v>-3.2446453696188385E-2</v>
      </c>
      <c r="AG54" s="85">
        <f ca="1">IF(ISNUMBER(CORREL(ETL_Rtn!$C5:$C64,ETL_Rtn!AA5:AA64)),CORREL(ETL_Rtn!$C5:$C64,ETL_Rtn!AA5:AA64),"")</f>
        <v>-9.3247908233510937E-2</v>
      </c>
      <c r="AH54" s="85">
        <f ca="1">IF(ISNUMBER(CORREL(ETL_Rtn!$C5:$C64,ETL_Rtn!AB5:AB64)),CORREL(ETL_Rtn!$C5:$C64,ETL_Rtn!AB5:AB64),"")</f>
        <v>1.3324293877130943E-2</v>
      </c>
      <c r="AI54" s="85">
        <f ca="1">IF(ISNUMBER(CORREL(ETL_Rtn!$C5:$C64,ETL_Rtn!AC5:AC64)),CORREL(ETL_Rtn!$C5:$C64,ETL_Rtn!AC5:AC64),"")</f>
        <v>0.30772948058792826</v>
      </c>
      <c r="AJ54" s="85">
        <f ca="1">IF(ISNUMBER(CORREL(ETL_Rtn!$C5:$C64,ETL_Rtn!AD5:AD64)),CORREL(ETL_Rtn!$C5:$C64,ETL_Rtn!AD5:AD64),"")</f>
        <v>0.44131060053781485</v>
      </c>
      <c r="AK54" s="85">
        <f ca="1">IF(ISNUMBER(CORREL(ETL_Rtn!$C5:$C64,ETL_Rtn!AE5:AE64)),CORREL(ETL_Rtn!$C5:$C64,ETL_Rtn!AE5:AE64),"")</f>
        <v>0.11099357049991004</v>
      </c>
      <c r="AL54" s="85">
        <f ca="1">IF(ISNUMBER(CORREL(ETL_Rtn!$C5:$C64,ETL_Rtn!AF5:AF64)),CORREL(ETL_Rtn!$C5:$C64,ETL_Rtn!AF5:AF64),"")</f>
        <v>5.264940188450052E-2</v>
      </c>
      <c r="AM54" s="85">
        <f ca="1">IF(ISNUMBER(CORREL(ETL_Rtn!$C5:$C64,ETL_Rtn!AG5:AG64)),CORREL(ETL_Rtn!$C5:$C64,ETL_Rtn!AG5:AG64),"")</f>
        <v>0.36134106100806168</v>
      </c>
      <c r="AN54" s="85">
        <f ca="1">IF(ISNUMBER(CORREL(ETL_Rtn!$C5:$C64,ETL_Rtn!AH5:AH64)),CORREL(ETL_Rtn!$C5:$C64,ETL_Rtn!AH5:AH64),"")</f>
        <v>0.12207844151280557</v>
      </c>
      <c r="AO54" s="85">
        <f ca="1">IF(ISNUMBER(CORREL(ETL_Rtn!$C5:$C64,ETL_Rtn!AI5:AI64)),CORREL(ETL_Rtn!$C5:$C64,ETL_Rtn!AI5:AI64),"")</f>
        <v>1.5175514094455724E-2</v>
      </c>
      <c r="AP54" s="85">
        <f ca="1">IF(ISNUMBER(CORREL(ETL_Rtn!$C5:$C64,ETL_Rtn!AJ5:AJ64)),CORREL(ETL_Rtn!$C5:$C64,ETL_Rtn!AJ5:AJ64),"")</f>
        <v>7.1693482570992353E-2</v>
      </c>
      <c r="AQ54" s="85">
        <f ca="1">IF(ISNUMBER(CORREL(ETL_Rtn!$C5:$C64,ETL_Rtn!AK5:AK64)),CORREL(ETL_Rtn!$C5:$C64,ETL_Rtn!AK5:AK64),"")</f>
        <v>9.6201193447626537E-2</v>
      </c>
      <c r="AR54" s="85">
        <f ca="1">IF(ISNUMBER(CORREL(ETL_Rtn!$C5:$C64,ETL_Rtn!AL5:AL64)),CORREL(ETL_Rtn!$C5:$C64,ETL_Rtn!AL5:AL64),"")</f>
        <v>0.20424818061377695</v>
      </c>
      <c r="AS54" s="85">
        <f ca="1">IF(ISNUMBER(CORREL(ETL_Rtn!$C5:$C64,ETL_Rtn!AM5:AM64)),CORREL(ETL_Rtn!$C5:$C64,ETL_Rtn!AM5:AM64),"")</f>
        <v>-3.4970901470786506E-2</v>
      </c>
      <c r="AT54" s="85">
        <f ca="1">IF(ISNUMBER(CORREL(ETL_Rtn!$C5:$C64,ETL_Rtn!AN5:AN64)),CORREL(ETL_Rtn!$C5:$C64,ETL_Rtn!AN5:AN64),"")</f>
        <v>0.10822564373618383</v>
      </c>
      <c r="AU54" s="85">
        <f ca="1">IF(ISNUMBER(CORREL(ETL_Rtn!$C5:$C64,ETL_Rtn!AO5:AO64)),CORREL(ETL_Rtn!$C5:$C64,ETL_Rtn!AO5:AO64),"")</f>
        <v>0.23064623966859432</v>
      </c>
      <c r="AV54" s="85">
        <f ca="1">IF(ISNUMBER(CORREL(ETL_Rtn!$C5:$C64,ETL_Rtn!AP5:AP64)),CORREL(ETL_Rtn!$C5:$C64,ETL_Rtn!AP5:AP64),"")</f>
        <v>0.21278578264743292</v>
      </c>
      <c r="AW54" s="85">
        <f ca="1">IF(ISNUMBER(CORREL(ETL_Rtn!$C5:$C64,ETL_Rtn!AQ5:AQ64)),CORREL(ETL_Rtn!$C5:$C64,ETL_Rtn!AQ5:AQ64),"")</f>
        <v>-1.9654016602628582E-2</v>
      </c>
      <c r="AX54" s="85">
        <f ca="1">IF(ISNUMBER(CORREL(ETL_Rtn!$C5:$C64,ETL_Rtn!AR5:AR64)),CORREL(ETL_Rtn!$C5:$C64,ETL_Rtn!AR5:AR64),"")</f>
        <v>2.9908434376212743E-3</v>
      </c>
      <c r="AY54" s="85">
        <f ca="1">IF(ISNUMBER(CORREL(ETL_Rtn!$C5:$C64,ETL_Rtn!AS5:AS64)),CORREL(ETL_Rtn!$C5:$C64,ETL_Rtn!AS5:AS64),"")</f>
        <v>7.1234729259894505E-3</v>
      </c>
      <c r="AZ54" s="85">
        <f ca="1">IF(ISNUMBER(CORREL(ETL_Rtn!$C5:$C64,ETL_Rtn!AT5:AT64)),CORREL(ETL_Rtn!$C5:$C64,ETL_Rtn!AT5:AT64),"")</f>
        <v>-2.4010174419841421E-2</v>
      </c>
      <c r="BA54" s="85">
        <f ca="1">IF(ISNUMBER(CORREL(ETL_Rtn!$C5:$C64,ETL_Rtn!AU5:AU64)),CORREL(ETL_Rtn!$C5:$C64,ETL_Rtn!AU5:AU64),"")</f>
        <v>-0.20350677139627174</v>
      </c>
      <c r="BB54" s="85">
        <f ca="1">IF(ISNUMBER(CORREL(ETL_Rtn!$C5:$C64,ETL_Rtn!AV5:AV64)),CORREL(ETL_Rtn!$C5:$C64,ETL_Rtn!AV5:AV64),"")</f>
        <v>-0.35184558946225997</v>
      </c>
      <c r="BC54" s="85">
        <f ca="1">IF(ISNUMBER(CORREL(ETL_Rtn!$C5:$C64,ETL_Rtn!AW5:AW64)),CORREL(ETL_Rtn!$C5:$C64,ETL_Rtn!AW5:AW64),"")</f>
        <v>-0.16458080483029827</v>
      </c>
      <c r="BD54" s="85">
        <f ca="1">IF(ISNUMBER(CORREL(ETL_Rtn!$C5:$C64,ETL_Rtn!AX5:AX64)),CORREL(ETL_Rtn!$C5:$C64,ETL_Rtn!AX5:AX64),"")</f>
        <v>-0.2881638657024721</v>
      </c>
      <c r="BE54" s="85">
        <f ca="1">IF(ISNUMBER(CORREL(ETL_Rtn!$C5:$C64,ETL_Rtn!AY5:AY64)),CORREL(ETL_Rtn!$C5:$C64,ETL_Rtn!AY5:AY64),"")</f>
        <v>-0.14517478000695769</v>
      </c>
      <c r="BF54" s="85">
        <f ca="1">IF(ISNUMBER(CORREL(ETL_Rtn!$C5:$C64,ETL_Rtn!AZ5:AZ64)),CORREL(ETL_Rtn!$C5:$C64,ETL_Rtn!AZ5:AZ64),"")</f>
        <v>-0.28276043879342316</v>
      </c>
      <c r="BG54" s="85">
        <f ca="1">IF(ISNUMBER(CORREL(ETL_Rtn!$C5:$C64,ETL_Rtn!BA5:BA64)),CORREL(ETL_Rtn!$C5:$C64,ETL_Rtn!BA5:BA64),"")</f>
        <v>-0.26549848971530454</v>
      </c>
      <c r="BH54" s="85">
        <f ca="1">IF(ISNUMBER(CORREL(ETL_Rtn!$C5:$C64,ETL_Rtn!BB5:BB64)),CORREL(ETL_Rtn!$C5:$C64,ETL_Rtn!BB5:BB64),"")</f>
        <v>-0.28127410251136231</v>
      </c>
      <c r="BI54" s="85">
        <f ca="1">IF(ISNUMBER(CORREL(ETL_Rtn!$C5:$C64,ETL_Rtn!BC5:BC64)),CORREL(ETL_Rtn!$C5:$C64,ETL_Rtn!BC5:BC64),"")</f>
        <v>-0.31789760437261755</v>
      </c>
      <c r="BJ54" s="85">
        <f ca="1">IF(ISNUMBER(CORREL(ETL_Rtn!$C5:$C64,ETL_Rtn!BD5:BD64)),CORREL(ETL_Rtn!$C5:$C64,ETL_Rtn!BD5:BD64),"")</f>
        <v>-0.24293208305048958</v>
      </c>
      <c r="BK54" s="85">
        <f ca="1">IF(ISNUMBER(CORREL(ETL_Rtn!$C5:$C64,ETL_Rtn!BE5:BE64)),CORREL(ETL_Rtn!$C5:$C64,ETL_Rtn!BE5:BE64),"")</f>
        <v>-0.42657781174421644</v>
      </c>
      <c r="BL54" s="85">
        <f ca="1">IF(ISNUMBER(CORREL(ETL_Rtn!$C5:$C64,ETL_Rtn!BF5:BF64)),CORREL(ETL_Rtn!$C5:$C64,ETL_Rtn!BF5:BF64),"")</f>
        <v>-5.79947431796419E-2</v>
      </c>
      <c r="BM54" s="85">
        <f ca="1">IF(ISNUMBER(CORREL(ETL_Rtn!$C5:$C64,ETL_Rtn!BG5:BG64)),CORREL(ETL_Rtn!$C5:$C64,ETL_Rtn!BG5:BG64),"")</f>
        <v>0.2601829842609974</v>
      </c>
      <c r="BN54" s="85">
        <f ca="1">IF(ISNUMBER(CORREL(ETL_Rtn!$C5:$C64,ETL_Rtn!BH5:BH64)),CORREL(ETL_Rtn!$C5:$C64,ETL_Rtn!BH5:BH64),"")</f>
        <v>0.31863054269736063</v>
      </c>
      <c r="BO54" s="85">
        <f ca="1">IF(ISNUMBER(CORREL(ETL_Rtn!$C5:$C64,ETL_Rtn!BI5:BI64)),CORREL(ETL_Rtn!$C5:$C64,ETL_Rtn!BI5:BI64),"")</f>
        <v>0.38840344350833106</v>
      </c>
      <c r="BP54" s="85">
        <f ca="1">IF(ISNUMBER(CORREL(ETL_Rtn!$C5:$C64,ETL_Rtn!BJ5:BJ64)),CORREL(ETL_Rtn!$C5:$C64,ETL_Rtn!BJ5:BJ64),"")</f>
        <v>-4.0040949490813701E-2</v>
      </c>
      <c r="BQ54" s="85">
        <f ca="1">IF(ISNUMBER(CORREL(ETL_Rtn!$C5:$C64,ETL_Rtn!BK5:BK64)),CORREL(ETL_Rtn!$C5:$C64,ETL_Rtn!BK5:BK64),"")</f>
        <v>0.12933795634090439</v>
      </c>
      <c r="BR54" s="85">
        <f ca="1">IF(ISNUMBER(CORREL(ETL_Rtn!$C5:$C64,ETL_Rtn!BL5:BL64)),CORREL(ETL_Rtn!$C5:$C64,ETL_Rtn!BL5:BL64),"")</f>
        <v>0.17319598404503983</v>
      </c>
      <c r="BS54" s="85">
        <f ca="1">IF(ISNUMBER(CORREL(ETL_Rtn!$C5:$C64,ETL_Rtn!BM5:BM64)),CORREL(ETL_Rtn!$C5:$C64,ETL_Rtn!BM5:BM64),"")</f>
        <v>0.28783480444640391</v>
      </c>
      <c r="BT54" s="85">
        <f ca="1">IF(ISNUMBER(CORREL(ETL_Rtn!$C5:$C64,ETL_Rtn!BN5:BN64)),CORREL(ETL_Rtn!$C5:$C64,ETL_Rtn!BN5:BN64),"")</f>
        <v>-8.9001795783445026E-2</v>
      </c>
      <c r="BU54" s="85">
        <f ca="1">IF(ISNUMBER(CORREL(ETL_Rtn!$C5:$C64,ETL_Rtn!BO5:BO64)),CORREL(ETL_Rtn!$C5:$C64,ETL_Rtn!BO5:BO64),"")</f>
        <v>-0.20003401286121128</v>
      </c>
      <c r="BV54" s="85">
        <f ca="1">IF(ISNUMBER(CORREL(ETL_Rtn!$C5:$C64,ETL_Rtn!BP5:BP64)),CORREL(ETL_Rtn!$C5:$C64,ETL_Rtn!BP5:BP64),"")</f>
        <v>-5.3147433209317516E-2</v>
      </c>
      <c r="BW54" s="85">
        <f ca="1">IF(ISNUMBER(CORREL(ETL_Rtn!$C5:$C64,ETL_Rtn!BQ5:BQ64)),CORREL(ETL_Rtn!$C5:$C64,ETL_Rtn!BQ5:BQ64),"")</f>
        <v>-0.20795016156704826</v>
      </c>
      <c r="BY54" s="85">
        <f ca="1">VLOOKUP($E54,ETL_Price!$B$5:$CB$187,Main!BY$51,0)</f>
        <v>2716.94</v>
      </c>
      <c r="BZ54" s="85">
        <f ca="1">VLOOKUP($E54,ETL_Price!$B$5:$CB$187,Main!BZ$51,0)</f>
        <v>3412.08</v>
      </c>
      <c r="CA54" s="85">
        <f ca="1">VLOOKUP($E54,ETL_Price!$B$5:$CB$187,Main!CA$51,0)</f>
        <v>84163.8</v>
      </c>
      <c r="CB54" s="85">
        <f ca="1">VLOOKUP($E54,ETL_Price!$B$5:$CB$187,Main!CB$51,0)</f>
        <v>21380.97</v>
      </c>
      <c r="CC54" s="85">
        <f ca="1">VLOOKUP($E54,ETL_Price!$B$5:$CB$187,Main!CC$51,0)</f>
        <v>31549.93</v>
      </c>
      <c r="CD54" s="85">
        <f ca="1">VLOOKUP($E54,ETL_Price!$B$5:$CB$187,Main!CD$51,0)</f>
        <v>12597.42</v>
      </c>
      <c r="CE54" s="85">
        <f ca="1">VLOOKUP($E54,ETL_Price!$B$5:$CB$187,Main!CE$51,0)</f>
        <v>2344.52</v>
      </c>
      <c r="CF54" s="85">
        <f ca="1">VLOOKUP($E54,ETL_Price!$B$5:$CB$187,Main!CF$51,0)</f>
        <v>2552.02</v>
      </c>
      <c r="CG54" s="85">
        <f ca="1">VLOOKUP($E54,ETL_Price!$B$5:$CB$187,Main!CG$51,0)</f>
        <v>206.99770000000001</v>
      </c>
      <c r="CH54" s="85">
        <f ca="1">VLOOKUP($E54,ETL_Price!$B$5:$CB$187,Main!CH$51,0)</f>
        <v>270.52999999999997</v>
      </c>
      <c r="CI54" s="85">
        <f ca="1">VLOOKUP($E54,ETL_Price!$B$5:$CB$187,Main!CI$51,0)</f>
        <v>260.88</v>
      </c>
      <c r="CJ54" s="85">
        <f ca="1">VLOOKUP($E54,ETL_Price!$B$5:$CB$187,Main!CJ$51,0)</f>
        <v>248.63</v>
      </c>
      <c r="CK54" s="85">
        <f ca="1">VLOOKUP($E54,ETL_Price!$B$5:$CB$187,Main!CK$51,0)</f>
        <v>222.4538</v>
      </c>
      <c r="CL54" s="85">
        <f ca="1">VLOOKUP($E54,ETL_Price!$B$5:$CB$187,Main!CL$51,0)</f>
        <v>229.1908</v>
      </c>
      <c r="CM54" s="85">
        <f ca="1">VLOOKUP($E54,ETL_Price!$B$5:$CB$187,Main!CM$51,0)</f>
        <v>128.68430000000001</v>
      </c>
      <c r="CN54" s="85">
        <f ca="1">VLOOKUP($E54,ETL_Price!$B$5:$CB$187,Main!CN$51,0)</f>
        <v>237.4068</v>
      </c>
      <c r="CO54" s="85">
        <f ca="1">VLOOKUP($E54,ETL_Price!$B$5:$CB$187,Main!CO$51,0)</f>
        <v>67.41</v>
      </c>
      <c r="CP54" s="85">
        <f ca="1">VLOOKUP($E54,ETL_Price!$B$5:$CB$187,Main!CP$51,0)</f>
        <v>121.92</v>
      </c>
      <c r="CQ54" s="85">
        <f ca="1">VLOOKUP($E54,ETL_Price!$B$5:$CB$187,Main!CQ$51,0)</f>
        <v>488.23250000000002</v>
      </c>
      <c r="CR54" s="85">
        <f ca="1">VLOOKUP($E54,ETL_Price!$B$5:$CB$187,Main!CR$51,0)</f>
        <v>223.56720000000001</v>
      </c>
      <c r="CS54" s="85">
        <f ca="1">VLOOKUP($E54,ETL_Price!$B$5:$CB$187,Main!CS$51,0)</f>
        <v>254.39410000000001</v>
      </c>
      <c r="CT54" s="85">
        <f ca="1">VLOOKUP($E54,ETL_Price!$B$5:$CB$187,Main!CT$51,0)</f>
        <v>2001.88</v>
      </c>
      <c r="CU54" s="85">
        <f ca="1">VLOOKUP($E54,ETL_Price!$B$5:$CB$187,Main!CU$51,0)</f>
        <v>2154.81</v>
      </c>
      <c r="CV54" s="85">
        <f ca="1">VLOOKUP($E54,ETL_Price!$B$5:$CB$187,Main!CV$51,0)</f>
        <v>2812.96</v>
      </c>
      <c r="CW54" s="85">
        <f ca="1">VLOOKUP($E54,ETL_Price!$B$5:$CB$187,Main!CW$51,0)</f>
        <v>149.45779999999999</v>
      </c>
      <c r="CX54" s="85">
        <f ca="1">VLOOKUP($E54,ETL_Price!$B$5:$CB$187,Main!CX$51,0)</f>
        <v>1303.2968000000001</v>
      </c>
      <c r="CY54" s="85">
        <f ca="1">VLOOKUP($E54,ETL_Price!$B$5:$CB$187,Main!CY$51,0)</f>
        <v>211.3109</v>
      </c>
      <c r="CZ54" s="85">
        <f ca="1">VLOOKUP($E54,ETL_Price!$B$5:$CB$187,Main!CZ$51,0)</f>
        <v>187.98220000000001</v>
      </c>
      <c r="DA54" s="85">
        <f ca="1">VLOOKUP($E54,ETL_Price!$B$5:$CB$187,Main!DA$51,0)</f>
        <v>284.63600000000002</v>
      </c>
      <c r="DB54" s="85">
        <f ca="1">VLOOKUP($E54,ETL_Price!$B$5:$CB$187,Main!DB$51,0)</f>
        <v>199.9008</v>
      </c>
      <c r="DC54" s="85">
        <f ca="1">VLOOKUP($E54,ETL_Price!$B$5:$CB$187,Main!DC$51,0)</f>
        <v>201.4126</v>
      </c>
      <c r="DD54" s="85">
        <f ca="1">VLOOKUP($E54,ETL_Price!$B$5:$CB$187,Main!DD$51,0)</f>
        <v>221.02109999999999</v>
      </c>
      <c r="DE54" s="85">
        <f ca="1">VLOOKUP($E54,ETL_Price!$B$5:$CB$187,Main!DE$51,0)</f>
        <v>212.2807</v>
      </c>
      <c r="DF54" s="85">
        <f ca="1">VLOOKUP($E54,ETL_Price!$B$5:$CB$187,Main!DF$51,0)</f>
        <v>276.3965</v>
      </c>
      <c r="DG54" s="85">
        <f ca="1">VLOOKUP($E54,ETL_Price!$B$5:$CB$187,Main!DG$51,0)</f>
        <v>2.8959000000000001</v>
      </c>
      <c r="DH54" s="85">
        <f ca="1">VLOOKUP($E54,ETL_Price!$B$5:$CB$187,Main!DH$51,0)</f>
        <v>0.58499999999999996</v>
      </c>
      <c r="DI54" s="85">
        <f ca="1">VLOOKUP($E54,ETL_Price!$B$5:$CB$187,Main!DI$51,0)</f>
        <v>2.0811999999999999</v>
      </c>
      <c r="DJ54" s="85">
        <f ca="1">VLOOKUP($E54,ETL_Price!$B$5:$CB$187,Main!DJ$51,0)</f>
        <v>2.0901000000000001</v>
      </c>
      <c r="DK54" s="85">
        <f ca="1">VLOOKUP($E54,ETL_Price!$B$5:$CB$187,Main!DK$51,0)</f>
        <v>2.3931</v>
      </c>
      <c r="DL54" s="85">
        <f ca="1">VLOOKUP($E54,ETL_Price!$B$5:$CB$187,Main!DL$51,0)</f>
        <v>1.3900000000000001</v>
      </c>
      <c r="DM54" s="85">
        <f ca="1">VLOOKUP($E54,ETL_Price!$B$5:$CB$187,Main!DM$51,0)</f>
        <v>24.066500000000001</v>
      </c>
      <c r="DN54" s="85">
        <f ca="1">VLOOKUP($E54,ETL_Price!$B$5:$CB$187,Main!DN$51,0)</f>
        <v>3.59</v>
      </c>
      <c r="DO54" s="85">
        <f ca="1">VLOOKUP($E54,ETL_Price!$B$5:$CB$187,Main!DO$51,0)</f>
        <v>285.75599999999997</v>
      </c>
      <c r="DP54" s="85">
        <f ca="1">VLOOKUP($E54,ETL_Price!$B$5:$CB$187,Main!DP$51,0)</f>
        <v>113.443</v>
      </c>
      <c r="DQ54" s="85">
        <f ca="1">VLOOKUP($E54,ETL_Price!$B$5:$CB$187,Main!DQ$51,0)</f>
        <v>62.843000000000004</v>
      </c>
      <c r="DR54" s="85">
        <f ca="1">VLOOKUP($E54,ETL_Price!$B$5:$CB$187,Main!DR$51,0)</f>
        <v>333.15800000000002</v>
      </c>
      <c r="DS54" s="85">
        <f ca="1">VLOOKUP($E54,ETL_Price!$B$5:$CB$187,Main!DS$51,0)</f>
        <v>141.66800000000001</v>
      </c>
      <c r="DT54" s="85">
        <f ca="1">VLOOKUP($E54,ETL_Price!$B$5:$CB$187,Main!DT$51,0)</f>
        <v>229.90110000000001</v>
      </c>
      <c r="DU54" s="85">
        <f ca="1">VLOOKUP($E54,ETL_Price!$B$5:$CB$187,Main!DU$51,0)</f>
        <v>164.56020000000001</v>
      </c>
      <c r="DV54" s="85">
        <f ca="1">VLOOKUP($E54,ETL_Price!$B$5:$CB$187,Main!DV$51,0)</f>
        <v>444.0992</v>
      </c>
      <c r="DW54" s="85">
        <f ca="1">VLOOKUP($E54,ETL_Price!$B$5:$CB$187,Main!DW$51,0)</f>
        <v>18.2</v>
      </c>
      <c r="DX54" s="85">
        <f ca="1">VLOOKUP($E54,ETL_Price!$B$5:$CB$187,Main!DX$51,0)</f>
        <v>22.67</v>
      </c>
      <c r="DY54" s="85">
        <f ca="1">VLOOKUP($E54,ETL_Price!$B$5:$CB$187,Main!DY$51,0)</f>
        <v>7.86</v>
      </c>
      <c r="DZ54" s="85">
        <f ca="1">VLOOKUP($E54,ETL_Price!$B$5:$CB$187,Main!DZ$51,0)</f>
        <v>4.8525</v>
      </c>
      <c r="EA54" s="85">
        <f ca="1">VLOOKUP($E54,ETL_Price!$B$5:$CB$187,Main!EA$51,0)</f>
        <v>1311.9</v>
      </c>
      <c r="EB54" s="85">
        <f ca="1">VLOOKUP($E54,ETL_Price!$B$5:$CB$187,Main!EB$51,0)</f>
        <v>16.125</v>
      </c>
      <c r="EC54" s="85">
        <f ca="1">VLOOKUP($E54,ETL_Price!$B$5:$CB$187,Main!EC$51,0)</f>
        <v>63.4</v>
      </c>
      <c r="ED54" s="85">
        <f ca="1">VLOOKUP($E54,ETL_Price!$B$5:$CB$187,Main!ED$51,0)</f>
        <v>6.3334999999999999</v>
      </c>
      <c r="EE54" s="85">
        <f ca="1">VLOOKUP($E54,ETL_Price!$B$5:$CB$187,Main!EE$51,0)</f>
        <v>111.22</v>
      </c>
      <c r="EF54" s="85">
        <f ca="1">VLOOKUP($E54,ETL_Price!$B$5:$CB$187,Main!EF$51,0)</f>
        <v>1.2242</v>
      </c>
      <c r="EG54" s="85">
        <f ca="1">VLOOKUP($E54,ETL_Price!$B$5:$CB$187,Main!EG$51,0)</f>
        <v>1.3997999999999999</v>
      </c>
      <c r="EH54" s="85">
        <f ca="1">VLOOKUP($E54,ETL_Price!$B$5:$CB$187,Main!EH$51,0)</f>
        <v>106.53</v>
      </c>
      <c r="EI54" s="85">
        <f ca="1">VLOOKUP($E54,ETL_Price!$B$5:$CB$187,Main!EI$51,0)</f>
        <v>57.521099999999997</v>
      </c>
      <c r="EJ54" s="85">
        <f ca="1">VLOOKUP($E54,ETL_Price!$B$5:$CB$187,Main!EJ$51,0)</f>
        <v>11.963799999999999</v>
      </c>
      <c r="EK54" s="85">
        <f ca="1">VLOOKUP($E54,ETL_Price!$B$5:$CB$187,Main!EK$51,0)</f>
        <v>3.3115999999999999</v>
      </c>
    </row>
    <row r="55" spans="2:141">
      <c r="C55" s="85">
        <f>MATCH(E55,ETL_Price!$B$5:$B$187,0)</f>
        <v>2</v>
      </c>
      <c r="E55" s="119">
        <f>IF(ISNUMBER(Equities!$C7),Equities!B7,"")</f>
        <v>43178</v>
      </c>
      <c r="F55" s="120">
        <f ca="1">IF(ISNUMBER(OFFSET(INDIRECT($F$50),Main!$C55,1)),OFFSET(INDIRECT($F$50),Main!$C55,1)/100,"")</f>
        <v>0.16484200000000002</v>
      </c>
      <c r="G55" s="120">
        <f ca="1">IF(ISNUMBER(VLOOKUP($E55,ETL_Price!$B$5:$DV$187,G$50,0)),VLOOKUP($E55,ETL_Price!$B$5:$DV$187,G$50,0)/100,"")</f>
        <v>0.17989999999999998</v>
      </c>
      <c r="H55" s="120">
        <f ca="1">IF(ISNUMBER(VLOOKUP($E55,ETL_Price!$B$5:$DV$187,H$50,0)),VLOOKUP($E55,ETL_Price!$B$5:$DV$187,H$50,0)/100,"")</f>
        <v>0.21129999999999999</v>
      </c>
      <c r="I55" s="120">
        <f ca="1">IF(ISNUMBER(VLOOKUP($E55,ETL_Price!$B$5:$DV$187,I$50,0)),VLOOKUP($E55,ETL_Price!$B$5:$DV$187,I$50,0)/100,"")</f>
        <v>0.26030000000000003</v>
      </c>
      <c r="K55" s="85">
        <f ca="1">IF(ISNUMBER(CORREL(ETL_Rtn!$C6:$C65,ETL_Rtn!E6:E65)),CORREL(ETL_Rtn!$C6:$C65,ETL_Rtn!E6:E65),"")</f>
        <v>0.33066130296389989</v>
      </c>
      <c r="L55" s="85">
        <f ca="1">IF(ISNUMBER(CORREL(ETL_Rtn!$C6:$C65,ETL_Rtn!F6:F65)),CORREL(ETL_Rtn!$C6:$C65,ETL_Rtn!F6:F65),"")</f>
        <v>0.45566761320705945</v>
      </c>
      <c r="M55" s="85">
        <f ca="1">IF(ISNUMBER(CORREL(ETL_Rtn!$C6:$C65,ETL_Rtn!G6:G65)),CORREL(ETL_Rtn!$C6:$C65,ETL_Rtn!G6:G65),"")</f>
        <v>0.26042605139749447</v>
      </c>
      <c r="N55" s="85">
        <f ca="1">IF(ISNUMBER(CORREL(ETL_Rtn!$C6:$C65,ETL_Rtn!H6:H65)),CORREL(ETL_Rtn!$C6:$C65,ETL_Rtn!H6:H65),"")</f>
        <v>0.49517297764443741</v>
      </c>
      <c r="O55" s="85">
        <f ca="1">IF(ISNUMBER(CORREL(ETL_Rtn!$C6:$C65,ETL_Rtn!I6:I65)),CORREL(ETL_Rtn!$C6:$C65,ETL_Rtn!I6:I65),"")</f>
        <v>0.87474514118793556</v>
      </c>
      <c r="P55" s="85">
        <f ca="1">IF(ISNUMBER(CORREL(ETL_Rtn!$C6:$C65,ETL_Rtn!J6:J65)),CORREL(ETL_Rtn!$C6:$C65,ETL_Rtn!J6:J65),"")</f>
        <v>0.82326179044446413</v>
      </c>
      <c r="Q55" s="85">
        <f ca="1">IF(ISNUMBER(CORREL(ETL_Rtn!$C6:$C65,ETL_Rtn!K6:K65)),CORREL(ETL_Rtn!$C6:$C65,ETL_Rtn!K6:K65),"")</f>
        <v>0.39208493471435241</v>
      </c>
      <c r="R55" s="85">
        <f ca="1">IF(ISNUMBER(CORREL(ETL_Rtn!$C6:$C65,ETL_Rtn!L6:L65)),CORREL(ETL_Rtn!$C6:$C65,ETL_Rtn!L6:L65),"")</f>
        <v>0.49861323280252295</v>
      </c>
      <c r="S55" s="85">
        <f ca="1">IF(ISNUMBER(CORREL(ETL_Rtn!$C6:$C65,ETL_Rtn!M6:M65)),CORREL(ETL_Rtn!$C6:$C65,ETL_Rtn!M6:M65),"")</f>
        <v>0.45848334889592873</v>
      </c>
      <c r="T55" s="85">
        <f ca="1">IF(ISNUMBER(CORREL(ETL_Rtn!$C6:$C65,ETL_Rtn!N6:N65)),CORREL(ETL_Rtn!$C6:$C65,ETL_Rtn!N6:N65),"")</f>
        <v>0.51389268452826475</v>
      </c>
      <c r="U55" s="85">
        <f ca="1">IF(ISNUMBER(CORREL(ETL_Rtn!$C6:$C65,ETL_Rtn!O6:O65)),CORREL(ETL_Rtn!$C6:$C65,ETL_Rtn!O6:O65),"")</f>
        <v>0.49652465328175527</v>
      </c>
      <c r="V55" s="85">
        <f ca="1">IF(ISNUMBER(CORREL(ETL_Rtn!$C6:$C65,ETL_Rtn!P6:P65)),CORREL(ETL_Rtn!$C6:$C65,ETL_Rtn!P6:P65),"")</f>
        <v>0.51861546400023362</v>
      </c>
      <c r="W55" s="85">
        <f ca="1">IF(ISNUMBER(CORREL(ETL_Rtn!$C6:$C65,ETL_Rtn!Q6:Q65)),CORREL(ETL_Rtn!$C6:$C65,ETL_Rtn!Q6:Q65),"")</f>
        <v>0.41097035013660355</v>
      </c>
      <c r="X55" s="85">
        <f ca="1">IF(ISNUMBER(CORREL(ETL_Rtn!$C6:$C65,ETL_Rtn!R6:R65)),CORREL(ETL_Rtn!$C6:$C65,ETL_Rtn!R6:R65),"")</f>
        <v>0.41409745750936561</v>
      </c>
      <c r="Y55" s="85">
        <f ca="1">IF(ISNUMBER(CORREL(ETL_Rtn!$C6:$C65,ETL_Rtn!S6:S65)),CORREL(ETL_Rtn!$C6:$C65,ETL_Rtn!S6:S65),"")</f>
        <v>0.51690309187746586</v>
      </c>
      <c r="Z55" s="85">
        <f ca="1">IF(ISNUMBER(CORREL(ETL_Rtn!$C6:$C65,ETL_Rtn!T6:T65)),CORREL(ETL_Rtn!$C6:$C65,ETL_Rtn!T6:T65),"")</f>
        <v>0.35896049781567596</v>
      </c>
      <c r="AA55" s="85">
        <f ca="1">IF(ISNUMBER(CORREL(ETL_Rtn!$C6:$C65,ETL_Rtn!U6:U65)),CORREL(ETL_Rtn!$C6:$C65,ETL_Rtn!U6:U65),"")</f>
        <v>0.40494133498087342</v>
      </c>
      <c r="AB55" s="85">
        <f ca="1">IF(ISNUMBER(CORREL(ETL_Rtn!$C6:$C65,ETL_Rtn!V6:V65)),CORREL(ETL_Rtn!$C6:$C65,ETL_Rtn!V6:V65),"")</f>
        <v>0.35383832785936958</v>
      </c>
      <c r="AC55" s="85">
        <f ca="1">IF(ISNUMBER(CORREL(ETL_Rtn!$C6:$C65,ETL_Rtn!W6:W65)),CORREL(ETL_Rtn!$C6:$C65,ETL_Rtn!W6:W65),"")</f>
        <v>0.11833972441878877</v>
      </c>
      <c r="AD55" s="85">
        <f ca="1">IF(ISNUMBER(CORREL(ETL_Rtn!$C6:$C65,ETL_Rtn!X6:X65)),CORREL(ETL_Rtn!$C6:$C65,ETL_Rtn!X6:X65),"")</f>
        <v>7.977897108640214E-2</v>
      </c>
      <c r="AE55" s="85">
        <f ca="1">IF(ISNUMBER(CORREL(ETL_Rtn!$C6:$C65,ETL_Rtn!Y6:Y65)),CORREL(ETL_Rtn!$C6:$C65,ETL_Rtn!Y6:Y65),"")</f>
        <v>0.17157730433753302</v>
      </c>
      <c r="AF55" s="85">
        <f ca="1">IF(ISNUMBER(CORREL(ETL_Rtn!$C6:$C65,ETL_Rtn!Z6:Z65)),CORREL(ETL_Rtn!$C6:$C65,ETL_Rtn!Z6:Z65),"")</f>
        <v>-1.6204502646048533E-2</v>
      </c>
      <c r="AG55" s="85">
        <f ca="1">IF(ISNUMBER(CORREL(ETL_Rtn!$C6:$C65,ETL_Rtn!AA6:AA65)),CORREL(ETL_Rtn!$C6:$C65,ETL_Rtn!AA6:AA65),"")</f>
        <v>-7.8422880770147738E-2</v>
      </c>
      <c r="AH55" s="85">
        <f ca="1">IF(ISNUMBER(CORREL(ETL_Rtn!$C6:$C65,ETL_Rtn!AB6:AB65)),CORREL(ETL_Rtn!$C6:$C65,ETL_Rtn!AB6:AB65),"")</f>
        <v>3.1723295602557162E-2</v>
      </c>
      <c r="AI55" s="85">
        <f ca="1">IF(ISNUMBER(CORREL(ETL_Rtn!$C6:$C65,ETL_Rtn!AC6:AC65)),CORREL(ETL_Rtn!$C6:$C65,ETL_Rtn!AC6:AC65),"")</f>
        <v>0.29175887837534525</v>
      </c>
      <c r="AJ55" s="85">
        <f ca="1">IF(ISNUMBER(CORREL(ETL_Rtn!$C6:$C65,ETL_Rtn!AD6:AD65)),CORREL(ETL_Rtn!$C6:$C65,ETL_Rtn!AD6:AD65),"")</f>
        <v>0.46835937829924507</v>
      </c>
      <c r="AK55" s="85">
        <f ca="1">IF(ISNUMBER(CORREL(ETL_Rtn!$C6:$C65,ETL_Rtn!AE6:AE65)),CORREL(ETL_Rtn!$C6:$C65,ETL_Rtn!AE6:AE65),"")</f>
        <v>0.13016551369572016</v>
      </c>
      <c r="AL55" s="85">
        <f ca="1">IF(ISNUMBER(CORREL(ETL_Rtn!$C6:$C65,ETL_Rtn!AF6:AF65)),CORREL(ETL_Rtn!$C6:$C65,ETL_Rtn!AF6:AF65),"")</f>
        <v>6.3319399860214537E-2</v>
      </c>
      <c r="AM55" s="85">
        <f ca="1">IF(ISNUMBER(CORREL(ETL_Rtn!$C6:$C65,ETL_Rtn!AG6:AG65)),CORREL(ETL_Rtn!$C6:$C65,ETL_Rtn!AG6:AG65),"")</f>
        <v>0.42683296069833676</v>
      </c>
      <c r="AN55" s="85">
        <f ca="1">IF(ISNUMBER(CORREL(ETL_Rtn!$C6:$C65,ETL_Rtn!AH6:AH65)),CORREL(ETL_Rtn!$C6:$C65,ETL_Rtn!AH6:AH65),"")</f>
        <v>0.1392109865663318</v>
      </c>
      <c r="AO55" s="85">
        <f ca="1">IF(ISNUMBER(CORREL(ETL_Rtn!$C6:$C65,ETL_Rtn!AI6:AI65)),CORREL(ETL_Rtn!$C6:$C65,ETL_Rtn!AI6:AI65),"")</f>
        <v>3.6502678447434468E-2</v>
      </c>
      <c r="AP55" s="85">
        <f ca="1">IF(ISNUMBER(CORREL(ETL_Rtn!$C6:$C65,ETL_Rtn!AJ6:AJ65)),CORREL(ETL_Rtn!$C6:$C65,ETL_Rtn!AJ6:AJ65),"")</f>
        <v>9.0724055101586279E-2</v>
      </c>
      <c r="AQ55" s="85">
        <f ca="1">IF(ISNUMBER(CORREL(ETL_Rtn!$C6:$C65,ETL_Rtn!AK6:AK65)),CORREL(ETL_Rtn!$C6:$C65,ETL_Rtn!AK6:AK65),"")</f>
        <v>0.10985157131265813</v>
      </c>
      <c r="AR55" s="85">
        <f ca="1">IF(ISNUMBER(CORREL(ETL_Rtn!$C6:$C65,ETL_Rtn!AL6:AL65)),CORREL(ETL_Rtn!$C6:$C65,ETL_Rtn!AL6:AL65),"")</f>
        <v>0.21992674608673832</v>
      </c>
      <c r="AS55" s="85">
        <f ca="1">IF(ISNUMBER(CORREL(ETL_Rtn!$C6:$C65,ETL_Rtn!AM6:AM65)),CORREL(ETL_Rtn!$C6:$C65,ETL_Rtn!AM6:AM65),"")</f>
        <v>-5.1860623601686161E-2</v>
      </c>
      <c r="AT55" s="85">
        <f ca="1">IF(ISNUMBER(CORREL(ETL_Rtn!$C6:$C65,ETL_Rtn!AN6:AN65)),CORREL(ETL_Rtn!$C6:$C65,ETL_Rtn!AN6:AN65),"")</f>
        <v>0.10009257597667441</v>
      </c>
      <c r="AU55" s="85">
        <f ca="1">IF(ISNUMBER(CORREL(ETL_Rtn!$C6:$C65,ETL_Rtn!AO6:AO65)),CORREL(ETL_Rtn!$C6:$C65,ETL_Rtn!AO6:AO65),"")</f>
        <v>0.22824881657240792</v>
      </c>
      <c r="AV55" s="85">
        <f ca="1">IF(ISNUMBER(CORREL(ETL_Rtn!$C6:$C65,ETL_Rtn!AP6:AP65)),CORREL(ETL_Rtn!$C6:$C65,ETL_Rtn!AP6:AP65),"")</f>
        <v>0.20404973678369404</v>
      </c>
      <c r="AW55" s="85">
        <f ca="1">IF(ISNUMBER(CORREL(ETL_Rtn!$C6:$C65,ETL_Rtn!AQ6:AQ65)),CORREL(ETL_Rtn!$C6:$C65,ETL_Rtn!AQ6:AQ65),"")</f>
        <v>-1.751353735905397E-2</v>
      </c>
      <c r="AX55" s="85">
        <f ca="1">IF(ISNUMBER(CORREL(ETL_Rtn!$C6:$C65,ETL_Rtn!AR6:AR65)),CORREL(ETL_Rtn!$C6:$C65,ETL_Rtn!AR6:AR65),"")</f>
        <v>-1.1792271066173364E-2</v>
      </c>
      <c r="AY55" s="85">
        <f ca="1">IF(ISNUMBER(CORREL(ETL_Rtn!$C6:$C65,ETL_Rtn!AS6:AS65)),CORREL(ETL_Rtn!$C6:$C65,ETL_Rtn!AS6:AS65),"")</f>
        <v>2.0420075386626844E-2</v>
      </c>
      <c r="AZ55" s="85">
        <f ca="1">IF(ISNUMBER(CORREL(ETL_Rtn!$C6:$C65,ETL_Rtn!AT6:AT65)),CORREL(ETL_Rtn!$C6:$C65,ETL_Rtn!AT6:AT65),"")</f>
        <v>-2.117583716718249E-2</v>
      </c>
      <c r="BA55" s="85">
        <f ca="1">IF(ISNUMBER(CORREL(ETL_Rtn!$C6:$C65,ETL_Rtn!AU6:AU65)),CORREL(ETL_Rtn!$C6:$C65,ETL_Rtn!AU6:AU65),"")</f>
        <v>-0.4548758948578997</v>
      </c>
      <c r="BB55" s="85">
        <f ca="1">IF(ISNUMBER(CORREL(ETL_Rtn!$C6:$C65,ETL_Rtn!AV6:AV65)),CORREL(ETL_Rtn!$C6:$C65,ETL_Rtn!AV6:AV65),"")</f>
        <v>-0.35910812824944038</v>
      </c>
      <c r="BC55" s="85">
        <f ca="1">IF(ISNUMBER(CORREL(ETL_Rtn!$C6:$C65,ETL_Rtn!AW6:AW65)),CORREL(ETL_Rtn!$C6:$C65,ETL_Rtn!AW6:AW65),"")</f>
        <v>-0.30425412846118977</v>
      </c>
      <c r="BD55" s="85">
        <f ca="1">IF(ISNUMBER(CORREL(ETL_Rtn!$C6:$C65,ETL_Rtn!AX6:AX65)),CORREL(ETL_Rtn!$C6:$C65,ETL_Rtn!AX6:AX65),"")</f>
        <v>-0.28391484780243476</v>
      </c>
      <c r="BE55" s="85">
        <f ca="1">IF(ISNUMBER(CORREL(ETL_Rtn!$C6:$C65,ETL_Rtn!AY6:AY65)),CORREL(ETL_Rtn!$C6:$C65,ETL_Rtn!AY6:AY65),"")</f>
        <v>-0.29434834207113675</v>
      </c>
      <c r="BF55" s="85">
        <f ca="1">IF(ISNUMBER(CORREL(ETL_Rtn!$C6:$C65,ETL_Rtn!AZ6:AZ65)),CORREL(ETL_Rtn!$C6:$C65,ETL_Rtn!AZ6:AZ65),"")</f>
        <v>-0.30290874569065168</v>
      </c>
      <c r="BG55" s="85">
        <f ca="1">IF(ISNUMBER(CORREL(ETL_Rtn!$C6:$C65,ETL_Rtn!BA6:BA65)),CORREL(ETL_Rtn!$C6:$C65,ETL_Rtn!BA6:BA65),"")</f>
        <v>-0.28171532626366297</v>
      </c>
      <c r="BH55" s="85">
        <f ca="1">IF(ISNUMBER(CORREL(ETL_Rtn!$C6:$C65,ETL_Rtn!BB6:BB65)),CORREL(ETL_Rtn!$C6:$C65,ETL_Rtn!BB6:BB65),"")</f>
        <v>-0.30873778867449303</v>
      </c>
      <c r="BI55" s="85">
        <f ca="1">IF(ISNUMBER(CORREL(ETL_Rtn!$C6:$C65,ETL_Rtn!BC6:BC65)),CORREL(ETL_Rtn!$C6:$C65,ETL_Rtn!BC6:BC65),"")</f>
        <v>-0.31496534292126022</v>
      </c>
      <c r="BJ55" s="85">
        <f ca="1">IF(ISNUMBER(CORREL(ETL_Rtn!$C6:$C65,ETL_Rtn!BD6:BD65)),CORREL(ETL_Rtn!$C6:$C65,ETL_Rtn!BD6:BD65),"")</f>
        <v>-0.25199684643463183</v>
      </c>
      <c r="BK55" s="85">
        <f ca="1">IF(ISNUMBER(CORREL(ETL_Rtn!$C6:$C65,ETL_Rtn!BE6:BE65)),CORREL(ETL_Rtn!$C6:$C65,ETL_Rtn!BE6:BE65),"")</f>
        <v>-0.41696578701722281</v>
      </c>
      <c r="BL55" s="85">
        <f ca="1">IF(ISNUMBER(CORREL(ETL_Rtn!$C6:$C65,ETL_Rtn!BF6:BF65)),CORREL(ETL_Rtn!$C6:$C65,ETL_Rtn!BF6:BF65),"")</f>
        <v>-5.0956168838287394E-2</v>
      </c>
      <c r="BM55" s="85">
        <f ca="1">IF(ISNUMBER(CORREL(ETL_Rtn!$C6:$C65,ETL_Rtn!BG6:BG65)),CORREL(ETL_Rtn!$C6:$C65,ETL_Rtn!BG6:BG65),"")</f>
        <v>0.27371887957048241</v>
      </c>
      <c r="BN55" s="85">
        <f ca="1">IF(ISNUMBER(CORREL(ETL_Rtn!$C6:$C65,ETL_Rtn!BH6:BH65)),CORREL(ETL_Rtn!$C6:$C65,ETL_Rtn!BH6:BH65),"")</f>
        <v>0.33218323337249378</v>
      </c>
      <c r="BO55" s="85">
        <f ca="1">IF(ISNUMBER(CORREL(ETL_Rtn!$C6:$C65,ETL_Rtn!BI6:BI65)),CORREL(ETL_Rtn!$C6:$C65,ETL_Rtn!BI6:BI65),"")</f>
        <v>0.34176592905557057</v>
      </c>
      <c r="BP55" s="85">
        <f ca="1">IF(ISNUMBER(CORREL(ETL_Rtn!$C6:$C65,ETL_Rtn!BJ6:BJ65)),CORREL(ETL_Rtn!$C6:$C65,ETL_Rtn!BJ6:BJ65),"")</f>
        <v>-5.7909820845268634E-2</v>
      </c>
      <c r="BQ55" s="85">
        <f ca="1">IF(ISNUMBER(CORREL(ETL_Rtn!$C6:$C65,ETL_Rtn!BK6:BK65)),CORREL(ETL_Rtn!$C6:$C65,ETL_Rtn!BK6:BK65),"")</f>
        <v>0.14158818097843578</v>
      </c>
      <c r="BR55" s="85">
        <f ca="1">IF(ISNUMBER(CORREL(ETL_Rtn!$C6:$C65,ETL_Rtn!BL6:BL65)),CORREL(ETL_Rtn!$C6:$C65,ETL_Rtn!BL6:BL65),"")</f>
        <v>0.22246082497679692</v>
      </c>
      <c r="BS55" s="85">
        <f ca="1">IF(ISNUMBER(CORREL(ETL_Rtn!$C6:$C65,ETL_Rtn!BM6:BM65)),CORREL(ETL_Rtn!$C6:$C65,ETL_Rtn!BM6:BM65),"")</f>
        <v>0.30506597945076119</v>
      </c>
      <c r="BT55" s="85">
        <f ca="1">IF(ISNUMBER(CORREL(ETL_Rtn!$C6:$C65,ETL_Rtn!BN6:BN65)),CORREL(ETL_Rtn!$C6:$C65,ETL_Rtn!BN6:BN65),"")</f>
        <v>-0.11946155023224303</v>
      </c>
      <c r="BU55" s="85">
        <f ca="1">IF(ISNUMBER(CORREL(ETL_Rtn!$C6:$C65,ETL_Rtn!BO6:BO65)),CORREL(ETL_Rtn!$C6:$C65,ETL_Rtn!BO6:BO65),"")</f>
        <v>-0.17455242879539851</v>
      </c>
      <c r="BV55" s="85">
        <f ca="1">IF(ISNUMBER(CORREL(ETL_Rtn!$C6:$C65,ETL_Rtn!BP6:BP65)),CORREL(ETL_Rtn!$C6:$C65,ETL_Rtn!BP6:BP65),"")</f>
        <v>-3.6564695821088455E-2</v>
      </c>
      <c r="BW55" s="85">
        <f ca="1">IF(ISNUMBER(CORREL(ETL_Rtn!$C6:$C65,ETL_Rtn!BQ6:BQ65)),CORREL(ETL_Rtn!$C6:$C65,ETL_Rtn!BQ6:BQ65),"")</f>
        <v>-0.22617816315569669</v>
      </c>
      <c r="BY55" s="85">
        <f ca="1">VLOOKUP($E55,ETL_Price!$B$5:$CB$187,Main!BY$51,0)</f>
        <v>2712.92</v>
      </c>
      <c r="BZ55" s="85">
        <f ca="1">VLOOKUP($E55,ETL_Price!$B$5:$CB$187,Main!BZ$51,0)</f>
        <v>3394.79</v>
      </c>
      <c r="CA55" s="85">
        <f ca="1">VLOOKUP($E55,ETL_Price!$B$5:$CB$187,Main!CA$51,0)</f>
        <v>83913.06</v>
      </c>
      <c r="CB55" s="85">
        <f ca="1">VLOOKUP($E55,ETL_Price!$B$5:$CB$187,Main!CB$51,0)</f>
        <v>21480.9</v>
      </c>
      <c r="CC55" s="85">
        <f ca="1">VLOOKUP($E55,ETL_Price!$B$5:$CB$187,Main!CC$51,0)</f>
        <v>31513.759999999998</v>
      </c>
      <c r="CD55" s="85">
        <f ca="1">VLOOKUP($E55,ETL_Price!$B$5:$CB$187,Main!CD$51,0)</f>
        <v>12660.46</v>
      </c>
      <c r="CE55" s="85">
        <f ca="1">VLOOKUP($E55,ETL_Price!$B$5:$CB$187,Main!CE$51,0)</f>
        <v>2344.52</v>
      </c>
      <c r="CF55" s="85">
        <f ca="1">VLOOKUP($E55,ETL_Price!$B$5:$CB$187,Main!CF$51,0)</f>
        <v>2547.9699999999998</v>
      </c>
      <c r="CG55" s="85">
        <f ca="1">VLOOKUP($E55,ETL_Price!$B$5:$CB$187,Main!CG$51,0)</f>
        <v>205.67070000000001</v>
      </c>
      <c r="CH55" s="85">
        <f ca="1">VLOOKUP($E55,ETL_Price!$B$5:$CB$187,Main!CH$51,0)</f>
        <v>271.14999999999998</v>
      </c>
      <c r="CI55" s="85">
        <f ca="1">VLOOKUP($E55,ETL_Price!$B$5:$CB$187,Main!CI$51,0)</f>
        <v>260.69</v>
      </c>
      <c r="CJ55" s="85">
        <f ca="1">VLOOKUP($E55,ETL_Price!$B$5:$CB$187,Main!CJ$51,0)</f>
        <v>247.78</v>
      </c>
      <c r="CK55" s="85">
        <f ca="1">VLOOKUP($E55,ETL_Price!$B$5:$CB$187,Main!CK$51,0)</f>
        <v>223.47810000000001</v>
      </c>
      <c r="CL55" s="85">
        <f ca="1">VLOOKUP($E55,ETL_Price!$B$5:$CB$187,Main!CL$51,0)</f>
        <v>229.51150000000001</v>
      </c>
      <c r="CM55" s="85">
        <f ca="1">VLOOKUP($E55,ETL_Price!$B$5:$CB$187,Main!CM$51,0)</f>
        <v>128.3219</v>
      </c>
      <c r="CN55" s="85">
        <f ca="1">VLOOKUP($E55,ETL_Price!$B$5:$CB$187,Main!CN$51,0)</f>
        <v>237.50919999999999</v>
      </c>
      <c r="CO55" s="85">
        <f ca="1">VLOOKUP($E55,ETL_Price!$B$5:$CB$187,Main!CO$51,0)</f>
        <v>68.069999999999993</v>
      </c>
      <c r="CP55" s="85">
        <f ca="1">VLOOKUP($E55,ETL_Price!$B$5:$CB$187,Main!CP$51,0)</f>
        <v>122.37</v>
      </c>
      <c r="CQ55" s="85">
        <f ca="1">VLOOKUP($E55,ETL_Price!$B$5:$CB$187,Main!CQ$51,0)</f>
        <v>489.82979999999998</v>
      </c>
      <c r="CR55" s="85">
        <f ca="1">VLOOKUP($E55,ETL_Price!$B$5:$CB$187,Main!CR$51,0)</f>
        <v>224.3468</v>
      </c>
      <c r="CS55" s="85">
        <f ca="1">VLOOKUP($E55,ETL_Price!$B$5:$CB$187,Main!CS$51,0)</f>
        <v>255.24940000000001</v>
      </c>
      <c r="CT55" s="85">
        <f ca="1">VLOOKUP($E55,ETL_Price!$B$5:$CB$187,Main!CT$51,0)</f>
        <v>2005.93</v>
      </c>
      <c r="CU55" s="85">
        <f ca="1">VLOOKUP($E55,ETL_Price!$B$5:$CB$187,Main!CU$51,0)</f>
        <v>2159.1799999999998</v>
      </c>
      <c r="CV55" s="85">
        <f ca="1">VLOOKUP($E55,ETL_Price!$B$5:$CB$187,Main!CV$51,0)</f>
        <v>2820.79</v>
      </c>
      <c r="CW55" s="85">
        <f ca="1">VLOOKUP($E55,ETL_Price!$B$5:$CB$187,Main!CW$51,0)</f>
        <v>149.3056</v>
      </c>
      <c r="CX55" s="85">
        <f ca="1">VLOOKUP($E55,ETL_Price!$B$5:$CB$187,Main!CX$51,0)</f>
        <v>1305.6579999999999</v>
      </c>
      <c r="CY55" s="85">
        <f ca="1">VLOOKUP($E55,ETL_Price!$B$5:$CB$187,Main!CY$51,0)</f>
        <v>211.542</v>
      </c>
      <c r="CZ55" s="85">
        <f ca="1">VLOOKUP($E55,ETL_Price!$B$5:$CB$187,Main!CZ$51,0)</f>
        <v>188.1378</v>
      </c>
      <c r="DA55" s="85">
        <f ca="1">VLOOKUP($E55,ETL_Price!$B$5:$CB$187,Main!DA$51,0)</f>
        <v>285.20069999999998</v>
      </c>
      <c r="DB55" s="85">
        <f ca="1">VLOOKUP($E55,ETL_Price!$B$5:$CB$187,Main!DB$51,0)</f>
        <v>200.1497</v>
      </c>
      <c r="DC55" s="85">
        <f ca="1">VLOOKUP($E55,ETL_Price!$B$5:$CB$187,Main!DC$51,0)</f>
        <v>201.58090000000001</v>
      </c>
      <c r="DD55" s="85">
        <f ca="1">VLOOKUP($E55,ETL_Price!$B$5:$CB$187,Main!DD$51,0)</f>
        <v>221.29920000000001</v>
      </c>
      <c r="DE55" s="85">
        <f ca="1">VLOOKUP($E55,ETL_Price!$B$5:$CB$187,Main!DE$51,0)</f>
        <v>212.6354</v>
      </c>
      <c r="DF55" s="85">
        <f ca="1">VLOOKUP($E55,ETL_Price!$B$5:$CB$187,Main!DF$51,0)</f>
        <v>276.97480000000002</v>
      </c>
      <c r="DG55" s="85">
        <f ca="1">VLOOKUP($E55,ETL_Price!$B$5:$CB$187,Main!DG$51,0)</f>
        <v>2.8555000000000001</v>
      </c>
      <c r="DH55" s="85">
        <f ca="1">VLOOKUP($E55,ETL_Price!$B$5:$CB$187,Main!DH$51,0)</f>
        <v>0.56899999999999995</v>
      </c>
      <c r="DI55" s="85">
        <f ca="1">VLOOKUP($E55,ETL_Price!$B$5:$CB$187,Main!DI$51,0)</f>
        <v>2.0703999999999998</v>
      </c>
      <c r="DJ55" s="85">
        <f ca="1">VLOOKUP($E55,ETL_Price!$B$5:$CB$187,Main!DJ$51,0)</f>
        <v>2.0787</v>
      </c>
      <c r="DK55" s="85">
        <f ca="1">VLOOKUP($E55,ETL_Price!$B$5:$CB$187,Main!DK$51,0)</f>
        <v>2.3915000000000002</v>
      </c>
      <c r="DL55" s="85">
        <f ca="1">VLOOKUP($E55,ETL_Price!$B$5:$CB$187,Main!DL$51,0)</f>
        <v>1.3839999999999999</v>
      </c>
      <c r="DM55" s="85">
        <f ca="1">VLOOKUP($E55,ETL_Price!$B$5:$CB$187,Main!DM$51,0)</f>
        <v>24.7502</v>
      </c>
      <c r="DN55" s="85">
        <f ca="1">VLOOKUP($E55,ETL_Price!$B$5:$CB$187,Main!DN$51,0)</f>
        <v>3.75</v>
      </c>
      <c r="DO55" s="85">
        <f ca="1">VLOOKUP($E55,ETL_Price!$B$5:$CB$187,Main!DO$51,0)</f>
        <v>255.52500000000001</v>
      </c>
      <c r="DP55" s="85">
        <f ca="1">VLOOKUP($E55,ETL_Price!$B$5:$CB$187,Main!DP$51,0)</f>
        <v>112.917</v>
      </c>
      <c r="DQ55" s="85">
        <f ca="1">VLOOKUP($E55,ETL_Price!$B$5:$CB$187,Main!DQ$51,0)</f>
        <v>54.875999999999998</v>
      </c>
      <c r="DR55" s="85">
        <f ca="1">VLOOKUP($E55,ETL_Price!$B$5:$CB$187,Main!DR$51,0)</f>
        <v>334.12099999999998</v>
      </c>
      <c r="DS55" s="85">
        <f ca="1">VLOOKUP($E55,ETL_Price!$B$5:$CB$187,Main!DS$51,0)</f>
        <v>123.041</v>
      </c>
      <c r="DT55" s="85">
        <f ca="1">VLOOKUP($E55,ETL_Price!$B$5:$CB$187,Main!DT$51,0)</f>
        <v>228.14590000000001</v>
      </c>
      <c r="DU55" s="85">
        <f ca="1">VLOOKUP($E55,ETL_Price!$B$5:$CB$187,Main!DU$51,0)</f>
        <v>163.2824</v>
      </c>
      <c r="DV55" s="85">
        <f ca="1">VLOOKUP($E55,ETL_Price!$B$5:$CB$187,Main!DV$51,0)</f>
        <v>440.44420000000002</v>
      </c>
      <c r="DW55" s="85">
        <f ca="1">VLOOKUP($E55,ETL_Price!$B$5:$CB$187,Main!DW$51,0)</f>
        <v>19.02</v>
      </c>
      <c r="DX55" s="85">
        <f ca="1">VLOOKUP($E55,ETL_Price!$B$5:$CB$187,Main!DX$51,0)</f>
        <v>22.36</v>
      </c>
      <c r="DY55" s="85">
        <f ca="1">VLOOKUP($E55,ETL_Price!$B$5:$CB$187,Main!DY$51,0)</f>
        <v>8.01</v>
      </c>
      <c r="DZ55" s="85">
        <f ca="1">VLOOKUP($E55,ETL_Price!$B$5:$CB$187,Main!DZ$51,0)</f>
        <v>4.9725000000000001</v>
      </c>
      <c r="EA55" s="85">
        <f ca="1">VLOOKUP($E55,ETL_Price!$B$5:$CB$187,Main!EA$51,0)</f>
        <v>1317.8</v>
      </c>
      <c r="EB55" s="85">
        <f ca="1">VLOOKUP($E55,ETL_Price!$B$5:$CB$187,Main!EB$51,0)</f>
        <v>16.254999999999999</v>
      </c>
      <c r="EC55" s="85">
        <f ca="1">VLOOKUP($E55,ETL_Price!$B$5:$CB$187,Main!EC$51,0)</f>
        <v>62.06</v>
      </c>
      <c r="ED55" s="85">
        <f ca="1">VLOOKUP($E55,ETL_Price!$B$5:$CB$187,Main!ED$51,0)</f>
        <v>6.3192000000000004</v>
      </c>
      <c r="EE55" s="85">
        <f ca="1">VLOOKUP($E55,ETL_Price!$B$5:$CB$187,Main!EE$51,0)</f>
        <v>111.29</v>
      </c>
      <c r="EF55" s="85">
        <f ca="1">VLOOKUP($E55,ETL_Price!$B$5:$CB$187,Main!EF$51,0)</f>
        <v>1.2335</v>
      </c>
      <c r="EG55" s="85">
        <f ca="1">VLOOKUP($E55,ETL_Price!$B$5:$CB$187,Main!EG$51,0)</f>
        <v>1.4024000000000001</v>
      </c>
      <c r="EH55" s="85">
        <f ca="1">VLOOKUP($E55,ETL_Price!$B$5:$CB$187,Main!EH$51,0)</f>
        <v>106.1</v>
      </c>
      <c r="EI55" s="85">
        <f ca="1">VLOOKUP($E55,ETL_Price!$B$5:$CB$187,Main!EI$51,0)</f>
        <v>57.839199999999998</v>
      </c>
      <c r="EJ55" s="85">
        <f ca="1">VLOOKUP($E55,ETL_Price!$B$5:$CB$187,Main!EJ$51,0)</f>
        <v>12.0176</v>
      </c>
      <c r="EK55" s="85">
        <f ca="1">VLOOKUP($E55,ETL_Price!$B$5:$CB$187,Main!EK$51,0)</f>
        <v>3.2873000000000001</v>
      </c>
    </row>
    <row r="56" spans="2:141">
      <c r="C56" s="85">
        <f>MATCH(E56,ETL_Price!$B$5:$B$187,0)</f>
        <v>3</v>
      </c>
      <c r="E56" s="119">
        <f>IF(ISNUMBER(Equities!$C8),Equities!B8,"")</f>
        <v>43175</v>
      </c>
      <c r="F56" s="120">
        <f ca="1">IF(ISNUMBER(OFFSET(INDIRECT($F$50),Main!$C56,1)),OFFSET(INDIRECT($F$50),Main!$C56,1)/100,"")</f>
        <v>0.166239</v>
      </c>
      <c r="G56" s="120">
        <f ca="1">IF(ISNUMBER(VLOOKUP($E56,ETL_Price!$B$5:$DV$187,G$50,0)),VLOOKUP($E56,ETL_Price!$B$5:$DV$187,G$50,0)/100,"")</f>
        <v>0.1772</v>
      </c>
      <c r="H56" s="120">
        <f ca="1">IF(ISNUMBER(VLOOKUP($E56,ETL_Price!$B$5:$DV$187,H$50,0)),VLOOKUP($E56,ETL_Price!$B$5:$DV$187,H$50,0)/100,"")</f>
        <v>0.21160000000000001</v>
      </c>
      <c r="I56" s="120">
        <f ca="1">IF(ISNUMBER(VLOOKUP($E56,ETL_Price!$B$5:$DV$187,I$50,0)),VLOOKUP($E56,ETL_Price!$B$5:$DV$187,I$50,0)/100,"")</f>
        <v>0.26100000000000001</v>
      </c>
      <c r="K56" s="85">
        <f ca="1">IF(ISNUMBER(CORREL(ETL_Rtn!$C7:$C66,ETL_Rtn!E7:E66)),CORREL(ETL_Rtn!$C7:$C66,ETL_Rtn!E7:E66),"")</f>
        <v>0.32947180271650628</v>
      </c>
      <c r="L56" s="85">
        <f ca="1">IF(ISNUMBER(CORREL(ETL_Rtn!$C7:$C66,ETL_Rtn!F7:F66)),CORREL(ETL_Rtn!$C7:$C66,ETL_Rtn!F7:F66),"")</f>
        <v>0.45627824818819956</v>
      </c>
      <c r="M56" s="85">
        <f ca="1">IF(ISNUMBER(CORREL(ETL_Rtn!$C7:$C66,ETL_Rtn!G7:G66)),CORREL(ETL_Rtn!$C7:$C66,ETL_Rtn!G7:G66),"")</f>
        <v>0.25802926005353283</v>
      </c>
      <c r="N56" s="85">
        <f ca="1">IF(ISNUMBER(CORREL(ETL_Rtn!$C7:$C66,ETL_Rtn!H7:H66)),CORREL(ETL_Rtn!$C7:$C66,ETL_Rtn!H7:H66),"")</f>
        <v>0.49383976687937003</v>
      </c>
      <c r="O56" s="85">
        <f ca="1">IF(ISNUMBER(CORREL(ETL_Rtn!$C7:$C66,ETL_Rtn!I7:I66)),CORREL(ETL_Rtn!$C7:$C66,ETL_Rtn!I7:I66),"")</f>
        <v>0.87507382848195958</v>
      </c>
      <c r="P56" s="85">
        <f ca="1">IF(ISNUMBER(CORREL(ETL_Rtn!$C7:$C66,ETL_Rtn!J7:J66)),CORREL(ETL_Rtn!$C7:$C66,ETL_Rtn!J7:J66),"")</f>
        <v>0.82322703570926181</v>
      </c>
      <c r="Q56" s="85">
        <f ca="1">IF(ISNUMBER(CORREL(ETL_Rtn!$C7:$C66,ETL_Rtn!K7:K66)),CORREL(ETL_Rtn!$C7:$C66,ETL_Rtn!K7:K66),"")</f>
        <v>0.39186890182314932</v>
      </c>
      <c r="R56" s="85">
        <f ca="1">IF(ISNUMBER(CORREL(ETL_Rtn!$C7:$C66,ETL_Rtn!L7:L66)),CORREL(ETL_Rtn!$C7:$C66,ETL_Rtn!L7:L66),"")</f>
        <v>0.50048737931017384</v>
      </c>
      <c r="S56" s="85">
        <f ca="1">IF(ISNUMBER(CORREL(ETL_Rtn!$C7:$C66,ETL_Rtn!M7:M66)),CORREL(ETL_Rtn!$C7:$C66,ETL_Rtn!M7:M66),"")</f>
        <v>0.4598220838480449</v>
      </c>
      <c r="T56" s="85">
        <f ca="1">IF(ISNUMBER(CORREL(ETL_Rtn!$C7:$C66,ETL_Rtn!N7:N66)),CORREL(ETL_Rtn!$C7:$C66,ETL_Rtn!N7:N66),"")</f>
        <v>0.515904876159054</v>
      </c>
      <c r="U56" s="85">
        <f ca="1">IF(ISNUMBER(CORREL(ETL_Rtn!$C7:$C66,ETL_Rtn!O7:O66)),CORREL(ETL_Rtn!$C7:$C66,ETL_Rtn!O7:O66),"")</f>
        <v>0.49565108199064173</v>
      </c>
      <c r="V56" s="85">
        <f ca="1">IF(ISNUMBER(CORREL(ETL_Rtn!$C7:$C66,ETL_Rtn!P7:P66)),CORREL(ETL_Rtn!$C7:$C66,ETL_Rtn!P7:P66),"")</f>
        <v>0.52034814836759236</v>
      </c>
      <c r="W56" s="85">
        <f ca="1">IF(ISNUMBER(CORREL(ETL_Rtn!$C7:$C66,ETL_Rtn!Q7:Q66)),CORREL(ETL_Rtn!$C7:$C66,ETL_Rtn!Q7:Q66),"")</f>
        <v>0.4094795807599757</v>
      </c>
      <c r="X56" s="85">
        <f ca="1">IF(ISNUMBER(CORREL(ETL_Rtn!$C7:$C66,ETL_Rtn!R7:R66)),CORREL(ETL_Rtn!$C7:$C66,ETL_Rtn!R7:R66),"")</f>
        <v>0.41449437091986036</v>
      </c>
      <c r="Y56" s="85">
        <f ca="1">IF(ISNUMBER(CORREL(ETL_Rtn!$C7:$C66,ETL_Rtn!S7:S66)),CORREL(ETL_Rtn!$C7:$C66,ETL_Rtn!S7:S66),"")</f>
        <v>0.51634708907496107</v>
      </c>
      <c r="Z56" s="85">
        <f ca="1">IF(ISNUMBER(CORREL(ETL_Rtn!$C7:$C66,ETL_Rtn!T7:T66)),CORREL(ETL_Rtn!$C7:$C66,ETL_Rtn!T7:T66),"")</f>
        <v>0.36030660313592411</v>
      </c>
      <c r="AA56" s="85">
        <f ca="1">IF(ISNUMBER(CORREL(ETL_Rtn!$C7:$C66,ETL_Rtn!U7:U66)),CORREL(ETL_Rtn!$C7:$C66,ETL_Rtn!U7:U66),"")</f>
        <v>0.40339967523361375</v>
      </c>
      <c r="AB56" s="85">
        <f ca="1">IF(ISNUMBER(CORREL(ETL_Rtn!$C7:$C66,ETL_Rtn!V7:V66)),CORREL(ETL_Rtn!$C7:$C66,ETL_Rtn!V7:V66),"")</f>
        <v>0.35205292952270767</v>
      </c>
      <c r="AC56" s="85">
        <f ca="1">IF(ISNUMBER(CORREL(ETL_Rtn!$C7:$C66,ETL_Rtn!W7:W66)),CORREL(ETL_Rtn!$C7:$C66,ETL_Rtn!W7:W66),"")</f>
        <v>0.12284878119247993</v>
      </c>
      <c r="AD56" s="85">
        <f ca="1">IF(ISNUMBER(CORREL(ETL_Rtn!$C7:$C66,ETL_Rtn!X7:X66)),CORREL(ETL_Rtn!$C7:$C66,ETL_Rtn!X7:X66),"")</f>
        <v>8.4325871999236926E-2</v>
      </c>
      <c r="AE56" s="85">
        <f ca="1">IF(ISNUMBER(CORREL(ETL_Rtn!$C7:$C66,ETL_Rtn!Y7:Y66)),CORREL(ETL_Rtn!$C7:$C66,ETL_Rtn!Y7:Y66),"")</f>
        <v>0.1750275930902008</v>
      </c>
      <c r="AF56" s="85">
        <f ca="1">IF(ISNUMBER(CORREL(ETL_Rtn!$C7:$C66,ETL_Rtn!Z7:Z66)),CORREL(ETL_Rtn!$C7:$C66,ETL_Rtn!Z7:Z66),"")</f>
        <v>-1.4909593264782648E-2</v>
      </c>
      <c r="AG56" s="85">
        <f ca="1">IF(ISNUMBER(CORREL(ETL_Rtn!$C7:$C66,ETL_Rtn!AA7:AA66)),CORREL(ETL_Rtn!$C7:$C66,ETL_Rtn!AA7:AA66),"")</f>
        <v>-7.7226749634874803E-2</v>
      </c>
      <c r="AH56" s="85">
        <f ca="1">IF(ISNUMBER(CORREL(ETL_Rtn!$C7:$C66,ETL_Rtn!AB7:AB66)),CORREL(ETL_Rtn!$C7:$C66,ETL_Rtn!AB7:AB66),"")</f>
        <v>3.2719765209335998E-2</v>
      </c>
      <c r="AI56" s="85">
        <f ca="1">IF(ISNUMBER(CORREL(ETL_Rtn!$C7:$C66,ETL_Rtn!AC7:AC66)),CORREL(ETL_Rtn!$C7:$C66,ETL_Rtn!AC7:AC66),"")</f>
        <v>0.28856817561979736</v>
      </c>
      <c r="AJ56" s="85">
        <f ca="1">IF(ISNUMBER(CORREL(ETL_Rtn!$C7:$C66,ETL_Rtn!AD7:AD66)),CORREL(ETL_Rtn!$C7:$C66,ETL_Rtn!AD7:AD66),"")</f>
        <v>0.46749937265754588</v>
      </c>
      <c r="AK56" s="85">
        <f ca="1">IF(ISNUMBER(CORREL(ETL_Rtn!$C7:$C66,ETL_Rtn!AE7:AE66)),CORREL(ETL_Rtn!$C7:$C66,ETL_Rtn!AE7:AE66),"")</f>
        <v>0.12539362412919014</v>
      </c>
      <c r="AL56" s="85">
        <f ca="1">IF(ISNUMBER(CORREL(ETL_Rtn!$C7:$C66,ETL_Rtn!AF7:AF66)),CORREL(ETL_Rtn!$C7:$C66,ETL_Rtn!AF7:AF66),"")</f>
        <v>5.7368774573932746E-2</v>
      </c>
      <c r="AM56" s="85">
        <f ca="1">IF(ISNUMBER(CORREL(ETL_Rtn!$C7:$C66,ETL_Rtn!AG7:AG66)),CORREL(ETL_Rtn!$C7:$C66,ETL_Rtn!AG7:AG66),"")</f>
        <v>0.42567809954154828</v>
      </c>
      <c r="AN56" s="85">
        <f ca="1">IF(ISNUMBER(CORREL(ETL_Rtn!$C7:$C66,ETL_Rtn!AH7:AH66)),CORREL(ETL_Rtn!$C7:$C66,ETL_Rtn!AH7:AH66),"")</f>
        <v>0.13495077358565405</v>
      </c>
      <c r="AO56" s="85">
        <f ca="1">IF(ISNUMBER(CORREL(ETL_Rtn!$C7:$C66,ETL_Rtn!AI7:AI66)),CORREL(ETL_Rtn!$C7:$C66,ETL_Rtn!AI7:AI66),"")</f>
        <v>2.9552701850201125E-2</v>
      </c>
      <c r="AP56" s="85">
        <f ca="1">IF(ISNUMBER(CORREL(ETL_Rtn!$C7:$C66,ETL_Rtn!AJ7:AJ66)),CORREL(ETL_Rtn!$C7:$C66,ETL_Rtn!AJ7:AJ66),"")</f>
        <v>8.5091451774350166E-2</v>
      </c>
      <c r="AQ56" s="85">
        <f ca="1">IF(ISNUMBER(CORREL(ETL_Rtn!$C7:$C66,ETL_Rtn!AK7:AK66)),CORREL(ETL_Rtn!$C7:$C66,ETL_Rtn!AK7:AK66),"")</f>
        <v>0.10433473828435194</v>
      </c>
      <c r="AR56" s="85">
        <f ca="1">IF(ISNUMBER(CORREL(ETL_Rtn!$C7:$C66,ETL_Rtn!AL7:AL66)),CORREL(ETL_Rtn!$C7:$C66,ETL_Rtn!AL7:AL66),"")</f>
        <v>0.21680277642076681</v>
      </c>
      <c r="AS56" s="85">
        <f ca="1">IF(ISNUMBER(CORREL(ETL_Rtn!$C7:$C66,ETL_Rtn!AM7:AM66)),CORREL(ETL_Rtn!$C7:$C66,ETL_Rtn!AM7:AM66),"")</f>
        <v>-5.1297581052769194E-2</v>
      </c>
      <c r="AT56" s="85">
        <f ca="1">IF(ISNUMBER(CORREL(ETL_Rtn!$C7:$C66,ETL_Rtn!AN7:AN66)),CORREL(ETL_Rtn!$C7:$C66,ETL_Rtn!AN7:AN66),"")</f>
        <v>9.92786289198484E-2</v>
      </c>
      <c r="AU56" s="85">
        <f ca="1">IF(ISNUMBER(CORREL(ETL_Rtn!$C7:$C66,ETL_Rtn!AO7:AO66)),CORREL(ETL_Rtn!$C7:$C66,ETL_Rtn!AO7:AO66),"")</f>
        <v>0.22587603346840987</v>
      </c>
      <c r="AV56" s="85">
        <f ca="1">IF(ISNUMBER(CORREL(ETL_Rtn!$C7:$C66,ETL_Rtn!AP7:AP66)),CORREL(ETL_Rtn!$C7:$C66,ETL_Rtn!AP7:AP66),"")</f>
        <v>0.2023141421253582</v>
      </c>
      <c r="AW56" s="85">
        <f ca="1">IF(ISNUMBER(CORREL(ETL_Rtn!$C7:$C66,ETL_Rtn!AQ7:AQ66)),CORREL(ETL_Rtn!$C7:$C66,ETL_Rtn!AQ7:AQ66),"")</f>
        <v>-1.7196385287941207E-2</v>
      </c>
      <c r="AX56" s="85">
        <f ca="1">IF(ISNUMBER(CORREL(ETL_Rtn!$C7:$C66,ETL_Rtn!AR7:AR66)),CORREL(ETL_Rtn!$C7:$C66,ETL_Rtn!AR7:AR66),"")</f>
        <v>-1.0671652987245426E-2</v>
      </c>
      <c r="AY56" s="85">
        <f ca="1">IF(ISNUMBER(CORREL(ETL_Rtn!$C7:$C66,ETL_Rtn!AS7:AS66)),CORREL(ETL_Rtn!$C7:$C66,ETL_Rtn!AS7:AS66),"")</f>
        <v>2.1634404932198838E-2</v>
      </c>
      <c r="AZ56" s="85">
        <f ca="1">IF(ISNUMBER(CORREL(ETL_Rtn!$C7:$C66,ETL_Rtn!AT7:AT66)),CORREL(ETL_Rtn!$C7:$C66,ETL_Rtn!AT7:AT66),"")</f>
        <v>-2.265880478637395E-2</v>
      </c>
      <c r="BA56" s="85">
        <f ca="1">IF(ISNUMBER(CORREL(ETL_Rtn!$C7:$C66,ETL_Rtn!AU7:AU66)),CORREL(ETL_Rtn!$C7:$C66,ETL_Rtn!AU7:AU66),"")</f>
        <v>-0.45357233839505923</v>
      </c>
      <c r="BB56" s="85">
        <f ca="1">IF(ISNUMBER(CORREL(ETL_Rtn!$C7:$C66,ETL_Rtn!AV7:AV66)),CORREL(ETL_Rtn!$C7:$C66,ETL_Rtn!AV7:AV66),"")</f>
        <v>-0.35785054379724401</v>
      </c>
      <c r="BC56" s="85">
        <f ca="1">IF(ISNUMBER(CORREL(ETL_Rtn!$C7:$C66,ETL_Rtn!AW7:AW66)),CORREL(ETL_Rtn!$C7:$C66,ETL_Rtn!AW7:AW66),"")</f>
        <v>-0.3022172053278831</v>
      </c>
      <c r="BD56" s="85">
        <f ca="1">IF(ISNUMBER(CORREL(ETL_Rtn!$C7:$C66,ETL_Rtn!AX7:AX66)),CORREL(ETL_Rtn!$C7:$C66,ETL_Rtn!AX7:AX66),"")</f>
        <v>-0.28167047758547187</v>
      </c>
      <c r="BE56" s="85">
        <f ca="1">IF(ISNUMBER(CORREL(ETL_Rtn!$C7:$C66,ETL_Rtn!AY7:AY66)),CORREL(ETL_Rtn!$C7:$C66,ETL_Rtn!AY7:AY66),"")</f>
        <v>-0.29227185733693417</v>
      </c>
      <c r="BF56" s="85">
        <f ca="1">IF(ISNUMBER(CORREL(ETL_Rtn!$C7:$C66,ETL_Rtn!AZ7:AZ66)),CORREL(ETL_Rtn!$C7:$C66,ETL_Rtn!AZ7:AZ66),"")</f>
        <v>-0.30271531446588884</v>
      </c>
      <c r="BG56" s="85">
        <f ca="1">IF(ISNUMBER(CORREL(ETL_Rtn!$C7:$C66,ETL_Rtn!BA7:BA66)),CORREL(ETL_Rtn!$C7:$C66,ETL_Rtn!BA7:BA66),"")</f>
        <v>-0.28128985107765359</v>
      </c>
      <c r="BH56" s="85">
        <f ca="1">IF(ISNUMBER(CORREL(ETL_Rtn!$C7:$C66,ETL_Rtn!BB7:BB66)),CORREL(ETL_Rtn!$C7:$C66,ETL_Rtn!BB7:BB66),"")</f>
        <v>-0.30960942020786869</v>
      </c>
      <c r="BI56" s="85">
        <f ca="1">IF(ISNUMBER(CORREL(ETL_Rtn!$C7:$C66,ETL_Rtn!BC7:BC66)),CORREL(ETL_Rtn!$C7:$C66,ETL_Rtn!BC7:BC66),"")</f>
        <v>-0.31293492892189995</v>
      </c>
      <c r="BJ56" s="85">
        <f ca="1">IF(ISNUMBER(CORREL(ETL_Rtn!$C7:$C66,ETL_Rtn!BD7:BD66)),CORREL(ETL_Rtn!$C7:$C66,ETL_Rtn!BD7:BD66),"")</f>
        <v>-0.24971684904443087</v>
      </c>
      <c r="BK56" s="85">
        <f ca="1">IF(ISNUMBER(CORREL(ETL_Rtn!$C7:$C66,ETL_Rtn!BE7:BE66)),CORREL(ETL_Rtn!$C7:$C66,ETL_Rtn!BE7:BE66),"")</f>
        <v>-0.41490364107355898</v>
      </c>
      <c r="BL56" s="85">
        <f ca="1">IF(ISNUMBER(CORREL(ETL_Rtn!$C7:$C66,ETL_Rtn!BF7:BF66)),CORREL(ETL_Rtn!$C7:$C66,ETL_Rtn!BF7:BF66),"")</f>
        <v>-4.9469178400769781E-2</v>
      </c>
      <c r="BM56" s="85">
        <f ca="1">IF(ISNUMBER(CORREL(ETL_Rtn!$C7:$C66,ETL_Rtn!BG7:BG66)),CORREL(ETL_Rtn!$C7:$C66,ETL_Rtn!BG7:BG66),"")</f>
        <v>0.27728011719190154</v>
      </c>
      <c r="BN56" s="85">
        <f ca="1">IF(ISNUMBER(CORREL(ETL_Rtn!$C7:$C66,ETL_Rtn!BH7:BH66)),CORREL(ETL_Rtn!$C7:$C66,ETL_Rtn!BH7:BH66),"")</f>
        <v>0.33409285846675568</v>
      </c>
      <c r="BO56" s="85">
        <f ca="1">IF(ISNUMBER(CORREL(ETL_Rtn!$C7:$C66,ETL_Rtn!BI7:BI66)),CORREL(ETL_Rtn!$C7:$C66,ETL_Rtn!BI7:BI66),"")</f>
        <v>0.34052526864139632</v>
      </c>
      <c r="BP56" s="85">
        <f ca="1">IF(ISNUMBER(CORREL(ETL_Rtn!$C7:$C66,ETL_Rtn!BJ7:BJ66)),CORREL(ETL_Rtn!$C7:$C66,ETL_Rtn!BJ7:BJ66),"")</f>
        <v>-5.8392049080071985E-2</v>
      </c>
      <c r="BQ56" s="85">
        <f ca="1">IF(ISNUMBER(CORREL(ETL_Rtn!$C7:$C66,ETL_Rtn!BK7:BK66)),CORREL(ETL_Rtn!$C7:$C66,ETL_Rtn!BK7:BK66),"")</f>
        <v>0.13967622704221327</v>
      </c>
      <c r="BR56" s="85">
        <f ca="1">IF(ISNUMBER(CORREL(ETL_Rtn!$C7:$C66,ETL_Rtn!BL7:BL66)),CORREL(ETL_Rtn!$C7:$C66,ETL_Rtn!BL7:BL66),"")</f>
        <v>0.22646768430463929</v>
      </c>
      <c r="BS56" s="85">
        <f ca="1">IF(ISNUMBER(CORREL(ETL_Rtn!$C7:$C66,ETL_Rtn!BM7:BM66)),CORREL(ETL_Rtn!$C7:$C66,ETL_Rtn!BM7:BM66),"")</f>
        <v>0.31241259029365193</v>
      </c>
      <c r="BT56" s="85">
        <f ca="1">IF(ISNUMBER(CORREL(ETL_Rtn!$C7:$C66,ETL_Rtn!BN7:BN66)),CORREL(ETL_Rtn!$C7:$C66,ETL_Rtn!BN7:BN66),"")</f>
        <v>-0.1177199208706968</v>
      </c>
      <c r="BU56" s="85">
        <f ca="1">IF(ISNUMBER(CORREL(ETL_Rtn!$C7:$C66,ETL_Rtn!BO7:BO66)),CORREL(ETL_Rtn!$C7:$C66,ETL_Rtn!BO7:BO66),"")</f>
        <v>-0.1685854798172724</v>
      </c>
      <c r="BV56" s="85">
        <f ca="1">IF(ISNUMBER(CORREL(ETL_Rtn!$C7:$C66,ETL_Rtn!BP7:BP66)),CORREL(ETL_Rtn!$C7:$C66,ETL_Rtn!BP7:BP66),"")</f>
        <v>-3.4139594145320057E-2</v>
      </c>
      <c r="BW56" s="85">
        <f ca="1">IF(ISNUMBER(CORREL(ETL_Rtn!$C7:$C66,ETL_Rtn!BQ7:BQ66)),CORREL(ETL_Rtn!$C7:$C66,ETL_Rtn!BQ7:BQ66),"")</f>
        <v>-0.2250792126672046</v>
      </c>
      <c r="BY56" s="85">
        <f ca="1">VLOOKUP($E56,ETL_Price!$B$5:$CB$187,Main!BY$51,0)</f>
        <v>2752.01</v>
      </c>
      <c r="BZ56" s="85">
        <f ca="1">VLOOKUP($E56,ETL_Price!$B$5:$CB$187,Main!BZ$51,0)</f>
        <v>3437.4</v>
      </c>
      <c r="CA56" s="85">
        <f ca="1">VLOOKUP($E56,ETL_Price!$B$5:$CB$187,Main!CA$51,0)</f>
        <v>84886.48</v>
      </c>
      <c r="CB56" s="85">
        <f ca="1">VLOOKUP($E56,ETL_Price!$B$5:$CB$187,Main!CB$51,0)</f>
        <v>21676.51</v>
      </c>
      <c r="CC56" s="85">
        <f ca="1">VLOOKUP($E56,ETL_Price!$B$5:$CB$187,Main!CC$51,0)</f>
        <v>31501.97</v>
      </c>
      <c r="CD56" s="85">
        <f ca="1">VLOOKUP($E56,ETL_Price!$B$5:$CB$187,Main!CD$51,0)</f>
        <v>12673.07</v>
      </c>
      <c r="CE56" s="85">
        <f ca="1">VLOOKUP($E56,ETL_Price!$B$5:$CB$187,Main!CE$51,0)</f>
        <v>2375.5</v>
      </c>
      <c r="CF56" s="85">
        <f ca="1">VLOOKUP($E56,ETL_Price!$B$5:$CB$187,Main!CF$51,0)</f>
        <v>2577.4</v>
      </c>
      <c r="CG56" s="85">
        <f ca="1">VLOOKUP($E56,ETL_Price!$B$5:$CB$187,Main!CG$51,0)</f>
        <v>209.10380000000001</v>
      </c>
      <c r="CH56" s="85">
        <f ca="1">VLOOKUP($E56,ETL_Price!$B$5:$CB$187,Main!CH$51,0)</f>
        <v>274.58</v>
      </c>
      <c r="CI56" s="85">
        <f ca="1">VLOOKUP($E56,ETL_Price!$B$5:$CB$187,Main!CI$51,0)</f>
        <v>262.49</v>
      </c>
      <c r="CJ56" s="85">
        <f ca="1">VLOOKUP($E56,ETL_Price!$B$5:$CB$187,Main!CJ$51,0)</f>
        <v>250.24</v>
      </c>
      <c r="CK56" s="85">
        <f ca="1">VLOOKUP($E56,ETL_Price!$B$5:$CB$187,Main!CK$51,0)</f>
        <v>225.14789999999999</v>
      </c>
      <c r="CL56" s="85">
        <f ca="1">VLOOKUP($E56,ETL_Price!$B$5:$CB$187,Main!CL$51,0)</f>
        <v>232.50700000000001</v>
      </c>
      <c r="CM56" s="85">
        <f ca="1">VLOOKUP($E56,ETL_Price!$B$5:$CB$187,Main!CM$51,0)</f>
        <v>129.2139</v>
      </c>
      <c r="CN56" s="85">
        <f ca="1">VLOOKUP($E56,ETL_Price!$B$5:$CB$187,Main!CN$51,0)</f>
        <v>242.2885</v>
      </c>
      <c r="CO56" s="85">
        <f ca="1">VLOOKUP($E56,ETL_Price!$B$5:$CB$187,Main!CO$51,0)</f>
        <v>68.48</v>
      </c>
      <c r="CP56" s="85">
        <f ca="1">VLOOKUP($E56,ETL_Price!$B$5:$CB$187,Main!CP$51,0)</f>
        <v>123.2</v>
      </c>
      <c r="CQ56" s="85">
        <f ca="1">VLOOKUP($E56,ETL_Price!$B$5:$CB$187,Main!CQ$51,0)</f>
        <v>488.80500000000001</v>
      </c>
      <c r="CR56" s="85">
        <f ca="1">VLOOKUP($E56,ETL_Price!$B$5:$CB$187,Main!CR$51,0)</f>
        <v>223.72280000000001</v>
      </c>
      <c r="CS56" s="85">
        <f ca="1">VLOOKUP($E56,ETL_Price!$B$5:$CB$187,Main!CS$51,0)</f>
        <v>254.94309999999999</v>
      </c>
      <c r="CT56" s="85">
        <f ca="1">VLOOKUP($E56,ETL_Price!$B$5:$CB$187,Main!CT$51,0)</f>
        <v>2005.4</v>
      </c>
      <c r="CU56" s="85">
        <f ca="1">VLOOKUP($E56,ETL_Price!$B$5:$CB$187,Main!CU$51,0)</f>
        <v>2158.52</v>
      </c>
      <c r="CV56" s="85">
        <f ca="1">VLOOKUP($E56,ETL_Price!$B$5:$CB$187,Main!CV$51,0)</f>
        <v>2820.44</v>
      </c>
      <c r="CW56" s="85">
        <f ca="1">VLOOKUP($E56,ETL_Price!$B$5:$CB$187,Main!CW$51,0)</f>
        <v>149.44800000000001</v>
      </c>
      <c r="CX56" s="85">
        <f ca="1">VLOOKUP($E56,ETL_Price!$B$5:$CB$187,Main!CX$51,0)</f>
        <v>1306.5329999999999</v>
      </c>
      <c r="CY56" s="85">
        <f ca="1">VLOOKUP($E56,ETL_Price!$B$5:$CB$187,Main!CY$51,0)</f>
        <v>211.9392</v>
      </c>
      <c r="CZ56" s="85">
        <f ca="1">VLOOKUP($E56,ETL_Price!$B$5:$CB$187,Main!CZ$51,0)</f>
        <v>188.54390000000001</v>
      </c>
      <c r="DA56" s="85">
        <f ca="1">VLOOKUP($E56,ETL_Price!$B$5:$CB$187,Main!DA$51,0)</f>
        <v>285.46870000000001</v>
      </c>
      <c r="DB56" s="85">
        <f ca="1">VLOOKUP($E56,ETL_Price!$B$5:$CB$187,Main!DB$51,0)</f>
        <v>200.55510000000001</v>
      </c>
      <c r="DC56" s="85">
        <f ca="1">VLOOKUP($E56,ETL_Price!$B$5:$CB$187,Main!DC$51,0)</f>
        <v>201.85059999999999</v>
      </c>
      <c r="DD56" s="85">
        <f ca="1">VLOOKUP($E56,ETL_Price!$B$5:$CB$187,Main!DD$51,0)</f>
        <v>221.7518</v>
      </c>
      <c r="DE56" s="85">
        <f ca="1">VLOOKUP($E56,ETL_Price!$B$5:$CB$187,Main!DE$51,0)</f>
        <v>213.495</v>
      </c>
      <c r="DF56" s="85">
        <f ca="1">VLOOKUP($E56,ETL_Price!$B$5:$CB$187,Main!DF$51,0)</f>
        <v>277.96660000000003</v>
      </c>
      <c r="DG56" s="85">
        <f ca="1">VLOOKUP($E56,ETL_Price!$B$5:$CB$187,Main!DG$51,0)</f>
        <v>2.8445</v>
      </c>
      <c r="DH56" s="85">
        <f ca="1">VLOOKUP($E56,ETL_Price!$B$5:$CB$187,Main!DH$51,0)</f>
        <v>0.57099999999999995</v>
      </c>
      <c r="DI56" s="85">
        <f ca="1">VLOOKUP($E56,ETL_Price!$B$5:$CB$187,Main!DI$51,0)</f>
        <v>2.0832999999999999</v>
      </c>
      <c r="DJ56" s="85">
        <f ca="1">VLOOKUP($E56,ETL_Price!$B$5:$CB$187,Main!DJ$51,0)</f>
        <v>2.0846</v>
      </c>
      <c r="DK56" s="85">
        <f ca="1">VLOOKUP($E56,ETL_Price!$B$5:$CB$187,Main!DK$51,0)</f>
        <v>2.3875000000000002</v>
      </c>
      <c r="DL56" s="85">
        <f ca="1">VLOOKUP($E56,ETL_Price!$B$5:$CB$187,Main!DL$51,0)</f>
        <v>1.3820000000000001</v>
      </c>
      <c r="DM56" s="85">
        <f ca="1">VLOOKUP($E56,ETL_Price!$B$5:$CB$187,Main!DM$51,0)</f>
        <v>24.577400000000001</v>
      </c>
      <c r="DN56" s="85">
        <f ca="1">VLOOKUP($E56,ETL_Price!$B$5:$CB$187,Main!DN$51,0)</f>
        <v>4.54</v>
      </c>
      <c r="DO56" s="85">
        <f ca="1">VLOOKUP($E56,ETL_Price!$B$5:$CB$187,Main!DO$51,0)</f>
        <v>251.839</v>
      </c>
      <c r="DP56" s="85">
        <f ca="1">VLOOKUP($E56,ETL_Price!$B$5:$CB$187,Main!DP$51,0)</f>
        <v>109.52500000000001</v>
      </c>
      <c r="DQ56" s="85">
        <f ca="1">VLOOKUP($E56,ETL_Price!$B$5:$CB$187,Main!DQ$51,0)</f>
        <v>53.537999999999997</v>
      </c>
      <c r="DR56" s="85">
        <f ca="1">VLOOKUP($E56,ETL_Price!$B$5:$CB$187,Main!DR$51,0)</f>
        <v>328.01</v>
      </c>
      <c r="DS56" s="85">
        <f ca="1">VLOOKUP($E56,ETL_Price!$B$5:$CB$187,Main!DS$51,0)</f>
        <v>119.032</v>
      </c>
      <c r="DT56" s="85">
        <f ca="1">VLOOKUP($E56,ETL_Price!$B$5:$CB$187,Main!DT$51,0)</f>
        <v>227.88319999999999</v>
      </c>
      <c r="DU56" s="85">
        <f ca="1">VLOOKUP($E56,ETL_Price!$B$5:$CB$187,Main!DU$51,0)</f>
        <v>162.9349</v>
      </c>
      <c r="DV56" s="85">
        <f ca="1">VLOOKUP($E56,ETL_Price!$B$5:$CB$187,Main!DV$51,0)</f>
        <v>440.79520000000002</v>
      </c>
      <c r="DW56" s="85">
        <f ca="1">VLOOKUP($E56,ETL_Price!$B$5:$CB$187,Main!DW$51,0)</f>
        <v>15.8</v>
      </c>
      <c r="DX56" s="85">
        <f ca="1">VLOOKUP($E56,ETL_Price!$B$5:$CB$187,Main!DX$51,0)</f>
        <v>19.760000000000002</v>
      </c>
      <c r="DY56" s="85">
        <f ca="1">VLOOKUP($E56,ETL_Price!$B$5:$CB$187,Main!DY$51,0)</f>
        <v>7.82</v>
      </c>
      <c r="DZ56" s="85">
        <f ca="1">VLOOKUP($E56,ETL_Price!$B$5:$CB$187,Main!DZ$51,0)</f>
        <v>4.8674999999999997</v>
      </c>
      <c r="EA56" s="85">
        <f ca="1">VLOOKUP($E56,ETL_Price!$B$5:$CB$187,Main!EA$51,0)</f>
        <v>1312.3</v>
      </c>
      <c r="EB56" s="85">
        <f ca="1">VLOOKUP($E56,ETL_Price!$B$5:$CB$187,Main!EB$51,0)</f>
        <v>16.202000000000002</v>
      </c>
      <c r="EC56" s="85">
        <f ca="1">VLOOKUP($E56,ETL_Price!$B$5:$CB$187,Main!EC$51,0)</f>
        <v>62.34</v>
      </c>
      <c r="ED56" s="85">
        <f ca="1">VLOOKUP($E56,ETL_Price!$B$5:$CB$187,Main!ED$51,0)</f>
        <v>6.3263999999999996</v>
      </c>
      <c r="EE56" s="85">
        <f ca="1">VLOOKUP($E56,ETL_Price!$B$5:$CB$187,Main!EE$51,0)</f>
        <v>111.34</v>
      </c>
      <c r="EF56" s="85">
        <f ca="1">VLOOKUP($E56,ETL_Price!$B$5:$CB$187,Main!EF$51,0)</f>
        <v>1.2290000000000001</v>
      </c>
      <c r="EG56" s="85">
        <f ca="1">VLOOKUP($E56,ETL_Price!$B$5:$CB$187,Main!EG$51,0)</f>
        <v>1.3942000000000001</v>
      </c>
      <c r="EH56" s="85">
        <f ca="1">VLOOKUP($E56,ETL_Price!$B$5:$CB$187,Main!EH$51,0)</f>
        <v>106.01</v>
      </c>
      <c r="EI56" s="85">
        <f ca="1">VLOOKUP($E56,ETL_Price!$B$5:$CB$187,Main!EI$51,0)</f>
        <v>57.492800000000003</v>
      </c>
      <c r="EJ56" s="85">
        <f ca="1">VLOOKUP($E56,ETL_Price!$B$5:$CB$187,Main!EJ$51,0)</f>
        <v>11.9755</v>
      </c>
      <c r="EK56" s="85">
        <f ca="1">VLOOKUP($E56,ETL_Price!$B$5:$CB$187,Main!EK$51,0)</f>
        <v>3.2808000000000002</v>
      </c>
    </row>
    <row r="57" spans="2:141">
      <c r="C57" s="85">
        <f>MATCH(E57,ETL_Price!$B$5:$B$187,0)</f>
        <v>4</v>
      </c>
      <c r="E57" s="119">
        <f>IF(ISNUMBER(Equities!$C9),Equities!B9,"")</f>
        <v>43174</v>
      </c>
      <c r="F57" s="120">
        <f ca="1">IF(ISNUMBER(OFFSET(INDIRECT($F$50),Main!$C57,1)),OFFSET(INDIRECT($F$50),Main!$C57,1)/100,"")</f>
        <v>0.16615400000000002</v>
      </c>
      <c r="G57" s="120">
        <f ca="1">IF(ISNUMBER(VLOOKUP($E57,ETL_Price!$B$5:$DV$187,G$50,0)),VLOOKUP($E57,ETL_Price!$B$5:$DV$187,G$50,0)/100,"")</f>
        <v>0.17739999999999997</v>
      </c>
      <c r="H57" s="120">
        <f ca="1">IF(ISNUMBER(VLOOKUP($E57,ETL_Price!$B$5:$DV$187,H$50,0)),VLOOKUP($E57,ETL_Price!$B$5:$DV$187,H$50,0)/100,"")</f>
        <v>0.21190000000000001</v>
      </c>
      <c r="I57" s="120">
        <f ca="1">IF(ISNUMBER(VLOOKUP($E57,ETL_Price!$B$5:$DV$187,I$50,0)),VLOOKUP($E57,ETL_Price!$B$5:$DV$187,I$50,0)/100,"")</f>
        <v>0.26079999999999998</v>
      </c>
      <c r="K57" s="85">
        <f ca="1">IF(ISNUMBER(CORREL(ETL_Rtn!$C8:$C67,ETL_Rtn!E8:E67)),CORREL(ETL_Rtn!$C8:$C67,ETL_Rtn!E8:E67),"")</f>
        <v>0.32833341468422855</v>
      </c>
      <c r="L57" s="85">
        <f ca="1">IF(ISNUMBER(CORREL(ETL_Rtn!$C8:$C67,ETL_Rtn!F8:F67)),CORREL(ETL_Rtn!$C8:$C67,ETL_Rtn!F8:F67),"")</f>
        <v>0.45546809155236884</v>
      </c>
      <c r="M57" s="85">
        <f ca="1">IF(ISNUMBER(CORREL(ETL_Rtn!$C8:$C67,ETL_Rtn!G8:G67)),CORREL(ETL_Rtn!$C8:$C67,ETL_Rtn!G8:G67),"")</f>
        <v>0.25555444988913428</v>
      </c>
      <c r="N57" s="85">
        <f ca="1">IF(ISNUMBER(CORREL(ETL_Rtn!$C8:$C67,ETL_Rtn!H8:H67)),CORREL(ETL_Rtn!$C8:$C67,ETL_Rtn!H8:H67),"")</f>
        <v>0.49361417469268976</v>
      </c>
      <c r="O57" s="85">
        <f ca="1">IF(ISNUMBER(CORREL(ETL_Rtn!$C8:$C67,ETL_Rtn!I8:I67)),CORREL(ETL_Rtn!$C8:$C67,ETL_Rtn!I8:I67),"")</f>
        <v>0.87547341518495159</v>
      </c>
      <c r="P57" s="85">
        <f ca="1">IF(ISNUMBER(CORREL(ETL_Rtn!$C8:$C67,ETL_Rtn!J8:J67)),CORREL(ETL_Rtn!$C8:$C67,ETL_Rtn!J8:J67),"")</f>
        <v>0.82257965636647823</v>
      </c>
      <c r="Q57" s="85">
        <f ca="1">IF(ISNUMBER(CORREL(ETL_Rtn!$C8:$C67,ETL_Rtn!K8:K67)),CORREL(ETL_Rtn!$C8:$C67,ETL_Rtn!K8:K67),"")</f>
        <v>0.38875738397966214</v>
      </c>
      <c r="R57" s="85">
        <f ca="1">IF(ISNUMBER(CORREL(ETL_Rtn!$C8:$C67,ETL_Rtn!L8:L67)),CORREL(ETL_Rtn!$C8:$C67,ETL_Rtn!L8:L67),"")</f>
        <v>0.49700089035353401</v>
      </c>
      <c r="S57" s="85">
        <f ca="1">IF(ISNUMBER(CORREL(ETL_Rtn!$C8:$C67,ETL_Rtn!M8:M67)),CORREL(ETL_Rtn!$C8:$C67,ETL_Rtn!M8:M67),"")</f>
        <v>0.4690815093331992</v>
      </c>
      <c r="T57" s="85">
        <f ca="1">IF(ISNUMBER(CORREL(ETL_Rtn!$C8:$C67,ETL_Rtn!N8:N67)),CORREL(ETL_Rtn!$C8:$C67,ETL_Rtn!N8:N67),"")</f>
        <v>0.51554536018556996</v>
      </c>
      <c r="U57" s="85">
        <f ca="1">IF(ISNUMBER(CORREL(ETL_Rtn!$C8:$C67,ETL_Rtn!O8:O67)),CORREL(ETL_Rtn!$C8:$C67,ETL_Rtn!O8:O67),"")</f>
        <v>0.49595152255939756</v>
      </c>
      <c r="V57" s="85">
        <f ca="1">IF(ISNUMBER(CORREL(ETL_Rtn!$C8:$C67,ETL_Rtn!P8:P67)),CORREL(ETL_Rtn!$C8:$C67,ETL_Rtn!P8:P67),"")</f>
        <v>0.51567187773592038</v>
      </c>
      <c r="W57" s="85">
        <f ca="1">IF(ISNUMBER(CORREL(ETL_Rtn!$C8:$C67,ETL_Rtn!Q8:Q67)),CORREL(ETL_Rtn!$C8:$C67,ETL_Rtn!Q8:Q67),"")</f>
        <v>0.40986183534094073</v>
      </c>
      <c r="X57" s="85">
        <f ca="1">IF(ISNUMBER(CORREL(ETL_Rtn!$C8:$C67,ETL_Rtn!R8:R67)),CORREL(ETL_Rtn!$C8:$C67,ETL_Rtn!R8:R67),"")</f>
        <v>0.40913865288811302</v>
      </c>
      <c r="Y57" s="85">
        <f ca="1">IF(ISNUMBER(CORREL(ETL_Rtn!$C8:$C67,ETL_Rtn!S8:S67)),CORREL(ETL_Rtn!$C8:$C67,ETL_Rtn!S8:S67),"")</f>
        <v>0.51205881804913289</v>
      </c>
      <c r="Z57" s="85">
        <f ca="1">IF(ISNUMBER(CORREL(ETL_Rtn!$C8:$C67,ETL_Rtn!T8:T67)),CORREL(ETL_Rtn!$C8:$C67,ETL_Rtn!T8:T67),"")</f>
        <v>0.35670556501113115</v>
      </c>
      <c r="AA57" s="85">
        <f ca="1">IF(ISNUMBER(CORREL(ETL_Rtn!$C8:$C67,ETL_Rtn!U8:U67)),CORREL(ETL_Rtn!$C8:$C67,ETL_Rtn!U8:U67),"")</f>
        <v>0.40501894134980954</v>
      </c>
      <c r="AB57" s="85">
        <f ca="1">IF(ISNUMBER(CORREL(ETL_Rtn!$C8:$C67,ETL_Rtn!V8:V67)),CORREL(ETL_Rtn!$C8:$C67,ETL_Rtn!V8:V67),"")</f>
        <v>0.35700903869293871</v>
      </c>
      <c r="AC57" s="85">
        <f ca="1">IF(ISNUMBER(CORREL(ETL_Rtn!$C8:$C67,ETL_Rtn!W8:W67)),CORREL(ETL_Rtn!$C8:$C67,ETL_Rtn!W8:W67),"")</f>
        <v>0.11835641492151064</v>
      </c>
      <c r="AD57" s="85">
        <f ca="1">IF(ISNUMBER(CORREL(ETL_Rtn!$C8:$C67,ETL_Rtn!X8:X67)),CORREL(ETL_Rtn!$C8:$C67,ETL_Rtn!X8:X67),"")</f>
        <v>8.0271397261104535E-2</v>
      </c>
      <c r="AE57" s="85">
        <f ca="1">IF(ISNUMBER(CORREL(ETL_Rtn!$C8:$C67,ETL_Rtn!Y8:Y67)),CORREL(ETL_Rtn!$C8:$C67,ETL_Rtn!Y8:Y67),"")</f>
        <v>0.16982908877306163</v>
      </c>
      <c r="AF57" s="85">
        <f ca="1">IF(ISNUMBER(CORREL(ETL_Rtn!$C8:$C67,ETL_Rtn!Z8:Z67)),CORREL(ETL_Rtn!$C8:$C67,ETL_Rtn!Z8:Z67),"")</f>
        <v>-1.6038768843575971E-2</v>
      </c>
      <c r="AG57" s="85">
        <f ca="1">IF(ISNUMBER(CORREL(ETL_Rtn!$C8:$C67,ETL_Rtn!AA8:AA67)),CORREL(ETL_Rtn!$C8:$C67,ETL_Rtn!AA8:AA67),"")</f>
        <v>-7.9977281098886965E-2</v>
      </c>
      <c r="AH57" s="85">
        <f ca="1">IF(ISNUMBER(CORREL(ETL_Rtn!$C8:$C67,ETL_Rtn!AB8:AB67)),CORREL(ETL_Rtn!$C8:$C67,ETL_Rtn!AB8:AB67),"")</f>
        <v>3.2199745761761843E-2</v>
      </c>
      <c r="AI57" s="85">
        <f ca="1">IF(ISNUMBER(CORREL(ETL_Rtn!$C8:$C67,ETL_Rtn!AC8:AC67)),CORREL(ETL_Rtn!$C8:$C67,ETL_Rtn!AC8:AC67),"")</f>
        <v>0.29176480543883376</v>
      </c>
      <c r="AJ57" s="85">
        <f ca="1">IF(ISNUMBER(CORREL(ETL_Rtn!$C8:$C67,ETL_Rtn!AD8:AD67)),CORREL(ETL_Rtn!$C8:$C67,ETL_Rtn!AD8:AD67),"")</f>
        <v>0.46483791962008325</v>
      </c>
      <c r="AK57" s="85">
        <f ca="1">IF(ISNUMBER(CORREL(ETL_Rtn!$C8:$C67,ETL_Rtn!AE8:AE67)),CORREL(ETL_Rtn!$C8:$C67,ETL_Rtn!AE8:AE67),"")</f>
        <v>0.12657512870754686</v>
      </c>
      <c r="AL57" s="85">
        <f ca="1">IF(ISNUMBER(CORREL(ETL_Rtn!$C8:$C67,ETL_Rtn!AF8:AF67)),CORREL(ETL_Rtn!$C8:$C67,ETL_Rtn!AF8:AF67),"")</f>
        <v>5.8720258191468304E-2</v>
      </c>
      <c r="AM57" s="85">
        <f ca="1">IF(ISNUMBER(CORREL(ETL_Rtn!$C8:$C67,ETL_Rtn!AG8:AG67)),CORREL(ETL_Rtn!$C8:$C67,ETL_Rtn!AG8:AG67),"")</f>
        <v>0.42638668285578163</v>
      </c>
      <c r="AN57" s="85">
        <f ca="1">IF(ISNUMBER(CORREL(ETL_Rtn!$C8:$C67,ETL_Rtn!AH8:AH67)),CORREL(ETL_Rtn!$C8:$C67,ETL_Rtn!AH8:AH67),"")</f>
        <v>0.13902507791985394</v>
      </c>
      <c r="AO57" s="85">
        <f ca="1">IF(ISNUMBER(CORREL(ETL_Rtn!$C8:$C67,ETL_Rtn!AI8:AI67)),CORREL(ETL_Rtn!$C8:$C67,ETL_Rtn!AI8:AI67),"")</f>
        <v>2.4535627780865276E-2</v>
      </c>
      <c r="AP57" s="85">
        <f ca="1">IF(ISNUMBER(CORREL(ETL_Rtn!$C8:$C67,ETL_Rtn!AJ8:AJ67)),CORREL(ETL_Rtn!$C8:$C67,ETL_Rtn!AJ8:AJ67),"")</f>
        <v>8.5730645423048896E-2</v>
      </c>
      <c r="AQ57" s="85">
        <f ca="1">IF(ISNUMBER(CORREL(ETL_Rtn!$C8:$C67,ETL_Rtn!AK8:AK67)),CORREL(ETL_Rtn!$C8:$C67,ETL_Rtn!AK8:AK67),"")</f>
        <v>0.10707178851105313</v>
      </c>
      <c r="AR57" s="85">
        <f ca="1">IF(ISNUMBER(CORREL(ETL_Rtn!$C8:$C67,ETL_Rtn!AL8:AL67)),CORREL(ETL_Rtn!$C8:$C67,ETL_Rtn!AL8:AL67),"")</f>
        <v>0.22339477019036144</v>
      </c>
      <c r="AS57" s="85">
        <f ca="1">IF(ISNUMBER(CORREL(ETL_Rtn!$C8:$C67,ETL_Rtn!AM8:AM67)),CORREL(ETL_Rtn!$C8:$C67,ETL_Rtn!AM8:AM67),"")</f>
        <v>-5.2272000390539648E-2</v>
      </c>
      <c r="AT57" s="85">
        <f ca="1">IF(ISNUMBER(CORREL(ETL_Rtn!$C8:$C67,ETL_Rtn!AN8:AN67)),CORREL(ETL_Rtn!$C8:$C67,ETL_Rtn!AN8:AN67),"")</f>
        <v>9.8176616027229699E-2</v>
      </c>
      <c r="AU57" s="85">
        <f ca="1">IF(ISNUMBER(CORREL(ETL_Rtn!$C8:$C67,ETL_Rtn!AO8:AO67)),CORREL(ETL_Rtn!$C8:$C67,ETL_Rtn!AO8:AO67),"")</f>
        <v>0.22165412260414294</v>
      </c>
      <c r="AV57" s="85">
        <f ca="1">IF(ISNUMBER(CORREL(ETL_Rtn!$C8:$C67,ETL_Rtn!AP8:AP67)),CORREL(ETL_Rtn!$C8:$C67,ETL_Rtn!AP8:AP67),"")</f>
        <v>0.20147877478688705</v>
      </c>
      <c r="AW57" s="85">
        <f ca="1">IF(ISNUMBER(CORREL(ETL_Rtn!$C8:$C67,ETL_Rtn!AQ8:AQ67)),CORREL(ETL_Rtn!$C8:$C67,ETL_Rtn!AQ8:AQ67),"")</f>
        <v>-1.068318698384536E-2</v>
      </c>
      <c r="AX57" s="85">
        <f ca="1">IF(ISNUMBER(CORREL(ETL_Rtn!$C8:$C67,ETL_Rtn!AR8:AR67)),CORREL(ETL_Rtn!$C8:$C67,ETL_Rtn!AR8:AR67),"")</f>
        <v>-1.434524001373913E-2</v>
      </c>
      <c r="AY57" s="85">
        <f ca="1">IF(ISNUMBER(CORREL(ETL_Rtn!$C8:$C67,ETL_Rtn!AS8:AS67)),CORREL(ETL_Rtn!$C8:$C67,ETL_Rtn!AS8:AS67),"")</f>
        <v>2.3905895780565036E-2</v>
      </c>
      <c r="AZ57" s="85">
        <f ca="1">IF(ISNUMBER(CORREL(ETL_Rtn!$C8:$C67,ETL_Rtn!AT8:AT67)),CORREL(ETL_Rtn!$C8:$C67,ETL_Rtn!AT8:AT67),"")</f>
        <v>-1.9364136859785934E-2</v>
      </c>
      <c r="BA57" s="85">
        <f ca="1">IF(ISNUMBER(CORREL(ETL_Rtn!$C8:$C67,ETL_Rtn!AU8:AU67)),CORREL(ETL_Rtn!$C8:$C67,ETL_Rtn!AU8:AU67),"")</f>
        <v>-0.46265727695326841</v>
      </c>
      <c r="BB57" s="85">
        <f ca="1">IF(ISNUMBER(CORREL(ETL_Rtn!$C8:$C67,ETL_Rtn!AV8:AV67)),CORREL(ETL_Rtn!$C8:$C67,ETL_Rtn!AV8:AV67),"")</f>
        <v>-0.36329334859346046</v>
      </c>
      <c r="BC57" s="85">
        <f ca="1">IF(ISNUMBER(CORREL(ETL_Rtn!$C8:$C67,ETL_Rtn!AW8:AW67)),CORREL(ETL_Rtn!$C8:$C67,ETL_Rtn!AW8:AW67),"")</f>
        <v>-0.30053504667167075</v>
      </c>
      <c r="BD57" s="85">
        <f ca="1">IF(ISNUMBER(CORREL(ETL_Rtn!$C8:$C67,ETL_Rtn!AX8:AX67)),CORREL(ETL_Rtn!$C8:$C67,ETL_Rtn!AX8:AX67),"")</f>
        <v>-0.28045073740241871</v>
      </c>
      <c r="BE57" s="85">
        <f ca="1">IF(ISNUMBER(CORREL(ETL_Rtn!$C8:$C67,ETL_Rtn!AY8:AY67)),CORREL(ETL_Rtn!$C8:$C67,ETL_Rtn!AY8:AY67),"")</f>
        <v>-0.29183554154737518</v>
      </c>
      <c r="BF57" s="85">
        <f ca="1">IF(ISNUMBER(CORREL(ETL_Rtn!$C8:$C67,ETL_Rtn!AZ8:AZ67)),CORREL(ETL_Rtn!$C8:$C67,ETL_Rtn!AZ8:AZ67),"")</f>
        <v>-0.30669124881989951</v>
      </c>
      <c r="BG57" s="85">
        <f ca="1">IF(ISNUMBER(CORREL(ETL_Rtn!$C8:$C67,ETL_Rtn!BA8:BA67)),CORREL(ETL_Rtn!$C8:$C67,ETL_Rtn!BA8:BA67),"")</f>
        <v>-0.28605451765382739</v>
      </c>
      <c r="BH57" s="85">
        <f ca="1">IF(ISNUMBER(CORREL(ETL_Rtn!$C8:$C67,ETL_Rtn!BB8:BB67)),CORREL(ETL_Rtn!$C8:$C67,ETL_Rtn!BB8:BB67),"")</f>
        <v>-0.31187618932518313</v>
      </c>
      <c r="BI57" s="85">
        <f ca="1">IF(ISNUMBER(CORREL(ETL_Rtn!$C8:$C67,ETL_Rtn!BC8:BC67)),CORREL(ETL_Rtn!$C8:$C67,ETL_Rtn!BC8:BC67),"")</f>
        <v>-0.31340017491641842</v>
      </c>
      <c r="BJ57" s="85">
        <f ca="1">IF(ISNUMBER(CORREL(ETL_Rtn!$C8:$C67,ETL_Rtn!BD8:BD67)),CORREL(ETL_Rtn!$C8:$C67,ETL_Rtn!BD8:BD67),"")</f>
        <v>-0.25282031616092016</v>
      </c>
      <c r="BK57" s="85">
        <f ca="1">IF(ISNUMBER(CORREL(ETL_Rtn!$C8:$C67,ETL_Rtn!BE8:BE67)),CORREL(ETL_Rtn!$C8:$C67,ETL_Rtn!BE8:BE67),"")</f>
        <v>-0.41877072445658114</v>
      </c>
      <c r="BL57" s="85">
        <f ca="1">IF(ISNUMBER(CORREL(ETL_Rtn!$C8:$C67,ETL_Rtn!BF8:BF67)),CORREL(ETL_Rtn!$C8:$C67,ETL_Rtn!BF8:BF67),"")</f>
        <v>-5.3536002602196715E-2</v>
      </c>
      <c r="BM57" s="85">
        <f ca="1">IF(ISNUMBER(CORREL(ETL_Rtn!$C8:$C67,ETL_Rtn!BG8:BG67)),CORREL(ETL_Rtn!$C8:$C67,ETL_Rtn!BG8:BG67),"")</f>
        <v>0.28178585091821462</v>
      </c>
      <c r="BN57" s="85">
        <f ca="1">IF(ISNUMBER(CORREL(ETL_Rtn!$C8:$C67,ETL_Rtn!BH8:BH67)),CORREL(ETL_Rtn!$C8:$C67,ETL_Rtn!BH8:BH67),"")</f>
        <v>0.33942507036461245</v>
      </c>
      <c r="BO57" s="85">
        <f ca="1">IF(ISNUMBER(CORREL(ETL_Rtn!$C8:$C67,ETL_Rtn!BI8:BI67)),CORREL(ETL_Rtn!$C8:$C67,ETL_Rtn!BI8:BI67),"")</f>
        <v>0.35030237978146256</v>
      </c>
      <c r="BP57" s="85">
        <f ca="1">IF(ISNUMBER(CORREL(ETL_Rtn!$C8:$C67,ETL_Rtn!BJ8:BJ67)),CORREL(ETL_Rtn!$C8:$C67,ETL_Rtn!BJ8:BJ67),"")</f>
        <v>-5.6074297395973756E-2</v>
      </c>
      <c r="BQ57" s="85">
        <f ca="1">IF(ISNUMBER(CORREL(ETL_Rtn!$C8:$C67,ETL_Rtn!BK8:BK67)),CORREL(ETL_Rtn!$C8:$C67,ETL_Rtn!BK8:BK67),"")</f>
        <v>0.14202976754575494</v>
      </c>
      <c r="BR57" s="85">
        <f ca="1">IF(ISNUMBER(CORREL(ETL_Rtn!$C8:$C67,ETL_Rtn!BL8:BL67)),CORREL(ETL_Rtn!$C8:$C67,ETL_Rtn!BL8:BL67),"")</f>
        <v>0.22139364076340387</v>
      </c>
      <c r="BS57" s="85">
        <f ca="1">IF(ISNUMBER(CORREL(ETL_Rtn!$C8:$C67,ETL_Rtn!BM8:BM67)),CORREL(ETL_Rtn!$C8:$C67,ETL_Rtn!BM8:BM67),"")</f>
        <v>0.30654778111812336</v>
      </c>
      <c r="BT57" s="85">
        <f ca="1">IF(ISNUMBER(CORREL(ETL_Rtn!$C8:$C67,ETL_Rtn!BN8:BN67)),CORREL(ETL_Rtn!$C8:$C67,ETL_Rtn!BN8:BN67),"")</f>
        <v>-0.11771688685457195</v>
      </c>
      <c r="BU57" s="85">
        <f ca="1">IF(ISNUMBER(CORREL(ETL_Rtn!$C8:$C67,ETL_Rtn!BO8:BO67)),CORREL(ETL_Rtn!$C8:$C67,ETL_Rtn!BO8:BO67),"")</f>
        <v>-0.16988228380789969</v>
      </c>
      <c r="BV57" s="85">
        <f ca="1">IF(ISNUMBER(CORREL(ETL_Rtn!$C8:$C67,ETL_Rtn!BP8:BP67)),CORREL(ETL_Rtn!$C8:$C67,ETL_Rtn!BP8:BP67),"")</f>
        <v>-4.2228037319456631E-2</v>
      </c>
      <c r="BW57" s="85">
        <f ca="1">IF(ISNUMBER(CORREL(ETL_Rtn!$C8:$C67,ETL_Rtn!BQ8:BQ67)),CORREL(ETL_Rtn!$C8:$C67,ETL_Rtn!BQ8:BQ67),"")</f>
        <v>-0.21007080521466798</v>
      </c>
      <c r="BY57" s="85">
        <f ca="1">VLOOKUP($E57,ETL_Price!$B$5:$CB$187,Main!BY$51,0)</f>
        <v>2747.33</v>
      </c>
      <c r="BZ57" s="85">
        <f ca="1">VLOOKUP($E57,ETL_Price!$B$5:$CB$187,Main!BZ$51,0)</f>
        <v>3414.13</v>
      </c>
      <c r="CA57" s="85">
        <f ca="1">VLOOKUP($E57,ETL_Price!$B$5:$CB$187,Main!CA$51,0)</f>
        <v>84928.2</v>
      </c>
      <c r="CB57" s="85">
        <f ca="1">VLOOKUP($E57,ETL_Price!$B$5:$CB$187,Main!CB$51,0)</f>
        <v>21803.95</v>
      </c>
      <c r="CC57" s="85">
        <f ca="1">VLOOKUP($E57,ETL_Price!$B$5:$CB$187,Main!CC$51,0)</f>
        <v>31541.1</v>
      </c>
      <c r="CD57" s="85">
        <f ca="1">VLOOKUP($E57,ETL_Price!$B$5:$CB$187,Main!CD$51,0)</f>
        <v>12719.84</v>
      </c>
      <c r="CE57" s="85">
        <f ca="1">VLOOKUP($E57,ETL_Price!$B$5:$CB$187,Main!CE$51,0)</f>
        <v>2374.0500000000002</v>
      </c>
      <c r="CF57" s="85">
        <f ca="1">VLOOKUP($E57,ETL_Price!$B$5:$CB$187,Main!CF$51,0)</f>
        <v>2580.33</v>
      </c>
      <c r="CG57" s="85">
        <f ca="1">VLOOKUP($E57,ETL_Price!$B$5:$CB$187,Main!CG$51,0)</f>
        <v>206.9315</v>
      </c>
      <c r="CH57" s="85">
        <f ca="1">VLOOKUP($E57,ETL_Price!$B$5:$CB$187,Main!CH$51,0)</f>
        <v>275.02999999999997</v>
      </c>
      <c r="CI57" s="85">
        <f ca="1">VLOOKUP($E57,ETL_Price!$B$5:$CB$187,Main!CI$51,0)</f>
        <v>262.32</v>
      </c>
      <c r="CJ57" s="85">
        <f ca="1">VLOOKUP($E57,ETL_Price!$B$5:$CB$187,Main!CJ$51,0)</f>
        <v>250.61</v>
      </c>
      <c r="CK57" s="85">
        <f ca="1">VLOOKUP($E57,ETL_Price!$B$5:$CB$187,Main!CK$51,0)</f>
        <v>225.50389999999999</v>
      </c>
      <c r="CL57" s="85">
        <f ca="1">VLOOKUP($E57,ETL_Price!$B$5:$CB$187,Main!CL$51,0)</f>
        <v>232.35169999999999</v>
      </c>
      <c r="CM57" s="85">
        <f ca="1">VLOOKUP($E57,ETL_Price!$B$5:$CB$187,Main!CM$51,0)</f>
        <v>129.226</v>
      </c>
      <c r="CN57" s="85">
        <f ca="1">VLOOKUP($E57,ETL_Price!$B$5:$CB$187,Main!CN$51,0)</f>
        <v>242.70099999999999</v>
      </c>
      <c r="CO57" s="85">
        <f ca="1">VLOOKUP($E57,ETL_Price!$B$5:$CB$187,Main!CO$51,0)</f>
        <v>68.3</v>
      </c>
      <c r="CP57" s="85">
        <f ca="1">VLOOKUP($E57,ETL_Price!$B$5:$CB$187,Main!CP$51,0)</f>
        <v>122.49</v>
      </c>
      <c r="CQ57" s="85">
        <f ca="1">VLOOKUP($E57,ETL_Price!$B$5:$CB$187,Main!CQ$51,0)</f>
        <v>489.53930000000003</v>
      </c>
      <c r="CR57" s="85">
        <f ca="1">VLOOKUP($E57,ETL_Price!$B$5:$CB$187,Main!CR$51,0)</f>
        <v>224.04050000000001</v>
      </c>
      <c r="CS57" s="85">
        <f ca="1">VLOOKUP($E57,ETL_Price!$B$5:$CB$187,Main!CS$51,0)</f>
        <v>255.35329999999999</v>
      </c>
      <c r="CT57" s="85">
        <f ca="1">VLOOKUP($E57,ETL_Price!$B$5:$CB$187,Main!CT$51,0)</f>
        <v>2007.15</v>
      </c>
      <c r="CU57" s="85">
        <f ca="1">VLOOKUP($E57,ETL_Price!$B$5:$CB$187,Main!CU$51,0)</f>
        <v>2160.9</v>
      </c>
      <c r="CV57" s="85">
        <f ca="1">VLOOKUP($E57,ETL_Price!$B$5:$CB$187,Main!CV$51,0)</f>
        <v>2822.23</v>
      </c>
      <c r="CW57" s="85">
        <f ca="1">VLOOKUP($E57,ETL_Price!$B$5:$CB$187,Main!CW$51,0)</f>
        <v>149.51060000000001</v>
      </c>
      <c r="CX57" s="85">
        <f ca="1">VLOOKUP($E57,ETL_Price!$B$5:$CB$187,Main!CX$51,0)</f>
        <v>1307.2349999999999</v>
      </c>
      <c r="CY57" s="85">
        <f ca="1">VLOOKUP($E57,ETL_Price!$B$5:$CB$187,Main!CY$51,0)</f>
        <v>211.9539</v>
      </c>
      <c r="CZ57" s="85">
        <f ca="1">VLOOKUP($E57,ETL_Price!$B$5:$CB$187,Main!CZ$51,0)</f>
        <v>188.52760000000001</v>
      </c>
      <c r="DA57" s="85">
        <f ca="1">VLOOKUP($E57,ETL_Price!$B$5:$CB$187,Main!DA$51,0)</f>
        <v>285.63690000000003</v>
      </c>
      <c r="DB57" s="85">
        <f ca="1">VLOOKUP($E57,ETL_Price!$B$5:$CB$187,Main!DB$51,0)</f>
        <v>200.3931</v>
      </c>
      <c r="DC57" s="85">
        <f ca="1">VLOOKUP($E57,ETL_Price!$B$5:$CB$187,Main!DC$51,0)</f>
        <v>201.96700000000001</v>
      </c>
      <c r="DD57" s="85">
        <f ca="1">VLOOKUP($E57,ETL_Price!$B$5:$CB$187,Main!DD$51,0)</f>
        <v>221.80279999999999</v>
      </c>
      <c r="DE57" s="85">
        <f ca="1">VLOOKUP($E57,ETL_Price!$B$5:$CB$187,Main!DE$51,0)</f>
        <v>213.47229999999999</v>
      </c>
      <c r="DF57" s="85">
        <f ca="1">VLOOKUP($E57,ETL_Price!$B$5:$CB$187,Main!DF$51,0)</f>
        <v>277.57319999999999</v>
      </c>
      <c r="DG57" s="85">
        <f ca="1">VLOOKUP($E57,ETL_Price!$B$5:$CB$187,Main!DG$51,0)</f>
        <v>2.8279999999999998</v>
      </c>
      <c r="DH57" s="85">
        <f ca="1">VLOOKUP($E57,ETL_Price!$B$5:$CB$187,Main!DH$51,0)</f>
        <v>0.57599999999999996</v>
      </c>
      <c r="DI57" s="85">
        <f ca="1">VLOOKUP($E57,ETL_Price!$B$5:$CB$187,Main!DI$51,0)</f>
        <v>2.0907</v>
      </c>
      <c r="DJ57" s="85">
        <f ca="1">VLOOKUP($E57,ETL_Price!$B$5:$CB$187,Main!DJ$51,0)</f>
        <v>2.0909</v>
      </c>
      <c r="DK57" s="85">
        <f ca="1">VLOOKUP($E57,ETL_Price!$B$5:$CB$187,Main!DK$51,0)</f>
        <v>2.3730000000000002</v>
      </c>
      <c r="DL57" s="85">
        <f ca="1">VLOOKUP($E57,ETL_Price!$B$5:$CB$187,Main!DL$51,0)</f>
        <v>1.3820000000000001</v>
      </c>
      <c r="DM57" s="85">
        <f ca="1">VLOOKUP($E57,ETL_Price!$B$5:$CB$187,Main!DM$51,0)</f>
        <v>24.580400000000001</v>
      </c>
      <c r="DN57" s="85">
        <f ca="1">VLOOKUP($E57,ETL_Price!$B$5:$CB$187,Main!DN$51,0)</f>
        <v>4</v>
      </c>
      <c r="DO57" s="85">
        <f ca="1">VLOOKUP($E57,ETL_Price!$B$5:$CB$187,Main!DO$51,0)</f>
        <v>255.22300000000001</v>
      </c>
      <c r="DP57" s="85">
        <f ca="1">VLOOKUP($E57,ETL_Price!$B$5:$CB$187,Main!DP$51,0)</f>
        <v>109.57299999999999</v>
      </c>
      <c r="DQ57" s="85">
        <f ca="1">VLOOKUP($E57,ETL_Price!$B$5:$CB$187,Main!DQ$51,0)</f>
        <v>54.901000000000003</v>
      </c>
      <c r="DR57" s="85">
        <f ca="1">VLOOKUP($E57,ETL_Price!$B$5:$CB$187,Main!DR$51,0)</f>
        <v>331.91399999999999</v>
      </c>
      <c r="DS57" s="85">
        <f ca="1">VLOOKUP($E57,ETL_Price!$B$5:$CB$187,Main!DS$51,0)</f>
        <v>118.999</v>
      </c>
      <c r="DT57" s="85">
        <f ca="1">VLOOKUP($E57,ETL_Price!$B$5:$CB$187,Main!DT$51,0)</f>
        <v>228.54810000000001</v>
      </c>
      <c r="DU57" s="85">
        <f ca="1">VLOOKUP($E57,ETL_Price!$B$5:$CB$187,Main!DU$51,0)</f>
        <v>163.85769999999999</v>
      </c>
      <c r="DV57" s="85">
        <f ca="1">VLOOKUP($E57,ETL_Price!$B$5:$CB$187,Main!DV$51,0)</f>
        <v>440.41609999999997</v>
      </c>
      <c r="DW57" s="85">
        <f ca="1">VLOOKUP($E57,ETL_Price!$B$5:$CB$187,Main!DW$51,0)</f>
        <v>16.59</v>
      </c>
      <c r="DX57" s="85">
        <f ca="1">VLOOKUP($E57,ETL_Price!$B$5:$CB$187,Main!DX$51,0)</f>
        <v>20.81</v>
      </c>
      <c r="DY57" s="85">
        <f ca="1">VLOOKUP($E57,ETL_Price!$B$5:$CB$187,Main!DY$51,0)</f>
        <v>7.7</v>
      </c>
      <c r="DZ57" s="85">
        <f ca="1">VLOOKUP($E57,ETL_Price!$B$5:$CB$187,Main!DZ$51,0)</f>
        <v>4.92</v>
      </c>
      <c r="EA57" s="85">
        <f ca="1">VLOOKUP($E57,ETL_Price!$B$5:$CB$187,Main!EA$51,0)</f>
        <v>1317.8</v>
      </c>
      <c r="EB57" s="85">
        <f ca="1">VLOOKUP($E57,ETL_Price!$B$5:$CB$187,Main!EB$51,0)</f>
        <v>16.353000000000002</v>
      </c>
      <c r="EC57" s="85">
        <f ca="1">VLOOKUP($E57,ETL_Price!$B$5:$CB$187,Main!EC$51,0)</f>
        <v>61.19</v>
      </c>
      <c r="ED57" s="85">
        <f ca="1">VLOOKUP($E57,ETL_Price!$B$5:$CB$187,Main!ED$51,0)</f>
        <v>6.3295000000000003</v>
      </c>
      <c r="EE57" s="85">
        <f ca="1">VLOOKUP($E57,ETL_Price!$B$5:$CB$187,Main!EE$51,0)</f>
        <v>111.32</v>
      </c>
      <c r="EF57" s="85">
        <f ca="1">VLOOKUP($E57,ETL_Price!$B$5:$CB$187,Main!EF$51,0)</f>
        <v>1.2304999999999999</v>
      </c>
      <c r="EG57" s="85">
        <f ca="1">VLOOKUP($E57,ETL_Price!$B$5:$CB$187,Main!EG$51,0)</f>
        <v>1.3936999999999999</v>
      </c>
      <c r="EH57" s="85">
        <f ca="1">VLOOKUP($E57,ETL_Price!$B$5:$CB$187,Main!EH$51,0)</f>
        <v>106.34</v>
      </c>
      <c r="EI57" s="85">
        <f ca="1">VLOOKUP($E57,ETL_Price!$B$5:$CB$187,Main!EI$51,0)</f>
        <v>57.462600000000002</v>
      </c>
      <c r="EJ57" s="85">
        <f ca="1">VLOOKUP($E57,ETL_Price!$B$5:$CB$187,Main!EJ$51,0)</f>
        <v>11.8986</v>
      </c>
      <c r="EK57" s="85">
        <f ca="1">VLOOKUP($E57,ETL_Price!$B$5:$CB$187,Main!EK$51,0)</f>
        <v>3.2852000000000001</v>
      </c>
    </row>
    <row r="58" spans="2:141">
      <c r="C58" s="85">
        <f>MATCH(E58,ETL_Price!$B$5:$B$187,0)</f>
        <v>5</v>
      </c>
      <c r="E58" s="119">
        <f>IF(ISNUMBER(Equities!$C10),Equities!B10,"")</f>
        <v>43173</v>
      </c>
      <c r="F58" s="120">
        <f ca="1">IF(ISNUMBER(OFFSET(INDIRECT($F$50),Main!$C58,1)),OFFSET(INDIRECT($F$50),Main!$C58,1)/100,"")</f>
        <v>0.16615400000000002</v>
      </c>
      <c r="G58" s="120">
        <f ca="1">IF(ISNUMBER(VLOOKUP($E58,ETL_Price!$B$5:$DV$187,G$50,0)),VLOOKUP($E58,ETL_Price!$B$5:$DV$187,G$50,0)/100,"")</f>
        <v>0.1777</v>
      </c>
      <c r="H58" s="120">
        <f ca="1">IF(ISNUMBER(VLOOKUP($E58,ETL_Price!$B$5:$DV$187,H$50,0)),VLOOKUP($E58,ETL_Price!$B$5:$DV$187,H$50,0)/100,"")</f>
        <v>0.21350000000000002</v>
      </c>
      <c r="I58" s="120">
        <f ca="1">IF(ISNUMBER(VLOOKUP($E58,ETL_Price!$B$5:$DV$187,I$50,0)),VLOOKUP($E58,ETL_Price!$B$5:$DV$187,I$50,0)/100,"")</f>
        <v>0.2631</v>
      </c>
      <c r="K58" s="85">
        <f ca="1">IF(ISNUMBER(CORREL(ETL_Rtn!$C9:$C68,ETL_Rtn!E9:E68)),CORREL(ETL_Rtn!$C9:$C68,ETL_Rtn!E9:E68),"")</f>
        <v>0.33237730938751447</v>
      </c>
      <c r="L58" s="85">
        <f ca="1">IF(ISNUMBER(CORREL(ETL_Rtn!$C9:$C68,ETL_Rtn!F9:F68)),CORREL(ETL_Rtn!$C9:$C68,ETL_Rtn!F9:F68),"")</f>
        <v>0.45242320157214211</v>
      </c>
      <c r="M58" s="85">
        <f ca="1">IF(ISNUMBER(CORREL(ETL_Rtn!$C9:$C68,ETL_Rtn!G9:G68)),CORREL(ETL_Rtn!$C9:$C68,ETL_Rtn!G9:G68),"")</f>
        <v>0.29053030090773008</v>
      </c>
      <c r="N58" s="85">
        <f ca="1">IF(ISNUMBER(CORREL(ETL_Rtn!$C9:$C68,ETL_Rtn!H9:H68)),CORREL(ETL_Rtn!$C9:$C68,ETL_Rtn!H9:H68),"")</f>
        <v>0.49264036928804583</v>
      </c>
      <c r="O58" s="85">
        <f ca="1">IF(ISNUMBER(CORREL(ETL_Rtn!$C9:$C68,ETL_Rtn!I9:I68)),CORREL(ETL_Rtn!$C9:$C68,ETL_Rtn!I9:I68),"")</f>
        <v>0.87806833029386577</v>
      </c>
      <c r="P58" s="85">
        <f ca="1">IF(ISNUMBER(CORREL(ETL_Rtn!$C9:$C68,ETL_Rtn!J9:J68)),CORREL(ETL_Rtn!$C9:$C68,ETL_Rtn!J9:J68),"")</f>
        <v>0.82700181848840093</v>
      </c>
      <c r="Q58" s="85">
        <f ca="1">IF(ISNUMBER(CORREL(ETL_Rtn!$C9:$C68,ETL_Rtn!K9:K68)),CORREL(ETL_Rtn!$C9:$C68,ETL_Rtn!K9:K68),"")</f>
        <v>0.38845532844581165</v>
      </c>
      <c r="R58" s="85">
        <f ca="1">IF(ISNUMBER(CORREL(ETL_Rtn!$C9:$C68,ETL_Rtn!L9:L68)),CORREL(ETL_Rtn!$C9:$C68,ETL_Rtn!L9:L68),"")</f>
        <v>0.50136090575529113</v>
      </c>
      <c r="S58" s="85">
        <f ca="1">IF(ISNUMBER(CORREL(ETL_Rtn!$C9:$C68,ETL_Rtn!M9:M68)),CORREL(ETL_Rtn!$C9:$C68,ETL_Rtn!M9:M68),"")</f>
        <v>0.48417377504896447</v>
      </c>
      <c r="T58" s="85">
        <f ca="1">IF(ISNUMBER(CORREL(ETL_Rtn!$C9:$C68,ETL_Rtn!N9:N68)),CORREL(ETL_Rtn!$C9:$C68,ETL_Rtn!N9:N68),"")</f>
        <v>0.53009746423577309</v>
      </c>
      <c r="U58" s="85">
        <f ca="1">IF(ISNUMBER(CORREL(ETL_Rtn!$C9:$C68,ETL_Rtn!O9:O68)),CORREL(ETL_Rtn!$C9:$C68,ETL_Rtn!O9:O68),"")</f>
        <v>0.49453762047899114</v>
      </c>
      <c r="V58" s="85">
        <f ca="1">IF(ISNUMBER(CORREL(ETL_Rtn!$C9:$C68,ETL_Rtn!P9:P68)),CORREL(ETL_Rtn!$C9:$C68,ETL_Rtn!P9:P68),"")</f>
        <v>0.51997721589597812</v>
      </c>
      <c r="W58" s="85">
        <f ca="1">IF(ISNUMBER(CORREL(ETL_Rtn!$C9:$C68,ETL_Rtn!Q9:Q68)),CORREL(ETL_Rtn!$C9:$C68,ETL_Rtn!Q9:Q68),"")</f>
        <v>0.42011053972818779</v>
      </c>
      <c r="X58" s="85">
        <f ca="1">IF(ISNUMBER(CORREL(ETL_Rtn!$C9:$C68,ETL_Rtn!R9:R68)),CORREL(ETL_Rtn!$C9:$C68,ETL_Rtn!R9:R68),"")</f>
        <v>0.41334162704374844</v>
      </c>
      <c r="Y58" s="85">
        <f ca="1">IF(ISNUMBER(CORREL(ETL_Rtn!$C9:$C68,ETL_Rtn!S9:S68)),CORREL(ETL_Rtn!$C9:$C68,ETL_Rtn!S9:S68),"")</f>
        <v>0.51870220199502448</v>
      </c>
      <c r="Z58" s="85">
        <f ca="1">IF(ISNUMBER(CORREL(ETL_Rtn!$C9:$C68,ETL_Rtn!T9:T68)),CORREL(ETL_Rtn!$C9:$C68,ETL_Rtn!T9:T68),"")</f>
        <v>0.35498676475900487</v>
      </c>
      <c r="AA58" s="85">
        <f ca="1">IF(ISNUMBER(CORREL(ETL_Rtn!$C9:$C68,ETL_Rtn!U9:U68)),CORREL(ETL_Rtn!$C9:$C68,ETL_Rtn!U9:U68),"")</f>
        <v>0.41370366613124632</v>
      </c>
      <c r="AB58" s="85">
        <f ca="1">IF(ISNUMBER(CORREL(ETL_Rtn!$C9:$C68,ETL_Rtn!V9:V68)),CORREL(ETL_Rtn!$C9:$C68,ETL_Rtn!V9:V68),"")</f>
        <v>0.3457902445384135</v>
      </c>
      <c r="AC58" s="85">
        <f ca="1">IF(ISNUMBER(CORREL(ETL_Rtn!$C9:$C68,ETL_Rtn!W9:W68)),CORREL(ETL_Rtn!$C9:$C68,ETL_Rtn!W9:W68),"")</f>
        <v>0.12363290643649665</v>
      </c>
      <c r="AD58" s="85">
        <f ca="1">IF(ISNUMBER(CORREL(ETL_Rtn!$C9:$C68,ETL_Rtn!X9:X68)),CORREL(ETL_Rtn!$C9:$C68,ETL_Rtn!X9:X68),"")</f>
        <v>7.9960540808938496E-2</v>
      </c>
      <c r="AE58" s="85">
        <f ca="1">IF(ISNUMBER(CORREL(ETL_Rtn!$C9:$C68,ETL_Rtn!Y9:Y68)),CORREL(ETL_Rtn!$C9:$C68,ETL_Rtn!Y9:Y68),"")</f>
        <v>0.18622825312957919</v>
      </c>
      <c r="AF58" s="85">
        <f ca="1">IF(ISNUMBER(CORREL(ETL_Rtn!$C9:$C68,ETL_Rtn!Z9:Z68)),CORREL(ETL_Rtn!$C9:$C68,ETL_Rtn!Z9:Z68),"")</f>
        <v>-5.2162152503396958E-3</v>
      </c>
      <c r="AG58" s="85">
        <f ca="1">IF(ISNUMBER(CORREL(ETL_Rtn!$C9:$C68,ETL_Rtn!AA9:AA68)),CORREL(ETL_Rtn!$C9:$C68,ETL_Rtn!AA9:AA68),"")</f>
        <v>-6.9851287565481535E-2</v>
      </c>
      <c r="AH58" s="85">
        <f ca="1">IF(ISNUMBER(CORREL(ETL_Rtn!$C9:$C68,ETL_Rtn!AB9:AB68)),CORREL(ETL_Rtn!$C9:$C68,ETL_Rtn!AB9:AB68),"")</f>
        <v>4.7714145544059831E-2</v>
      </c>
      <c r="AI58" s="85">
        <f ca="1">IF(ISNUMBER(CORREL(ETL_Rtn!$C9:$C68,ETL_Rtn!AC9:AC68)),CORREL(ETL_Rtn!$C9:$C68,ETL_Rtn!AC9:AC68),"")</f>
        <v>0.29727586332792805</v>
      </c>
      <c r="AJ58" s="85">
        <f ca="1">IF(ISNUMBER(CORREL(ETL_Rtn!$C9:$C68,ETL_Rtn!AD9:AD68)),CORREL(ETL_Rtn!$C9:$C68,ETL_Rtn!AD9:AD68),"")</f>
        <v>0.47635273456257249</v>
      </c>
      <c r="AK58" s="85">
        <f ca="1">IF(ISNUMBER(CORREL(ETL_Rtn!$C9:$C68,ETL_Rtn!AE9:AE68)),CORREL(ETL_Rtn!$C9:$C68,ETL_Rtn!AE9:AE68),"")</f>
        <v>0.11001973517944959</v>
      </c>
      <c r="AL58" s="85">
        <f ca="1">IF(ISNUMBER(CORREL(ETL_Rtn!$C9:$C68,ETL_Rtn!AF9:AF68)),CORREL(ETL_Rtn!$C9:$C68,ETL_Rtn!AF9:AF68),"")</f>
        <v>3.9798639461167115E-2</v>
      </c>
      <c r="AM58" s="85">
        <f ca="1">IF(ISNUMBER(CORREL(ETL_Rtn!$C9:$C68,ETL_Rtn!AG9:AG68)),CORREL(ETL_Rtn!$C9:$C68,ETL_Rtn!AG9:AG68),"")</f>
        <v>0.42391063326974776</v>
      </c>
      <c r="AN58" s="85">
        <f ca="1">IF(ISNUMBER(CORREL(ETL_Rtn!$C9:$C68,ETL_Rtn!AH9:AH68)),CORREL(ETL_Rtn!$C9:$C68,ETL_Rtn!AH9:AH68),"")</f>
        <v>0.12248599537597271</v>
      </c>
      <c r="AO58" s="85">
        <f ca="1">IF(ISNUMBER(CORREL(ETL_Rtn!$C9:$C68,ETL_Rtn!AI9:AI68)),CORREL(ETL_Rtn!$C9:$C68,ETL_Rtn!AI9:AI68),"")</f>
        <v>1.1703024024027271E-2</v>
      </c>
      <c r="AP58" s="85">
        <f ca="1">IF(ISNUMBER(CORREL(ETL_Rtn!$C9:$C68,ETL_Rtn!AJ9:AJ68)),CORREL(ETL_Rtn!$C9:$C68,ETL_Rtn!AJ9:AJ68),"")</f>
        <v>7.25987699962337E-2</v>
      </c>
      <c r="AQ58" s="85">
        <f ca="1">IF(ISNUMBER(CORREL(ETL_Rtn!$C9:$C68,ETL_Rtn!AK9:AK68)),CORREL(ETL_Rtn!$C9:$C68,ETL_Rtn!AK9:AK68),"")</f>
        <v>9.1306428514133009E-2</v>
      </c>
      <c r="AR58" s="85">
        <f ca="1">IF(ISNUMBER(CORREL(ETL_Rtn!$C9:$C68,ETL_Rtn!AL9:AL68)),CORREL(ETL_Rtn!$C9:$C68,ETL_Rtn!AL9:AL68),"")</f>
        <v>0.20473291048785336</v>
      </c>
      <c r="AS58" s="85">
        <f ca="1">IF(ISNUMBER(CORREL(ETL_Rtn!$C9:$C68,ETL_Rtn!AM9:AM68)),CORREL(ETL_Rtn!$C9:$C68,ETL_Rtn!AM9:AM68),"")</f>
        <v>-5.9480309988086677E-2</v>
      </c>
      <c r="AT58" s="85">
        <f ca="1">IF(ISNUMBER(CORREL(ETL_Rtn!$C9:$C68,ETL_Rtn!AN9:AN68)),CORREL(ETL_Rtn!$C9:$C68,ETL_Rtn!AN9:AN68),"")</f>
        <v>0.11456410064778025</v>
      </c>
      <c r="AU58" s="85">
        <f ca="1">IF(ISNUMBER(CORREL(ETL_Rtn!$C9:$C68,ETL_Rtn!AO9:AO68)),CORREL(ETL_Rtn!$C9:$C68,ETL_Rtn!AO9:AO68),"")</f>
        <v>0.2377069305381001</v>
      </c>
      <c r="AV58" s="85">
        <f ca="1">IF(ISNUMBER(CORREL(ETL_Rtn!$C9:$C68,ETL_Rtn!AP9:AP68)),CORREL(ETL_Rtn!$C9:$C68,ETL_Rtn!AP9:AP68),"")</f>
        <v>0.20795946730727941</v>
      </c>
      <c r="AW58" s="85">
        <f ca="1">IF(ISNUMBER(CORREL(ETL_Rtn!$C9:$C68,ETL_Rtn!AQ9:AQ68)),CORREL(ETL_Rtn!$C9:$C68,ETL_Rtn!AQ9:AQ68),"")</f>
        <v>-1.4142060395572994E-2</v>
      </c>
      <c r="AX58" s="85">
        <f ca="1">IF(ISNUMBER(CORREL(ETL_Rtn!$C9:$C68,ETL_Rtn!AR9:AR68)),CORREL(ETL_Rtn!$C9:$C68,ETL_Rtn!AR9:AR68),"")</f>
        <v>-5.5064097055045596E-3</v>
      </c>
      <c r="AY58" s="85">
        <f ca="1">IF(ISNUMBER(CORREL(ETL_Rtn!$C9:$C68,ETL_Rtn!AS9:AS68)),CORREL(ETL_Rtn!$C9:$C68,ETL_Rtn!AS9:AS68),"")</f>
        <v>1.4385611182641747E-2</v>
      </c>
      <c r="AZ58" s="85">
        <f ca="1">IF(ISNUMBER(CORREL(ETL_Rtn!$C9:$C68,ETL_Rtn!AT9:AT68)),CORREL(ETL_Rtn!$C9:$C68,ETL_Rtn!AT9:AT68),"")</f>
        <v>-2.0495499025882907E-2</v>
      </c>
      <c r="BA58" s="85">
        <f ca="1">IF(ISNUMBER(CORREL(ETL_Rtn!$C9:$C68,ETL_Rtn!AU9:AU68)),CORREL(ETL_Rtn!$C9:$C68,ETL_Rtn!AU9:AU68),"")</f>
        <v>-0.47032403789665106</v>
      </c>
      <c r="BB58" s="85">
        <f ca="1">IF(ISNUMBER(CORREL(ETL_Rtn!$C9:$C68,ETL_Rtn!AV9:AV68)),CORREL(ETL_Rtn!$C9:$C68,ETL_Rtn!AV9:AV68),"")</f>
        <v>-0.39385806219047331</v>
      </c>
      <c r="BC58" s="85">
        <f ca="1">IF(ISNUMBER(CORREL(ETL_Rtn!$C9:$C68,ETL_Rtn!AW9:AW68)),CORREL(ETL_Rtn!$C9:$C68,ETL_Rtn!AW9:AW68),"")</f>
        <v>-0.30299014374781302</v>
      </c>
      <c r="BD58" s="85">
        <f ca="1">IF(ISNUMBER(CORREL(ETL_Rtn!$C9:$C68,ETL_Rtn!AX9:AX68)),CORREL(ETL_Rtn!$C9:$C68,ETL_Rtn!AX9:AX68),"")</f>
        <v>-0.2823693918441022</v>
      </c>
      <c r="BE58" s="85">
        <f ca="1">IF(ISNUMBER(CORREL(ETL_Rtn!$C9:$C68,ETL_Rtn!AY9:AY68)),CORREL(ETL_Rtn!$C9:$C68,ETL_Rtn!AY9:AY68),"")</f>
        <v>-0.3012922652916129</v>
      </c>
      <c r="BF58" s="85">
        <f ca="1">IF(ISNUMBER(CORREL(ETL_Rtn!$C9:$C68,ETL_Rtn!AZ9:AZ68)),CORREL(ETL_Rtn!$C9:$C68,ETL_Rtn!AZ9:AZ68),"")</f>
        <v>-0.3176641356615898</v>
      </c>
      <c r="BG58" s="85">
        <f ca="1">IF(ISNUMBER(CORREL(ETL_Rtn!$C9:$C68,ETL_Rtn!BA9:BA68)),CORREL(ETL_Rtn!$C9:$C68,ETL_Rtn!BA9:BA68),"")</f>
        <v>-0.29629900113851748</v>
      </c>
      <c r="BH58" s="85">
        <f ca="1">IF(ISNUMBER(CORREL(ETL_Rtn!$C9:$C68,ETL_Rtn!BB9:BB68)),CORREL(ETL_Rtn!$C9:$C68,ETL_Rtn!BB9:BB68),"")</f>
        <v>-0.32549667703382484</v>
      </c>
      <c r="BI58" s="85">
        <f ca="1">IF(ISNUMBER(CORREL(ETL_Rtn!$C9:$C68,ETL_Rtn!BC9:BC68)),CORREL(ETL_Rtn!$C9:$C68,ETL_Rtn!BC9:BC68),"")</f>
        <v>-0.31164481993176996</v>
      </c>
      <c r="BJ58" s="85">
        <f ca="1">IF(ISNUMBER(CORREL(ETL_Rtn!$C9:$C68,ETL_Rtn!BD9:BD68)),CORREL(ETL_Rtn!$C9:$C68,ETL_Rtn!BD9:BD68),"")</f>
        <v>-0.25896919985700423</v>
      </c>
      <c r="BK58" s="85">
        <f ca="1">IF(ISNUMBER(CORREL(ETL_Rtn!$C9:$C68,ETL_Rtn!BE9:BE68)),CORREL(ETL_Rtn!$C9:$C68,ETL_Rtn!BE9:BE68),"")</f>
        <v>-0.42474392122618398</v>
      </c>
      <c r="BL58" s="85">
        <f ca="1">IF(ISNUMBER(CORREL(ETL_Rtn!$C9:$C68,ETL_Rtn!BF9:BF68)),CORREL(ETL_Rtn!$C9:$C68,ETL_Rtn!BF9:BF68),"")</f>
        <v>-5.5166363756265789E-2</v>
      </c>
      <c r="BM58" s="85">
        <f ca="1">IF(ISNUMBER(CORREL(ETL_Rtn!$C9:$C68,ETL_Rtn!BG9:BG68)),CORREL(ETL_Rtn!$C9:$C68,ETL_Rtn!BG9:BG68),"")</f>
        <v>0.29961054708092349</v>
      </c>
      <c r="BN58" s="85">
        <f ca="1">IF(ISNUMBER(CORREL(ETL_Rtn!$C9:$C68,ETL_Rtn!BH9:BH68)),CORREL(ETL_Rtn!$C9:$C68,ETL_Rtn!BH9:BH68),"")</f>
        <v>0.34845219832856905</v>
      </c>
      <c r="BO58" s="85">
        <f ca="1">IF(ISNUMBER(CORREL(ETL_Rtn!$C9:$C68,ETL_Rtn!BI9:BI68)),CORREL(ETL_Rtn!$C9:$C68,ETL_Rtn!BI9:BI68),"")</f>
        <v>0.35101153623336773</v>
      </c>
      <c r="BP58" s="85">
        <f ca="1">IF(ISNUMBER(CORREL(ETL_Rtn!$C9:$C68,ETL_Rtn!BJ9:BJ68)),CORREL(ETL_Rtn!$C9:$C68,ETL_Rtn!BJ9:BJ68),"")</f>
        <v>-7.2593271589969491E-2</v>
      </c>
      <c r="BQ58" s="85">
        <f ca="1">IF(ISNUMBER(CORREL(ETL_Rtn!$C9:$C68,ETL_Rtn!BK9:BK68)),CORREL(ETL_Rtn!$C9:$C68,ETL_Rtn!BK9:BK68),"")</f>
        <v>0.15452092932664982</v>
      </c>
      <c r="BR58" s="85">
        <f ca="1">IF(ISNUMBER(CORREL(ETL_Rtn!$C9:$C68,ETL_Rtn!BL9:BL68)),CORREL(ETL_Rtn!$C9:$C68,ETL_Rtn!BL9:BL68),"")</f>
        <v>0.24161126490265486</v>
      </c>
      <c r="BS58" s="85">
        <f ca="1">IF(ISNUMBER(CORREL(ETL_Rtn!$C9:$C68,ETL_Rtn!BM9:BM68)),CORREL(ETL_Rtn!$C9:$C68,ETL_Rtn!BM9:BM68),"")</f>
        <v>0.31492846128809382</v>
      </c>
      <c r="BT58" s="85">
        <f ca="1">IF(ISNUMBER(CORREL(ETL_Rtn!$C9:$C68,ETL_Rtn!BN9:BN68)),CORREL(ETL_Rtn!$C9:$C68,ETL_Rtn!BN9:BN68),"")</f>
        <v>-0.12116628529107103</v>
      </c>
      <c r="BU58" s="85">
        <f ca="1">IF(ISNUMBER(CORREL(ETL_Rtn!$C9:$C68,ETL_Rtn!BO9:BO68)),CORREL(ETL_Rtn!$C9:$C68,ETL_Rtn!BO9:BO68),"")</f>
        <v>-0.19167051041712638</v>
      </c>
      <c r="BV58" s="85">
        <f ca="1">IF(ISNUMBER(CORREL(ETL_Rtn!$C9:$C68,ETL_Rtn!BP9:BP68)),CORREL(ETL_Rtn!$C9:$C68,ETL_Rtn!BP9:BP68),"")</f>
        <v>-5.8145177227006892E-2</v>
      </c>
      <c r="BW58" s="85">
        <f ca="1">IF(ISNUMBER(CORREL(ETL_Rtn!$C9:$C68,ETL_Rtn!BQ9:BQ68)),CORREL(ETL_Rtn!$C9:$C68,ETL_Rtn!BQ9:BQ68),"")</f>
        <v>-0.22250021743035772</v>
      </c>
      <c r="BY58" s="85">
        <f ca="1">VLOOKUP($E58,ETL_Price!$B$5:$CB$187,Main!BY$51,0)</f>
        <v>2749.48</v>
      </c>
      <c r="BZ58" s="85">
        <f ca="1">VLOOKUP($E58,ETL_Price!$B$5:$CB$187,Main!BZ$51,0)</f>
        <v>3390.98</v>
      </c>
      <c r="CA58" s="85">
        <f ca="1">VLOOKUP($E58,ETL_Price!$B$5:$CB$187,Main!CA$51,0)</f>
        <v>86050.96</v>
      </c>
      <c r="CB58" s="85">
        <f ca="1">VLOOKUP($E58,ETL_Price!$B$5:$CB$187,Main!CB$51,0)</f>
        <v>21777.29</v>
      </c>
      <c r="CC58" s="85">
        <f ca="1">VLOOKUP($E58,ETL_Price!$B$5:$CB$187,Main!CC$51,0)</f>
        <v>31435.01</v>
      </c>
      <c r="CD58" s="85">
        <f ca="1">VLOOKUP($E58,ETL_Price!$B$5:$CB$187,Main!CD$51,0)</f>
        <v>12684.52</v>
      </c>
      <c r="CE58" s="85">
        <f ca="1">VLOOKUP($E58,ETL_Price!$B$5:$CB$187,Main!CE$51,0)</f>
        <v>2371.3000000000002</v>
      </c>
      <c r="CF58" s="85">
        <f ca="1">VLOOKUP($E58,ETL_Price!$B$5:$CB$187,Main!CF$51,0)</f>
        <v>2580.77</v>
      </c>
      <c r="CG58" s="85">
        <f ca="1">VLOOKUP($E58,ETL_Price!$B$5:$CB$187,Main!CG$51,0)</f>
        <v>208.22739999999999</v>
      </c>
      <c r="CH58" s="85">
        <f ca="1">VLOOKUP($E58,ETL_Price!$B$5:$CB$187,Main!CH$51,0)</f>
        <v>276.3</v>
      </c>
      <c r="CI58" s="85">
        <f ca="1">VLOOKUP($E58,ETL_Price!$B$5:$CB$187,Main!CI$51,0)</f>
        <v>261.70999999999998</v>
      </c>
      <c r="CJ58" s="85">
        <f ca="1">VLOOKUP($E58,ETL_Price!$B$5:$CB$187,Main!CJ$51,0)</f>
        <v>250.2</v>
      </c>
      <c r="CK58" s="85">
        <f ca="1">VLOOKUP($E58,ETL_Price!$B$5:$CB$187,Main!CK$51,0)</f>
        <v>226.38509999999999</v>
      </c>
      <c r="CL58" s="85">
        <f ca="1">VLOOKUP($E58,ETL_Price!$B$5:$CB$187,Main!CL$51,0)</f>
        <v>232.81460000000001</v>
      </c>
      <c r="CM58" s="85">
        <f ca="1">VLOOKUP($E58,ETL_Price!$B$5:$CB$187,Main!CM$51,0)</f>
        <v>129.20519999999999</v>
      </c>
      <c r="CN58" s="85">
        <f ca="1">VLOOKUP($E58,ETL_Price!$B$5:$CB$187,Main!CN$51,0)</f>
        <v>242.47380000000001</v>
      </c>
      <c r="CO58" s="85">
        <f ca="1">VLOOKUP($E58,ETL_Price!$B$5:$CB$187,Main!CO$51,0)</f>
        <v>68.430000000000007</v>
      </c>
      <c r="CP58" s="85">
        <f ca="1">VLOOKUP($E58,ETL_Price!$B$5:$CB$187,Main!CP$51,0)</f>
        <v>122.61</v>
      </c>
      <c r="CQ58" s="85">
        <f ca="1">VLOOKUP($E58,ETL_Price!$B$5:$CB$187,Main!CQ$51,0)</f>
        <v>490.00529999999998</v>
      </c>
      <c r="CR58" s="85">
        <f ca="1">VLOOKUP($E58,ETL_Price!$B$5:$CB$187,Main!CR$51,0)</f>
        <v>224.14609999999999</v>
      </c>
      <c r="CS58" s="85">
        <f ca="1">VLOOKUP($E58,ETL_Price!$B$5:$CB$187,Main!CS$51,0)</f>
        <v>255.81180000000001</v>
      </c>
      <c r="CT58" s="85">
        <f ca="1">VLOOKUP($E58,ETL_Price!$B$5:$CB$187,Main!CT$51,0)</f>
        <v>2008.21</v>
      </c>
      <c r="CU58" s="85">
        <f ca="1">VLOOKUP($E58,ETL_Price!$B$5:$CB$187,Main!CU$51,0)</f>
        <v>2161.92</v>
      </c>
      <c r="CV58" s="85">
        <f ca="1">VLOOKUP($E58,ETL_Price!$B$5:$CB$187,Main!CV$51,0)</f>
        <v>2824.62</v>
      </c>
      <c r="CW58" s="85">
        <f ca="1">VLOOKUP($E58,ETL_Price!$B$5:$CB$187,Main!CW$51,0)</f>
        <v>149.57839999999999</v>
      </c>
      <c r="CX58" s="85">
        <f ca="1">VLOOKUP($E58,ETL_Price!$B$5:$CB$187,Main!CX$51,0)</f>
        <v>1308.902</v>
      </c>
      <c r="CY58" s="85">
        <f ca="1">VLOOKUP($E58,ETL_Price!$B$5:$CB$187,Main!CY$51,0)</f>
        <v>211.68879999999999</v>
      </c>
      <c r="CZ58" s="85">
        <f ca="1">VLOOKUP($E58,ETL_Price!$B$5:$CB$187,Main!CZ$51,0)</f>
        <v>188.25059999999999</v>
      </c>
      <c r="DA58" s="85">
        <f ca="1">VLOOKUP($E58,ETL_Price!$B$5:$CB$187,Main!DA$51,0)</f>
        <v>285.48779999999999</v>
      </c>
      <c r="DB58" s="85">
        <f ca="1">VLOOKUP($E58,ETL_Price!$B$5:$CB$187,Main!DB$51,0)</f>
        <v>200.06460000000001</v>
      </c>
      <c r="DC58" s="85">
        <f ca="1">VLOOKUP($E58,ETL_Price!$B$5:$CB$187,Main!DC$51,0)</f>
        <v>201.8279</v>
      </c>
      <c r="DD58" s="85">
        <f ca="1">VLOOKUP($E58,ETL_Price!$B$5:$CB$187,Main!DD$51,0)</f>
        <v>221.59639999999999</v>
      </c>
      <c r="DE58" s="85">
        <f ca="1">VLOOKUP($E58,ETL_Price!$B$5:$CB$187,Main!DE$51,0)</f>
        <v>213.0787</v>
      </c>
      <c r="DF58" s="85">
        <f ca="1">VLOOKUP($E58,ETL_Price!$B$5:$CB$187,Main!DF$51,0)</f>
        <v>276.65140000000002</v>
      </c>
      <c r="DG58" s="85">
        <f ca="1">VLOOKUP($E58,ETL_Price!$B$5:$CB$187,Main!DG$51,0)</f>
        <v>2.8170000000000002</v>
      </c>
      <c r="DH58" s="85">
        <f ca="1">VLOOKUP($E58,ETL_Price!$B$5:$CB$187,Main!DH$51,0)</f>
        <v>0.59299999999999997</v>
      </c>
      <c r="DI58" s="85">
        <f ca="1">VLOOKUP($E58,ETL_Price!$B$5:$CB$187,Main!DI$51,0)</f>
        <v>2.0937999999999999</v>
      </c>
      <c r="DJ58" s="85">
        <f ca="1">VLOOKUP($E58,ETL_Price!$B$5:$CB$187,Main!DJ$51,0)</f>
        <v>2.0842000000000001</v>
      </c>
      <c r="DK58" s="85">
        <f ca="1">VLOOKUP($E58,ETL_Price!$B$5:$CB$187,Main!DK$51,0)</f>
        <v>2.3515000000000001</v>
      </c>
      <c r="DL58" s="85">
        <f ca="1">VLOOKUP($E58,ETL_Price!$B$5:$CB$187,Main!DL$51,0)</f>
        <v>1.397</v>
      </c>
      <c r="DM58" s="85">
        <f ca="1">VLOOKUP($E58,ETL_Price!$B$5:$CB$187,Main!DM$51,0)</f>
        <v>24.4131</v>
      </c>
      <c r="DN58" s="85">
        <f ca="1">VLOOKUP($E58,ETL_Price!$B$5:$CB$187,Main!DN$51,0)</f>
        <v>4.4000000000000004</v>
      </c>
      <c r="DO58" s="85">
        <f ca="1">VLOOKUP($E58,ETL_Price!$B$5:$CB$187,Main!DO$51,0)</f>
        <v>254.61099999999999</v>
      </c>
      <c r="DP58" s="85">
        <f ca="1">VLOOKUP($E58,ETL_Price!$B$5:$CB$187,Main!DP$51,0)</f>
        <v>106.07</v>
      </c>
      <c r="DQ58" s="85">
        <f ca="1">VLOOKUP($E58,ETL_Price!$B$5:$CB$187,Main!DQ$51,0)</f>
        <v>55.058999999999997</v>
      </c>
      <c r="DR58" s="85">
        <f ca="1">VLOOKUP($E58,ETL_Price!$B$5:$CB$187,Main!DR$51,0)</f>
        <v>331.60399999999998</v>
      </c>
      <c r="DS58" s="85">
        <f ca="1">VLOOKUP($E58,ETL_Price!$B$5:$CB$187,Main!DS$51,0)</f>
        <v>116.967</v>
      </c>
      <c r="DT58" s="85">
        <f ca="1">VLOOKUP($E58,ETL_Price!$B$5:$CB$187,Main!DT$51,0)</f>
        <v>227.1404</v>
      </c>
      <c r="DU58" s="85">
        <f ca="1">VLOOKUP($E58,ETL_Price!$B$5:$CB$187,Main!DU$51,0)</f>
        <v>162.68620000000001</v>
      </c>
      <c r="DV58" s="85">
        <f ca="1">VLOOKUP($E58,ETL_Price!$B$5:$CB$187,Main!DV$51,0)</f>
        <v>437.83940000000001</v>
      </c>
      <c r="DW58" s="85">
        <f ca="1">VLOOKUP($E58,ETL_Price!$B$5:$CB$187,Main!DW$51,0)</f>
        <v>17.23</v>
      </c>
      <c r="DX58" s="85">
        <f ca="1">VLOOKUP($E58,ETL_Price!$B$5:$CB$187,Main!DX$51,0)</f>
        <v>20.68</v>
      </c>
      <c r="DY58" s="85">
        <f ca="1">VLOOKUP($E58,ETL_Price!$B$5:$CB$187,Main!DY$51,0)</f>
        <v>7.68</v>
      </c>
      <c r="DZ58" s="85">
        <f ca="1">VLOOKUP($E58,ETL_Price!$B$5:$CB$187,Main!DZ$51,0)</f>
        <v>4.7725</v>
      </c>
      <c r="EA58" s="85">
        <f ca="1">VLOOKUP($E58,ETL_Price!$B$5:$CB$187,Main!EA$51,0)</f>
        <v>1325.6</v>
      </c>
      <c r="EB58" s="85">
        <f ca="1">VLOOKUP($E58,ETL_Price!$B$5:$CB$187,Main!EB$51,0)</f>
        <v>16.466999999999999</v>
      </c>
      <c r="EC58" s="85">
        <f ca="1">VLOOKUP($E58,ETL_Price!$B$5:$CB$187,Main!EC$51,0)</f>
        <v>60.96</v>
      </c>
      <c r="ED58" s="85">
        <f ca="1">VLOOKUP($E58,ETL_Price!$B$5:$CB$187,Main!ED$51,0)</f>
        <v>6.3071000000000002</v>
      </c>
      <c r="EE58" s="85">
        <f ca="1">VLOOKUP($E58,ETL_Price!$B$5:$CB$187,Main!EE$51,0)</f>
        <v>111.59</v>
      </c>
      <c r="EF58" s="85">
        <f ca="1">VLOOKUP($E58,ETL_Price!$B$5:$CB$187,Main!EF$51,0)</f>
        <v>1.2368000000000001</v>
      </c>
      <c r="EG58" s="85">
        <f ca="1">VLOOKUP($E58,ETL_Price!$B$5:$CB$187,Main!EG$51,0)</f>
        <v>1.3961999999999999</v>
      </c>
      <c r="EH58" s="85">
        <f ca="1">VLOOKUP($E58,ETL_Price!$B$5:$CB$187,Main!EH$51,0)</f>
        <v>106.32</v>
      </c>
      <c r="EI58" s="85">
        <f ca="1">VLOOKUP($E58,ETL_Price!$B$5:$CB$187,Main!EI$51,0)</f>
        <v>57.141800000000003</v>
      </c>
      <c r="EJ58" s="85">
        <f ca="1">VLOOKUP($E58,ETL_Price!$B$5:$CB$187,Main!EJ$51,0)</f>
        <v>11.775700000000001</v>
      </c>
      <c r="EK58" s="85">
        <f ca="1">VLOOKUP($E58,ETL_Price!$B$5:$CB$187,Main!EK$51,0)</f>
        <v>3.2606999999999999</v>
      </c>
    </row>
    <row r="59" spans="2:141">
      <c r="C59" s="85">
        <f>MATCH(E59,ETL_Price!$B$5:$B$187,0)</f>
        <v>6</v>
      </c>
      <c r="E59" s="119">
        <f>IF(ISNUMBER(Equities!$C11),Equities!B11,"")</f>
        <v>43172</v>
      </c>
      <c r="F59" s="120">
        <f ca="1">IF(ISNUMBER(OFFSET(INDIRECT($F$50),Main!$C59,1)),OFFSET(INDIRECT($F$50),Main!$C59,1)/100,"")</f>
        <v>0.16615400000000002</v>
      </c>
      <c r="G59" s="120">
        <f ca="1">IF(ISNUMBER(VLOOKUP($E59,ETL_Price!$B$5:$DV$187,G$50,0)),VLOOKUP($E59,ETL_Price!$B$5:$DV$187,G$50,0)/100,"")</f>
        <v>0.17800000000000002</v>
      </c>
      <c r="H59" s="120">
        <f ca="1">IF(ISNUMBER(VLOOKUP($E59,ETL_Price!$B$5:$DV$187,H$50,0)),VLOOKUP($E59,ETL_Price!$B$5:$DV$187,H$50,0)/100,"")</f>
        <v>0.21309999999999998</v>
      </c>
      <c r="I59" s="120">
        <f ca="1">IF(ISNUMBER(VLOOKUP($E59,ETL_Price!$B$5:$DV$187,I$50,0)),VLOOKUP($E59,ETL_Price!$B$5:$DV$187,I$50,0)/100,"")</f>
        <v>0.26269999999999999</v>
      </c>
      <c r="K59" s="85">
        <f ca="1">IF(ISNUMBER(CORREL(ETL_Rtn!$C10:$C69,ETL_Rtn!E10:E69)),CORREL(ETL_Rtn!$C10:$C69,ETL_Rtn!E10:E69),"")</f>
        <v>0.3298201486341516</v>
      </c>
      <c r="L59" s="85">
        <f ca="1">IF(ISNUMBER(CORREL(ETL_Rtn!$C10:$C69,ETL_Rtn!F10:F69)),CORREL(ETL_Rtn!$C10:$C69,ETL_Rtn!F10:F69),"")</f>
        <v>0.45245947130945946</v>
      </c>
      <c r="M59" s="85">
        <f ca="1">IF(ISNUMBER(CORREL(ETL_Rtn!$C10:$C69,ETL_Rtn!G10:G69)),CORREL(ETL_Rtn!$C10:$C69,ETL_Rtn!G10:G69),"")</f>
        <v>0.28453857958347945</v>
      </c>
      <c r="N59" s="85">
        <f ca="1">IF(ISNUMBER(CORREL(ETL_Rtn!$C10:$C69,ETL_Rtn!H10:H69)),CORREL(ETL_Rtn!$C10:$C69,ETL_Rtn!H10:H69),"")</f>
        <v>0.48959914073465399</v>
      </c>
      <c r="O59" s="85">
        <f ca="1">IF(ISNUMBER(CORREL(ETL_Rtn!$C10:$C69,ETL_Rtn!I10:I69)),CORREL(ETL_Rtn!$C10:$C69,ETL_Rtn!I10:I69),"")</f>
        <v>0.87768285807159607</v>
      </c>
      <c r="P59" s="85">
        <f ca="1">IF(ISNUMBER(CORREL(ETL_Rtn!$C10:$C69,ETL_Rtn!J10:J69)),CORREL(ETL_Rtn!$C10:$C69,ETL_Rtn!J10:J69),"")</f>
        <v>0.82659430514741028</v>
      </c>
      <c r="Q59" s="85">
        <f ca="1">IF(ISNUMBER(CORREL(ETL_Rtn!$C10:$C69,ETL_Rtn!K10:K69)),CORREL(ETL_Rtn!$C10:$C69,ETL_Rtn!K10:K69),"")</f>
        <v>0.38637438594878176</v>
      </c>
      <c r="R59" s="85">
        <f ca="1">IF(ISNUMBER(CORREL(ETL_Rtn!$C10:$C69,ETL_Rtn!L10:L69)),CORREL(ETL_Rtn!$C10:$C69,ETL_Rtn!L10:L69),"")</f>
        <v>0.50008352789102073</v>
      </c>
      <c r="S59" s="85">
        <f ca="1">IF(ISNUMBER(CORREL(ETL_Rtn!$C10:$C69,ETL_Rtn!M10:M69)),CORREL(ETL_Rtn!$C10:$C69,ETL_Rtn!M10:M69),"")</f>
        <v>0.47412602734760784</v>
      </c>
      <c r="T59" s="85">
        <f ca="1">IF(ISNUMBER(CORREL(ETL_Rtn!$C10:$C69,ETL_Rtn!N10:N69)),CORREL(ETL_Rtn!$C10:$C69,ETL_Rtn!N10:N69),"")</f>
        <v>0.5251290021345969</v>
      </c>
      <c r="U59" s="85">
        <f ca="1">IF(ISNUMBER(CORREL(ETL_Rtn!$C10:$C69,ETL_Rtn!O10:O69)),CORREL(ETL_Rtn!$C10:$C69,ETL_Rtn!O10:O69),"")</f>
        <v>0.49070152228552688</v>
      </c>
      <c r="V59" s="85">
        <f ca="1">IF(ISNUMBER(CORREL(ETL_Rtn!$C10:$C69,ETL_Rtn!P10:P69)),CORREL(ETL_Rtn!$C10:$C69,ETL_Rtn!P10:P69),"")</f>
        <v>0.51926419534101831</v>
      </c>
      <c r="W59" s="85">
        <f ca="1">IF(ISNUMBER(CORREL(ETL_Rtn!$C10:$C69,ETL_Rtn!Q10:Q69)),CORREL(ETL_Rtn!$C10:$C69,ETL_Rtn!Q10:Q69),"")</f>
        <v>0.41769540092259771</v>
      </c>
      <c r="X59" s="85">
        <f ca="1">IF(ISNUMBER(CORREL(ETL_Rtn!$C10:$C69,ETL_Rtn!R10:R69)),CORREL(ETL_Rtn!$C10:$C69,ETL_Rtn!R10:R69),"")</f>
        <v>0.41147949291259589</v>
      </c>
      <c r="Y59" s="85">
        <f ca="1">IF(ISNUMBER(CORREL(ETL_Rtn!$C10:$C69,ETL_Rtn!S10:S69)),CORREL(ETL_Rtn!$C10:$C69,ETL_Rtn!S10:S69),"")</f>
        <v>0.51678852132596531</v>
      </c>
      <c r="Z59" s="85">
        <f ca="1">IF(ISNUMBER(CORREL(ETL_Rtn!$C10:$C69,ETL_Rtn!T10:T69)),CORREL(ETL_Rtn!$C10:$C69,ETL_Rtn!T10:T69),"")</f>
        <v>0.35486171990824211</v>
      </c>
      <c r="AA59" s="85">
        <f ca="1">IF(ISNUMBER(CORREL(ETL_Rtn!$C10:$C69,ETL_Rtn!U10:U69)),CORREL(ETL_Rtn!$C10:$C69,ETL_Rtn!U10:U69),"")</f>
        <v>0.41110020524158436</v>
      </c>
      <c r="AB59" s="85">
        <f ca="1">IF(ISNUMBER(CORREL(ETL_Rtn!$C10:$C69,ETL_Rtn!V10:V69)),CORREL(ETL_Rtn!$C10:$C69,ETL_Rtn!V10:V69),"")</f>
        <v>0.35514972441553877</v>
      </c>
      <c r="AC59" s="85">
        <f ca="1">IF(ISNUMBER(CORREL(ETL_Rtn!$C10:$C69,ETL_Rtn!W10:W69)),CORREL(ETL_Rtn!$C10:$C69,ETL_Rtn!W10:W69),"")</f>
        <v>0.1276390919078868</v>
      </c>
      <c r="AD59" s="85">
        <f ca="1">IF(ISNUMBER(CORREL(ETL_Rtn!$C10:$C69,ETL_Rtn!X10:X69)),CORREL(ETL_Rtn!$C10:$C69,ETL_Rtn!X10:X69),"")</f>
        <v>8.4896020318748155E-2</v>
      </c>
      <c r="AE59" s="85">
        <f ca="1">IF(ISNUMBER(CORREL(ETL_Rtn!$C10:$C69,ETL_Rtn!Y10:Y69)),CORREL(ETL_Rtn!$C10:$C69,ETL_Rtn!Y10:Y69),"")</f>
        <v>0.18787955698589326</v>
      </c>
      <c r="AF59" s="85">
        <f ca="1">IF(ISNUMBER(CORREL(ETL_Rtn!$C10:$C69,ETL_Rtn!Z10:Z69)),CORREL(ETL_Rtn!$C10:$C69,ETL_Rtn!Z10:Z69),"")</f>
        <v>5.858443701304992E-3</v>
      </c>
      <c r="AG59" s="85">
        <f ca="1">IF(ISNUMBER(CORREL(ETL_Rtn!$C10:$C69,ETL_Rtn!AA10:AA69)),CORREL(ETL_Rtn!$C10:$C69,ETL_Rtn!AA10:AA69),"")</f>
        <v>-5.7389650903387185E-2</v>
      </c>
      <c r="AH59" s="85">
        <f ca="1">IF(ISNUMBER(CORREL(ETL_Rtn!$C10:$C69,ETL_Rtn!AB10:AB69)),CORREL(ETL_Rtn!$C10:$C69,ETL_Rtn!AB10:AB69),"")</f>
        <v>5.8263485406915401E-2</v>
      </c>
      <c r="AI59" s="85">
        <f ca="1">IF(ISNUMBER(CORREL(ETL_Rtn!$C10:$C69,ETL_Rtn!AC10:AC69)),CORREL(ETL_Rtn!$C10:$C69,ETL_Rtn!AC10:AC69),"")</f>
        <v>0.29712732544108322</v>
      </c>
      <c r="AJ59" s="85">
        <f ca="1">IF(ISNUMBER(CORREL(ETL_Rtn!$C10:$C69,ETL_Rtn!AD10:AD69)),CORREL(ETL_Rtn!$C10:$C69,ETL_Rtn!AD10:AD69),"")</f>
        <v>0.47299252955838911</v>
      </c>
      <c r="AK59" s="85">
        <f ca="1">IF(ISNUMBER(CORREL(ETL_Rtn!$C10:$C69,ETL_Rtn!AE10:AE69)),CORREL(ETL_Rtn!$C10:$C69,ETL_Rtn!AE10:AE69),"")</f>
        <v>0.11805330405321104</v>
      </c>
      <c r="AL59" s="85">
        <f ca="1">IF(ISNUMBER(CORREL(ETL_Rtn!$C10:$C69,ETL_Rtn!AF10:AF69)),CORREL(ETL_Rtn!$C10:$C69,ETL_Rtn!AF10:AF69),"")</f>
        <v>4.9728906618653729E-2</v>
      </c>
      <c r="AM59" s="85">
        <f ca="1">IF(ISNUMBER(CORREL(ETL_Rtn!$C10:$C69,ETL_Rtn!AG10:AG69)),CORREL(ETL_Rtn!$C10:$C69,ETL_Rtn!AG10:AG69),"")</f>
        <v>0.42215360107800115</v>
      </c>
      <c r="AN59" s="85">
        <f ca="1">IF(ISNUMBER(CORREL(ETL_Rtn!$C10:$C69,ETL_Rtn!AH10:AH69)),CORREL(ETL_Rtn!$C10:$C69,ETL_Rtn!AH10:AH69),"")</f>
        <v>0.13042249595690966</v>
      </c>
      <c r="AO59" s="85">
        <f ca="1">IF(ISNUMBER(CORREL(ETL_Rtn!$C10:$C69,ETL_Rtn!AI10:AI69)),CORREL(ETL_Rtn!$C10:$C69,ETL_Rtn!AI10:AI69),"")</f>
        <v>1.7070392541249875E-2</v>
      </c>
      <c r="AP59" s="85">
        <f ca="1">IF(ISNUMBER(CORREL(ETL_Rtn!$C10:$C69,ETL_Rtn!AJ10:AJ69)),CORREL(ETL_Rtn!$C10:$C69,ETL_Rtn!AJ10:AJ69),"")</f>
        <v>7.7020256304663012E-2</v>
      </c>
      <c r="AQ59" s="85">
        <f ca="1">IF(ISNUMBER(CORREL(ETL_Rtn!$C10:$C69,ETL_Rtn!AK10:AK69)),CORREL(ETL_Rtn!$C10:$C69,ETL_Rtn!AK10:AK69),"")</f>
        <v>0.10058785119953824</v>
      </c>
      <c r="AR59" s="85">
        <f ca="1">IF(ISNUMBER(CORREL(ETL_Rtn!$C10:$C69,ETL_Rtn!AL10:AL69)),CORREL(ETL_Rtn!$C10:$C69,ETL_Rtn!AL10:AL69),"")</f>
        <v>0.21434742105366641</v>
      </c>
      <c r="AS59" s="85">
        <f ca="1">IF(ISNUMBER(CORREL(ETL_Rtn!$C10:$C69,ETL_Rtn!AM10:AM69)),CORREL(ETL_Rtn!$C10:$C69,ETL_Rtn!AM10:AM69),"")</f>
        <v>-6.806508451816938E-2</v>
      </c>
      <c r="AT59" s="85">
        <f ca="1">IF(ISNUMBER(CORREL(ETL_Rtn!$C10:$C69,ETL_Rtn!AN10:AN69)),CORREL(ETL_Rtn!$C10:$C69,ETL_Rtn!AN10:AN69),"")</f>
        <v>0.10155217552616568</v>
      </c>
      <c r="AU59" s="85">
        <f ca="1">IF(ISNUMBER(CORREL(ETL_Rtn!$C10:$C69,ETL_Rtn!AO10:AO69)),CORREL(ETL_Rtn!$C10:$C69,ETL_Rtn!AO10:AO69),"")</f>
        <v>0.238936193611436</v>
      </c>
      <c r="AV59" s="85">
        <f ca="1">IF(ISNUMBER(CORREL(ETL_Rtn!$C10:$C69,ETL_Rtn!AP10:AP69)),CORREL(ETL_Rtn!$C10:$C69,ETL_Rtn!AP10:AP69),"")</f>
        <v>0.20491854853830385</v>
      </c>
      <c r="AW59" s="85">
        <f ca="1">IF(ISNUMBER(CORREL(ETL_Rtn!$C10:$C69,ETL_Rtn!AQ10:AQ69)),CORREL(ETL_Rtn!$C10:$C69,ETL_Rtn!AQ10:AQ69),"")</f>
        <v>-2.3517710979481028E-2</v>
      </c>
      <c r="AX59" s="85">
        <f ca="1">IF(ISNUMBER(CORREL(ETL_Rtn!$C10:$C69,ETL_Rtn!AR10:AR69)),CORREL(ETL_Rtn!$C10:$C69,ETL_Rtn!AR10:AR69),"")</f>
        <v>-9.6541522460973986E-3</v>
      </c>
      <c r="AY59" s="85">
        <f ca="1">IF(ISNUMBER(CORREL(ETL_Rtn!$C10:$C69,ETL_Rtn!AS10:AS69)),CORREL(ETL_Rtn!$C10:$C69,ETL_Rtn!AS10:AS69),"")</f>
        <v>1.5190637162498398E-2</v>
      </c>
      <c r="AZ59" s="85">
        <f ca="1">IF(ISNUMBER(CORREL(ETL_Rtn!$C10:$C69,ETL_Rtn!AT10:AT69)),CORREL(ETL_Rtn!$C10:$C69,ETL_Rtn!AT10:AT69),"")</f>
        <v>-2.270054956218541E-2</v>
      </c>
      <c r="BA59" s="85">
        <f ca="1">IF(ISNUMBER(CORREL(ETL_Rtn!$C10:$C69,ETL_Rtn!AU10:AU69)),CORREL(ETL_Rtn!$C10:$C69,ETL_Rtn!AU10:AU69),"")</f>
        <v>-0.46611381211664049</v>
      </c>
      <c r="BB59" s="85">
        <f ca="1">IF(ISNUMBER(CORREL(ETL_Rtn!$C10:$C69,ETL_Rtn!AV10:AV69)),CORREL(ETL_Rtn!$C10:$C69,ETL_Rtn!AV10:AV69),"")</f>
        <v>-0.39061039134381687</v>
      </c>
      <c r="BC59" s="85">
        <f ca="1">IF(ISNUMBER(CORREL(ETL_Rtn!$C10:$C69,ETL_Rtn!AW10:AW69)),CORREL(ETL_Rtn!$C10:$C69,ETL_Rtn!AW10:AW69),"")</f>
        <v>-0.29828854175317054</v>
      </c>
      <c r="BD59" s="85">
        <f ca="1">IF(ISNUMBER(CORREL(ETL_Rtn!$C10:$C69,ETL_Rtn!AX10:AX69)),CORREL(ETL_Rtn!$C10:$C69,ETL_Rtn!AX10:AX69),"")</f>
        <v>-0.27793671083615157</v>
      </c>
      <c r="BE59" s="85">
        <f ca="1">IF(ISNUMBER(CORREL(ETL_Rtn!$C10:$C69,ETL_Rtn!AY10:AY69)),CORREL(ETL_Rtn!$C10:$C69,ETL_Rtn!AY10:AY69),"")</f>
        <v>-0.29727227215828117</v>
      </c>
      <c r="BF59" s="85">
        <f ca="1">IF(ISNUMBER(CORREL(ETL_Rtn!$C10:$C69,ETL_Rtn!AZ10:AZ69)),CORREL(ETL_Rtn!$C10:$C69,ETL_Rtn!AZ10:AZ69),"")</f>
        <v>-0.31115884228275403</v>
      </c>
      <c r="BG59" s="85">
        <f ca="1">IF(ISNUMBER(CORREL(ETL_Rtn!$C10:$C69,ETL_Rtn!BA10:BA69)),CORREL(ETL_Rtn!$C10:$C69,ETL_Rtn!BA10:BA69),"")</f>
        <v>-0.29019960542807022</v>
      </c>
      <c r="BH59" s="85">
        <f ca="1">IF(ISNUMBER(CORREL(ETL_Rtn!$C10:$C69,ETL_Rtn!BB10:BB69)),CORREL(ETL_Rtn!$C10:$C69,ETL_Rtn!BB10:BB69),"")</f>
        <v>-0.31722560015660578</v>
      </c>
      <c r="BI59" s="85">
        <f ca="1">IF(ISNUMBER(CORREL(ETL_Rtn!$C10:$C69,ETL_Rtn!BC10:BC69)),CORREL(ETL_Rtn!$C10:$C69,ETL_Rtn!BC10:BC69),"")</f>
        <v>-0.30942908197472224</v>
      </c>
      <c r="BJ59" s="85">
        <f ca="1">IF(ISNUMBER(CORREL(ETL_Rtn!$C10:$C69,ETL_Rtn!BD10:BD69)),CORREL(ETL_Rtn!$C10:$C69,ETL_Rtn!BD10:BD69),"")</f>
        <v>-0.2626478854286321</v>
      </c>
      <c r="BK59" s="85">
        <f ca="1">IF(ISNUMBER(CORREL(ETL_Rtn!$C10:$C69,ETL_Rtn!BE10:BE69)),CORREL(ETL_Rtn!$C10:$C69,ETL_Rtn!BE10:BE69),"")</f>
        <v>-0.4224905259247011</v>
      </c>
      <c r="BL59" s="85">
        <f ca="1">IF(ISNUMBER(CORREL(ETL_Rtn!$C10:$C69,ETL_Rtn!BF10:BF69)),CORREL(ETL_Rtn!$C10:$C69,ETL_Rtn!BF10:BF69),"")</f>
        <v>-6.350305707700242E-2</v>
      </c>
      <c r="BM59" s="85">
        <f ca="1">IF(ISNUMBER(CORREL(ETL_Rtn!$C10:$C69,ETL_Rtn!BG10:BG69)),CORREL(ETL_Rtn!$C10:$C69,ETL_Rtn!BG10:BG69),"")</f>
        <v>0.29542810931204105</v>
      </c>
      <c r="BN59" s="85">
        <f ca="1">IF(ISNUMBER(CORREL(ETL_Rtn!$C10:$C69,ETL_Rtn!BH10:BH69)),CORREL(ETL_Rtn!$C10:$C69,ETL_Rtn!BH10:BH69),"")</f>
        <v>0.34222266647209426</v>
      </c>
      <c r="BO59" s="85">
        <f ca="1">IF(ISNUMBER(CORREL(ETL_Rtn!$C10:$C69,ETL_Rtn!BI10:BI69)),CORREL(ETL_Rtn!$C10:$C69,ETL_Rtn!BI10:BI69),"")</f>
        <v>0.34897584712340457</v>
      </c>
      <c r="BP59" s="85">
        <f ca="1">IF(ISNUMBER(CORREL(ETL_Rtn!$C10:$C69,ETL_Rtn!BJ10:BJ69)),CORREL(ETL_Rtn!$C10:$C69,ETL_Rtn!BJ10:BJ69),"")</f>
        <v>-7.0527961500183436E-2</v>
      </c>
      <c r="BQ59" s="85">
        <f ca="1">IF(ISNUMBER(CORREL(ETL_Rtn!$C10:$C69,ETL_Rtn!BK10:BK69)),CORREL(ETL_Rtn!$C10:$C69,ETL_Rtn!BK10:BK69),"")</f>
        <v>0.15147362575175738</v>
      </c>
      <c r="BR59" s="85">
        <f ca="1">IF(ISNUMBER(CORREL(ETL_Rtn!$C10:$C69,ETL_Rtn!BL10:BL69)),CORREL(ETL_Rtn!$C10:$C69,ETL_Rtn!BL10:BL69),"")</f>
        <v>0.23668845422613685</v>
      </c>
      <c r="BS59" s="85">
        <f ca="1">IF(ISNUMBER(CORREL(ETL_Rtn!$C10:$C69,ETL_Rtn!BM10:BM69)),CORREL(ETL_Rtn!$C10:$C69,ETL_Rtn!BM10:BM69),"")</f>
        <v>0.3151218667307481</v>
      </c>
      <c r="BT59" s="85">
        <f ca="1">IF(ISNUMBER(CORREL(ETL_Rtn!$C10:$C69,ETL_Rtn!BN10:BN69)),CORREL(ETL_Rtn!$C10:$C69,ETL_Rtn!BN10:BN69),"")</f>
        <v>-0.12672010213747459</v>
      </c>
      <c r="BU59" s="85">
        <f ca="1">IF(ISNUMBER(CORREL(ETL_Rtn!$C10:$C69,ETL_Rtn!BO10:BO69)),CORREL(ETL_Rtn!$C10:$C69,ETL_Rtn!BO10:BO69),"")</f>
        <v>-0.188820775351906</v>
      </c>
      <c r="BV59" s="85">
        <f ca="1">IF(ISNUMBER(CORREL(ETL_Rtn!$C10:$C69,ETL_Rtn!BP10:BP69)),CORREL(ETL_Rtn!$C10:$C69,ETL_Rtn!BP10:BP69),"")</f>
        <v>-6.1387671530530354E-2</v>
      </c>
      <c r="BW59" s="85">
        <f ca="1">IF(ISNUMBER(CORREL(ETL_Rtn!$C10:$C69,ETL_Rtn!BQ10:BQ69)),CORREL(ETL_Rtn!$C10:$C69,ETL_Rtn!BQ10:BQ69),"")</f>
        <v>-0.22345844869525308</v>
      </c>
      <c r="BY59" s="85">
        <f ca="1">VLOOKUP($E59,ETL_Price!$B$5:$CB$187,Main!BY$51,0)</f>
        <v>2765.31</v>
      </c>
      <c r="BZ59" s="85">
        <f ca="1">VLOOKUP($E59,ETL_Price!$B$5:$CB$187,Main!BZ$51,0)</f>
        <v>3397.35</v>
      </c>
      <c r="CA59" s="85">
        <f ca="1">VLOOKUP($E59,ETL_Price!$B$5:$CB$187,Main!CA$51,0)</f>
        <v>86383.84</v>
      </c>
      <c r="CB59" s="85">
        <f ca="1">VLOOKUP($E59,ETL_Price!$B$5:$CB$187,Main!CB$51,0)</f>
        <v>21968.1</v>
      </c>
      <c r="CC59" s="85">
        <f ca="1">VLOOKUP($E59,ETL_Price!$B$5:$CB$187,Main!CC$51,0)</f>
        <v>31601.45</v>
      </c>
      <c r="CD59" s="85">
        <f ca="1">VLOOKUP($E59,ETL_Price!$B$5:$CB$187,Main!CD$51,0)</f>
        <v>12746.78</v>
      </c>
      <c r="CE59" s="85">
        <f ca="1">VLOOKUP($E59,ETL_Price!$B$5:$CB$187,Main!CE$51,0)</f>
        <v>2382.29</v>
      </c>
      <c r="CF59" s="85">
        <f ca="1">VLOOKUP($E59,ETL_Price!$B$5:$CB$187,Main!CF$51,0)</f>
        <v>2588.34</v>
      </c>
      <c r="CG59" s="85">
        <f ca="1">VLOOKUP($E59,ETL_Price!$B$5:$CB$187,Main!CG$51,0)</f>
        <v>209.72579999999999</v>
      </c>
      <c r="CH59" s="85">
        <f ca="1">VLOOKUP($E59,ETL_Price!$B$5:$CB$187,Main!CH$51,0)</f>
        <v>278.04000000000002</v>
      </c>
      <c r="CI59" s="85">
        <f ca="1">VLOOKUP($E59,ETL_Price!$B$5:$CB$187,Main!CI$51,0)</f>
        <v>263.52999999999997</v>
      </c>
      <c r="CJ59" s="85">
        <f ca="1">VLOOKUP($E59,ETL_Price!$B$5:$CB$187,Main!CJ$51,0)</f>
        <v>250.64</v>
      </c>
      <c r="CK59" s="85">
        <f ca="1">VLOOKUP($E59,ETL_Price!$B$5:$CB$187,Main!CK$51,0)</f>
        <v>228.06809999999999</v>
      </c>
      <c r="CL59" s="85">
        <f ca="1">VLOOKUP($E59,ETL_Price!$B$5:$CB$187,Main!CL$51,0)</f>
        <v>234.05369999999999</v>
      </c>
      <c r="CM59" s="85">
        <f ca="1">VLOOKUP($E59,ETL_Price!$B$5:$CB$187,Main!CM$51,0)</f>
        <v>130.357</v>
      </c>
      <c r="CN59" s="85">
        <f ca="1">VLOOKUP($E59,ETL_Price!$B$5:$CB$187,Main!CN$51,0)</f>
        <v>242.62909999999999</v>
      </c>
      <c r="CO59" s="85">
        <f ca="1">VLOOKUP($E59,ETL_Price!$B$5:$CB$187,Main!CO$51,0)</f>
        <v>68.78</v>
      </c>
      <c r="CP59" s="85">
        <f ca="1">VLOOKUP($E59,ETL_Price!$B$5:$CB$187,Main!CP$51,0)</f>
        <v>121.94</v>
      </c>
      <c r="CQ59" s="85">
        <f ca="1">VLOOKUP($E59,ETL_Price!$B$5:$CB$187,Main!CQ$51,0)</f>
        <v>489.46080000000001</v>
      </c>
      <c r="CR59" s="85">
        <f ca="1">VLOOKUP($E59,ETL_Price!$B$5:$CB$187,Main!CR$51,0)</f>
        <v>223.77549999999999</v>
      </c>
      <c r="CS59" s="85">
        <f ca="1">VLOOKUP($E59,ETL_Price!$B$5:$CB$187,Main!CS$51,0)</f>
        <v>255.73400000000001</v>
      </c>
      <c r="CT59" s="85">
        <f ca="1">VLOOKUP($E59,ETL_Price!$B$5:$CB$187,Main!CT$51,0)</f>
        <v>2005.04</v>
      </c>
      <c r="CU59" s="85">
        <f ca="1">VLOOKUP($E59,ETL_Price!$B$5:$CB$187,Main!CU$51,0)</f>
        <v>2157.61</v>
      </c>
      <c r="CV59" s="85">
        <f ca="1">VLOOKUP($E59,ETL_Price!$B$5:$CB$187,Main!CV$51,0)</f>
        <v>2819.87</v>
      </c>
      <c r="CW59" s="85">
        <f ca="1">VLOOKUP($E59,ETL_Price!$B$5:$CB$187,Main!CW$51,0)</f>
        <v>149.60910000000001</v>
      </c>
      <c r="CX59" s="85">
        <f ca="1">VLOOKUP($E59,ETL_Price!$B$5:$CB$187,Main!CX$51,0)</f>
        <v>1310.316</v>
      </c>
      <c r="CY59" s="85">
        <f ca="1">VLOOKUP($E59,ETL_Price!$B$5:$CB$187,Main!CY$51,0)</f>
        <v>211.58600000000001</v>
      </c>
      <c r="CZ59" s="85">
        <f ca="1">VLOOKUP($E59,ETL_Price!$B$5:$CB$187,Main!CZ$51,0)</f>
        <v>188.11</v>
      </c>
      <c r="DA59" s="85">
        <f ca="1">VLOOKUP($E59,ETL_Price!$B$5:$CB$187,Main!DA$51,0)</f>
        <v>285.59829999999999</v>
      </c>
      <c r="DB59" s="85">
        <f ca="1">VLOOKUP($E59,ETL_Price!$B$5:$CB$187,Main!DB$51,0)</f>
        <v>199.9427</v>
      </c>
      <c r="DC59" s="85">
        <f ca="1">VLOOKUP($E59,ETL_Price!$B$5:$CB$187,Main!DC$51,0)</f>
        <v>201.80160000000001</v>
      </c>
      <c r="DD59" s="85">
        <f ca="1">VLOOKUP($E59,ETL_Price!$B$5:$CB$187,Main!DD$51,0)</f>
        <v>221.60820000000001</v>
      </c>
      <c r="DE59" s="85">
        <f ca="1">VLOOKUP($E59,ETL_Price!$B$5:$CB$187,Main!DE$51,0)</f>
        <v>212.83199999999999</v>
      </c>
      <c r="DF59" s="85">
        <f ca="1">VLOOKUP($E59,ETL_Price!$B$5:$CB$187,Main!DF$51,0)</f>
        <v>276.2022</v>
      </c>
      <c r="DG59" s="85">
        <f ca="1">VLOOKUP($E59,ETL_Price!$B$5:$CB$187,Main!DG$51,0)</f>
        <v>2.8426</v>
      </c>
      <c r="DH59" s="85">
        <f ca="1">VLOOKUP($E59,ETL_Price!$B$5:$CB$187,Main!DH$51,0)</f>
        <v>0.61899999999999999</v>
      </c>
      <c r="DI59" s="85">
        <f ca="1">VLOOKUP($E59,ETL_Price!$B$5:$CB$187,Main!DI$51,0)</f>
        <v>2.0861000000000001</v>
      </c>
      <c r="DJ59" s="85">
        <f ca="1">VLOOKUP($E59,ETL_Price!$B$5:$CB$187,Main!DJ$51,0)</f>
        <v>2.0939000000000001</v>
      </c>
      <c r="DK59" s="85">
        <f ca="1">VLOOKUP($E59,ETL_Price!$B$5:$CB$187,Main!DK$51,0)</f>
        <v>2.3853</v>
      </c>
      <c r="DL59" s="85">
        <f ca="1">VLOOKUP($E59,ETL_Price!$B$5:$CB$187,Main!DL$51,0)</f>
        <v>1.4039999999999999</v>
      </c>
      <c r="DM59" s="85">
        <f ca="1">VLOOKUP($E59,ETL_Price!$B$5:$CB$187,Main!DM$51,0)</f>
        <v>24.2989</v>
      </c>
      <c r="DN59" s="85">
        <f ca="1">VLOOKUP($E59,ETL_Price!$B$5:$CB$187,Main!DN$51,0)</f>
        <v>4.9000000000000004</v>
      </c>
      <c r="DO59" s="85">
        <f ca="1">VLOOKUP($E59,ETL_Price!$B$5:$CB$187,Main!DO$51,0)</f>
        <v>250.46</v>
      </c>
      <c r="DP59" s="85">
        <f ca="1">VLOOKUP($E59,ETL_Price!$B$5:$CB$187,Main!DP$51,0)</f>
        <v>102.176</v>
      </c>
      <c r="DQ59" s="85">
        <f ca="1">VLOOKUP($E59,ETL_Price!$B$5:$CB$187,Main!DQ$51,0)</f>
        <v>54.338999999999999</v>
      </c>
      <c r="DR59" s="85">
        <f ca="1">VLOOKUP($E59,ETL_Price!$B$5:$CB$187,Main!DR$51,0)</f>
        <v>328.53899999999999</v>
      </c>
      <c r="DS59" s="85">
        <f ca="1">VLOOKUP($E59,ETL_Price!$B$5:$CB$187,Main!DS$51,0)</f>
        <v>115.49</v>
      </c>
      <c r="DT59" s="85">
        <f ca="1">VLOOKUP($E59,ETL_Price!$B$5:$CB$187,Main!DT$51,0)</f>
        <v>227.1694</v>
      </c>
      <c r="DU59" s="85">
        <f ca="1">VLOOKUP($E59,ETL_Price!$B$5:$CB$187,Main!DU$51,0)</f>
        <v>162.90979999999999</v>
      </c>
      <c r="DV59" s="85">
        <f ca="1">VLOOKUP($E59,ETL_Price!$B$5:$CB$187,Main!DV$51,0)</f>
        <v>436.86079999999998</v>
      </c>
      <c r="DW59" s="85">
        <f ca="1">VLOOKUP($E59,ETL_Price!$B$5:$CB$187,Main!DW$51,0)</f>
        <v>16.350000000000001</v>
      </c>
      <c r="DX59" s="85">
        <f ca="1">VLOOKUP($E59,ETL_Price!$B$5:$CB$187,Main!DX$51,0)</f>
        <v>21.5</v>
      </c>
      <c r="DY59" s="85">
        <f ca="1">VLOOKUP($E59,ETL_Price!$B$5:$CB$187,Main!DY$51,0)</f>
        <v>7.59</v>
      </c>
      <c r="DZ59" s="85">
        <f ca="1">VLOOKUP($E59,ETL_Price!$B$5:$CB$187,Main!DZ$51,0)</f>
        <v>4.8224999999999998</v>
      </c>
      <c r="EA59" s="85">
        <f ca="1">VLOOKUP($E59,ETL_Price!$B$5:$CB$187,Main!EA$51,0)</f>
        <v>1327.1</v>
      </c>
      <c r="EB59" s="85">
        <f ca="1">VLOOKUP($E59,ETL_Price!$B$5:$CB$187,Main!EB$51,0)</f>
        <v>16.559000000000001</v>
      </c>
      <c r="EC59" s="85">
        <f ca="1">VLOOKUP($E59,ETL_Price!$B$5:$CB$187,Main!EC$51,0)</f>
        <v>60.71</v>
      </c>
      <c r="ED59" s="85">
        <f ca="1">VLOOKUP($E59,ETL_Price!$B$5:$CB$187,Main!ED$51,0)</f>
        <v>6.3266999999999998</v>
      </c>
      <c r="EE59" s="85">
        <f ca="1">VLOOKUP($E59,ETL_Price!$B$5:$CB$187,Main!EE$51,0)</f>
        <v>111.45</v>
      </c>
      <c r="EF59" s="85">
        <f ca="1">VLOOKUP($E59,ETL_Price!$B$5:$CB$187,Main!EF$51,0)</f>
        <v>1.2389999999999999</v>
      </c>
      <c r="EG59" s="85">
        <f ca="1">VLOOKUP($E59,ETL_Price!$B$5:$CB$187,Main!EG$51,0)</f>
        <v>1.3961999999999999</v>
      </c>
      <c r="EH59" s="85">
        <f ca="1">VLOOKUP($E59,ETL_Price!$B$5:$CB$187,Main!EH$51,0)</f>
        <v>106.58</v>
      </c>
      <c r="EI59" s="85">
        <f ca="1">VLOOKUP($E59,ETL_Price!$B$5:$CB$187,Main!EI$51,0)</f>
        <v>57.035200000000003</v>
      </c>
      <c r="EJ59" s="85">
        <f ca="1">VLOOKUP($E59,ETL_Price!$B$5:$CB$187,Main!EJ$51,0)</f>
        <v>11.816800000000001</v>
      </c>
      <c r="EK59" s="85">
        <f ca="1">VLOOKUP($E59,ETL_Price!$B$5:$CB$187,Main!EK$51,0)</f>
        <v>3.2608999999999999</v>
      </c>
    </row>
    <row r="60" spans="2:141">
      <c r="C60" s="85">
        <f>MATCH(E60,ETL_Price!$B$5:$B$187,0)</f>
        <v>7</v>
      </c>
      <c r="E60" s="119">
        <f>IF(ISNUMBER(Equities!$C12),Equities!B12,"")</f>
        <v>43171</v>
      </c>
      <c r="F60" s="120">
        <f ca="1">IF(ISNUMBER(OFFSET(INDIRECT($F$50),Main!$C60,1)),OFFSET(INDIRECT($F$50),Main!$C60,1)/100,"")</f>
        <v>0.16606799999999999</v>
      </c>
      <c r="G60" s="120">
        <f ca="1">IF(ISNUMBER(VLOOKUP($E60,ETL_Price!$B$5:$DV$187,G$50,0)),VLOOKUP($E60,ETL_Price!$B$5:$DV$187,G$50,0)/100,"")</f>
        <v>0.1777</v>
      </c>
      <c r="H60" s="120">
        <f ca="1">IF(ISNUMBER(VLOOKUP($E60,ETL_Price!$B$5:$DV$187,H$50,0)),VLOOKUP($E60,ETL_Price!$B$5:$DV$187,H$50,0)/100,"")</f>
        <v>0.21489999999999998</v>
      </c>
      <c r="I60" s="120">
        <f ca="1">IF(ISNUMBER(VLOOKUP($E60,ETL_Price!$B$5:$DV$187,I$50,0)),VLOOKUP($E60,ETL_Price!$B$5:$DV$187,I$50,0)/100,"")</f>
        <v>0.26489999999999997</v>
      </c>
      <c r="K60" s="85">
        <f ca="1">IF(ISNUMBER(CORREL(ETL_Rtn!$C11:$C70,ETL_Rtn!E11:E70)),CORREL(ETL_Rtn!$C11:$C70,ETL_Rtn!E11:E70),"")</f>
        <v>0.32106596729336312</v>
      </c>
      <c r="L60" s="85">
        <f ca="1">IF(ISNUMBER(CORREL(ETL_Rtn!$C11:$C70,ETL_Rtn!F11:F70)),CORREL(ETL_Rtn!$C11:$C70,ETL_Rtn!F11:F70),"")</f>
        <v>0.43774997321373166</v>
      </c>
      <c r="M60" s="85">
        <f ca="1">IF(ISNUMBER(CORREL(ETL_Rtn!$C11:$C70,ETL_Rtn!G11:G70)),CORREL(ETL_Rtn!$C11:$C70,ETL_Rtn!G11:G70),"")</f>
        <v>0.270341125424929</v>
      </c>
      <c r="N60" s="85">
        <f ca="1">IF(ISNUMBER(CORREL(ETL_Rtn!$C11:$C70,ETL_Rtn!H11:H70)),CORREL(ETL_Rtn!$C11:$C70,ETL_Rtn!H11:H70),"")</f>
        <v>0.49882027322748379</v>
      </c>
      <c r="O60" s="85">
        <f ca="1">IF(ISNUMBER(CORREL(ETL_Rtn!$C11:$C70,ETL_Rtn!I11:I70)),CORREL(ETL_Rtn!$C11:$C70,ETL_Rtn!I11:I70),"")</f>
        <v>0.88074196527732385</v>
      </c>
      <c r="P60" s="85">
        <f ca="1">IF(ISNUMBER(CORREL(ETL_Rtn!$C11:$C70,ETL_Rtn!J11:J70)),CORREL(ETL_Rtn!$C11:$C70,ETL_Rtn!J11:J70),"")</f>
        <v>0.8323708937119082</v>
      </c>
      <c r="Q60" s="85">
        <f ca="1">IF(ISNUMBER(CORREL(ETL_Rtn!$C11:$C70,ETL_Rtn!K11:K70)),CORREL(ETL_Rtn!$C11:$C70,ETL_Rtn!K11:K70),"")</f>
        <v>0.37659533016182895</v>
      </c>
      <c r="R60" s="85">
        <f ca="1">IF(ISNUMBER(CORREL(ETL_Rtn!$C11:$C70,ETL_Rtn!L11:L70)),CORREL(ETL_Rtn!$C11:$C70,ETL_Rtn!L11:L70),"")</f>
        <v>0.49011944467961149</v>
      </c>
      <c r="S60" s="85">
        <f ca="1">IF(ISNUMBER(CORREL(ETL_Rtn!$C11:$C70,ETL_Rtn!M11:M70)),CORREL(ETL_Rtn!$C11:$C70,ETL_Rtn!M11:M70),"")</f>
        <v>0.47009365476516585</v>
      </c>
      <c r="T60" s="85">
        <f ca="1">IF(ISNUMBER(CORREL(ETL_Rtn!$C11:$C70,ETL_Rtn!N11:N70)),CORREL(ETL_Rtn!$C11:$C70,ETL_Rtn!N11:N70),"")</f>
        <v>0.52022512400138976</v>
      </c>
      <c r="U60" s="85">
        <f ca="1">IF(ISNUMBER(CORREL(ETL_Rtn!$C11:$C70,ETL_Rtn!O11:O70)),CORREL(ETL_Rtn!$C11:$C70,ETL_Rtn!O11:O70),"")</f>
        <v>0.48539906600751581</v>
      </c>
      <c r="V60" s="85">
        <f ca="1">IF(ISNUMBER(CORREL(ETL_Rtn!$C11:$C70,ETL_Rtn!P11:P70)),CORREL(ETL_Rtn!$C11:$C70,ETL_Rtn!P11:P70),"")</f>
        <v>0.51145908197220924</v>
      </c>
      <c r="W60" s="85">
        <f ca="1">IF(ISNUMBER(CORREL(ETL_Rtn!$C11:$C70,ETL_Rtn!Q11:Q70)),CORREL(ETL_Rtn!$C11:$C70,ETL_Rtn!Q11:Q70),"")</f>
        <v>0.41502937559222852</v>
      </c>
      <c r="X60" s="85">
        <f ca="1">IF(ISNUMBER(CORREL(ETL_Rtn!$C11:$C70,ETL_Rtn!R11:R70)),CORREL(ETL_Rtn!$C11:$C70,ETL_Rtn!R11:R70),"")</f>
        <v>0.40962368262342452</v>
      </c>
      <c r="Y60" s="85">
        <f ca="1">IF(ISNUMBER(CORREL(ETL_Rtn!$C11:$C70,ETL_Rtn!S11:S70)),CORREL(ETL_Rtn!$C11:$C70,ETL_Rtn!S11:S70),"")</f>
        <v>0.50663489505859705</v>
      </c>
      <c r="Z60" s="85">
        <f ca="1">IF(ISNUMBER(CORREL(ETL_Rtn!$C11:$C70,ETL_Rtn!T11:T70)),CORREL(ETL_Rtn!$C11:$C70,ETL_Rtn!T11:T70),"")</f>
        <v>0.34166755084777994</v>
      </c>
      <c r="AA60" s="85">
        <f ca="1">IF(ISNUMBER(CORREL(ETL_Rtn!$C11:$C70,ETL_Rtn!U11:U70)),CORREL(ETL_Rtn!$C11:$C70,ETL_Rtn!U11:U70),"")</f>
        <v>0.40041455883765331</v>
      </c>
      <c r="AB60" s="85">
        <f ca="1">IF(ISNUMBER(CORREL(ETL_Rtn!$C11:$C70,ETL_Rtn!V11:V70)),CORREL(ETL_Rtn!$C11:$C70,ETL_Rtn!V11:V70),"")</f>
        <v>0.34324518862539244</v>
      </c>
      <c r="AC60" s="85">
        <f ca="1">IF(ISNUMBER(CORREL(ETL_Rtn!$C11:$C70,ETL_Rtn!W11:W70)),CORREL(ETL_Rtn!$C11:$C70,ETL_Rtn!W11:W70),"")</f>
        <v>0.12170413252409622</v>
      </c>
      <c r="AD60" s="85">
        <f ca="1">IF(ISNUMBER(CORREL(ETL_Rtn!$C11:$C70,ETL_Rtn!X11:X70)),CORREL(ETL_Rtn!$C11:$C70,ETL_Rtn!X11:X70),"")</f>
        <v>7.8008442755183857E-2</v>
      </c>
      <c r="AE60" s="85">
        <f ca="1">IF(ISNUMBER(CORREL(ETL_Rtn!$C11:$C70,ETL_Rtn!Y11:Y70)),CORREL(ETL_Rtn!$C11:$C70,ETL_Rtn!Y11:Y70),"")</f>
        <v>0.18492538302388825</v>
      </c>
      <c r="AF60" s="85">
        <f ca="1">IF(ISNUMBER(CORREL(ETL_Rtn!$C11:$C70,ETL_Rtn!Z11:Z70)),CORREL(ETL_Rtn!$C11:$C70,ETL_Rtn!Z11:Z70),"")</f>
        <v>-6.4743654891730943E-4</v>
      </c>
      <c r="AG60" s="85">
        <f ca="1">IF(ISNUMBER(CORREL(ETL_Rtn!$C11:$C70,ETL_Rtn!AA11:AA70)),CORREL(ETL_Rtn!$C11:$C70,ETL_Rtn!AA11:AA70),"")</f>
        <v>-6.0956803354728924E-2</v>
      </c>
      <c r="AH60" s="85">
        <f ca="1">IF(ISNUMBER(CORREL(ETL_Rtn!$C11:$C70,ETL_Rtn!AB11:AB70)),CORREL(ETL_Rtn!$C11:$C70,ETL_Rtn!AB11:AB70),"")</f>
        <v>4.6965537557635627E-2</v>
      </c>
      <c r="AI60" s="85">
        <f ca="1">IF(ISNUMBER(CORREL(ETL_Rtn!$C11:$C70,ETL_Rtn!AC11:AC70)),CORREL(ETL_Rtn!$C11:$C70,ETL_Rtn!AC11:AC70),"")</f>
        <v>0.30678996384223711</v>
      </c>
      <c r="AJ60" s="85">
        <f ca="1">IF(ISNUMBER(CORREL(ETL_Rtn!$C11:$C70,ETL_Rtn!AD11:AD70)),CORREL(ETL_Rtn!$C11:$C70,ETL_Rtn!AD11:AD70),"")</f>
        <v>0.47539539285006283</v>
      </c>
      <c r="AK60" s="85">
        <f ca="1">IF(ISNUMBER(CORREL(ETL_Rtn!$C11:$C70,ETL_Rtn!AE11:AE70)),CORREL(ETL_Rtn!$C11:$C70,ETL_Rtn!AE11:AE70),"")</f>
        <v>0.12294963757214986</v>
      </c>
      <c r="AL60" s="85">
        <f ca="1">IF(ISNUMBER(CORREL(ETL_Rtn!$C11:$C70,ETL_Rtn!AF11:AF70)),CORREL(ETL_Rtn!$C11:$C70,ETL_Rtn!AF11:AF70),"")</f>
        <v>5.4282176805909917E-2</v>
      </c>
      <c r="AM60" s="85">
        <f ca="1">IF(ISNUMBER(CORREL(ETL_Rtn!$C11:$C70,ETL_Rtn!AG11:AG70)),CORREL(ETL_Rtn!$C11:$C70,ETL_Rtn!AG11:AG70),"")</f>
        <v>0.42590807944579273</v>
      </c>
      <c r="AN60" s="85">
        <f ca="1">IF(ISNUMBER(CORREL(ETL_Rtn!$C11:$C70,ETL_Rtn!AH11:AH70)),CORREL(ETL_Rtn!$C11:$C70,ETL_Rtn!AH11:AH70),"")</f>
        <v>0.13562349191784376</v>
      </c>
      <c r="AO60" s="85">
        <f ca="1">IF(ISNUMBER(CORREL(ETL_Rtn!$C11:$C70,ETL_Rtn!AI11:AI70)),CORREL(ETL_Rtn!$C11:$C70,ETL_Rtn!AI11:AI70),"")</f>
        <v>2.372006005379897E-2</v>
      </c>
      <c r="AP60" s="85">
        <f ca="1">IF(ISNUMBER(CORREL(ETL_Rtn!$C11:$C70,ETL_Rtn!AJ11:AJ70)),CORREL(ETL_Rtn!$C11:$C70,ETL_Rtn!AJ11:AJ70),"")</f>
        <v>8.1077244912241206E-2</v>
      </c>
      <c r="AQ60" s="85">
        <f ca="1">IF(ISNUMBER(CORREL(ETL_Rtn!$C11:$C70,ETL_Rtn!AK11:AK70)),CORREL(ETL_Rtn!$C11:$C70,ETL_Rtn!AK11:AK70),"")</f>
        <v>0.10161467479713801</v>
      </c>
      <c r="AR60" s="85">
        <f ca="1">IF(ISNUMBER(CORREL(ETL_Rtn!$C11:$C70,ETL_Rtn!AL11:AL70)),CORREL(ETL_Rtn!$C11:$C70,ETL_Rtn!AL11:AL70),"")</f>
        <v>0.22131818023109398</v>
      </c>
      <c r="AS60" s="85">
        <f ca="1">IF(ISNUMBER(CORREL(ETL_Rtn!$C11:$C70,ETL_Rtn!AM11:AM70)),CORREL(ETL_Rtn!$C11:$C70,ETL_Rtn!AM11:AM70),"")</f>
        <v>-6.2887940855912636E-2</v>
      </c>
      <c r="AT60" s="85">
        <f ca="1">IF(ISNUMBER(CORREL(ETL_Rtn!$C11:$C70,ETL_Rtn!AN11:AN70)),CORREL(ETL_Rtn!$C11:$C70,ETL_Rtn!AN11:AN70),"")</f>
        <v>0.11015945830020128</v>
      </c>
      <c r="AU60" s="85">
        <f ca="1">IF(ISNUMBER(CORREL(ETL_Rtn!$C11:$C70,ETL_Rtn!AO11:AO70)),CORREL(ETL_Rtn!$C11:$C70,ETL_Rtn!AO11:AO70),"")</f>
        <v>0.24121853275556693</v>
      </c>
      <c r="AV60" s="85">
        <f ca="1">IF(ISNUMBER(CORREL(ETL_Rtn!$C11:$C70,ETL_Rtn!AP11:AP70)),CORREL(ETL_Rtn!$C11:$C70,ETL_Rtn!AP11:AP70),"")</f>
        <v>0.20316632461863521</v>
      </c>
      <c r="AW60" s="85">
        <f ca="1">IF(ISNUMBER(CORREL(ETL_Rtn!$C11:$C70,ETL_Rtn!AQ11:AQ70)),CORREL(ETL_Rtn!$C11:$C70,ETL_Rtn!AQ11:AQ70),"")</f>
        <v>-5.0331476485868235E-2</v>
      </c>
      <c r="AX60" s="85">
        <f ca="1">IF(ISNUMBER(CORREL(ETL_Rtn!$C11:$C70,ETL_Rtn!AR11:AR70)),CORREL(ETL_Rtn!$C11:$C70,ETL_Rtn!AR11:AR70),"")</f>
        <v>-2.6882775549246233E-2</v>
      </c>
      <c r="AY60" s="85">
        <f ca="1">IF(ISNUMBER(CORREL(ETL_Rtn!$C11:$C70,ETL_Rtn!AS11:AS70)),CORREL(ETL_Rtn!$C11:$C70,ETL_Rtn!AS11:AS70),"")</f>
        <v>2.4184643767342317E-2</v>
      </c>
      <c r="AZ60" s="85">
        <f ca="1">IF(ISNUMBER(CORREL(ETL_Rtn!$C11:$C70,ETL_Rtn!AT11:AT70)),CORREL(ETL_Rtn!$C11:$C70,ETL_Rtn!AT11:AT70),"")</f>
        <v>-1.3443566212737696E-2</v>
      </c>
      <c r="BA60" s="85">
        <f ca="1">IF(ISNUMBER(CORREL(ETL_Rtn!$C11:$C70,ETL_Rtn!AU11:AU70)),CORREL(ETL_Rtn!$C11:$C70,ETL_Rtn!AU11:AU70),"")</f>
        <v>-0.46641825256896702</v>
      </c>
      <c r="BB60" s="85">
        <f ca="1">IF(ISNUMBER(CORREL(ETL_Rtn!$C11:$C70,ETL_Rtn!AV11:AV70)),CORREL(ETL_Rtn!$C11:$C70,ETL_Rtn!AV11:AV70),"")</f>
        <v>-0.3876481085705224</v>
      </c>
      <c r="BC60" s="85">
        <f ca="1">IF(ISNUMBER(CORREL(ETL_Rtn!$C11:$C70,ETL_Rtn!AW11:AW70)),CORREL(ETL_Rtn!$C11:$C70,ETL_Rtn!AW11:AW70),"")</f>
        <v>-0.29481503287383209</v>
      </c>
      <c r="BD60" s="85">
        <f ca="1">IF(ISNUMBER(CORREL(ETL_Rtn!$C11:$C70,ETL_Rtn!AX11:AX70)),CORREL(ETL_Rtn!$C11:$C70,ETL_Rtn!AX11:AX70),"")</f>
        <v>-0.27453381112902975</v>
      </c>
      <c r="BE60" s="85">
        <f ca="1">IF(ISNUMBER(CORREL(ETL_Rtn!$C11:$C70,ETL_Rtn!AY11:AY70)),CORREL(ETL_Rtn!$C11:$C70,ETL_Rtn!AY11:AY70),"")</f>
        <v>-0.29301781396221499</v>
      </c>
      <c r="BF60" s="85">
        <f ca="1">IF(ISNUMBER(CORREL(ETL_Rtn!$C11:$C70,ETL_Rtn!AZ11:AZ70)),CORREL(ETL_Rtn!$C11:$C70,ETL_Rtn!AZ11:AZ70),"")</f>
        <v>-0.29924623488381019</v>
      </c>
      <c r="BG60" s="85">
        <f ca="1">IF(ISNUMBER(CORREL(ETL_Rtn!$C11:$C70,ETL_Rtn!BA11:BA70)),CORREL(ETL_Rtn!$C11:$C70,ETL_Rtn!BA11:BA70),"")</f>
        <v>-0.27707550826629557</v>
      </c>
      <c r="BH60" s="85">
        <f ca="1">IF(ISNUMBER(CORREL(ETL_Rtn!$C11:$C70,ETL_Rtn!BB11:BB70)),CORREL(ETL_Rtn!$C11:$C70,ETL_Rtn!BB11:BB70),"")</f>
        <v>-0.30859514126719295</v>
      </c>
      <c r="BI60" s="85">
        <f ca="1">IF(ISNUMBER(CORREL(ETL_Rtn!$C11:$C70,ETL_Rtn!BC11:BC70)),CORREL(ETL_Rtn!$C11:$C70,ETL_Rtn!BC11:BC70),"")</f>
        <v>-0.30757478494863438</v>
      </c>
      <c r="BJ60" s="85">
        <f ca="1">IF(ISNUMBER(CORREL(ETL_Rtn!$C11:$C70,ETL_Rtn!BD11:BD70)),CORREL(ETL_Rtn!$C11:$C70,ETL_Rtn!BD11:BD70),"")</f>
        <v>-0.25368680254815451</v>
      </c>
      <c r="BK60" s="85">
        <f ca="1">IF(ISNUMBER(CORREL(ETL_Rtn!$C11:$C70,ETL_Rtn!BE11:BE70)),CORREL(ETL_Rtn!$C11:$C70,ETL_Rtn!BE11:BE70),"")</f>
        <v>-0.42168118133232269</v>
      </c>
      <c r="BL60" s="85">
        <f ca="1">IF(ISNUMBER(CORREL(ETL_Rtn!$C11:$C70,ETL_Rtn!BF11:BF70)),CORREL(ETL_Rtn!$C11:$C70,ETL_Rtn!BF11:BF70),"")</f>
        <v>-6.978349506572154E-2</v>
      </c>
      <c r="BM60" s="85">
        <f ca="1">IF(ISNUMBER(CORREL(ETL_Rtn!$C11:$C70,ETL_Rtn!BG11:BG70)),CORREL(ETL_Rtn!$C11:$C70,ETL_Rtn!BG11:BG70),"")</f>
        <v>0.30171545574457131</v>
      </c>
      <c r="BN60" s="85">
        <f ca="1">IF(ISNUMBER(CORREL(ETL_Rtn!$C11:$C70,ETL_Rtn!BH11:BH70)),CORREL(ETL_Rtn!$C11:$C70,ETL_Rtn!BH11:BH70),"")</f>
        <v>0.34594454849408718</v>
      </c>
      <c r="BO60" s="85">
        <f ca="1">IF(ISNUMBER(CORREL(ETL_Rtn!$C11:$C70,ETL_Rtn!BI11:BI70)),CORREL(ETL_Rtn!$C11:$C70,ETL_Rtn!BI11:BI70),"")</f>
        <v>0.34360049446323859</v>
      </c>
      <c r="BP60" s="85">
        <f ca="1">IF(ISNUMBER(CORREL(ETL_Rtn!$C11:$C70,ETL_Rtn!BJ11:BJ70)),CORREL(ETL_Rtn!$C11:$C70,ETL_Rtn!BJ11:BJ70),"")</f>
        <v>-6.6268669813300873E-2</v>
      </c>
      <c r="BQ60" s="85">
        <f ca="1">IF(ISNUMBER(CORREL(ETL_Rtn!$C11:$C70,ETL_Rtn!BK11:BK70)),CORREL(ETL_Rtn!$C11:$C70,ETL_Rtn!BK11:BK70),"")</f>
        <v>0.1508656874945665</v>
      </c>
      <c r="BR60" s="85">
        <f ca="1">IF(ISNUMBER(CORREL(ETL_Rtn!$C11:$C70,ETL_Rtn!BL11:BL70)),CORREL(ETL_Rtn!$C11:$C70,ETL_Rtn!BL11:BL70),"")</f>
        <v>0.25335345322327552</v>
      </c>
      <c r="BS60" s="85">
        <f ca="1">IF(ISNUMBER(CORREL(ETL_Rtn!$C11:$C70,ETL_Rtn!BM11:BM70)),CORREL(ETL_Rtn!$C11:$C70,ETL_Rtn!BM11:BM70),"")</f>
        <v>0.32388189147575469</v>
      </c>
      <c r="BT60" s="85">
        <f ca="1">IF(ISNUMBER(CORREL(ETL_Rtn!$C11:$C70,ETL_Rtn!BN11:BN70)),CORREL(ETL_Rtn!$C11:$C70,ETL_Rtn!BN11:BN70),"")</f>
        <v>-0.11342311340567129</v>
      </c>
      <c r="BU60" s="85">
        <f ca="1">IF(ISNUMBER(CORREL(ETL_Rtn!$C11:$C70,ETL_Rtn!BO11:BO70)),CORREL(ETL_Rtn!$C11:$C70,ETL_Rtn!BO11:BO70),"")</f>
        <v>-0.18022137651843997</v>
      </c>
      <c r="BV60" s="85">
        <f ca="1">IF(ISNUMBER(CORREL(ETL_Rtn!$C11:$C70,ETL_Rtn!BP11:BP70)),CORREL(ETL_Rtn!$C11:$C70,ETL_Rtn!BP11:BP70),"")</f>
        <v>-6.2154410871319482E-2</v>
      </c>
      <c r="BW60" s="85">
        <f ca="1">IF(ISNUMBER(CORREL(ETL_Rtn!$C11:$C70,ETL_Rtn!BQ11:BQ70)),CORREL(ETL_Rtn!$C11:$C70,ETL_Rtn!BQ11:BQ70),"")</f>
        <v>-0.22348988988599111</v>
      </c>
      <c r="BY60" s="85">
        <f ca="1">VLOOKUP($E60,ETL_Price!$B$5:$CB$187,Main!BY$51,0)</f>
        <v>2783.02</v>
      </c>
      <c r="BZ60" s="85">
        <f ca="1">VLOOKUP($E60,ETL_Price!$B$5:$CB$187,Main!BZ$51,0)</f>
        <v>3429.48</v>
      </c>
      <c r="CA60" s="85">
        <f ca="1">VLOOKUP($E60,ETL_Price!$B$5:$CB$187,Main!CA$51,0)</f>
        <v>86900.43</v>
      </c>
      <c r="CB60" s="85">
        <f ca="1">VLOOKUP($E60,ETL_Price!$B$5:$CB$187,Main!CB$51,0)</f>
        <v>21824.03</v>
      </c>
      <c r="CC60" s="85">
        <f ca="1">VLOOKUP($E60,ETL_Price!$B$5:$CB$187,Main!CC$51,0)</f>
        <v>31594.33</v>
      </c>
      <c r="CD60" s="85">
        <f ca="1">VLOOKUP($E60,ETL_Price!$B$5:$CB$187,Main!CD$51,0)</f>
        <v>12697.31</v>
      </c>
      <c r="CE60" s="85">
        <f ca="1">VLOOKUP($E60,ETL_Price!$B$5:$CB$187,Main!CE$51,0)</f>
        <v>2396.5</v>
      </c>
      <c r="CF60" s="85">
        <f ca="1">VLOOKUP($E60,ETL_Price!$B$5:$CB$187,Main!CF$51,0)</f>
        <v>2602.06</v>
      </c>
      <c r="CG60" s="85">
        <f ca="1">VLOOKUP($E60,ETL_Price!$B$5:$CB$187,Main!CG$51,0)</f>
        <v>210.47290000000001</v>
      </c>
      <c r="CH60" s="85">
        <f ca="1">VLOOKUP($E60,ETL_Price!$B$5:$CB$187,Main!CH$51,0)</f>
        <v>278.70999999999998</v>
      </c>
      <c r="CI60" s="85">
        <f ca="1">VLOOKUP($E60,ETL_Price!$B$5:$CB$187,Main!CI$51,0)</f>
        <v>264.33999999999997</v>
      </c>
      <c r="CJ60" s="85">
        <f ca="1">VLOOKUP($E60,ETL_Price!$B$5:$CB$187,Main!CJ$51,0)</f>
        <v>252</v>
      </c>
      <c r="CK60" s="85">
        <f ca="1">VLOOKUP($E60,ETL_Price!$B$5:$CB$187,Main!CK$51,0)</f>
        <v>228.54839999999999</v>
      </c>
      <c r="CL60" s="85">
        <f ca="1">VLOOKUP($E60,ETL_Price!$B$5:$CB$187,Main!CL$51,0)</f>
        <v>234.0009</v>
      </c>
      <c r="CM60" s="85">
        <f ca="1">VLOOKUP($E60,ETL_Price!$B$5:$CB$187,Main!CM$51,0)</f>
        <v>131.20529999999999</v>
      </c>
      <c r="CN60" s="85">
        <f ca="1">VLOOKUP($E60,ETL_Price!$B$5:$CB$187,Main!CN$51,0)</f>
        <v>245.09880000000001</v>
      </c>
      <c r="CO60" s="85">
        <f ca="1">VLOOKUP($E60,ETL_Price!$B$5:$CB$187,Main!CO$51,0)</f>
        <v>69.06</v>
      </c>
      <c r="CP60" s="85">
        <f ca="1">VLOOKUP($E60,ETL_Price!$B$5:$CB$187,Main!CP$51,0)</f>
        <v>121.53</v>
      </c>
      <c r="CQ60" s="85">
        <f ca="1">VLOOKUP($E60,ETL_Price!$B$5:$CB$187,Main!CQ$51,0)</f>
        <v>488.2593</v>
      </c>
      <c r="CR60" s="85">
        <f ca="1">VLOOKUP($E60,ETL_Price!$B$5:$CB$187,Main!CR$51,0)</f>
        <v>223.16540000000001</v>
      </c>
      <c r="CS60" s="85">
        <f ca="1">VLOOKUP($E60,ETL_Price!$B$5:$CB$187,Main!CS$51,0)</f>
        <v>255.12979999999999</v>
      </c>
      <c r="CT60" s="85">
        <f ca="1">VLOOKUP($E60,ETL_Price!$B$5:$CB$187,Main!CT$51,0)</f>
        <v>2003.48</v>
      </c>
      <c r="CU60" s="85">
        <f ca="1">VLOOKUP($E60,ETL_Price!$B$5:$CB$187,Main!CU$51,0)</f>
        <v>2155.04</v>
      </c>
      <c r="CV60" s="85">
        <f ca="1">VLOOKUP($E60,ETL_Price!$B$5:$CB$187,Main!CV$51,0)</f>
        <v>2818.53</v>
      </c>
      <c r="CW60" s="85">
        <f ca="1">VLOOKUP($E60,ETL_Price!$B$5:$CB$187,Main!CW$51,0)</f>
        <v>149.55850000000001</v>
      </c>
      <c r="CX60" s="85">
        <f ca="1">VLOOKUP($E60,ETL_Price!$B$5:$CB$187,Main!CX$51,0)</f>
        <v>1309.5291</v>
      </c>
      <c r="CY60" s="85">
        <f ca="1">VLOOKUP($E60,ETL_Price!$B$5:$CB$187,Main!CY$51,0)</f>
        <v>211.55709999999999</v>
      </c>
      <c r="CZ60" s="85">
        <f ca="1">VLOOKUP($E60,ETL_Price!$B$5:$CB$187,Main!CZ$51,0)</f>
        <v>188.07480000000001</v>
      </c>
      <c r="DA60" s="85">
        <f ca="1">VLOOKUP($E60,ETL_Price!$B$5:$CB$187,Main!DA$51,0)</f>
        <v>285.60750000000002</v>
      </c>
      <c r="DB60" s="85">
        <f ca="1">VLOOKUP($E60,ETL_Price!$B$5:$CB$187,Main!DB$51,0)</f>
        <v>199.9417</v>
      </c>
      <c r="DC60" s="85">
        <f ca="1">VLOOKUP($E60,ETL_Price!$B$5:$CB$187,Main!DC$51,0)</f>
        <v>201.7705</v>
      </c>
      <c r="DD60" s="85">
        <f ca="1">VLOOKUP($E60,ETL_Price!$B$5:$CB$187,Main!DD$51,0)</f>
        <v>221.6183</v>
      </c>
      <c r="DE60" s="85">
        <f ca="1">VLOOKUP($E60,ETL_Price!$B$5:$CB$187,Main!DE$51,0)</f>
        <v>212.85300000000001</v>
      </c>
      <c r="DF60" s="85">
        <f ca="1">VLOOKUP($E60,ETL_Price!$B$5:$CB$187,Main!DF$51,0)</f>
        <v>275.99400000000003</v>
      </c>
      <c r="DG60" s="85">
        <f ca="1">VLOOKUP($E60,ETL_Price!$B$5:$CB$187,Main!DG$51,0)</f>
        <v>2.8681000000000001</v>
      </c>
      <c r="DH60" s="85">
        <f ca="1">VLOOKUP($E60,ETL_Price!$B$5:$CB$187,Main!DH$51,0)</f>
        <v>0.63200000000000001</v>
      </c>
      <c r="DI60" s="85">
        <f ca="1">VLOOKUP($E60,ETL_Price!$B$5:$CB$187,Main!DI$51,0)</f>
        <v>2.0874999999999999</v>
      </c>
      <c r="DJ60" s="85">
        <f ca="1">VLOOKUP($E60,ETL_Price!$B$5:$CB$187,Main!DJ$51,0)</f>
        <v>2.1057000000000001</v>
      </c>
      <c r="DK60" s="85">
        <f ca="1">VLOOKUP($E60,ETL_Price!$B$5:$CB$187,Main!DK$51,0)</f>
        <v>2.4386000000000001</v>
      </c>
      <c r="DL60" s="85">
        <f ca="1">VLOOKUP($E60,ETL_Price!$B$5:$CB$187,Main!DL$51,0)</f>
        <v>1.4159999999999999</v>
      </c>
      <c r="DM60" s="85">
        <f ca="1">VLOOKUP($E60,ETL_Price!$B$5:$CB$187,Main!DM$51,0)</f>
        <v>23.9511</v>
      </c>
      <c r="DN60" s="85">
        <f ca="1">VLOOKUP($E60,ETL_Price!$B$5:$CB$187,Main!DN$51,0)</f>
        <v>3.63</v>
      </c>
      <c r="DO60" s="85">
        <f ca="1">VLOOKUP($E60,ETL_Price!$B$5:$CB$187,Main!DO$51,0)</f>
        <v>249.80199999999999</v>
      </c>
      <c r="DP60" s="85">
        <f ca="1">VLOOKUP($E60,ETL_Price!$B$5:$CB$187,Main!DP$51,0)</f>
        <v>101.197</v>
      </c>
      <c r="DQ60" s="85">
        <f ca="1">VLOOKUP($E60,ETL_Price!$B$5:$CB$187,Main!DQ$51,0)</f>
        <v>53.747</v>
      </c>
      <c r="DR60" s="85">
        <f ca="1">VLOOKUP($E60,ETL_Price!$B$5:$CB$187,Main!DR$51,0)</f>
        <v>326.78800000000001</v>
      </c>
      <c r="DS60" s="85">
        <f ca="1">VLOOKUP($E60,ETL_Price!$B$5:$CB$187,Main!DS$51,0)</f>
        <v>113.943</v>
      </c>
      <c r="DT60" s="85">
        <f ca="1">VLOOKUP($E60,ETL_Price!$B$5:$CB$187,Main!DT$51,0)</f>
        <v>224.64429999999999</v>
      </c>
      <c r="DU60" s="85">
        <f ca="1">VLOOKUP($E60,ETL_Price!$B$5:$CB$187,Main!DU$51,0)</f>
        <v>160.44909999999999</v>
      </c>
      <c r="DV60" s="85">
        <f ca="1">VLOOKUP($E60,ETL_Price!$B$5:$CB$187,Main!DV$51,0)</f>
        <v>433.98970000000003</v>
      </c>
      <c r="DW60" s="85">
        <f ca="1">VLOOKUP($E60,ETL_Price!$B$5:$CB$187,Main!DW$51,0)</f>
        <v>15.78</v>
      </c>
      <c r="DX60" s="85">
        <f ca="1">VLOOKUP($E60,ETL_Price!$B$5:$CB$187,Main!DX$51,0)</f>
        <v>20.12</v>
      </c>
      <c r="DY60" s="85">
        <f ca="1">VLOOKUP($E60,ETL_Price!$B$5:$CB$187,Main!DY$51,0)</f>
        <v>7.55</v>
      </c>
      <c r="DZ60" s="85">
        <f ca="1">VLOOKUP($E60,ETL_Price!$B$5:$CB$187,Main!DZ$51,0)</f>
        <v>4.9124999999999996</v>
      </c>
      <c r="EA60" s="85">
        <f ca="1">VLOOKUP($E60,ETL_Price!$B$5:$CB$187,Main!EA$51,0)</f>
        <v>1320.8</v>
      </c>
      <c r="EB60" s="85">
        <f ca="1">VLOOKUP($E60,ETL_Price!$B$5:$CB$187,Main!EB$51,0)</f>
        <v>16.471</v>
      </c>
      <c r="EC60" s="85">
        <f ca="1">VLOOKUP($E60,ETL_Price!$B$5:$CB$187,Main!EC$51,0)</f>
        <v>61.36</v>
      </c>
      <c r="ED60" s="85">
        <f ca="1">VLOOKUP($E60,ETL_Price!$B$5:$CB$187,Main!ED$51,0)</f>
        <v>6.3247</v>
      </c>
      <c r="EE60" s="85">
        <f ca="1">VLOOKUP($E60,ETL_Price!$B$5:$CB$187,Main!EE$51,0)</f>
        <v>111.43</v>
      </c>
      <c r="EF60" s="85">
        <f ca="1">VLOOKUP($E60,ETL_Price!$B$5:$CB$187,Main!EF$51,0)</f>
        <v>1.2334000000000001</v>
      </c>
      <c r="EG60" s="85">
        <f ca="1">VLOOKUP($E60,ETL_Price!$B$5:$CB$187,Main!EG$51,0)</f>
        <v>1.3906000000000001</v>
      </c>
      <c r="EH60" s="85">
        <f ca="1">VLOOKUP($E60,ETL_Price!$B$5:$CB$187,Main!EH$51,0)</f>
        <v>106.42</v>
      </c>
      <c r="EI60" s="85">
        <f ca="1">VLOOKUP($E60,ETL_Price!$B$5:$CB$187,Main!EI$51,0)</f>
        <v>56.884700000000002</v>
      </c>
      <c r="EJ60" s="85">
        <f ca="1">VLOOKUP($E60,ETL_Price!$B$5:$CB$187,Main!EJ$51,0)</f>
        <v>11.8222</v>
      </c>
      <c r="EK60" s="85">
        <f ca="1">VLOOKUP($E60,ETL_Price!$B$5:$CB$187,Main!EK$51,0)</f>
        <v>3.262</v>
      </c>
    </row>
    <row r="61" spans="2:141">
      <c r="C61" s="85">
        <f>MATCH(E61,ETL_Price!$B$5:$B$187,0)</f>
        <v>8</v>
      </c>
      <c r="E61" s="119">
        <f>IF(ISNUMBER(Equities!$C13),Equities!B13,"")</f>
        <v>43168</v>
      </c>
      <c r="F61" s="120">
        <f ca="1">IF(ISNUMBER(OFFSET(INDIRECT($F$50),Main!$C61,1)),OFFSET(INDIRECT($F$50),Main!$C61,1)/100,"")</f>
        <v>0.16599599999999998</v>
      </c>
      <c r="G61" s="120">
        <f ca="1">IF(ISNUMBER(VLOOKUP($E61,ETL_Price!$B$5:$DV$187,G$50,0)),VLOOKUP($E61,ETL_Price!$B$5:$DV$187,G$50,0)/100,"")</f>
        <v>0.17760000000000001</v>
      </c>
      <c r="H61" s="120">
        <f ca="1">IF(ISNUMBER(VLOOKUP($E61,ETL_Price!$B$5:$DV$187,H$50,0)),VLOOKUP($E61,ETL_Price!$B$5:$DV$187,H$50,0)/100,"")</f>
        <v>0.2122</v>
      </c>
      <c r="I61" s="120">
        <f ca="1">IF(ISNUMBER(VLOOKUP($E61,ETL_Price!$B$5:$DV$187,I$50,0)),VLOOKUP($E61,ETL_Price!$B$5:$DV$187,I$50,0)/100,"")</f>
        <v>0.26300000000000001</v>
      </c>
      <c r="K61" s="85">
        <f ca="1">IF(ISNUMBER(CORREL(ETL_Rtn!$C12:$C71,ETL_Rtn!E12:E71)),CORREL(ETL_Rtn!$C12:$C71,ETL_Rtn!E12:E71),"")</f>
        <v>0.33082208330855184</v>
      </c>
      <c r="L61" s="85">
        <f ca="1">IF(ISNUMBER(CORREL(ETL_Rtn!$C12:$C71,ETL_Rtn!F12:F71)),CORREL(ETL_Rtn!$C12:$C71,ETL_Rtn!F12:F71),"")</f>
        <v>0.43611571362108392</v>
      </c>
      <c r="M61" s="85">
        <f ca="1">IF(ISNUMBER(CORREL(ETL_Rtn!$C12:$C71,ETL_Rtn!G12:G71)),CORREL(ETL_Rtn!$C12:$C71,ETL_Rtn!G12:G71),"")</f>
        <v>0.26987653877911005</v>
      </c>
      <c r="N61" s="85">
        <f ca="1">IF(ISNUMBER(CORREL(ETL_Rtn!$C12:$C71,ETL_Rtn!H12:H71)),CORREL(ETL_Rtn!$C12:$C71,ETL_Rtn!H12:H71),"")</f>
        <v>0.48495677343496113</v>
      </c>
      <c r="O61" s="85">
        <f ca="1">IF(ISNUMBER(CORREL(ETL_Rtn!$C12:$C71,ETL_Rtn!I12:I71)),CORREL(ETL_Rtn!$C12:$C71,ETL_Rtn!I12:I71),"")</f>
        <v>0.87782688060772507</v>
      </c>
      <c r="P61" s="85">
        <f ca="1">IF(ISNUMBER(CORREL(ETL_Rtn!$C12:$C71,ETL_Rtn!J12:J71)),CORREL(ETL_Rtn!$C12:$C71,ETL_Rtn!J12:J71),"")</f>
        <v>0.82788985571356821</v>
      </c>
      <c r="Q61" s="85">
        <f ca="1">IF(ISNUMBER(CORREL(ETL_Rtn!$C12:$C71,ETL_Rtn!K12:K71)),CORREL(ETL_Rtn!$C12:$C71,ETL_Rtn!K12:K71),"")</f>
        <v>0.38574326148463534</v>
      </c>
      <c r="R61" s="85">
        <f ca="1">IF(ISNUMBER(CORREL(ETL_Rtn!$C12:$C71,ETL_Rtn!L12:L71)),CORREL(ETL_Rtn!$C12:$C71,ETL_Rtn!L12:L71),"")</f>
        <v>0.49412504118319983</v>
      </c>
      <c r="S61" s="85">
        <f ca="1">IF(ISNUMBER(CORREL(ETL_Rtn!$C12:$C71,ETL_Rtn!M12:M71)),CORREL(ETL_Rtn!$C12:$C71,ETL_Rtn!M12:M71),"")</f>
        <v>0.47511200233051326</v>
      </c>
      <c r="T61" s="85">
        <f ca="1">IF(ISNUMBER(CORREL(ETL_Rtn!$C12:$C71,ETL_Rtn!N12:N71)),CORREL(ETL_Rtn!$C12:$C71,ETL_Rtn!N12:N71),"")</f>
        <v>0.51436247481645725</v>
      </c>
      <c r="U61" s="85">
        <f ca="1">IF(ISNUMBER(CORREL(ETL_Rtn!$C12:$C71,ETL_Rtn!O12:O71)),CORREL(ETL_Rtn!$C12:$C71,ETL_Rtn!O12:O71),"")</f>
        <v>0.49855983855580938</v>
      </c>
      <c r="V61" s="85">
        <f ca="1">IF(ISNUMBER(CORREL(ETL_Rtn!$C12:$C71,ETL_Rtn!P12:P71)),CORREL(ETL_Rtn!$C12:$C71,ETL_Rtn!P12:P71),"")</f>
        <v>0.50708549100893507</v>
      </c>
      <c r="W61" s="85">
        <f ca="1">IF(ISNUMBER(CORREL(ETL_Rtn!$C12:$C71,ETL_Rtn!Q12:Q71)),CORREL(ETL_Rtn!$C12:$C71,ETL_Rtn!Q12:Q71),"")</f>
        <v>0.41949270370643094</v>
      </c>
      <c r="X61" s="85">
        <f ca="1">IF(ISNUMBER(CORREL(ETL_Rtn!$C12:$C71,ETL_Rtn!R12:R71)),CORREL(ETL_Rtn!$C12:$C71,ETL_Rtn!R12:R71),"")</f>
        <v>0.4191586696338972</v>
      </c>
      <c r="Y61" s="85">
        <f ca="1">IF(ISNUMBER(CORREL(ETL_Rtn!$C12:$C71,ETL_Rtn!S12:S71)),CORREL(ETL_Rtn!$C12:$C71,ETL_Rtn!S12:S71),"")</f>
        <v>0.5103765791199838</v>
      </c>
      <c r="Z61" s="85">
        <f ca="1">IF(ISNUMBER(CORREL(ETL_Rtn!$C12:$C71,ETL_Rtn!T12:T71)),CORREL(ETL_Rtn!$C12:$C71,ETL_Rtn!T12:T71),"")</f>
        <v>0.34401517292308564</v>
      </c>
      <c r="AA61" s="85">
        <f ca="1">IF(ISNUMBER(CORREL(ETL_Rtn!$C12:$C71,ETL_Rtn!U12:U71)),CORREL(ETL_Rtn!$C12:$C71,ETL_Rtn!U12:U71),"")</f>
        <v>0.40032459057132658</v>
      </c>
      <c r="AB61" s="85">
        <f ca="1">IF(ISNUMBER(CORREL(ETL_Rtn!$C12:$C71,ETL_Rtn!V12:V71)),CORREL(ETL_Rtn!$C12:$C71,ETL_Rtn!V12:V71),"")</f>
        <v>0.32804085422069046</v>
      </c>
      <c r="AC61" s="85">
        <f ca="1">IF(ISNUMBER(CORREL(ETL_Rtn!$C12:$C71,ETL_Rtn!W12:W71)),CORREL(ETL_Rtn!$C12:$C71,ETL_Rtn!W12:W71),"")</f>
        <v>0.11203203043676385</v>
      </c>
      <c r="AD61" s="85">
        <f ca="1">IF(ISNUMBER(CORREL(ETL_Rtn!$C12:$C71,ETL_Rtn!X12:X71)),CORREL(ETL_Rtn!$C12:$C71,ETL_Rtn!X12:X71),"")</f>
        <v>6.9104642913187797E-2</v>
      </c>
      <c r="AE61" s="85">
        <f ca="1">IF(ISNUMBER(CORREL(ETL_Rtn!$C12:$C71,ETL_Rtn!Y12:Y71)),CORREL(ETL_Rtn!$C12:$C71,ETL_Rtn!Y12:Y71),"")</f>
        <v>0.1759142847644298</v>
      </c>
      <c r="AF61" s="85">
        <f ca="1">IF(ISNUMBER(CORREL(ETL_Rtn!$C12:$C71,ETL_Rtn!Z12:Z71)),CORREL(ETL_Rtn!$C12:$C71,ETL_Rtn!Z12:Z71),"")</f>
        <v>-2.4032941964102276E-2</v>
      </c>
      <c r="AG61" s="85">
        <f ca="1">IF(ISNUMBER(CORREL(ETL_Rtn!$C12:$C71,ETL_Rtn!AA12:AA71)),CORREL(ETL_Rtn!$C12:$C71,ETL_Rtn!AA12:AA71),"")</f>
        <v>-8.8324180408146186E-2</v>
      </c>
      <c r="AH61" s="85">
        <f ca="1">IF(ISNUMBER(CORREL(ETL_Rtn!$C12:$C71,ETL_Rtn!AB12:AB71)),CORREL(ETL_Rtn!$C12:$C71,ETL_Rtn!AB12:AB71),"")</f>
        <v>2.794030494625201E-2</v>
      </c>
      <c r="AI61" s="85">
        <f ca="1">IF(ISNUMBER(CORREL(ETL_Rtn!$C12:$C71,ETL_Rtn!AC12:AC71)),CORREL(ETL_Rtn!$C12:$C71,ETL_Rtn!AC12:AC71),"")</f>
        <v>0.31308098892942643</v>
      </c>
      <c r="AJ61" s="85">
        <f ca="1">IF(ISNUMBER(CORREL(ETL_Rtn!$C12:$C71,ETL_Rtn!AD12:AD71)),CORREL(ETL_Rtn!$C12:$C71,ETL_Rtn!AD12:AD71),"")</f>
        <v>0.47727978624229944</v>
      </c>
      <c r="AK61" s="85">
        <f ca="1">IF(ISNUMBER(CORREL(ETL_Rtn!$C12:$C71,ETL_Rtn!AE12:AE71)),CORREL(ETL_Rtn!$C12:$C71,ETL_Rtn!AE12:AE71),"")</f>
        <v>0.1278825248989347</v>
      </c>
      <c r="AL61" s="85">
        <f ca="1">IF(ISNUMBER(CORREL(ETL_Rtn!$C12:$C71,ETL_Rtn!AF12:AF71)),CORREL(ETL_Rtn!$C12:$C71,ETL_Rtn!AF12:AF71),"")</f>
        <v>5.8543083466761181E-2</v>
      </c>
      <c r="AM61" s="85">
        <f ca="1">IF(ISNUMBER(CORREL(ETL_Rtn!$C12:$C71,ETL_Rtn!AG12:AG71)),CORREL(ETL_Rtn!$C12:$C71,ETL_Rtn!AG12:AG71),"")</f>
        <v>0.43229608129650848</v>
      </c>
      <c r="AN61" s="85">
        <f ca="1">IF(ISNUMBER(CORREL(ETL_Rtn!$C12:$C71,ETL_Rtn!AH12:AH71)),CORREL(ETL_Rtn!$C12:$C71,ETL_Rtn!AH12:AH71),"")</f>
        <v>0.14027428967496949</v>
      </c>
      <c r="AO61" s="85">
        <f ca="1">IF(ISNUMBER(CORREL(ETL_Rtn!$C12:$C71,ETL_Rtn!AI12:AI71)),CORREL(ETL_Rtn!$C12:$C71,ETL_Rtn!AI12:AI71),"")</f>
        <v>2.2477143945188606E-2</v>
      </c>
      <c r="AP61" s="85">
        <f ca="1">IF(ISNUMBER(CORREL(ETL_Rtn!$C12:$C71,ETL_Rtn!AJ12:AJ71)),CORREL(ETL_Rtn!$C12:$C71,ETL_Rtn!AJ12:AJ71),"")</f>
        <v>8.3825260132558574E-2</v>
      </c>
      <c r="AQ61" s="85">
        <f ca="1">IF(ISNUMBER(CORREL(ETL_Rtn!$C12:$C71,ETL_Rtn!AK12:AK71)),CORREL(ETL_Rtn!$C12:$C71,ETL_Rtn!AK12:AK71),"")</f>
        <v>0.11049877474445097</v>
      </c>
      <c r="AR61" s="85">
        <f ca="1">IF(ISNUMBER(CORREL(ETL_Rtn!$C12:$C71,ETL_Rtn!AL12:AL71)),CORREL(ETL_Rtn!$C12:$C71,ETL_Rtn!AL12:AL71),"")</f>
        <v>0.22994379149216584</v>
      </c>
      <c r="AS61" s="85">
        <f ca="1">IF(ISNUMBER(CORREL(ETL_Rtn!$C12:$C71,ETL_Rtn!AM12:AM71)),CORREL(ETL_Rtn!$C12:$C71,ETL_Rtn!AM12:AM71),"")</f>
        <v>-4.0525769184441104E-2</v>
      </c>
      <c r="AT61" s="85">
        <f ca="1">IF(ISNUMBER(CORREL(ETL_Rtn!$C12:$C71,ETL_Rtn!AN12:AN71)),CORREL(ETL_Rtn!$C12:$C71,ETL_Rtn!AN12:AN71),"")</f>
        <v>0.12801670363347784</v>
      </c>
      <c r="AU61" s="85">
        <f ca="1">IF(ISNUMBER(CORREL(ETL_Rtn!$C12:$C71,ETL_Rtn!AO12:AO71)),CORREL(ETL_Rtn!$C12:$C71,ETL_Rtn!AO12:AO71),"")</f>
        <v>0.27631843853716986</v>
      </c>
      <c r="AV61" s="85">
        <f ca="1">IF(ISNUMBER(CORREL(ETL_Rtn!$C12:$C71,ETL_Rtn!AP12:AP71)),CORREL(ETL_Rtn!$C12:$C71,ETL_Rtn!AP12:AP71),"")</f>
        <v>0.24061444968598777</v>
      </c>
      <c r="AW61" s="85">
        <f ca="1">IF(ISNUMBER(CORREL(ETL_Rtn!$C12:$C71,ETL_Rtn!AQ12:AQ71)),CORREL(ETL_Rtn!$C12:$C71,ETL_Rtn!AQ12:AQ71),"")</f>
        <v>-8.1104974840376293E-2</v>
      </c>
      <c r="AX61" s="85">
        <f ca="1">IF(ISNUMBER(CORREL(ETL_Rtn!$C12:$C71,ETL_Rtn!AR12:AR71)),CORREL(ETL_Rtn!$C12:$C71,ETL_Rtn!AR12:AR71),"")</f>
        <v>-1.4870328178737891E-2</v>
      </c>
      <c r="AY61" s="85">
        <f ca="1">IF(ISNUMBER(CORREL(ETL_Rtn!$C12:$C71,ETL_Rtn!AS12:AS71)),CORREL(ETL_Rtn!$C12:$C71,ETL_Rtn!AS12:AS71),"")</f>
        <v>2.8094183479881591E-2</v>
      </c>
      <c r="AZ61" s="85">
        <f ca="1">IF(ISNUMBER(CORREL(ETL_Rtn!$C12:$C71,ETL_Rtn!AT12:AT71)),CORREL(ETL_Rtn!$C12:$C71,ETL_Rtn!AT12:AT71),"")</f>
        <v>-2.1181409997864116E-2</v>
      </c>
      <c r="BA61" s="85">
        <f ca="1">IF(ISNUMBER(CORREL(ETL_Rtn!$C12:$C71,ETL_Rtn!AU12:AU71)),CORREL(ETL_Rtn!$C12:$C71,ETL_Rtn!AU12:AU71),"")</f>
        <v>-0.45452399775118507</v>
      </c>
      <c r="BB61" s="85">
        <f ca="1">IF(ISNUMBER(CORREL(ETL_Rtn!$C12:$C71,ETL_Rtn!AV12:AV71)),CORREL(ETL_Rtn!$C12:$C71,ETL_Rtn!AV12:AV71),"")</f>
        <v>-0.38309209832998492</v>
      </c>
      <c r="BC61" s="85">
        <f ca="1">IF(ISNUMBER(CORREL(ETL_Rtn!$C12:$C71,ETL_Rtn!AW12:AW71)),CORREL(ETL_Rtn!$C12:$C71,ETL_Rtn!AW12:AW71),"")</f>
        <v>-0.29275912341590304</v>
      </c>
      <c r="BD61" s="85">
        <f ca="1">IF(ISNUMBER(CORREL(ETL_Rtn!$C12:$C71,ETL_Rtn!AX12:AX71)),CORREL(ETL_Rtn!$C12:$C71,ETL_Rtn!AX12:AX71),"")</f>
        <v>-0.2768189832710537</v>
      </c>
      <c r="BE61" s="85">
        <f ca="1">IF(ISNUMBER(CORREL(ETL_Rtn!$C12:$C71,ETL_Rtn!AY12:AY71)),CORREL(ETL_Rtn!$C12:$C71,ETL_Rtn!AY12:AY71),"")</f>
        <v>-0.30317975186655727</v>
      </c>
      <c r="BF61" s="85">
        <f ca="1">IF(ISNUMBER(CORREL(ETL_Rtn!$C12:$C71,ETL_Rtn!AZ12:AZ71)),CORREL(ETL_Rtn!$C12:$C71,ETL_Rtn!AZ12:AZ71),"")</f>
        <v>-0.30735140789831494</v>
      </c>
      <c r="BG61" s="85">
        <f ca="1">IF(ISNUMBER(CORREL(ETL_Rtn!$C12:$C71,ETL_Rtn!BA12:BA71)),CORREL(ETL_Rtn!$C12:$C71,ETL_Rtn!BA12:BA71),"")</f>
        <v>-0.28619681754832194</v>
      </c>
      <c r="BH61" s="85">
        <f ca="1">IF(ISNUMBER(CORREL(ETL_Rtn!$C12:$C71,ETL_Rtn!BB12:BB71)),CORREL(ETL_Rtn!$C12:$C71,ETL_Rtn!BB12:BB71),"")</f>
        <v>-0.31389334321481038</v>
      </c>
      <c r="BI61" s="85">
        <f ca="1">IF(ISNUMBER(CORREL(ETL_Rtn!$C12:$C71,ETL_Rtn!BC12:BC71)),CORREL(ETL_Rtn!$C12:$C71,ETL_Rtn!BC12:BC71),"")</f>
        <v>-0.31858802744022513</v>
      </c>
      <c r="BJ61" s="85">
        <f ca="1">IF(ISNUMBER(CORREL(ETL_Rtn!$C12:$C71,ETL_Rtn!BD12:BD71)),CORREL(ETL_Rtn!$C12:$C71,ETL_Rtn!BD12:BD71),"")</f>
        <v>-0.25032453584541831</v>
      </c>
      <c r="BK61" s="85">
        <f ca="1">IF(ISNUMBER(CORREL(ETL_Rtn!$C12:$C71,ETL_Rtn!BE12:BE71)),CORREL(ETL_Rtn!$C12:$C71,ETL_Rtn!BE12:BE71),"")</f>
        <v>-0.42376385221753049</v>
      </c>
      <c r="BL61" s="85">
        <f ca="1">IF(ISNUMBER(CORREL(ETL_Rtn!$C12:$C71,ETL_Rtn!BF12:BF71)),CORREL(ETL_Rtn!$C12:$C71,ETL_Rtn!BF12:BF71),"")</f>
        <v>-6.0335693845782766E-2</v>
      </c>
      <c r="BM61" s="85">
        <f ca="1">IF(ISNUMBER(CORREL(ETL_Rtn!$C12:$C71,ETL_Rtn!BG12:BG71)),CORREL(ETL_Rtn!$C12:$C71,ETL_Rtn!BG12:BG71),"")</f>
        <v>0.31944661780731315</v>
      </c>
      <c r="BN61" s="85">
        <f ca="1">IF(ISNUMBER(CORREL(ETL_Rtn!$C12:$C71,ETL_Rtn!BH12:BH71)),CORREL(ETL_Rtn!$C12:$C71,ETL_Rtn!BH12:BH71),"")</f>
        <v>0.36293033731641899</v>
      </c>
      <c r="BO61" s="85">
        <f ca="1">IF(ISNUMBER(CORREL(ETL_Rtn!$C12:$C71,ETL_Rtn!BI12:BI71)),CORREL(ETL_Rtn!$C12:$C71,ETL_Rtn!BI12:BI71),"")</f>
        <v>0.36740545797389157</v>
      </c>
      <c r="BP61" s="85">
        <f ca="1">IF(ISNUMBER(CORREL(ETL_Rtn!$C12:$C71,ETL_Rtn!BJ12:BJ71)),CORREL(ETL_Rtn!$C12:$C71,ETL_Rtn!BJ12:BJ71),"")</f>
        <v>-6.3407464238958225E-2</v>
      </c>
      <c r="BQ61" s="85">
        <f ca="1">IF(ISNUMBER(CORREL(ETL_Rtn!$C12:$C71,ETL_Rtn!BK12:BK71)),CORREL(ETL_Rtn!$C12:$C71,ETL_Rtn!BK12:BK71),"")</f>
        <v>0.15201256112905095</v>
      </c>
      <c r="BR61" s="85">
        <f ca="1">IF(ISNUMBER(CORREL(ETL_Rtn!$C12:$C71,ETL_Rtn!BL12:BL71)),CORREL(ETL_Rtn!$C12:$C71,ETL_Rtn!BL12:BL71),"")</f>
        <v>0.25253214308576383</v>
      </c>
      <c r="BS61" s="85">
        <f ca="1">IF(ISNUMBER(CORREL(ETL_Rtn!$C12:$C71,ETL_Rtn!BM12:BM71)),CORREL(ETL_Rtn!$C12:$C71,ETL_Rtn!BM12:BM71),"")</f>
        <v>0.31865973688426347</v>
      </c>
      <c r="BT61" s="85">
        <f ca="1">IF(ISNUMBER(CORREL(ETL_Rtn!$C12:$C71,ETL_Rtn!BN12:BN71)),CORREL(ETL_Rtn!$C12:$C71,ETL_Rtn!BN12:BN71),"")</f>
        <v>-0.10126759504465353</v>
      </c>
      <c r="BU61" s="85">
        <f ca="1">IF(ISNUMBER(CORREL(ETL_Rtn!$C12:$C71,ETL_Rtn!BO12:BO71)),CORREL(ETL_Rtn!$C12:$C71,ETL_Rtn!BO12:BO71),"")</f>
        <v>-0.20084222464577639</v>
      </c>
      <c r="BV61" s="85">
        <f ca="1">IF(ISNUMBER(CORREL(ETL_Rtn!$C12:$C71,ETL_Rtn!BP12:BP71)),CORREL(ETL_Rtn!$C12:$C71,ETL_Rtn!BP12:BP71),"")</f>
        <v>-8.1706886322692934E-2</v>
      </c>
      <c r="BW61" s="85">
        <f ca="1">IF(ISNUMBER(CORREL(ETL_Rtn!$C12:$C71,ETL_Rtn!BQ12:BQ71)),CORREL(ETL_Rtn!$C12:$C71,ETL_Rtn!BQ12:BQ71),"")</f>
        <v>-0.23458381080211346</v>
      </c>
      <c r="BY61" s="85">
        <f ca="1">VLOOKUP($E61,ETL_Price!$B$5:$CB$187,Main!BY$51,0)</f>
        <v>2786.57</v>
      </c>
      <c r="BZ61" s="85">
        <f ca="1">VLOOKUP($E61,ETL_Price!$B$5:$CB$187,Main!BZ$51,0)</f>
        <v>3420.54</v>
      </c>
      <c r="CA61" s="85">
        <f ca="1">VLOOKUP($E61,ETL_Price!$B$5:$CB$187,Main!CA$51,0)</f>
        <v>86371.41</v>
      </c>
      <c r="CB61" s="85">
        <f ca="1">VLOOKUP($E61,ETL_Price!$B$5:$CB$187,Main!CB$51,0)</f>
        <v>21469.200000000001</v>
      </c>
      <c r="CC61" s="85">
        <f ca="1">VLOOKUP($E61,ETL_Price!$B$5:$CB$187,Main!CC$51,0)</f>
        <v>30996.21</v>
      </c>
      <c r="CD61" s="85">
        <f ca="1">VLOOKUP($E61,ETL_Price!$B$5:$CB$187,Main!CD$51,0)</f>
        <v>12431.2</v>
      </c>
      <c r="CE61" s="85">
        <f ca="1">VLOOKUP($E61,ETL_Price!$B$5:$CB$187,Main!CE$51,0)</f>
        <v>2395.3200000000002</v>
      </c>
      <c r="CF61" s="85">
        <f ca="1">VLOOKUP($E61,ETL_Price!$B$5:$CB$187,Main!CF$51,0)</f>
        <v>2595.5700000000002</v>
      </c>
      <c r="CG61" s="85">
        <f ca="1">VLOOKUP($E61,ETL_Price!$B$5:$CB$187,Main!CG$51,0)</f>
        <v>210.2099</v>
      </c>
      <c r="CH61" s="85">
        <f ca="1">VLOOKUP($E61,ETL_Price!$B$5:$CB$187,Main!CH$51,0)</f>
        <v>277.51</v>
      </c>
      <c r="CI61" s="85">
        <f ca="1">VLOOKUP($E61,ETL_Price!$B$5:$CB$187,Main!CI$51,0)</f>
        <v>264.89</v>
      </c>
      <c r="CJ61" s="85">
        <f ca="1">VLOOKUP($E61,ETL_Price!$B$5:$CB$187,Main!CJ$51,0)</f>
        <v>250.51</v>
      </c>
      <c r="CK61" s="85">
        <f ca="1">VLOOKUP($E61,ETL_Price!$B$5:$CB$187,Main!CK$51,0)</f>
        <v>228.4425</v>
      </c>
      <c r="CL61" s="85">
        <f ca="1">VLOOKUP($E61,ETL_Price!$B$5:$CB$187,Main!CL$51,0)</f>
        <v>234.19059999999999</v>
      </c>
      <c r="CM61" s="85">
        <f ca="1">VLOOKUP($E61,ETL_Price!$B$5:$CB$187,Main!CM$51,0)</f>
        <v>130.94</v>
      </c>
      <c r="CN61" s="85">
        <f ca="1">VLOOKUP($E61,ETL_Price!$B$5:$CB$187,Main!CN$51,0)</f>
        <v>244.07910000000001</v>
      </c>
      <c r="CO61" s="85">
        <f ca="1">VLOOKUP($E61,ETL_Price!$B$5:$CB$187,Main!CO$51,0)</f>
        <v>68.86</v>
      </c>
      <c r="CP61" s="85">
        <f ca="1">VLOOKUP($E61,ETL_Price!$B$5:$CB$187,Main!CP$51,0)</f>
        <v>120.7</v>
      </c>
      <c r="CQ61" s="85">
        <f ca="1">VLOOKUP($E61,ETL_Price!$B$5:$CB$187,Main!CQ$51,0)</f>
        <v>487.37939999999998</v>
      </c>
      <c r="CR61" s="85">
        <f ca="1">VLOOKUP($E61,ETL_Price!$B$5:$CB$187,Main!CR$51,0)</f>
        <v>222.66059999999999</v>
      </c>
      <c r="CS61" s="85">
        <f ca="1">VLOOKUP($E61,ETL_Price!$B$5:$CB$187,Main!CS$51,0)</f>
        <v>254.83670000000001</v>
      </c>
      <c r="CT61" s="85">
        <f ca="1">VLOOKUP($E61,ETL_Price!$B$5:$CB$187,Main!CT$51,0)</f>
        <v>2000.94</v>
      </c>
      <c r="CU61" s="85">
        <f ca="1">VLOOKUP($E61,ETL_Price!$B$5:$CB$187,Main!CU$51,0)</f>
        <v>2151.66</v>
      </c>
      <c r="CV61" s="85">
        <f ca="1">VLOOKUP($E61,ETL_Price!$B$5:$CB$187,Main!CV$51,0)</f>
        <v>2815.78</v>
      </c>
      <c r="CW61" s="85">
        <f ca="1">VLOOKUP($E61,ETL_Price!$B$5:$CB$187,Main!CW$51,0)</f>
        <v>149.57839999999999</v>
      </c>
      <c r="CX61" s="85">
        <f ca="1">VLOOKUP($E61,ETL_Price!$B$5:$CB$187,Main!CX$51,0)</f>
        <v>1308.6559999999999</v>
      </c>
      <c r="CY61" s="85">
        <f ca="1">VLOOKUP($E61,ETL_Price!$B$5:$CB$187,Main!CY$51,0)</f>
        <v>211.65280000000001</v>
      </c>
      <c r="CZ61" s="85">
        <f ca="1">VLOOKUP($E61,ETL_Price!$B$5:$CB$187,Main!CZ$51,0)</f>
        <v>188.17910000000001</v>
      </c>
      <c r="DA61" s="85">
        <f ca="1">VLOOKUP($E61,ETL_Price!$B$5:$CB$187,Main!DA$51,0)</f>
        <v>285.6395</v>
      </c>
      <c r="DB61" s="85">
        <f ca="1">VLOOKUP($E61,ETL_Price!$B$5:$CB$187,Main!DB$51,0)</f>
        <v>200.04820000000001</v>
      </c>
      <c r="DC61" s="85">
        <f ca="1">VLOOKUP($E61,ETL_Price!$B$5:$CB$187,Main!DC$51,0)</f>
        <v>201.8169</v>
      </c>
      <c r="DD61" s="85">
        <f ca="1">VLOOKUP($E61,ETL_Price!$B$5:$CB$187,Main!DD$51,0)</f>
        <v>221.71600000000001</v>
      </c>
      <c r="DE61" s="85">
        <f ca="1">VLOOKUP($E61,ETL_Price!$B$5:$CB$187,Main!DE$51,0)</f>
        <v>213.1317</v>
      </c>
      <c r="DF61" s="85">
        <f ca="1">VLOOKUP($E61,ETL_Price!$B$5:$CB$187,Main!DF$51,0)</f>
        <v>276.28789999999998</v>
      </c>
      <c r="DG61" s="85">
        <f ca="1">VLOOKUP($E61,ETL_Price!$B$5:$CB$187,Main!DG$51,0)</f>
        <v>2.8938000000000001</v>
      </c>
      <c r="DH61" s="85">
        <f ca="1">VLOOKUP($E61,ETL_Price!$B$5:$CB$187,Main!DH$51,0)</f>
        <v>0.64800000000000002</v>
      </c>
      <c r="DI61" s="85">
        <f ca="1">VLOOKUP($E61,ETL_Price!$B$5:$CB$187,Main!DI$51,0)</f>
        <v>2.1103000000000001</v>
      </c>
      <c r="DJ61" s="85">
        <f ca="1">VLOOKUP($E61,ETL_Price!$B$5:$CB$187,Main!DJ$51,0)</f>
        <v>2.1255999999999999</v>
      </c>
      <c r="DK61" s="85">
        <f ca="1">VLOOKUP($E61,ETL_Price!$B$5:$CB$187,Main!DK$51,0)</f>
        <v>2.3793000000000002</v>
      </c>
      <c r="DL61" s="85">
        <f ca="1">VLOOKUP($E61,ETL_Price!$B$5:$CB$187,Main!DL$51,0)</f>
        <v>1.419</v>
      </c>
      <c r="DM61" s="85">
        <f ca="1">VLOOKUP($E61,ETL_Price!$B$5:$CB$187,Main!DM$51,0)</f>
        <v>24.380700000000001</v>
      </c>
      <c r="DN61" s="85">
        <f ca="1">VLOOKUP($E61,ETL_Price!$B$5:$CB$187,Main!DN$51,0)</f>
        <v>2.5300000000000002</v>
      </c>
      <c r="DO61" s="85">
        <f ca="1">VLOOKUP($E61,ETL_Price!$B$5:$CB$187,Main!DO$51,0)</f>
        <v>254.441</v>
      </c>
      <c r="DP61" s="85">
        <f ca="1">VLOOKUP($E61,ETL_Price!$B$5:$CB$187,Main!DP$51,0)</f>
        <v>102.812</v>
      </c>
      <c r="DQ61" s="85">
        <f ca="1">VLOOKUP($E61,ETL_Price!$B$5:$CB$187,Main!DQ$51,0)</f>
        <v>54.338999999999999</v>
      </c>
      <c r="DR61" s="85">
        <f ca="1">VLOOKUP($E61,ETL_Price!$B$5:$CB$187,Main!DR$51,0)</f>
        <v>327.75400000000002</v>
      </c>
      <c r="DS61" s="85">
        <f ca="1">VLOOKUP($E61,ETL_Price!$B$5:$CB$187,Main!DS$51,0)</f>
        <v>113.589</v>
      </c>
      <c r="DT61" s="85">
        <f ca="1">VLOOKUP($E61,ETL_Price!$B$5:$CB$187,Main!DT$51,0)</f>
        <v>224.55520000000001</v>
      </c>
      <c r="DU61" s="85">
        <f ca="1">VLOOKUP($E61,ETL_Price!$B$5:$CB$187,Main!DU$51,0)</f>
        <v>160.2534</v>
      </c>
      <c r="DV61" s="85">
        <f ca="1">VLOOKUP($E61,ETL_Price!$B$5:$CB$187,Main!DV$51,0)</f>
        <v>434.28820000000002</v>
      </c>
      <c r="DW61" s="85">
        <f ca="1">VLOOKUP($E61,ETL_Price!$B$5:$CB$187,Main!DW$51,0)</f>
        <v>14.64</v>
      </c>
      <c r="DX61" s="85">
        <f ca="1">VLOOKUP($E61,ETL_Price!$B$5:$CB$187,Main!DX$51,0)</f>
        <v>20.53</v>
      </c>
      <c r="DY61" s="85">
        <f ca="1">VLOOKUP($E61,ETL_Price!$B$5:$CB$187,Main!DY$51,0)</f>
        <v>7.59</v>
      </c>
      <c r="DZ61" s="85">
        <f ca="1">VLOOKUP($E61,ETL_Price!$B$5:$CB$187,Main!DZ$51,0)</f>
        <v>5.0199999999999996</v>
      </c>
      <c r="EA61" s="85">
        <f ca="1">VLOOKUP($E61,ETL_Price!$B$5:$CB$187,Main!EA$51,0)</f>
        <v>1324</v>
      </c>
      <c r="EB61" s="85">
        <f ca="1">VLOOKUP($E61,ETL_Price!$B$5:$CB$187,Main!EB$51,0)</f>
        <v>16.545999999999999</v>
      </c>
      <c r="EC61" s="85">
        <f ca="1">VLOOKUP($E61,ETL_Price!$B$5:$CB$187,Main!EC$51,0)</f>
        <v>62.04</v>
      </c>
      <c r="ED61" s="85">
        <f ca="1">VLOOKUP($E61,ETL_Price!$B$5:$CB$187,Main!ED$51,0)</f>
        <v>6.3306000000000004</v>
      </c>
      <c r="EE61" s="85">
        <f ca="1">VLOOKUP($E61,ETL_Price!$B$5:$CB$187,Main!EE$51,0)</f>
        <v>111.4</v>
      </c>
      <c r="EF61" s="85">
        <f ca="1">VLOOKUP($E61,ETL_Price!$B$5:$CB$187,Main!EF$51,0)</f>
        <v>1.2306999999999999</v>
      </c>
      <c r="EG61" s="85">
        <f ca="1">VLOOKUP($E61,ETL_Price!$B$5:$CB$187,Main!EG$51,0)</f>
        <v>1.385</v>
      </c>
      <c r="EH61" s="85">
        <f ca="1">VLOOKUP($E61,ETL_Price!$B$5:$CB$187,Main!EH$51,0)</f>
        <v>106.82</v>
      </c>
      <c r="EI61" s="85">
        <f ca="1">VLOOKUP($E61,ETL_Price!$B$5:$CB$187,Main!EI$51,0)</f>
        <v>56.658900000000003</v>
      </c>
      <c r="EJ61" s="85">
        <f ca="1">VLOOKUP($E61,ETL_Price!$B$5:$CB$187,Main!EJ$51,0)</f>
        <v>11.8149</v>
      </c>
      <c r="EK61" s="85">
        <f ca="1">VLOOKUP($E61,ETL_Price!$B$5:$CB$187,Main!EK$51,0)</f>
        <v>3.2559</v>
      </c>
    </row>
    <row r="62" spans="2:141">
      <c r="C62" s="85">
        <f>MATCH(E62,ETL_Price!$B$5:$B$187,0)</f>
        <v>9</v>
      </c>
      <c r="E62" s="119">
        <f>IF(ISNUMBER(Equities!$C14),Equities!B14,"")</f>
        <v>43167</v>
      </c>
      <c r="F62" s="120">
        <f ca="1">IF(ISNUMBER(OFFSET(INDIRECT($F$50),Main!$C62,1)),OFFSET(INDIRECT($F$50),Main!$C62,1)/100,"")</f>
        <v>0.164659</v>
      </c>
      <c r="G62" s="120">
        <f ca="1">IF(ISNUMBER(VLOOKUP($E62,ETL_Price!$B$5:$DV$187,G$50,0)),VLOOKUP($E62,ETL_Price!$B$5:$DV$187,G$50,0)/100,"")</f>
        <v>0.1741</v>
      </c>
      <c r="H62" s="120">
        <f ca="1">IF(ISNUMBER(VLOOKUP($E62,ETL_Price!$B$5:$DV$187,H$50,0)),VLOOKUP($E62,ETL_Price!$B$5:$DV$187,H$50,0)/100,"")</f>
        <v>0.2122</v>
      </c>
      <c r="I62" s="120">
        <f ca="1">IF(ISNUMBER(VLOOKUP($E62,ETL_Price!$B$5:$DV$187,I$50,0)),VLOOKUP($E62,ETL_Price!$B$5:$DV$187,I$50,0)/100,"")</f>
        <v>0.2636</v>
      </c>
      <c r="K62" s="85">
        <f ca="1">IF(ISNUMBER(CORREL(ETL_Rtn!$C13:$C72,ETL_Rtn!E13:E72)),CORREL(ETL_Rtn!$C13:$C72,ETL_Rtn!E13:E72),"")</f>
        <v>0.28624059965206833</v>
      </c>
      <c r="L62" s="85">
        <f ca="1">IF(ISNUMBER(CORREL(ETL_Rtn!$C13:$C72,ETL_Rtn!F13:F72)),CORREL(ETL_Rtn!$C13:$C72,ETL_Rtn!F13:F72),"")</f>
        <v>0.4277557533245061</v>
      </c>
      <c r="M62" s="85">
        <f ca="1">IF(ISNUMBER(CORREL(ETL_Rtn!$C13:$C72,ETL_Rtn!G13:G72)),CORREL(ETL_Rtn!$C13:$C72,ETL_Rtn!G13:G72),"")</f>
        <v>0.24769206768072094</v>
      </c>
      <c r="N62" s="85">
        <f ca="1">IF(ISNUMBER(CORREL(ETL_Rtn!$C13:$C72,ETL_Rtn!H13:H72)),CORREL(ETL_Rtn!$C13:$C72,ETL_Rtn!H13:H72),"")</f>
        <v>0.48542552773308556</v>
      </c>
      <c r="O62" s="85">
        <f ca="1">IF(ISNUMBER(CORREL(ETL_Rtn!$C13:$C72,ETL_Rtn!I13:I72)),CORREL(ETL_Rtn!$C13:$C72,ETL_Rtn!I13:I72),"")</f>
        <v>0.88009896538734478</v>
      </c>
      <c r="P62" s="85">
        <f ca="1">IF(ISNUMBER(CORREL(ETL_Rtn!$C13:$C72,ETL_Rtn!J13:J72)),CORREL(ETL_Rtn!$C13:$C72,ETL_Rtn!J13:J72),"")</f>
        <v>0.8360509993958084</v>
      </c>
      <c r="Q62" s="85">
        <f ca="1">IF(ISNUMBER(CORREL(ETL_Rtn!$C13:$C72,ETL_Rtn!K13:K72)),CORREL(ETL_Rtn!$C13:$C72,ETL_Rtn!K13:K72),"")</f>
        <v>0.34578047676640583</v>
      </c>
      <c r="R62" s="85">
        <f ca="1">IF(ISNUMBER(CORREL(ETL_Rtn!$C13:$C72,ETL_Rtn!L13:L72)),CORREL(ETL_Rtn!$C13:$C72,ETL_Rtn!L13:L72),"")</f>
        <v>0.46292291835904076</v>
      </c>
      <c r="S62" s="85">
        <f ca="1">IF(ISNUMBER(CORREL(ETL_Rtn!$C13:$C72,ETL_Rtn!M13:M72)),CORREL(ETL_Rtn!$C13:$C72,ETL_Rtn!M13:M72),"")</f>
        <v>0.45796675686128807</v>
      </c>
      <c r="T62" s="85">
        <f ca="1">IF(ISNUMBER(CORREL(ETL_Rtn!$C13:$C72,ETL_Rtn!N13:N72)),CORREL(ETL_Rtn!$C13:$C72,ETL_Rtn!N13:N72),"")</f>
        <v>0.4954686910681757</v>
      </c>
      <c r="U62" s="85">
        <f ca="1">IF(ISNUMBER(CORREL(ETL_Rtn!$C13:$C72,ETL_Rtn!O13:O72)),CORREL(ETL_Rtn!$C13:$C72,ETL_Rtn!O13:O72),"")</f>
        <v>0.4726211948195625</v>
      </c>
      <c r="V62" s="85">
        <f ca="1">IF(ISNUMBER(CORREL(ETL_Rtn!$C13:$C72,ETL_Rtn!P13:P72)),CORREL(ETL_Rtn!$C13:$C72,ETL_Rtn!P13:P72),"")</f>
        <v>0.49002270257257785</v>
      </c>
      <c r="W62" s="85">
        <f ca="1">IF(ISNUMBER(CORREL(ETL_Rtn!$C13:$C72,ETL_Rtn!Q13:Q72)),CORREL(ETL_Rtn!$C13:$C72,ETL_Rtn!Q13:Q72),"")</f>
        <v>0.38710078227508549</v>
      </c>
      <c r="X62" s="85">
        <f ca="1">IF(ISNUMBER(CORREL(ETL_Rtn!$C13:$C72,ETL_Rtn!R13:R72)),CORREL(ETL_Rtn!$C13:$C72,ETL_Rtn!R13:R72),"")</f>
        <v>0.38473642266223185</v>
      </c>
      <c r="Y62" s="85">
        <f ca="1">IF(ISNUMBER(CORREL(ETL_Rtn!$C13:$C72,ETL_Rtn!S13:S72)),CORREL(ETL_Rtn!$C13:$C72,ETL_Rtn!S13:S72),"")</f>
        <v>0.48250610500594826</v>
      </c>
      <c r="Z62" s="85">
        <f ca="1">IF(ISNUMBER(CORREL(ETL_Rtn!$C13:$C72,ETL_Rtn!T13:T72)),CORREL(ETL_Rtn!$C13:$C72,ETL_Rtn!T13:T72),"")</f>
        <v>0.30320129259550471</v>
      </c>
      <c r="AA62" s="85">
        <f ca="1">IF(ISNUMBER(CORREL(ETL_Rtn!$C13:$C72,ETL_Rtn!U13:U72)),CORREL(ETL_Rtn!$C13:$C72,ETL_Rtn!U13:U72),"")</f>
        <v>0.40551316902473039</v>
      </c>
      <c r="AB62" s="85">
        <f ca="1">IF(ISNUMBER(CORREL(ETL_Rtn!$C13:$C72,ETL_Rtn!V13:V72)),CORREL(ETL_Rtn!$C13:$C72,ETL_Rtn!V13:V72),"")</f>
        <v>0.31544785941867909</v>
      </c>
      <c r="AC62" s="85">
        <f ca="1">IF(ISNUMBER(CORREL(ETL_Rtn!$C13:$C72,ETL_Rtn!W13:W72)),CORREL(ETL_Rtn!$C13:$C72,ETL_Rtn!W13:W72),"")</f>
        <v>0.14193503046525519</v>
      </c>
      <c r="AD62" s="85">
        <f ca="1">IF(ISNUMBER(CORREL(ETL_Rtn!$C13:$C72,ETL_Rtn!X13:X72)),CORREL(ETL_Rtn!$C13:$C72,ETL_Rtn!X13:X72),"")</f>
        <v>0.10748355460367191</v>
      </c>
      <c r="AE62" s="85">
        <f ca="1">IF(ISNUMBER(CORREL(ETL_Rtn!$C13:$C72,ETL_Rtn!Y13:Y72)),CORREL(ETL_Rtn!$C13:$C72,ETL_Rtn!Y13:Y72),"")</f>
        <v>0.1915929360885375</v>
      </c>
      <c r="AF62" s="85">
        <f ca="1">IF(ISNUMBER(CORREL(ETL_Rtn!$C13:$C72,ETL_Rtn!Z13:Z72)),CORREL(ETL_Rtn!$C13:$C72,ETL_Rtn!Z13:Z72),"")</f>
        <v>-1.6633748876977782E-2</v>
      </c>
      <c r="AG62" s="85">
        <f ca="1">IF(ISNUMBER(CORREL(ETL_Rtn!$C13:$C72,ETL_Rtn!AA13:AA72)),CORREL(ETL_Rtn!$C13:$C72,ETL_Rtn!AA13:AA72),"")</f>
        <v>-8.0593762502252753E-2</v>
      </c>
      <c r="AH62" s="85">
        <f ca="1">IF(ISNUMBER(CORREL(ETL_Rtn!$C13:$C72,ETL_Rtn!AB13:AB72)),CORREL(ETL_Rtn!$C13:$C72,ETL_Rtn!AB13:AB72),"")</f>
        <v>3.8267898155898469E-2</v>
      </c>
      <c r="AI62" s="85">
        <f ca="1">IF(ISNUMBER(CORREL(ETL_Rtn!$C13:$C72,ETL_Rtn!AC13:AC72)),CORREL(ETL_Rtn!$C13:$C72,ETL_Rtn!AC13:AC72),"")</f>
        <v>0.27658331992170726</v>
      </c>
      <c r="AJ62" s="85">
        <f ca="1">IF(ISNUMBER(CORREL(ETL_Rtn!$C13:$C72,ETL_Rtn!AD13:AD72)),CORREL(ETL_Rtn!$C13:$C72,ETL_Rtn!AD13:AD72),"")</f>
        <v>0.46902302004162927</v>
      </c>
      <c r="AK62" s="85">
        <f ca="1">IF(ISNUMBER(CORREL(ETL_Rtn!$C13:$C72,ETL_Rtn!AE13:AE72)),CORREL(ETL_Rtn!$C13:$C72,ETL_Rtn!AE13:AE72),"")</f>
        <v>0.1192502499554168</v>
      </c>
      <c r="AL62" s="85">
        <f ca="1">IF(ISNUMBER(CORREL(ETL_Rtn!$C13:$C72,ETL_Rtn!AF13:AF72)),CORREL(ETL_Rtn!$C13:$C72,ETL_Rtn!AF13:AF72),"")</f>
        <v>4.8463080004593269E-2</v>
      </c>
      <c r="AM62" s="85">
        <f ca="1">IF(ISNUMBER(CORREL(ETL_Rtn!$C13:$C72,ETL_Rtn!AG13:AG72)),CORREL(ETL_Rtn!$C13:$C72,ETL_Rtn!AG13:AG72),"")</f>
        <v>0.43571448723782569</v>
      </c>
      <c r="AN62" s="85">
        <f ca="1">IF(ISNUMBER(CORREL(ETL_Rtn!$C13:$C72,ETL_Rtn!AH13:AH72)),CORREL(ETL_Rtn!$C13:$C72,ETL_Rtn!AH13:AH72),"")</f>
        <v>0.13312834285163541</v>
      </c>
      <c r="AO62" s="85">
        <f ca="1">IF(ISNUMBER(CORREL(ETL_Rtn!$C13:$C72,ETL_Rtn!AI13:AI72)),CORREL(ETL_Rtn!$C13:$C72,ETL_Rtn!AI13:AI72),"")</f>
        <v>2.5353962384719177E-2</v>
      </c>
      <c r="AP62" s="85">
        <f ca="1">IF(ISNUMBER(CORREL(ETL_Rtn!$C13:$C72,ETL_Rtn!AJ13:AJ72)),CORREL(ETL_Rtn!$C13:$C72,ETL_Rtn!AJ13:AJ72),"")</f>
        <v>7.5921426363378786E-2</v>
      </c>
      <c r="AQ62" s="85">
        <f ca="1">IF(ISNUMBER(CORREL(ETL_Rtn!$C13:$C72,ETL_Rtn!AK13:AK72)),CORREL(ETL_Rtn!$C13:$C72,ETL_Rtn!AK13:AK72),"")</f>
        <v>9.8983888315716931E-2</v>
      </c>
      <c r="AR62" s="85">
        <f ca="1">IF(ISNUMBER(CORREL(ETL_Rtn!$C13:$C72,ETL_Rtn!AL13:AL72)),CORREL(ETL_Rtn!$C13:$C72,ETL_Rtn!AL13:AL72),"")</f>
        <v>0.21251749588171759</v>
      </c>
      <c r="AS62" s="85">
        <f ca="1">IF(ISNUMBER(CORREL(ETL_Rtn!$C13:$C72,ETL_Rtn!AM13:AM72)),CORREL(ETL_Rtn!$C13:$C72,ETL_Rtn!AM13:AM72),"")</f>
        <v>-5.3195112351646548E-2</v>
      </c>
      <c r="AT62" s="85">
        <f ca="1">IF(ISNUMBER(CORREL(ETL_Rtn!$C13:$C72,ETL_Rtn!AN13:AN72)),CORREL(ETL_Rtn!$C13:$C72,ETL_Rtn!AN13:AN72),"")</f>
        <v>0.14068856219862202</v>
      </c>
      <c r="AU62" s="85">
        <f ca="1">IF(ISNUMBER(CORREL(ETL_Rtn!$C13:$C72,ETL_Rtn!AO13:AO72)),CORREL(ETL_Rtn!$C13:$C72,ETL_Rtn!AO13:AO72),"")</f>
        <v>0.29993199602834014</v>
      </c>
      <c r="AV62" s="85">
        <f ca="1">IF(ISNUMBER(CORREL(ETL_Rtn!$C13:$C72,ETL_Rtn!AP13:AP72)),CORREL(ETL_Rtn!$C13:$C72,ETL_Rtn!AP13:AP72),"")</f>
        <v>0.23843647102690127</v>
      </c>
      <c r="AW62" s="85">
        <f ca="1">IF(ISNUMBER(CORREL(ETL_Rtn!$C13:$C72,ETL_Rtn!AQ13:AQ72)),CORREL(ETL_Rtn!$C13:$C72,ETL_Rtn!AQ13:AQ72),"")</f>
        <v>-5.8060685590664199E-2</v>
      </c>
      <c r="AX62" s="85">
        <f ca="1">IF(ISNUMBER(CORREL(ETL_Rtn!$C13:$C72,ETL_Rtn!AR13:AR72)),CORREL(ETL_Rtn!$C13:$C72,ETL_Rtn!AR13:AR72),"")</f>
        <v>2.261102919689588E-3</v>
      </c>
      <c r="AY62" s="85">
        <f ca="1">IF(ISNUMBER(CORREL(ETL_Rtn!$C13:$C72,ETL_Rtn!AS13:AS72)),CORREL(ETL_Rtn!$C13:$C72,ETL_Rtn!AS13:AS72),"")</f>
        <v>5.2531777554999893E-3</v>
      </c>
      <c r="AZ62" s="85">
        <f ca="1">IF(ISNUMBER(CORREL(ETL_Rtn!$C13:$C72,ETL_Rtn!AT13:AT72)),CORREL(ETL_Rtn!$C13:$C72,ETL_Rtn!AT13:AT72),"")</f>
        <v>-3.4715899219576726E-2</v>
      </c>
      <c r="BA62" s="85">
        <f ca="1">IF(ISNUMBER(CORREL(ETL_Rtn!$C13:$C72,ETL_Rtn!AU13:AU72)),CORREL(ETL_Rtn!$C13:$C72,ETL_Rtn!AU13:AU72),"")</f>
        <v>-0.43852783361951025</v>
      </c>
      <c r="BB62" s="85">
        <f ca="1">IF(ISNUMBER(CORREL(ETL_Rtn!$C13:$C72,ETL_Rtn!AV13:AV72)),CORREL(ETL_Rtn!$C13:$C72,ETL_Rtn!AV13:AV72),"")</f>
        <v>-0.36230711675832439</v>
      </c>
      <c r="BC62" s="85">
        <f ca="1">IF(ISNUMBER(CORREL(ETL_Rtn!$C13:$C72,ETL_Rtn!AW13:AW72)),CORREL(ETL_Rtn!$C13:$C72,ETL_Rtn!AW13:AW72),"")</f>
        <v>-0.26056083675081937</v>
      </c>
      <c r="BD62" s="85">
        <f ca="1">IF(ISNUMBER(CORREL(ETL_Rtn!$C13:$C72,ETL_Rtn!AX13:AX72)),CORREL(ETL_Rtn!$C13:$C72,ETL_Rtn!AX13:AX72),"")</f>
        <v>-0.23722161077689202</v>
      </c>
      <c r="BE62" s="85">
        <f ca="1">IF(ISNUMBER(CORREL(ETL_Rtn!$C13:$C72,ETL_Rtn!AY13:AY72)),CORREL(ETL_Rtn!$C13:$C72,ETL_Rtn!AY13:AY72),"")</f>
        <v>-0.28075896635752656</v>
      </c>
      <c r="BF62" s="85">
        <f ca="1">IF(ISNUMBER(CORREL(ETL_Rtn!$C13:$C72,ETL_Rtn!AZ13:AZ72)),CORREL(ETL_Rtn!$C13:$C72,ETL_Rtn!AZ13:AZ72),"")</f>
        <v>-0.31122110011366932</v>
      </c>
      <c r="BG62" s="85">
        <f ca="1">IF(ISNUMBER(CORREL(ETL_Rtn!$C13:$C72,ETL_Rtn!BA13:BA72)),CORREL(ETL_Rtn!$C13:$C72,ETL_Rtn!BA13:BA72),"")</f>
        <v>-0.28960511961039975</v>
      </c>
      <c r="BH62" s="85">
        <f ca="1">IF(ISNUMBER(CORREL(ETL_Rtn!$C13:$C72,ETL_Rtn!BB13:BB72)),CORREL(ETL_Rtn!$C13:$C72,ETL_Rtn!BB13:BB72),"")</f>
        <v>-0.31975806456588834</v>
      </c>
      <c r="BI62" s="85">
        <f ca="1">IF(ISNUMBER(CORREL(ETL_Rtn!$C13:$C72,ETL_Rtn!BC13:BC72)),CORREL(ETL_Rtn!$C13:$C72,ETL_Rtn!BC13:BC72),"")</f>
        <v>-0.29012312380844957</v>
      </c>
      <c r="BJ62" s="85">
        <f ca="1">IF(ISNUMBER(CORREL(ETL_Rtn!$C13:$C72,ETL_Rtn!BD13:BD72)),CORREL(ETL_Rtn!$C13:$C72,ETL_Rtn!BD13:BD72),"")</f>
        <v>-0.20297552766065921</v>
      </c>
      <c r="BK62" s="85">
        <f ca="1">IF(ISNUMBER(CORREL(ETL_Rtn!$C13:$C72,ETL_Rtn!BE13:BE72)),CORREL(ETL_Rtn!$C13:$C72,ETL_Rtn!BE13:BE72),"")</f>
        <v>-0.40385716816344197</v>
      </c>
      <c r="BL62" s="85">
        <f ca="1">IF(ISNUMBER(CORREL(ETL_Rtn!$C13:$C72,ETL_Rtn!BF13:BF72)),CORREL(ETL_Rtn!$C13:$C72,ETL_Rtn!BF13:BF72),"")</f>
        <v>-5.0566121201330062E-2</v>
      </c>
      <c r="BM62" s="85">
        <f ca="1">IF(ISNUMBER(CORREL(ETL_Rtn!$C13:$C72,ETL_Rtn!BG13:BG72)),CORREL(ETL_Rtn!$C13:$C72,ETL_Rtn!BG13:BG72),"")</f>
        <v>0.31982224402697751</v>
      </c>
      <c r="BN62" s="85">
        <f ca="1">IF(ISNUMBER(CORREL(ETL_Rtn!$C13:$C72,ETL_Rtn!BH13:BH72)),CORREL(ETL_Rtn!$C13:$C72,ETL_Rtn!BH13:BH72),"")</f>
        <v>0.33952804998468533</v>
      </c>
      <c r="BO62" s="85">
        <f ca="1">IF(ISNUMBER(CORREL(ETL_Rtn!$C13:$C72,ETL_Rtn!BI13:BI72)),CORREL(ETL_Rtn!$C13:$C72,ETL_Rtn!BI13:BI72),"")</f>
        <v>0.32509992934036724</v>
      </c>
      <c r="BP62" s="85">
        <f ca="1">IF(ISNUMBER(CORREL(ETL_Rtn!$C13:$C72,ETL_Rtn!BJ13:BJ72)),CORREL(ETL_Rtn!$C13:$C72,ETL_Rtn!BJ13:BJ72),"")</f>
        <v>-5.7584241138615079E-2</v>
      </c>
      <c r="BQ62" s="85">
        <f ca="1">IF(ISNUMBER(CORREL(ETL_Rtn!$C13:$C72,ETL_Rtn!BK13:BK72)),CORREL(ETL_Rtn!$C13:$C72,ETL_Rtn!BK13:BK72),"")</f>
        <v>0.1348720170421655</v>
      </c>
      <c r="BR62" s="85">
        <f ca="1">IF(ISNUMBER(CORREL(ETL_Rtn!$C13:$C72,ETL_Rtn!BL13:BL72)),CORREL(ETL_Rtn!$C13:$C72,ETL_Rtn!BL13:BL72),"")</f>
        <v>0.27191061018571505</v>
      </c>
      <c r="BS62" s="85">
        <f ca="1">IF(ISNUMBER(CORREL(ETL_Rtn!$C13:$C72,ETL_Rtn!BM13:BM72)),CORREL(ETL_Rtn!$C13:$C72,ETL_Rtn!BM13:BM72),"")</f>
        <v>0.33470969768413533</v>
      </c>
      <c r="BT62" s="85">
        <f ca="1">IF(ISNUMBER(CORREL(ETL_Rtn!$C13:$C72,ETL_Rtn!BN13:BN72)),CORREL(ETL_Rtn!$C13:$C72,ETL_Rtn!BN13:BN72),"")</f>
        <v>-0.1494217481925377</v>
      </c>
      <c r="BU62" s="85">
        <f ca="1">IF(ISNUMBER(CORREL(ETL_Rtn!$C13:$C72,ETL_Rtn!BO13:BO72)),CORREL(ETL_Rtn!$C13:$C72,ETL_Rtn!BO13:BO72),"")</f>
        <v>-0.19826864276285358</v>
      </c>
      <c r="BV62" s="85">
        <f ca="1">IF(ISNUMBER(CORREL(ETL_Rtn!$C13:$C72,ETL_Rtn!BP13:BP72)),CORREL(ETL_Rtn!$C13:$C72,ETL_Rtn!BP13:BP72),"")</f>
        <v>-4.0948502312033305E-3</v>
      </c>
      <c r="BW62" s="85">
        <f ca="1">IF(ISNUMBER(CORREL(ETL_Rtn!$C13:$C72,ETL_Rtn!BQ13:BQ72)),CORREL(ETL_Rtn!$C13:$C72,ETL_Rtn!BQ13:BQ72),"")</f>
        <v>-0.2009764055044978</v>
      </c>
      <c r="BY62" s="85">
        <f ca="1">VLOOKUP($E62,ETL_Price!$B$5:$CB$187,Main!BY$51,0)</f>
        <v>2738.97</v>
      </c>
      <c r="BZ62" s="85">
        <f ca="1">VLOOKUP($E62,ETL_Price!$B$5:$CB$187,Main!BZ$51,0)</f>
        <v>3413.28</v>
      </c>
      <c r="CA62" s="85">
        <f ca="1">VLOOKUP($E62,ETL_Price!$B$5:$CB$187,Main!CA$51,0)</f>
        <v>84984.61</v>
      </c>
      <c r="CB62" s="85">
        <f ca="1">VLOOKUP($E62,ETL_Price!$B$5:$CB$187,Main!CB$51,0)</f>
        <v>21368.07</v>
      </c>
      <c r="CC62" s="85">
        <f ca="1">VLOOKUP($E62,ETL_Price!$B$5:$CB$187,Main!CC$51,0)</f>
        <v>30654.52</v>
      </c>
      <c r="CD62" s="85">
        <f ca="1">VLOOKUP($E62,ETL_Price!$B$5:$CB$187,Main!CD$51,0)</f>
        <v>12334.83</v>
      </c>
      <c r="CE62" s="85">
        <f ca="1">VLOOKUP($E62,ETL_Price!$B$5:$CB$187,Main!CE$51,0)</f>
        <v>2354.2600000000002</v>
      </c>
      <c r="CF62" s="85">
        <f ca="1">VLOOKUP($E62,ETL_Price!$B$5:$CB$187,Main!CF$51,0)</f>
        <v>2562.5100000000002</v>
      </c>
      <c r="CG62" s="85">
        <f ca="1">VLOOKUP($E62,ETL_Price!$B$5:$CB$187,Main!CG$51,0)</f>
        <v>207.53880000000001</v>
      </c>
      <c r="CH62" s="85">
        <f ca="1">VLOOKUP($E62,ETL_Price!$B$5:$CB$187,Main!CH$51,0)</f>
        <v>274.92</v>
      </c>
      <c r="CI62" s="85">
        <f ca="1">VLOOKUP($E62,ETL_Price!$B$5:$CB$187,Main!CI$51,0)</f>
        <v>261.47000000000003</v>
      </c>
      <c r="CJ62" s="85">
        <f ca="1">VLOOKUP($E62,ETL_Price!$B$5:$CB$187,Main!CJ$51,0)</f>
        <v>248.34</v>
      </c>
      <c r="CK62" s="85">
        <f ca="1">VLOOKUP($E62,ETL_Price!$B$5:$CB$187,Main!CK$51,0)</f>
        <v>227.13939999999999</v>
      </c>
      <c r="CL62" s="85">
        <f ca="1">VLOOKUP($E62,ETL_Price!$B$5:$CB$187,Main!CL$51,0)</f>
        <v>231.8553</v>
      </c>
      <c r="CM62" s="85">
        <f ca="1">VLOOKUP($E62,ETL_Price!$B$5:$CB$187,Main!CM$51,0)</f>
        <v>129.2372</v>
      </c>
      <c r="CN62" s="85">
        <f ca="1">VLOOKUP($E62,ETL_Price!$B$5:$CB$187,Main!CN$51,0)</f>
        <v>239.78639999999999</v>
      </c>
      <c r="CO62" s="85">
        <f ca="1">VLOOKUP($E62,ETL_Price!$B$5:$CB$187,Main!CO$51,0)</f>
        <v>68.78</v>
      </c>
      <c r="CP62" s="85">
        <f ca="1">VLOOKUP($E62,ETL_Price!$B$5:$CB$187,Main!CP$51,0)</f>
        <v>120.57</v>
      </c>
      <c r="CQ62" s="85">
        <f ca="1">VLOOKUP($E62,ETL_Price!$B$5:$CB$187,Main!CQ$51,0)</f>
        <v>488.42009999999999</v>
      </c>
      <c r="CR62" s="85">
        <f ca="1">VLOOKUP($E62,ETL_Price!$B$5:$CB$187,Main!CR$51,0)</f>
        <v>223.3818</v>
      </c>
      <c r="CS62" s="85">
        <f ca="1">VLOOKUP($E62,ETL_Price!$B$5:$CB$187,Main!CS$51,0)</f>
        <v>255.15260000000001</v>
      </c>
      <c r="CT62" s="85">
        <f ca="1">VLOOKUP($E62,ETL_Price!$B$5:$CB$187,Main!CT$51,0)</f>
        <v>2003.2</v>
      </c>
      <c r="CU62" s="85">
        <f ca="1">VLOOKUP($E62,ETL_Price!$B$5:$CB$187,Main!CU$51,0)</f>
        <v>2154.3000000000002</v>
      </c>
      <c r="CV62" s="85">
        <f ca="1">VLOOKUP($E62,ETL_Price!$B$5:$CB$187,Main!CV$51,0)</f>
        <v>2822.14</v>
      </c>
      <c r="CW62" s="85">
        <f ca="1">VLOOKUP($E62,ETL_Price!$B$5:$CB$187,Main!CW$51,0)</f>
        <v>149.30240000000001</v>
      </c>
      <c r="CX62" s="85">
        <f ca="1">VLOOKUP($E62,ETL_Price!$B$5:$CB$187,Main!CX$51,0)</f>
        <v>1307.1831999999999</v>
      </c>
      <c r="CY62" s="85">
        <f ca="1">VLOOKUP($E62,ETL_Price!$B$5:$CB$187,Main!CY$51,0)</f>
        <v>211.6831</v>
      </c>
      <c r="CZ62" s="85">
        <f ca="1">VLOOKUP($E62,ETL_Price!$B$5:$CB$187,Main!CZ$51,0)</f>
        <v>188.2071</v>
      </c>
      <c r="DA62" s="85">
        <f ca="1">VLOOKUP($E62,ETL_Price!$B$5:$CB$187,Main!DA$51,0)</f>
        <v>285.67489999999998</v>
      </c>
      <c r="DB62" s="85">
        <f ca="1">VLOOKUP($E62,ETL_Price!$B$5:$CB$187,Main!DB$51,0)</f>
        <v>200.09289999999999</v>
      </c>
      <c r="DC62" s="85">
        <f ca="1">VLOOKUP($E62,ETL_Price!$B$5:$CB$187,Main!DC$51,0)</f>
        <v>201.86349999999999</v>
      </c>
      <c r="DD62" s="85">
        <f ca="1">VLOOKUP($E62,ETL_Price!$B$5:$CB$187,Main!DD$51,0)</f>
        <v>221.7492</v>
      </c>
      <c r="DE62" s="85">
        <f ca="1">VLOOKUP($E62,ETL_Price!$B$5:$CB$187,Main!DE$51,0)</f>
        <v>213.17840000000001</v>
      </c>
      <c r="DF62" s="85">
        <f ca="1">VLOOKUP($E62,ETL_Price!$B$5:$CB$187,Main!DF$51,0)</f>
        <v>276.26389999999998</v>
      </c>
      <c r="DG62" s="85">
        <f ca="1">VLOOKUP($E62,ETL_Price!$B$5:$CB$187,Main!DG$51,0)</f>
        <v>2.8571</v>
      </c>
      <c r="DH62" s="85">
        <f ca="1">VLOOKUP($E62,ETL_Price!$B$5:$CB$187,Main!DH$51,0)</f>
        <v>0.628</v>
      </c>
      <c r="DI62" s="85">
        <f ca="1">VLOOKUP($E62,ETL_Price!$B$5:$CB$187,Main!DI$51,0)</f>
        <v>2.1135999999999999</v>
      </c>
      <c r="DJ62" s="85">
        <f ca="1">VLOOKUP($E62,ETL_Price!$B$5:$CB$187,Main!DJ$51,0)</f>
        <v>2.1187999999999998</v>
      </c>
      <c r="DK62" s="85">
        <f ca="1">VLOOKUP($E62,ETL_Price!$B$5:$CB$187,Main!DK$51,0)</f>
        <v>2.4009999999999998</v>
      </c>
      <c r="DL62" s="85">
        <f ca="1">VLOOKUP($E62,ETL_Price!$B$5:$CB$187,Main!DL$51,0)</f>
        <v>1.427</v>
      </c>
      <c r="DM62" s="85">
        <f ca="1">VLOOKUP($E62,ETL_Price!$B$5:$CB$187,Main!DM$51,0)</f>
        <v>23.616900000000001</v>
      </c>
      <c r="DN62" s="85">
        <f ca="1">VLOOKUP($E62,ETL_Price!$B$5:$CB$187,Main!DN$51,0)</f>
        <v>3</v>
      </c>
      <c r="DO62" s="85">
        <f ca="1">VLOOKUP($E62,ETL_Price!$B$5:$CB$187,Main!DO$51,0)</f>
        <v>260.387</v>
      </c>
      <c r="DP62" s="85">
        <f ca="1">VLOOKUP($E62,ETL_Price!$B$5:$CB$187,Main!DP$51,0)</f>
        <v>106.974</v>
      </c>
      <c r="DQ62" s="85">
        <f ca="1">VLOOKUP($E62,ETL_Price!$B$5:$CB$187,Main!DQ$51,0)</f>
        <v>56.12</v>
      </c>
      <c r="DR62" s="85">
        <f ca="1">VLOOKUP($E62,ETL_Price!$B$5:$CB$187,Main!DR$51,0)</f>
        <v>337.24799999999999</v>
      </c>
      <c r="DS62" s="85">
        <f ca="1">VLOOKUP($E62,ETL_Price!$B$5:$CB$187,Main!DS$51,0)</f>
        <v>117.086</v>
      </c>
      <c r="DT62" s="85">
        <f ca="1">VLOOKUP($E62,ETL_Price!$B$5:$CB$187,Main!DT$51,0)</f>
        <v>224.33269999999999</v>
      </c>
      <c r="DU62" s="85">
        <f ca="1">VLOOKUP($E62,ETL_Price!$B$5:$CB$187,Main!DU$51,0)</f>
        <v>160.0402</v>
      </c>
      <c r="DV62" s="85">
        <f ca="1">VLOOKUP($E62,ETL_Price!$B$5:$CB$187,Main!DV$51,0)</f>
        <v>433.94</v>
      </c>
      <c r="DW62" s="85">
        <f ca="1">VLOOKUP($E62,ETL_Price!$B$5:$CB$187,Main!DW$51,0)</f>
        <v>16.54</v>
      </c>
      <c r="DX62" s="85">
        <f ca="1">VLOOKUP($E62,ETL_Price!$B$5:$CB$187,Main!DX$51,0)</f>
        <v>22.7</v>
      </c>
      <c r="DY62" s="85">
        <f ca="1">VLOOKUP($E62,ETL_Price!$B$5:$CB$187,Main!DY$51,0)</f>
        <v>7.86</v>
      </c>
      <c r="DZ62" s="85">
        <f ca="1">VLOOKUP($E62,ETL_Price!$B$5:$CB$187,Main!DZ$51,0)</f>
        <v>5.04</v>
      </c>
      <c r="EA62" s="85">
        <f ca="1">VLOOKUP($E62,ETL_Price!$B$5:$CB$187,Main!EA$51,0)</f>
        <v>1321.7</v>
      </c>
      <c r="EB62" s="85">
        <f ca="1">VLOOKUP($E62,ETL_Price!$B$5:$CB$187,Main!EB$51,0)</f>
        <v>16.436</v>
      </c>
      <c r="EC62" s="85">
        <f ca="1">VLOOKUP($E62,ETL_Price!$B$5:$CB$187,Main!EC$51,0)</f>
        <v>60.12</v>
      </c>
      <c r="ED62" s="85">
        <f ca="1">VLOOKUP($E62,ETL_Price!$B$5:$CB$187,Main!ED$51,0)</f>
        <v>6.3433999999999999</v>
      </c>
      <c r="EE62" s="85">
        <f ca="1">VLOOKUP($E62,ETL_Price!$B$5:$CB$187,Main!EE$51,0)</f>
        <v>111.09</v>
      </c>
      <c r="EF62" s="85">
        <f ca="1">VLOOKUP($E62,ETL_Price!$B$5:$CB$187,Main!EF$51,0)</f>
        <v>1.2312000000000001</v>
      </c>
      <c r="EG62" s="85">
        <f ca="1">VLOOKUP($E62,ETL_Price!$B$5:$CB$187,Main!EG$51,0)</f>
        <v>1.3811</v>
      </c>
      <c r="EH62" s="85">
        <f ca="1">VLOOKUP($E62,ETL_Price!$B$5:$CB$187,Main!EH$51,0)</f>
        <v>106.23</v>
      </c>
      <c r="EI62" s="85">
        <f ca="1">VLOOKUP($E62,ETL_Price!$B$5:$CB$187,Main!EI$51,0)</f>
        <v>56.804200000000002</v>
      </c>
      <c r="EJ62" s="85">
        <f ca="1">VLOOKUP($E62,ETL_Price!$B$5:$CB$187,Main!EJ$51,0)</f>
        <v>11.9091</v>
      </c>
      <c r="EK62" s="85">
        <f ca="1">VLOOKUP($E62,ETL_Price!$B$5:$CB$187,Main!EK$51,0)</f>
        <v>3.2648999999999999</v>
      </c>
    </row>
    <row r="63" spans="2:141">
      <c r="C63" s="85">
        <f>MATCH(E63,ETL_Price!$B$5:$B$187,0)</f>
        <v>10</v>
      </c>
      <c r="E63" s="119">
        <f>IF(ISNUMBER(Equities!$C15),Equities!B15,"")</f>
        <v>43166</v>
      </c>
      <c r="F63" s="120">
        <f ca="1">IF(ISNUMBER(OFFSET(INDIRECT($F$50),Main!$C63,1)),OFFSET(INDIRECT($F$50),Main!$C63,1)/100,"")</f>
        <v>0.16392700000000002</v>
      </c>
      <c r="G63" s="120">
        <f ca="1">IF(ISNUMBER(VLOOKUP($E63,ETL_Price!$B$5:$DV$187,G$50,0)),VLOOKUP($E63,ETL_Price!$B$5:$DV$187,G$50,0)/100,"")</f>
        <v>0.17399999999999999</v>
      </c>
      <c r="H63" s="120">
        <f ca="1">IF(ISNUMBER(VLOOKUP($E63,ETL_Price!$B$5:$DV$187,H$50,0)),VLOOKUP($E63,ETL_Price!$B$5:$DV$187,H$50,0)/100,"")</f>
        <v>0.2114</v>
      </c>
      <c r="I63" s="120">
        <f ca="1">IF(ISNUMBER(VLOOKUP($E63,ETL_Price!$B$5:$DV$187,I$50,0)),VLOOKUP($E63,ETL_Price!$B$5:$DV$187,I$50,0)/100,"")</f>
        <v>0.2636</v>
      </c>
      <c r="K63" s="85">
        <f ca="1">IF(ISNUMBER(CORREL(ETL_Rtn!$C14:$C73,ETL_Rtn!E14:E73)),CORREL(ETL_Rtn!$C14:$C73,ETL_Rtn!E14:E73),"")</f>
        <v>0.28555512839613134</v>
      </c>
      <c r="L63" s="85">
        <f ca="1">IF(ISNUMBER(CORREL(ETL_Rtn!$C14:$C73,ETL_Rtn!F14:F73)),CORREL(ETL_Rtn!$C14:$C73,ETL_Rtn!F14:F73),"")</f>
        <v>0.41694414625725634</v>
      </c>
      <c r="M63" s="85">
        <f ca="1">IF(ISNUMBER(CORREL(ETL_Rtn!$C14:$C73,ETL_Rtn!G14:G73)),CORREL(ETL_Rtn!$C14:$C73,ETL_Rtn!G14:G73),"")</f>
        <v>0.2731623397824377</v>
      </c>
      <c r="N63" s="85">
        <f ca="1">IF(ISNUMBER(CORREL(ETL_Rtn!$C14:$C73,ETL_Rtn!H14:H73)),CORREL(ETL_Rtn!$C14:$C73,ETL_Rtn!H14:H73),"")</f>
        <v>0.48178458016718739</v>
      </c>
      <c r="O63" s="85">
        <f ca="1">IF(ISNUMBER(CORREL(ETL_Rtn!$C14:$C73,ETL_Rtn!I14:I73)),CORREL(ETL_Rtn!$C14:$C73,ETL_Rtn!I14:I73),"")</f>
        <v>0.87649596666974694</v>
      </c>
      <c r="P63" s="85">
        <f ca="1">IF(ISNUMBER(CORREL(ETL_Rtn!$C14:$C73,ETL_Rtn!J14:J73)),CORREL(ETL_Rtn!$C14:$C73,ETL_Rtn!J14:J73),"")</f>
        <v>0.83270396587951534</v>
      </c>
      <c r="Q63" s="85">
        <f ca="1">IF(ISNUMBER(CORREL(ETL_Rtn!$C14:$C73,ETL_Rtn!K14:K73)),CORREL(ETL_Rtn!$C14:$C73,ETL_Rtn!K14:K73),"")</f>
        <v>0.34800026532467032</v>
      </c>
      <c r="R63" s="85">
        <f ca="1">IF(ISNUMBER(CORREL(ETL_Rtn!$C14:$C73,ETL_Rtn!L14:L73)),CORREL(ETL_Rtn!$C14:$C73,ETL_Rtn!L14:L73),"")</f>
        <v>0.45999494923787232</v>
      </c>
      <c r="S63" s="85">
        <f ca="1">IF(ISNUMBER(CORREL(ETL_Rtn!$C14:$C73,ETL_Rtn!M14:M73)),CORREL(ETL_Rtn!$C14:$C73,ETL_Rtn!M14:M73),"")</f>
        <v>0.4644188344580224</v>
      </c>
      <c r="T63" s="85">
        <f ca="1">IF(ISNUMBER(CORREL(ETL_Rtn!$C14:$C73,ETL_Rtn!N14:N73)),CORREL(ETL_Rtn!$C14:$C73,ETL_Rtn!N14:N73),"")</f>
        <v>0.50796890776096237</v>
      </c>
      <c r="U63" s="85">
        <f ca="1">IF(ISNUMBER(CORREL(ETL_Rtn!$C14:$C73,ETL_Rtn!O14:O73)),CORREL(ETL_Rtn!$C14:$C73,ETL_Rtn!O14:O73),"")</f>
        <v>0.4715931783562668</v>
      </c>
      <c r="V63" s="85">
        <f ca="1">IF(ISNUMBER(CORREL(ETL_Rtn!$C14:$C73,ETL_Rtn!P14:P73)),CORREL(ETL_Rtn!$C14:$C73,ETL_Rtn!P14:P73),"")</f>
        <v>0.4875807127329449</v>
      </c>
      <c r="W63" s="85">
        <f ca="1">IF(ISNUMBER(CORREL(ETL_Rtn!$C14:$C73,ETL_Rtn!Q14:Q73)),CORREL(ETL_Rtn!$C14:$C73,ETL_Rtn!Q14:Q73),"")</f>
        <v>0.37402424876050666</v>
      </c>
      <c r="X63" s="85">
        <f ca="1">IF(ISNUMBER(CORREL(ETL_Rtn!$C14:$C73,ETL_Rtn!R14:R73)),CORREL(ETL_Rtn!$C14:$C73,ETL_Rtn!R14:R73),"")</f>
        <v>0.38167386596401959</v>
      </c>
      <c r="Y63" s="85">
        <f ca="1">IF(ISNUMBER(CORREL(ETL_Rtn!$C14:$C73,ETL_Rtn!S14:S73)),CORREL(ETL_Rtn!$C14:$C73,ETL_Rtn!S14:S73),"")</f>
        <v>0.48684214510857249</v>
      </c>
      <c r="Z63" s="85">
        <f ca="1">IF(ISNUMBER(CORREL(ETL_Rtn!$C14:$C73,ETL_Rtn!T14:T73)),CORREL(ETL_Rtn!$C14:$C73,ETL_Rtn!T14:T73),"")</f>
        <v>0.30081984428659847</v>
      </c>
      <c r="AA63" s="85">
        <f ca="1">IF(ISNUMBER(CORREL(ETL_Rtn!$C14:$C73,ETL_Rtn!U14:U73)),CORREL(ETL_Rtn!$C14:$C73,ETL_Rtn!U14:U73),"")</f>
        <v>0.402857483643078</v>
      </c>
      <c r="AB63" s="85">
        <f ca="1">IF(ISNUMBER(CORREL(ETL_Rtn!$C14:$C73,ETL_Rtn!V14:V73)),CORREL(ETL_Rtn!$C14:$C73,ETL_Rtn!V14:V73),"")</f>
        <v>0.30331205913364201</v>
      </c>
      <c r="AC63" s="85">
        <f ca="1">IF(ISNUMBER(CORREL(ETL_Rtn!$C14:$C73,ETL_Rtn!W14:W73)),CORREL(ETL_Rtn!$C14:$C73,ETL_Rtn!W14:W73),"")</f>
        <v>0.14768526887769312</v>
      </c>
      <c r="AD63" s="85">
        <f ca="1">IF(ISNUMBER(CORREL(ETL_Rtn!$C14:$C73,ETL_Rtn!X14:X73)),CORREL(ETL_Rtn!$C14:$C73,ETL_Rtn!X14:X73),"")</f>
        <v>0.11460530084399388</v>
      </c>
      <c r="AE63" s="85">
        <f ca="1">IF(ISNUMBER(CORREL(ETL_Rtn!$C14:$C73,ETL_Rtn!Y14:Y73)),CORREL(ETL_Rtn!$C14:$C73,ETL_Rtn!Y14:Y73),"")</f>
        <v>0.19461823332165698</v>
      </c>
      <c r="AF63" s="85">
        <f ca="1">IF(ISNUMBER(CORREL(ETL_Rtn!$C14:$C73,ETL_Rtn!Z14:Z73)),CORREL(ETL_Rtn!$C14:$C73,ETL_Rtn!Z14:Z73),"")</f>
        <v>-3.805632503449552E-2</v>
      </c>
      <c r="AG63" s="85">
        <f ca="1">IF(ISNUMBER(CORREL(ETL_Rtn!$C14:$C73,ETL_Rtn!AA14:AA73)),CORREL(ETL_Rtn!$C14:$C73,ETL_Rtn!AA14:AA73),"")</f>
        <v>-0.10026994703726258</v>
      </c>
      <c r="AH63" s="85">
        <f ca="1">IF(ISNUMBER(CORREL(ETL_Rtn!$C14:$C73,ETL_Rtn!AB14:AB73)),CORREL(ETL_Rtn!$C14:$C73,ETL_Rtn!AB14:AB73),"")</f>
        <v>1.7759269626699319E-2</v>
      </c>
      <c r="AI63" s="85">
        <f ca="1">IF(ISNUMBER(CORREL(ETL_Rtn!$C14:$C73,ETL_Rtn!AC14:AC73)),CORREL(ETL_Rtn!$C14:$C73,ETL_Rtn!AC14:AC73),"")</f>
        <v>0.28667453435736251</v>
      </c>
      <c r="AJ63" s="85">
        <f ca="1">IF(ISNUMBER(CORREL(ETL_Rtn!$C14:$C73,ETL_Rtn!AD14:AD73)),CORREL(ETL_Rtn!$C14:$C73,ETL_Rtn!AD14:AD73),"")</f>
        <v>0.48098999315495167</v>
      </c>
      <c r="AK63" s="85">
        <f ca="1">IF(ISNUMBER(CORREL(ETL_Rtn!$C14:$C73,ETL_Rtn!AE14:AE73)),CORREL(ETL_Rtn!$C14:$C73,ETL_Rtn!AE14:AE73),"")</f>
        <v>0.10776685361973752</v>
      </c>
      <c r="AL63" s="85">
        <f ca="1">IF(ISNUMBER(CORREL(ETL_Rtn!$C14:$C73,ETL_Rtn!AF14:AF73)),CORREL(ETL_Rtn!$C14:$C73,ETL_Rtn!AF14:AF73),"")</f>
        <v>3.5663911707955943E-2</v>
      </c>
      <c r="AM63" s="85">
        <f ca="1">IF(ISNUMBER(CORREL(ETL_Rtn!$C14:$C73,ETL_Rtn!AG14:AG73)),CORREL(ETL_Rtn!$C14:$C73,ETL_Rtn!AG14:AG73),"")</f>
        <v>0.44356737450974754</v>
      </c>
      <c r="AN63" s="85">
        <f ca="1">IF(ISNUMBER(CORREL(ETL_Rtn!$C14:$C73,ETL_Rtn!AH14:AH73)),CORREL(ETL_Rtn!$C14:$C73,ETL_Rtn!AH14:AH73),"")</f>
        <v>0.11699343206512876</v>
      </c>
      <c r="AO63" s="85">
        <f ca="1">IF(ISNUMBER(CORREL(ETL_Rtn!$C14:$C73,ETL_Rtn!AI14:AI73)),CORREL(ETL_Rtn!$C14:$C73,ETL_Rtn!AI14:AI73),"")</f>
        <v>1.4058884004786958E-2</v>
      </c>
      <c r="AP63" s="85">
        <f ca="1">IF(ISNUMBER(CORREL(ETL_Rtn!$C14:$C73,ETL_Rtn!AJ14:AJ73)),CORREL(ETL_Rtn!$C14:$C73,ETL_Rtn!AJ14:AJ73),"")</f>
        <v>7.3331263498469412E-2</v>
      </c>
      <c r="AQ63" s="85">
        <f ca="1">IF(ISNUMBER(CORREL(ETL_Rtn!$C14:$C73,ETL_Rtn!AK14:AK73)),CORREL(ETL_Rtn!$C14:$C73,ETL_Rtn!AK14:AK73),"")</f>
        <v>9.102091765729807E-2</v>
      </c>
      <c r="AR63" s="85">
        <f ca="1">IF(ISNUMBER(CORREL(ETL_Rtn!$C14:$C73,ETL_Rtn!AL14:AL73)),CORREL(ETL_Rtn!$C14:$C73,ETL_Rtn!AL14:AL73),"")</f>
        <v>0.20165383216314597</v>
      </c>
      <c r="AS63" s="85">
        <f ca="1">IF(ISNUMBER(CORREL(ETL_Rtn!$C14:$C73,ETL_Rtn!AM14:AM73)),CORREL(ETL_Rtn!$C14:$C73,ETL_Rtn!AM14:AM73),"")</f>
        <v>-3.6744556834276389E-2</v>
      </c>
      <c r="AT63" s="85">
        <f ca="1">IF(ISNUMBER(CORREL(ETL_Rtn!$C14:$C73,ETL_Rtn!AN14:AN73)),CORREL(ETL_Rtn!$C14:$C73,ETL_Rtn!AN14:AN73),"")</f>
        <v>0.1648673416300597</v>
      </c>
      <c r="AU63" s="85">
        <f ca="1">IF(ISNUMBER(CORREL(ETL_Rtn!$C14:$C73,ETL_Rtn!AO14:AO73)),CORREL(ETL_Rtn!$C14:$C73,ETL_Rtn!AO14:AO73),"")</f>
        <v>0.34943021190099394</v>
      </c>
      <c r="AV63" s="85">
        <f ca="1">IF(ISNUMBER(CORREL(ETL_Rtn!$C14:$C73,ETL_Rtn!AP14:AP73)),CORREL(ETL_Rtn!$C14:$C73,ETL_Rtn!AP14:AP73),"")</f>
        <v>0.26579238058991289</v>
      </c>
      <c r="AW63" s="85">
        <f ca="1">IF(ISNUMBER(CORREL(ETL_Rtn!$C14:$C73,ETL_Rtn!AQ14:AQ73)),CORREL(ETL_Rtn!$C14:$C73,ETL_Rtn!AQ14:AQ73),"")</f>
        <v>-7.572628120611781E-2</v>
      </c>
      <c r="AX63" s="85">
        <f ca="1">IF(ISNUMBER(CORREL(ETL_Rtn!$C14:$C73,ETL_Rtn!AR14:AR73)),CORREL(ETL_Rtn!$C14:$C73,ETL_Rtn!AR14:AR73),"")</f>
        <v>3.0923737064602885E-2</v>
      </c>
      <c r="AY63" s="85">
        <f ca="1">IF(ISNUMBER(CORREL(ETL_Rtn!$C14:$C73,ETL_Rtn!AS14:AS73)),CORREL(ETL_Rtn!$C14:$C73,ETL_Rtn!AS14:AS73),"")</f>
        <v>2.8522091121605631E-2</v>
      </c>
      <c r="AZ63" s="85">
        <f ca="1">IF(ISNUMBER(CORREL(ETL_Rtn!$C14:$C73,ETL_Rtn!AT14:AT73)),CORREL(ETL_Rtn!$C14:$C73,ETL_Rtn!AT14:AT73),"")</f>
        <v>3.3423810744718416E-3</v>
      </c>
      <c r="BA63" s="85">
        <f ca="1">IF(ISNUMBER(CORREL(ETL_Rtn!$C14:$C73,ETL_Rtn!AU14:AU73)),CORREL(ETL_Rtn!$C14:$C73,ETL_Rtn!AU14:AU73),"")</f>
        <v>-0.43313942828344992</v>
      </c>
      <c r="BB63" s="85">
        <f ca="1">IF(ISNUMBER(CORREL(ETL_Rtn!$C14:$C73,ETL_Rtn!AV14:AV73)),CORREL(ETL_Rtn!$C14:$C73,ETL_Rtn!AV14:AV73),"")</f>
        <v>-0.34598836634106961</v>
      </c>
      <c r="BC63" s="85">
        <f ca="1">IF(ISNUMBER(CORREL(ETL_Rtn!$C14:$C73,ETL_Rtn!AW14:AW73)),CORREL(ETL_Rtn!$C14:$C73,ETL_Rtn!AW14:AW73),"")</f>
        <v>-0.25752157927119113</v>
      </c>
      <c r="BD63" s="85">
        <f ca="1">IF(ISNUMBER(CORREL(ETL_Rtn!$C14:$C73,ETL_Rtn!AX14:AX73)),CORREL(ETL_Rtn!$C14:$C73,ETL_Rtn!AX14:AX73),"")</f>
        <v>-0.23574951675739647</v>
      </c>
      <c r="BE63" s="85">
        <f ca="1">IF(ISNUMBER(CORREL(ETL_Rtn!$C14:$C73,ETL_Rtn!AY14:AY73)),CORREL(ETL_Rtn!$C14:$C73,ETL_Rtn!AY14:AY73),"")</f>
        <v>-0.27600072906610207</v>
      </c>
      <c r="BF63" s="85">
        <f ca="1">IF(ISNUMBER(CORREL(ETL_Rtn!$C14:$C73,ETL_Rtn!AZ14:AZ73)),CORREL(ETL_Rtn!$C14:$C73,ETL_Rtn!AZ14:AZ73),"")</f>
        <v>-0.31696876813942104</v>
      </c>
      <c r="BG63" s="85">
        <f ca="1">IF(ISNUMBER(CORREL(ETL_Rtn!$C14:$C73,ETL_Rtn!BA14:BA73)),CORREL(ETL_Rtn!$C14:$C73,ETL_Rtn!BA14:BA73),"")</f>
        <v>-0.29148715788226126</v>
      </c>
      <c r="BH63" s="85">
        <f ca="1">IF(ISNUMBER(CORREL(ETL_Rtn!$C14:$C73,ETL_Rtn!BB14:BB73)),CORREL(ETL_Rtn!$C14:$C73,ETL_Rtn!BB14:BB73),"")</f>
        <v>-0.33418657064943946</v>
      </c>
      <c r="BI63" s="85">
        <f ca="1">IF(ISNUMBER(CORREL(ETL_Rtn!$C14:$C73,ETL_Rtn!BC14:BC73)),CORREL(ETL_Rtn!$C14:$C73,ETL_Rtn!BC14:BC73),"")</f>
        <v>-0.2838763841740452</v>
      </c>
      <c r="BJ63" s="85">
        <f ca="1">IF(ISNUMBER(CORREL(ETL_Rtn!$C14:$C73,ETL_Rtn!BD14:BD73)),CORREL(ETL_Rtn!$C14:$C73,ETL_Rtn!BD14:BD73),"")</f>
        <v>-0.19541685424482555</v>
      </c>
      <c r="BK63" s="85">
        <f ca="1">IF(ISNUMBER(CORREL(ETL_Rtn!$C14:$C73,ETL_Rtn!BE14:BE73)),CORREL(ETL_Rtn!$C14:$C73,ETL_Rtn!BE14:BE73),"")</f>
        <v>-0.37999098078043503</v>
      </c>
      <c r="BL63" s="85">
        <f ca="1">IF(ISNUMBER(CORREL(ETL_Rtn!$C14:$C73,ETL_Rtn!BF14:BF73)),CORREL(ETL_Rtn!$C14:$C73,ETL_Rtn!BF14:BF73),"")</f>
        <v>-4.7319398982866377E-2</v>
      </c>
      <c r="BM63" s="85">
        <f ca="1">IF(ISNUMBER(CORREL(ETL_Rtn!$C14:$C73,ETL_Rtn!BG14:BG73)),CORREL(ETL_Rtn!$C14:$C73,ETL_Rtn!BG14:BG73),"")</f>
        <v>0.33044104867051771</v>
      </c>
      <c r="BN63" s="85">
        <f ca="1">IF(ISNUMBER(CORREL(ETL_Rtn!$C14:$C73,ETL_Rtn!BH14:BH73)),CORREL(ETL_Rtn!$C14:$C73,ETL_Rtn!BH14:BH73),"")</f>
        <v>0.33961523666190219</v>
      </c>
      <c r="BO63" s="85">
        <f ca="1">IF(ISNUMBER(CORREL(ETL_Rtn!$C14:$C73,ETL_Rtn!BI14:BI73)),CORREL(ETL_Rtn!$C14:$C73,ETL_Rtn!BI14:BI73),"")</f>
        <v>0.35751377104632698</v>
      </c>
      <c r="BP63" s="85">
        <f ca="1">IF(ISNUMBER(CORREL(ETL_Rtn!$C14:$C73,ETL_Rtn!BJ14:BJ73)),CORREL(ETL_Rtn!$C14:$C73,ETL_Rtn!BJ14:BJ73),"")</f>
        <v>-8.554667554472653E-2</v>
      </c>
      <c r="BQ63" s="85">
        <f ca="1">IF(ISNUMBER(CORREL(ETL_Rtn!$C14:$C73,ETL_Rtn!BK14:BK73)),CORREL(ETL_Rtn!$C14:$C73,ETL_Rtn!BK14:BK73),"")</f>
        <v>0.16927782882328521</v>
      </c>
      <c r="BR63" s="85">
        <f ca="1">IF(ISNUMBER(CORREL(ETL_Rtn!$C14:$C73,ETL_Rtn!BL14:BL73)),CORREL(ETL_Rtn!$C14:$C73,ETL_Rtn!BL14:BL73),"")</f>
        <v>0.32969875730657777</v>
      </c>
      <c r="BS63" s="85">
        <f ca="1">IF(ISNUMBER(CORREL(ETL_Rtn!$C14:$C73,ETL_Rtn!BM14:BM73)),CORREL(ETL_Rtn!$C14:$C73,ETL_Rtn!BM14:BM73),"")</f>
        <v>0.36728083333944916</v>
      </c>
      <c r="BT63" s="85">
        <f ca="1">IF(ISNUMBER(CORREL(ETL_Rtn!$C14:$C73,ETL_Rtn!BN14:BN73)),CORREL(ETL_Rtn!$C14:$C73,ETL_Rtn!BN14:BN73),"")</f>
        <v>-0.16170090162482836</v>
      </c>
      <c r="BU63" s="85">
        <f ca="1">IF(ISNUMBER(CORREL(ETL_Rtn!$C14:$C73,ETL_Rtn!BO14:BO73)),CORREL(ETL_Rtn!$C14:$C73,ETL_Rtn!BO14:BO73),"")</f>
        <v>-0.2063152228562761</v>
      </c>
      <c r="BV63" s="85">
        <f ca="1">IF(ISNUMBER(CORREL(ETL_Rtn!$C14:$C73,ETL_Rtn!BP14:BP73)),CORREL(ETL_Rtn!$C14:$C73,ETL_Rtn!BP14:BP73),"")</f>
        <v>-2.8776118528518614E-2</v>
      </c>
      <c r="BW63" s="85">
        <f ca="1">IF(ISNUMBER(CORREL(ETL_Rtn!$C14:$C73,ETL_Rtn!BQ14:BQ73)),CORREL(ETL_Rtn!$C14:$C73,ETL_Rtn!BQ14:BQ73),"")</f>
        <v>-0.22933494623170844</v>
      </c>
      <c r="BY63" s="85">
        <f ca="1">VLOOKUP($E63,ETL_Price!$B$5:$CB$187,Main!BY$51,0)</f>
        <v>2726.8</v>
      </c>
      <c r="BZ63" s="85">
        <f ca="1">VLOOKUP($E63,ETL_Price!$B$5:$CB$187,Main!BZ$51,0)</f>
        <v>3377.36</v>
      </c>
      <c r="CA63" s="85">
        <f ca="1">VLOOKUP($E63,ETL_Price!$B$5:$CB$187,Main!CA$51,0)</f>
        <v>85483.55</v>
      </c>
      <c r="CB63" s="85">
        <f ca="1">VLOOKUP($E63,ETL_Price!$B$5:$CB$187,Main!CB$51,0)</f>
        <v>21252.720000000001</v>
      </c>
      <c r="CC63" s="85">
        <f ca="1">VLOOKUP($E63,ETL_Price!$B$5:$CB$187,Main!CC$51,0)</f>
        <v>30196.92</v>
      </c>
      <c r="CD63" s="85">
        <f ca="1">VLOOKUP($E63,ETL_Price!$B$5:$CB$187,Main!CD$51,0)</f>
        <v>12180.29</v>
      </c>
      <c r="CE63" s="85">
        <f ca="1">VLOOKUP($E63,ETL_Price!$B$5:$CB$187,Main!CE$51,0)</f>
        <v>2345.1999999999998</v>
      </c>
      <c r="CF63" s="85">
        <f ca="1">VLOOKUP($E63,ETL_Price!$B$5:$CB$187,Main!CF$51,0)</f>
        <v>2548.5700000000002</v>
      </c>
      <c r="CG63" s="85">
        <f ca="1">VLOOKUP($E63,ETL_Price!$B$5:$CB$187,Main!CG$51,0)</f>
        <v>207.70760000000001</v>
      </c>
      <c r="CH63" s="85">
        <f ca="1">VLOOKUP($E63,ETL_Price!$B$5:$CB$187,Main!CH$51,0)</f>
        <v>275.41000000000003</v>
      </c>
      <c r="CI63" s="85">
        <f ca="1">VLOOKUP($E63,ETL_Price!$B$5:$CB$187,Main!CI$51,0)</f>
        <v>260.29000000000002</v>
      </c>
      <c r="CJ63" s="85">
        <f ca="1">VLOOKUP($E63,ETL_Price!$B$5:$CB$187,Main!CJ$51,0)</f>
        <v>247.54</v>
      </c>
      <c r="CK63" s="85">
        <f ca="1">VLOOKUP($E63,ETL_Price!$B$5:$CB$187,Main!CK$51,0)</f>
        <v>225.22669999999999</v>
      </c>
      <c r="CL63" s="85">
        <f ca="1">VLOOKUP($E63,ETL_Price!$B$5:$CB$187,Main!CL$51,0)</f>
        <v>230.2345</v>
      </c>
      <c r="CM63" s="85">
        <f ca="1">VLOOKUP($E63,ETL_Price!$B$5:$CB$187,Main!CM$51,0)</f>
        <v>128.87530000000001</v>
      </c>
      <c r="CN63" s="85">
        <f ca="1">VLOOKUP($E63,ETL_Price!$B$5:$CB$187,Main!CN$51,0)</f>
        <v>238.4898</v>
      </c>
      <c r="CO63" s="85">
        <f ca="1">VLOOKUP($E63,ETL_Price!$B$5:$CB$187,Main!CO$51,0)</f>
        <v>68.42</v>
      </c>
      <c r="CP63" s="85">
        <f ca="1">VLOOKUP($E63,ETL_Price!$B$5:$CB$187,Main!CP$51,0)</f>
        <v>119.71</v>
      </c>
      <c r="CQ63" s="85">
        <f ca="1">VLOOKUP($E63,ETL_Price!$B$5:$CB$187,Main!CQ$51,0)</f>
        <v>488.9785</v>
      </c>
      <c r="CR63" s="85">
        <f ca="1">VLOOKUP($E63,ETL_Price!$B$5:$CB$187,Main!CR$51,0)</f>
        <v>223.70670000000001</v>
      </c>
      <c r="CS63" s="85">
        <f ca="1">VLOOKUP($E63,ETL_Price!$B$5:$CB$187,Main!CS$51,0)</f>
        <v>255.38399999999999</v>
      </c>
      <c r="CT63" s="85">
        <f ca="1">VLOOKUP($E63,ETL_Price!$B$5:$CB$187,Main!CT$51,0)</f>
        <v>2001.15</v>
      </c>
      <c r="CU63" s="85">
        <f ca="1">VLOOKUP($E63,ETL_Price!$B$5:$CB$187,Main!CU$51,0)</f>
        <v>2152.19</v>
      </c>
      <c r="CV63" s="85">
        <f ca="1">VLOOKUP($E63,ETL_Price!$B$5:$CB$187,Main!CV$51,0)</f>
        <v>2819.17</v>
      </c>
      <c r="CW63" s="85">
        <f ca="1">VLOOKUP($E63,ETL_Price!$B$5:$CB$187,Main!CW$51,0)</f>
        <v>149.37540000000001</v>
      </c>
      <c r="CX63" s="85">
        <f ca="1">VLOOKUP($E63,ETL_Price!$B$5:$CB$187,Main!CX$51,0)</f>
        <v>1308.0291</v>
      </c>
      <c r="CY63" s="85">
        <f ca="1">VLOOKUP($E63,ETL_Price!$B$5:$CB$187,Main!CY$51,0)</f>
        <v>211.80260000000001</v>
      </c>
      <c r="CZ63" s="85">
        <f ca="1">VLOOKUP($E63,ETL_Price!$B$5:$CB$187,Main!CZ$51,0)</f>
        <v>188.29949999999999</v>
      </c>
      <c r="DA63" s="85">
        <f ca="1">VLOOKUP($E63,ETL_Price!$B$5:$CB$187,Main!DA$51,0)</f>
        <v>285.90649999999999</v>
      </c>
      <c r="DB63" s="85">
        <f ca="1">VLOOKUP($E63,ETL_Price!$B$5:$CB$187,Main!DB$51,0)</f>
        <v>200.13679999999999</v>
      </c>
      <c r="DC63" s="85">
        <f ca="1">VLOOKUP($E63,ETL_Price!$B$5:$CB$187,Main!DC$51,0)</f>
        <v>201.9641</v>
      </c>
      <c r="DD63" s="85">
        <f ca="1">VLOOKUP($E63,ETL_Price!$B$5:$CB$187,Main!DD$51,0)</f>
        <v>222.0025</v>
      </c>
      <c r="DE63" s="85">
        <f ca="1">VLOOKUP($E63,ETL_Price!$B$5:$CB$187,Main!DE$51,0)</f>
        <v>213.41390000000001</v>
      </c>
      <c r="DF63" s="85">
        <f ca="1">VLOOKUP($E63,ETL_Price!$B$5:$CB$187,Main!DF$51,0)</f>
        <v>276.45460000000003</v>
      </c>
      <c r="DG63" s="85">
        <f ca="1">VLOOKUP($E63,ETL_Price!$B$5:$CB$187,Main!DG$51,0)</f>
        <v>2.8826999999999998</v>
      </c>
      <c r="DH63" s="85">
        <f ca="1">VLOOKUP($E63,ETL_Price!$B$5:$CB$187,Main!DH$51,0)</f>
        <v>0.65500000000000003</v>
      </c>
      <c r="DI63" s="85">
        <f ca="1">VLOOKUP($E63,ETL_Price!$B$5:$CB$187,Main!DI$51,0)</f>
        <v>2.1471999999999998</v>
      </c>
      <c r="DJ63" s="85">
        <f ca="1">VLOOKUP($E63,ETL_Price!$B$5:$CB$187,Main!DJ$51,0)</f>
        <v>2.1318999999999999</v>
      </c>
      <c r="DK63" s="85">
        <f ca="1">VLOOKUP($E63,ETL_Price!$B$5:$CB$187,Main!DK$51,0)</f>
        <v>2.3788999999999998</v>
      </c>
      <c r="DL63" s="85">
        <f ca="1">VLOOKUP($E63,ETL_Price!$B$5:$CB$187,Main!DL$51,0)</f>
        <v>1.4379999999999999</v>
      </c>
      <c r="DM63" s="85">
        <f ca="1">VLOOKUP($E63,ETL_Price!$B$5:$CB$187,Main!DM$51,0)</f>
        <v>24.4161</v>
      </c>
      <c r="DN63" s="85">
        <f ca="1">VLOOKUP($E63,ETL_Price!$B$5:$CB$187,Main!DN$51,0)</f>
        <v>1.88</v>
      </c>
      <c r="DO63" s="85">
        <f ca="1">VLOOKUP($E63,ETL_Price!$B$5:$CB$187,Main!DO$51,0)</f>
        <v>262.93799999999999</v>
      </c>
      <c r="DP63" s="85">
        <f ca="1">VLOOKUP($E63,ETL_Price!$B$5:$CB$187,Main!DP$51,0)</f>
        <v>111.398</v>
      </c>
      <c r="DQ63" s="85">
        <f ca="1">VLOOKUP($E63,ETL_Price!$B$5:$CB$187,Main!DQ$51,0)</f>
        <v>56.77</v>
      </c>
      <c r="DR63" s="85">
        <f ca="1">VLOOKUP($E63,ETL_Price!$B$5:$CB$187,Main!DR$51,0)</f>
        <v>338.733</v>
      </c>
      <c r="DS63" s="85">
        <f ca="1">VLOOKUP($E63,ETL_Price!$B$5:$CB$187,Main!DS$51,0)</f>
        <v>119.34699999999999</v>
      </c>
      <c r="DT63" s="85">
        <f ca="1">VLOOKUP($E63,ETL_Price!$B$5:$CB$187,Main!DT$51,0)</f>
        <v>224.8878</v>
      </c>
      <c r="DU63" s="85">
        <f ca="1">VLOOKUP($E63,ETL_Price!$B$5:$CB$187,Main!DU$51,0)</f>
        <v>160.94759999999999</v>
      </c>
      <c r="DV63" s="85">
        <f ca="1">VLOOKUP($E63,ETL_Price!$B$5:$CB$187,Main!DV$51,0)</f>
        <v>433.2824</v>
      </c>
      <c r="DW63" s="85">
        <f ca="1">VLOOKUP($E63,ETL_Price!$B$5:$CB$187,Main!DW$51,0)</f>
        <v>17.760000000000002</v>
      </c>
      <c r="DX63" s="85">
        <f ca="1">VLOOKUP($E63,ETL_Price!$B$5:$CB$187,Main!DX$51,0)</f>
        <v>23.38</v>
      </c>
      <c r="DY63" s="85">
        <f ca="1">VLOOKUP($E63,ETL_Price!$B$5:$CB$187,Main!DY$51,0)</f>
        <v>8.14</v>
      </c>
      <c r="DZ63" s="85">
        <f ca="1">VLOOKUP($E63,ETL_Price!$B$5:$CB$187,Main!DZ$51,0)</f>
        <v>4.9874999999999998</v>
      </c>
      <c r="EA63" s="85">
        <f ca="1">VLOOKUP($E63,ETL_Price!$B$5:$CB$187,Main!EA$51,0)</f>
        <v>1327.6</v>
      </c>
      <c r="EB63" s="85">
        <f ca="1">VLOOKUP($E63,ETL_Price!$B$5:$CB$187,Main!EB$51,0)</f>
        <v>16.428000000000001</v>
      </c>
      <c r="EC63" s="85">
        <f ca="1">VLOOKUP($E63,ETL_Price!$B$5:$CB$187,Main!EC$51,0)</f>
        <v>61.15</v>
      </c>
      <c r="ED63" s="85">
        <f ca="1">VLOOKUP($E63,ETL_Price!$B$5:$CB$187,Main!ED$51,0)</f>
        <v>6.3198999999999996</v>
      </c>
      <c r="EE63" s="85">
        <f ca="1">VLOOKUP($E63,ETL_Price!$B$5:$CB$187,Main!EE$51,0)</f>
        <v>111.45</v>
      </c>
      <c r="EF63" s="85">
        <f ca="1">VLOOKUP($E63,ETL_Price!$B$5:$CB$187,Main!EF$51,0)</f>
        <v>1.2411000000000001</v>
      </c>
      <c r="EG63" s="85">
        <f ca="1">VLOOKUP($E63,ETL_Price!$B$5:$CB$187,Main!EG$51,0)</f>
        <v>1.3895999999999999</v>
      </c>
      <c r="EH63" s="85">
        <f ca="1">VLOOKUP($E63,ETL_Price!$B$5:$CB$187,Main!EH$51,0)</f>
        <v>106.07</v>
      </c>
      <c r="EI63" s="85">
        <f ca="1">VLOOKUP($E63,ETL_Price!$B$5:$CB$187,Main!EI$51,0)</f>
        <v>56.804200000000002</v>
      </c>
      <c r="EJ63" s="85">
        <f ca="1">VLOOKUP($E63,ETL_Price!$B$5:$CB$187,Main!EJ$51,0)</f>
        <v>11.835599999999999</v>
      </c>
      <c r="EK63" s="85">
        <f ca="1">VLOOKUP($E63,ETL_Price!$B$5:$CB$187,Main!EK$51,0)</f>
        <v>3.2437</v>
      </c>
    </row>
    <row r="64" spans="2:141">
      <c r="C64" s="85">
        <f>MATCH(E64,ETL_Price!$B$5:$B$187,0)</f>
        <v>11</v>
      </c>
      <c r="E64" s="119">
        <f>IF(ISNUMBER(Equities!$C16),Equities!B16,"")</f>
        <v>43165</v>
      </c>
      <c r="F64" s="120">
        <f ca="1">IF(ISNUMBER(OFFSET(INDIRECT($F$50),Main!$C64,1)),OFFSET(INDIRECT($F$50),Main!$C64,1)/100,"")</f>
        <v>0.16384100000000001</v>
      </c>
      <c r="G64" s="120">
        <f ca="1">IF(ISNUMBER(VLOOKUP($E64,ETL_Price!$B$5:$DV$187,G$50,0)),VLOOKUP($E64,ETL_Price!$B$5:$DV$187,G$50,0)/100,"")</f>
        <v>0.17430000000000001</v>
      </c>
      <c r="H64" s="120">
        <f ca="1">IF(ISNUMBER(VLOOKUP($E64,ETL_Price!$B$5:$DV$187,H$50,0)),VLOOKUP($E64,ETL_Price!$B$5:$DV$187,H$50,0)/100,"")</f>
        <v>0.21</v>
      </c>
      <c r="I64" s="120">
        <f ca="1">IF(ISNUMBER(VLOOKUP($E64,ETL_Price!$B$5:$DV$187,I$50,0)),VLOOKUP($E64,ETL_Price!$B$5:$DV$187,I$50,0)/100,"")</f>
        <v>0.26239999999999997</v>
      </c>
      <c r="K64" s="85">
        <f ca="1">IF(ISNUMBER(CORREL(ETL_Rtn!$C15:$C74,ETL_Rtn!E15:E74)),CORREL(ETL_Rtn!$C15:$C74,ETL_Rtn!E15:E74),"")</f>
        <v>0.28351291226512759</v>
      </c>
      <c r="L64" s="85">
        <f ca="1">IF(ISNUMBER(CORREL(ETL_Rtn!$C15:$C74,ETL_Rtn!F15:F74)),CORREL(ETL_Rtn!$C15:$C74,ETL_Rtn!F15:F74),"")</f>
        <v>0.4186709450345501</v>
      </c>
      <c r="M64" s="85">
        <f ca="1">IF(ISNUMBER(CORREL(ETL_Rtn!$C15:$C74,ETL_Rtn!G15:G74)),CORREL(ETL_Rtn!$C15:$C74,ETL_Rtn!G15:G74),"")</f>
        <v>0.25277319003982285</v>
      </c>
      <c r="N64" s="85">
        <f ca="1">IF(ISNUMBER(CORREL(ETL_Rtn!$C15:$C74,ETL_Rtn!H15:H74)),CORREL(ETL_Rtn!$C15:$C74,ETL_Rtn!H15:H74),"")</f>
        <v>0.47450912067121387</v>
      </c>
      <c r="O64" s="85">
        <f ca="1">IF(ISNUMBER(CORREL(ETL_Rtn!$C15:$C74,ETL_Rtn!I15:I74)),CORREL(ETL_Rtn!$C15:$C74,ETL_Rtn!I15:I74),"")</f>
        <v>0.87666614266470799</v>
      </c>
      <c r="P64" s="85">
        <f ca="1">IF(ISNUMBER(CORREL(ETL_Rtn!$C15:$C74,ETL_Rtn!J15:J74)),CORREL(ETL_Rtn!$C15:$C74,ETL_Rtn!J15:J74),"")</f>
        <v>0.83280687945842313</v>
      </c>
      <c r="Q64" s="85">
        <f ca="1">IF(ISNUMBER(CORREL(ETL_Rtn!$C15:$C74,ETL_Rtn!K15:K74)),CORREL(ETL_Rtn!$C15:$C74,ETL_Rtn!K15:K74),"")</f>
        <v>0.34607273628808083</v>
      </c>
      <c r="R64" s="85">
        <f ca="1">IF(ISNUMBER(CORREL(ETL_Rtn!$C15:$C74,ETL_Rtn!L15:L74)),CORREL(ETL_Rtn!$C15:$C74,ETL_Rtn!L15:L74),"")</f>
        <v>0.45997702640517241</v>
      </c>
      <c r="S64" s="85">
        <f ca="1">IF(ISNUMBER(CORREL(ETL_Rtn!$C15:$C74,ETL_Rtn!M15:M74)),CORREL(ETL_Rtn!$C15:$C74,ETL_Rtn!M15:M74),"")</f>
        <v>0.45732737290014186</v>
      </c>
      <c r="T64" s="85">
        <f ca="1">IF(ISNUMBER(CORREL(ETL_Rtn!$C15:$C74,ETL_Rtn!N15:N74)),CORREL(ETL_Rtn!$C15:$C74,ETL_Rtn!N15:N74),"")</f>
        <v>0.50818982427068582</v>
      </c>
      <c r="U64" s="85">
        <f ca="1">IF(ISNUMBER(CORREL(ETL_Rtn!$C15:$C74,ETL_Rtn!O15:O74)),CORREL(ETL_Rtn!$C15:$C74,ETL_Rtn!O15:O74),"")</f>
        <v>0.471999998124706</v>
      </c>
      <c r="V64" s="85">
        <f ca="1">IF(ISNUMBER(CORREL(ETL_Rtn!$C15:$C74,ETL_Rtn!P15:P74)),CORREL(ETL_Rtn!$C15:$C74,ETL_Rtn!P15:P74),"")</f>
        <v>0.48439319640021378</v>
      </c>
      <c r="W64" s="85">
        <f ca="1">IF(ISNUMBER(CORREL(ETL_Rtn!$C15:$C74,ETL_Rtn!Q15:Q74)),CORREL(ETL_Rtn!$C15:$C74,ETL_Rtn!Q15:Q74),"")</f>
        <v>0.37493966106681814</v>
      </c>
      <c r="X64" s="85">
        <f ca="1">IF(ISNUMBER(CORREL(ETL_Rtn!$C15:$C74,ETL_Rtn!R15:R74)),CORREL(ETL_Rtn!$C15:$C74,ETL_Rtn!R15:R74),"")</f>
        <v>0.38763741957614845</v>
      </c>
      <c r="Y64" s="85">
        <f ca="1">IF(ISNUMBER(CORREL(ETL_Rtn!$C15:$C74,ETL_Rtn!S15:S74)),CORREL(ETL_Rtn!$C15:$C74,ETL_Rtn!S15:S74),"")</f>
        <v>0.4775183353115543</v>
      </c>
      <c r="Z64" s="85">
        <f ca="1">IF(ISNUMBER(CORREL(ETL_Rtn!$C15:$C74,ETL_Rtn!T15:T74)),CORREL(ETL_Rtn!$C15:$C74,ETL_Rtn!T15:T74),"")</f>
        <v>0.30241957690417787</v>
      </c>
      <c r="AA64" s="85">
        <f ca="1">IF(ISNUMBER(CORREL(ETL_Rtn!$C15:$C74,ETL_Rtn!U15:U74)),CORREL(ETL_Rtn!$C15:$C74,ETL_Rtn!U15:U74),"")</f>
        <v>0.4024697885484354</v>
      </c>
      <c r="AB64" s="85">
        <f ca="1">IF(ISNUMBER(CORREL(ETL_Rtn!$C15:$C74,ETL_Rtn!V15:V74)),CORREL(ETL_Rtn!$C15:$C74,ETL_Rtn!V15:V74),"")</f>
        <v>0.29766699499711402</v>
      </c>
      <c r="AC64" s="85">
        <f ca="1">IF(ISNUMBER(CORREL(ETL_Rtn!$C15:$C74,ETL_Rtn!W15:W74)),CORREL(ETL_Rtn!$C15:$C74,ETL_Rtn!W15:W74),"")</f>
        <v>0.15856446826610998</v>
      </c>
      <c r="AD64" s="85">
        <f ca="1">IF(ISNUMBER(CORREL(ETL_Rtn!$C15:$C74,ETL_Rtn!X15:X74)),CORREL(ETL_Rtn!$C15:$C74,ETL_Rtn!X15:X74),"")</f>
        <v>0.12500645674036898</v>
      </c>
      <c r="AE64" s="85">
        <f ca="1">IF(ISNUMBER(CORREL(ETL_Rtn!$C15:$C74,ETL_Rtn!Y15:Y74)),CORREL(ETL_Rtn!$C15:$C74,ETL_Rtn!Y15:Y74),"")</f>
        <v>0.20511388548847631</v>
      </c>
      <c r="AF64" s="85">
        <f ca="1">IF(ISNUMBER(CORREL(ETL_Rtn!$C15:$C74,ETL_Rtn!Z15:Z74)),CORREL(ETL_Rtn!$C15:$C74,ETL_Rtn!Z15:Z74),"")</f>
        <v>-1.8015059031554856E-2</v>
      </c>
      <c r="AG64" s="85">
        <f ca="1">IF(ISNUMBER(CORREL(ETL_Rtn!$C15:$C74,ETL_Rtn!AA15:AA74)),CORREL(ETL_Rtn!$C15:$C74,ETL_Rtn!AA15:AA74),"")</f>
        <v>-7.8131735671033306E-2</v>
      </c>
      <c r="AH64" s="85">
        <f ca="1">IF(ISNUMBER(CORREL(ETL_Rtn!$C15:$C74,ETL_Rtn!AB15:AB74)),CORREL(ETL_Rtn!$C15:$C74,ETL_Rtn!AB15:AB74),"")</f>
        <v>3.4549528377537067E-2</v>
      </c>
      <c r="AI64" s="85">
        <f ca="1">IF(ISNUMBER(CORREL(ETL_Rtn!$C15:$C74,ETL_Rtn!AC15:AC74)),CORREL(ETL_Rtn!$C15:$C74,ETL_Rtn!AC15:AC74),"")</f>
        <v>0.2881573798069203</v>
      </c>
      <c r="AJ64" s="85">
        <f ca="1">IF(ISNUMBER(CORREL(ETL_Rtn!$C15:$C74,ETL_Rtn!AD15:AD74)),CORREL(ETL_Rtn!$C15:$C74,ETL_Rtn!AD15:AD74),"")</f>
        <v>0.48061602183630336</v>
      </c>
      <c r="AK64" s="85">
        <f ca="1">IF(ISNUMBER(CORREL(ETL_Rtn!$C15:$C74,ETL_Rtn!AE15:AE74)),CORREL(ETL_Rtn!$C15:$C74,ETL_Rtn!AE15:AE74),"")</f>
        <v>0.10549723259567023</v>
      </c>
      <c r="AL64" s="85">
        <f ca="1">IF(ISNUMBER(CORREL(ETL_Rtn!$C15:$C74,ETL_Rtn!AF15:AF74)),CORREL(ETL_Rtn!$C15:$C74,ETL_Rtn!AF15:AF74),"")</f>
        <v>3.5261618585738105E-2</v>
      </c>
      <c r="AM64" s="85">
        <f ca="1">IF(ISNUMBER(CORREL(ETL_Rtn!$C15:$C74,ETL_Rtn!AG15:AG74)),CORREL(ETL_Rtn!$C15:$C74,ETL_Rtn!AG15:AG74),"")</f>
        <v>0.435787567104235</v>
      </c>
      <c r="AN64" s="85">
        <f ca="1">IF(ISNUMBER(CORREL(ETL_Rtn!$C15:$C74,ETL_Rtn!AH15:AH74)),CORREL(ETL_Rtn!$C15:$C74,ETL_Rtn!AH15:AH74),"")</f>
        <v>0.11412980916183708</v>
      </c>
      <c r="AO64" s="85">
        <f ca="1">IF(ISNUMBER(CORREL(ETL_Rtn!$C15:$C74,ETL_Rtn!AI15:AI74)),CORREL(ETL_Rtn!$C15:$C74,ETL_Rtn!AI15:AI74),"")</f>
        <v>5.5278621451561533E-3</v>
      </c>
      <c r="AP64" s="85">
        <f ca="1">IF(ISNUMBER(CORREL(ETL_Rtn!$C15:$C74,ETL_Rtn!AJ15:AJ74)),CORREL(ETL_Rtn!$C15:$C74,ETL_Rtn!AJ15:AJ74),"")</f>
        <v>6.748402076895467E-2</v>
      </c>
      <c r="AQ64" s="85">
        <f ca="1">IF(ISNUMBER(CORREL(ETL_Rtn!$C15:$C74,ETL_Rtn!AK15:AK74)),CORREL(ETL_Rtn!$C15:$C74,ETL_Rtn!AK15:AK74),"")</f>
        <v>9.0589005095288416E-2</v>
      </c>
      <c r="AR64" s="85">
        <f ca="1">IF(ISNUMBER(CORREL(ETL_Rtn!$C15:$C74,ETL_Rtn!AL15:AL74)),CORREL(ETL_Rtn!$C15:$C74,ETL_Rtn!AL15:AL74),"")</f>
        <v>0.2043718721320093</v>
      </c>
      <c r="AS64" s="85">
        <f ca="1">IF(ISNUMBER(CORREL(ETL_Rtn!$C15:$C74,ETL_Rtn!AM15:AM74)),CORREL(ETL_Rtn!$C15:$C74,ETL_Rtn!AM15:AM74),"")</f>
        <v>-5.7359639911613539E-2</v>
      </c>
      <c r="AT64" s="85">
        <f ca="1">IF(ISNUMBER(CORREL(ETL_Rtn!$C15:$C74,ETL_Rtn!AN15:AN74)),CORREL(ETL_Rtn!$C15:$C74,ETL_Rtn!AN15:AN74),"")</f>
        <v>0.15644615528167558</v>
      </c>
      <c r="AU64" s="85">
        <f ca="1">IF(ISNUMBER(CORREL(ETL_Rtn!$C15:$C74,ETL_Rtn!AO15:AO74)),CORREL(ETL_Rtn!$C15:$C74,ETL_Rtn!AO15:AO74),"")</f>
        <v>0.3070323103323811</v>
      </c>
      <c r="AV64" s="85">
        <f ca="1">IF(ISNUMBER(CORREL(ETL_Rtn!$C15:$C74,ETL_Rtn!AP15:AP74)),CORREL(ETL_Rtn!$C15:$C74,ETL_Rtn!AP15:AP74),"")</f>
        <v>0.2346314801985144</v>
      </c>
      <c r="AW64" s="85">
        <f ca="1">IF(ISNUMBER(CORREL(ETL_Rtn!$C15:$C74,ETL_Rtn!AQ15:AQ74)),CORREL(ETL_Rtn!$C15:$C74,ETL_Rtn!AQ15:AQ74),"")</f>
        <v>-9.670863882738652E-2</v>
      </c>
      <c r="AX64" s="85">
        <f ca="1">IF(ISNUMBER(CORREL(ETL_Rtn!$C15:$C74,ETL_Rtn!AR15:AR74)),CORREL(ETL_Rtn!$C15:$C74,ETL_Rtn!AR15:AR74),"")</f>
        <v>3.6642697967453321E-2</v>
      </c>
      <c r="AY64" s="85">
        <f ca="1">IF(ISNUMBER(CORREL(ETL_Rtn!$C15:$C74,ETL_Rtn!AS15:AS74)),CORREL(ETL_Rtn!$C15:$C74,ETL_Rtn!AS15:AS74),"")</f>
        <v>3.5887475747193691E-2</v>
      </c>
      <c r="AZ64" s="85">
        <f ca="1">IF(ISNUMBER(CORREL(ETL_Rtn!$C15:$C74,ETL_Rtn!AT15:AT74)),CORREL(ETL_Rtn!$C15:$C74,ETL_Rtn!AT15:AT74),"")</f>
        <v>-3.6453700077839742E-3</v>
      </c>
      <c r="BA64" s="85">
        <f ca="1">IF(ISNUMBER(CORREL(ETL_Rtn!$C15:$C74,ETL_Rtn!AU15:AU74)),CORREL(ETL_Rtn!$C15:$C74,ETL_Rtn!AU15:AU74),"")</f>
        <v>-0.43490305725043726</v>
      </c>
      <c r="BB64" s="85">
        <f ca="1">IF(ISNUMBER(CORREL(ETL_Rtn!$C15:$C74,ETL_Rtn!AV15:AV74)),CORREL(ETL_Rtn!$C15:$C74,ETL_Rtn!AV15:AV74),"")</f>
        <v>-0.35771245459804019</v>
      </c>
      <c r="BC64" s="85">
        <f ca="1">IF(ISNUMBER(CORREL(ETL_Rtn!$C15:$C74,ETL_Rtn!AW15:AW74)),CORREL(ETL_Rtn!$C15:$C74,ETL_Rtn!AW15:AW74),"")</f>
        <v>-0.25753759792623915</v>
      </c>
      <c r="BD64" s="85">
        <f ca="1">IF(ISNUMBER(CORREL(ETL_Rtn!$C15:$C74,ETL_Rtn!AX15:AX74)),CORREL(ETL_Rtn!$C15:$C74,ETL_Rtn!AX15:AX74),"")</f>
        <v>-0.23545266703890816</v>
      </c>
      <c r="BE64" s="85">
        <f ca="1">IF(ISNUMBER(CORREL(ETL_Rtn!$C15:$C74,ETL_Rtn!AY15:AY74)),CORREL(ETL_Rtn!$C15:$C74,ETL_Rtn!AY15:AY74),"")</f>
        <v>-0.23061745174163012</v>
      </c>
      <c r="BF64" s="85">
        <f ca="1">IF(ISNUMBER(CORREL(ETL_Rtn!$C15:$C74,ETL_Rtn!AZ15:AZ74)),CORREL(ETL_Rtn!$C15:$C74,ETL_Rtn!AZ15:AZ74),"")</f>
        <v>-0.31677791950866696</v>
      </c>
      <c r="BG64" s="85">
        <f ca="1">IF(ISNUMBER(CORREL(ETL_Rtn!$C15:$C74,ETL_Rtn!BA15:BA74)),CORREL(ETL_Rtn!$C15:$C74,ETL_Rtn!BA15:BA74),"")</f>
        <v>-0.29079066369194878</v>
      </c>
      <c r="BH64" s="85">
        <f ca="1">IF(ISNUMBER(CORREL(ETL_Rtn!$C15:$C74,ETL_Rtn!BB15:BB74)),CORREL(ETL_Rtn!$C15:$C74,ETL_Rtn!BB15:BB74),"")</f>
        <v>-0.33318277628333737</v>
      </c>
      <c r="BI64" s="85">
        <f ca="1">IF(ISNUMBER(CORREL(ETL_Rtn!$C15:$C74,ETL_Rtn!BC15:BC74)),CORREL(ETL_Rtn!$C15:$C74,ETL_Rtn!BC15:BC74),"")</f>
        <v>-0.28565445276559465</v>
      </c>
      <c r="BJ64" s="85">
        <f ca="1">IF(ISNUMBER(CORREL(ETL_Rtn!$C15:$C74,ETL_Rtn!BD15:BD74)),CORREL(ETL_Rtn!$C15:$C74,ETL_Rtn!BD15:BD74),"")</f>
        <v>-0.20987344447741466</v>
      </c>
      <c r="BK64" s="85">
        <f ca="1">IF(ISNUMBER(CORREL(ETL_Rtn!$C15:$C74,ETL_Rtn!BE15:BE74)),CORREL(ETL_Rtn!$C15:$C74,ETL_Rtn!BE15:BE74),"")</f>
        <v>-0.38116166806813939</v>
      </c>
      <c r="BL64" s="85">
        <f ca="1">IF(ISNUMBER(CORREL(ETL_Rtn!$C15:$C74,ETL_Rtn!BF15:BF74)),CORREL(ETL_Rtn!$C15:$C74,ETL_Rtn!BF15:BF74),"")</f>
        <v>-6.0985269532908802E-2</v>
      </c>
      <c r="BM64" s="85">
        <f ca="1">IF(ISNUMBER(CORREL(ETL_Rtn!$C15:$C74,ETL_Rtn!BG15:BG74)),CORREL(ETL_Rtn!$C15:$C74,ETL_Rtn!BG15:BG74),"")</f>
        <v>0.33067567557680522</v>
      </c>
      <c r="BN64" s="85">
        <f ca="1">IF(ISNUMBER(CORREL(ETL_Rtn!$C15:$C74,ETL_Rtn!BH15:BH74)),CORREL(ETL_Rtn!$C15:$C74,ETL_Rtn!BH15:BH74),"")</f>
        <v>0.34212670078030449</v>
      </c>
      <c r="BO64" s="85">
        <f ca="1">IF(ISNUMBER(CORREL(ETL_Rtn!$C15:$C74,ETL_Rtn!BI15:BI74)),CORREL(ETL_Rtn!$C15:$C74,ETL_Rtn!BI15:BI74),"")</f>
        <v>0.3414916002022052</v>
      </c>
      <c r="BP64" s="85">
        <f ca="1">IF(ISNUMBER(CORREL(ETL_Rtn!$C15:$C74,ETL_Rtn!BJ15:BJ74)),CORREL(ETL_Rtn!$C15:$C74,ETL_Rtn!BJ15:BJ74),"")</f>
        <v>-8.4505123127161075E-2</v>
      </c>
      <c r="BQ64" s="85">
        <f ca="1">IF(ISNUMBER(CORREL(ETL_Rtn!$C15:$C74,ETL_Rtn!BK15:BK74)),CORREL(ETL_Rtn!$C15:$C74,ETL_Rtn!BK15:BK74),"")</f>
        <v>0.17413424031390129</v>
      </c>
      <c r="BR64" s="85">
        <f ca="1">IF(ISNUMBER(CORREL(ETL_Rtn!$C15:$C74,ETL_Rtn!BL15:BL74)),CORREL(ETL_Rtn!$C15:$C74,ETL_Rtn!BL15:BL74),"")</f>
        <v>0.33784531480835484</v>
      </c>
      <c r="BS64" s="85">
        <f ca="1">IF(ISNUMBER(CORREL(ETL_Rtn!$C15:$C74,ETL_Rtn!BM15:BM74)),CORREL(ETL_Rtn!$C15:$C74,ETL_Rtn!BM15:BM74),"")</f>
        <v>0.37507579585258088</v>
      </c>
      <c r="BT64" s="85">
        <f ca="1">IF(ISNUMBER(CORREL(ETL_Rtn!$C15:$C74,ETL_Rtn!BN15:BN74)),CORREL(ETL_Rtn!$C15:$C74,ETL_Rtn!BN15:BN74),"")</f>
        <v>-0.17484261887745295</v>
      </c>
      <c r="BU64" s="85">
        <f ca="1">IF(ISNUMBER(CORREL(ETL_Rtn!$C15:$C74,ETL_Rtn!BO15:BO74)),CORREL(ETL_Rtn!$C15:$C74,ETL_Rtn!BO15:BO74),"")</f>
        <v>-0.21538479187007412</v>
      </c>
      <c r="BV64" s="85">
        <f ca="1">IF(ISNUMBER(CORREL(ETL_Rtn!$C15:$C74,ETL_Rtn!BP15:BP74)),CORREL(ETL_Rtn!$C15:$C74,ETL_Rtn!BP15:BP74),"")</f>
        <v>-3.763438391677687E-2</v>
      </c>
      <c r="BW64" s="85">
        <f ca="1">IF(ISNUMBER(CORREL(ETL_Rtn!$C15:$C74,ETL_Rtn!BQ15:BQ74)),CORREL(ETL_Rtn!$C15:$C74,ETL_Rtn!BQ15:BQ74),"")</f>
        <v>-0.22202052859427812</v>
      </c>
      <c r="BY64" s="85">
        <f ca="1">VLOOKUP($E64,ETL_Price!$B$5:$CB$187,Main!BY$51,0)</f>
        <v>2728.12</v>
      </c>
      <c r="BZ64" s="85">
        <f ca="1">VLOOKUP($E64,ETL_Price!$B$5:$CB$187,Main!BZ$51,0)</f>
        <v>3357.86</v>
      </c>
      <c r="CA64" s="85">
        <f ca="1">VLOOKUP($E64,ETL_Price!$B$5:$CB$187,Main!CA$51,0)</f>
        <v>85653.02</v>
      </c>
      <c r="CB64" s="85">
        <f ca="1">VLOOKUP($E64,ETL_Price!$B$5:$CB$187,Main!CB$51,0)</f>
        <v>21417.759999999998</v>
      </c>
      <c r="CC64" s="85">
        <f ca="1">VLOOKUP($E64,ETL_Price!$B$5:$CB$187,Main!CC$51,0)</f>
        <v>30510.73</v>
      </c>
      <c r="CD64" s="85">
        <f ca="1">VLOOKUP($E64,ETL_Price!$B$5:$CB$187,Main!CD$51,0)</f>
        <v>12311.54</v>
      </c>
      <c r="CE64" s="85">
        <f ca="1">VLOOKUP($E64,ETL_Price!$B$5:$CB$187,Main!CE$51,0)</f>
        <v>2340.27</v>
      </c>
      <c r="CF64" s="85">
        <f ca="1">VLOOKUP($E64,ETL_Price!$B$5:$CB$187,Main!CF$51,0)</f>
        <v>2546.85</v>
      </c>
      <c r="CG64" s="85">
        <f ca="1">VLOOKUP($E64,ETL_Price!$B$5:$CB$187,Main!CG$51,0)</f>
        <v>209.36770000000001</v>
      </c>
      <c r="CH64" s="85">
        <f ca="1">VLOOKUP($E64,ETL_Price!$B$5:$CB$187,Main!CH$51,0)</f>
        <v>276.20999999999998</v>
      </c>
      <c r="CI64" s="85">
        <f ca="1">VLOOKUP($E64,ETL_Price!$B$5:$CB$187,Main!CI$51,0)</f>
        <v>260.47000000000003</v>
      </c>
      <c r="CJ64" s="85">
        <f ca="1">VLOOKUP($E64,ETL_Price!$B$5:$CB$187,Main!CJ$51,0)</f>
        <v>248.94</v>
      </c>
      <c r="CK64" s="85">
        <f ca="1">VLOOKUP($E64,ETL_Price!$B$5:$CB$187,Main!CK$51,0)</f>
        <v>226.33029999999999</v>
      </c>
      <c r="CL64" s="85">
        <f ca="1">VLOOKUP($E64,ETL_Price!$B$5:$CB$187,Main!CL$51,0)</f>
        <v>229.32849999999999</v>
      </c>
      <c r="CM64" s="85">
        <f ca="1">VLOOKUP($E64,ETL_Price!$B$5:$CB$187,Main!CM$51,0)</f>
        <v>129.13489999999999</v>
      </c>
      <c r="CN64" s="85">
        <f ca="1">VLOOKUP($E64,ETL_Price!$B$5:$CB$187,Main!CN$51,0)</f>
        <v>237.33369999999999</v>
      </c>
      <c r="CO64" s="85">
        <f ca="1">VLOOKUP($E64,ETL_Price!$B$5:$CB$187,Main!CO$51,0)</f>
        <v>68.45</v>
      </c>
      <c r="CP64" s="85">
        <f ca="1">VLOOKUP($E64,ETL_Price!$B$5:$CB$187,Main!CP$51,0)</f>
        <v>120.09</v>
      </c>
      <c r="CQ64" s="85">
        <f ca="1">VLOOKUP($E64,ETL_Price!$B$5:$CB$187,Main!CQ$51,0)</f>
        <v>488.83620000000002</v>
      </c>
      <c r="CR64" s="85">
        <f ca="1">VLOOKUP($E64,ETL_Price!$B$5:$CB$187,Main!CR$51,0)</f>
        <v>223.50980000000001</v>
      </c>
      <c r="CS64" s="85">
        <f ca="1">VLOOKUP($E64,ETL_Price!$B$5:$CB$187,Main!CS$51,0)</f>
        <v>255.50319999999999</v>
      </c>
      <c r="CT64" s="85">
        <f ca="1">VLOOKUP($E64,ETL_Price!$B$5:$CB$187,Main!CT$51,0)</f>
        <v>2002.32</v>
      </c>
      <c r="CU64" s="85">
        <f ca="1">VLOOKUP($E64,ETL_Price!$B$5:$CB$187,Main!CU$51,0)</f>
        <v>2153.3000000000002</v>
      </c>
      <c r="CV64" s="85">
        <f ca="1">VLOOKUP($E64,ETL_Price!$B$5:$CB$187,Main!CV$51,0)</f>
        <v>2822.47</v>
      </c>
      <c r="CW64" s="85">
        <f ca="1">VLOOKUP($E64,ETL_Price!$B$5:$CB$187,Main!CW$51,0)</f>
        <v>149.30340000000001</v>
      </c>
      <c r="CX64" s="85">
        <f ca="1">VLOOKUP($E64,ETL_Price!$B$5:$CB$187,Main!CX$51,0)</f>
        <v>1309.231</v>
      </c>
      <c r="CY64" s="85">
        <f ca="1">VLOOKUP($E64,ETL_Price!$B$5:$CB$187,Main!CY$51,0)</f>
        <v>211.78389999999999</v>
      </c>
      <c r="CZ64" s="85">
        <f ca="1">VLOOKUP($E64,ETL_Price!$B$5:$CB$187,Main!CZ$51,0)</f>
        <v>188.2312</v>
      </c>
      <c r="DA64" s="85">
        <f ca="1">VLOOKUP($E64,ETL_Price!$B$5:$CB$187,Main!DA$51,0)</f>
        <v>286.1422</v>
      </c>
      <c r="DB64" s="85">
        <f ca="1">VLOOKUP($E64,ETL_Price!$B$5:$CB$187,Main!DB$51,0)</f>
        <v>200.20079999999999</v>
      </c>
      <c r="DC64" s="85">
        <f ca="1">VLOOKUP($E64,ETL_Price!$B$5:$CB$187,Main!DC$51,0)</f>
        <v>201.9845</v>
      </c>
      <c r="DD64" s="85">
        <f ca="1">VLOOKUP($E64,ETL_Price!$B$5:$CB$187,Main!DD$51,0)</f>
        <v>222.1208</v>
      </c>
      <c r="DE64" s="85">
        <f ca="1">VLOOKUP($E64,ETL_Price!$B$5:$CB$187,Main!DE$51,0)</f>
        <v>213.2799</v>
      </c>
      <c r="DF64" s="85">
        <f ca="1">VLOOKUP($E64,ETL_Price!$B$5:$CB$187,Main!DF$51,0)</f>
        <v>276.36700000000002</v>
      </c>
      <c r="DG64" s="85">
        <f ca="1">VLOOKUP($E64,ETL_Price!$B$5:$CB$187,Main!DG$51,0)</f>
        <v>2.8862999999999999</v>
      </c>
      <c r="DH64" s="85">
        <f ca="1">VLOOKUP($E64,ETL_Price!$B$5:$CB$187,Main!DH$51,0)</f>
        <v>0.67500000000000004</v>
      </c>
      <c r="DI64" s="85">
        <f ca="1">VLOOKUP($E64,ETL_Price!$B$5:$CB$187,Main!DI$51,0)</f>
        <v>2.1276000000000002</v>
      </c>
      <c r="DJ64" s="85">
        <f ca="1">VLOOKUP($E64,ETL_Price!$B$5:$CB$187,Main!DJ$51,0)</f>
        <v>2.1284999999999998</v>
      </c>
      <c r="DK64" s="85">
        <f ca="1">VLOOKUP($E64,ETL_Price!$B$5:$CB$187,Main!DK$51,0)</f>
        <v>2.3875000000000002</v>
      </c>
      <c r="DL64" s="85">
        <f ca="1">VLOOKUP($E64,ETL_Price!$B$5:$CB$187,Main!DL$51,0)</f>
        <v>1.4379999999999999</v>
      </c>
      <c r="DM64" s="85">
        <f ca="1">VLOOKUP($E64,ETL_Price!$B$5:$CB$187,Main!DM$51,0)</f>
        <v>25.292899999999999</v>
      </c>
      <c r="DN64" s="85">
        <f ca="1">VLOOKUP($E64,ETL_Price!$B$5:$CB$187,Main!DN$51,0)</f>
        <v>1.5699999999999998</v>
      </c>
      <c r="DO64" s="85">
        <f ca="1">VLOOKUP($E64,ETL_Price!$B$5:$CB$187,Main!DO$51,0)</f>
        <v>263.79199999999997</v>
      </c>
      <c r="DP64" s="85">
        <f ca="1">VLOOKUP($E64,ETL_Price!$B$5:$CB$187,Main!DP$51,0)</f>
        <v>114.383</v>
      </c>
      <c r="DQ64" s="85">
        <f ca="1">VLOOKUP($E64,ETL_Price!$B$5:$CB$187,Main!DQ$51,0)</f>
        <v>56.262</v>
      </c>
      <c r="DR64" s="85">
        <f ca="1">VLOOKUP($E64,ETL_Price!$B$5:$CB$187,Main!DR$51,0)</f>
        <v>335.505</v>
      </c>
      <c r="DS64" s="85">
        <f ca="1">VLOOKUP($E64,ETL_Price!$B$5:$CB$187,Main!DS$51,0)</f>
        <v>118.619</v>
      </c>
      <c r="DT64" s="85">
        <f ca="1">VLOOKUP($E64,ETL_Price!$B$5:$CB$187,Main!DT$51,0)</f>
        <v>220.2226</v>
      </c>
      <c r="DU64" s="85">
        <f ca="1">VLOOKUP($E64,ETL_Price!$B$5:$CB$187,Main!DU$51,0)</f>
        <v>156.55359999999999</v>
      </c>
      <c r="DV64" s="85">
        <f ca="1">VLOOKUP($E64,ETL_Price!$B$5:$CB$187,Main!DV$51,0)</f>
        <v>427.37689999999998</v>
      </c>
      <c r="DW64" s="85">
        <f ca="1">VLOOKUP($E64,ETL_Price!$B$5:$CB$187,Main!DW$51,0)</f>
        <v>18.36</v>
      </c>
      <c r="DX64" s="85">
        <f ca="1">VLOOKUP($E64,ETL_Price!$B$5:$CB$187,Main!DX$51,0)</f>
        <v>23.68</v>
      </c>
      <c r="DY64" s="85">
        <f ca="1">VLOOKUP($E64,ETL_Price!$B$5:$CB$187,Main!DY$51,0)</f>
        <v>8.08</v>
      </c>
      <c r="DZ64" s="85">
        <f ca="1">VLOOKUP($E64,ETL_Price!$B$5:$CB$187,Main!DZ$51,0)</f>
        <v>5.3224999999999998</v>
      </c>
      <c r="EA64" s="85">
        <f ca="1">VLOOKUP($E64,ETL_Price!$B$5:$CB$187,Main!EA$51,0)</f>
        <v>1335.2</v>
      </c>
      <c r="EB64" s="85">
        <f ca="1">VLOOKUP($E64,ETL_Price!$B$5:$CB$187,Main!EB$51,0)</f>
        <v>16.715</v>
      </c>
      <c r="EC64" s="85">
        <f ca="1">VLOOKUP($E64,ETL_Price!$B$5:$CB$187,Main!EC$51,0)</f>
        <v>62.6</v>
      </c>
      <c r="ED64" s="85">
        <f ca="1">VLOOKUP($E64,ETL_Price!$B$5:$CB$187,Main!ED$51,0)</f>
        <v>6.3105000000000002</v>
      </c>
      <c r="EE64" s="85">
        <f ca="1">VLOOKUP($E64,ETL_Price!$B$5:$CB$187,Main!EE$51,0)</f>
        <v>111.54</v>
      </c>
      <c r="EF64" s="85">
        <f ca="1">VLOOKUP($E64,ETL_Price!$B$5:$CB$187,Main!EF$51,0)</f>
        <v>1.2403999999999999</v>
      </c>
      <c r="EG64" s="85">
        <f ca="1">VLOOKUP($E64,ETL_Price!$B$5:$CB$187,Main!EG$51,0)</f>
        <v>1.3888</v>
      </c>
      <c r="EH64" s="85">
        <f ca="1">VLOOKUP($E64,ETL_Price!$B$5:$CB$187,Main!EH$51,0)</f>
        <v>106.13</v>
      </c>
      <c r="EI64" s="85">
        <f ca="1">VLOOKUP($E64,ETL_Price!$B$5:$CB$187,Main!EI$51,0)</f>
        <v>56.659799999999997</v>
      </c>
      <c r="EJ64" s="85">
        <f ca="1">VLOOKUP($E64,ETL_Price!$B$5:$CB$187,Main!EJ$51,0)</f>
        <v>11.773199999999999</v>
      </c>
      <c r="EK64" s="85">
        <f ca="1">VLOOKUP($E64,ETL_Price!$B$5:$CB$187,Main!EK$51,0)</f>
        <v>3.2109999999999999</v>
      </c>
    </row>
    <row r="65" spans="3:141">
      <c r="C65" s="85">
        <f>MATCH(E65,ETL_Price!$B$5:$B$187,0)</f>
        <v>12</v>
      </c>
      <c r="E65" s="119">
        <f>IF(ISNUMBER(Equities!$C17),Equities!B17,"")</f>
        <v>43164</v>
      </c>
      <c r="F65" s="120">
        <f ca="1">IF(ISNUMBER(OFFSET(INDIRECT($F$50),Main!$C65,1)),OFFSET(INDIRECT($F$50),Main!$C65,1)/100,"")</f>
        <v>0.16384100000000001</v>
      </c>
      <c r="G65" s="120">
        <f ca="1">IF(ISNUMBER(VLOOKUP($E65,ETL_Price!$B$5:$DV$187,G$50,0)),VLOOKUP($E65,ETL_Price!$B$5:$DV$187,G$50,0)/100,"")</f>
        <v>0.1744</v>
      </c>
      <c r="H65" s="120">
        <f ca="1">IF(ISNUMBER(VLOOKUP($E65,ETL_Price!$B$5:$DV$187,H$50,0)),VLOOKUP($E65,ETL_Price!$B$5:$DV$187,H$50,0)/100,"")</f>
        <v>0.21129999999999999</v>
      </c>
      <c r="I65" s="120">
        <f ca="1">IF(ISNUMBER(VLOOKUP($E65,ETL_Price!$B$5:$DV$187,I$50,0)),VLOOKUP($E65,ETL_Price!$B$5:$DV$187,I$50,0)/100,"")</f>
        <v>0.26450000000000001</v>
      </c>
      <c r="K65" s="85">
        <f ca="1">IF(ISNUMBER(CORREL(ETL_Rtn!$C16:$C75,ETL_Rtn!E16:E75)),CORREL(ETL_Rtn!$C16:$C75,ETL_Rtn!E16:E75),"")</f>
        <v>0.27288606840025087</v>
      </c>
      <c r="L65" s="85">
        <f ca="1">IF(ISNUMBER(CORREL(ETL_Rtn!$C16:$C75,ETL_Rtn!F16:F75)),CORREL(ETL_Rtn!$C16:$C75,ETL_Rtn!F16:F75),"")</f>
        <v>0.38762994868377509</v>
      </c>
      <c r="M65" s="85">
        <f ca="1">IF(ISNUMBER(CORREL(ETL_Rtn!$C16:$C75,ETL_Rtn!G16:G75)),CORREL(ETL_Rtn!$C16:$C75,ETL_Rtn!G16:G75),"")</f>
        <v>0.23615206233734967</v>
      </c>
      <c r="N65" s="85">
        <f ca="1">IF(ISNUMBER(CORREL(ETL_Rtn!$C16:$C75,ETL_Rtn!H16:H75)),CORREL(ETL_Rtn!$C16:$C75,ETL_Rtn!H16:H75),"")</f>
        <v>0.44414392903055733</v>
      </c>
      <c r="O65" s="85">
        <f ca="1">IF(ISNUMBER(CORREL(ETL_Rtn!$C16:$C75,ETL_Rtn!I16:I75)),CORREL(ETL_Rtn!$C16:$C75,ETL_Rtn!I16:I75),"")</f>
        <v>0.86126226688853458</v>
      </c>
      <c r="P65" s="85">
        <f ca="1">IF(ISNUMBER(CORREL(ETL_Rtn!$C16:$C75,ETL_Rtn!J16:J75)),CORREL(ETL_Rtn!$C16:$C75,ETL_Rtn!J16:J75),"")</f>
        <v>0.82126252378886955</v>
      </c>
      <c r="Q65" s="85">
        <f ca="1">IF(ISNUMBER(CORREL(ETL_Rtn!$C16:$C75,ETL_Rtn!K16:K75)),CORREL(ETL_Rtn!$C16:$C75,ETL_Rtn!K16:K75),"")</f>
        <v>0.33634880137912376</v>
      </c>
      <c r="R65" s="85">
        <f ca="1">IF(ISNUMBER(CORREL(ETL_Rtn!$C16:$C75,ETL_Rtn!L16:L75)),CORREL(ETL_Rtn!$C16:$C75,ETL_Rtn!L16:L75),"")</f>
        <v>0.44428783860966997</v>
      </c>
      <c r="S65" s="85">
        <f ca="1">IF(ISNUMBER(CORREL(ETL_Rtn!$C16:$C75,ETL_Rtn!M16:M75)),CORREL(ETL_Rtn!$C16:$C75,ETL_Rtn!M16:M75),"")</f>
        <v>0.43600315410095042</v>
      </c>
      <c r="T65" s="85">
        <f ca="1">IF(ISNUMBER(CORREL(ETL_Rtn!$C16:$C75,ETL_Rtn!N16:N75)),CORREL(ETL_Rtn!$C16:$C75,ETL_Rtn!N16:N75),"")</f>
        <v>0.48028037981610971</v>
      </c>
      <c r="U65" s="85">
        <f ca="1">IF(ISNUMBER(CORREL(ETL_Rtn!$C16:$C75,ETL_Rtn!O16:O75)),CORREL(ETL_Rtn!$C16:$C75,ETL_Rtn!O16:O75),"")</f>
        <v>0.44974969560642619</v>
      </c>
      <c r="V65" s="85">
        <f ca="1">IF(ISNUMBER(CORREL(ETL_Rtn!$C16:$C75,ETL_Rtn!P16:P75)),CORREL(ETL_Rtn!$C16:$C75,ETL_Rtn!P16:P75),"")</f>
        <v>0.46645604944340918</v>
      </c>
      <c r="W65" s="85">
        <f ca="1">IF(ISNUMBER(CORREL(ETL_Rtn!$C16:$C75,ETL_Rtn!Q16:Q75)),CORREL(ETL_Rtn!$C16:$C75,ETL_Rtn!Q16:Q75),"")</f>
        <v>0.36037798050161435</v>
      </c>
      <c r="X65" s="85">
        <f ca="1">IF(ISNUMBER(CORREL(ETL_Rtn!$C16:$C75,ETL_Rtn!R16:R75)),CORREL(ETL_Rtn!$C16:$C75,ETL_Rtn!R16:R75),"")</f>
        <v>0.37284630547151731</v>
      </c>
      <c r="Y65" s="85">
        <f ca="1">IF(ISNUMBER(CORREL(ETL_Rtn!$C16:$C75,ETL_Rtn!S16:S75)),CORREL(ETL_Rtn!$C16:$C75,ETL_Rtn!S16:S75),"")</f>
        <v>0.4338096133884406</v>
      </c>
      <c r="Z65" s="85">
        <f ca="1">IF(ISNUMBER(CORREL(ETL_Rtn!$C16:$C75,ETL_Rtn!T16:T75)),CORREL(ETL_Rtn!$C16:$C75,ETL_Rtn!T16:T75),"")</f>
        <v>0.30220665537433955</v>
      </c>
      <c r="AA65" s="85">
        <f ca="1">IF(ISNUMBER(CORREL(ETL_Rtn!$C16:$C75,ETL_Rtn!U16:U75)),CORREL(ETL_Rtn!$C16:$C75,ETL_Rtn!U16:U75),"")</f>
        <v>0.33852145125760646</v>
      </c>
      <c r="AB65" s="85">
        <f ca="1">IF(ISNUMBER(CORREL(ETL_Rtn!$C16:$C75,ETL_Rtn!V16:V75)),CORREL(ETL_Rtn!$C16:$C75,ETL_Rtn!V16:V75),"")</f>
        <v>0.33266266441081638</v>
      </c>
      <c r="AC65" s="85">
        <f ca="1">IF(ISNUMBER(CORREL(ETL_Rtn!$C16:$C75,ETL_Rtn!W16:W75)),CORREL(ETL_Rtn!$C16:$C75,ETL_Rtn!W16:W75),"")</f>
        <v>0.18233155986345723</v>
      </c>
      <c r="AD65" s="85">
        <f ca="1">IF(ISNUMBER(CORREL(ETL_Rtn!$C16:$C75,ETL_Rtn!X16:X75)),CORREL(ETL_Rtn!$C16:$C75,ETL_Rtn!X16:X75),"")</f>
        <v>0.15896527804539698</v>
      </c>
      <c r="AE65" s="85">
        <f ca="1">IF(ISNUMBER(CORREL(ETL_Rtn!$C16:$C75,ETL_Rtn!Y16:Y75)),CORREL(ETL_Rtn!$C16:$C75,ETL_Rtn!Y16:Y75),"")</f>
        <v>0.20942315914253928</v>
      </c>
      <c r="AF65" s="85">
        <f ca="1">IF(ISNUMBER(CORREL(ETL_Rtn!$C16:$C75,ETL_Rtn!Z16:Z75)),CORREL(ETL_Rtn!$C16:$C75,ETL_Rtn!Z16:Z75),"")</f>
        <v>-2.8722849153537188E-2</v>
      </c>
      <c r="AG65" s="85">
        <f ca="1">IF(ISNUMBER(CORREL(ETL_Rtn!$C16:$C75,ETL_Rtn!AA16:AA75)),CORREL(ETL_Rtn!$C16:$C75,ETL_Rtn!AA16:AA75),"")</f>
        <v>-8.3617101659024765E-2</v>
      </c>
      <c r="AH65" s="85">
        <f ca="1">IF(ISNUMBER(CORREL(ETL_Rtn!$C16:$C75,ETL_Rtn!AB16:AB75)),CORREL(ETL_Rtn!$C16:$C75,ETL_Rtn!AB16:AB75),"")</f>
        <v>1.3641138002075266E-2</v>
      </c>
      <c r="AI65" s="85">
        <f ca="1">IF(ISNUMBER(CORREL(ETL_Rtn!$C16:$C75,ETL_Rtn!AC16:AC75)),CORREL(ETL_Rtn!$C16:$C75,ETL_Rtn!AC16:AC75),"")</f>
        <v>0.22945734552373803</v>
      </c>
      <c r="AJ65" s="85">
        <f ca="1">IF(ISNUMBER(CORREL(ETL_Rtn!$C16:$C75,ETL_Rtn!AD16:AD75)),CORREL(ETL_Rtn!$C16:$C75,ETL_Rtn!AD16:AD75),"")</f>
        <v>0.46120665666982519</v>
      </c>
      <c r="AK65" s="85">
        <f ca="1">IF(ISNUMBER(CORREL(ETL_Rtn!$C16:$C75,ETL_Rtn!AE16:AE75)),CORREL(ETL_Rtn!$C16:$C75,ETL_Rtn!AE16:AE75),"")</f>
        <v>0.13574677524219964</v>
      </c>
      <c r="AL65" s="85">
        <f ca="1">IF(ISNUMBER(CORREL(ETL_Rtn!$C16:$C75,ETL_Rtn!AF16:AF75)),CORREL(ETL_Rtn!$C16:$C75,ETL_Rtn!AF16:AF75),"")</f>
        <v>6.3849354280678922E-2</v>
      </c>
      <c r="AM65" s="85">
        <f ca="1">IF(ISNUMBER(CORREL(ETL_Rtn!$C16:$C75,ETL_Rtn!AG16:AG75)),CORREL(ETL_Rtn!$C16:$C75,ETL_Rtn!AG16:AG75),"")</f>
        <v>0.46155338594162099</v>
      </c>
      <c r="AN65" s="85">
        <f ca="1">IF(ISNUMBER(CORREL(ETL_Rtn!$C16:$C75,ETL_Rtn!AH16:AH75)),CORREL(ETL_Rtn!$C16:$C75,ETL_Rtn!AH16:AH75),"")</f>
        <v>0.13402643317592841</v>
      </c>
      <c r="AO65" s="85">
        <f ca="1">IF(ISNUMBER(CORREL(ETL_Rtn!$C16:$C75,ETL_Rtn!AI16:AI75)),CORREL(ETL_Rtn!$C16:$C75,ETL_Rtn!AI16:AI75),"")</f>
        <v>4.431489773326909E-2</v>
      </c>
      <c r="AP65" s="85">
        <f ca="1">IF(ISNUMBER(CORREL(ETL_Rtn!$C16:$C75,ETL_Rtn!AJ16:AJ75)),CORREL(ETL_Rtn!$C16:$C75,ETL_Rtn!AJ16:AJ75),"")</f>
        <v>9.3623994189800955E-2</v>
      </c>
      <c r="AQ65" s="85">
        <f ca="1">IF(ISNUMBER(CORREL(ETL_Rtn!$C16:$C75,ETL_Rtn!AK16:AK75)),CORREL(ETL_Rtn!$C16:$C75,ETL_Rtn!AK16:AK75),"")</f>
        <v>0.12189057576351602</v>
      </c>
      <c r="AR65" s="85">
        <f ca="1">IF(ISNUMBER(CORREL(ETL_Rtn!$C16:$C75,ETL_Rtn!AL16:AL75)),CORREL(ETL_Rtn!$C16:$C75,ETL_Rtn!AL16:AL75),"")</f>
        <v>0.22260936621239955</v>
      </c>
      <c r="AS65" s="85">
        <f ca="1">IF(ISNUMBER(CORREL(ETL_Rtn!$C16:$C75,ETL_Rtn!AM16:AM75)),CORREL(ETL_Rtn!$C16:$C75,ETL_Rtn!AM16:AM75),"")</f>
        <v>-5.8739483567652677E-2</v>
      </c>
      <c r="AT65" s="85">
        <f ca="1">IF(ISNUMBER(CORREL(ETL_Rtn!$C16:$C75,ETL_Rtn!AN16:AN75)),CORREL(ETL_Rtn!$C16:$C75,ETL_Rtn!AN16:AN75),"")</f>
        <v>0.1049513415859438</v>
      </c>
      <c r="AU65" s="85">
        <f ca="1">IF(ISNUMBER(CORREL(ETL_Rtn!$C16:$C75,ETL_Rtn!AO16:AO75)),CORREL(ETL_Rtn!$C16:$C75,ETL_Rtn!AO16:AO75),"")</f>
        <v>0.2715510311397808</v>
      </c>
      <c r="AV65" s="85">
        <f ca="1">IF(ISNUMBER(CORREL(ETL_Rtn!$C16:$C75,ETL_Rtn!AP16:AP75)),CORREL(ETL_Rtn!$C16:$C75,ETL_Rtn!AP16:AP75),"")</f>
        <v>0.21101100782532164</v>
      </c>
      <c r="AW65" s="85">
        <f ca="1">IF(ISNUMBER(CORREL(ETL_Rtn!$C16:$C75,ETL_Rtn!AQ16:AQ75)),CORREL(ETL_Rtn!$C16:$C75,ETL_Rtn!AQ16:AQ75),"")</f>
        <v>-0.11508837041011431</v>
      </c>
      <c r="AX65" s="85">
        <f ca="1">IF(ISNUMBER(CORREL(ETL_Rtn!$C16:$C75,ETL_Rtn!AR16:AR75)),CORREL(ETL_Rtn!$C16:$C75,ETL_Rtn!AR16:AR75),"")</f>
        <v>1.7609287663071783E-2</v>
      </c>
      <c r="AY65" s="85">
        <f ca="1">IF(ISNUMBER(CORREL(ETL_Rtn!$C16:$C75,ETL_Rtn!AS16:AS75)),CORREL(ETL_Rtn!$C16:$C75,ETL_Rtn!AS16:AS75),"")</f>
        <v>6.3171918340192382E-2</v>
      </c>
      <c r="AZ65" s="85">
        <f ca="1">IF(ISNUMBER(CORREL(ETL_Rtn!$C16:$C75,ETL_Rtn!AT16:AT75)),CORREL(ETL_Rtn!$C16:$C75,ETL_Rtn!AT16:AT75),"")</f>
        <v>-1.0436714386084234E-2</v>
      </c>
      <c r="BA65" s="85">
        <f ca="1">IF(ISNUMBER(CORREL(ETL_Rtn!$C16:$C75,ETL_Rtn!AU16:AU75)),CORREL(ETL_Rtn!$C16:$C75,ETL_Rtn!AU16:AU75),"")</f>
        <v>-0.39721403011535672</v>
      </c>
      <c r="BB65" s="85">
        <f ca="1">IF(ISNUMBER(CORREL(ETL_Rtn!$C16:$C75,ETL_Rtn!AV16:AV75)),CORREL(ETL_Rtn!$C16:$C75,ETL_Rtn!AV16:AV75),"")</f>
        <v>-0.31375444451661172</v>
      </c>
      <c r="BC65" s="85">
        <f ca="1">IF(ISNUMBER(CORREL(ETL_Rtn!$C16:$C75,ETL_Rtn!AW16:AW75)),CORREL(ETL_Rtn!$C16:$C75,ETL_Rtn!AW16:AW75),"")</f>
        <v>-0.2721988389295068</v>
      </c>
      <c r="BD65" s="85">
        <f ca="1">IF(ISNUMBER(CORREL(ETL_Rtn!$C16:$C75,ETL_Rtn!AX16:AX75)),CORREL(ETL_Rtn!$C16:$C75,ETL_Rtn!AX16:AX75),"")</f>
        <v>-0.23357338820917989</v>
      </c>
      <c r="BE65" s="85">
        <f ca="1">IF(ISNUMBER(CORREL(ETL_Rtn!$C16:$C75,ETL_Rtn!AY16:AY75)),CORREL(ETL_Rtn!$C16:$C75,ETL_Rtn!AY16:AY75),"")</f>
        <v>-0.23325007418773386</v>
      </c>
      <c r="BF65" s="85">
        <f ca="1">IF(ISNUMBER(CORREL(ETL_Rtn!$C16:$C75,ETL_Rtn!AZ16:AZ75)),CORREL(ETL_Rtn!$C16:$C75,ETL_Rtn!AZ16:AZ75),"")</f>
        <v>-0.27825603358770146</v>
      </c>
      <c r="BG65" s="85">
        <f ca="1">IF(ISNUMBER(CORREL(ETL_Rtn!$C16:$C75,ETL_Rtn!BA16:BA75)),CORREL(ETL_Rtn!$C16:$C75,ETL_Rtn!BA16:BA75),"")</f>
        <v>-0.24672613527077725</v>
      </c>
      <c r="BH65" s="85">
        <f ca="1">IF(ISNUMBER(CORREL(ETL_Rtn!$C16:$C75,ETL_Rtn!BB16:BB75)),CORREL(ETL_Rtn!$C16:$C75,ETL_Rtn!BB16:BB75),"")</f>
        <v>-0.30715456604818547</v>
      </c>
      <c r="BI65" s="85">
        <f ca="1">IF(ISNUMBER(CORREL(ETL_Rtn!$C16:$C75,ETL_Rtn!BC16:BC75)),CORREL(ETL_Rtn!$C16:$C75,ETL_Rtn!BC16:BC75),"")</f>
        <v>-0.28448621443717925</v>
      </c>
      <c r="BJ65" s="85">
        <f ca="1">IF(ISNUMBER(CORREL(ETL_Rtn!$C16:$C75,ETL_Rtn!BD16:BD75)),CORREL(ETL_Rtn!$C16:$C75,ETL_Rtn!BD16:BD75),"")</f>
        <v>-0.23172000803020015</v>
      </c>
      <c r="BK65" s="85">
        <f ca="1">IF(ISNUMBER(CORREL(ETL_Rtn!$C16:$C75,ETL_Rtn!BE16:BE75)),CORREL(ETL_Rtn!$C16:$C75,ETL_Rtn!BE16:BE75),"")</f>
        <v>-0.33354321067550807</v>
      </c>
      <c r="BL65" s="85">
        <f ca="1">IF(ISNUMBER(CORREL(ETL_Rtn!$C16:$C75,ETL_Rtn!BF16:BF75)),CORREL(ETL_Rtn!$C16:$C75,ETL_Rtn!BF16:BF75),"")</f>
        <v>-1.5342387270939334E-2</v>
      </c>
      <c r="BM65" s="85">
        <f ca="1">IF(ISNUMBER(CORREL(ETL_Rtn!$C16:$C75,ETL_Rtn!BG16:BG75)),CORREL(ETL_Rtn!$C16:$C75,ETL_Rtn!BG16:BG75),"")</f>
        <v>0.31622932825209793</v>
      </c>
      <c r="BN65" s="85">
        <f ca="1">IF(ISNUMBER(CORREL(ETL_Rtn!$C16:$C75,ETL_Rtn!BH16:BH75)),CORREL(ETL_Rtn!$C16:$C75,ETL_Rtn!BH16:BH75),"")</f>
        <v>0.31935215177033388</v>
      </c>
      <c r="BO65" s="85">
        <f ca="1">IF(ISNUMBER(CORREL(ETL_Rtn!$C16:$C75,ETL_Rtn!BI16:BI75)),CORREL(ETL_Rtn!$C16:$C75,ETL_Rtn!BI16:BI75),"")</f>
        <v>0.37680634895566201</v>
      </c>
      <c r="BP65" s="85">
        <f ca="1">IF(ISNUMBER(CORREL(ETL_Rtn!$C16:$C75,ETL_Rtn!BJ16:BJ75)),CORREL(ETL_Rtn!$C16:$C75,ETL_Rtn!BJ16:BJ75),"")</f>
        <v>-7.5238201623020362E-2</v>
      </c>
      <c r="BQ65" s="85">
        <f ca="1">IF(ISNUMBER(CORREL(ETL_Rtn!$C16:$C75,ETL_Rtn!BK16:BK75)),CORREL(ETL_Rtn!$C16:$C75,ETL_Rtn!BK16:BK75),"")</f>
        <v>0.17195406671160987</v>
      </c>
      <c r="BR65" s="85">
        <f ca="1">IF(ISNUMBER(CORREL(ETL_Rtn!$C16:$C75,ETL_Rtn!BL16:BL75)),CORREL(ETL_Rtn!$C16:$C75,ETL_Rtn!BL16:BL75),"")</f>
        <v>0.33131230921658045</v>
      </c>
      <c r="BS65" s="85">
        <f ca="1">IF(ISNUMBER(CORREL(ETL_Rtn!$C16:$C75,ETL_Rtn!BM16:BM75)),CORREL(ETL_Rtn!$C16:$C75,ETL_Rtn!BM16:BM75),"")</f>
        <v>0.37542376426637925</v>
      </c>
      <c r="BT65" s="85">
        <f ca="1">IF(ISNUMBER(CORREL(ETL_Rtn!$C16:$C75,ETL_Rtn!BN16:BN75)),CORREL(ETL_Rtn!$C16:$C75,ETL_Rtn!BN16:BN75),"")</f>
        <v>-0.18312374086774522</v>
      </c>
      <c r="BU65" s="85">
        <f ca="1">IF(ISNUMBER(CORREL(ETL_Rtn!$C16:$C75,ETL_Rtn!BO16:BO75)),CORREL(ETL_Rtn!$C16:$C75,ETL_Rtn!BO16:BO75),"")</f>
        <v>-0.26270229888127</v>
      </c>
      <c r="BV65" s="85">
        <f ca="1">IF(ISNUMBER(CORREL(ETL_Rtn!$C16:$C75,ETL_Rtn!BP16:BP75)),CORREL(ETL_Rtn!$C16:$C75,ETL_Rtn!BP16:BP75),"")</f>
        <v>-5.4690704844009126E-2</v>
      </c>
      <c r="BW65" s="85">
        <f ca="1">IF(ISNUMBER(CORREL(ETL_Rtn!$C16:$C75,ETL_Rtn!BQ16:BQ75)),CORREL(ETL_Rtn!$C16:$C75,ETL_Rtn!BQ16:BQ75),"")</f>
        <v>-0.21011160439474752</v>
      </c>
      <c r="BY65" s="85">
        <f ca="1">VLOOKUP($E65,ETL_Price!$B$5:$CB$187,Main!BY$51,0)</f>
        <v>2720.94</v>
      </c>
      <c r="BZ65" s="85">
        <f ca="1">VLOOKUP($E65,ETL_Price!$B$5:$CB$187,Main!BZ$51,0)</f>
        <v>3355.32</v>
      </c>
      <c r="CA65" s="85">
        <f ca="1">VLOOKUP($E65,ETL_Price!$B$5:$CB$187,Main!CA$51,0)</f>
        <v>86022.83</v>
      </c>
      <c r="CB65" s="85">
        <f ca="1">VLOOKUP($E65,ETL_Price!$B$5:$CB$187,Main!CB$51,0)</f>
        <v>21042.09</v>
      </c>
      <c r="CC65" s="85">
        <f ca="1">VLOOKUP($E65,ETL_Price!$B$5:$CB$187,Main!CC$51,0)</f>
        <v>29886.39</v>
      </c>
      <c r="CD65" s="85">
        <f ca="1">VLOOKUP($E65,ETL_Price!$B$5:$CB$187,Main!CD$51,0)</f>
        <v>11991.79</v>
      </c>
      <c r="CE65" s="85">
        <f ca="1">VLOOKUP($E65,ETL_Price!$B$5:$CB$187,Main!CE$51,0)</f>
        <v>2326.2199999999998</v>
      </c>
      <c r="CF65" s="85">
        <f ca="1">VLOOKUP($E65,ETL_Price!$B$5:$CB$187,Main!CF$51,0)</f>
        <v>2530.9</v>
      </c>
      <c r="CG65" s="85">
        <f ca="1">VLOOKUP($E65,ETL_Price!$B$5:$CB$187,Main!CG$51,0)</f>
        <v>208.35210000000001</v>
      </c>
      <c r="CH65" s="85">
        <f ca="1">VLOOKUP($E65,ETL_Price!$B$5:$CB$187,Main!CH$51,0)</f>
        <v>272.89</v>
      </c>
      <c r="CI65" s="85">
        <f ca="1">VLOOKUP($E65,ETL_Price!$B$5:$CB$187,Main!CI$51,0)</f>
        <v>258.74</v>
      </c>
      <c r="CJ65" s="85">
        <f ca="1">VLOOKUP($E65,ETL_Price!$B$5:$CB$187,Main!CJ$51,0)</f>
        <v>246.87</v>
      </c>
      <c r="CK65" s="85">
        <f ca="1">VLOOKUP($E65,ETL_Price!$B$5:$CB$187,Main!CK$51,0)</f>
        <v>225.77529999999999</v>
      </c>
      <c r="CL65" s="85">
        <f ca="1">VLOOKUP($E65,ETL_Price!$B$5:$CB$187,Main!CL$51,0)</f>
        <v>229.31280000000001</v>
      </c>
      <c r="CM65" s="85">
        <f ca="1">VLOOKUP($E65,ETL_Price!$B$5:$CB$187,Main!CM$51,0)</f>
        <v>128.2372</v>
      </c>
      <c r="CN65" s="85">
        <f ca="1">VLOOKUP($E65,ETL_Price!$B$5:$CB$187,Main!CN$51,0)</f>
        <v>236.21690000000001</v>
      </c>
      <c r="CO65" s="85">
        <f ca="1">VLOOKUP($E65,ETL_Price!$B$5:$CB$187,Main!CO$51,0)</f>
        <v>67.930000000000007</v>
      </c>
      <c r="CP65" s="85">
        <f ca="1">VLOOKUP($E65,ETL_Price!$B$5:$CB$187,Main!CP$51,0)</f>
        <v>120.47</v>
      </c>
      <c r="CQ65" s="85">
        <f ca="1">VLOOKUP($E65,ETL_Price!$B$5:$CB$187,Main!CQ$51,0)</f>
        <v>488.16950000000003</v>
      </c>
      <c r="CR65" s="85">
        <f ca="1">VLOOKUP($E65,ETL_Price!$B$5:$CB$187,Main!CR$51,0)</f>
        <v>223.26050000000001</v>
      </c>
      <c r="CS65" s="85">
        <f ca="1">VLOOKUP($E65,ETL_Price!$B$5:$CB$187,Main!CS$51,0)</f>
        <v>255.00399999999999</v>
      </c>
      <c r="CT65" s="85">
        <f ca="1">VLOOKUP($E65,ETL_Price!$B$5:$CB$187,Main!CT$51,0)</f>
        <v>2001.22</v>
      </c>
      <c r="CU65" s="85">
        <f ca="1">VLOOKUP($E65,ETL_Price!$B$5:$CB$187,Main!CU$51,0)</f>
        <v>2152.29</v>
      </c>
      <c r="CV65" s="85">
        <f ca="1">VLOOKUP($E65,ETL_Price!$B$5:$CB$187,Main!CV$51,0)</f>
        <v>2818.75</v>
      </c>
      <c r="CW65" s="85">
        <f ca="1">VLOOKUP($E65,ETL_Price!$B$5:$CB$187,Main!CW$51,0)</f>
        <v>149.19210000000001</v>
      </c>
      <c r="CX65" s="85">
        <f ca="1">VLOOKUP($E65,ETL_Price!$B$5:$CB$187,Main!CX$51,0)</f>
        <v>1305.875</v>
      </c>
      <c r="CY65" s="85">
        <f ca="1">VLOOKUP($E65,ETL_Price!$B$5:$CB$187,Main!CY$51,0)</f>
        <v>212.02189999999999</v>
      </c>
      <c r="CZ65" s="85">
        <f ca="1">VLOOKUP($E65,ETL_Price!$B$5:$CB$187,Main!CZ$51,0)</f>
        <v>188.47489999999999</v>
      </c>
      <c r="DA65" s="85">
        <f ca="1">VLOOKUP($E65,ETL_Price!$B$5:$CB$187,Main!DA$51,0)</f>
        <v>286.3014</v>
      </c>
      <c r="DB65" s="85">
        <f ca="1">VLOOKUP($E65,ETL_Price!$B$5:$CB$187,Main!DB$51,0)</f>
        <v>200.43279999999999</v>
      </c>
      <c r="DC65" s="85">
        <f ca="1">VLOOKUP($E65,ETL_Price!$B$5:$CB$187,Main!DC$51,0)</f>
        <v>202.11070000000001</v>
      </c>
      <c r="DD65" s="85">
        <f ca="1">VLOOKUP($E65,ETL_Price!$B$5:$CB$187,Main!DD$51,0)</f>
        <v>222.37090000000001</v>
      </c>
      <c r="DE65" s="85">
        <f ca="1">VLOOKUP($E65,ETL_Price!$B$5:$CB$187,Main!DE$51,0)</f>
        <v>213.86080000000001</v>
      </c>
      <c r="DF65" s="85">
        <f ca="1">VLOOKUP($E65,ETL_Price!$B$5:$CB$187,Main!DF$51,0)</f>
        <v>277.03559999999999</v>
      </c>
      <c r="DG65" s="85">
        <f ca="1">VLOOKUP($E65,ETL_Price!$B$5:$CB$187,Main!DG$51,0)</f>
        <v>2.8807999999999998</v>
      </c>
      <c r="DH65" s="85">
        <f ca="1">VLOOKUP($E65,ETL_Price!$B$5:$CB$187,Main!DH$51,0)</f>
        <v>0.64300000000000002</v>
      </c>
      <c r="DI65" s="85">
        <f ca="1">VLOOKUP($E65,ETL_Price!$B$5:$CB$187,Main!DI$51,0)</f>
        <v>2.125</v>
      </c>
      <c r="DJ65" s="85">
        <f ca="1">VLOOKUP($E65,ETL_Price!$B$5:$CB$187,Main!DJ$51,0)</f>
        <v>2.1385000000000001</v>
      </c>
      <c r="DK65" s="85">
        <f ca="1">VLOOKUP($E65,ETL_Price!$B$5:$CB$187,Main!DK$51,0)</f>
        <v>2.4125000000000001</v>
      </c>
      <c r="DL65" s="85">
        <f ca="1">VLOOKUP($E65,ETL_Price!$B$5:$CB$187,Main!DL$51,0)</f>
        <v>1.444</v>
      </c>
      <c r="DM65" s="85">
        <f ca="1">VLOOKUP($E65,ETL_Price!$B$5:$CB$187,Main!DM$51,0)</f>
        <v>26.3917</v>
      </c>
      <c r="DN65" s="85">
        <f ca="1">VLOOKUP($E65,ETL_Price!$B$5:$CB$187,Main!DN$51,0)</f>
        <v>0.81</v>
      </c>
      <c r="DO65" s="85">
        <f ca="1">VLOOKUP($E65,ETL_Price!$B$5:$CB$187,Main!DO$51,0)</f>
        <v>270.42200000000003</v>
      </c>
      <c r="DP65" s="85">
        <f ca="1">VLOOKUP($E65,ETL_Price!$B$5:$CB$187,Main!DP$51,0)</f>
        <v>118.139</v>
      </c>
      <c r="DQ65" s="85">
        <f ca="1">VLOOKUP($E65,ETL_Price!$B$5:$CB$187,Main!DQ$51,0)</f>
        <v>55.360999999999997</v>
      </c>
      <c r="DR65" s="85">
        <f ca="1">VLOOKUP($E65,ETL_Price!$B$5:$CB$187,Main!DR$51,0)</f>
        <v>335.13</v>
      </c>
      <c r="DS65" s="85">
        <f ca="1">VLOOKUP($E65,ETL_Price!$B$5:$CB$187,Main!DS$51,0)</f>
        <v>118.833</v>
      </c>
      <c r="DT65" s="85">
        <f ca="1">VLOOKUP($E65,ETL_Price!$B$5:$CB$187,Main!DT$51,0)</f>
        <v>222.91249999999999</v>
      </c>
      <c r="DU65" s="85">
        <f ca="1">VLOOKUP($E65,ETL_Price!$B$5:$CB$187,Main!DU$51,0)</f>
        <v>159.24299999999999</v>
      </c>
      <c r="DV65" s="85">
        <f ca="1">VLOOKUP($E65,ETL_Price!$B$5:$CB$187,Main!DV$51,0)</f>
        <v>430.17070000000001</v>
      </c>
      <c r="DW65" s="85">
        <f ca="1">VLOOKUP($E65,ETL_Price!$B$5:$CB$187,Main!DW$51,0)</f>
        <v>18.73</v>
      </c>
      <c r="DX65" s="85">
        <f ca="1">VLOOKUP($E65,ETL_Price!$B$5:$CB$187,Main!DX$51,0)</f>
        <v>24.24</v>
      </c>
      <c r="DY65" s="85">
        <f ca="1">VLOOKUP($E65,ETL_Price!$B$5:$CB$187,Main!DY$51,0)</f>
        <v>8.1300000000000008</v>
      </c>
      <c r="DZ65" s="85">
        <f ca="1">VLOOKUP($E65,ETL_Price!$B$5:$CB$187,Main!DZ$51,0)</f>
        <v>5.5</v>
      </c>
      <c r="EA65" s="85">
        <f ca="1">VLOOKUP($E65,ETL_Price!$B$5:$CB$187,Main!EA$51,0)</f>
        <v>1319.9</v>
      </c>
      <c r="EB65" s="85">
        <f ca="1">VLOOKUP($E65,ETL_Price!$B$5:$CB$187,Main!EB$51,0)</f>
        <v>16.338000000000001</v>
      </c>
      <c r="EC65" s="85">
        <f ca="1">VLOOKUP($E65,ETL_Price!$B$5:$CB$187,Main!EC$51,0)</f>
        <v>62.57</v>
      </c>
      <c r="ED65" s="85">
        <f ca="1">VLOOKUP($E65,ETL_Price!$B$5:$CB$187,Main!ED$51,0)</f>
        <v>6.3349000000000002</v>
      </c>
      <c r="EE65" s="85">
        <f ca="1">VLOOKUP($E65,ETL_Price!$B$5:$CB$187,Main!EE$51,0)</f>
        <v>111.18</v>
      </c>
      <c r="EF65" s="85">
        <f ca="1">VLOOKUP($E65,ETL_Price!$B$5:$CB$187,Main!EF$51,0)</f>
        <v>1.2336</v>
      </c>
      <c r="EG65" s="85">
        <f ca="1">VLOOKUP($E65,ETL_Price!$B$5:$CB$187,Main!EG$51,0)</f>
        <v>1.3849</v>
      </c>
      <c r="EH65" s="85">
        <f ca="1">VLOOKUP($E65,ETL_Price!$B$5:$CB$187,Main!EH$51,0)</f>
        <v>106.2</v>
      </c>
      <c r="EI65" s="85">
        <f ca="1">VLOOKUP($E65,ETL_Price!$B$5:$CB$187,Main!EI$51,0)</f>
        <v>56.424799999999998</v>
      </c>
      <c r="EJ65" s="85">
        <f ca="1">VLOOKUP($E65,ETL_Price!$B$5:$CB$187,Main!EJ$51,0)</f>
        <v>11.8315</v>
      </c>
      <c r="EK65" s="85">
        <f ca="1">VLOOKUP($E65,ETL_Price!$B$5:$CB$187,Main!EK$51,0)</f>
        <v>3.2431000000000001</v>
      </c>
    </row>
    <row r="66" spans="3:141">
      <c r="C66" s="85">
        <f>MATCH(E66,ETL_Price!$B$5:$B$187,0)</f>
        <v>13</v>
      </c>
      <c r="E66" s="119">
        <f>IF(ISNUMBER(Equities!$C18),Equities!B18,"")</f>
        <v>43161</v>
      </c>
      <c r="F66" s="120">
        <f ca="1">IF(ISNUMBER(OFFSET(INDIRECT($F$50),Main!$C66,1)),OFFSET(INDIRECT($F$50),Main!$C66,1)/100,"")</f>
        <v>0.16384100000000001</v>
      </c>
      <c r="G66" s="120">
        <f ca="1">IF(ISNUMBER(VLOOKUP($E66,ETL_Price!$B$5:$DV$187,G$50,0)),VLOOKUP($E66,ETL_Price!$B$5:$DV$187,G$50,0)/100,"")</f>
        <v>0.1729</v>
      </c>
      <c r="H66" s="120">
        <f ca="1">IF(ISNUMBER(VLOOKUP($E66,ETL_Price!$B$5:$DV$187,H$50,0)),VLOOKUP($E66,ETL_Price!$B$5:$DV$187,H$50,0)/100,"")</f>
        <v>0.20649999999999999</v>
      </c>
      <c r="I66" s="120">
        <f ca="1">IF(ISNUMBER(VLOOKUP($E66,ETL_Price!$B$5:$DV$187,I$50,0)),VLOOKUP($E66,ETL_Price!$B$5:$DV$187,I$50,0)/100,"")</f>
        <v>0.26170000000000004</v>
      </c>
      <c r="K66" s="85">
        <f ca="1">IF(ISNUMBER(CORREL(ETL_Rtn!$C17:$C76,ETL_Rtn!E17:E76)),CORREL(ETL_Rtn!$C17:$C76,ETL_Rtn!E17:E76),"")</f>
        <v>0.3112990028714141</v>
      </c>
      <c r="L66" s="85">
        <f ca="1">IF(ISNUMBER(CORREL(ETL_Rtn!$C17:$C76,ETL_Rtn!F17:F76)),CORREL(ETL_Rtn!$C17:$C76,ETL_Rtn!F17:F76),"")</f>
        <v>0.42373537840797632</v>
      </c>
      <c r="M66" s="85">
        <f ca="1">IF(ISNUMBER(CORREL(ETL_Rtn!$C17:$C76,ETL_Rtn!G17:G76)),CORREL(ETL_Rtn!$C17:$C76,ETL_Rtn!G17:G76),"")</f>
        <v>0.23476440234025917</v>
      </c>
      <c r="N66" s="85">
        <f ca="1">IF(ISNUMBER(CORREL(ETL_Rtn!$C17:$C76,ETL_Rtn!H17:H76)),CORREL(ETL_Rtn!$C17:$C76,ETL_Rtn!H17:H76),"")</f>
        <v>0.44761948343491803</v>
      </c>
      <c r="O66" s="85">
        <f ca="1">IF(ISNUMBER(CORREL(ETL_Rtn!$C17:$C76,ETL_Rtn!I17:I76)),CORREL(ETL_Rtn!$C17:$C76,ETL_Rtn!I17:I76),"")</f>
        <v>0.85555339901818095</v>
      </c>
      <c r="P66" s="85">
        <f ca="1">IF(ISNUMBER(CORREL(ETL_Rtn!$C17:$C76,ETL_Rtn!J17:J76)),CORREL(ETL_Rtn!$C17:$C76,ETL_Rtn!J17:J76),"")</f>
        <v>0.81718886039920968</v>
      </c>
      <c r="Q66" s="85">
        <f ca="1">IF(ISNUMBER(CORREL(ETL_Rtn!$C17:$C76,ETL_Rtn!K17:K76)),CORREL(ETL_Rtn!$C17:$C76,ETL_Rtn!K17:K76),"")</f>
        <v>0.36447405232006497</v>
      </c>
      <c r="R66" s="85">
        <f ca="1">IF(ISNUMBER(CORREL(ETL_Rtn!$C17:$C76,ETL_Rtn!L17:L76)),CORREL(ETL_Rtn!$C17:$C76,ETL_Rtn!L17:L76),"")</f>
        <v>0.48353843220698944</v>
      </c>
      <c r="S66" s="85">
        <f ca="1">IF(ISNUMBER(CORREL(ETL_Rtn!$C17:$C76,ETL_Rtn!M17:M76)),CORREL(ETL_Rtn!$C17:$C76,ETL_Rtn!M17:M76),"")</f>
        <v>0.4882683232678543</v>
      </c>
      <c r="T66" s="85">
        <f ca="1">IF(ISNUMBER(CORREL(ETL_Rtn!$C17:$C76,ETL_Rtn!N17:N76)),CORREL(ETL_Rtn!$C17:$C76,ETL_Rtn!N17:N76),"")</f>
        <v>0.52334241916552449</v>
      </c>
      <c r="U66" s="85">
        <f ca="1">IF(ISNUMBER(CORREL(ETL_Rtn!$C17:$C76,ETL_Rtn!O17:O76)),CORREL(ETL_Rtn!$C17:$C76,ETL_Rtn!O17:O76),"")</f>
        <v>0.47637748491916576</v>
      </c>
      <c r="V66" s="85">
        <f ca="1">IF(ISNUMBER(CORREL(ETL_Rtn!$C17:$C76,ETL_Rtn!P17:P76)),CORREL(ETL_Rtn!$C17:$C76,ETL_Rtn!P17:P76),"")</f>
        <v>0.49879984494168311</v>
      </c>
      <c r="W66" s="85">
        <f ca="1">IF(ISNUMBER(CORREL(ETL_Rtn!$C17:$C76,ETL_Rtn!Q17:Q76)),CORREL(ETL_Rtn!$C17:$C76,ETL_Rtn!Q17:Q76),"")</f>
        <v>0.41761761084815524</v>
      </c>
      <c r="X66" s="85">
        <f ca="1">IF(ISNUMBER(CORREL(ETL_Rtn!$C17:$C76,ETL_Rtn!R17:R76)),CORREL(ETL_Rtn!$C17:$C76,ETL_Rtn!R17:R76),"")</f>
        <v>0.41962466432570827</v>
      </c>
      <c r="Y66" s="85">
        <f ca="1">IF(ISNUMBER(CORREL(ETL_Rtn!$C17:$C76,ETL_Rtn!S17:S76)),CORREL(ETL_Rtn!$C17:$C76,ETL_Rtn!S17:S76),"")</f>
        <v>0.46089114846508872</v>
      </c>
      <c r="Z66" s="85">
        <f ca="1">IF(ISNUMBER(CORREL(ETL_Rtn!$C17:$C76,ETL_Rtn!T17:T76)),CORREL(ETL_Rtn!$C17:$C76,ETL_Rtn!T17:T76),"")</f>
        <v>0.33477704468879033</v>
      </c>
      <c r="AA66" s="85">
        <f ca="1">IF(ISNUMBER(CORREL(ETL_Rtn!$C17:$C76,ETL_Rtn!U17:U76)),CORREL(ETL_Rtn!$C17:$C76,ETL_Rtn!U17:U76),"")</f>
        <v>0.39619603584111829</v>
      </c>
      <c r="AB66" s="85">
        <f ca="1">IF(ISNUMBER(CORREL(ETL_Rtn!$C17:$C76,ETL_Rtn!V17:V76)),CORREL(ETL_Rtn!$C17:$C76,ETL_Rtn!V17:V76),"")</f>
        <v>0.42083427092059272</v>
      </c>
      <c r="AC66" s="85">
        <f ca="1">IF(ISNUMBER(CORREL(ETL_Rtn!$C17:$C76,ETL_Rtn!W17:W76)),CORREL(ETL_Rtn!$C17:$C76,ETL_Rtn!W17:W76),"")</f>
        <v>0.18979669727627937</v>
      </c>
      <c r="AD66" s="85">
        <f ca="1">IF(ISNUMBER(CORREL(ETL_Rtn!$C17:$C76,ETL_Rtn!X17:X76)),CORREL(ETL_Rtn!$C17:$C76,ETL_Rtn!X17:X76),"")</f>
        <v>0.16618185283761183</v>
      </c>
      <c r="AE66" s="85">
        <f ca="1">IF(ISNUMBER(CORREL(ETL_Rtn!$C17:$C76,ETL_Rtn!Y17:Y76)),CORREL(ETL_Rtn!$C17:$C76,ETL_Rtn!Y17:Y76),"")</f>
        <v>0.22789761380559492</v>
      </c>
      <c r="AF66" s="85">
        <f ca="1">IF(ISNUMBER(CORREL(ETL_Rtn!$C17:$C76,ETL_Rtn!Z17:Z76)),CORREL(ETL_Rtn!$C17:$C76,ETL_Rtn!Z17:Z76),"")</f>
        <v>-3.7413419071933317E-2</v>
      </c>
      <c r="AG66" s="85">
        <f ca="1">IF(ISNUMBER(CORREL(ETL_Rtn!$C17:$C76,ETL_Rtn!AA17:AA76)),CORREL(ETL_Rtn!$C17:$C76,ETL_Rtn!AA17:AA76),"")</f>
        <v>-8.947973686366506E-2</v>
      </c>
      <c r="AH66" s="85">
        <f ca="1">IF(ISNUMBER(CORREL(ETL_Rtn!$C17:$C76,ETL_Rtn!AB17:AB76)),CORREL(ETL_Rtn!$C17:$C76,ETL_Rtn!AB17:AB76),"")</f>
        <v>2.0180011739910124E-2</v>
      </c>
      <c r="AI66" s="85">
        <f ca="1">IF(ISNUMBER(CORREL(ETL_Rtn!$C17:$C76,ETL_Rtn!AC17:AC76)),CORREL(ETL_Rtn!$C17:$C76,ETL_Rtn!AC17:AC76),"")</f>
        <v>0.31605579167253234</v>
      </c>
      <c r="AJ66" s="85">
        <f ca="1">IF(ISNUMBER(CORREL(ETL_Rtn!$C17:$C76,ETL_Rtn!AD17:AD76)),CORREL(ETL_Rtn!$C17:$C76,ETL_Rtn!AD17:AD76),"")</f>
        <v>0.49694781440626185</v>
      </c>
      <c r="AK66" s="85">
        <f ca="1">IF(ISNUMBER(CORREL(ETL_Rtn!$C17:$C76,ETL_Rtn!AE17:AE76)),CORREL(ETL_Rtn!$C17:$C76,ETL_Rtn!AE17:AE76),"")</f>
        <v>0.13297214789822914</v>
      </c>
      <c r="AL66" s="85">
        <f ca="1">IF(ISNUMBER(CORREL(ETL_Rtn!$C17:$C76,ETL_Rtn!AF17:AF76)),CORREL(ETL_Rtn!$C17:$C76,ETL_Rtn!AF17:AF76),"")</f>
        <v>6.2930260752219538E-2</v>
      </c>
      <c r="AM66" s="85">
        <f ca="1">IF(ISNUMBER(CORREL(ETL_Rtn!$C17:$C76,ETL_Rtn!AG17:AG76)),CORREL(ETL_Rtn!$C17:$C76,ETL_Rtn!AG17:AG76),"")</f>
        <v>0.44873133457180292</v>
      </c>
      <c r="AN66" s="85">
        <f ca="1">IF(ISNUMBER(CORREL(ETL_Rtn!$C17:$C76,ETL_Rtn!AH17:AH76)),CORREL(ETL_Rtn!$C17:$C76,ETL_Rtn!AH17:AH76),"")</f>
        <v>0.13959523158402845</v>
      </c>
      <c r="AO66" s="85">
        <f ca="1">IF(ISNUMBER(CORREL(ETL_Rtn!$C17:$C76,ETL_Rtn!AI17:AI76)),CORREL(ETL_Rtn!$C17:$C76,ETL_Rtn!AI17:AI76),"")</f>
        <v>4.130484483932257E-2</v>
      </c>
      <c r="AP66" s="85">
        <f ca="1">IF(ISNUMBER(CORREL(ETL_Rtn!$C17:$C76,ETL_Rtn!AJ17:AJ76)),CORREL(ETL_Rtn!$C17:$C76,ETL_Rtn!AJ17:AJ76),"")</f>
        <v>9.2138051362314025E-2</v>
      </c>
      <c r="AQ66" s="85">
        <f ca="1">IF(ISNUMBER(CORREL(ETL_Rtn!$C17:$C76,ETL_Rtn!AK17:AK76)),CORREL(ETL_Rtn!$C17:$C76,ETL_Rtn!AK17:AK76),"")</f>
        <v>0.11507319313171696</v>
      </c>
      <c r="AR66" s="85">
        <f ca="1">IF(ISNUMBER(CORREL(ETL_Rtn!$C17:$C76,ETL_Rtn!AL17:AL76)),CORREL(ETL_Rtn!$C17:$C76,ETL_Rtn!AL17:AL76),"")</f>
        <v>0.22359268551180617</v>
      </c>
      <c r="AS66" s="85">
        <f ca="1">IF(ISNUMBER(CORREL(ETL_Rtn!$C17:$C76,ETL_Rtn!AM17:AM76)),CORREL(ETL_Rtn!$C17:$C76,ETL_Rtn!AM17:AM76),"")</f>
        <v>-5.1583450872762386E-2</v>
      </c>
      <c r="AT66" s="85">
        <f ca="1">IF(ISNUMBER(CORREL(ETL_Rtn!$C17:$C76,ETL_Rtn!AN17:AN76)),CORREL(ETL_Rtn!$C17:$C76,ETL_Rtn!AN17:AN76),"")</f>
        <v>6.6968178210752335E-2</v>
      </c>
      <c r="AU66" s="85">
        <f ca="1">IF(ISNUMBER(CORREL(ETL_Rtn!$C17:$C76,ETL_Rtn!AO17:AO76)),CORREL(ETL_Rtn!$C17:$C76,ETL_Rtn!AO17:AO76),"")</f>
        <v>0.27572521023804841</v>
      </c>
      <c r="AV66" s="85">
        <f ca="1">IF(ISNUMBER(CORREL(ETL_Rtn!$C17:$C76,ETL_Rtn!AP17:AP76)),CORREL(ETL_Rtn!$C17:$C76,ETL_Rtn!AP17:AP76),"")</f>
        <v>0.20315620244183735</v>
      </c>
      <c r="AW66" s="85">
        <f ca="1">IF(ISNUMBER(CORREL(ETL_Rtn!$C17:$C76,ETL_Rtn!AQ17:AQ76)),CORREL(ETL_Rtn!$C17:$C76,ETL_Rtn!AQ17:AQ76),"")</f>
        <v>-0.11609583627942459</v>
      </c>
      <c r="AX66" s="85">
        <f ca="1">IF(ISNUMBER(CORREL(ETL_Rtn!$C17:$C76,ETL_Rtn!AR17:AR76)),CORREL(ETL_Rtn!$C17:$C76,ETL_Rtn!AR17:AR76),"")</f>
        <v>2.0458366227778264E-2</v>
      </c>
      <c r="AY66" s="85">
        <f ca="1">IF(ISNUMBER(CORREL(ETL_Rtn!$C17:$C76,ETL_Rtn!AS17:AS76)),CORREL(ETL_Rtn!$C17:$C76,ETL_Rtn!AS17:AS76),"")</f>
        <v>6.3840779430427236E-2</v>
      </c>
      <c r="AZ66" s="85">
        <f ca="1">IF(ISNUMBER(CORREL(ETL_Rtn!$C17:$C76,ETL_Rtn!AT17:AT76)),CORREL(ETL_Rtn!$C17:$C76,ETL_Rtn!AT17:AT76),"")</f>
        <v>-1.9108776135604955E-2</v>
      </c>
      <c r="BA66" s="85">
        <f ca="1">IF(ISNUMBER(CORREL(ETL_Rtn!$C17:$C76,ETL_Rtn!AU17:AU76)),CORREL(ETL_Rtn!$C17:$C76,ETL_Rtn!AU17:AU76),"")</f>
        <v>-0.42539553086660942</v>
      </c>
      <c r="BB66" s="85">
        <f ca="1">IF(ISNUMBER(CORREL(ETL_Rtn!$C17:$C76,ETL_Rtn!AV17:AV76)),CORREL(ETL_Rtn!$C17:$C76,ETL_Rtn!AV17:AV76),"")</f>
        <v>-0.31831311483402591</v>
      </c>
      <c r="BC66" s="85">
        <f ca="1">IF(ISNUMBER(CORREL(ETL_Rtn!$C17:$C76,ETL_Rtn!AW17:AW76)),CORREL(ETL_Rtn!$C17:$C76,ETL_Rtn!AW17:AW76),"")</f>
        <v>-0.29679094919593624</v>
      </c>
      <c r="BD66" s="85">
        <f ca="1">IF(ISNUMBER(CORREL(ETL_Rtn!$C17:$C76,ETL_Rtn!AX17:AX76)),CORREL(ETL_Rtn!$C17:$C76,ETL_Rtn!AX17:AX76),"")</f>
        <v>-0.25721558819797635</v>
      </c>
      <c r="BE66" s="85">
        <f ca="1">IF(ISNUMBER(CORREL(ETL_Rtn!$C17:$C76,ETL_Rtn!AY17:AY76)),CORREL(ETL_Rtn!$C17:$C76,ETL_Rtn!AY17:AY76),"")</f>
        <v>-0.25734246835219232</v>
      </c>
      <c r="BF66" s="85">
        <f ca="1">IF(ISNUMBER(CORREL(ETL_Rtn!$C17:$C76,ETL_Rtn!AZ17:AZ76)),CORREL(ETL_Rtn!$C17:$C76,ETL_Rtn!AZ17:AZ76),"")</f>
        <v>-0.29087687629640996</v>
      </c>
      <c r="BG66" s="85">
        <f ca="1">IF(ISNUMBER(CORREL(ETL_Rtn!$C17:$C76,ETL_Rtn!BA17:BA76)),CORREL(ETL_Rtn!$C17:$C76,ETL_Rtn!BA17:BA76),"")</f>
        <v>-0.2646267001834437</v>
      </c>
      <c r="BH66" s="85">
        <f ca="1">IF(ISNUMBER(CORREL(ETL_Rtn!$C17:$C76,ETL_Rtn!BB17:BB76)),CORREL(ETL_Rtn!$C17:$C76,ETL_Rtn!BB17:BB76),"")</f>
        <v>-0.30806437461594277</v>
      </c>
      <c r="BI66" s="85">
        <f ca="1">IF(ISNUMBER(CORREL(ETL_Rtn!$C17:$C76,ETL_Rtn!BC17:BC76)),CORREL(ETL_Rtn!$C17:$C76,ETL_Rtn!BC17:BC76),"")</f>
        <v>-0.30336061501047751</v>
      </c>
      <c r="BJ66" s="85">
        <f ca="1">IF(ISNUMBER(CORREL(ETL_Rtn!$C17:$C76,ETL_Rtn!BD17:BD76)),CORREL(ETL_Rtn!$C17:$C76,ETL_Rtn!BD17:BD76),"")</f>
        <v>-0.27621612403945861</v>
      </c>
      <c r="BK66" s="85">
        <f ca="1">IF(ISNUMBER(CORREL(ETL_Rtn!$C17:$C76,ETL_Rtn!BE17:BE76)),CORREL(ETL_Rtn!$C17:$C76,ETL_Rtn!BE17:BE76),"")</f>
        <v>-0.38314875053436842</v>
      </c>
      <c r="BL66" s="85">
        <f ca="1">IF(ISNUMBER(CORREL(ETL_Rtn!$C17:$C76,ETL_Rtn!BF17:BF76)),CORREL(ETL_Rtn!$C17:$C76,ETL_Rtn!BF17:BF76),"")</f>
        <v>-5.7744837335248343E-2</v>
      </c>
      <c r="BM66" s="85">
        <f ca="1">IF(ISNUMBER(CORREL(ETL_Rtn!$C17:$C76,ETL_Rtn!BG17:BG76)),CORREL(ETL_Rtn!$C17:$C76,ETL_Rtn!BG17:BG76),"")</f>
        <v>0.29587243586763601</v>
      </c>
      <c r="BN66" s="85">
        <f ca="1">IF(ISNUMBER(CORREL(ETL_Rtn!$C17:$C76,ETL_Rtn!BH17:BH76)),CORREL(ETL_Rtn!$C17:$C76,ETL_Rtn!BH17:BH76),"")</f>
        <v>0.30491976270390458</v>
      </c>
      <c r="BO66" s="85">
        <f ca="1">IF(ISNUMBER(CORREL(ETL_Rtn!$C17:$C76,ETL_Rtn!BI17:BI76)),CORREL(ETL_Rtn!$C17:$C76,ETL_Rtn!BI17:BI76),"")</f>
        <v>0.45218402608720104</v>
      </c>
      <c r="BP66" s="85">
        <f ca="1">IF(ISNUMBER(CORREL(ETL_Rtn!$C17:$C76,ETL_Rtn!BJ17:BJ76)),CORREL(ETL_Rtn!$C17:$C76,ETL_Rtn!BJ17:BJ76),"")</f>
        <v>-7.4446209482531236E-2</v>
      </c>
      <c r="BQ66" s="85">
        <f ca="1">IF(ISNUMBER(CORREL(ETL_Rtn!$C17:$C76,ETL_Rtn!BK17:BK76)),CORREL(ETL_Rtn!$C17:$C76,ETL_Rtn!BK17:BK76),"")</f>
        <v>0.18910962072346757</v>
      </c>
      <c r="BR66" s="85">
        <f ca="1">IF(ISNUMBER(CORREL(ETL_Rtn!$C17:$C76,ETL_Rtn!BL17:BL76)),CORREL(ETL_Rtn!$C17:$C76,ETL_Rtn!BL17:BL76),"")</f>
        <v>0.33288678501267449</v>
      </c>
      <c r="BS66" s="85">
        <f ca="1">IF(ISNUMBER(CORREL(ETL_Rtn!$C17:$C76,ETL_Rtn!BM17:BM76)),CORREL(ETL_Rtn!$C17:$C76,ETL_Rtn!BM17:BM76),"")</f>
        <v>0.37403468204633811</v>
      </c>
      <c r="BT66" s="85">
        <f ca="1">IF(ISNUMBER(CORREL(ETL_Rtn!$C17:$C76,ETL_Rtn!BN17:BN76)),CORREL(ETL_Rtn!$C17:$C76,ETL_Rtn!BN17:BN76),"")</f>
        <v>-0.14389186621588007</v>
      </c>
      <c r="BU66" s="85">
        <f ca="1">IF(ISNUMBER(CORREL(ETL_Rtn!$C17:$C76,ETL_Rtn!BO17:BO76)),CORREL(ETL_Rtn!$C17:$C76,ETL_Rtn!BO17:BO76),"")</f>
        <v>-0.30154783897026788</v>
      </c>
      <c r="BV66" s="85">
        <f ca="1">IF(ISNUMBER(CORREL(ETL_Rtn!$C17:$C76,ETL_Rtn!BP17:BP76)),CORREL(ETL_Rtn!$C17:$C76,ETL_Rtn!BP17:BP76),"")</f>
        <v>-7.6700258040634434E-2</v>
      </c>
      <c r="BW66" s="85">
        <f ca="1">IF(ISNUMBER(CORREL(ETL_Rtn!$C17:$C76,ETL_Rtn!BQ17:BQ76)),CORREL(ETL_Rtn!$C17:$C76,ETL_Rtn!BQ17:BQ76),"")</f>
        <v>-0.21290962404540437</v>
      </c>
      <c r="BY66" s="85">
        <f ca="1">VLOOKUP($E66,ETL_Price!$B$5:$CB$187,Main!BY$51,0)</f>
        <v>2691.25</v>
      </c>
      <c r="BZ66" s="85">
        <f ca="1">VLOOKUP($E66,ETL_Price!$B$5:$CB$187,Main!BZ$51,0)</f>
        <v>3324.75</v>
      </c>
      <c r="CA66" s="85">
        <f ca="1">VLOOKUP($E66,ETL_Price!$B$5:$CB$187,Main!CA$51,0)</f>
        <v>85761.34</v>
      </c>
      <c r="CB66" s="85">
        <f ca="1">VLOOKUP($E66,ETL_Price!$B$5:$CB$187,Main!CB$51,0)</f>
        <v>21181.64</v>
      </c>
      <c r="CC66" s="85">
        <f ca="1">VLOOKUP($E66,ETL_Price!$B$5:$CB$187,Main!CC$51,0)</f>
        <v>30583.45</v>
      </c>
      <c r="CD66" s="85">
        <f ca="1">VLOOKUP($E66,ETL_Price!$B$5:$CB$187,Main!CD$51,0)</f>
        <v>12203.91</v>
      </c>
      <c r="CE66" s="85">
        <f ca="1">VLOOKUP($E66,ETL_Price!$B$5:$CB$187,Main!CE$51,0)</f>
        <v>2305.16</v>
      </c>
      <c r="CF66" s="85">
        <f ca="1">VLOOKUP($E66,ETL_Price!$B$5:$CB$187,Main!CF$51,0)</f>
        <v>2510.37</v>
      </c>
      <c r="CG66" s="85">
        <f ca="1">VLOOKUP($E66,ETL_Price!$B$5:$CB$187,Main!CG$51,0)</f>
        <v>206.12139999999999</v>
      </c>
      <c r="CH66" s="85">
        <f ca="1">VLOOKUP($E66,ETL_Price!$B$5:$CB$187,Main!CH$51,0)</f>
        <v>270.73</v>
      </c>
      <c r="CI66" s="85">
        <f ca="1">VLOOKUP($E66,ETL_Price!$B$5:$CB$187,Main!CI$51,0)</f>
        <v>257.02999999999997</v>
      </c>
      <c r="CJ66" s="85">
        <f ca="1">VLOOKUP($E66,ETL_Price!$B$5:$CB$187,Main!CJ$51,0)</f>
        <v>245.39</v>
      </c>
      <c r="CK66" s="85">
        <f ca="1">VLOOKUP($E66,ETL_Price!$B$5:$CB$187,Main!CK$51,0)</f>
        <v>223.57820000000001</v>
      </c>
      <c r="CL66" s="85">
        <f ca="1">VLOOKUP($E66,ETL_Price!$B$5:$CB$187,Main!CL$51,0)</f>
        <v>227.0061</v>
      </c>
      <c r="CM66" s="85">
        <f ca="1">VLOOKUP($E66,ETL_Price!$B$5:$CB$187,Main!CM$51,0)</f>
        <v>127.4983</v>
      </c>
      <c r="CN66" s="85">
        <f ca="1">VLOOKUP($E66,ETL_Price!$B$5:$CB$187,Main!CN$51,0)</f>
        <v>234.19329999999999</v>
      </c>
      <c r="CO66" s="85">
        <f ca="1">VLOOKUP($E66,ETL_Price!$B$5:$CB$187,Main!CO$51,0)</f>
        <v>67.27</v>
      </c>
      <c r="CP66" s="85">
        <f ca="1">VLOOKUP($E66,ETL_Price!$B$5:$CB$187,Main!CP$51,0)</f>
        <v>118.67</v>
      </c>
      <c r="CQ66" s="85">
        <f ca="1">VLOOKUP($E66,ETL_Price!$B$5:$CB$187,Main!CQ$51,0)</f>
        <v>488.33100000000002</v>
      </c>
      <c r="CR66" s="85">
        <f ca="1">VLOOKUP($E66,ETL_Price!$B$5:$CB$187,Main!CR$51,0)</f>
        <v>223.30170000000001</v>
      </c>
      <c r="CS66" s="85">
        <f ca="1">VLOOKUP($E66,ETL_Price!$B$5:$CB$187,Main!CS$51,0)</f>
        <v>254.98509999999999</v>
      </c>
      <c r="CT66" s="85">
        <f ca="1">VLOOKUP($E66,ETL_Price!$B$5:$CB$187,Main!CT$51,0)</f>
        <v>2003.27</v>
      </c>
      <c r="CU66" s="85">
        <f ca="1">VLOOKUP($E66,ETL_Price!$B$5:$CB$187,Main!CU$51,0)</f>
        <v>2154.3000000000002</v>
      </c>
      <c r="CV66" s="85">
        <f ca="1">VLOOKUP($E66,ETL_Price!$B$5:$CB$187,Main!CV$51,0)</f>
        <v>2820.12</v>
      </c>
      <c r="CW66" s="85">
        <f ca="1">VLOOKUP($E66,ETL_Price!$B$5:$CB$187,Main!CW$51,0)</f>
        <v>148.83949999999999</v>
      </c>
      <c r="CX66" s="85">
        <f ca="1">VLOOKUP($E66,ETL_Price!$B$5:$CB$187,Main!CX$51,0)</f>
        <v>1304.0891999999999</v>
      </c>
      <c r="CY66" s="85">
        <f ca="1">VLOOKUP($E66,ETL_Price!$B$5:$CB$187,Main!CY$51,0)</f>
        <v>212.2098</v>
      </c>
      <c r="CZ66" s="85">
        <f ca="1">VLOOKUP($E66,ETL_Price!$B$5:$CB$187,Main!CZ$51,0)</f>
        <v>188.6763</v>
      </c>
      <c r="DA66" s="85">
        <f ca="1">VLOOKUP($E66,ETL_Price!$B$5:$CB$187,Main!DA$51,0)</f>
        <v>286.38159999999999</v>
      </c>
      <c r="DB66" s="85">
        <f ca="1">VLOOKUP($E66,ETL_Price!$B$5:$CB$187,Main!DB$51,0)</f>
        <v>200.57419999999999</v>
      </c>
      <c r="DC66" s="85">
        <f ca="1">VLOOKUP($E66,ETL_Price!$B$5:$CB$187,Main!DC$51,0)</f>
        <v>202.2415</v>
      </c>
      <c r="DD66" s="85">
        <f ca="1">VLOOKUP($E66,ETL_Price!$B$5:$CB$187,Main!DD$51,0)</f>
        <v>222.58430000000001</v>
      </c>
      <c r="DE66" s="85">
        <f ca="1">VLOOKUP($E66,ETL_Price!$B$5:$CB$187,Main!DE$51,0)</f>
        <v>214.3092</v>
      </c>
      <c r="DF66" s="85">
        <f ca="1">VLOOKUP($E66,ETL_Price!$B$5:$CB$187,Main!DF$51,0)</f>
        <v>277.4058</v>
      </c>
      <c r="DG66" s="85">
        <f ca="1">VLOOKUP($E66,ETL_Price!$B$5:$CB$187,Main!DG$51,0)</f>
        <v>2.8643000000000001</v>
      </c>
      <c r="DH66" s="85">
        <f ca="1">VLOOKUP($E66,ETL_Price!$B$5:$CB$187,Main!DH$51,0)</f>
        <v>0.65100000000000002</v>
      </c>
      <c r="DI66" s="85">
        <f ca="1">VLOOKUP($E66,ETL_Price!$B$5:$CB$187,Main!DI$51,0)</f>
        <v>2.1156000000000001</v>
      </c>
      <c r="DJ66" s="85">
        <f ca="1">VLOOKUP($E66,ETL_Price!$B$5:$CB$187,Main!DJ$51,0)</f>
        <v>2.1354000000000002</v>
      </c>
      <c r="DK66" s="85">
        <f ca="1">VLOOKUP($E66,ETL_Price!$B$5:$CB$187,Main!DK$51,0)</f>
        <v>2.4064999999999999</v>
      </c>
      <c r="DL66" s="85">
        <f ca="1">VLOOKUP($E66,ETL_Price!$B$5:$CB$187,Main!DL$51,0)</f>
        <v>1.4470000000000001</v>
      </c>
      <c r="DM66" s="85">
        <f ca="1">VLOOKUP($E66,ETL_Price!$B$5:$CB$187,Main!DM$51,0)</f>
        <v>26.825500000000002</v>
      </c>
      <c r="DN66" s="85">
        <f ca="1">VLOOKUP($E66,ETL_Price!$B$5:$CB$187,Main!DN$51,0)</f>
        <v>1.08</v>
      </c>
      <c r="DO66" s="85">
        <f ca="1">VLOOKUP($E66,ETL_Price!$B$5:$CB$187,Main!DO$51,0)</f>
        <v>272.52999999999997</v>
      </c>
      <c r="DP66" s="85">
        <f ca="1">VLOOKUP($E66,ETL_Price!$B$5:$CB$187,Main!DP$51,0)</f>
        <v>117.94499999999999</v>
      </c>
      <c r="DQ66" s="85">
        <f ca="1">VLOOKUP($E66,ETL_Price!$B$5:$CB$187,Main!DQ$51,0)</f>
        <v>55.923999999999999</v>
      </c>
      <c r="DR66" s="85">
        <f ca="1">VLOOKUP($E66,ETL_Price!$B$5:$CB$187,Main!DR$51,0)</f>
        <v>337.65199999999999</v>
      </c>
      <c r="DS66" s="85">
        <f ca="1">VLOOKUP($E66,ETL_Price!$B$5:$CB$187,Main!DS$51,0)</f>
        <v>124.303</v>
      </c>
      <c r="DT66" s="85">
        <f ca="1">VLOOKUP($E66,ETL_Price!$B$5:$CB$187,Main!DT$51,0)</f>
        <v>225.0771</v>
      </c>
      <c r="DU66" s="85">
        <f ca="1">VLOOKUP($E66,ETL_Price!$B$5:$CB$187,Main!DU$51,0)</f>
        <v>161.36859999999999</v>
      </c>
      <c r="DV66" s="85">
        <f ca="1">VLOOKUP($E66,ETL_Price!$B$5:$CB$187,Main!DV$51,0)</f>
        <v>432.67989999999998</v>
      </c>
      <c r="DW66" s="85">
        <f ca="1">VLOOKUP($E66,ETL_Price!$B$5:$CB$187,Main!DW$51,0)</f>
        <v>19.59</v>
      </c>
      <c r="DX66" s="85">
        <f ca="1">VLOOKUP($E66,ETL_Price!$B$5:$CB$187,Main!DX$51,0)</f>
        <v>24.96</v>
      </c>
      <c r="DY66" s="85">
        <f ca="1">VLOOKUP($E66,ETL_Price!$B$5:$CB$187,Main!DY$51,0)</f>
        <v>8.3000000000000007</v>
      </c>
      <c r="DZ66" s="85">
        <f ca="1">VLOOKUP($E66,ETL_Price!$B$5:$CB$187,Main!DZ$51,0)</f>
        <v>5.7050000000000001</v>
      </c>
      <c r="EA66" s="85">
        <f ca="1">VLOOKUP($E66,ETL_Price!$B$5:$CB$187,Main!EA$51,0)</f>
        <v>1323.4</v>
      </c>
      <c r="EB66" s="85">
        <f ca="1">VLOOKUP($E66,ETL_Price!$B$5:$CB$187,Main!EB$51,0)</f>
        <v>16.391999999999999</v>
      </c>
      <c r="EC66" s="85">
        <f ca="1">VLOOKUP($E66,ETL_Price!$B$5:$CB$187,Main!EC$51,0)</f>
        <v>61.25</v>
      </c>
      <c r="ED66" s="85">
        <f ca="1">VLOOKUP($E66,ETL_Price!$B$5:$CB$187,Main!ED$51,0)</f>
        <v>6.3407</v>
      </c>
      <c r="EE66" s="85">
        <f ca="1">VLOOKUP($E66,ETL_Price!$B$5:$CB$187,Main!EE$51,0)</f>
        <v>111.02</v>
      </c>
      <c r="EF66" s="85">
        <f ca="1">VLOOKUP($E66,ETL_Price!$B$5:$CB$187,Main!EF$51,0)</f>
        <v>1.2317</v>
      </c>
      <c r="EG66" s="85">
        <f ca="1">VLOOKUP($E66,ETL_Price!$B$5:$CB$187,Main!EG$51,0)</f>
        <v>1.3801999999999999</v>
      </c>
      <c r="EH66" s="85">
        <f ca="1">VLOOKUP($E66,ETL_Price!$B$5:$CB$187,Main!EH$51,0)</f>
        <v>105.75</v>
      </c>
      <c r="EI66" s="85">
        <f ca="1">VLOOKUP($E66,ETL_Price!$B$5:$CB$187,Main!EI$51,0)</f>
        <v>56.816000000000003</v>
      </c>
      <c r="EJ66" s="85">
        <f ca="1">VLOOKUP($E66,ETL_Price!$B$5:$CB$187,Main!EJ$51,0)</f>
        <v>11.9236</v>
      </c>
      <c r="EK66" s="85">
        <f ca="1">VLOOKUP($E66,ETL_Price!$B$5:$CB$187,Main!EK$51,0)</f>
        <v>3.2534000000000001</v>
      </c>
    </row>
    <row r="67" spans="3:141">
      <c r="C67" s="85">
        <f>MATCH(E67,ETL_Price!$B$5:$B$187,0)</f>
        <v>14</v>
      </c>
      <c r="E67" s="119">
        <f>IF(ISNUMBER(Equities!$C19),Equities!B19,"")</f>
        <v>43160</v>
      </c>
      <c r="F67" s="120">
        <f ca="1">IF(ISNUMBER(OFFSET(INDIRECT($F$50),Main!$C67,1)),OFFSET(INDIRECT($F$50),Main!$C67,1)/100,"")</f>
        <v>0.16363399999999997</v>
      </c>
      <c r="G67" s="120">
        <f ca="1">IF(ISNUMBER(VLOOKUP($E67,ETL_Price!$B$5:$DV$187,G$50,0)),VLOOKUP($E67,ETL_Price!$B$5:$DV$187,G$50,0)/100,"")</f>
        <v>0.1729</v>
      </c>
      <c r="H67" s="120">
        <f ca="1">IF(ISNUMBER(VLOOKUP($E67,ETL_Price!$B$5:$DV$187,H$50,0)),VLOOKUP($E67,ETL_Price!$B$5:$DV$187,H$50,0)/100,"")</f>
        <v>0.20379999999999998</v>
      </c>
      <c r="I67" s="120">
        <f ca="1">IF(ISNUMBER(VLOOKUP($E67,ETL_Price!$B$5:$DV$187,I$50,0)),VLOOKUP($E67,ETL_Price!$B$5:$DV$187,I$50,0)/100,"")</f>
        <v>0.25869999999999999</v>
      </c>
      <c r="K67" s="85">
        <f ca="1">IF(ISNUMBER(CORREL(ETL_Rtn!$C18:$C77,ETL_Rtn!E18:E77)),CORREL(ETL_Rtn!$C18:$C77,ETL_Rtn!E18:E77),"")</f>
        <v>0.33106372193630174</v>
      </c>
      <c r="L67" s="85">
        <f ca="1">IF(ISNUMBER(CORREL(ETL_Rtn!$C18:$C77,ETL_Rtn!F18:F77)),CORREL(ETL_Rtn!$C18:$C77,ETL_Rtn!F18:F77),"")</f>
        <v>0.40797827446365581</v>
      </c>
      <c r="M67" s="85">
        <f ca="1">IF(ISNUMBER(CORREL(ETL_Rtn!$C18:$C77,ETL_Rtn!G18:G77)),CORREL(ETL_Rtn!$C18:$C77,ETL_Rtn!G18:G77),"")</f>
        <v>0.23641977544465093</v>
      </c>
      <c r="N67" s="85">
        <f ca="1">IF(ISNUMBER(CORREL(ETL_Rtn!$C18:$C77,ETL_Rtn!H18:H77)),CORREL(ETL_Rtn!$C18:$C77,ETL_Rtn!H18:H77),"")</f>
        <v>0.445667413777384</v>
      </c>
      <c r="O67" s="85">
        <f ca="1">IF(ISNUMBER(CORREL(ETL_Rtn!$C18:$C77,ETL_Rtn!I18:I77)),CORREL(ETL_Rtn!$C18:$C77,ETL_Rtn!I18:I77),"")</f>
        <v>0.8503176774805622</v>
      </c>
      <c r="P67" s="85">
        <f ca="1">IF(ISNUMBER(CORREL(ETL_Rtn!$C18:$C77,ETL_Rtn!J18:J77)),CORREL(ETL_Rtn!$C18:$C77,ETL_Rtn!J18:J77),"")</f>
        <v>0.8091588566058846</v>
      </c>
      <c r="Q67" s="85">
        <f ca="1">IF(ISNUMBER(CORREL(ETL_Rtn!$C18:$C77,ETL_Rtn!K18:K77)),CORREL(ETL_Rtn!$C18:$C77,ETL_Rtn!K18:K77),"")</f>
        <v>0.37373673342583691</v>
      </c>
      <c r="R67" s="85">
        <f ca="1">IF(ISNUMBER(CORREL(ETL_Rtn!$C18:$C77,ETL_Rtn!L18:L77)),CORREL(ETL_Rtn!$C18:$C77,ETL_Rtn!L18:L77),"")</f>
        <v>0.49057483779155853</v>
      </c>
      <c r="S67" s="85">
        <f ca="1">IF(ISNUMBER(CORREL(ETL_Rtn!$C18:$C77,ETL_Rtn!M18:M77)),CORREL(ETL_Rtn!$C18:$C77,ETL_Rtn!M18:M77),"")</f>
        <v>0.49354939847907109</v>
      </c>
      <c r="T67" s="85">
        <f ca="1">IF(ISNUMBER(CORREL(ETL_Rtn!$C18:$C77,ETL_Rtn!N18:N77)),CORREL(ETL_Rtn!$C18:$C77,ETL_Rtn!N18:N77),"")</f>
        <v>0.51088584295804806</v>
      </c>
      <c r="U67" s="85">
        <f ca="1">IF(ISNUMBER(CORREL(ETL_Rtn!$C18:$C77,ETL_Rtn!O18:O77)),CORREL(ETL_Rtn!$C18:$C77,ETL_Rtn!O18:O77),"")</f>
        <v>0.46768800909177843</v>
      </c>
      <c r="V67" s="85">
        <f ca="1">IF(ISNUMBER(CORREL(ETL_Rtn!$C18:$C77,ETL_Rtn!P18:P77)),CORREL(ETL_Rtn!$C18:$C77,ETL_Rtn!P18:P77),"")</f>
        <v>0.49937896042968299</v>
      </c>
      <c r="W67" s="85">
        <f ca="1">IF(ISNUMBER(CORREL(ETL_Rtn!$C18:$C77,ETL_Rtn!Q18:Q77)),CORREL(ETL_Rtn!$C18:$C77,ETL_Rtn!Q18:Q77),"")</f>
        <v>0.42705238746360125</v>
      </c>
      <c r="X67" s="85">
        <f ca="1">IF(ISNUMBER(CORREL(ETL_Rtn!$C18:$C77,ETL_Rtn!R18:R77)),CORREL(ETL_Rtn!$C18:$C77,ETL_Rtn!R18:R77),"")</f>
        <v>0.45255658488725442</v>
      </c>
      <c r="Y67" s="85">
        <f ca="1">IF(ISNUMBER(CORREL(ETL_Rtn!$C18:$C77,ETL_Rtn!S18:S77)),CORREL(ETL_Rtn!$C18:$C77,ETL_Rtn!S18:S77),"")</f>
        <v>0.4675295687433238</v>
      </c>
      <c r="Z67" s="85">
        <f ca="1">IF(ISNUMBER(CORREL(ETL_Rtn!$C18:$C77,ETL_Rtn!T18:T77)),CORREL(ETL_Rtn!$C18:$C77,ETL_Rtn!T18:T77),"")</f>
        <v>0.35157946765081866</v>
      </c>
      <c r="AA67" s="85">
        <f ca="1">IF(ISNUMBER(CORREL(ETL_Rtn!$C18:$C77,ETL_Rtn!U18:U77)),CORREL(ETL_Rtn!$C18:$C77,ETL_Rtn!U18:U77),"")</f>
        <v>0.40962001189510094</v>
      </c>
      <c r="AB67" s="85">
        <f ca="1">IF(ISNUMBER(CORREL(ETL_Rtn!$C18:$C77,ETL_Rtn!V18:V77)),CORREL(ETL_Rtn!$C18:$C77,ETL_Rtn!V18:V77),"")</f>
        <v>0.4178666549521502</v>
      </c>
      <c r="AC67" s="85">
        <f ca="1">IF(ISNUMBER(CORREL(ETL_Rtn!$C18:$C77,ETL_Rtn!W18:W77)),CORREL(ETL_Rtn!$C18:$C77,ETL_Rtn!W18:W77),"")</f>
        <v>0.19338354538116584</v>
      </c>
      <c r="AD67" s="85">
        <f ca="1">IF(ISNUMBER(CORREL(ETL_Rtn!$C18:$C77,ETL_Rtn!X18:X77)),CORREL(ETL_Rtn!$C18:$C77,ETL_Rtn!X18:X77),"")</f>
        <v>0.17864997432300389</v>
      </c>
      <c r="AE67" s="85">
        <f ca="1">IF(ISNUMBER(CORREL(ETL_Rtn!$C18:$C77,ETL_Rtn!Y18:Y77)),CORREL(ETL_Rtn!$C18:$C77,ETL_Rtn!Y18:Y77),"")</f>
        <v>0.21750153529549474</v>
      </c>
      <c r="AF67" s="85">
        <f ca="1">IF(ISNUMBER(CORREL(ETL_Rtn!$C18:$C77,ETL_Rtn!Z18:Z77)),CORREL(ETL_Rtn!$C18:$C77,ETL_Rtn!Z18:Z77),"")</f>
        <v>-6.372533429782927E-2</v>
      </c>
      <c r="AG67" s="85">
        <f ca="1">IF(ISNUMBER(CORREL(ETL_Rtn!$C18:$C77,ETL_Rtn!AA18:AA77)),CORREL(ETL_Rtn!$C18:$C77,ETL_Rtn!AA18:AA77),"")</f>
        <v>-0.11020089980461685</v>
      </c>
      <c r="AH67" s="85">
        <f ca="1">IF(ISNUMBER(CORREL(ETL_Rtn!$C18:$C77,ETL_Rtn!AB18:AB77)),CORREL(ETL_Rtn!$C18:$C77,ETL_Rtn!AB18:AB77),"")</f>
        <v>-6.8176317540017762E-3</v>
      </c>
      <c r="AI67" s="85">
        <f ca="1">IF(ISNUMBER(CORREL(ETL_Rtn!$C18:$C77,ETL_Rtn!AC18:AC77)),CORREL(ETL_Rtn!$C18:$C77,ETL_Rtn!AC18:AC77),"")</f>
        <v>0.31234523684838705</v>
      </c>
      <c r="AJ67" s="85">
        <f ca="1">IF(ISNUMBER(CORREL(ETL_Rtn!$C18:$C77,ETL_Rtn!AD18:AD77)),CORREL(ETL_Rtn!$C18:$C77,ETL_Rtn!AD18:AD77),"")</f>
        <v>0.48150283365150909</v>
      </c>
      <c r="AK67" s="85">
        <f ca="1">IF(ISNUMBER(CORREL(ETL_Rtn!$C18:$C77,ETL_Rtn!AE18:AE77)),CORREL(ETL_Rtn!$C18:$C77,ETL_Rtn!AE18:AE77),"")</f>
        <v>0.13283467825608677</v>
      </c>
      <c r="AL67" s="85">
        <f ca="1">IF(ISNUMBER(CORREL(ETL_Rtn!$C18:$C77,ETL_Rtn!AF18:AF77)),CORREL(ETL_Rtn!$C18:$C77,ETL_Rtn!AF18:AF77),"")</f>
        <v>6.6150072635628054E-2</v>
      </c>
      <c r="AM67" s="85">
        <f ca="1">IF(ISNUMBER(CORREL(ETL_Rtn!$C18:$C77,ETL_Rtn!AG18:AG77)),CORREL(ETL_Rtn!$C18:$C77,ETL_Rtn!AG18:AG77),"")</f>
        <v>0.43097811840082828</v>
      </c>
      <c r="AN67" s="85">
        <f ca="1">IF(ISNUMBER(CORREL(ETL_Rtn!$C18:$C77,ETL_Rtn!AH18:AH77)),CORREL(ETL_Rtn!$C18:$C77,ETL_Rtn!AH18:AH77),"")</f>
        <v>0.14963855195696441</v>
      </c>
      <c r="AO67" s="85">
        <f ca="1">IF(ISNUMBER(CORREL(ETL_Rtn!$C18:$C77,ETL_Rtn!AI18:AI77)),CORREL(ETL_Rtn!$C18:$C77,ETL_Rtn!AI18:AI77),"")</f>
        <v>5.0467286435254229E-2</v>
      </c>
      <c r="AP67" s="85">
        <f ca="1">IF(ISNUMBER(CORREL(ETL_Rtn!$C18:$C77,ETL_Rtn!AJ18:AJ77)),CORREL(ETL_Rtn!$C18:$C77,ETL_Rtn!AJ18:AJ77),"")</f>
        <v>0.10175550152900938</v>
      </c>
      <c r="AQ67" s="85">
        <f ca="1">IF(ISNUMBER(CORREL(ETL_Rtn!$C18:$C77,ETL_Rtn!AK18:AK77)),CORREL(ETL_Rtn!$C18:$C77,ETL_Rtn!AK18:AK77),"")</f>
        <v>0.10460963132906041</v>
      </c>
      <c r="AR67" s="85">
        <f ca="1">IF(ISNUMBER(CORREL(ETL_Rtn!$C18:$C77,ETL_Rtn!AL18:AL77)),CORREL(ETL_Rtn!$C18:$C77,ETL_Rtn!AL18:AL77),"")</f>
        <v>0.21846736266818298</v>
      </c>
      <c r="AS67" s="85">
        <f ca="1">IF(ISNUMBER(CORREL(ETL_Rtn!$C18:$C77,ETL_Rtn!AM18:AM77)),CORREL(ETL_Rtn!$C18:$C77,ETL_Rtn!AM18:AM77),"")</f>
        <v>-2.4071013110693915E-2</v>
      </c>
      <c r="AT67" s="85">
        <f ca="1">IF(ISNUMBER(CORREL(ETL_Rtn!$C18:$C77,ETL_Rtn!AN18:AN77)),CORREL(ETL_Rtn!$C18:$C77,ETL_Rtn!AN18:AN77),"")</f>
        <v>8.2089265575473261E-2</v>
      </c>
      <c r="AU67" s="85">
        <f ca="1">IF(ISNUMBER(CORREL(ETL_Rtn!$C18:$C77,ETL_Rtn!AO18:AO77)),CORREL(ETL_Rtn!$C18:$C77,ETL_Rtn!AO18:AO77),"")</f>
        <v>0.30195683482137209</v>
      </c>
      <c r="AV67" s="85">
        <f ca="1">IF(ISNUMBER(CORREL(ETL_Rtn!$C18:$C77,ETL_Rtn!AP18:AP77)),CORREL(ETL_Rtn!$C18:$C77,ETL_Rtn!AP18:AP77),"")</f>
        <v>0.23998710545622134</v>
      </c>
      <c r="AW67" s="85">
        <f ca="1">IF(ISNUMBER(CORREL(ETL_Rtn!$C18:$C77,ETL_Rtn!AQ18:AQ77)),CORREL(ETL_Rtn!$C18:$C77,ETL_Rtn!AQ18:AQ77),"")</f>
        <v>-0.10394385541231746</v>
      </c>
      <c r="AX67" s="85">
        <f ca="1">IF(ISNUMBER(CORREL(ETL_Rtn!$C18:$C77,ETL_Rtn!AR18:AR77)),CORREL(ETL_Rtn!$C18:$C77,ETL_Rtn!AR18:AR77),"")</f>
        <v>1.9797971640069616E-2</v>
      </c>
      <c r="AY67" s="85">
        <f ca="1">IF(ISNUMBER(CORREL(ETL_Rtn!$C18:$C77,ETL_Rtn!AS18:AS77)),CORREL(ETL_Rtn!$C18:$C77,ETL_Rtn!AS18:AS77),"")</f>
        <v>9.2206931841018219E-2</v>
      </c>
      <c r="AZ67" s="85">
        <f ca="1">IF(ISNUMBER(CORREL(ETL_Rtn!$C18:$C77,ETL_Rtn!AT18:AT77)),CORREL(ETL_Rtn!$C18:$C77,ETL_Rtn!AT18:AT77),"")</f>
        <v>-2.0502021901305355E-2</v>
      </c>
      <c r="BA67" s="85">
        <f ca="1">IF(ISNUMBER(CORREL(ETL_Rtn!$C18:$C77,ETL_Rtn!AU18:AU77)),CORREL(ETL_Rtn!$C18:$C77,ETL_Rtn!AU18:AU77),"")</f>
        <v>-0.42330759286584946</v>
      </c>
      <c r="BB67" s="85">
        <f ca="1">IF(ISNUMBER(CORREL(ETL_Rtn!$C18:$C77,ETL_Rtn!AV18:AV77)),CORREL(ETL_Rtn!$C18:$C77,ETL_Rtn!AV18:AV77),"")</f>
        <v>-0.3122039326795783</v>
      </c>
      <c r="BC67" s="85">
        <f ca="1">IF(ISNUMBER(CORREL(ETL_Rtn!$C18:$C77,ETL_Rtn!AW18:AW77)),CORREL(ETL_Rtn!$C18:$C77,ETL_Rtn!AW18:AW77),"")</f>
        <v>-0.33579499803588003</v>
      </c>
      <c r="BD67" s="85">
        <f ca="1">IF(ISNUMBER(CORREL(ETL_Rtn!$C18:$C77,ETL_Rtn!AX18:AX77)),CORREL(ETL_Rtn!$C18:$C77,ETL_Rtn!AX18:AX77),"")</f>
        <v>-0.29221605368529929</v>
      </c>
      <c r="BE67" s="85">
        <f ca="1">IF(ISNUMBER(CORREL(ETL_Rtn!$C18:$C77,ETL_Rtn!AY18:AY77)),CORREL(ETL_Rtn!$C18:$C77,ETL_Rtn!AY18:AY77),"")</f>
        <v>-0.26349624520459497</v>
      </c>
      <c r="BF67" s="85">
        <f ca="1">IF(ISNUMBER(CORREL(ETL_Rtn!$C18:$C77,ETL_Rtn!AZ18:AZ77)),CORREL(ETL_Rtn!$C18:$C77,ETL_Rtn!AZ18:AZ77),"")</f>
        <v>-0.28734317947560367</v>
      </c>
      <c r="BG67" s="85">
        <f ca="1">IF(ISNUMBER(CORREL(ETL_Rtn!$C18:$C77,ETL_Rtn!BA18:BA77)),CORREL(ETL_Rtn!$C18:$C77,ETL_Rtn!BA18:BA77),"")</f>
        <v>-0.26618229839308388</v>
      </c>
      <c r="BH67" s="85">
        <f ca="1">IF(ISNUMBER(CORREL(ETL_Rtn!$C18:$C77,ETL_Rtn!BB18:BB77)),CORREL(ETL_Rtn!$C18:$C77,ETL_Rtn!BB18:BB77),"")</f>
        <v>-0.2968433739753244</v>
      </c>
      <c r="BI67" s="85">
        <f ca="1">IF(ISNUMBER(CORREL(ETL_Rtn!$C18:$C77,ETL_Rtn!BC18:BC77)),CORREL(ETL_Rtn!$C18:$C77,ETL_Rtn!BC18:BC77),"")</f>
        <v>-0.3322295542636392</v>
      </c>
      <c r="BJ67" s="85">
        <f ca="1">IF(ISNUMBER(CORREL(ETL_Rtn!$C18:$C77,ETL_Rtn!BD18:BD77)),CORREL(ETL_Rtn!$C18:$C77,ETL_Rtn!BD18:BD77),"")</f>
        <v>-0.3124507037868815</v>
      </c>
      <c r="BK67" s="85">
        <f ca="1">IF(ISNUMBER(CORREL(ETL_Rtn!$C18:$C77,ETL_Rtn!BE18:BE77)),CORREL(ETL_Rtn!$C18:$C77,ETL_Rtn!BE18:BE77),"")</f>
        <v>-0.37672444213953193</v>
      </c>
      <c r="BL67" s="85">
        <f ca="1">IF(ISNUMBER(CORREL(ETL_Rtn!$C18:$C77,ETL_Rtn!BF18:BF77)),CORREL(ETL_Rtn!$C18:$C77,ETL_Rtn!BF18:BF77),"")</f>
        <v>-0.10043850445113105</v>
      </c>
      <c r="BM67" s="85">
        <f ca="1">IF(ISNUMBER(CORREL(ETL_Rtn!$C18:$C77,ETL_Rtn!BG18:BG77)),CORREL(ETL_Rtn!$C18:$C77,ETL_Rtn!BG18:BG77),"")</f>
        <v>0.32360232349026241</v>
      </c>
      <c r="BN67" s="85">
        <f ca="1">IF(ISNUMBER(CORREL(ETL_Rtn!$C18:$C77,ETL_Rtn!BH18:BH77)),CORREL(ETL_Rtn!$C18:$C77,ETL_Rtn!BH18:BH77),"")</f>
        <v>0.32761849343705746</v>
      </c>
      <c r="BO67" s="85">
        <f ca="1">IF(ISNUMBER(CORREL(ETL_Rtn!$C18:$C77,ETL_Rtn!BI18:BI77)),CORREL(ETL_Rtn!$C18:$C77,ETL_Rtn!BI18:BI77),"")</f>
        <v>0.47466699795804945</v>
      </c>
      <c r="BP67" s="85">
        <f ca="1">IF(ISNUMBER(CORREL(ETL_Rtn!$C18:$C77,ETL_Rtn!BJ18:BJ77)),CORREL(ETL_Rtn!$C18:$C77,ETL_Rtn!BJ18:BJ77),"")</f>
        <v>-7.0983183996594604E-2</v>
      </c>
      <c r="BQ67" s="85">
        <f ca="1">IF(ISNUMBER(CORREL(ETL_Rtn!$C18:$C77,ETL_Rtn!BK18:BK77)),CORREL(ETL_Rtn!$C18:$C77,ETL_Rtn!BK18:BK77),"")</f>
        <v>0.18960686919554412</v>
      </c>
      <c r="BR67" s="85">
        <f ca="1">IF(ISNUMBER(CORREL(ETL_Rtn!$C18:$C77,ETL_Rtn!BL18:BL77)),CORREL(ETL_Rtn!$C18:$C77,ETL_Rtn!BL18:BL77),"")</f>
        <v>0.34080757944334172</v>
      </c>
      <c r="BS67" s="85">
        <f ca="1">IF(ISNUMBER(CORREL(ETL_Rtn!$C18:$C77,ETL_Rtn!BM18:BM77)),CORREL(ETL_Rtn!$C18:$C77,ETL_Rtn!BM18:BM77),"")</f>
        <v>0.33553735502129395</v>
      </c>
      <c r="BT67" s="85">
        <f ca="1">IF(ISNUMBER(CORREL(ETL_Rtn!$C18:$C77,ETL_Rtn!BN18:BN77)),CORREL(ETL_Rtn!$C18:$C77,ETL_Rtn!BN18:BN77),"")</f>
        <v>-0.12886335737672047</v>
      </c>
      <c r="BU67" s="85">
        <f ca="1">IF(ISNUMBER(CORREL(ETL_Rtn!$C18:$C77,ETL_Rtn!BO18:BO77)),CORREL(ETL_Rtn!$C18:$C77,ETL_Rtn!BO18:BO77),"")</f>
        <v>-0.29577103264247728</v>
      </c>
      <c r="BV67" s="85">
        <f ca="1">IF(ISNUMBER(CORREL(ETL_Rtn!$C18:$C77,ETL_Rtn!BP18:BP77)),CORREL(ETL_Rtn!$C18:$C77,ETL_Rtn!BP18:BP77),"")</f>
        <v>-7.2794179127861708E-2</v>
      </c>
      <c r="BW67" s="85">
        <f ca="1">IF(ISNUMBER(CORREL(ETL_Rtn!$C18:$C77,ETL_Rtn!BQ18:BQ77)),CORREL(ETL_Rtn!$C18:$C77,ETL_Rtn!BQ18:BQ77),"")</f>
        <v>-0.20711216130962104</v>
      </c>
      <c r="BY67" s="85">
        <f ca="1">VLOOKUP($E67,ETL_Price!$B$5:$CB$187,Main!BY$51,0)</f>
        <v>2677.67</v>
      </c>
      <c r="BZ67" s="85">
        <f ca="1">VLOOKUP($E67,ETL_Price!$B$5:$CB$187,Main!BZ$51,0)</f>
        <v>3399.16</v>
      </c>
      <c r="CA67" s="85">
        <f ca="1">VLOOKUP($E67,ETL_Price!$B$5:$CB$187,Main!CA$51,0)</f>
        <v>85377.79</v>
      </c>
      <c r="CB67" s="85">
        <f ca="1">VLOOKUP($E67,ETL_Price!$B$5:$CB$187,Main!CB$51,0)</f>
        <v>21724.47</v>
      </c>
      <c r="CC67" s="85">
        <f ca="1">VLOOKUP($E67,ETL_Price!$B$5:$CB$187,Main!CC$51,0)</f>
        <v>31044.25</v>
      </c>
      <c r="CD67" s="85">
        <f ca="1">VLOOKUP($E67,ETL_Price!$B$5:$CB$187,Main!CD$51,0)</f>
        <v>12428.88</v>
      </c>
      <c r="CE67" s="85">
        <f ca="1">VLOOKUP($E67,ETL_Price!$B$5:$CB$187,Main!CE$51,0)</f>
        <v>2300.86</v>
      </c>
      <c r="CF67" s="85">
        <f ca="1">VLOOKUP($E67,ETL_Price!$B$5:$CB$187,Main!CF$51,0)</f>
        <v>2508.1999999999998</v>
      </c>
      <c r="CG67" s="85">
        <f ca="1">VLOOKUP($E67,ETL_Price!$B$5:$CB$187,Main!CG$51,0)</f>
        <v>206.54079999999999</v>
      </c>
      <c r="CH67" s="85">
        <f ca="1">VLOOKUP($E67,ETL_Price!$B$5:$CB$187,Main!CH$51,0)</f>
        <v>273.13</v>
      </c>
      <c r="CI67" s="85">
        <f ca="1">VLOOKUP($E67,ETL_Price!$B$5:$CB$187,Main!CI$51,0)</f>
        <v>258.49</v>
      </c>
      <c r="CJ67" s="85">
        <f ca="1">VLOOKUP($E67,ETL_Price!$B$5:$CB$187,Main!CJ$51,0)</f>
        <v>245.9</v>
      </c>
      <c r="CK67" s="85">
        <f ca="1">VLOOKUP($E67,ETL_Price!$B$5:$CB$187,Main!CK$51,0)</f>
        <v>222.91829999999999</v>
      </c>
      <c r="CL67" s="85">
        <f ca="1">VLOOKUP($E67,ETL_Price!$B$5:$CB$187,Main!CL$51,0)</f>
        <v>225.7627</v>
      </c>
      <c r="CM67" s="85">
        <f ca="1">VLOOKUP($E67,ETL_Price!$B$5:$CB$187,Main!CM$51,0)</f>
        <v>127.9782</v>
      </c>
      <c r="CN67" s="85">
        <f ca="1">VLOOKUP($E67,ETL_Price!$B$5:$CB$187,Main!CN$51,0)</f>
        <v>232.3578</v>
      </c>
      <c r="CO67" s="85">
        <f ca="1">VLOOKUP($E67,ETL_Price!$B$5:$CB$187,Main!CO$51,0)</f>
        <v>67.25</v>
      </c>
      <c r="CP67" s="85">
        <f ca="1">VLOOKUP($E67,ETL_Price!$B$5:$CB$187,Main!CP$51,0)</f>
        <v>119.22</v>
      </c>
      <c r="CQ67" s="85">
        <f ca="1">VLOOKUP($E67,ETL_Price!$B$5:$CB$187,Main!CQ$51,0)</f>
        <v>486.31729999999999</v>
      </c>
      <c r="CR67" s="85">
        <f ca="1">VLOOKUP($E67,ETL_Price!$B$5:$CB$187,Main!CR$51,0)</f>
        <v>221.81559999999999</v>
      </c>
      <c r="CS67" s="85">
        <f ca="1">VLOOKUP($E67,ETL_Price!$B$5:$CB$187,Main!CS$51,0)</f>
        <v>254.74350000000001</v>
      </c>
      <c r="CT67" s="85">
        <f ca="1">VLOOKUP($E67,ETL_Price!$B$5:$CB$187,Main!CT$51,0)</f>
        <v>2009.14</v>
      </c>
      <c r="CU67" s="85">
        <f ca="1">VLOOKUP($E67,ETL_Price!$B$5:$CB$187,Main!CU$51,0)</f>
        <v>2160.13</v>
      </c>
      <c r="CV67" s="85">
        <f ca="1">VLOOKUP($E67,ETL_Price!$B$5:$CB$187,Main!CV$51,0)</f>
        <v>2831.35</v>
      </c>
      <c r="CW67" s="85">
        <f ca="1">VLOOKUP($E67,ETL_Price!$B$5:$CB$187,Main!CW$51,0)</f>
        <v>149.34299999999999</v>
      </c>
      <c r="CX67" s="85">
        <f ca="1">VLOOKUP($E67,ETL_Price!$B$5:$CB$187,Main!CX$51,0)</f>
        <v>1304.6369999999999</v>
      </c>
      <c r="CY67" s="85">
        <f ca="1">VLOOKUP($E67,ETL_Price!$B$5:$CB$187,Main!CY$51,0)</f>
        <v>212.01660000000001</v>
      </c>
      <c r="CZ67" s="85">
        <f ca="1">VLOOKUP($E67,ETL_Price!$B$5:$CB$187,Main!CZ$51,0)</f>
        <v>188.43270000000001</v>
      </c>
      <c r="DA67" s="85">
        <f ca="1">VLOOKUP($E67,ETL_Price!$B$5:$CB$187,Main!DA$51,0)</f>
        <v>286.48399999999998</v>
      </c>
      <c r="DB67" s="85">
        <f ca="1">VLOOKUP($E67,ETL_Price!$B$5:$CB$187,Main!DB$51,0)</f>
        <v>200.315</v>
      </c>
      <c r="DC67" s="85">
        <f ca="1">VLOOKUP($E67,ETL_Price!$B$5:$CB$187,Main!DC$51,0)</f>
        <v>202.05860000000001</v>
      </c>
      <c r="DD67" s="85">
        <f ca="1">VLOOKUP($E67,ETL_Price!$B$5:$CB$187,Main!DD$51,0)</f>
        <v>222.3073</v>
      </c>
      <c r="DE67" s="85">
        <f ca="1">VLOOKUP($E67,ETL_Price!$B$5:$CB$187,Main!DE$51,0)</f>
        <v>214.03469999999999</v>
      </c>
      <c r="DF67" s="85">
        <f ca="1">VLOOKUP($E67,ETL_Price!$B$5:$CB$187,Main!DF$51,0)</f>
        <v>277.09230000000002</v>
      </c>
      <c r="DG67" s="85">
        <f ca="1">VLOOKUP($E67,ETL_Price!$B$5:$CB$187,Main!DG$51,0)</f>
        <v>2.8077999999999999</v>
      </c>
      <c r="DH67" s="85">
        <f ca="1">VLOOKUP($E67,ETL_Price!$B$5:$CB$187,Main!DH$51,0)</f>
        <v>0.64400000000000002</v>
      </c>
      <c r="DI67" s="85">
        <f ca="1">VLOOKUP($E67,ETL_Price!$B$5:$CB$187,Main!DI$51,0)</f>
        <v>2.0821000000000001</v>
      </c>
      <c r="DJ67" s="85">
        <f ca="1">VLOOKUP($E67,ETL_Price!$B$5:$CB$187,Main!DJ$51,0)</f>
        <v>2.1073</v>
      </c>
      <c r="DK67" s="85">
        <f ca="1">VLOOKUP($E67,ETL_Price!$B$5:$CB$187,Main!DK$51,0)</f>
        <v>2.3811999999999998</v>
      </c>
      <c r="DL67" s="85">
        <f ca="1">VLOOKUP($E67,ETL_Price!$B$5:$CB$187,Main!DL$51,0)</f>
        <v>1.4570000000000001</v>
      </c>
      <c r="DM67" s="85">
        <f ca="1">VLOOKUP($E67,ETL_Price!$B$5:$CB$187,Main!DM$51,0)</f>
        <v>26.555199999999999</v>
      </c>
      <c r="DN67" s="85">
        <f ca="1">VLOOKUP($E67,ETL_Price!$B$5:$CB$187,Main!DN$51,0)</f>
        <v>0.88</v>
      </c>
      <c r="DO67" s="85">
        <f ca="1">VLOOKUP($E67,ETL_Price!$B$5:$CB$187,Main!DO$51,0)</f>
        <v>266.86799999999999</v>
      </c>
      <c r="DP67" s="85">
        <f ca="1">VLOOKUP($E67,ETL_Price!$B$5:$CB$187,Main!DP$51,0)</f>
        <v>115.35599999999999</v>
      </c>
      <c r="DQ67" s="85">
        <f ca="1">VLOOKUP($E67,ETL_Price!$B$5:$CB$187,Main!DQ$51,0)</f>
        <v>57.786999999999999</v>
      </c>
      <c r="DR67" s="85">
        <f ca="1">VLOOKUP($E67,ETL_Price!$B$5:$CB$187,Main!DR$51,0)</f>
        <v>341.92599999999999</v>
      </c>
      <c r="DS67" s="85">
        <f ca="1">VLOOKUP($E67,ETL_Price!$B$5:$CB$187,Main!DS$51,0)</f>
        <v>126.878</v>
      </c>
      <c r="DT67" s="85">
        <f ca="1">VLOOKUP($E67,ETL_Price!$B$5:$CB$187,Main!DT$51,0)</f>
        <v>223.3646</v>
      </c>
      <c r="DU67" s="85">
        <f ca="1">VLOOKUP($E67,ETL_Price!$B$5:$CB$187,Main!DU$51,0)</f>
        <v>160.23509999999999</v>
      </c>
      <c r="DV67" s="85">
        <f ca="1">VLOOKUP($E67,ETL_Price!$B$5:$CB$187,Main!DV$51,0)</f>
        <v>428.7176</v>
      </c>
      <c r="DW67" s="85">
        <f ca="1">VLOOKUP($E67,ETL_Price!$B$5:$CB$187,Main!DW$51,0)</f>
        <v>22.47</v>
      </c>
      <c r="DX67" s="85">
        <f ca="1">VLOOKUP($E67,ETL_Price!$B$5:$CB$187,Main!DX$51,0)</f>
        <v>26.37</v>
      </c>
      <c r="DY67" s="85">
        <f ca="1">VLOOKUP($E67,ETL_Price!$B$5:$CB$187,Main!DY$51,0)</f>
        <v>8.0399999999999991</v>
      </c>
      <c r="DZ67" s="85">
        <f ca="1">VLOOKUP($E67,ETL_Price!$B$5:$CB$187,Main!DZ$51,0)</f>
        <v>5.8</v>
      </c>
      <c r="EA67" s="85">
        <f ca="1">VLOOKUP($E67,ETL_Price!$B$5:$CB$187,Main!EA$51,0)</f>
        <v>1305.2</v>
      </c>
      <c r="EB67" s="85">
        <f ca="1">VLOOKUP($E67,ETL_Price!$B$5:$CB$187,Main!EB$51,0)</f>
        <v>16.2</v>
      </c>
      <c r="EC67" s="85">
        <f ca="1">VLOOKUP($E67,ETL_Price!$B$5:$CB$187,Main!EC$51,0)</f>
        <v>60.99</v>
      </c>
      <c r="ED67" s="85">
        <f ca="1">VLOOKUP($E67,ETL_Price!$B$5:$CB$187,Main!ED$51,0)</f>
        <v>6.3475000000000001</v>
      </c>
      <c r="EE67" s="85">
        <f ca="1">VLOOKUP($E67,ETL_Price!$B$5:$CB$187,Main!EE$51,0)</f>
        <v>110.91</v>
      </c>
      <c r="EF67" s="85">
        <f ca="1">VLOOKUP($E67,ETL_Price!$B$5:$CB$187,Main!EF$51,0)</f>
        <v>1.2267000000000001</v>
      </c>
      <c r="EG67" s="85">
        <f ca="1">VLOOKUP($E67,ETL_Price!$B$5:$CB$187,Main!EG$51,0)</f>
        <v>1.3775999999999999</v>
      </c>
      <c r="EH67" s="85">
        <f ca="1">VLOOKUP($E67,ETL_Price!$B$5:$CB$187,Main!EH$51,0)</f>
        <v>106.24</v>
      </c>
      <c r="EI67" s="85">
        <f ca="1">VLOOKUP($E67,ETL_Price!$B$5:$CB$187,Main!EI$51,0)</f>
        <v>56.8187</v>
      </c>
      <c r="EJ67" s="85">
        <f ca="1">VLOOKUP($E67,ETL_Price!$B$5:$CB$187,Main!EJ$51,0)</f>
        <v>11.8917</v>
      </c>
      <c r="EK67" s="85">
        <f ca="1">VLOOKUP($E67,ETL_Price!$B$5:$CB$187,Main!EK$51,0)</f>
        <v>3.2515000000000001</v>
      </c>
    </row>
    <row r="68" spans="3:141">
      <c r="C68" s="85">
        <f>MATCH(E68,ETL_Price!$B$5:$B$187,0)</f>
        <v>15</v>
      </c>
      <c r="E68" s="119">
        <f>IF(ISNUMBER(Equities!$C20),Equities!B20,"")</f>
        <v>43159</v>
      </c>
      <c r="F68" s="120">
        <f ca="1">IF(ISNUMBER(OFFSET(INDIRECT($F$50),Main!$C68,1)),OFFSET(INDIRECT($F$50),Main!$C68,1)/100,"")</f>
        <v>0.16322</v>
      </c>
      <c r="G68" s="120">
        <f ca="1">IF(ISNUMBER(VLOOKUP($E68,ETL_Price!$B$5:$DV$187,G$50,0)),VLOOKUP($E68,ETL_Price!$B$5:$DV$187,G$50,0)/100,"")</f>
        <v>0.1704</v>
      </c>
      <c r="H68" s="120">
        <f ca="1">IF(ISNUMBER(VLOOKUP($E68,ETL_Price!$B$5:$DV$187,H$50,0)),VLOOKUP($E68,ETL_Price!$B$5:$DV$187,H$50,0)/100,"")</f>
        <v>0.20370000000000002</v>
      </c>
      <c r="I68" s="120">
        <f ca="1">IF(ISNUMBER(VLOOKUP($E68,ETL_Price!$B$5:$DV$187,I$50,0)),VLOOKUP($E68,ETL_Price!$B$5:$DV$187,I$50,0)/100,"")</f>
        <v>0.25869999999999999</v>
      </c>
      <c r="K68" s="85">
        <f ca="1">IF(ISNUMBER(CORREL(ETL_Rtn!$C19:$C78,ETL_Rtn!E19:E78)),CORREL(ETL_Rtn!$C19:$C78,ETL_Rtn!E19:E78),"")</f>
        <v>0.33582588524810619</v>
      </c>
      <c r="L68" s="85">
        <f ca="1">IF(ISNUMBER(CORREL(ETL_Rtn!$C19:$C78,ETL_Rtn!F19:F78)),CORREL(ETL_Rtn!$C19:$C78,ETL_Rtn!F19:F78),"")</f>
        <v>0.4149921645218142</v>
      </c>
      <c r="M68" s="85">
        <f ca="1">IF(ISNUMBER(CORREL(ETL_Rtn!$C19:$C78,ETL_Rtn!G19:G78)),CORREL(ETL_Rtn!$C19:$C78,ETL_Rtn!G19:G78),"")</f>
        <v>0.22296680557369364</v>
      </c>
      <c r="N68" s="85">
        <f ca="1">IF(ISNUMBER(CORREL(ETL_Rtn!$C19:$C78,ETL_Rtn!H19:H78)),CORREL(ETL_Rtn!$C19:$C78,ETL_Rtn!H19:H78),"")</f>
        <v>0.45499730561998314</v>
      </c>
      <c r="O68" s="85">
        <f ca="1">IF(ISNUMBER(CORREL(ETL_Rtn!$C19:$C78,ETL_Rtn!I19:I78)),CORREL(ETL_Rtn!$C19:$C78,ETL_Rtn!I19:I78),"")</f>
        <v>0.85075122107771173</v>
      </c>
      <c r="P68" s="85">
        <f ca="1">IF(ISNUMBER(CORREL(ETL_Rtn!$C19:$C78,ETL_Rtn!J19:J78)),CORREL(ETL_Rtn!$C19:$C78,ETL_Rtn!J19:J78),"")</f>
        <v>0.80548795047526667</v>
      </c>
      <c r="Q68" s="85">
        <f ca="1">IF(ISNUMBER(CORREL(ETL_Rtn!$C19:$C78,ETL_Rtn!K19:K78)),CORREL(ETL_Rtn!$C19:$C78,ETL_Rtn!K19:K78),"")</f>
        <v>0.38550295038671978</v>
      </c>
      <c r="R68" s="85">
        <f ca="1">IF(ISNUMBER(CORREL(ETL_Rtn!$C19:$C78,ETL_Rtn!L19:L78)),CORREL(ETL_Rtn!$C19:$C78,ETL_Rtn!L19:L78),"")</f>
        <v>0.50474582502074117</v>
      </c>
      <c r="S68" s="85">
        <f ca="1">IF(ISNUMBER(CORREL(ETL_Rtn!$C19:$C78,ETL_Rtn!M19:M78)),CORREL(ETL_Rtn!$C19:$C78,ETL_Rtn!M19:M78),"")</f>
        <v>0.49384660892019361</v>
      </c>
      <c r="T68" s="85">
        <f ca="1">IF(ISNUMBER(CORREL(ETL_Rtn!$C19:$C78,ETL_Rtn!N19:N78)),CORREL(ETL_Rtn!$C19:$C78,ETL_Rtn!N19:N78),"")</f>
        <v>0.5269012401056431</v>
      </c>
      <c r="U68" s="85">
        <f ca="1">IF(ISNUMBER(CORREL(ETL_Rtn!$C19:$C78,ETL_Rtn!O19:O78)),CORREL(ETL_Rtn!$C19:$C78,ETL_Rtn!O19:O78),"")</f>
        <v>0.4891110025030318</v>
      </c>
      <c r="V68" s="85">
        <f ca="1">IF(ISNUMBER(CORREL(ETL_Rtn!$C19:$C78,ETL_Rtn!P19:P78)),CORREL(ETL_Rtn!$C19:$C78,ETL_Rtn!P19:P78),"")</f>
        <v>0.51410052781806825</v>
      </c>
      <c r="W68" s="85">
        <f ca="1">IF(ISNUMBER(CORREL(ETL_Rtn!$C19:$C78,ETL_Rtn!Q19:Q78)),CORREL(ETL_Rtn!$C19:$C78,ETL_Rtn!Q19:Q78),"")</f>
        <v>0.42131110979892566</v>
      </c>
      <c r="X68" s="85">
        <f ca="1">IF(ISNUMBER(CORREL(ETL_Rtn!$C19:$C78,ETL_Rtn!R19:R78)),CORREL(ETL_Rtn!$C19:$C78,ETL_Rtn!R19:R78),"")</f>
        <v>0.45890287464108737</v>
      </c>
      <c r="Y68" s="85">
        <f ca="1">IF(ISNUMBER(CORREL(ETL_Rtn!$C19:$C78,ETL_Rtn!S19:S78)),CORREL(ETL_Rtn!$C19:$C78,ETL_Rtn!S19:S78),"")</f>
        <v>0.47827773320148553</v>
      </c>
      <c r="Z68" s="85">
        <f ca="1">IF(ISNUMBER(CORREL(ETL_Rtn!$C19:$C78,ETL_Rtn!T19:T78)),CORREL(ETL_Rtn!$C19:$C78,ETL_Rtn!T19:T78),"")</f>
        <v>0.36061219960327101</v>
      </c>
      <c r="AA68" s="85">
        <f ca="1">IF(ISNUMBER(CORREL(ETL_Rtn!$C19:$C78,ETL_Rtn!U19:U78)),CORREL(ETL_Rtn!$C19:$C78,ETL_Rtn!U19:U78),"")</f>
        <v>0.41395880712236122</v>
      </c>
      <c r="AB68" s="85">
        <f ca="1">IF(ISNUMBER(CORREL(ETL_Rtn!$C19:$C78,ETL_Rtn!V19:V78)),CORREL(ETL_Rtn!$C19:$C78,ETL_Rtn!V19:V78),"")</f>
        <v>0.41985579593400751</v>
      </c>
      <c r="AC68" s="85">
        <f ca="1">IF(ISNUMBER(CORREL(ETL_Rtn!$C19:$C78,ETL_Rtn!W19:W78)),CORREL(ETL_Rtn!$C19:$C78,ETL_Rtn!W19:W78),"")</f>
        <v>0.1849576228051292</v>
      </c>
      <c r="AD68" s="85">
        <f ca="1">IF(ISNUMBER(CORREL(ETL_Rtn!$C19:$C78,ETL_Rtn!X19:X78)),CORREL(ETL_Rtn!$C19:$C78,ETL_Rtn!X19:X78),"")</f>
        <v>0.17036769084682599</v>
      </c>
      <c r="AE68" s="85">
        <f ca="1">IF(ISNUMBER(CORREL(ETL_Rtn!$C19:$C78,ETL_Rtn!Y19:Y78)),CORREL(ETL_Rtn!$C19:$C78,ETL_Rtn!Y19:Y78),"")</f>
        <v>0.20813207178078497</v>
      </c>
      <c r="AF68" s="85">
        <f ca="1">IF(ISNUMBER(CORREL(ETL_Rtn!$C19:$C78,ETL_Rtn!Z19:Z78)),CORREL(ETL_Rtn!$C19:$C78,ETL_Rtn!Z19:Z78),"")</f>
        <v>-7.1910272168723921E-2</v>
      </c>
      <c r="AG68" s="85">
        <f ca="1">IF(ISNUMBER(CORREL(ETL_Rtn!$C19:$C78,ETL_Rtn!AA19:AA78)),CORREL(ETL_Rtn!$C19:$C78,ETL_Rtn!AA19:AA78),"")</f>
        <v>-0.12079721578435171</v>
      </c>
      <c r="AH68" s="85">
        <f ca="1">IF(ISNUMBER(CORREL(ETL_Rtn!$C19:$C78,ETL_Rtn!AB19:AB78)),CORREL(ETL_Rtn!$C19:$C78,ETL_Rtn!AB19:AB78),"")</f>
        <v>-1.7733429423374202E-2</v>
      </c>
      <c r="AI68" s="85">
        <f ca="1">IF(ISNUMBER(CORREL(ETL_Rtn!$C19:$C78,ETL_Rtn!AC19:AC78)),CORREL(ETL_Rtn!$C19:$C78,ETL_Rtn!AC19:AC78),"")</f>
        <v>0.31789517398149358</v>
      </c>
      <c r="AJ68" s="85">
        <f ca="1">IF(ISNUMBER(CORREL(ETL_Rtn!$C19:$C78,ETL_Rtn!AD19:AD78)),CORREL(ETL_Rtn!$C19:$C78,ETL_Rtn!AD19:AD78),"")</f>
        <v>0.47878925034442454</v>
      </c>
      <c r="AK68" s="85">
        <f ca="1">IF(ISNUMBER(CORREL(ETL_Rtn!$C19:$C78,ETL_Rtn!AE19:AE78)),CORREL(ETL_Rtn!$C19:$C78,ETL_Rtn!AE19:AE78),"")</f>
        <v>0.13805695739258139</v>
      </c>
      <c r="AL68" s="85">
        <f ca="1">IF(ISNUMBER(CORREL(ETL_Rtn!$C19:$C78,ETL_Rtn!AF19:AF78)),CORREL(ETL_Rtn!$C19:$C78,ETL_Rtn!AF19:AF78),"")</f>
        <v>7.0567832718759285E-2</v>
      </c>
      <c r="AM68" s="85">
        <f ca="1">IF(ISNUMBER(CORREL(ETL_Rtn!$C19:$C78,ETL_Rtn!AG19:AG78)),CORREL(ETL_Rtn!$C19:$C78,ETL_Rtn!AG19:AG78),"")</f>
        <v>0.43351583303348945</v>
      </c>
      <c r="AN68" s="85">
        <f ca="1">IF(ISNUMBER(CORREL(ETL_Rtn!$C19:$C78,ETL_Rtn!AH19:AH78)),CORREL(ETL_Rtn!$C19:$C78,ETL_Rtn!AH19:AH78),"")</f>
        <v>0.15390075488899777</v>
      </c>
      <c r="AO68" s="85">
        <f ca="1">IF(ISNUMBER(CORREL(ETL_Rtn!$C19:$C78,ETL_Rtn!AI19:AI78)),CORREL(ETL_Rtn!$C19:$C78,ETL_Rtn!AI19:AI78),"")</f>
        <v>5.5199773049078631E-2</v>
      </c>
      <c r="AP68" s="85">
        <f ca="1">IF(ISNUMBER(CORREL(ETL_Rtn!$C19:$C78,ETL_Rtn!AJ19:AJ78)),CORREL(ETL_Rtn!$C19:$C78,ETL_Rtn!AJ19:AJ78),"")</f>
        <v>0.10659562134179999</v>
      </c>
      <c r="AQ68" s="85">
        <f ca="1">IF(ISNUMBER(CORREL(ETL_Rtn!$C19:$C78,ETL_Rtn!AK19:AK78)),CORREL(ETL_Rtn!$C19:$C78,ETL_Rtn!AK19:AK78),"")</f>
        <v>0.10924359773631023</v>
      </c>
      <c r="AR68" s="85">
        <f ca="1">IF(ISNUMBER(CORREL(ETL_Rtn!$C19:$C78,ETL_Rtn!AL19:AL78)),CORREL(ETL_Rtn!$C19:$C78,ETL_Rtn!AL19:AL78),"")</f>
        <v>0.22164985298063972</v>
      </c>
      <c r="AS68" s="85">
        <f ca="1">IF(ISNUMBER(CORREL(ETL_Rtn!$C19:$C78,ETL_Rtn!AM19:AM78)),CORREL(ETL_Rtn!$C19:$C78,ETL_Rtn!AM19:AM78),"")</f>
        <v>-2.1393937552562584E-2</v>
      </c>
      <c r="AT68" s="85">
        <f ca="1">IF(ISNUMBER(CORREL(ETL_Rtn!$C19:$C78,ETL_Rtn!AN19:AN78)),CORREL(ETL_Rtn!$C19:$C78,ETL_Rtn!AN19:AN78),"")</f>
        <v>7.7900735904112811E-2</v>
      </c>
      <c r="AU68" s="85">
        <f ca="1">IF(ISNUMBER(CORREL(ETL_Rtn!$C19:$C78,ETL_Rtn!AO19:AO78)),CORREL(ETL_Rtn!$C19:$C78,ETL_Rtn!AO19:AO78),"")</f>
        <v>0.30748414628802034</v>
      </c>
      <c r="AV68" s="85">
        <f ca="1">IF(ISNUMBER(CORREL(ETL_Rtn!$C19:$C78,ETL_Rtn!AP19:AP78)),CORREL(ETL_Rtn!$C19:$C78,ETL_Rtn!AP19:AP78),"")</f>
        <v>0.24472772109331817</v>
      </c>
      <c r="AW68" s="85">
        <f ca="1">IF(ISNUMBER(CORREL(ETL_Rtn!$C19:$C78,ETL_Rtn!AQ19:AQ78)),CORREL(ETL_Rtn!$C19:$C78,ETL_Rtn!AQ19:AQ78),"")</f>
        <v>-0.10286423670444911</v>
      </c>
      <c r="AX68" s="85">
        <f ca="1">IF(ISNUMBER(CORREL(ETL_Rtn!$C19:$C78,ETL_Rtn!AR19:AR78)),CORREL(ETL_Rtn!$C19:$C78,ETL_Rtn!AR19:AR78),"")</f>
        <v>1.2120435651163048E-2</v>
      </c>
      <c r="AY68" s="85">
        <f ca="1">IF(ISNUMBER(CORREL(ETL_Rtn!$C19:$C78,ETL_Rtn!AS19:AS78)),CORREL(ETL_Rtn!$C19:$C78,ETL_Rtn!AS19:AS78),"")</f>
        <v>9.3484497423028876E-2</v>
      </c>
      <c r="AZ68" s="85">
        <f ca="1">IF(ISNUMBER(CORREL(ETL_Rtn!$C19:$C78,ETL_Rtn!AT19:AT78)),CORREL(ETL_Rtn!$C19:$C78,ETL_Rtn!AT19:AT78),"")</f>
        <v>-2.3693476519240243E-2</v>
      </c>
      <c r="BA68" s="85">
        <f ca="1">IF(ISNUMBER(CORREL(ETL_Rtn!$C19:$C78,ETL_Rtn!AU19:AU78)),CORREL(ETL_Rtn!$C19:$C78,ETL_Rtn!AU19:AU78),"")</f>
        <v>-0.42357478818311844</v>
      </c>
      <c r="BB68" s="85">
        <f ca="1">IF(ISNUMBER(CORREL(ETL_Rtn!$C19:$C78,ETL_Rtn!AV19:AV78)),CORREL(ETL_Rtn!$C19:$C78,ETL_Rtn!AV19:AV78),"")</f>
        <v>-0.31493982077142385</v>
      </c>
      <c r="BC68" s="85">
        <f ca="1">IF(ISNUMBER(CORREL(ETL_Rtn!$C19:$C78,ETL_Rtn!AW19:AW78)),CORREL(ETL_Rtn!$C19:$C78,ETL_Rtn!AW19:AW78),"")</f>
        <v>-0.34027424510393417</v>
      </c>
      <c r="BD68" s="85">
        <f ca="1">IF(ISNUMBER(CORREL(ETL_Rtn!$C19:$C78,ETL_Rtn!AX19:AX78)),CORREL(ETL_Rtn!$C19:$C78,ETL_Rtn!AX19:AX78),"")</f>
        <v>-0.29528409234201314</v>
      </c>
      <c r="BE68" s="85">
        <f ca="1">IF(ISNUMBER(CORREL(ETL_Rtn!$C19:$C78,ETL_Rtn!AY19:AY78)),CORREL(ETL_Rtn!$C19:$C78,ETL_Rtn!AY19:AY78),"")</f>
        <v>-0.26139450414940046</v>
      </c>
      <c r="BF68" s="85">
        <f ca="1">IF(ISNUMBER(CORREL(ETL_Rtn!$C19:$C78,ETL_Rtn!AZ19:AZ78)),CORREL(ETL_Rtn!$C19:$C78,ETL_Rtn!AZ19:AZ78),"")</f>
        <v>-0.29175671624168753</v>
      </c>
      <c r="BG68" s="85">
        <f ca="1">IF(ISNUMBER(CORREL(ETL_Rtn!$C19:$C78,ETL_Rtn!BA19:BA78)),CORREL(ETL_Rtn!$C19:$C78,ETL_Rtn!BA19:BA78),"")</f>
        <v>-0.27056958489278421</v>
      </c>
      <c r="BH68" s="85">
        <f ca="1">IF(ISNUMBER(CORREL(ETL_Rtn!$C19:$C78,ETL_Rtn!BB19:BB78)),CORREL(ETL_Rtn!$C19:$C78,ETL_Rtn!BB19:BB78),"")</f>
        <v>-0.29984818068579111</v>
      </c>
      <c r="BI68" s="85">
        <f ca="1">IF(ISNUMBER(CORREL(ETL_Rtn!$C19:$C78,ETL_Rtn!BC19:BC78)),CORREL(ETL_Rtn!$C19:$C78,ETL_Rtn!BC19:BC78),"")</f>
        <v>-0.33615554651319063</v>
      </c>
      <c r="BJ68" s="85">
        <f ca="1">IF(ISNUMBER(CORREL(ETL_Rtn!$C19:$C78,ETL_Rtn!BD19:BD78)),CORREL(ETL_Rtn!$C19:$C78,ETL_Rtn!BD19:BD78),"")</f>
        <v>-0.31643223590575797</v>
      </c>
      <c r="BK68" s="85">
        <f ca="1">IF(ISNUMBER(CORREL(ETL_Rtn!$C19:$C78,ETL_Rtn!BE19:BE78)),CORREL(ETL_Rtn!$C19:$C78,ETL_Rtn!BE19:BE78),"")</f>
        <v>-0.37870635178558804</v>
      </c>
      <c r="BL68" s="85">
        <f ca="1">IF(ISNUMBER(CORREL(ETL_Rtn!$C19:$C78,ETL_Rtn!BF19:BF78)),CORREL(ETL_Rtn!$C19:$C78,ETL_Rtn!BF19:BF78),"")</f>
        <v>-0.10102513890819477</v>
      </c>
      <c r="BM68" s="85">
        <f ca="1">IF(ISNUMBER(CORREL(ETL_Rtn!$C19:$C78,ETL_Rtn!BG19:BG78)),CORREL(ETL_Rtn!$C19:$C78,ETL_Rtn!BG19:BG78),"")</f>
        <v>0.30447785196024718</v>
      </c>
      <c r="BN68" s="85">
        <f ca="1">IF(ISNUMBER(CORREL(ETL_Rtn!$C19:$C78,ETL_Rtn!BH19:BH78)),CORREL(ETL_Rtn!$C19:$C78,ETL_Rtn!BH19:BH78),"")</f>
        <v>0.31659906165440116</v>
      </c>
      <c r="BO68" s="85">
        <f ca="1">IF(ISNUMBER(CORREL(ETL_Rtn!$C19:$C78,ETL_Rtn!BI19:BI78)),CORREL(ETL_Rtn!$C19:$C78,ETL_Rtn!BI19:BI78),"")</f>
        <v>0.48150775705451559</v>
      </c>
      <c r="BP68" s="85">
        <f ca="1">IF(ISNUMBER(CORREL(ETL_Rtn!$C19:$C78,ETL_Rtn!BJ19:BJ78)),CORREL(ETL_Rtn!$C19:$C78,ETL_Rtn!BJ19:BJ78),"")</f>
        <v>-6.5233660857535486E-2</v>
      </c>
      <c r="BQ68" s="85">
        <f ca="1">IF(ISNUMBER(CORREL(ETL_Rtn!$C19:$C78,ETL_Rtn!BK19:BK78)),CORREL(ETL_Rtn!$C19:$C78,ETL_Rtn!BK19:BK78),"")</f>
        <v>0.18696811265830879</v>
      </c>
      <c r="BR68" s="85">
        <f ca="1">IF(ISNUMBER(CORREL(ETL_Rtn!$C19:$C78,ETL_Rtn!BL19:BL78)),CORREL(ETL_Rtn!$C19:$C78,ETL_Rtn!BL19:BL78),"")</f>
        <v>0.3391410957816503</v>
      </c>
      <c r="BS68" s="85">
        <f ca="1">IF(ISNUMBER(CORREL(ETL_Rtn!$C19:$C78,ETL_Rtn!BM19:BM78)),CORREL(ETL_Rtn!$C19:$C78,ETL_Rtn!BM19:BM78),"")</f>
        <v>0.34115504079539632</v>
      </c>
      <c r="BT68" s="85">
        <f ca="1">IF(ISNUMBER(CORREL(ETL_Rtn!$C19:$C78,ETL_Rtn!BN19:BN78)),CORREL(ETL_Rtn!$C19:$C78,ETL_Rtn!BN19:BN78),"")</f>
        <v>-0.11056626099548371</v>
      </c>
      <c r="BU68" s="85">
        <f ca="1">IF(ISNUMBER(CORREL(ETL_Rtn!$C19:$C78,ETL_Rtn!BO19:BO78)),CORREL(ETL_Rtn!$C19:$C78,ETL_Rtn!BO19:BO78),"")</f>
        <v>-0.29921739293316757</v>
      </c>
      <c r="BV68" s="85">
        <f ca="1">IF(ISNUMBER(CORREL(ETL_Rtn!$C19:$C78,ETL_Rtn!BP19:BP78)),CORREL(ETL_Rtn!$C19:$C78,ETL_Rtn!BP19:BP78),"")</f>
        <v>-5.3012483680446552E-2</v>
      </c>
      <c r="BW68" s="85">
        <f ca="1">IF(ISNUMBER(CORREL(ETL_Rtn!$C19:$C78,ETL_Rtn!BQ19:BQ78)),CORREL(ETL_Rtn!$C19:$C78,ETL_Rtn!BQ19:BQ78),"")</f>
        <v>-0.1756654517411286</v>
      </c>
      <c r="BY68" s="85">
        <f ca="1">VLOOKUP($E68,ETL_Price!$B$5:$CB$187,Main!BY$51,0)</f>
        <v>2713.83</v>
      </c>
      <c r="BZ68" s="85">
        <f ca="1">VLOOKUP($E68,ETL_Price!$B$5:$CB$187,Main!BZ$51,0)</f>
        <v>3438.96</v>
      </c>
      <c r="CA68" s="85">
        <f ca="1">VLOOKUP($E68,ETL_Price!$B$5:$CB$187,Main!CA$51,0)</f>
        <v>85353.59</v>
      </c>
      <c r="CB68" s="85">
        <f ca="1">VLOOKUP($E68,ETL_Price!$B$5:$CB$187,Main!CB$51,0)</f>
        <v>22068.240000000002</v>
      </c>
      <c r="CC68" s="85">
        <f ca="1">VLOOKUP($E68,ETL_Price!$B$5:$CB$187,Main!CC$51,0)</f>
        <v>30844.720000000001</v>
      </c>
      <c r="CD68" s="85">
        <f ca="1">VLOOKUP($E68,ETL_Price!$B$5:$CB$187,Main!CD$51,0)</f>
        <v>12382.08</v>
      </c>
      <c r="CE68" s="85">
        <f ca="1">VLOOKUP($E68,ETL_Price!$B$5:$CB$187,Main!CE$51,0)</f>
        <v>2341.87</v>
      </c>
      <c r="CF68" s="85">
        <f ca="1">VLOOKUP($E68,ETL_Price!$B$5:$CB$187,Main!CF$51,0)</f>
        <v>2545.02</v>
      </c>
      <c r="CG68" s="85">
        <f ca="1">VLOOKUP($E68,ETL_Price!$B$5:$CB$187,Main!CG$51,0)</f>
        <v>207.64330000000001</v>
      </c>
      <c r="CH68" s="85">
        <f ca="1">VLOOKUP($E68,ETL_Price!$B$5:$CB$187,Main!CH$51,0)</f>
        <v>277.72000000000003</v>
      </c>
      <c r="CI68" s="85">
        <f ca="1">VLOOKUP($E68,ETL_Price!$B$5:$CB$187,Main!CI$51,0)</f>
        <v>263.29000000000002</v>
      </c>
      <c r="CJ68" s="85">
        <f ca="1">VLOOKUP($E68,ETL_Price!$B$5:$CB$187,Main!CJ$51,0)</f>
        <v>249.26</v>
      </c>
      <c r="CK68" s="85">
        <f ca="1">VLOOKUP($E68,ETL_Price!$B$5:$CB$187,Main!CK$51,0)</f>
        <v>224.58439999999999</v>
      </c>
      <c r="CL68" s="85">
        <f ca="1">VLOOKUP($E68,ETL_Price!$B$5:$CB$187,Main!CL$51,0)</f>
        <v>229.11340000000001</v>
      </c>
      <c r="CM68" s="85">
        <f ca="1">VLOOKUP($E68,ETL_Price!$B$5:$CB$187,Main!CM$51,0)</f>
        <v>129.7345</v>
      </c>
      <c r="CN68" s="85">
        <f ca="1">VLOOKUP($E68,ETL_Price!$B$5:$CB$187,Main!CN$51,0)</f>
        <v>236.32409999999999</v>
      </c>
      <c r="CO68" s="85">
        <f ca="1">VLOOKUP($E68,ETL_Price!$B$5:$CB$187,Main!CO$51,0)</f>
        <v>67.69</v>
      </c>
      <c r="CP68" s="85">
        <f ca="1">VLOOKUP($E68,ETL_Price!$B$5:$CB$187,Main!CP$51,0)</f>
        <v>119.64</v>
      </c>
      <c r="CQ68" s="85">
        <f ca="1">VLOOKUP($E68,ETL_Price!$B$5:$CB$187,Main!CQ$51,0)</f>
        <v>486.15539999999999</v>
      </c>
      <c r="CR68" s="85">
        <f ca="1">VLOOKUP($E68,ETL_Price!$B$5:$CB$187,Main!CR$51,0)</f>
        <v>221.84030000000001</v>
      </c>
      <c r="CS68" s="85">
        <f ca="1">VLOOKUP($E68,ETL_Price!$B$5:$CB$187,Main!CS$51,0)</f>
        <v>254.6472</v>
      </c>
      <c r="CT68" s="85">
        <f ca="1">VLOOKUP($E68,ETL_Price!$B$5:$CB$187,Main!CT$51,0)</f>
        <v>2003.63</v>
      </c>
      <c r="CU68" s="85">
        <f ca="1">VLOOKUP($E68,ETL_Price!$B$5:$CB$187,Main!CU$51,0)</f>
        <v>2152.63</v>
      </c>
      <c r="CV68" s="85">
        <f ca="1">VLOOKUP($E68,ETL_Price!$B$5:$CB$187,Main!CV$51,0)</f>
        <v>2827.38</v>
      </c>
      <c r="CW68" s="85">
        <f ca="1">VLOOKUP($E68,ETL_Price!$B$5:$CB$187,Main!CW$51,0)</f>
        <v>149.25819999999999</v>
      </c>
      <c r="CX68" s="85">
        <f ca="1">VLOOKUP($E68,ETL_Price!$B$5:$CB$187,Main!CX$51,0)</f>
        <v>1307.0179000000001</v>
      </c>
      <c r="CY68" s="85">
        <f ca="1">VLOOKUP($E68,ETL_Price!$B$5:$CB$187,Main!CY$51,0)</f>
        <v>211.75229999999999</v>
      </c>
      <c r="CZ68" s="85">
        <f ca="1">VLOOKUP($E68,ETL_Price!$B$5:$CB$187,Main!CZ$51,0)</f>
        <v>188.14930000000001</v>
      </c>
      <c r="DA68" s="85">
        <f ca="1">VLOOKUP($E68,ETL_Price!$B$5:$CB$187,Main!DA$51,0)</f>
        <v>286.37189999999998</v>
      </c>
      <c r="DB68" s="85">
        <f ca="1">VLOOKUP($E68,ETL_Price!$B$5:$CB$187,Main!DB$51,0)</f>
        <v>200.15690000000001</v>
      </c>
      <c r="DC68" s="85">
        <f ca="1">VLOOKUP($E68,ETL_Price!$B$5:$CB$187,Main!DC$51,0)</f>
        <v>201.851</v>
      </c>
      <c r="DD68" s="85">
        <f ca="1">VLOOKUP($E68,ETL_Price!$B$5:$CB$187,Main!DD$51,0)</f>
        <v>221.98910000000001</v>
      </c>
      <c r="DE68" s="85">
        <f ca="1">VLOOKUP($E68,ETL_Price!$B$5:$CB$187,Main!DE$51,0)</f>
        <v>213.39529999999999</v>
      </c>
      <c r="DF68" s="85">
        <f ca="1">VLOOKUP($E68,ETL_Price!$B$5:$CB$187,Main!DF$51,0)</f>
        <v>276.86840000000001</v>
      </c>
      <c r="DG68" s="85">
        <f ca="1">VLOOKUP($E68,ETL_Price!$B$5:$CB$187,Main!DG$51,0)</f>
        <v>2.8605999999999998</v>
      </c>
      <c r="DH68" s="85">
        <f ca="1">VLOOKUP($E68,ETL_Price!$B$5:$CB$187,Main!DH$51,0)</f>
        <v>0.65600000000000003</v>
      </c>
      <c r="DI68" s="85">
        <f ca="1">VLOOKUP($E68,ETL_Price!$B$5:$CB$187,Main!DI$51,0)</f>
        <v>2.0867</v>
      </c>
      <c r="DJ68" s="85">
        <f ca="1">VLOOKUP($E68,ETL_Price!$B$5:$CB$187,Main!DJ$51,0)</f>
        <v>2.1191</v>
      </c>
      <c r="DK68" s="85">
        <f ca="1">VLOOKUP($E68,ETL_Price!$B$5:$CB$187,Main!DK$51,0)</f>
        <v>2.3976000000000002</v>
      </c>
      <c r="DL68" s="85">
        <f ca="1">VLOOKUP($E68,ETL_Price!$B$5:$CB$187,Main!DL$51,0)</f>
        <v>1.466</v>
      </c>
      <c r="DM68" s="85">
        <f ca="1">VLOOKUP($E68,ETL_Price!$B$5:$CB$187,Main!DM$51,0)</f>
        <v>26.168800000000001</v>
      </c>
      <c r="DN68" s="85">
        <f ca="1">VLOOKUP($E68,ETL_Price!$B$5:$CB$187,Main!DN$51,0)</f>
        <v>1.58</v>
      </c>
      <c r="DO68" s="85">
        <f ca="1">VLOOKUP($E68,ETL_Price!$B$5:$CB$187,Main!DO$51,0)</f>
        <v>264.18200000000002</v>
      </c>
      <c r="DP68" s="85">
        <f ca="1">VLOOKUP($E68,ETL_Price!$B$5:$CB$187,Main!DP$51,0)</f>
        <v>112.396</v>
      </c>
      <c r="DQ68" s="85">
        <f ca="1">VLOOKUP($E68,ETL_Price!$B$5:$CB$187,Main!DQ$51,0)</f>
        <v>56.256</v>
      </c>
      <c r="DR68" s="85">
        <f ca="1">VLOOKUP($E68,ETL_Price!$B$5:$CB$187,Main!DR$51,0)</f>
        <v>334.64400000000001</v>
      </c>
      <c r="DS68" s="85">
        <f ca="1">VLOOKUP($E68,ETL_Price!$B$5:$CB$187,Main!DS$51,0)</f>
        <v>122.17100000000001</v>
      </c>
      <c r="DT68" s="85">
        <f ca="1">VLOOKUP($E68,ETL_Price!$B$5:$CB$187,Main!DT$51,0)</f>
        <v>219.3973</v>
      </c>
      <c r="DU68" s="85">
        <f ca="1">VLOOKUP($E68,ETL_Price!$B$5:$CB$187,Main!DU$51,0)</f>
        <v>156.62270000000001</v>
      </c>
      <c r="DV68" s="85">
        <f ca="1">VLOOKUP($E68,ETL_Price!$B$5:$CB$187,Main!DV$51,0)</f>
        <v>423.27530000000002</v>
      </c>
      <c r="DW68" s="85">
        <f ca="1">VLOOKUP($E68,ETL_Price!$B$5:$CB$187,Main!DW$51,0)</f>
        <v>19.850000000000001</v>
      </c>
      <c r="DX68" s="85">
        <f ca="1">VLOOKUP($E68,ETL_Price!$B$5:$CB$187,Main!DX$51,0)</f>
        <v>25.81</v>
      </c>
      <c r="DY68" s="85">
        <f ca="1">VLOOKUP($E68,ETL_Price!$B$5:$CB$187,Main!DY$51,0)</f>
        <v>7.92</v>
      </c>
      <c r="DZ68" s="85">
        <f ca="1">VLOOKUP($E68,ETL_Price!$B$5:$CB$187,Main!DZ$51,0)</f>
        <v>5.6025</v>
      </c>
      <c r="EA68" s="85">
        <f ca="1">VLOOKUP($E68,ETL_Price!$B$5:$CB$187,Main!EA$51,0)</f>
        <v>1317.9</v>
      </c>
      <c r="EB68" s="85">
        <f ca="1">VLOOKUP($E68,ETL_Price!$B$5:$CB$187,Main!EB$51,0)</f>
        <v>16.324000000000002</v>
      </c>
      <c r="EC68" s="85">
        <f ca="1">VLOOKUP($E68,ETL_Price!$B$5:$CB$187,Main!EC$51,0)</f>
        <v>61.64</v>
      </c>
      <c r="ED68" s="85">
        <f ca="1">VLOOKUP($E68,ETL_Price!$B$5:$CB$187,Main!ED$51,0)</f>
        <v>6.3311000000000002</v>
      </c>
      <c r="EE68" s="85">
        <f ca="1">VLOOKUP($E68,ETL_Price!$B$5:$CB$187,Main!EE$51,0)</f>
        <v>110.96</v>
      </c>
      <c r="EF68" s="85">
        <f ca="1">VLOOKUP($E68,ETL_Price!$B$5:$CB$187,Main!EF$51,0)</f>
        <v>1.2194</v>
      </c>
      <c r="EG68" s="85">
        <f ca="1">VLOOKUP($E68,ETL_Price!$B$5:$CB$187,Main!EG$51,0)</f>
        <v>1.3759999999999999</v>
      </c>
      <c r="EH68" s="85">
        <f ca="1">VLOOKUP($E68,ETL_Price!$B$5:$CB$187,Main!EH$51,0)</f>
        <v>106.68</v>
      </c>
      <c r="EI68" s="85">
        <f ca="1">VLOOKUP($E68,ETL_Price!$B$5:$CB$187,Main!EI$51,0)</f>
        <v>56.343299999999999</v>
      </c>
      <c r="EJ68" s="85">
        <f ca="1">VLOOKUP($E68,ETL_Price!$B$5:$CB$187,Main!EJ$51,0)</f>
        <v>11.7957</v>
      </c>
      <c r="EK68" s="85">
        <f ca="1">VLOOKUP($E68,ETL_Price!$B$5:$CB$187,Main!EK$51,0)</f>
        <v>3.2477</v>
      </c>
    </row>
    <row r="69" spans="3:141">
      <c r="C69" s="85">
        <f>MATCH(E69,ETL_Price!$B$5:$B$187,0)</f>
        <v>16</v>
      </c>
      <c r="E69" s="119">
        <f>IF(ISNUMBER(Equities!$C21),Equities!B21,"")</f>
        <v>43158</v>
      </c>
      <c r="F69" s="120">
        <f ca="1">IF(ISNUMBER(OFFSET(INDIRECT($F$50),Main!$C69,1)),OFFSET(INDIRECT($F$50),Main!$C69,1)/100,"")</f>
        <v>0.16024999999999998</v>
      </c>
      <c r="G69" s="120">
        <f ca="1">IF(ISNUMBER(VLOOKUP($E69,ETL_Price!$B$5:$DV$187,G$50,0)),VLOOKUP($E69,ETL_Price!$B$5:$DV$187,G$50,0)/100,"")</f>
        <v>0.16870000000000002</v>
      </c>
      <c r="H69" s="120">
        <f ca="1">IF(ISNUMBER(VLOOKUP($E69,ETL_Price!$B$5:$DV$187,H$50,0)),VLOOKUP($E69,ETL_Price!$B$5:$DV$187,H$50,0)/100,"")</f>
        <v>0.20420000000000002</v>
      </c>
      <c r="I69" s="120">
        <f ca="1">IF(ISNUMBER(VLOOKUP($E69,ETL_Price!$B$5:$DV$187,I$50,0)),VLOOKUP($E69,ETL_Price!$B$5:$DV$187,I$50,0)/100,"")</f>
        <v>0.25659999999999999</v>
      </c>
      <c r="K69" s="85">
        <f ca="1">IF(ISNUMBER(CORREL(ETL_Rtn!$C20:$C79,ETL_Rtn!E20:E79)),CORREL(ETL_Rtn!$C20:$C79,ETL_Rtn!E20:E79),"")</f>
        <v>0.31447148477334352</v>
      </c>
      <c r="L69" s="85">
        <f ca="1">IF(ISNUMBER(CORREL(ETL_Rtn!$C20:$C79,ETL_Rtn!F20:F79)),CORREL(ETL_Rtn!$C20:$C79,ETL_Rtn!F20:F79),"")</f>
        <v>0.40182022404093209</v>
      </c>
      <c r="M69" s="85">
        <f ca="1">IF(ISNUMBER(CORREL(ETL_Rtn!$C20:$C79,ETL_Rtn!G20:G79)),CORREL(ETL_Rtn!$C20:$C79,ETL_Rtn!G20:G79),"")</f>
        <v>0.17230834258852895</v>
      </c>
      <c r="N69" s="85">
        <f ca="1">IF(ISNUMBER(CORREL(ETL_Rtn!$C20:$C79,ETL_Rtn!H20:H79)),CORREL(ETL_Rtn!$C20:$C79,ETL_Rtn!H20:H79),"")</f>
        <v>0.47865577471624182</v>
      </c>
      <c r="O69" s="85">
        <f ca="1">IF(ISNUMBER(CORREL(ETL_Rtn!$C20:$C79,ETL_Rtn!I20:I79)),CORREL(ETL_Rtn!$C20:$C79,ETL_Rtn!I20:I79),"")</f>
        <v>0.8591274123841014</v>
      </c>
      <c r="P69" s="85">
        <f ca="1">IF(ISNUMBER(CORREL(ETL_Rtn!$C20:$C79,ETL_Rtn!J20:J79)),CORREL(ETL_Rtn!$C20:$C79,ETL_Rtn!J20:J79),"")</f>
        <v>0.81775375448163645</v>
      </c>
      <c r="Q69" s="85">
        <f ca="1">IF(ISNUMBER(CORREL(ETL_Rtn!$C20:$C79,ETL_Rtn!K20:K79)),CORREL(ETL_Rtn!$C20:$C79,ETL_Rtn!K20:K79),"")</f>
        <v>0.36396024235102992</v>
      </c>
      <c r="R69" s="85">
        <f ca="1">IF(ISNUMBER(CORREL(ETL_Rtn!$C20:$C79,ETL_Rtn!L20:L79)),CORREL(ETL_Rtn!$C20:$C79,ETL_Rtn!L20:L79),"")</f>
        <v>0.48572179937096444</v>
      </c>
      <c r="S69" s="85">
        <f ca="1">IF(ISNUMBER(CORREL(ETL_Rtn!$C20:$C79,ETL_Rtn!M20:M79)),CORREL(ETL_Rtn!$C20:$C79,ETL_Rtn!M20:M79),"")</f>
        <v>0.49975638358315805</v>
      </c>
      <c r="T69" s="85">
        <f ca="1">IF(ISNUMBER(CORREL(ETL_Rtn!$C20:$C79,ETL_Rtn!N20:N79)),CORREL(ETL_Rtn!$C20:$C79,ETL_Rtn!N20:N79),"")</f>
        <v>0.53265846010561346</v>
      </c>
      <c r="U69" s="85">
        <f ca="1">IF(ISNUMBER(CORREL(ETL_Rtn!$C20:$C79,ETL_Rtn!O20:O79)),CORREL(ETL_Rtn!$C20:$C79,ETL_Rtn!O20:O79),"")</f>
        <v>0.4743284432952406</v>
      </c>
      <c r="V69" s="85">
        <f ca="1">IF(ISNUMBER(CORREL(ETL_Rtn!$C20:$C79,ETL_Rtn!P20:P79)),CORREL(ETL_Rtn!$C20:$C79,ETL_Rtn!P20:P79),"")</f>
        <v>0.52127584494321866</v>
      </c>
      <c r="W69" s="85">
        <f ca="1">IF(ISNUMBER(CORREL(ETL_Rtn!$C20:$C79,ETL_Rtn!Q20:Q79)),CORREL(ETL_Rtn!$C20:$C79,ETL_Rtn!Q20:Q79),"")</f>
        <v>0.35864561382282389</v>
      </c>
      <c r="X69" s="85">
        <f ca="1">IF(ISNUMBER(CORREL(ETL_Rtn!$C20:$C79,ETL_Rtn!R20:R79)),CORREL(ETL_Rtn!$C20:$C79,ETL_Rtn!R20:R79),"")</f>
        <v>0.4436577435910406</v>
      </c>
      <c r="Y69" s="85">
        <f ca="1">IF(ISNUMBER(CORREL(ETL_Rtn!$C20:$C79,ETL_Rtn!S20:S79)),CORREL(ETL_Rtn!$C20:$C79,ETL_Rtn!S20:S79),"")</f>
        <v>0.48015801555768461</v>
      </c>
      <c r="Z69" s="85">
        <f ca="1">IF(ISNUMBER(CORREL(ETL_Rtn!$C20:$C79,ETL_Rtn!T20:T79)),CORREL(ETL_Rtn!$C20:$C79,ETL_Rtn!T20:T79),"")</f>
        <v>0.32821997317005758</v>
      </c>
      <c r="AA69" s="85">
        <f ca="1">IF(ISNUMBER(CORREL(ETL_Rtn!$C20:$C79,ETL_Rtn!U20:U79)),CORREL(ETL_Rtn!$C20:$C79,ETL_Rtn!U20:U79),"")</f>
        <v>0.40796631439943465</v>
      </c>
      <c r="AB69" s="85">
        <f ca="1">IF(ISNUMBER(CORREL(ETL_Rtn!$C20:$C79,ETL_Rtn!V20:V79)),CORREL(ETL_Rtn!$C20:$C79,ETL_Rtn!V20:V79),"")</f>
        <v>0.38303853674153449</v>
      </c>
      <c r="AC69" s="85">
        <f ca="1">IF(ISNUMBER(CORREL(ETL_Rtn!$C20:$C79,ETL_Rtn!W20:W79)),CORREL(ETL_Rtn!$C20:$C79,ETL_Rtn!W20:W79),"")</f>
        <v>0.18012502986328191</v>
      </c>
      <c r="AD69" s="85">
        <f ca="1">IF(ISNUMBER(CORREL(ETL_Rtn!$C20:$C79,ETL_Rtn!X20:X79)),CORREL(ETL_Rtn!$C20:$C79,ETL_Rtn!X20:X79),"")</f>
        <v>0.16597109200461138</v>
      </c>
      <c r="AE69" s="85">
        <f ca="1">IF(ISNUMBER(CORREL(ETL_Rtn!$C20:$C79,ETL_Rtn!Y20:Y79)),CORREL(ETL_Rtn!$C20:$C79,ETL_Rtn!Y20:Y79),"")</f>
        <v>0.20280138046015275</v>
      </c>
      <c r="AF69" s="85">
        <f ca="1">IF(ISNUMBER(CORREL(ETL_Rtn!$C20:$C79,ETL_Rtn!Z20:Z79)),CORREL(ETL_Rtn!$C20:$C79,ETL_Rtn!Z20:Z79),"")</f>
        <v>-8.5801245245384128E-2</v>
      </c>
      <c r="AG69" s="85">
        <f ca="1">IF(ISNUMBER(CORREL(ETL_Rtn!$C20:$C79,ETL_Rtn!AA20:AA79)),CORREL(ETL_Rtn!$C20:$C79,ETL_Rtn!AA20:AA79),"")</f>
        <v>-0.1338416838381736</v>
      </c>
      <c r="AH69" s="85">
        <f ca="1">IF(ISNUMBER(CORREL(ETL_Rtn!$C20:$C79,ETL_Rtn!AB20:AB79)),CORREL(ETL_Rtn!$C20:$C79,ETL_Rtn!AB20:AB79),"")</f>
        <v>-3.0379807015497081E-2</v>
      </c>
      <c r="AI69" s="85">
        <f ca="1">IF(ISNUMBER(CORREL(ETL_Rtn!$C20:$C79,ETL_Rtn!AC20:AC79)),CORREL(ETL_Rtn!$C20:$C79,ETL_Rtn!AC20:AC79),"")</f>
        <v>0.32724570356600319</v>
      </c>
      <c r="AJ69" s="85">
        <f ca="1">IF(ISNUMBER(CORREL(ETL_Rtn!$C20:$C79,ETL_Rtn!AD20:AD79)),CORREL(ETL_Rtn!$C20:$C79,ETL_Rtn!AD20:AD79),"")</f>
        <v>0.47877496708078521</v>
      </c>
      <c r="AK69" s="85">
        <f ca="1">IF(ISNUMBER(CORREL(ETL_Rtn!$C20:$C79,ETL_Rtn!AE20:AE79)),CORREL(ETL_Rtn!$C20:$C79,ETL_Rtn!AE20:AE79),"")</f>
        <v>8.4997830733522184E-2</v>
      </c>
      <c r="AL69" s="85">
        <f ca="1">IF(ISNUMBER(CORREL(ETL_Rtn!$C20:$C79,ETL_Rtn!AF20:AF79)),CORREL(ETL_Rtn!$C20:$C79,ETL_Rtn!AF20:AF79),"")</f>
        <v>1.6992775175490794E-2</v>
      </c>
      <c r="AM69" s="85">
        <f ca="1">IF(ISNUMBER(CORREL(ETL_Rtn!$C20:$C79,ETL_Rtn!AG20:AG79)),CORREL(ETL_Rtn!$C20:$C79,ETL_Rtn!AG20:AG79),"")</f>
        <v>0.40710294177937761</v>
      </c>
      <c r="AN69" s="85">
        <f ca="1">IF(ISNUMBER(CORREL(ETL_Rtn!$C20:$C79,ETL_Rtn!AH20:AH79)),CORREL(ETL_Rtn!$C20:$C79,ETL_Rtn!AH20:AH79),"")</f>
        <v>0.10183717121959358</v>
      </c>
      <c r="AO69" s="85">
        <f ca="1">IF(ISNUMBER(CORREL(ETL_Rtn!$C20:$C79,ETL_Rtn!AI20:AI79)),CORREL(ETL_Rtn!$C20:$C79,ETL_Rtn!AI20:AI79),"")</f>
        <v>8.2310389911520298E-3</v>
      </c>
      <c r="AP69" s="85">
        <f ca="1">IF(ISNUMBER(CORREL(ETL_Rtn!$C20:$C79,ETL_Rtn!AJ20:AJ79)),CORREL(ETL_Rtn!$C20:$C79,ETL_Rtn!AJ20:AJ79),"")</f>
        <v>5.2636082914186866E-2</v>
      </c>
      <c r="AQ69" s="85">
        <f ca="1">IF(ISNUMBER(CORREL(ETL_Rtn!$C20:$C79,ETL_Rtn!AK20:AK79)),CORREL(ETL_Rtn!$C20:$C79,ETL_Rtn!AK20:AK79),"")</f>
        <v>5.4950640134727842E-2</v>
      </c>
      <c r="AR69" s="85">
        <f ca="1">IF(ISNUMBER(CORREL(ETL_Rtn!$C20:$C79,ETL_Rtn!AL20:AL79)),CORREL(ETL_Rtn!$C20:$C79,ETL_Rtn!AL20:AL79),"")</f>
        <v>0.17058237393933914</v>
      </c>
      <c r="AS69" s="85">
        <f ca="1">IF(ISNUMBER(CORREL(ETL_Rtn!$C20:$C79,ETL_Rtn!AM20:AM79)),CORREL(ETL_Rtn!$C20:$C79,ETL_Rtn!AM20:AM79),"")</f>
        <v>-1.2395379646936037E-2</v>
      </c>
      <c r="AT69" s="85">
        <f ca="1">IF(ISNUMBER(CORREL(ETL_Rtn!$C20:$C79,ETL_Rtn!AN20:AN79)),CORREL(ETL_Rtn!$C20:$C79,ETL_Rtn!AN20:AN79),"")</f>
        <v>0.12356042685605566</v>
      </c>
      <c r="AU69" s="85">
        <f ca="1">IF(ISNUMBER(CORREL(ETL_Rtn!$C20:$C79,ETL_Rtn!AO20:AO79)),CORREL(ETL_Rtn!$C20:$C79,ETL_Rtn!AO20:AO79),"")</f>
        <v>0.31442475104067102</v>
      </c>
      <c r="AV69" s="85">
        <f ca="1">IF(ISNUMBER(CORREL(ETL_Rtn!$C20:$C79,ETL_Rtn!AP20:AP79)),CORREL(ETL_Rtn!$C20:$C79,ETL_Rtn!AP20:AP79),"")</f>
        <v>0.25554825744012871</v>
      </c>
      <c r="AW69" s="85">
        <f ca="1">IF(ISNUMBER(CORREL(ETL_Rtn!$C20:$C79,ETL_Rtn!AQ20:AQ79)),CORREL(ETL_Rtn!$C20:$C79,ETL_Rtn!AQ20:AQ79),"")</f>
        <v>-6.8552561875691018E-2</v>
      </c>
      <c r="AX69" s="85">
        <f ca="1">IF(ISNUMBER(CORREL(ETL_Rtn!$C20:$C79,ETL_Rtn!AR20:AR79)),CORREL(ETL_Rtn!$C20:$C79,ETL_Rtn!AR20:AR79),"")</f>
        <v>-3.6408178340419012E-2</v>
      </c>
      <c r="AY69" s="85">
        <f ca="1">IF(ISNUMBER(CORREL(ETL_Rtn!$C20:$C79,ETL_Rtn!AS20:AS79)),CORREL(ETL_Rtn!$C20:$C79,ETL_Rtn!AS20:AS79),"")</f>
        <v>3.9641180380210722E-2</v>
      </c>
      <c r="AZ69" s="85">
        <f ca="1">IF(ISNUMBER(CORREL(ETL_Rtn!$C20:$C79,ETL_Rtn!AT20:AT79)),CORREL(ETL_Rtn!$C20:$C79,ETL_Rtn!AT20:AT79),"")</f>
        <v>-3.3069226942325412E-2</v>
      </c>
      <c r="BA69" s="85">
        <f ca="1">IF(ISNUMBER(CORREL(ETL_Rtn!$C20:$C79,ETL_Rtn!AU20:AU79)),CORREL(ETL_Rtn!$C20:$C79,ETL_Rtn!AU20:AU79),"")</f>
        <v>-0.45733440749229337</v>
      </c>
      <c r="BB69" s="85">
        <f ca="1">IF(ISNUMBER(CORREL(ETL_Rtn!$C20:$C79,ETL_Rtn!AV20:AV79)),CORREL(ETL_Rtn!$C20:$C79,ETL_Rtn!AV20:AV79),"")</f>
        <v>-0.32883155043657847</v>
      </c>
      <c r="BC69" s="85">
        <f ca="1">IF(ISNUMBER(CORREL(ETL_Rtn!$C20:$C79,ETL_Rtn!AW20:AW79)),CORREL(ETL_Rtn!$C20:$C79,ETL_Rtn!AW20:AW79),"")</f>
        <v>-0.32782436600609544</v>
      </c>
      <c r="BD69" s="85">
        <f ca="1">IF(ISNUMBER(CORREL(ETL_Rtn!$C20:$C79,ETL_Rtn!AX20:AX79)),CORREL(ETL_Rtn!$C20:$C79,ETL_Rtn!AX20:AX79),"")</f>
        <v>-0.29054263279955145</v>
      </c>
      <c r="BE69" s="85">
        <f ca="1">IF(ISNUMBER(CORREL(ETL_Rtn!$C20:$C79,ETL_Rtn!AY20:AY79)),CORREL(ETL_Rtn!$C20:$C79,ETL_Rtn!AY20:AY79),"")</f>
        <v>-0.25912116817966802</v>
      </c>
      <c r="BF69" s="85">
        <f ca="1">IF(ISNUMBER(CORREL(ETL_Rtn!$C20:$C79,ETL_Rtn!AZ20:AZ79)),CORREL(ETL_Rtn!$C20:$C79,ETL_Rtn!AZ20:AZ79),"")</f>
        <v>-0.29717517911115093</v>
      </c>
      <c r="BG69" s="85">
        <f ca="1">IF(ISNUMBER(CORREL(ETL_Rtn!$C20:$C79,ETL_Rtn!BA20:BA79)),CORREL(ETL_Rtn!$C20:$C79,ETL_Rtn!BA20:BA79),"")</f>
        <v>-0.27290499259373491</v>
      </c>
      <c r="BH69" s="85">
        <f ca="1">IF(ISNUMBER(CORREL(ETL_Rtn!$C20:$C79,ETL_Rtn!BB20:BB79)),CORREL(ETL_Rtn!$C20:$C79,ETL_Rtn!BB20:BB79),"")</f>
        <v>-0.34601727023432088</v>
      </c>
      <c r="BI69" s="85">
        <f ca="1">IF(ISNUMBER(CORREL(ETL_Rtn!$C20:$C79,ETL_Rtn!BC20:BC79)),CORREL(ETL_Rtn!$C20:$C79,ETL_Rtn!BC20:BC79),"")</f>
        <v>-0.31033299751921412</v>
      </c>
      <c r="BJ69" s="85">
        <f ca="1">IF(ISNUMBER(CORREL(ETL_Rtn!$C20:$C79,ETL_Rtn!BD20:BD79)),CORREL(ETL_Rtn!$C20:$C79,ETL_Rtn!BD20:BD79),"")</f>
        <v>-0.32004092996795719</v>
      </c>
      <c r="BK69" s="85">
        <f ca="1">IF(ISNUMBER(CORREL(ETL_Rtn!$C20:$C79,ETL_Rtn!BE20:BE79)),CORREL(ETL_Rtn!$C20:$C79,ETL_Rtn!BE20:BE79),"")</f>
        <v>-0.38914097472987563</v>
      </c>
      <c r="BL69" s="85">
        <f ca="1">IF(ISNUMBER(CORREL(ETL_Rtn!$C20:$C79,ETL_Rtn!BF20:BF79)),CORREL(ETL_Rtn!$C20:$C79,ETL_Rtn!BF20:BF79),"")</f>
        <v>-9.2148406052318318E-2</v>
      </c>
      <c r="BM69" s="85">
        <f ca="1">IF(ISNUMBER(CORREL(ETL_Rtn!$C20:$C79,ETL_Rtn!BG20:BG79)),CORREL(ETL_Rtn!$C20:$C79,ETL_Rtn!BG20:BG79),"")</f>
        <v>0.28966615828384218</v>
      </c>
      <c r="BN69" s="85">
        <f ca="1">IF(ISNUMBER(CORREL(ETL_Rtn!$C20:$C79,ETL_Rtn!BH20:BH79)),CORREL(ETL_Rtn!$C20:$C79,ETL_Rtn!BH20:BH79),"")</f>
        <v>0.32627704415459452</v>
      </c>
      <c r="BO69" s="85">
        <f ca="1">IF(ISNUMBER(CORREL(ETL_Rtn!$C20:$C79,ETL_Rtn!BI20:BI79)),CORREL(ETL_Rtn!$C20:$C79,ETL_Rtn!BI20:BI79),"")</f>
        <v>0.52034160848928135</v>
      </c>
      <c r="BP69" s="85">
        <f ca="1">IF(ISNUMBER(CORREL(ETL_Rtn!$C20:$C79,ETL_Rtn!BJ20:BJ79)),CORREL(ETL_Rtn!$C20:$C79,ETL_Rtn!BJ20:BJ79),"")</f>
        <v>-6.4864311555137305E-2</v>
      </c>
      <c r="BQ69" s="85">
        <f ca="1">IF(ISNUMBER(CORREL(ETL_Rtn!$C20:$C79,ETL_Rtn!BK20:BK79)),CORREL(ETL_Rtn!$C20:$C79,ETL_Rtn!BK20:BK79),"")</f>
        <v>0.18996494017995003</v>
      </c>
      <c r="BR69" s="85">
        <f ca="1">IF(ISNUMBER(CORREL(ETL_Rtn!$C20:$C79,ETL_Rtn!BL20:BL79)),CORREL(ETL_Rtn!$C20:$C79,ETL_Rtn!BL20:BL79),"")</f>
        <v>0.34154598338925402</v>
      </c>
      <c r="BS69" s="85">
        <f ca="1">IF(ISNUMBER(CORREL(ETL_Rtn!$C20:$C79,ETL_Rtn!BM20:BM79)),CORREL(ETL_Rtn!$C20:$C79,ETL_Rtn!BM20:BM79),"")</f>
        <v>0.34003572010895927</v>
      </c>
      <c r="BT69" s="85">
        <f ca="1">IF(ISNUMBER(CORREL(ETL_Rtn!$C20:$C79,ETL_Rtn!BN20:BN79)),CORREL(ETL_Rtn!$C20:$C79,ETL_Rtn!BN20:BN79),"")</f>
        <v>-0.10759352937629837</v>
      </c>
      <c r="BU69" s="85">
        <f ca="1">IF(ISNUMBER(CORREL(ETL_Rtn!$C20:$C79,ETL_Rtn!BO20:BO79)),CORREL(ETL_Rtn!$C20:$C79,ETL_Rtn!BO20:BO79),"")</f>
        <v>-0.33441725555862911</v>
      </c>
      <c r="BV69" s="85">
        <f ca="1">IF(ISNUMBER(CORREL(ETL_Rtn!$C20:$C79,ETL_Rtn!BP20:BP79)),CORREL(ETL_Rtn!$C20:$C79,ETL_Rtn!BP20:BP79),"")</f>
        <v>-6.5778961468502206E-2</v>
      </c>
      <c r="BW69" s="85">
        <f ca="1">IF(ISNUMBER(CORREL(ETL_Rtn!$C20:$C79,ETL_Rtn!BQ20:BQ79)),CORREL(ETL_Rtn!$C20:$C79,ETL_Rtn!BQ20:BQ79),"")</f>
        <v>-0.15965154013917607</v>
      </c>
      <c r="BY69" s="85">
        <f ca="1">VLOOKUP($E69,ETL_Price!$B$5:$CB$187,Main!BY$51,0)</f>
        <v>2744.28</v>
      </c>
      <c r="BZ69" s="85">
        <f ca="1">VLOOKUP($E69,ETL_Price!$B$5:$CB$187,Main!BZ$51,0)</f>
        <v>3458.03</v>
      </c>
      <c r="CA69" s="85">
        <f ca="1">VLOOKUP($E69,ETL_Price!$B$5:$CB$187,Main!CA$51,0)</f>
        <v>86935.44</v>
      </c>
      <c r="CB69" s="85">
        <f ca="1">VLOOKUP($E69,ETL_Price!$B$5:$CB$187,Main!CB$51,0)</f>
        <v>22389.86</v>
      </c>
      <c r="CC69" s="85">
        <f ca="1">VLOOKUP($E69,ETL_Price!$B$5:$CB$187,Main!CC$51,0)</f>
        <v>31268.66</v>
      </c>
      <c r="CD69" s="85">
        <f ca="1">VLOOKUP($E69,ETL_Price!$B$5:$CB$187,Main!CD$51,0)</f>
        <v>12646.54</v>
      </c>
      <c r="CE69" s="85">
        <f ca="1">VLOOKUP($E69,ETL_Price!$B$5:$CB$187,Main!CE$51,0)</f>
        <v>2363.54</v>
      </c>
      <c r="CF69" s="85">
        <f ca="1">VLOOKUP($E69,ETL_Price!$B$5:$CB$187,Main!CF$51,0)</f>
        <v>2569.17</v>
      </c>
      <c r="CG69" s="85">
        <f ca="1">VLOOKUP($E69,ETL_Price!$B$5:$CB$187,Main!CG$51,0)</f>
        <v>211.834</v>
      </c>
      <c r="CH69" s="85">
        <f ca="1">VLOOKUP($E69,ETL_Price!$B$5:$CB$187,Main!CH$51,0)</f>
        <v>282.14999999999998</v>
      </c>
      <c r="CI69" s="85">
        <f ca="1">VLOOKUP($E69,ETL_Price!$B$5:$CB$187,Main!CI$51,0)</f>
        <v>266.62</v>
      </c>
      <c r="CJ69" s="85">
        <f ca="1">VLOOKUP($E69,ETL_Price!$B$5:$CB$187,Main!CJ$51,0)</f>
        <v>250.8</v>
      </c>
      <c r="CK69" s="85">
        <f ca="1">VLOOKUP($E69,ETL_Price!$B$5:$CB$187,Main!CK$51,0)</f>
        <v>226.71690000000001</v>
      </c>
      <c r="CL69" s="85">
        <f ca="1">VLOOKUP($E69,ETL_Price!$B$5:$CB$187,Main!CL$51,0)</f>
        <v>232.53880000000001</v>
      </c>
      <c r="CM69" s="85">
        <f ca="1">VLOOKUP($E69,ETL_Price!$B$5:$CB$187,Main!CM$51,0)</f>
        <v>131.2346</v>
      </c>
      <c r="CN69" s="85">
        <f ca="1">VLOOKUP($E69,ETL_Price!$B$5:$CB$187,Main!CN$51,0)</f>
        <v>237.7774</v>
      </c>
      <c r="CO69" s="85">
        <f ca="1">VLOOKUP($E69,ETL_Price!$B$5:$CB$187,Main!CO$51,0)</f>
        <v>68.33</v>
      </c>
      <c r="CP69" s="85">
        <f ca="1">VLOOKUP($E69,ETL_Price!$B$5:$CB$187,Main!CP$51,0)</f>
        <v>120.77</v>
      </c>
      <c r="CQ69" s="85">
        <f ca="1">VLOOKUP($E69,ETL_Price!$B$5:$CB$187,Main!CQ$51,0)</f>
        <v>485.64449999999999</v>
      </c>
      <c r="CR69" s="85">
        <f ca="1">VLOOKUP($E69,ETL_Price!$B$5:$CB$187,Main!CR$51,0)</f>
        <v>221.4693</v>
      </c>
      <c r="CS69" s="85">
        <f ca="1">VLOOKUP($E69,ETL_Price!$B$5:$CB$187,Main!CS$51,0)</f>
        <v>254.62620000000001</v>
      </c>
      <c r="CT69" s="85">
        <f ca="1">VLOOKUP($E69,ETL_Price!$B$5:$CB$187,Main!CT$51,0)</f>
        <v>1999.7</v>
      </c>
      <c r="CU69" s="85">
        <f ca="1">VLOOKUP($E69,ETL_Price!$B$5:$CB$187,Main!CU$51,0)</f>
        <v>2148.0100000000002</v>
      </c>
      <c r="CV69" s="85">
        <f ca="1">VLOOKUP($E69,ETL_Price!$B$5:$CB$187,Main!CV$51,0)</f>
        <v>2821.74</v>
      </c>
      <c r="CW69" s="85">
        <f ca="1">VLOOKUP($E69,ETL_Price!$B$5:$CB$187,Main!CW$51,0)</f>
        <v>149.6285</v>
      </c>
      <c r="CX69" s="85">
        <f ca="1">VLOOKUP($E69,ETL_Price!$B$5:$CB$187,Main!CX$51,0)</f>
        <v>1307.8009999999999</v>
      </c>
      <c r="CY69" s="85">
        <f ca="1">VLOOKUP($E69,ETL_Price!$B$5:$CB$187,Main!CY$51,0)</f>
        <v>211.9674</v>
      </c>
      <c r="CZ69" s="85">
        <f ca="1">VLOOKUP($E69,ETL_Price!$B$5:$CB$187,Main!CZ$51,0)</f>
        <v>188.3817</v>
      </c>
      <c r="DA69" s="85">
        <f ca="1">VLOOKUP($E69,ETL_Price!$B$5:$CB$187,Main!DA$51,0)</f>
        <v>286.44490000000002</v>
      </c>
      <c r="DB69" s="85">
        <f ca="1">VLOOKUP($E69,ETL_Price!$B$5:$CB$187,Main!DB$51,0)</f>
        <v>200.44759999999999</v>
      </c>
      <c r="DC69" s="85">
        <f ca="1">VLOOKUP($E69,ETL_Price!$B$5:$CB$187,Main!DC$51,0)</f>
        <v>202.10149999999999</v>
      </c>
      <c r="DD69" s="85">
        <f ca="1">VLOOKUP($E69,ETL_Price!$B$5:$CB$187,Main!DD$51,0)</f>
        <v>222.34960000000001</v>
      </c>
      <c r="DE69" s="85">
        <f ca="1">VLOOKUP($E69,ETL_Price!$B$5:$CB$187,Main!DE$51,0)</f>
        <v>213.6876</v>
      </c>
      <c r="DF69" s="85">
        <f ca="1">VLOOKUP($E69,ETL_Price!$B$5:$CB$187,Main!DF$51,0)</f>
        <v>277.02940000000001</v>
      </c>
      <c r="DG69" s="85">
        <f ca="1">VLOOKUP($E69,ETL_Price!$B$5:$CB$187,Main!DG$51,0)</f>
        <v>2.8933999999999997</v>
      </c>
      <c r="DH69" s="85">
        <f ca="1">VLOOKUP($E69,ETL_Price!$B$5:$CB$187,Main!DH$51,0)</f>
        <v>0.67900000000000005</v>
      </c>
      <c r="DI69" s="85">
        <f ca="1">VLOOKUP($E69,ETL_Price!$B$5:$CB$187,Main!DI$51,0)</f>
        <v>2.1057000000000001</v>
      </c>
      <c r="DJ69" s="85">
        <f ca="1">VLOOKUP($E69,ETL_Price!$B$5:$CB$187,Main!DJ$51,0)</f>
        <v>2.1341999999999999</v>
      </c>
      <c r="DK69" s="85">
        <f ca="1">VLOOKUP($E69,ETL_Price!$B$5:$CB$187,Main!DK$51,0)</f>
        <v>2.3613</v>
      </c>
      <c r="DL69" s="85">
        <f ca="1">VLOOKUP($E69,ETL_Price!$B$5:$CB$187,Main!DL$51,0)</f>
        <v>1.4750000000000001</v>
      </c>
      <c r="DM69" s="85">
        <f ca="1">VLOOKUP($E69,ETL_Price!$B$5:$CB$187,Main!DM$51,0)</f>
        <v>27.022600000000001</v>
      </c>
      <c r="DN69" s="85">
        <f ca="1">VLOOKUP($E69,ETL_Price!$B$5:$CB$187,Main!DN$51,0)</f>
        <v>1.73</v>
      </c>
      <c r="DO69" s="85">
        <f ca="1">VLOOKUP($E69,ETL_Price!$B$5:$CB$187,Main!DO$51,0)</f>
        <v>263.673</v>
      </c>
      <c r="DP69" s="85">
        <f ca="1">VLOOKUP($E69,ETL_Price!$B$5:$CB$187,Main!DP$51,0)</f>
        <v>114.46899999999999</v>
      </c>
      <c r="DQ69" s="85">
        <f ca="1">VLOOKUP($E69,ETL_Price!$B$5:$CB$187,Main!DQ$51,0)</f>
        <v>55.277000000000001</v>
      </c>
      <c r="DR69" s="85">
        <f ca="1">VLOOKUP($E69,ETL_Price!$B$5:$CB$187,Main!DR$51,0)</f>
        <v>329.15300000000002</v>
      </c>
      <c r="DS69" s="85">
        <f ca="1">VLOOKUP($E69,ETL_Price!$B$5:$CB$187,Main!DS$51,0)</f>
        <v>121.512</v>
      </c>
      <c r="DT69" s="85">
        <f ca="1">VLOOKUP($E69,ETL_Price!$B$5:$CB$187,Main!DT$51,0)</f>
        <v>220.1317</v>
      </c>
      <c r="DU69" s="85">
        <f ca="1">VLOOKUP($E69,ETL_Price!$B$5:$CB$187,Main!DU$51,0)</f>
        <v>157.02379999999999</v>
      </c>
      <c r="DV69" s="85">
        <f ca="1">VLOOKUP($E69,ETL_Price!$B$5:$CB$187,Main!DV$51,0)</f>
        <v>429.96550000000002</v>
      </c>
      <c r="DW69" s="85">
        <f ca="1">VLOOKUP($E69,ETL_Price!$B$5:$CB$187,Main!DW$51,0)</f>
        <v>18.59</v>
      </c>
      <c r="DX69" s="85">
        <f ca="1">VLOOKUP($E69,ETL_Price!$B$5:$CB$187,Main!DX$51,0)</f>
        <v>24.44</v>
      </c>
      <c r="DY69" s="85">
        <f ca="1">VLOOKUP($E69,ETL_Price!$B$5:$CB$187,Main!DY$51,0)</f>
        <v>7.82</v>
      </c>
      <c r="DZ69" s="85">
        <f ca="1">VLOOKUP($E69,ETL_Price!$B$5:$CB$187,Main!DZ$51,0)</f>
        <v>5.6875</v>
      </c>
      <c r="EA69" s="85">
        <f ca="1">VLOOKUP($E69,ETL_Price!$B$5:$CB$187,Main!EA$51,0)</f>
        <v>1318.6</v>
      </c>
      <c r="EB69" s="85">
        <f ca="1">VLOOKUP($E69,ETL_Price!$B$5:$CB$187,Main!EB$51,0)</f>
        <v>16.346</v>
      </c>
      <c r="EC69" s="85">
        <f ca="1">VLOOKUP($E69,ETL_Price!$B$5:$CB$187,Main!EC$51,0)</f>
        <v>63.01</v>
      </c>
      <c r="ED69" s="85">
        <f ca="1">VLOOKUP($E69,ETL_Price!$B$5:$CB$187,Main!ED$51,0)</f>
        <v>6.3263999999999996</v>
      </c>
      <c r="EE69" s="85">
        <f ca="1">VLOOKUP($E69,ETL_Price!$B$5:$CB$187,Main!EE$51,0)</f>
        <v>111.25</v>
      </c>
      <c r="EF69" s="85">
        <f ca="1">VLOOKUP($E69,ETL_Price!$B$5:$CB$187,Main!EF$51,0)</f>
        <v>1.2233000000000001</v>
      </c>
      <c r="EG69" s="85">
        <f ca="1">VLOOKUP($E69,ETL_Price!$B$5:$CB$187,Main!EG$51,0)</f>
        <v>1.3909</v>
      </c>
      <c r="EH69" s="85">
        <f ca="1">VLOOKUP($E69,ETL_Price!$B$5:$CB$187,Main!EH$51,0)</f>
        <v>107.33</v>
      </c>
      <c r="EI69" s="85">
        <f ca="1">VLOOKUP($E69,ETL_Price!$B$5:$CB$187,Main!EI$51,0)</f>
        <v>56.279499999999999</v>
      </c>
      <c r="EJ69" s="85">
        <f ca="1">VLOOKUP($E69,ETL_Price!$B$5:$CB$187,Main!EJ$51,0)</f>
        <v>11.7187</v>
      </c>
      <c r="EK69" s="85">
        <f ca="1">VLOOKUP($E69,ETL_Price!$B$5:$CB$187,Main!EK$51,0)</f>
        <v>3.2504</v>
      </c>
    </row>
    <row r="70" spans="3:141">
      <c r="C70" s="85">
        <f>MATCH(E70,ETL_Price!$B$5:$B$187,0)</f>
        <v>17</v>
      </c>
      <c r="E70" s="119">
        <f>IF(ISNUMBER(Equities!$C22),Equities!B22,"")</f>
        <v>43157</v>
      </c>
      <c r="F70" s="120">
        <f ca="1">IF(ISNUMBER(OFFSET(INDIRECT($F$50),Main!$C70,1)),OFFSET(INDIRECT($F$50),Main!$C70,1)/100,"")</f>
        <v>0.16008199999999997</v>
      </c>
      <c r="G70" s="120">
        <f ca="1">IF(ISNUMBER(VLOOKUP($E70,ETL_Price!$B$5:$DV$187,G$50,0)),VLOOKUP($E70,ETL_Price!$B$5:$DV$187,G$50,0)/100,"")</f>
        <v>0.16699999999999998</v>
      </c>
      <c r="H70" s="120">
        <f ca="1">IF(ISNUMBER(VLOOKUP($E70,ETL_Price!$B$5:$DV$187,H$50,0)),VLOOKUP($E70,ETL_Price!$B$5:$DV$187,H$50,0)/100,"")</f>
        <v>0.20350000000000001</v>
      </c>
      <c r="I70" s="120">
        <f ca="1">IF(ISNUMBER(VLOOKUP($E70,ETL_Price!$B$5:$DV$187,I$50,0)),VLOOKUP($E70,ETL_Price!$B$5:$DV$187,I$50,0)/100,"")</f>
        <v>0.25469999999999998</v>
      </c>
      <c r="K70" s="85">
        <f ca="1">IF(ISNUMBER(CORREL(ETL_Rtn!$C21:$C80,ETL_Rtn!E21:E80)),CORREL(ETL_Rtn!$C21:$C80,ETL_Rtn!E21:E80),"")</f>
        <v>0.30186074679951652</v>
      </c>
      <c r="L70" s="85">
        <f ca="1">IF(ISNUMBER(CORREL(ETL_Rtn!$C21:$C80,ETL_Rtn!F21:F80)),CORREL(ETL_Rtn!$C21:$C80,ETL_Rtn!F21:F80),"")</f>
        <v>0.40119657763769562</v>
      </c>
      <c r="M70" s="85">
        <f ca="1">IF(ISNUMBER(CORREL(ETL_Rtn!$C21:$C80,ETL_Rtn!G21:G80)),CORREL(ETL_Rtn!$C21:$C80,ETL_Rtn!G21:G80),"")</f>
        <v>0.17291609409640529</v>
      </c>
      <c r="N70" s="85">
        <f ca="1">IF(ISNUMBER(CORREL(ETL_Rtn!$C21:$C80,ETL_Rtn!H21:H80)),CORREL(ETL_Rtn!$C21:$C80,ETL_Rtn!H21:H80),"")</f>
        <v>0.50430782669655705</v>
      </c>
      <c r="O70" s="85">
        <f ca="1">IF(ISNUMBER(CORREL(ETL_Rtn!$C21:$C80,ETL_Rtn!I21:I80)),CORREL(ETL_Rtn!$C21:$C80,ETL_Rtn!I21:I80),"")</f>
        <v>0.86057576710184458</v>
      </c>
      <c r="P70" s="85">
        <f ca="1">IF(ISNUMBER(CORREL(ETL_Rtn!$C21:$C80,ETL_Rtn!J21:J80)),CORREL(ETL_Rtn!$C21:$C80,ETL_Rtn!J21:J80),"")</f>
        <v>0.80879119034443003</v>
      </c>
      <c r="Q70" s="85">
        <f ca="1">IF(ISNUMBER(CORREL(ETL_Rtn!$C21:$C80,ETL_Rtn!K21:K80)),CORREL(ETL_Rtn!$C21:$C80,ETL_Rtn!K21:K80),"")</f>
        <v>0.35407934879186687</v>
      </c>
      <c r="R70" s="85">
        <f ca="1">IF(ISNUMBER(CORREL(ETL_Rtn!$C21:$C80,ETL_Rtn!L21:L80)),CORREL(ETL_Rtn!$C21:$C80,ETL_Rtn!L21:L80),"")</f>
        <v>0.47363106146438078</v>
      </c>
      <c r="S70" s="85">
        <f ca="1">IF(ISNUMBER(CORREL(ETL_Rtn!$C21:$C80,ETL_Rtn!M21:M80)),CORREL(ETL_Rtn!$C21:$C80,ETL_Rtn!M21:M80),"")</f>
        <v>0.49046195061942183</v>
      </c>
      <c r="T70" s="85">
        <f ca="1">IF(ISNUMBER(CORREL(ETL_Rtn!$C21:$C80,ETL_Rtn!N21:N80)),CORREL(ETL_Rtn!$C21:$C80,ETL_Rtn!N21:N80),"")</f>
        <v>0.52905254849008077</v>
      </c>
      <c r="U70" s="85">
        <f ca="1">IF(ISNUMBER(CORREL(ETL_Rtn!$C21:$C80,ETL_Rtn!O21:O80)),CORREL(ETL_Rtn!$C21:$C80,ETL_Rtn!O21:O80),"")</f>
        <v>0.47046891927540108</v>
      </c>
      <c r="V70" s="85">
        <f ca="1">IF(ISNUMBER(CORREL(ETL_Rtn!$C21:$C80,ETL_Rtn!P21:P80)),CORREL(ETL_Rtn!$C21:$C80,ETL_Rtn!P21:P80),"")</f>
        <v>0.51180821980611235</v>
      </c>
      <c r="W70" s="85">
        <f ca="1">IF(ISNUMBER(CORREL(ETL_Rtn!$C21:$C80,ETL_Rtn!Q21:Q80)),CORREL(ETL_Rtn!$C21:$C80,ETL_Rtn!Q21:Q80),"")</f>
        <v>0.32781936895546454</v>
      </c>
      <c r="X70" s="85">
        <f ca="1">IF(ISNUMBER(CORREL(ETL_Rtn!$C21:$C80,ETL_Rtn!R21:R80)),CORREL(ETL_Rtn!$C21:$C80,ETL_Rtn!R21:R80),"")</f>
        <v>0.43746930433731718</v>
      </c>
      <c r="Y70" s="85">
        <f ca="1">IF(ISNUMBER(CORREL(ETL_Rtn!$C21:$C80,ETL_Rtn!S21:S80)),CORREL(ETL_Rtn!$C21:$C80,ETL_Rtn!S21:S80),"")</f>
        <v>0.48146136144661933</v>
      </c>
      <c r="Z70" s="85">
        <f ca="1">IF(ISNUMBER(CORREL(ETL_Rtn!$C21:$C80,ETL_Rtn!T21:T80)),CORREL(ETL_Rtn!$C21:$C80,ETL_Rtn!T21:T80),"")</f>
        <v>0.31451084457315354</v>
      </c>
      <c r="AA70" s="85">
        <f ca="1">IF(ISNUMBER(CORREL(ETL_Rtn!$C21:$C80,ETL_Rtn!U21:U80)),CORREL(ETL_Rtn!$C21:$C80,ETL_Rtn!U21:U80),"")</f>
        <v>0.40344490572365338</v>
      </c>
      <c r="AB70" s="85">
        <f ca="1">IF(ISNUMBER(CORREL(ETL_Rtn!$C21:$C80,ETL_Rtn!V21:V80)),CORREL(ETL_Rtn!$C21:$C80,ETL_Rtn!V21:V80),"")</f>
        <v>0.37272595371887612</v>
      </c>
      <c r="AC70" s="85">
        <f ca="1">IF(ISNUMBER(CORREL(ETL_Rtn!$C21:$C80,ETL_Rtn!W21:W80)),CORREL(ETL_Rtn!$C21:$C80,ETL_Rtn!W21:W80),"")</f>
        <v>0.15052216567991408</v>
      </c>
      <c r="AD70" s="85">
        <f ca="1">IF(ISNUMBER(CORREL(ETL_Rtn!$C21:$C80,ETL_Rtn!X21:X80)),CORREL(ETL_Rtn!$C21:$C80,ETL_Rtn!X21:X80),"")</f>
        <v>0.14122752545738587</v>
      </c>
      <c r="AE70" s="85">
        <f ca="1">IF(ISNUMBER(CORREL(ETL_Rtn!$C21:$C80,ETL_Rtn!Y21:Y80)),CORREL(ETL_Rtn!$C21:$C80,ETL_Rtn!Y21:Y80),"")</f>
        <v>0.16564307426057695</v>
      </c>
      <c r="AF70" s="85">
        <f ca="1">IF(ISNUMBER(CORREL(ETL_Rtn!$C21:$C80,ETL_Rtn!Z21:Z80)),CORREL(ETL_Rtn!$C21:$C80,ETL_Rtn!Z21:Z80),"")</f>
        <v>-0.12803636852230821</v>
      </c>
      <c r="AG70" s="85">
        <f ca="1">IF(ISNUMBER(CORREL(ETL_Rtn!$C21:$C80,ETL_Rtn!AA21:AA80)),CORREL(ETL_Rtn!$C21:$C80,ETL_Rtn!AA21:AA80),"")</f>
        <v>-0.17188669026094047</v>
      </c>
      <c r="AH70" s="85">
        <f ca="1">IF(ISNUMBER(CORREL(ETL_Rtn!$C21:$C80,ETL_Rtn!AB21:AB80)),CORREL(ETL_Rtn!$C21:$C80,ETL_Rtn!AB21:AB80),"")</f>
        <v>-7.5914047428935802E-2</v>
      </c>
      <c r="AI70" s="85">
        <f ca="1">IF(ISNUMBER(CORREL(ETL_Rtn!$C21:$C80,ETL_Rtn!AC21:AC80)),CORREL(ETL_Rtn!$C21:$C80,ETL_Rtn!AC21:AC80),"")</f>
        <v>0.36030098788810516</v>
      </c>
      <c r="AJ70" s="85">
        <f ca="1">IF(ISNUMBER(CORREL(ETL_Rtn!$C21:$C80,ETL_Rtn!AD21:AD80)),CORREL(ETL_Rtn!$C21:$C80,ETL_Rtn!AD21:AD80),"")</f>
        <v>0.4655655876929482</v>
      </c>
      <c r="AK70" s="85">
        <f ca="1">IF(ISNUMBER(CORREL(ETL_Rtn!$C21:$C80,ETL_Rtn!AE21:AE80)),CORREL(ETL_Rtn!$C21:$C80,ETL_Rtn!AE21:AE80),"")</f>
        <v>8.0031725561227562E-2</v>
      </c>
      <c r="AL70" s="85">
        <f ca="1">IF(ISNUMBER(CORREL(ETL_Rtn!$C21:$C80,ETL_Rtn!AF21:AF80)),CORREL(ETL_Rtn!$C21:$C80,ETL_Rtn!AF21:AF80),"")</f>
        <v>8.1725455081785598E-3</v>
      </c>
      <c r="AM70" s="85">
        <f ca="1">IF(ISNUMBER(CORREL(ETL_Rtn!$C21:$C80,ETL_Rtn!AG21:AG80)),CORREL(ETL_Rtn!$C21:$C80,ETL_Rtn!AG21:AG80),"")</f>
        <v>0.42991246361719743</v>
      </c>
      <c r="AN70" s="85">
        <f ca="1">IF(ISNUMBER(CORREL(ETL_Rtn!$C21:$C80,ETL_Rtn!AH21:AH80)),CORREL(ETL_Rtn!$C21:$C80,ETL_Rtn!AH21:AH80),"")</f>
        <v>9.5722462470562542E-2</v>
      </c>
      <c r="AO70" s="85">
        <f ca="1">IF(ISNUMBER(CORREL(ETL_Rtn!$C21:$C80,ETL_Rtn!AI21:AI80)),CORREL(ETL_Rtn!$C21:$C80,ETL_Rtn!AI21:AI80),"")</f>
        <v>9.7783742934100023E-3</v>
      </c>
      <c r="AP70" s="85">
        <f ca="1">IF(ISNUMBER(CORREL(ETL_Rtn!$C21:$C80,ETL_Rtn!AJ21:AJ80)),CORREL(ETL_Rtn!$C21:$C80,ETL_Rtn!AJ21:AJ80),"")</f>
        <v>4.3961162743931526E-2</v>
      </c>
      <c r="AQ70" s="85">
        <f ca="1">IF(ISNUMBER(CORREL(ETL_Rtn!$C21:$C80,ETL_Rtn!AK21:AK80)),CORREL(ETL_Rtn!$C21:$C80,ETL_Rtn!AK21:AK80),"")</f>
        <v>4.4790261949985304E-2</v>
      </c>
      <c r="AR70" s="85">
        <f ca="1">IF(ISNUMBER(CORREL(ETL_Rtn!$C21:$C80,ETL_Rtn!AL21:AL80)),CORREL(ETL_Rtn!$C21:$C80,ETL_Rtn!AL21:AL80),"")</f>
        <v>0.16277983735625418</v>
      </c>
      <c r="AS70" s="85">
        <f ca="1">IF(ISNUMBER(CORREL(ETL_Rtn!$C21:$C80,ETL_Rtn!AM21:AM80)),CORREL(ETL_Rtn!$C21:$C80,ETL_Rtn!AM21:AM80),"")</f>
        <v>1.5317024063142356E-2</v>
      </c>
      <c r="AT70" s="85">
        <f ca="1">IF(ISNUMBER(CORREL(ETL_Rtn!$C21:$C80,ETL_Rtn!AN21:AN80)),CORREL(ETL_Rtn!$C21:$C80,ETL_Rtn!AN21:AN80),"")</f>
        <v>0.16214877437947725</v>
      </c>
      <c r="AU70" s="85">
        <f ca="1">IF(ISNUMBER(CORREL(ETL_Rtn!$C21:$C80,ETL_Rtn!AO21:AO80)),CORREL(ETL_Rtn!$C21:$C80,ETL_Rtn!AO21:AO80),"")</f>
        <v>0.31415270253034261</v>
      </c>
      <c r="AV70" s="85">
        <f ca="1">IF(ISNUMBER(CORREL(ETL_Rtn!$C21:$C80,ETL_Rtn!AP21:AP80)),CORREL(ETL_Rtn!$C21:$C80,ETL_Rtn!AP21:AP80),"")</f>
        <v>0.26821880396060005</v>
      </c>
      <c r="AW70" s="85">
        <f ca="1">IF(ISNUMBER(CORREL(ETL_Rtn!$C21:$C80,ETL_Rtn!AQ21:AQ80)),CORREL(ETL_Rtn!$C21:$C80,ETL_Rtn!AQ21:AQ80),"")</f>
        <v>-8.2036817924509522E-2</v>
      </c>
      <c r="AX70" s="85">
        <f ca="1">IF(ISNUMBER(CORREL(ETL_Rtn!$C21:$C80,ETL_Rtn!AR21:AR80)),CORREL(ETL_Rtn!$C21:$C80,ETL_Rtn!AR21:AR80),"")</f>
        <v>-4.2308389591455775E-2</v>
      </c>
      <c r="AY70" s="85">
        <f ca="1">IF(ISNUMBER(CORREL(ETL_Rtn!$C21:$C80,ETL_Rtn!AS21:AS80)),CORREL(ETL_Rtn!$C21:$C80,ETL_Rtn!AS21:AS80),"")</f>
        <v>3.0683850519263228E-2</v>
      </c>
      <c r="AZ70" s="85">
        <f ca="1">IF(ISNUMBER(CORREL(ETL_Rtn!$C21:$C80,ETL_Rtn!AT21:AT80)),CORREL(ETL_Rtn!$C21:$C80,ETL_Rtn!AT21:AT80),"")</f>
        <v>5.1144543521131888E-2</v>
      </c>
      <c r="BA70" s="85">
        <f ca="1">IF(ISNUMBER(CORREL(ETL_Rtn!$C21:$C80,ETL_Rtn!AU21:AU80)),CORREL(ETL_Rtn!$C21:$C80,ETL_Rtn!AU21:AU80),"")</f>
        <v>-0.47019743359246896</v>
      </c>
      <c r="BB70" s="85">
        <f ca="1">IF(ISNUMBER(CORREL(ETL_Rtn!$C21:$C80,ETL_Rtn!AV21:AV80)),CORREL(ETL_Rtn!$C21:$C80,ETL_Rtn!AV21:AV80),"")</f>
        <v>-0.33293960006570017</v>
      </c>
      <c r="BC70" s="85">
        <f ca="1">IF(ISNUMBER(CORREL(ETL_Rtn!$C21:$C80,ETL_Rtn!AW21:AW80)),CORREL(ETL_Rtn!$C21:$C80,ETL_Rtn!AW21:AW80),"")</f>
        <v>-0.30931594456311762</v>
      </c>
      <c r="BD70" s="85">
        <f ca="1">IF(ISNUMBER(CORREL(ETL_Rtn!$C21:$C80,ETL_Rtn!AX21:AX80)),CORREL(ETL_Rtn!$C21:$C80,ETL_Rtn!AX21:AX80),"")</f>
        <v>-0.27089146856324425</v>
      </c>
      <c r="BE70" s="85">
        <f ca="1">IF(ISNUMBER(CORREL(ETL_Rtn!$C21:$C80,ETL_Rtn!AY21:AY80)),CORREL(ETL_Rtn!$C21:$C80,ETL_Rtn!AY21:AY80),"")</f>
        <v>-0.2360629883344382</v>
      </c>
      <c r="BF70" s="85">
        <f ca="1">IF(ISNUMBER(CORREL(ETL_Rtn!$C21:$C80,ETL_Rtn!AZ21:AZ80)),CORREL(ETL_Rtn!$C21:$C80,ETL_Rtn!AZ21:AZ80),"")</f>
        <v>-0.29937488652038624</v>
      </c>
      <c r="BG70" s="85">
        <f ca="1">IF(ISNUMBER(CORREL(ETL_Rtn!$C21:$C80,ETL_Rtn!BA21:BA80)),CORREL(ETL_Rtn!$C21:$C80,ETL_Rtn!BA21:BA80),"")</f>
        <v>-0.27157015539451973</v>
      </c>
      <c r="BH70" s="85">
        <f ca="1">IF(ISNUMBER(CORREL(ETL_Rtn!$C21:$C80,ETL_Rtn!BB21:BB80)),CORREL(ETL_Rtn!$C21:$C80,ETL_Rtn!BB21:BB80),"")</f>
        <v>-0.35738583032411753</v>
      </c>
      <c r="BI70" s="85">
        <f ca="1">IF(ISNUMBER(CORREL(ETL_Rtn!$C21:$C80,ETL_Rtn!BC21:BC80)),CORREL(ETL_Rtn!$C21:$C80,ETL_Rtn!BC21:BC80),"")</f>
        <v>-0.2880192482491728</v>
      </c>
      <c r="BJ70" s="85">
        <f ca="1">IF(ISNUMBER(CORREL(ETL_Rtn!$C21:$C80,ETL_Rtn!BD21:BD80)),CORREL(ETL_Rtn!$C21:$C80,ETL_Rtn!BD21:BD80),"")</f>
        <v>-0.26879640029207535</v>
      </c>
      <c r="BK70" s="85">
        <f ca="1">IF(ISNUMBER(CORREL(ETL_Rtn!$C21:$C80,ETL_Rtn!BE21:BE80)),CORREL(ETL_Rtn!$C21:$C80,ETL_Rtn!BE21:BE80),"")</f>
        <v>-0.39250370218704356</v>
      </c>
      <c r="BL70" s="85">
        <f ca="1">IF(ISNUMBER(CORREL(ETL_Rtn!$C21:$C80,ETL_Rtn!BF21:BF80)),CORREL(ETL_Rtn!$C21:$C80,ETL_Rtn!BF21:BF80),"")</f>
        <v>-0.10932914862783177</v>
      </c>
      <c r="BM70" s="85">
        <f ca="1">IF(ISNUMBER(CORREL(ETL_Rtn!$C21:$C80,ETL_Rtn!BG21:BG80)),CORREL(ETL_Rtn!$C21:$C80,ETL_Rtn!BG21:BG80),"")</f>
        <v>0.29435559611136314</v>
      </c>
      <c r="BN70" s="85">
        <f ca="1">IF(ISNUMBER(CORREL(ETL_Rtn!$C21:$C80,ETL_Rtn!BH21:BH80)),CORREL(ETL_Rtn!$C21:$C80,ETL_Rtn!BH21:BH80),"")</f>
        <v>0.33634073487940841</v>
      </c>
      <c r="BO70" s="85">
        <f ca="1">IF(ISNUMBER(CORREL(ETL_Rtn!$C21:$C80,ETL_Rtn!BI21:BI80)),CORREL(ETL_Rtn!$C21:$C80,ETL_Rtn!BI21:BI80),"")</f>
        <v>0.49966841557485492</v>
      </c>
      <c r="BP70" s="85">
        <f ca="1">IF(ISNUMBER(CORREL(ETL_Rtn!$C21:$C80,ETL_Rtn!BJ21:BJ80)),CORREL(ETL_Rtn!$C21:$C80,ETL_Rtn!BJ21:BJ80),"")</f>
        <v>-3.5601144085048594E-2</v>
      </c>
      <c r="BQ70" s="85">
        <f ca="1">IF(ISNUMBER(CORREL(ETL_Rtn!$C21:$C80,ETL_Rtn!BK21:BK80)),CORREL(ETL_Rtn!$C21:$C80,ETL_Rtn!BK21:BK80),"")</f>
        <v>0.17024276188103854</v>
      </c>
      <c r="BR70" s="85">
        <f ca="1">IF(ISNUMBER(CORREL(ETL_Rtn!$C21:$C80,ETL_Rtn!BL21:BL80)),CORREL(ETL_Rtn!$C21:$C80,ETL_Rtn!BL21:BL80),"")</f>
        <v>0.3335315994646168</v>
      </c>
      <c r="BS70" s="85">
        <f ca="1">IF(ISNUMBER(CORREL(ETL_Rtn!$C21:$C80,ETL_Rtn!BM21:BM80)),CORREL(ETL_Rtn!$C21:$C80,ETL_Rtn!BM21:BM80),"")</f>
        <v>0.33644647145541362</v>
      </c>
      <c r="BT70" s="85">
        <f ca="1">IF(ISNUMBER(CORREL(ETL_Rtn!$C21:$C80,ETL_Rtn!BN21:BN80)),CORREL(ETL_Rtn!$C21:$C80,ETL_Rtn!BN21:BN80),"")</f>
        <v>-0.10052772906402106</v>
      </c>
      <c r="BU70" s="85">
        <f ca="1">IF(ISNUMBER(CORREL(ETL_Rtn!$C21:$C80,ETL_Rtn!BO21:BO80)),CORREL(ETL_Rtn!$C21:$C80,ETL_Rtn!BO21:BO80),"")</f>
        <v>-0.30652505105675604</v>
      </c>
      <c r="BV70" s="85">
        <f ca="1">IF(ISNUMBER(CORREL(ETL_Rtn!$C21:$C80,ETL_Rtn!BP21:BP80)),CORREL(ETL_Rtn!$C21:$C80,ETL_Rtn!BP21:BP80),"")</f>
        <v>-2.780103304449822E-2</v>
      </c>
      <c r="BW70" s="85">
        <f ca="1">IF(ISNUMBER(CORREL(ETL_Rtn!$C21:$C80,ETL_Rtn!BQ21:BQ80)),CORREL(ETL_Rtn!$C21:$C80,ETL_Rtn!BQ21:BQ80),"")</f>
        <v>-0.13835206498401043</v>
      </c>
      <c r="BY70" s="85">
        <f ca="1">VLOOKUP($E70,ETL_Price!$B$5:$CB$187,Main!BY$51,0)</f>
        <v>2779.6</v>
      </c>
      <c r="BZ70" s="85">
        <f ca="1">VLOOKUP($E70,ETL_Price!$B$5:$CB$187,Main!BZ$51,0)</f>
        <v>3463.18</v>
      </c>
      <c r="CA70" s="85">
        <f ca="1">VLOOKUP($E70,ETL_Price!$B$5:$CB$187,Main!CA$51,0)</f>
        <v>87652.64</v>
      </c>
      <c r="CB70" s="85">
        <f ca="1">VLOOKUP($E70,ETL_Price!$B$5:$CB$187,Main!CB$51,0)</f>
        <v>22153.63</v>
      </c>
      <c r="CC70" s="85">
        <f ca="1">VLOOKUP($E70,ETL_Price!$B$5:$CB$187,Main!CC$51,0)</f>
        <v>31498.6</v>
      </c>
      <c r="CD70" s="85">
        <f ca="1">VLOOKUP($E70,ETL_Price!$B$5:$CB$187,Main!CD$51,0)</f>
        <v>12834.06</v>
      </c>
      <c r="CE70" s="85">
        <f ca="1">VLOOKUP($E70,ETL_Price!$B$5:$CB$187,Main!CE$51,0)</f>
        <v>2381.14</v>
      </c>
      <c r="CF70" s="85">
        <f ca="1">VLOOKUP($E70,ETL_Price!$B$5:$CB$187,Main!CF$51,0)</f>
        <v>2592.7600000000002</v>
      </c>
      <c r="CG70" s="85">
        <f ca="1">VLOOKUP($E70,ETL_Price!$B$5:$CB$187,Main!CG$51,0)</f>
        <v>214.05420000000001</v>
      </c>
      <c r="CH70" s="85">
        <f ca="1">VLOOKUP($E70,ETL_Price!$B$5:$CB$187,Main!CH$51,0)</f>
        <v>284.85000000000002</v>
      </c>
      <c r="CI70" s="85">
        <f ca="1">VLOOKUP($E70,ETL_Price!$B$5:$CB$187,Main!CI$51,0)</f>
        <v>268.58999999999997</v>
      </c>
      <c r="CJ70" s="85">
        <f ca="1">VLOOKUP($E70,ETL_Price!$B$5:$CB$187,Main!CJ$51,0)</f>
        <v>254.1</v>
      </c>
      <c r="CK70" s="85">
        <f ca="1">VLOOKUP($E70,ETL_Price!$B$5:$CB$187,Main!CK$51,0)</f>
        <v>229.57509999999999</v>
      </c>
      <c r="CL70" s="85">
        <f ca="1">VLOOKUP($E70,ETL_Price!$B$5:$CB$187,Main!CL$51,0)</f>
        <v>234.48220000000001</v>
      </c>
      <c r="CM70" s="85">
        <f ca="1">VLOOKUP($E70,ETL_Price!$B$5:$CB$187,Main!CM$51,0)</f>
        <v>131.8152</v>
      </c>
      <c r="CN70" s="85">
        <f ca="1">VLOOKUP($E70,ETL_Price!$B$5:$CB$187,Main!CN$51,0)</f>
        <v>239.5196</v>
      </c>
      <c r="CO70" s="85">
        <f ca="1">VLOOKUP($E70,ETL_Price!$B$5:$CB$187,Main!CO$51,0)</f>
        <v>69.19</v>
      </c>
      <c r="CP70" s="85">
        <f ca="1">VLOOKUP($E70,ETL_Price!$B$5:$CB$187,Main!CP$51,0)</f>
        <v>122.26</v>
      </c>
      <c r="CQ70" s="85">
        <f ca="1">VLOOKUP($E70,ETL_Price!$B$5:$CB$187,Main!CQ$51,0)</f>
        <v>487.46550000000002</v>
      </c>
      <c r="CR70" s="85">
        <f ca="1">VLOOKUP($E70,ETL_Price!$B$5:$CB$187,Main!CR$51,0)</f>
        <v>222.399</v>
      </c>
      <c r="CS70" s="85">
        <f ca="1">VLOOKUP($E70,ETL_Price!$B$5:$CB$187,Main!CS$51,0)</f>
        <v>255.45240000000001</v>
      </c>
      <c r="CT70" s="85">
        <f ca="1">VLOOKUP($E70,ETL_Price!$B$5:$CB$187,Main!CT$51,0)</f>
        <v>2004.42</v>
      </c>
      <c r="CU70" s="85">
        <f ca="1">VLOOKUP($E70,ETL_Price!$B$5:$CB$187,Main!CU$51,0)</f>
        <v>2152.9</v>
      </c>
      <c r="CV70" s="85">
        <f ca="1">VLOOKUP($E70,ETL_Price!$B$5:$CB$187,Main!CV$51,0)</f>
        <v>2829.57</v>
      </c>
      <c r="CW70" s="85">
        <f ca="1">VLOOKUP($E70,ETL_Price!$B$5:$CB$187,Main!CW$51,0)</f>
        <v>149.46430000000001</v>
      </c>
      <c r="CX70" s="85">
        <f ca="1">VLOOKUP($E70,ETL_Price!$B$5:$CB$187,Main!CX$51,0)</f>
        <v>1308.808</v>
      </c>
      <c r="CY70" s="85">
        <f ca="1">VLOOKUP($E70,ETL_Price!$B$5:$CB$187,Main!CY$51,0)</f>
        <v>211.91679999999999</v>
      </c>
      <c r="CZ70" s="85">
        <f ca="1">VLOOKUP($E70,ETL_Price!$B$5:$CB$187,Main!CZ$51,0)</f>
        <v>188.37700000000001</v>
      </c>
      <c r="DA70" s="85">
        <f ca="1">VLOOKUP($E70,ETL_Price!$B$5:$CB$187,Main!DA$51,0)</f>
        <v>286.16390000000001</v>
      </c>
      <c r="DB70" s="85">
        <f ca="1">VLOOKUP($E70,ETL_Price!$B$5:$CB$187,Main!DB$51,0)</f>
        <v>200.4034</v>
      </c>
      <c r="DC70" s="85">
        <f ca="1">VLOOKUP($E70,ETL_Price!$B$5:$CB$187,Main!DC$51,0)</f>
        <v>202.04400000000001</v>
      </c>
      <c r="DD70" s="85">
        <f ca="1">VLOOKUP($E70,ETL_Price!$B$5:$CB$187,Main!DD$51,0)</f>
        <v>222.30969999999999</v>
      </c>
      <c r="DE70" s="85">
        <f ca="1">VLOOKUP($E70,ETL_Price!$B$5:$CB$187,Main!DE$51,0)</f>
        <v>213.636</v>
      </c>
      <c r="DF70" s="85">
        <f ca="1">VLOOKUP($E70,ETL_Price!$B$5:$CB$187,Main!DF$51,0)</f>
        <v>277.0172</v>
      </c>
      <c r="DG70" s="85">
        <f ca="1">VLOOKUP($E70,ETL_Price!$B$5:$CB$187,Main!DG$51,0)</f>
        <v>2.8622999999999998</v>
      </c>
      <c r="DH70" s="85">
        <f ca="1">VLOOKUP($E70,ETL_Price!$B$5:$CB$187,Main!DH$51,0)</f>
        <v>0.65200000000000002</v>
      </c>
      <c r="DI70" s="85">
        <f ca="1">VLOOKUP($E70,ETL_Price!$B$5:$CB$187,Main!DI$51,0)</f>
        <v>2.1080000000000001</v>
      </c>
      <c r="DJ70" s="85">
        <f ca="1">VLOOKUP($E70,ETL_Price!$B$5:$CB$187,Main!DJ$51,0)</f>
        <v>2.1358999999999999</v>
      </c>
      <c r="DK70" s="85">
        <f ca="1">VLOOKUP($E70,ETL_Price!$B$5:$CB$187,Main!DK$51,0)</f>
        <v>2.4161999999999999</v>
      </c>
      <c r="DL70" s="85">
        <f ca="1">VLOOKUP($E70,ETL_Price!$B$5:$CB$187,Main!DL$51,0)</f>
        <v>1.468</v>
      </c>
      <c r="DM70" s="85">
        <f ca="1">VLOOKUP($E70,ETL_Price!$B$5:$CB$187,Main!DM$51,0)</f>
        <v>28.1005</v>
      </c>
      <c r="DN70" s="85">
        <f ca="1">VLOOKUP($E70,ETL_Price!$B$5:$CB$187,Main!DN$51,0)</f>
        <v>0.33</v>
      </c>
      <c r="DO70" s="85">
        <f ca="1">VLOOKUP($E70,ETL_Price!$B$5:$CB$187,Main!DO$51,0)</f>
        <v>265.56900000000002</v>
      </c>
      <c r="DP70" s="85">
        <f ca="1">VLOOKUP($E70,ETL_Price!$B$5:$CB$187,Main!DP$51,0)</f>
        <v>115.67100000000001</v>
      </c>
      <c r="DQ70" s="85">
        <f ca="1">VLOOKUP($E70,ETL_Price!$B$5:$CB$187,Main!DQ$51,0)</f>
        <v>53.32</v>
      </c>
      <c r="DR70" s="85">
        <f ca="1">VLOOKUP($E70,ETL_Price!$B$5:$CB$187,Main!DR$51,0)</f>
        <v>321.63799999999998</v>
      </c>
      <c r="DS70" s="85">
        <f ca="1">VLOOKUP($E70,ETL_Price!$B$5:$CB$187,Main!DS$51,0)</f>
        <v>116.051</v>
      </c>
      <c r="DT70" s="85">
        <f ca="1">VLOOKUP($E70,ETL_Price!$B$5:$CB$187,Main!DT$51,0)</f>
        <v>220.37909999999999</v>
      </c>
      <c r="DU70" s="85">
        <f ca="1">VLOOKUP($E70,ETL_Price!$B$5:$CB$187,Main!DU$51,0)</f>
        <v>157.05369999999999</v>
      </c>
      <c r="DV70" s="85">
        <f ca="1">VLOOKUP($E70,ETL_Price!$B$5:$CB$187,Main!DV$51,0)</f>
        <v>431.18169999999998</v>
      </c>
      <c r="DW70" s="85">
        <f ca="1">VLOOKUP($E70,ETL_Price!$B$5:$CB$187,Main!DW$51,0)</f>
        <v>15.8</v>
      </c>
      <c r="DX70" s="85">
        <f ca="1">VLOOKUP($E70,ETL_Price!$B$5:$CB$187,Main!DX$51,0)</f>
        <v>20.71</v>
      </c>
      <c r="DY70" s="85">
        <f ca="1">VLOOKUP($E70,ETL_Price!$B$5:$CB$187,Main!DY$51,0)</f>
        <v>7.92</v>
      </c>
      <c r="DZ70" s="85">
        <f ca="1">VLOOKUP($E70,ETL_Price!$B$5:$CB$187,Main!DZ$51,0)</f>
        <v>5.85</v>
      </c>
      <c r="EA70" s="85">
        <f ca="1">VLOOKUP($E70,ETL_Price!$B$5:$CB$187,Main!EA$51,0)</f>
        <v>1330.7</v>
      </c>
      <c r="EB70" s="85">
        <f ca="1">VLOOKUP($E70,ETL_Price!$B$5:$CB$187,Main!EB$51,0)</f>
        <v>16.55</v>
      </c>
      <c r="EC70" s="85">
        <f ca="1">VLOOKUP($E70,ETL_Price!$B$5:$CB$187,Main!EC$51,0)</f>
        <v>63.91</v>
      </c>
      <c r="ED70" s="85">
        <f ca="1">VLOOKUP($E70,ETL_Price!$B$5:$CB$187,Main!ED$51,0)</f>
        <v>6.2946</v>
      </c>
      <c r="EE70" s="85">
        <f ca="1">VLOOKUP($E70,ETL_Price!$B$5:$CB$187,Main!EE$51,0)</f>
        <v>111.61</v>
      </c>
      <c r="EF70" s="85">
        <f ca="1">VLOOKUP($E70,ETL_Price!$B$5:$CB$187,Main!EF$51,0)</f>
        <v>1.2317</v>
      </c>
      <c r="EG70" s="85">
        <f ca="1">VLOOKUP($E70,ETL_Price!$B$5:$CB$187,Main!EG$51,0)</f>
        <v>1.3968</v>
      </c>
      <c r="EH70" s="85">
        <f ca="1">VLOOKUP($E70,ETL_Price!$B$5:$CB$187,Main!EH$51,0)</f>
        <v>106.93</v>
      </c>
      <c r="EI70" s="85">
        <f ca="1">VLOOKUP($E70,ETL_Price!$B$5:$CB$187,Main!EI$51,0)</f>
        <v>55.718000000000004</v>
      </c>
      <c r="EJ70" s="85">
        <f ca="1">VLOOKUP($E70,ETL_Price!$B$5:$CB$187,Main!EJ$51,0)</f>
        <v>11.5542</v>
      </c>
      <c r="EK70" s="85">
        <f ca="1">VLOOKUP($E70,ETL_Price!$B$5:$CB$187,Main!EK$51,0)</f>
        <v>3.2248999999999999</v>
      </c>
    </row>
    <row r="71" spans="3:141">
      <c r="C71" s="85">
        <f>MATCH(E71,ETL_Price!$B$5:$B$187,0)</f>
        <v>18</v>
      </c>
      <c r="E71" s="119">
        <f>IF(ISNUMBER(Equities!$C23),Equities!B23,"")</f>
        <v>43154</v>
      </c>
      <c r="F71" s="120">
        <f ca="1">IF(ISNUMBER(OFFSET(INDIRECT($F$50),Main!$C71,1)),OFFSET(INDIRECT($F$50),Main!$C71,1)/100,"")</f>
        <v>0.15739300000000001</v>
      </c>
      <c r="G71" s="120">
        <f ca="1">IF(ISNUMBER(VLOOKUP($E71,ETL_Price!$B$5:$DV$187,G$50,0)),VLOOKUP($E71,ETL_Price!$B$5:$DV$187,G$50,0)/100,"")</f>
        <v>0.16539999999999999</v>
      </c>
      <c r="H71" s="120">
        <f ca="1">IF(ISNUMBER(VLOOKUP($E71,ETL_Price!$B$5:$DV$187,H$50,0)),VLOOKUP($E71,ETL_Price!$B$5:$DV$187,H$50,0)/100,"")</f>
        <v>0.20309999999999997</v>
      </c>
      <c r="I71" s="120">
        <f ca="1">IF(ISNUMBER(VLOOKUP($E71,ETL_Price!$B$5:$DV$187,I$50,0)),VLOOKUP($E71,ETL_Price!$B$5:$DV$187,I$50,0)/100,"")</f>
        <v>0.25480000000000003</v>
      </c>
      <c r="K71" s="85">
        <f ca="1">IF(ISNUMBER(CORREL(ETL_Rtn!$C22:$C81,ETL_Rtn!E22:E81)),CORREL(ETL_Rtn!$C22:$C81,ETL_Rtn!E22:E81),"")</f>
        <v>0.29316618538958139</v>
      </c>
      <c r="L71" s="85">
        <f ca="1">IF(ISNUMBER(CORREL(ETL_Rtn!$C22:$C81,ETL_Rtn!F22:F81)),CORREL(ETL_Rtn!$C22:$C81,ETL_Rtn!F22:F81),"")</f>
        <v>0.39922455979859522</v>
      </c>
      <c r="M71" s="85">
        <f ca="1">IF(ISNUMBER(CORREL(ETL_Rtn!$C22:$C81,ETL_Rtn!G22:G81)),CORREL(ETL_Rtn!$C22:$C81,ETL_Rtn!G22:G81),"")</f>
        <v>0.17700412413140848</v>
      </c>
      <c r="N71" s="85">
        <f ca="1">IF(ISNUMBER(CORREL(ETL_Rtn!$C22:$C81,ETL_Rtn!H22:H81)),CORREL(ETL_Rtn!$C22:$C81,ETL_Rtn!H22:H81),"")</f>
        <v>0.49592203810713137</v>
      </c>
      <c r="O71" s="85">
        <f ca="1">IF(ISNUMBER(CORREL(ETL_Rtn!$C22:$C81,ETL_Rtn!I22:I81)),CORREL(ETL_Rtn!$C22:$C81,ETL_Rtn!I22:I81),"")</f>
        <v>0.85897597532428671</v>
      </c>
      <c r="P71" s="85">
        <f ca="1">IF(ISNUMBER(CORREL(ETL_Rtn!$C22:$C81,ETL_Rtn!J22:J81)),CORREL(ETL_Rtn!$C22:$C81,ETL_Rtn!J22:J81),"")</f>
        <v>0.80848370427597027</v>
      </c>
      <c r="Q71" s="85">
        <f ca="1">IF(ISNUMBER(CORREL(ETL_Rtn!$C22:$C81,ETL_Rtn!K22:K81)),CORREL(ETL_Rtn!$C22:$C81,ETL_Rtn!K22:K81),"")</f>
        <v>0.3353827634872002</v>
      </c>
      <c r="R71" s="85">
        <f ca="1">IF(ISNUMBER(CORREL(ETL_Rtn!$C22:$C81,ETL_Rtn!L22:L81)),CORREL(ETL_Rtn!$C22:$C81,ETL_Rtn!L22:L81),"")</f>
        <v>0.46360101631869</v>
      </c>
      <c r="S71" s="85">
        <f ca="1">IF(ISNUMBER(CORREL(ETL_Rtn!$C22:$C81,ETL_Rtn!M22:M81)),CORREL(ETL_Rtn!$C22:$C81,ETL_Rtn!M22:M81),"")</f>
        <v>0.48704872794553689</v>
      </c>
      <c r="T71" s="85">
        <f ca="1">IF(ISNUMBER(CORREL(ETL_Rtn!$C22:$C81,ETL_Rtn!N22:N81)),CORREL(ETL_Rtn!$C22:$C81,ETL_Rtn!N22:N81),"")</f>
        <v>0.52880243196406918</v>
      </c>
      <c r="U71" s="85">
        <f ca="1">IF(ISNUMBER(CORREL(ETL_Rtn!$C22:$C81,ETL_Rtn!O22:O81)),CORREL(ETL_Rtn!$C22:$C81,ETL_Rtn!O22:O81),"")</f>
        <v>0.46857377523294813</v>
      </c>
      <c r="V71" s="85">
        <f ca="1">IF(ISNUMBER(CORREL(ETL_Rtn!$C22:$C81,ETL_Rtn!P22:P81)),CORREL(ETL_Rtn!$C22:$C81,ETL_Rtn!P22:P81),"")</f>
        <v>0.51082291360114274</v>
      </c>
      <c r="W71" s="85">
        <f ca="1">IF(ISNUMBER(CORREL(ETL_Rtn!$C22:$C81,ETL_Rtn!Q22:Q81)),CORREL(ETL_Rtn!$C22:$C81,ETL_Rtn!Q22:Q81),"")</f>
        <v>0.3262435609413124</v>
      </c>
      <c r="X71" s="85">
        <f ca="1">IF(ISNUMBER(CORREL(ETL_Rtn!$C22:$C81,ETL_Rtn!R22:R81)),CORREL(ETL_Rtn!$C22:$C81,ETL_Rtn!R22:R81),"")</f>
        <v>0.42019663926835488</v>
      </c>
      <c r="Y71" s="85">
        <f ca="1">IF(ISNUMBER(CORREL(ETL_Rtn!$C22:$C81,ETL_Rtn!S22:S81)),CORREL(ETL_Rtn!$C22:$C81,ETL_Rtn!S22:S81),"")</f>
        <v>0.47998657316420917</v>
      </c>
      <c r="Z71" s="85">
        <f ca="1">IF(ISNUMBER(CORREL(ETL_Rtn!$C22:$C81,ETL_Rtn!T22:T81)),CORREL(ETL_Rtn!$C22:$C81,ETL_Rtn!T22:T81),"")</f>
        <v>0.287012432525456</v>
      </c>
      <c r="AA71" s="85">
        <f ca="1">IF(ISNUMBER(CORREL(ETL_Rtn!$C22:$C81,ETL_Rtn!U22:U81)),CORREL(ETL_Rtn!$C22:$C81,ETL_Rtn!U22:U81),"")</f>
        <v>0.40110359753039987</v>
      </c>
      <c r="AB71" s="85">
        <f ca="1">IF(ISNUMBER(CORREL(ETL_Rtn!$C22:$C81,ETL_Rtn!V22:V81)),CORREL(ETL_Rtn!$C22:$C81,ETL_Rtn!V22:V81),"")</f>
        <v>0.37105708144364941</v>
      </c>
      <c r="AC71" s="85">
        <f ca="1">IF(ISNUMBER(CORREL(ETL_Rtn!$C22:$C81,ETL_Rtn!W22:W81)),CORREL(ETL_Rtn!$C22:$C81,ETL_Rtn!W22:W81),"")</f>
        <v>0.14641763343975542</v>
      </c>
      <c r="AD71" s="85">
        <f ca="1">IF(ISNUMBER(CORREL(ETL_Rtn!$C22:$C81,ETL_Rtn!X22:X81)),CORREL(ETL_Rtn!$C22:$C81,ETL_Rtn!X22:X81),"")</f>
        <v>0.13800302347389276</v>
      </c>
      <c r="AE71" s="85">
        <f ca="1">IF(ISNUMBER(CORREL(ETL_Rtn!$C22:$C81,ETL_Rtn!Y22:Y81)),CORREL(ETL_Rtn!$C22:$C81,ETL_Rtn!Y22:Y81),"")</f>
        <v>0.15914568383462815</v>
      </c>
      <c r="AF71" s="85">
        <f ca="1">IF(ISNUMBER(CORREL(ETL_Rtn!$C22:$C81,ETL_Rtn!Z22:Z81)),CORREL(ETL_Rtn!$C22:$C81,ETL_Rtn!Z22:Z81),"")</f>
        <v>-0.13582714531622389</v>
      </c>
      <c r="AG71" s="85">
        <f ca="1">IF(ISNUMBER(CORREL(ETL_Rtn!$C22:$C81,ETL_Rtn!AA22:AA81)),CORREL(ETL_Rtn!$C22:$C81,ETL_Rtn!AA22:AA81),"")</f>
        <v>-0.18069551510970469</v>
      </c>
      <c r="AH71" s="85">
        <f ca="1">IF(ISNUMBER(CORREL(ETL_Rtn!$C22:$C81,ETL_Rtn!AB22:AB81)),CORREL(ETL_Rtn!$C22:$C81,ETL_Rtn!AB22:AB81),"")</f>
        <v>-8.2655624389288446E-2</v>
      </c>
      <c r="AI71" s="85">
        <f ca="1">IF(ISNUMBER(CORREL(ETL_Rtn!$C22:$C81,ETL_Rtn!AC22:AC81)),CORREL(ETL_Rtn!$C22:$C81,ETL_Rtn!AC22:AC81),"")</f>
        <v>0.34628727762205586</v>
      </c>
      <c r="AJ71" s="85">
        <f ca="1">IF(ISNUMBER(CORREL(ETL_Rtn!$C22:$C81,ETL_Rtn!AD22:AD81)),CORREL(ETL_Rtn!$C22:$C81,ETL_Rtn!AD22:AD81),"")</f>
        <v>0.46210326238909261</v>
      </c>
      <c r="AK71" s="85">
        <f ca="1">IF(ISNUMBER(CORREL(ETL_Rtn!$C22:$C81,ETL_Rtn!AE22:AE81)),CORREL(ETL_Rtn!$C22:$C81,ETL_Rtn!AE22:AE81),"")</f>
        <v>6.8047516025555671E-2</v>
      </c>
      <c r="AL71" s="85">
        <f ca="1">IF(ISNUMBER(CORREL(ETL_Rtn!$C22:$C81,ETL_Rtn!AF22:AF81)),CORREL(ETL_Rtn!$C22:$C81,ETL_Rtn!AF22:AF81),"")</f>
        <v>-4.7966634057189832E-3</v>
      </c>
      <c r="AM71" s="85">
        <f ca="1">IF(ISNUMBER(CORREL(ETL_Rtn!$C22:$C81,ETL_Rtn!AG22:AG81)),CORREL(ETL_Rtn!$C22:$C81,ETL_Rtn!AG22:AG81),"")</f>
        <v>0.42531404260244299</v>
      </c>
      <c r="AN71" s="85">
        <f ca="1">IF(ISNUMBER(CORREL(ETL_Rtn!$C22:$C81,ETL_Rtn!AH22:AH81)),CORREL(ETL_Rtn!$C22:$C81,ETL_Rtn!AH22:AH81),"")</f>
        <v>8.4869944418513199E-2</v>
      </c>
      <c r="AO71" s="85">
        <f ca="1">IF(ISNUMBER(CORREL(ETL_Rtn!$C22:$C81,ETL_Rtn!AI22:AI81)),CORREL(ETL_Rtn!$C22:$C81,ETL_Rtn!AI22:AI81),"")</f>
        <v>-6.0760305452049988E-3</v>
      </c>
      <c r="AP71" s="85">
        <f ca="1">IF(ISNUMBER(CORREL(ETL_Rtn!$C22:$C81,ETL_Rtn!AJ22:AJ81)),CORREL(ETL_Rtn!$C22:$C81,ETL_Rtn!AJ22:AJ81),"")</f>
        <v>3.2427085011642758E-2</v>
      </c>
      <c r="AQ71" s="85">
        <f ca="1">IF(ISNUMBER(CORREL(ETL_Rtn!$C22:$C81,ETL_Rtn!AK22:AK81)),CORREL(ETL_Rtn!$C22:$C81,ETL_Rtn!AK22:AK81),"")</f>
        <v>3.2552922979188804E-2</v>
      </c>
      <c r="AR71" s="85">
        <f ca="1">IF(ISNUMBER(CORREL(ETL_Rtn!$C22:$C81,ETL_Rtn!AL22:AL81)),CORREL(ETL_Rtn!$C22:$C81,ETL_Rtn!AL22:AL81),"")</f>
        <v>0.15476938002529919</v>
      </c>
      <c r="AS71" s="85">
        <f ca="1">IF(ISNUMBER(CORREL(ETL_Rtn!$C22:$C81,ETL_Rtn!AM22:AM81)),CORREL(ETL_Rtn!$C22:$C81,ETL_Rtn!AM22:AM81),"")</f>
        <v>1.8985619205905524E-2</v>
      </c>
      <c r="AT71" s="85">
        <f ca="1">IF(ISNUMBER(CORREL(ETL_Rtn!$C22:$C81,ETL_Rtn!AN22:AN81)),CORREL(ETL_Rtn!$C22:$C81,ETL_Rtn!AN22:AN81),"")</f>
        <v>0.17439508305897611</v>
      </c>
      <c r="AU71" s="85">
        <f ca="1">IF(ISNUMBER(CORREL(ETL_Rtn!$C22:$C81,ETL_Rtn!AO22:AO81)),CORREL(ETL_Rtn!$C22:$C81,ETL_Rtn!AO22:AO81),"")</f>
        <v>0.30834013694793527</v>
      </c>
      <c r="AV71" s="85">
        <f ca="1">IF(ISNUMBER(CORREL(ETL_Rtn!$C22:$C81,ETL_Rtn!AP22:AP81)),CORREL(ETL_Rtn!$C22:$C81,ETL_Rtn!AP22:AP81),"")</f>
        <v>0.26975458228049759</v>
      </c>
      <c r="AW71" s="85">
        <f ca="1">IF(ISNUMBER(CORREL(ETL_Rtn!$C22:$C81,ETL_Rtn!AQ22:AQ81)),CORREL(ETL_Rtn!$C22:$C81,ETL_Rtn!AQ22:AQ81),"")</f>
        <v>-9.5634019917866617E-2</v>
      </c>
      <c r="AX71" s="85">
        <f ca="1">IF(ISNUMBER(CORREL(ETL_Rtn!$C22:$C81,ETL_Rtn!AR22:AR81)),CORREL(ETL_Rtn!$C22:$C81,ETL_Rtn!AR22:AR81),"")</f>
        <v>-4.4365108967468141E-2</v>
      </c>
      <c r="AY71" s="85">
        <f ca="1">IF(ISNUMBER(CORREL(ETL_Rtn!$C22:$C81,ETL_Rtn!AS22:AS81)),CORREL(ETL_Rtn!$C22:$C81,ETL_Rtn!AS22:AS81),"")</f>
        <v>3.3581163545152323E-2</v>
      </c>
      <c r="AZ71" s="85">
        <f ca="1">IF(ISNUMBER(CORREL(ETL_Rtn!$C22:$C81,ETL_Rtn!AT22:AT81)),CORREL(ETL_Rtn!$C22:$C81,ETL_Rtn!AT22:AT81),"")</f>
        <v>8.1560859397696611E-2</v>
      </c>
      <c r="BA71" s="85">
        <f ca="1">IF(ISNUMBER(CORREL(ETL_Rtn!$C22:$C81,ETL_Rtn!AU22:AU81)),CORREL(ETL_Rtn!$C22:$C81,ETL_Rtn!AU22:AU81),"")</f>
        <v>-0.47169327995905175</v>
      </c>
      <c r="BB71" s="85">
        <f ca="1">IF(ISNUMBER(CORREL(ETL_Rtn!$C22:$C81,ETL_Rtn!AV22:AV81)),CORREL(ETL_Rtn!$C22:$C81,ETL_Rtn!AV22:AV81),"")</f>
        <v>-0.3275560140157312</v>
      </c>
      <c r="BC71" s="85">
        <f ca="1">IF(ISNUMBER(CORREL(ETL_Rtn!$C22:$C81,ETL_Rtn!AW22:AW81)),CORREL(ETL_Rtn!$C22:$C81,ETL_Rtn!AW22:AW81),"")</f>
        <v>-0.30439207251652578</v>
      </c>
      <c r="BD71" s="85">
        <f ca="1">IF(ISNUMBER(CORREL(ETL_Rtn!$C22:$C81,ETL_Rtn!AX22:AX81)),CORREL(ETL_Rtn!$C22:$C81,ETL_Rtn!AX22:AX81),"")</f>
        <v>-0.26325858344259767</v>
      </c>
      <c r="BE71" s="85">
        <f ca="1">IF(ISNUMBER(CORREL(ETL_Rtn!$C22:$C81,ETL_Rtn!AY22:AY81)),CORREL(ETL_Rtn!$C22:$C81,ETL_Rtn!AY22:AY81),"")</f>
        <v>-0.23134043547582614</v>
      </c>
      <c r="BF71" s="85">
        <f ca="1">IF(ISNUMBER(CORREL(ETL_Rtn!$C22:$C81,ETL_Rtn!AZ22:AZ81)),CORREL(ETL_Rtn!$C22:$C81,ETL_Rtn!AZ22:AZ81),"")</f>
        <v>-0.3084583380948584</v>
      </c>
      <c r="BG71" s="85">
        <f ca="1">IF(ISNUMBER(CORREL(ETL_Rtn!$C22:$C81,ETL_Rtn!BA22:BA81)),CORREL(ETL_Rtn!$C22:$C81,ETL_Rtn!BA22:BA81),"")</f>
        <v>-0.28017676176491291</v>
      </c>
      <c r="BH71" s="85">
        <f ca="1">IF(ISNUMBER(CORREL(ETL_Rtn!$C22:$C81,ETL_Rtn!BB22:BB81)),CORREL(ETL_Rtn!$C22:$C81,ETL_Rtn!BB22:BB81),"")</f>
        <v>-0.36737509314067412</v>
      </c>
      <c r="BI71" s="85">
        <f ca="1">IF(ISNUMBER(CORREL(ETL_Rtn!$C22:$C81,ETL_Rtn!BC22:BC81)),CORREL(ETL_Rtn!$C22:$C81,ETL_Rtn!BC22:BC81),"")</f>
        <v>-0.28510374407332245</v>
      </c>
      <c r="BJ71" s="85">
        <f ca="1">IF(ISNUMBER(CORREL(ETL_Rtn!$C22:$C81,ETL_Rtn!BD22:BD81)),CORREL(ETL_Rtn!$C22:$C81,ETL_Rtn!BD22:BD81),"")</f>
        <v>-0.26883536056913371</v>
      </c>
      <c r="BK71" s="85">
        <f ca="1">IF(ISNUMBER(CORREL(ETL_Rtn!$C22:$C81,ETL_Rtn!BE22:BE81)),CORREL(ETL_Rtn!$C22:$C81,ETL_Rtn!BE22:BE81),"")</f>
        <v>-0.38373979280085346</v>
      </c>
      <c r="BL71" s="85">
        <f ca="1">IF(ISNUMBER(CORREL(ETL_Rtn!$C22:$C81,ETL_Rtn!BF22:BF81)),CORREL(ETL_Rtn!$C22:$C81,ETL_Rtn!BF22:BF81),"")</f>
        <v>-0.10431695781178674</v>
      </c>
      <c r="BM71" s="85">
        <f ca="1">IF(ISNUMBER(CORREL(ETL_Rtn!$C22:$C81,ETL_Rtn!BG22:BG81)),CORREL(ETL_Rtn!$C22:$C81,ETL_Rtn!BG22:BG81),"")</f>
        <v>0.28680244399298266</v>
      </c>
      <c r="BN71" s="85">
        <f ca="1">IF(ISNUMBER(CORREL(ETL_Rtn!$C22:$C81,ETL_Rtn!BH22:BH81)),CORREL(ETL_Rtn!$C22:$C81,ETL_Rtn!BH22:BH81),"")</f>
        <v>0.33294533609958882</v>
      </c>
      <c r="BO71" s="85">
        <f ca="1">IF(ISNUMBER(CORREL(ETL_Rtn!$C22:$C81,ETL_Rtn!BI22:BI81)),CORREL(ETL_Rtn!$C22:$C81,ETL_Rtn!BI22:BI81),"")</f>
        <v>0.47887208930580538</v>
      </c>
      <c r="BP71" s="85">
        <f ca="1">IF(ISNUMBER(CORREL(ETL_Rtn!$C22:$C81,ETL_Rtn!BJ22:BJ81)),CORREL(ETL_Rtn!$C22:$C81,ETL_Rtn!BJ22:BJ81),"")</f>
        <v>-1.3240776118671896E-2</v>
      </c>
      <c r="BQ71" s="85">
        <f ca="1">IF(ISNUMBER(CORREL(ETL_Rtn!$C22:$C81,ETL_Rtn!BK22:BK81)),CORREL(ETL_Rtn!$C22:$C81,ETL_Rtn!BK22:BK81),"")</f>
        <v>0.15793329693175032</v>
      </c>
      <c r="BR71" s="85">
        <f ca="1">IF(ISNUMBER(CORREL(ETL_Rtn!$C22:$C81,ETL_Rtn!BL22:BL81)),CORREL(ETL_Rtn!$C22:$C81,ETL_Rtn!BL22:BL81),"")</f>
        <v>0.32491317672137654</v>
      </c>
      <c r="BS71" s="85">
        <f ca="1">IF(ISNUMBER(CORREL(ETL_Rtn!$C22:$C81,ETL_Rtn!BM22:BM81)),CORREL(ETL_Rtn!$C22:$C81,ETL_Rtn!BM22:BM81),"")</f>
        <v>0.33779017411362983</v>
      </c>
      <c r="BT71" s="85">
        <f ca="1">IF(ISNUMBER(CORREL(ETL_Rtn!$C22:$C81,ETL_Rtn!BN22:BN81)),CORREL(ETL_Rtn!$C22:$C81,ETL_Rtn!BN22:BN81),"")</f>
        <v>-9.7886732109259217E-2</v>
      </c>
      <c r="BU71" s="85">
        <f ca="1">IF(ISNUMBER(CORREL(ETL_Rtn!$C22:$C81,ETL_Rtn!BO22:BO81)),CORREL(ETL_Rtn!$C22:$C81,ETL_Rtn!BO22:BO81),"")</f>
        <v>-0.29943817045652471</v>
      </c>
      <c r="BV71" s="85">
        <f ca="1">IF(ISNUMBER(CORREL(ETL_Rtn!$C22:$C81,ETL_Rtn!BP22:BP81)),CORREL(ETL_Rtn!$C22:$C81,ETL_Rtn!BP22:BP81),"")</f>
        <v>-4.0142304701659706E-2</v>
      </c>
      <c r="BW71" s="85">
        <f ca="1">IF(ISNUMBER(CORREL(ETL_Rtn!$C22:$C81,ETL_Rtn!BQ22:BQ81)),CORREL(ETL_Rtn!$C22:$C81,ETL_Rtn!BQ22:BQ81),"")</f>
        <v>-0.13715962933048551</v>
      </c>
      <c r="BY71" s="85">
        <f ca="1">VLOOKUP($E71,ETL_Price!$B$5:$CB$187,Main!BY$51,0)</f>
        <v>2747.3</v>
      </c>
      <c r="BZ71" s="85">
        <f ca="1">VLOOKUP($E71,ETL_Price!$B$5:$CB$187,Main!BZ$51,0)</f>
        <v>3441.46</v>
      </c>
      <c r="CA71" s="85">
        <f ca="1">VLOOKUP($E71,ETL_Price!$B$5:$CB$187,Main!CA$51,0)</f>
        <v>87293.24</v>
      </c>
      <c r="CB71" s="85">
        <f ca="1">VLOOKUP($E71,ETL_Price!$B$5:$CB$187,Main!CB$51,0)</f>
        <v>21892.78</v>
      </c>
      <c r="CC71" s="85">
        <f ca="1">VLOOKUP($E71,ETL_Price!$B$5:$CB$187,Main!CC$51,0)</f>
        <v>31267.17</v>
      </c>
      <c r="CD71" s="85">
        <f ca="1">VLOOKUP($E71,ETL_Price!$B$5:$CB$187,Main!CD$51,0)</f>
        <v>12735.06</v>
      </c>
      <c r="CE71" s="85">
        <f ca="1">VLOOKUP($E71,ETL_Price!$B$5:$CB$187,Main!CE$51,0)</f>
        <v>2353.71</v>
      </c>
      <c r="CF71" s="85">
        <f ca="1">VLOOKUP($E71,ETL_Price!$B$5:$CB$187,Main!CF$51,0)</f>
        <v>2569.0500000000002</v>
      </c>
      <c r="CG71" s="85">
        <f ca="1">VLOOKUP($E71,ETL_Price!$B$5:$CB$187,Main!CG$51,0)</f>
        <v>212.71039999999999</v>
      </c>
      <c r="CH71" s="85">
        <f ca="1">VLOOKUP($E71,ETL_Price!$B$5:$CB$187,Main!CH$51,0)</f>
        <v>283.33</v>
      </c>
      <c r="CI71" s="85">
        <f ca="1">VLOOKUP($E71,ETL_Price!$B$5:$CB$187,Main!CI$51,0)</f>
        <v>266.37</v>
      </c>
      <c r="CJ71" s="85">
        <f ca="1">VLOOKUP($E71,ETL_Price!$B$5:$CB$187,Main!CJ$51,0)</f>
        <v>252.36</v>
      </c>
      <c r="CK71" s="85">
        <f ca="1">VLOOKUP($E71,ETL_Price!$B$5:$CB$187,Main!CK$51,0)</f>
        <v>228.10409999999999</v>
      </c>
      <c r="CL71" s="85">
        <f ca="1">VLOOKUP($E71,ETL_Price!$B$5:$CB$187,Main!CL$51,0)</f>
        <v>231.8716</v>
      </c>
      <c r="CM71" s="85">
        <f ca="1">VLOOKUP($E71,ETL_Price!$B$5:$CB$187,Main!CM$51,0)</f>
        <v>130.75290000000001</v>
      </c>
      <c r="CN71" s="85">
        <f ca="1">VLOOKUP($E71,ETL_Price!$B$5:$CB$187,Main!CN$51,0)</f>
        <v>236.2568</v>
      </c>
      <c r="CO71" s="85">
        <f ca="1">VLOOKUP($E71,ETL_Price!$B$5:$CB$187,Main!CO$51,0)</f>
        <v>68.400000000000006</v>
      </c>
      <c r="CP71" s="85">
        <f ca="1">VLOOKUP($E71,ETL_Price!$B$5:$CB$187,Main!CP$51,0)</f>
        <v>122.32</v>
      </c>
      <c r="CQ71" s="85">
        <f ca="1">VLOOKUP($E71,ETL_Price!$B$5:$CB$187,Main!CQ$51,0)</f>
        <v>487.50380000000001</v>
      </c>
      <c r="CR71" s="85">
        <f ca="1">VLOOKUP($E71,ETL_Price!$B$5:$CB$187,Main!CR$51,0)</f>
        <v>222.4785</v>
      </c>
      <c r="CS71" s="85">
        <f ca="1">VLOOKUP($E71,ETL_Price!$B$5:$CB$187,Main!CS$51,0)</f>
        <v>255.33580000000001</v>
      </c>
      <c r="CT71" s="85">
        <f ca="1">VLOOKUP($E71,ETL_Price!$B$5:$CB$187,Main!CT$51,0)</f>
        <v>2002.87</v>
      </c>
      <c r="CU71" s="85">
        <f ca="1">VLOOKUP($E71,ETL_Price!$B$5:$CB$187,Main!CU$51,0)</f>
        <v>2151.41</v>
      </c>
      <c r="CV71" s="85">
        <f ca="1">VLOOKUP($E71,ETL_Price!$B$5:$CB$187,Main!CV$51,0)</f>
        <v>2826.45</v>
      </c>
      <c r="CW71" s="85">
        <f ca="1">VLOOKUP($E71,ETL_Price!$B$5:$CB$187,Main!CW$51,0)</f>
        <v>149.23169999999999</v>
      </c>
      <c r="CX71" s="85">
        <f ca="1">VLOOKUP($E71,ETL_Price!$B$5:$CB$187,Main!CX$51,0)</f>
        <v>1305.681</v>
      </c>
      <c r="CY71" s="85">
        <f ca="1">VLOOKUP($E71,ETL_Price!$B$5:$CB$187,Main!CY$51,0)</f>
        <v>211.679</v>
      </c>
      <c r="CZ71" s="85">
        <f ca="1">VLOOKUP($E71,ETL_Price!$B$5:$CB$187,Main!CZ$51,0)</f>
        <v>188.1352</v>
      </c>
      <c r="DA71" s="85">
        <f ca="1">VLOOKUP($E71,ETL_Price!$B$5:$CB$187,Main!DA$51,0)</f>
        <v>286.0034</v>
      </c>
      <c r="DB71" s="85">
        <f ca="1">VLOOKUP($E71,ETL_Price!$B$5:$CB$187,Main!DB$51,0)</f>
        <v>200.15100000000001</v>
      </c>
      <c r="DC71" s="85">
        <f ca="1">VLOOKUP($E71,ETL_Price!$B$5:$CB$187,Main!DC$51,0)</f>
        <v>201.9076</v>
      </c>
      <c r="DD71" s="85">
        <f ca="1">VLOOKUP($E71,ETL_Price!$B$5:$CB$187,Main!DD$51,0)</f>
        <v>222.08019999999999</v>
      </c>
      <c r="DE71" s="85">
        <f ca="1">VLOOKUP($E71,ETL_Price!$B$5:$CB$187,Main!DE$51,0)</f>
        <v>213.19579999999999</v>
      </c>
      <c r="DF71" s="85">
        <f ca="1">VLOOKUP($E71,ETL_Price!$B$5:$CB$187,Main!DF$51,0)</f>
        <v>276.31709999999998</v>
      </c>
      <c r="DG71" s="85">
        <f ca="1">VLOOKUP($E71,ETL_Price!$B$5:$CB$187,Main!DG$51,0)</f>
        <v>2.8660000000000001</v>
      </c>
      <c r="DH71" s="85">
        <f ca="1">VLOOKUP($E71,ETL_Price!$B$5:$CB$187,Main!DH$51,0)</f>
        <v>0.65300000000000002</v>
      </c>
      <c r="DI71" s="85">
        <f ca="1">VLOOKUP($E71,ETL_Price!$B$5:$CB$187,Main!DI$51,0)</f>
        <v>2.0909</v>
      </c>
      <c r="DJ71" s="85">
        <f ca="1">VLOOKUP($E71,ETL_Price!$B$5:$CB$187,Main!DJ$51,0)</f>
        <v>2.1263999999999998</v>
      </c>
      <c r="DK71" s="85">
        <f ca="1">VLOOKUP($E71,ETL_Price!$B$5:$CB$187,Main!DK$51,0)</f>
        <v>2.3616999999999999</v>
      </c>
      <c r="DL71" s="85">
        <f ca="1">VLOOKUP($E71,ETL_Price!$B$5:$CB$187,Main!DL$51,0)</f>
        <v>1.4630000000000001</v>
      </c>
      <c r="DM71" s="85">
        <f ca="1">VLOOKUP($E71,ETL_Price!$B$5:$CB$187,Main!DM$51,0)</f>
        <v>28.022600000000001</v>
      </c>
      <c r="DN71" s="85">
        <f ca="1">VLOOKUP($E71,ETL_Price!$B$5:$CB$187,Main!DN$51,0)</f>
        <v>0.68</v>
      </c>
      <c r="DO71" s="85">
        <f ca="1">VLOOKUP($E71,ETL_Price!$B$5:$CB$187,Main!DO$51,0)</f>
        <v>273.16699999999997</v>
      </c>
      <c r="DP71" s="85">
        <f ca="1">VLOOKUP($E71,ETL_Price!$B$5:$CB$187,Main!DP$51,0)</f>
        <v>119.82299999999999</v>
      </c>
      <c r="DQ71" s="85">
        <f ca="1">VLOOKUP($E71,ETL_Price!$B$5:$CB$187,Main!DQ$51,0)</f>
        <v>55.314</v>
      </c>
      <c r="DR71" s="85">
        <f ca="1">VLOOKUP($E71,ETL_Price!$B$5:$CB$187,Main!DR$51,0)</f>
        <v>328.98399999999998</v>
      </c>
      <c r="DS71" s="85">
        <f ca="1">VLOOKUP($E71,ETL_Price!$B$5:$CB$187,Main!DS$51,0)</f>
        <v>121.32599999999999</v>
      </c>
      <c r="DT71" s="85">
        <f ca="1">VLOOKUP($E71,ETL_Price!$B$5:$CB$187,Main!DT$51,0)</f>
        <v>219.17740000000001</v>
      </c>
      <c r="DU71" s="85">
        <f ca="1">VLOOKUP($E71,ETL_Price!$B$5:$CB$187,Main!DU$51,0)</f>
        <v>155.98480000000001</v>
      </c>
      <c r="DV71" s="85">
        <f ca="1">VLOOKUP($E71,ETL_Price!$B$5:$CB$187,Main!DV$51,0)</f>
        <v>429.31670000000003</v>
      </c>
      <c r="DW71" s="85">
        <f ca="1">VLOOKUP($E71,ETL_Price!$B$5:$CB$187,Main!DW$51,0)</f>
        <v>16.489999999999998</v>
      </c>
      <c r="DX71" s="85">
        <f ca="1">VLOOKUP($E71,ETL_Price!$B$5:$CB$187,Main!DX$51,0)</f>
        <v>21.26</v>
      </c>
      <c r="DY71" s="85">
        <f ca="1">VLOOKUP($E71,ETL_Price!$B$5:$CB$187,Main!DY$51,0)</f>
        <v>8.17</v>
      </c>
      <c r="DZ71" s="85">
        <f ca="1">VLOOKUP($E71,ETL_Price!$B$5:$CB$187,Main!DZ$51,0)</f>
        <v>5.96</v>
      </c>
      <c r="EA71" s="85">
        <f ca="1">VLOOKUP($E71,ETL_Price!$B$5:$CB$187,Main!EA$51,0)</f>
        <v>1328.2</v>
      </c>
      <c r="EB71" s="85">
        <f ca="1">VLOOKUP($E71,ETL_Price!$B$5:$CB$187,Main!EB$51,0)</f>
        <v>16.484000000000002</v>
      </c>
      <c r="EC71" s="85">
        <f ca="1">VLOOKUP($E71,ETL_Price!$B$5:$CB$187,Main!EC$51,0)</f>
        <v>63.55</v>
      </c>
      <c r="ED71" s="85">
        <f ca="1">VLOOKUP($E71,ETL_Price!$B$5:$CB$187,Main!ED$51,0)</f>
        <v>6.3262</v>
      </c>
      <c r="EE71" s="85">
        <f ca="1">VLOOKUP($E71,ETL_Price!$B$5:$CB$187,Main!EE$51,0)</f>
        <v>111.29</v>
      </c>
      <c r="EF71" s="85">
        <f ca="1">VLOOKUP($E71,ETL_Price!$B$5:$CB$187,Main!EF$51,0)</f>
        <v>1.2295</v>
      </c>
      <c r="EG71" s="85">
        <f ca="1">VLOOKUP($E71,ETL_Price!$B$5:$CB$187,Main!EG$51,0)</f>
        <v>1.3971</v>
      </c>
      <c r="EH71" s="85">
        <f ca="1">VLOOKUP($E71,ETL_Price!$B$5:$CB$187,Main!EH$51,0)</f>
        <v>106.89</v>
      </c>
      <c r="EI71" s="85">
        <f ca="1">VLOOKUP($E71,ETL_Price!$B$5:$CB$187,Main!EI$51,0)</f>
        <v>56.521500000000003</v>
      </c>
      <c r="EJ71" s="85">
        <f ca="1">VLOOKUP($E71,ETL_Price!$B$5:$CB$187,Main!EJ$51,0)</f>
        <v>11.559200000000001</v>
      </c>
      <c r="EK71" s="85">
        <f ca="1">VLOOKUP($E71,ETL_Price!$B$5:$CB$187,Main!EK$51,0)</f>
        <v>3.2387000000000001</v>
      </c>
    </row>
    <row r="72" spans="3:141">
      <c r="C72" s="85">
        <f>MATCH(E72,ETL_Price!$B$5:$B$187,0)</f>
        <v>19</v>
      </c>
      <c r="E72" s="119">
        <f>IF(ISNUMBER(Equities!$C24),Equities!B24,"")</f>
        <v>43153</v>
      </c>
      <c r="F72" s="120">
        <f ca="1">IF(ISNUMBER(OFFSET(INDIRECT($F$50),Main!$C72,1)),OFFSET(INDIRECT($F$50),Main!$C72,1)/100,"")</f>
        <v>0.15739300000000001</v>
      </c>
      <c r="G72" s="120">
        <f ca="1">IF(ISNUMBER(VLOOKUP($E72,ETL_Price!$B$5:$DV$187,G$50,0)),VLOOKUP($E72,ETL_Price!$B$5:$DV$187,G$50,0)/100,"")</f>
        <v>0.16339999999999999</v>
      </c>
      <c r="H72" s="120">
        <f ca="1">IF(ISNUMBER(VLOOKUP($E72,ETL_Price!$B$5:$DV$187,H$50,0)),VLOOKUP($E72,ETL_Price!$B$5:$DV$187,H$50,0)/100,"")</f>
        <v>0.20269999999999999</v>
      </c>
      <c r="I72" s="120">
        <f ca="1">IF(ISNUMBER(VLOOKUP($E72,ETL_Price!$B$5:$DV$187,I$50,0)),VLOOKUP($E72,ETL_Price!$B$5:$DV$187,I$50,0)/100,"")</f>
        <v>0.25409999999999999</v>
      </c>
      <c r="K72" s="85">
        <f ca="1">IF(ISNUMBER(CORREL(ETL_Rtn!$C23:$C82,ETL_Rtn!E23:E82)),CORREL(ETL_Rtn!$C23:$C82,ETL_Rtn!E23:E82),"")</f>
        <v>0.27901251314112713</v>
      </c>
      <c r="L72" s="85">
        <f ca="1">IF(ISNUMBER(CORREL(ETL_Rtn!$C23:$C82,ETL_Rtn!F23:F82)),CORREL(ETL_Rtn!$C23:$C82,ETL_Rtn!F23:F82),"")</f>
        <v>0.40213262652819431</v>
      </c>
      <c r="M72" s="85">
        <f ca="1">IF(ISNUMBER(CORREL(ETL_Rtn!$C23:$C82,ETL_Rtn!G23:G82)),CORREL(ETL_Rtn!$C23:$C82,ETL_Rtn!G23:G82),"")</f>
        <v>0.17218616250903868</v>
      </c>
      <c r="N72" s="85">
        <f ca="1">IF(ISNUMBER(CORREL(ETL_Rtn!$C23:$C82,ETL_Rtn!H23:H82)),CORREL(ETL_Rtn!$C23:$C82,ETL_Rtn!H23:H82),"")</f>
        <v>0.48518912351352395</v>
      </c>
      <c r="O72" s="85">
        <f ca="1">IF(ISNUMBER(CORREL(ETL_Rtn!$C23:$C82,ETL_Rtn!I23:I82)),CORREL(ETL_Rtn!$C23:$C82,ETL_Rtn!I23:I82),"")</f>
        <v>0.85803579819575015</v>
      </c>
      <c r="P72" s="85">
        <f ca="1">IF(ISNUMBER(CORREL(ETL_Rtn!$C23:$C82,ETL_Rtn!J23:J82)),CORREL(ETL_Rtn!$C23:$C82,ETL_Rtn!J23:J82),"")</f>
        <v>0.8056140731273832</v>
      </c>
      <c r="Q72" s="85">
        <f ca="1">IF(ISNUMBER(CORREL(ETL_Rtn!$C23:$C82,ETL_Rtn!K23:K82)),CORREL(ETL_Rtn!$C23:$C82,ETL_Rtn!K23:K82),"")</f>
        <v>0.32721512563986893</v>
      </c>
      <c r="R72" s="85">
        <f ca="1">IF(ISNUMBER(CORREL(ETL_Rtn!$C23:$C82,ETL_Rtn!L23:L82)),CORREL(ETL_Rtn!$C23:$C82,ETL_Rtn!L23:L82),"")</f>
        <v>0.45725457620707466</v>
      </c>
      <c r="S72" s="85">
        <f ca="1">IF(ISNUMBER(CORREL(ETL_Rtn!$C23:$C82,ETL_Rtn!M23:M82)),CORREL(ETL_Rtn!$C23:$C82,ETL_Rtn!M23:M82),"")</f>
        <v>0.46707075627430694</v>
      </c>
      <c r="T72" s="85">
        <f ca="1">IF(ISNUMBER(CORREL(ETL_Rtn!$C23:$C82,ETL_Rtn!N23:N82)),CORREL(ETL_Rtn!$C23:$C82,ETL_Rtn!N23:N82),"")</f>
        <v>0.527125397026594</v>
      </c>
      <c r="U72" s="85">
        <f ca="1">IF(ISNUMBER(CORREL(ETL_Rtn!$C23:$C82,ETL_Rtn!O23:O82)),CORREL(ETL_Rtn!$C23:$C82,ETL_Rtn!O23:O82),"")</f>
        <v>0.46751273359103729</v>
      </c>
      <c r="V72" s="85">
        <f ca="1">IF(ISNUMBER(CORREL(ETL_Rtn!$C23:$C82,ETL_Rtn!P23:P82)),CORREL(ETL_Rtn!$C23:$C82,ETL_Rtn!P23:P82),"")</f>
        <v>0.50606674461412871</v>
      </c>
      <c r="W72" s="85">
        <f ca="1">IF(ISNUMBER(CORREL(ETL_Rtn!$C23:$C82,ETL_Rtn!Q23:Q82)),CORREL(ETL_Rtn!$C23:$C82,ETL_Rtn!Q23:Q82),"")</f>
        <v>0.31474790694962668</v>
      </c>
      <c r="X72" s="85">
        <f ca="1">IF(ISNUMBER(CORREL(ETL_Rtn!$C23:$C82,ETL_Rtn!R23:R82)),CORREL(ETL_Rtn!$C23:$C82,ETL_Rtn!R23:R82),"")</f>
        <v>0.41217014558017245</v>
      </c>
      <c r="Y72" s="85">
        <f ca="1">IF(ISNUMBER(CORREL(ETL_Rtn!$C23:$C82,ETL_Rtn!S23:S82)),CORREL(ETL_Rtn!$C23:$C82,ETL_Rtn!S23:S82),"")</f>
        <v>0.47480228519411705</v>
      </c>
      <c r="Z72" s="85">
        <f ca="1">IF(ISNUMBER(CORREL(ETL_Rtn!$C23:$C82,ETL_Rtn!T23:T82)),CORREL(ETL_Rtn!$C23:$C82,ETL_Rtn!T23:T82),"")</f>
        <v>0.27551518687199816</v>
      </c>
      <c r="AA72" s="85">
        <f ca="1">IF(ISNUMBER(CORREL(ETL_Rtn!$C23:$C82,ETL_Rtn!U23:U82)),CORREL(ETL_Rtn!$C23:$C82,ETL_Rtn!U23:U82),"")</f>
        <v>0.38968946208123323</v>
      </c>
      <c r="AB72" s="85">
        <f ca="1">IF(ISNUMBER(CORREL(ETL_Rtn!$C23:$C82,ETL_Rtn!V23:V82)),CORREL(ETL_Rtn!$C23:$C82,ETL_Rtn!V23:V82),"")</f>
        <v>0.36143243485800336</v>
      </c>
      <c r="AC72" s="85">
        <f ca="1">IF(ISNUMBER(CORREL(ETL_Rtn!$C23:$C82,ETL_Rtn!W23:W82)),CORREL(ETL_Rtn!$C23:$C82,ETL_Rtn!W23:W82),"")</f>
        <v>0.13574494922568786</v>
      </c>
      <c r="AD72" s="85">
        <f ca="1">IF(ISNUMBER(CORREL(ETL_Rtn!$C23:$C82,ETL_Rtn!X23:X82)),CORREL(ETL_Rtn!$C23:$C82,ETL_Rtn!X23:X82),"")</f>
        <v>0.13214581519558094</v>
      </c>
      <c r="AE72" s="85">
        <f ca="1">IF(ISNUMBER(CORREL(ETL_Rtn!$C23:$C82,ETL_Rtn!Y23:Y82)),CORREL(ETL_Rtn!$C23:$C82,ETL_Rtn!Y23:Y82),"")</f>
        <v>0.13939393215563417</v>
      </c>
      <c r="AF72" s="85">
        <f ca="1">IF(ISNUMBER(CORREL(ETL_Rtn!$C23:$C82,ETL_Rtn!Z23:Z82)),CORREL(ETL_Rtn!$C23:$C82,ETL_Rtn!Z23:Z82),"")</f>
        <v>-0.1741545188151512</v>
      </c>
      <c r="AG72" s="85">
        <f ca="1">IF(ISNUMBER(CORREL(ETL_Rtn!$C23:$C82,ETL_Rtn!AA23:AA82)),CORREL(ETL_Rtn!$C23:$C82,ETL_Rtn!AA23:AA82),"")</f>
        <v>-0.22066945308000427</v>
      </c>
      <c r="AH72" s="85">
        <f ca="1">IF(ISNUMBER(CORREL(ETL_Rtn!$C23:$C82,ETL_Rtn!AB23:AB82)),CORREL(ETL_Rtn!$C23:$C82,ETL_Rtn!AB23:AB82),"")</f>
        <v>-0.11691175947948508</v>
      </c>
      <c r="AI72" s="85">
        <f ca="1">IF(ISNUMBER(CORREL(ETL_Rtn!$C23:$C82,ETL_Rtn!AC23:AC82)),CORREL(ETL_Rtn!$C23:$C82,ETL_Rtn!AC23:AC82),"")</f>
        <v>0.31615090537143381</v>
      </c>
      <c r="AJ72" s="85">
        <f ca="1">IF(ISNUMBER(CORREL(ETL_Rtn!$C23:$C82,ETL_Rtn!AD23:AD82)),CORREL(ETL_Rtn!$C23:$C82,ETL_Rtn!AD23:AD82),"")</f>
        <v>0.46902254808245941</v>
      </c>
      <c r="AK72" s="85">
        <f ca="1">IF(ISNUMBER(CORREL(ETL_Rtn!$C23:$C82,ETL_Rtn!AE23:AE82)),CORREL(ETL_Rtn!$C23:$C82,ETL_Rtn!AE23:AE82),"")</f>
        <v>5.1837368004006242E-2</v>
      </c>
      <c r="AL72" s="85">
        <f ca="1">IF(ISNUMBER(CORREL(ETL_Rtn!$C23:$C82,ETL_Rtn!AF23:AF82)),CORREL(ETL_Rtn!$C23:$C82,ETL_Rtn!AF23:AF82),"")</f>
        <v>-1.9462609197799116E-2</v>
      </c>
      <c r="AM72" s="85">
        <f ca="1">IF(ISNUMBER(CORREL(ETL_Rtn!$C23:$C82,ETL_Rtn!AG23:AG82)),CORREL(ETL_Rtn!$C23:$C82,ETL_Rtn!AG23:AG82),"")</f>
        <v>0.40325319064316728</v>
      </c>
      <c r="AN72" s="85">
        <f ca="1">IF(ISNUMBER(CORREL(ETL_Rtn!$C23:$C82,ETL_Rtn!AH23:AH82)),CORREL(ETL_Rtn!$C23:$C82,ETL_Rtn!AH23:AH82),"")</f>
        <v>7.6763679794286249E-2</v>
      </c>
      <c r="AO72" s="85">
        <f ca="1">IF(ISNUMBER(CORREL(ETL_Rtn!$C23:$C82,ETL_Rtn!AI23:AI82)),CORREL(ETL_Rtn!$C23:$C82,ETL_Rtn!AI23:AI82),"")</f>
        <v>-2.1048135369968496E-2</v>
      </c>
      <c r="AP72" s="85">
        <f ca="1">IF(ISNUMBER(CORREL(ETL_Rtn!$C23:$C82,ETL_Rtn!AJ23:AJ82)),CORREL(ETL_Rtn!$C23:$C82,ETL_Rtn!AJ23:AJ82),"")</f>
        <v>1.666618675360762E-2</v>
      </c>
      <c r="AQ72" s="85">
        <f ca="1">IF(ISNUMBER(CORREL(ETL_Rtn!$C23:$C82,ETL_Rtn!AK23:AK82)),CORREL(ETL_Rtn!$C23:$C82,ETL_Rtn!AK23:AK82),"")</f>
        <v>1.2505932513417667E-2</v>
      </c>
      <c r="AR72" s="85">
        <f ca="1">IF(ISNUMBER(CORREL(ETL_Rtn!$C23:$C82,ETL_Rtn!AL23:AL82)),CORREL(ETL_Rtn!$C23:$C82,ETL_Rtn!AL23:AL82),"")</f>
        <v>0.14224548452284941</v>
      </c>
      <c r="AS72" s="85">
        <f ca="1">IF(ISNUMBER(CORREL(ETL_Rtn!$C23:$C82,ETL_Rtn!AM23:AM82)),CORREL(ETL_Rtn!$C23:$C82,ETL_Rtn!AM23:AM82),"")</f>
        <v>5.6241306505277158E-2</v>
      </c>
      <c r="AT72" s="85">
        <f ca="1">IF(ISNUMBER(CORREL(ETL_Rtn!$C23:$C82,ETL_Rtn!AN23:AN82)),CORREL(ETL_Rtn!$C23:$C82,ETL_Rtn!AN23:AN82),"")</f>
        <v>0.21425048386353263</v>
      </c>
      <c r="AU72" s="85">
        <f ca="1">IF(ISNUMBER(CORREL(ETL_Rtn!$C23:$C82,ETL_Rtn!AO23:AO82)),CORREL(ETL_Rtn!$C23:$C82,ETL_Rtn!AO23:AO82),"")</f>
        <v>0.30022202373940182</v>
      </c>
      <c r="AV72" s="85">
        <f ca="1">IF(ISNUMBER(CORREL(ETL_Rtn!$C23:$C82,ETL_Rtn!AP23:AP82)),CORREL(ETL_Rtn!$C23:$C82,ETL_Rtn!AP23:AP82),"")</f>
        <v>0.26992910970248046</v>
      </c>
      <c r="AW72" s="85">
        <f ca="1">IF(ISNUMBER(CORREL(ETL_Rtn!$C23:$C82,ETL_Rtn!AQ23:AQ82)),CORREL(ETL_Rtn!$C23:$C82,ETL_Rtn!AQ23:AQ82),"")</f>
        <v>-6.8557659916186481E-2</v>
      </c>
      <c r="AX72" s="85">
        <f ca="1">IF(ISNUMBER(CORREL(ETL_Rtn!$C23:$C82,ETL_Rtn!AR23:AR82)),CORREL(ETL_Rtn!$C23:$C82,ETL_Rtn!AR23:AR82),"")</f>
        <v>-5.5531956977260787E-2</v>
      </c>
      <c r="AY72" s="85">
        <f ca="1">IF(ISNUMBER(CORREL(ETL_Rtn!$C23:$C82,ETL_Rtn!AS23:AS82)),CORREL(ETL_Rtn!$C23:$C82,ETL_Rtn!AS23:AS82),"")</f>
        <v>3.497236141982725E-2</v>
      </c>
      <c r="AZ72" s="85">
        <f ca="1">IF(ISNUMBER(CORREL(ETL_Rtn!$C23:$C82,ETL_Rtn!AT23:AT82)),CORREL(ETL_Rtn!$C23:$C82,ETL_Rtn!AT23:AT82),"")</f>
        <v>9.8293407932868185E-2</v>
      </c>
      <c r="BA72" s="85">
        <f ca="1">IF(ISNUMBER(CORREL(ETL_Rtn!$C23:$C82,ETL_Rtn!AU23:AU82)),CORREL(ETL_Rtn!$C23:$C82,ETL_Rtn!AU23:AU82),"")</f>
        <v>-0.48885772623985746</v>
      </c>
      <c r="BB72" s="85">
        <f ca="1">IF(ISNUMBER(CORREL(ETL_Rtn!$C23:$C82,ETL_Rtn!AV23:AV82)),CORREL(ETL_Rtn!$C23:$C82,ETL_Rtn!AV23:AV82),"")</f>
        <v>-0.36519105024071058</v>
      </c>
      <c r="BC72" s="85">
        <f ca="1">IF(ISNUMBER(CORREL(ETL_Rtn!$C23:$C82,ETL_Rtn!AW23:AW82)),CORREL(ETL_Rtn!$C23:$C82,ETL_Rtn!AW23:AW82),"")</f>
        <v>-0.29316494282983513</v>
      </c>
      <c r="BD72" s="85">
        <f ca="1">IF(ISNUMBER(CORREL(ETL_Rtn!$C23:$C82,ETL_Rtn!AX23:AX82)),CORREL(ETL_Rtn!$C23:$C82,ETL_Rtn!AX23:AX82),"")</f>
        <v>-0.24546107408956241</v>
      </c>
      <c r="BE72" s="85">
        <f ca="1">IF(ISNUMBER(CORREL(ETL_Rtn!$C23:$C82,ETL_Rtn!AY23:AY82)),CORREL(ETL_Rtn!$C23:$C82,ETL_Rtn!AY23:AY82),"")</f>
        <v>-0.22533415305442905</v>
      </c>
      <c r="BF72" s="85">
        <f ca="1">IF(ISNUMBER(CORREL(ETL_Rtn!$C23:$C82,ETL_Rtn!AZ23:AZ82)),CORREL(ETL_Rtn!$C23:$C82,ETL_Rtn!AZ23:AZ82),"")</f>
        <v>-0.32191898668435143</v>
      </c>
      <c r="BG72" s="85">
        <f ca="1">IF(ISNUMBER(CORREL(ETL_Rtn!$C23:$C82,ETL_Rtn!BA23:BA82)),CORREL(ETL_Rtn!$C23:$C82,ETL_Rtn!BA23:BA82),"")</f>
        <v>-0.29661077650738193</v>
      </c>
      <c r="BH72" s="85">
        <f ca="1">IF(ISNUMBER(CORREL(ETL_Rtn!$C23:$C82,ETL_Rtn!BB23:BB82)),CORREL(ETL_Rtn!$C23:$C82,ETL_Rtn!BB23:BB82),"")</f>
        <v>-0.37370463467664677</v>
      </c>
      <c r="BI72" s="85">
        <f ca="1">IF(ISNUMBER(CORREL(ETL_Rtn!$C23:$C82,ETL_Rtn!BC23:BC82)),CORREL(ETL_Rtn!$C23:$C82,ETL_Rtn!BC23:BC82),"")</f>
        <v>-0.27560095476919161</v>
      </c>
      <c r="BJ72" s="85">
        <f ca="1">IF(ISNUMBER(CORREL(ETL_Rtn!$C23:$C82,ETL_Rtn!BD23:BD82)),CORREL(ETL_Rtn!$C23:$C82,ETL_Rtn!BD23:BD82),"")</f>
        <v>-0.25997840381740417</v>
      </c>
      <c r="BK72" s="85">
        <f ca="1">IF(ISNUMBER(CORREL(ETL_Rtn!$C23:$C82,ETL_Rtn!BE23:BE82)),CORREL(ETL_Rtn!$C23:$C82,ETL_Rtn!BE23:BE82),"")</f>
        <v>-0.37750976558365218</v>
      </c>
      <c r="BL72" s="85">
        <f ca="1">IF(ISNUMBER(CORREL(ETL_Rtn!$C23:$C82,ETL_Rtn!BF23:BF82)),CORREL(ETL_Rtn!$C23:$C82,ETL_Rtn!BF23:BF82),"")</f>
        <v>-8.491750922954279E-2</v>
      </c>
      <c r="BM72" s="85">
        <f ca="1">IF(ISNUMBER(CORREL(ETL_Rtn!$C23:$C82,ETL_Rtn!BG23:BG82)),CORREL(ETL_Rtn!$C23:$C82,ETL_Rtn!BG23:BG82),"")</f>
        <v>0.28799614220054465</v>
      </c>
      <c r="BN72" s="85">
        <f ca="1">IF(ISNUMBER(CORREL(ETL_Rtn!$C23:$C82,ETL_Rtn!BH23:BH82)),CORREL(ETL_Rtn!$C23:$C82,ETL_Rtn!BH23:BH82),"")</f>
        <v>0.34826589095698307</v>
      </c>
      <c r="BO72" s="85">
        <f ca="1">IF(ISNUMBER(CORREL(ETL_Rtn!$C23:$C82,ETL_Rtn!BI23:BI82)),CORREL(ETL_Rtn!$C23:$C82,ETL_Rtn!BI23:BI82),"")</f>
        <v>0.45289375818918209</v>
      </c>
      <c r="BP72" s="85">
        <f ca="1">IF(ISNUMBER(CORREL(ETL_Rtn!$C23:$C82,ETL_Rtn!BJ23:BJ82)),CORREL(ETL_Rtn!$C23:$C82,ETL_Rtn!BJ23:BJ82),"")</f>
        <v>-6.7492014905665299E-3</v>
      </c>
      <c r="BQ72" s="85">
        <f ca="1">IF(ISNUMBER(CORREL(ETL_Rtn!$C23:$C82,ETL_Rtn!BK23:BK82)),CORREL(ETL_Rtn!$C23:$C82,ETL_Rtn!BK23:BK82),"")</f>
        <v>0.14388041480406677</v>
      </c>
      <c r="BR72" s="85">
        <f ca="1">IF(ISNUMBER(CORREL(ETL_Rtn!$C23:$C82,ETL_Rtn!BL23:BL82)),CORREL(ETL_Rtn!$C23:$C82,ETL_Rtn!BL23:BL82),"")</f>
        <v>0.34170927619594271</v>
      </c>
      <c r="BS72" s="85">
        <f ca="1">IF(ISNUMBER(CORREL(ETL_Rtn!$C23:$C82,ETL_Rtn!BM23:BM82)),CORREL(ETL_Rtn!$C23:$C82,ETL_Rtn!BM23:BM82),"")</f>
        <v>0.34335417188357825</v>
      </c>
      <c r="BT72" s="85">
        <f ca="1">IF(ISNUMBER(CORREL(ETL_Rtn!$C23:$C82,ETL_Rtn!BN23:BN82)),CORREL(ETL_Rtn!$C23:$C82,ETL_Rtn!BN23:BN82),"")</f>
        <v>-0.1002500525646413</v>
      </c>
      <c r="BU72" s="85">
        <f ca="1">IF(ISNUMBER(CORREL(ETL_Rtn!$C23:$C82,ETL_Rtn!BO23:BO82)),CORREL(ETL_Rtn!$C23:$C82,ETL_Rtn!BO23:BO82),"")</f>
        <v>-0.31055823502844154</v>
      </c>
      <c r="BV72" s="85">
        <f ca="1">IF(ISNUMBER(CORREL(ETL_Rtn!$C23:$C82,ETL_Rtn!BP23:BP82)),CORREL(ETL_Rtn!$C23:$C82,ETL_Rtn!BP23:BP82),"")</f>
        <v>-3.6186455080248266E-2</v>
      </c>
      <c r="BW72" s="85">
        <f ca="1">IF(ISNUMBER(CORREL(ETL_Rtn!$C23:$C82,ETL_Rtn!BQ23:BQ82)),CORREL(ETL_Rtn!$C23:$C82,ETL_Rtn!BQ23:BQ82),"")</f>
        <v>-0.12611639754521314</v>
      </c>
      <c r="BY72" s="85">
        <f ca="1">VLOOKUP($E72,ETL_Price!$B$5:$CB$187,Main!BY$51,0)</f>
        <v>2703.96</v>
      </c>
      <c r="BZ72" s="85">
        <f ca="1">VLOOKUP($E72,ETL_Price!$B$5:$CB$187,Main!BZ$51,0)</f>
        <v>3431.99</v>
      </c>
      <c r="CA72" s="85">
        <f ca="1">VLOOKUP($E72,ETL_Price!$B$5:$CB$187,Main!CA$51,0)</f>
        <v>86686.45</v>
      </c>
      <c r="CB72" s="85">
        <f ca="1">VLOOKUP($E72,ETL_Price!$B$5:$CB$187,Main!CB$51,0)</f>
        <v>21736.44</v>
      </c>
      <c r="CC72" s="85">
        <f ca="1">VLOOKUP($E72,ETL_Price!$B$5:$CB$187,Main!CC$51,0)</f>
        <v>30965.68</v>
      </c>
      <c r="CD72" s="85">
        <f ca="1">VLOOKUP($E72,ETL_Price!$B$5:$CB$187,Main!CD$51,0)</f>
        <v>12528.64</v>
      </c>
      <c r="CE72" s="85">
        <f ca="1">VLOOKUP($E72,ETL_Price!$B$5:$CB$187,Main!CE$51,0)</f>
        <v>2321.38</v>
      </c>
      <c r="CF72" s="85">
        <f ca="1">VLOOKUP($E72,ETL_Price!$B$5:$CB$187,Main!CF$51,0)</f>
        <v>2540.73</v>
      </c>
      <c r="CG72" s="85">
        <f ca="1">VLOOKUP($E72,ETL_Price!$B$5:$CB$187,Main!CG$51,0)</f>
        <v>209.37370000000001</v>
      </c>
      <c r="CH72" s="85">
        <f ca="1">VLOOKUP($E72,ETL_Price!$B$5:$CB$187,Main!CH$51,0)</f>
        <v>281.39</v>
      </c>
      <c r="CI72" s="85">
        <f ca="1">VLOOKUP($E72,ETL_Price!$B$5:$CB$187,Main!CI$51,0)</f>
        <v>264.77</v>
      </c>
      <c r="CJ72" s="85">
        <f ca="1">VLOOKUP($E72,ETL_Price!$B$5:$CB$187,Main!CJ$51,0)</f>
        <v>250.15</v>
      </c>
      <c r="CK72" s="85">
        <f ca="1">VLOOKUP($E72,ETL_Price!$B$5:$CB$187,Main!CK$51,0)</f>
        <v>226.26009999999999</v>
      </c>
      <c r="CL72" s="85">
        <f ca="1">VLOOKUP($E72,ETL_Price!$B$5:$CB$187,Main!CL$51,0)</f>
        <v>229.47540000000001</v>
      </c>
      <c r="CM72" s="85">
        <f ca="1">VLOOKUP($E72,ETL_Price!$B$5:$CB$187,Main!CM$51,0)</f>
        <v>129.71539999999999</v>
      </c>
      <c r="CN72" s="85">
        <f ca="1">VLOOKUP($E72,ETL_Price!$B$5:$CB$187,Main!CN$51,0)</f>
        <v>231.84479999999999</v>
      </c>
      <c r="CO72" s="85">
        <f ca="1">VLOOKUP($E72,ETL_Price!$B$5:$CB$187,Main!CO$51,0)</f>
        <v>67.58</v>
      </c>
      <c r="CP72" s="85">
        <f ca="1">VLOOKUP($E72,ETL_Price!$B$5:$CB$187,Main!CP$51,0)</f>
        <v>119.7</v>
      </c>
      <c r="CQ72" s="85">
        <f ca="1">VLOOKUP($E72,ETL_Price!$B$5:$CB$187,Main!CQ$51,0)</f>
        <v>486.55680000000001</v>
      </c>
      <c r="CR72" s="85">
        <f ca="1">VLOOKUP($E72,ETL_Price!$B$5:$CB$187,Main!CR$51,0)</f>
        <v>221.9734</v>
      </c>
      <c r="CS72" s="85">
        <f ca="1">VLOOKUP($E72,ETL_Price!$B$5:$CB$187,Main!CS$51,0)</f>
        <v>254.9769</v>
      </c>
      <c r="CT72" s="85">
        <f ca="1">VLOOKUP($E72,ETL_Price!$B$5:$CB$187,Main!CT$51,0)</f>
        <v>1998.36</v>
      </c>
      <c r="CU72" s="85">
        <f ca="1">VLOOKUP($E72,ETL_Price!$B$5:$CB$187,Main!CU$51,0)</f>
        <v>2146.1</v>
      </c>
      <c r="CV72" s="85">
        <f ca="1">VLOOKUP($E72,ETL_Price!$B$5:$CB$187,Main!CV$51,0)</f>
        <v>2820.08</v>
      </c>
      <c r="CW72" s="85">
        <f ca="1">VLOOKUP($E72,ETL_Price!$B$5:$CB$187,Main!CW$51,0)</f>
        <v>149.19239999999999</v>
      </c>
      <c r="CX72" s="85">
        <f ca="1">VLOOKUP($E72,ETL_Price!$B$5:$CB$187,Main!CX$51,0)</f>
        <v>1305.9280000000001</v>
      </c>
      <c r="CY72" s="85">
        <f ca="1">VLOOKUP($E72,ETL_Price!$B$5:$CB$187,Main!CY$51,0)</f>
        <v>211.55690000000001</v>
      </c>
      <c r="CZ72" s="85">
        <f ca="1">VLOOKUP($E72,ETL_Price!$B$5:$CB$187,Main!CZ$51,0)</f>
        <v>188.01679999999999</v>
      </c>
      <c r="DA72" s="85">
        <f ca="1">VLOOKUP($E72,ETL_Price!$B$5:$CB$187,Main!DA$51,0)</f>
        <v>285.89069999999998</v>
      </c>
      <c r="DB72" s="85">
        <f ca="1">VLOOKUP($E72,ETL_Price!$B$5:$CB$187,Main!DB$51,0)</f>
        <v>200.11369999999999</v>
      </c>
      <c r="DC72" s="85">
        <f ca="1">VLOOKUP($E72,ETL_Price!$B$5:$CB$187,Main!DC$51,0)</f>
        <v>201.8109</v>
      </c>
      <c r="DD72" s="85">
        <f ca="1">VLOOKUP($E72,ETL_Price!$B$5:$CB$187,Main!DD$51,0)</f>
        <v>221.9804</v>
      </c>
      <c r="DE72" s="85">
        <f ca="1">VLOOKUP($E72,ETL_Price!$B$5:$CB$187,Main!DE$51,0)</f>
        <v>212.8845</v>
      </c>
      <c r="DF72" s="85">
        <f ca="1">VLOOKUP($E72,ETL_Price!$B$5:$CB$187,Main!DF$51,0)</f>
        <v>276.16329999999999</v>
      </c>
      <c r="DG72" s="85">
        <f ca="1">VLOOKUP($E72,ETL_Price!$B$5:$CB$187,Main!DG$51,0)</f>
        <v>2.9207000000000001</v>
      </c>
      <c r="DH72" s="85">
        <f ca="1">VLOOKUP($E72,ETL_Price!$B$5:$CB$187,Main!DH$51,0)</f>
        <v>0.70599999999999996</v>
      </c>
      <c r="DI72" s="85">
        <f ca="1">VLOOKUP($E72,ETL_Price!$B$5:$CB$187,Main!DI$51,0)</f>
        <v>2.0676000000000001</v>
      </c>
      <c r="DJ72" s="85">
        <f ca="1">VLOOKUP($E72,ETL_Price!$B$5:$CB$187,Main!DJ$51,0)</f>
        <v>2.12</v>
      </c>
      <c r="DK72" s="85">
        <f ca="1">VLOOKUP($E72,ETL_Price!$B$5:$CB$187,Main!DK$51,0)</f>
        <v>2.4272</v>
      </c>
      <c r="DL72" s="85">
        <f ca="1">VLOOKUP($E72,ETL_Price!$B$5:$CB$187,Main!DL$51,0)</f>
        <v>1.454</v>
      </c>
      <c r="DM72" s="85">
        <f ca="1">VLOOKUP($E72,ETL_Price!$B$5:$CB$187,Main!DM$51,0)</f>
        <v>27.467300000000002</v>
      </c>
      <c r="DN72" s="85">
        <f ca="1">VLOOKUP($E72,ETL_Price!$B$5:$CB$187,Main!DN$51,0)</f>
        <v>1.5</v>
      </c>
      <c r="DO72" s="85">
        <f ca="1">VLOOKUP($E72,ETL_Price!$B$5:$CB$187,Main!DO$51,0)</f>
        <v>268.851</v>
      </c>
      <c r="DP72" s="85">
        <f ca="1">VLOOKUP($E72,ETL_Price!$B$5:$CB$187,Main!DP$51,0)</f>
        <v>115.06699999999999</v>
      </c>
      <c r="DQ72" s="85">
        <f ca="1">VLOOKUP($E72,ETL_Price!$B$5:$CB$187,Main!DQ$51,0)</f>
        <v>57.03</v>
      </c>
      <c r="DR72" s="85">
        <f ca="1">VLOOKUP($E72,ETL_Price!$B$5:$CB$187,Main!DR$51,0)</f>
        <v>338.98899999999998</v>
      </c>
      <c r="DS72" s="85">
        <f ca="1">VLOOKUP($E72,ETL_Price!$B$5:$CB$187,Main!DS$51,0)</f>
        <v>125.14400000000001</v>
      </c>
      <c r="DT72" s="85">
        <f ca="1">VLOOKUP($E72,ETL_Price!$B$5:$CB$187,Main!DT$51,0)</f>
        <v>217.2099</v>
      </c>
      <c r="DU72" s="85">
        <f ca="1">VLOOKUP($E72,ETL_Price!$B$5:$CB$187,Main!DU$51,0)</f>
        <v>154.07730000000001</v>
      </c>
      <c r="DV72" s="85">
        <f ca="1">VLOOKUP($E72,ETL_Price!$B$5:$CB$187,Main!DV$51,0)</f>
        <v>427.03059999999999</v>
      </c>
      <c r="DW72" s="85">
        <f ca="1">VLOOKUP($E72,ETL_Price!$B$5:$CB$187,Main!DW$51,0)</f>
        <v>18.72</v>
      </c>
      <c r="DX72" s="85">
        <f ca="1">VLOOKUP($E72,ETL_Price!$B$5:$CB$187,Main!DX$51,0)</f>
        <v>23.14</v>
      </c>
      <c r="DY72" s="85">
        <f ca="1">VLOOKUP($E72,ETL_Price!$B$5:$CB$187,Main!DY$51,0)</f>
        <v>8.35</v>
      </c>
      <c r="DZ72" s="85">
        <f ca="1">VLOOKUP($E72,ETL_Price!$B$5:$CB$187,Main!DZ$51,0)</f>
        <v>6.2925000000000004</v>
      </c>
      <c r="EA72" s="85">
        <f ca="1">VLOOKUP($E72,ETL_Price!$B$5:$CB$187,Main!EA$51,0)</f>
        <v>1330.6</v>
      </c>
      <c r="EB72" s="85">
        <f ca="1">VLOOKUP($E72,ETL_Price!$B$5:$CB$187,Main!EB$51,0)</f>
        <v>16.587</v>
      </c>
      <c r="EC72" s="85">
        <f ca="1">VLOOKUP($E72,ETL_Price!$B$5:$CB$187,Main!EC$51,0)</f>
        <v>62.77</v>
      </c>
      <c r="ED72" s="85">
        <f ca="1">VLOOKUP($E72,ETL_Price!$B$5:$CB$187,Main!ED$51,0)</f>
        <v>6.3342999999999998</v>
      </c>
      <c r="EE72" s="85">
        <f ca="1">VLOOKUP($E72,ETL_Price!$B$5:$CB$187,Main!EE$51,0)</f>
        <v>111.05</v>
      </c>
      <c r="EF72" s="85">
        <f ca="1">VLOOKUP($E72,ETL_Price!$B$5:$CB$187,Main!EF$51,0)</f>
        <v>1.2330000000000001</v>
      </c>
      <c r="EG72" s="85">
        <f ca="1">VLOOKUP($E72,ETL_Price!$B$5:$CB$187,Main!EG$51,0)</f>
        <v>1.3956</v>
      </c>
      <c r="EH72" s="85">
        <f ca="1">VLOOKUP($E72,ETL_Price!$B$5:$CB$187,Main!EH$51,0)</f>
        <v>106.75</v>
      </c>
      <c r="EI72" s="85">
        <f ca="1">VLOOKUP($E72,ETL_Price!$B$5:$CB$187,Main!EI$51,0)</f>
        <v>56.521500000000003</v>
      </c>
      <c r="EJ72" s="85">
        <f ca="1">VLOOKUP($E72,ETL_Price!$B$5:$CB$187,Main!EJ$51,0)</f>
        <v>11.6632</v>
      </c>
      <c r="EK72" s="85">
        <f ca="1">VLOOKUP($E72,ETL_Price!$B$5:$CB$187,Main!EK$51,0)</f>
        <v>3.2522000000000002</v>
      </c>
    </row>
    <row r="73" spans="3:141">
      <c r="C73" s="85">
        <f>MATCH(E73,ETL_Price!$B$5:$B$187,0)</f>
        <v>20</v>
      </c>
      <c r="E73" s="119">
        <f>IF(ISNUMBER(Equities!$C25),Equities!B25,"")</f>
        <v>43152</v>
      </c>
      <c r="F73" s="120">
        <f ca="1">IF(ISNUMBER(OFFSET(INDIRECT($F$50),Main!$C73,1)),OFFSET(INDIRECT($F$50),Main!$C73,1)/100,"")</f>
        <v>0.15739300000000001</v>
      </c>
      <c r="G73" s="120">
        <f ca="1">IF(ISNUMBER(VLOOKUP($E73,ETL_Price!$B$5:$DV$187,G$50,0)),VLOOKUP($E73,ETL_Price!$B$5:$DV$187,G$50,0)/100,"")</f>
        <v>0.16339999999999999</v>
      </c>
      <c r="H73" s="120">
        <f ca="1">IF(ISNUMBER(VLOOKUP($E73,ETL_Price!$B$5:$DV$187,H$50,0)),VLOOKUP($E73,ETL_Price!$B$5:$DV$187,H$50,0)/100,"")</f>
        <v>0.20019999999999999</v>
      </c>
      <c r="I73" s="120">
        <f ca="1">IF(ISNUMBER(VLOOKUP($E73,ETL_Price!$B$5:$DV$187,I$50,0)),VLOOKUP($E73,ETL_Price!$B$5:$DV$187,I$50,0)/100,"")</f>
        <v>0.25409999999999999</v>
      </c>
      <c r="K73" s="85">
        <f ca="1">IF(ISNUMBER(CORREL(ETL_Rtn!$C24:$C83,ETL_Rtn!E24:E83)),CORREL(ETL_Rtn!$C24:$C83,ETL_Rtn!E24:E83),"")</f>
        <v>0.24967394466673357</v>
      </c>
      <c r="L73" s="85">
        <f ca="1">IF(ISNUMBER(CORREL(ETL_Rtn!$C24:$C83,ETL_Rtn!F24:F83)),CORREL(ETL_Rtn!$C24:$C83,ETL_Rtn!F24:F83),"")</f>
        <v>0.4102345064646401</v>
      </c>
      <c r="M73" s="85">
        <f ca="1">IF(ISNUMBER(CORREL(ETL_Rtn!$C24:$C83,ETL_Rtn!G24:G83)),CORREL(ETL_Rtn!$C24:$C83,ETL_Rtn!G24:G83),"")</f>
        <v>0.2028934786492429</v>
      </c>
      <c r="N73" s="85">
        <f ca="1">IF(ISNUMBER(CORREL(ETL_Rtn!$C24:$C83,ETL_Rtn!H24:H83)),CORREL(ETL_Rtn!$C24:$C83,ETL_Rtn!H24:H83),"")</f>
        <v>0.45256228667619219</v>
      </c>
      <c r="O73" s="85">
        <f ca="1">IF(ISNUMBER(CORREL(ETL_Rtn!$C24:$C83,ETL_Rtn!I24:I83)),CORREL(ETL_Rtn!$C24:$C83,ETL_Rtn!I24:I83),"")</f>
        <v>0.86393156059522114</v>
      </c>
      <c r="P73" s="85">
        <f ca="1">IF(ISNUMBER(CORREL(ETL_Rtn!$C24:$C83,ETL_Rtn!J24:J83)),CORREL(ETL_Rtn!$C24:$C83,ETL_Rtn!J24:J83),"")</f>
        <v>0.8076194918821803</v>
      </c>
      <c r="Q73" s="85">
        <f ca="1">IF(ISNUMBER(CORREL(ETL_Rtn!$C24:$C83,ETL_Rtn!K24:K83)),CORREL(ETL_Rtn!$C24:$C83,ETL_Rtn!K24:K83),"")</f>
        <v>0.30246251320197209</v>
      </c>
      <c r="R73" s="85">
        <f ca="1">IF(ISNUMBER(CORREL(ETL_Rtn!$C24:$C83,ETL_Rtn!L24:L83)),CORREL(ETL_Rtn!$C24:$C83,ETL_Rtn!L24:L83),"")</f>
        <v>0.42410117898355348</v>
      </c>
      <c r="S73" s="85">
        <f ca="1">IF(ISNUMBER(CORREL(ETL_Rtn!$C24:$C83,ETL_Rtn!M24:M83)),CORREL(ETL_Rtn!$C24:$C83,ETL_Rtn!M24:M83),"")</f>
        <v>0.42321430258499787</v>
      </c>
      <c r="T73" s="85">
        <f ca="1">IF(ISNUMBER(CORREL(ETL_Rtn!$C24:$C83,ETL_Rtn!N24:N83)),CORREL(ETL_Rtn!$C24:$C83,ETL_Rtn!N24:N83),"")</f>
        <v>0.51276136296953112</v>
      </c>
      <c r="U73" s="85">
        <f ca="1">IF(ISNUMBER(CORREL(ETL_Rtn!$C24:$C83,ETL_Rtn!O24:O83)),CORREL(ETL_Rtn!$C24:$C83,ETL_Rtn!O24:O83),"")</f>
        <v>0.42282993316889866</v>
      </c>
      <c r="V73" s="85">
        <f ca="1">IF(ISNUMBER(CORREL(ETL_Rtn!$C24:$C83,ETL_Rtn!P24:P83)),CORREL(ETL_Rtn!$C24:$C83,ETL_Rtn!P24:P83),"")</f>
        <v>0.48286654884484354</v>
      </c>
      <c r="W73" s="85">
        <f ca="1">IF(ISNUMBER(CORREL(ETL_Rtn!$C24:$C83,ETL_Rtn!Q24:Q83)),CORREL(ETL_Rtn!$C24:$C83,ETL_Rtn!Q24:Q83),"")</f>
        <v>0.2868227040175837</v>
      </c>
      <c r="X73" s="85">
        <f ca="1">IF(ISNUMBER(CORREL(ETL_Rtn!$C24:$C83,ETL_Rtn!R24:R83)),CORREL(ETL_Rtn!$C24:$C83,ETL_Rtn!R24:R83),"")</f>
        <v>0.38219604810639413</v>
      </c>
      <c r="Y73" s="85">
        <f ca="1">IF(ISNUMBER(CORREL(ETL_Rtn!$C24:$C83,ETL_Rtn!S24:S83)),CORREL(ETL_Rtn!$C24:$C83,ETL_Rtn!S24:S83),"")</f>
        <v>0.45464217706509241</v>
      </c>
      <c r="Z73" s="85">
        <f ca="1">IF(ISNUMBER(CORREL(ETL_Rtn!$C24:$C83,ETL_Rtn!T24:T83)),CORREL(ETL_Rtn!$C24:$C83,ETL_Rtn!T24:T83),"")</f>
        <v>0.2510242932734098</v>
      </c>
      <c r="AA73" s="85">
        <f ca="1">IF(ISNUMBER(CORREL(ETL_Rtn!$C24:$C83,ETL_Rtn!U24:U83)),CORREL(ETL_Rtn!$C24:$C83,ETL_Rtn!U24:U83),"")</f>
        <v>0.35657623329195409</v>
      </c>
      <c r="AB73" s="85">
        <f ca="1">IF(ISNUMBER(CORREL(ETL_Rtn!$C24:$C83,ETL_Rtn!V24:V83)),CORREL(ETL_Rtn!$C24:$C83,ETL_Rtn!V24:V83),"")</f>
        <v>0.34218024853966023</v>
      </c>
      <c r="AC73" s="85">
        <f ca="1">IF(ISNUMBER(CORREL(ETL_Rtn!$C24:$C83,ETL_Rtn!W24:W83)),CORREL(ETL_Rtn!$C24:$C83,ETL_Rtn!W24:W83),"")</f>
        <v>0.11986701545843033</v>
      </c>
      <c r="AD73" s="85">
        <f ca="1">IF(ISNUMBER(CORREL(ETL_Rtn!$C24:$C83,ETL_Rtn!X24:X83)),CORREL(ETL_Rtn!$C24:$C83,ETL_Rtn!X24:X83),"")</f>
        <v>0.11545886641624289</v>
      </c>
      <c r="AE73" s="85">
        <f ca="1">IF(ISNUMBER(CORREL(ETL_Rtn!$C24:$C83,ETL_Rtn!Y24:Y83)),CORREL(ETL_Rtn!$C24:$C83,ETL_Rtn!Y24:Y83),"")</f>
        <v>0.11988019399498036</v>
      </c>
      <c r="AF73" s="85">
        <f ca="1">IF(ISNUMBER(CORREL(ETL_Rtn!$C24:$C83,ETL_Rtn!Z24:Z83)),CORREL(ETL_Rtn!$C24:$C83,ETL_Rtn!Z24:Z83),"")</f>
        <v>-0.14189602062833964</v>
      </c>
      <c r="AG73" s="85">
        <f ca="1">IF(ISNUMBER(CORREL(ETL_Rtn!$C24:$C83,ETL_Rtn!AA24:AA83)),CORREL(ETL_Rtn!$C24:$C83,ETL_Rtn!AA24:AA83),"")</f>
        <v>-0.18513723830614556</v>
      </c>
      <c r="AH73" s="85">
        <f ca="1">IF(ISNUMBER(CORREL(ETL_Rtn!$C24:$C83,ETL_Rtn!AB24:AB83)),CORREL(ETL_Rtn!$C24:$C83,ETL_Rtn!AB24:AB83),"")</f>
        <v>-9.4794403962953175E-2</v>
      </c>
      <c r="AI73" s="85">
        <f ca="1">IF(ISNUMBER(CORREL(ETL_Rtn!$C24:$C83,ETL_Rtn!AC24:AC83)),CORREL(ETL_Rtn!$C24:$C83,ETL_Rtn!AC24:AC83),"")</f>
        <v>0.32476268073448433</v>
      </c>
      <c r="AJ73" s="85">
        <f ca="1">IF(ISNUMBER(CORREL(ETL_Rtn!$C24:$C83,ETL_Rtn!AD24:AD83)),CORREL(ETL_Rtn!$C24:$C83,ETL_Rtn!AD24:AD83),"")</f>
        <v>0.43778689412431948</v>
      </c>
      <c r="AK73" s="85">
        <f ca="1">IF(ISNUMBER(CORREL(ETL_Rtn!$C24:$C83,ETL_Rtn!AE24:AE83)),CORREL(ETL_Rtn!$C24:$C83,ETL_Rtn!AE24:AE83),"")</f>
        <v>6.5720465218279844E-2</v>
      </c>
      <c r="AL73" s="85">
        <f ca="1">IF(ISNUMBER(CORREL(ETL_Rtn!$C24:$C83,ETL_Rtn!AF24:AF83)),CORREL(ETL_Rtn!$C24:$C83,ETL_Rtn!AF24:AF83),"")</f>
        <v>-1.9871730337642675E-3</v>
      </c>
      <c r="AM73" s="85">
        <f ca="1">IF(ISNUMBER(CORREL(ETL_Rtn!$C24:$C83,ETL_Rtn!AG24:AG83)),CORREL(ETL_Rtn!$C24:$C83,ETL_Rtn!AG24:AG83),"")</f>
        <v>0.39387896181892751</v>
      </c>
      <c r="AN73" s="85">
        <f ca="1">IF(ISNUMBER(CORREL(ETL_Rtn!$C24:$C83,ETL_Rtn!AH24:AH83)),CORREL(ETL_Rtn!$C24:$C83,ETL_Rtn!AH24:AH83),"")</f>
        <v>8.7271705455131868E-2</v>
      </c>
      <c r="AO73" s="85">
        <f ca="1">IF(ISNUMBER(CORREL(ETL_Rtn!$C24:$C83,ETL_Rtn!AI24:AI83)),CORREL(ETL_Rtn!$C24:$C83,ETL_Rtn!AI24:AI83),"")</f>
        <v>7.5776131376537985E-3</v>
      </c>
      <c r="AP73" s="85">
        <f ca="1">IF(ISNUMBER(CORREL(ETL_Rtn!$C24:$C83,ETL_Rtn!AJ24:AJ83)),CORREL(ETL_Rtn!$C24:$C83,ETL_Rtn!AJ24:AJ83),"")</f>
        <v>3.9332218805319036E-2</v>
      </c>
      <c r="AQ73" s="85">
        <f ca="1">IF(ISNUMBER(CORREL(ETL_Rtn!$C24:$C83,ETL_Rtn!AK24:AK83)),CORREL(ETL_Rtn!$C24:$C83,ETL_Rtn!AK24:AK83),"")</f>
        <v>2.5370963830504197E-2</v>
      </c>
      <c r="AR73" s="85">
        <f ca="1">IF(ISNUMBER(CORREL(ETL_Rtn!$C24:$C83,ETL_Rtn!AL24:AL83)),CORREL(ETL_Rtn!$C24:$C83,ETL_Rtn!AL24:AL83),"")</f>
        <v>0.14710137779150995</v>
      </c>
      <c r="AS73" s="85">
        <f ca="1">IF(ISNUMBER(CORREL(ETL_Rtn!$C24:$C83,ETL_Rtn!AM24:AM83)),CORREL(ETL_Rtn!$C24:$C83,ETL_Rtn!AM24:AM83),"")</f>
        <v>3.5287310583747129E-2</v>
      </c>
      <c r="AT73" s="85">
        <f ca="1">IF(ISNUMBER(CORREL(ETL_Rtn!$C24:$C83,ETL_Rtn!AN24:AN83)),CORREL(ETL_Rtn!$C24:$C83,ETL_Rtn!AN24:AN83),"")</f>
        <v>0.23030163086248831</v>
      </c>
      <c r="AU73" s="85">
        <f ca="1">IF(ISNUMBER(CORREL(ETL_Rtn!$C24:$C83,ETL_Rtn!AO24:AO83)),CORREL(ETL_Rtn!$C24:$C83,ETL_Rtn!AO24:AO83),"")</f>
        <v>0.28347120131486003</v>
      </c>
      <c r="AV73" s="85">
        <f ca="1">IF(ISNUMBER(CORREL(ETL_Rtn!$C24:$C83,ETL_Rtn!AP24:AP83)),CORREL(ETL_Rtn!$C24:$C83,ETL_Rtn!AP24:AP83),"")</f>
        <v>0.23386375207290913</v>
      </c>
      <c r="AW73" s="85">
        <f ca="1">IF(ISNUMBER(CORREL(ETL_Rtn!$C24:$C83,ETL_Rtn!AQ24:AQ83)),CORREL(ETL_Rtn!$C24:$C83,ETL_Rtn!AQ24:AQ83),"")</f>
        <v>-6.6636877881542114E-2</v>
      </c>
      <c r="AX73" s="85">
        <f ca="1">IF(ISNUMBER(CORREL(ETL_Rtn!$C24:$C83,ETL_Rtn!AR24:AR83)),CORREL(ETL_Rtn!$C24:$C83,ETL_Rtn!AR24:AR83),"")</f>
        <v>-7.6344674912490279E-2</v>
      </c>
      <c r="AY73" s="85">
        <f ca="1">IF(ISNUMBER(CORREL(ETL_Rtn!$C24:$C83,ETL_Rtn!AS24:AS83)),CORREL(ETL_Rtn!$C24:$C83,ETL_Rtn!AS24:AS83),"")</f>
        <v>6.1358755100358264E-2</v>
      </c>
      <c r="AZ73" s="85">
        <f ca="1">IF(ISNUMBER(CORREL(ETL_Rtn!$C24:$C83,ETL_Rtn!AT24:AT83)),CORREL(ETL_Rtn!$C24:$C83,ETL_Rtn!AT24:AT83),"")</f>
        <v>0.10409072141906926</v>
      </c>
      <c r="BA73" s="85">
        <f ca="1">IF(ISNUMBER(CORREL(ETL_Rtn!$C24:$C83,ETL_Rtn!AU24:AU83)),CORREL(ETL_Rtn!$C24:$C83,ETL_Rtn!AU24:AU83),"")</f>
        <v>-0.46332855825061364</v>
      </c>
      <c r="BB73" s="85">
        <f ca="1">IF(ISNUMBER(CORREL(ETL_Rtn!$C24:$C83,ETL_Rtn!AV24:AV83)),CORREL(ETL_Rtn!$C24:$C83,ETL_Rtn!AV24:AV83),"")</f>
        <v>-0.35166721187324901</v>
      </c>
      <c r="BC73" s="85">
        <f ca="1">IF(ISNUMBER(CORREL(ETL_Rtn!$C24:$C83,ETL_Rtn!AW24:AW83)),CORREL(ETL_Rtn!$C24:$C83,ETL_Rtn!AW24:AW83),"")</f>
        <v>-0.26157434949313602</v>
      </c>
      <c r="BD73" s="85">
        <f ca="1">IF(ISNUMBER(CORREL(ETL_Rtn!$C24:$C83,ETL_Rtn!AX24:AX83)),CORREL(ETL_Rtn!$C24:$C83,ETL_Rtn!AX24:AX83),"")</f>
        <v>-0.22554946159211514</v>
      </c>
      <c r="BE73" s="85">
        <f ca="1">IF(ISNUMBER(CORREL(ETL_Rtn!$C24:$C83,ETL_Rtn!AY24:AY83)),CORREL(ETL_Rtn!$C24:$C83,ETL_Rtn!AY24:AY83),"")</f>
        <v>-0.22030116717104867</v>
      </c>
      <c r="BF73" s="85">
        <f ca="1">IF(ISNUMBER(CORREL(ETL_Rtn!$C24:$C83,ETL_Rtn!AZ24:AZ83)),CORREL(ETL_Rtn!$C24:$C83,ETL_Rtn!AZ24:AZ83),"")</f>
        <v>-0.3307164036993232</v>
      </c>
      <c r="BG73" s="85">
        <f ca="1">IF(ISNUMBER(CORREL(ETL_Rtn!$C24:$C83,ETL_Rtn!BA24:BA83)),CORREL(ETL_Rtn!$C24:$C83,ETL_Rtn!BA24:BA83),"")</f>
        <v>-0.32520866842680546</v>
      </c>
      <c r="BH73" s="85">
        <f ca="1">IF(ISNUMBER(CORREL(ETL_Rtn!$C24:$C83,ETL_Rtn!BB24:BB83)),CORREL(ETL_Rtn!$C24:$C83,ETL_Rtn!BB24:BB83),"")</f>
        <v>-0.30938706062081223</v>
      </c>
      <c r="BI73" s="85">
        <f ca="1">IF(ISNUMBER(CORREL(ETL_Rtn!$C24:$C83,ETL_Rtn!BC24:BC83)),CORREL(ETL_Rtn!$C24:$C83,ETL_Rtn!BC24:BC83),"")</f>
        <v>-0.28100775604312644</v>
      </c>
      <c r="BJ73" s="85">
        <f ca="1">IF(ISNUMBER(CORREL(ETL_Rtn!$C24:$C83,ETL_Rtn!BD24:BD83)),CORREL(ETL_Rtn!$C24:$C83,ETL_Rtn!BD24:BD83),"")</f>
        <v>-0.25563039417655514</v>
      </c>
      <c r="BK73" s="85">
        <f ca="1">IF(ISNUMBER(CORREL(ETL_Rtn!$C24:$C83,ETL_Rtn!BE24:BE83)),CORREL(ETL_Rtn!$C24:$C83,ETL_Rtn!BE24:BE83),"")</f>
        <v>-0.37544332016140719</v>
      </c>
      <c r="BL73" s="85">
        <f ca="1">IF(ISNUMBER(CORREL(ETL_Rtn!$C24:$C83,ETL_Rtn!BF24:BF83)),CORREL(ETL_Rtn!$C24:$C83,ETL_Rtn!BF24:BF83),"")</f>
        <v>-5.2268874815944624E-2</v>
      </c>
      <c r="BM73" s="85">
        <f ca="1">IF(ISNUMBER(CORREL(ETL_Rtn!$C24:$C83,ETL_Rtn!BG24:BG83)),CORREL(ETL_Rtn!$C24:$C83,ETL_Rtn!BG24:BG83),"")</f>
        <v>0.31205763109730117</v>
      </c>
      <c r="BN73" s="85">
        <f ca="1">IF(ISNUMBER(CORREL(ETL_Rtn!$C24:$C83,ETL_Rtn!BH24:BH83)),CORREL(ETL_Rtn!$C24:$C83,ETL_Rtn!BH24:BH83),"")</f>
        <v>0.35104309688645763</v>
      </c>
      <c r="BO73" s="85">
        <f ca="1">IF(ISNUMBER(CORREL(ETL_Rtn!$C24:$C83,ETL_Rtn!BI24:BI83)),CORREL(ETL_Rtn!$C24:$C83,ETL_Rtn!BI24:BI83),"")</f>
        <v>0.46282189543477292</v>
      </c>
      <c r="BP73" s="85">
        <f ca="1">IF(ISNUMBER(CORREL(ETL_Rtn!$C24:$C83,ETL_Rtn!BJ24:BJ83)),CORREL(ETL_Rtn!$C24:$C83,ETL_Rtn!BJ24:BJ83),"")</f>
        <v>-1.1374681102386795E-2</v>
      </c>
      <c r="BQ73" s="85">
        <f ca="1">IF(ISNUMBER(CORREL(ETL_Rtn!$C24:$C83,ETL_Rtn!BK24:BK83)),CORREL(ETL_Rtn!$C24:$C83,ETL_Rtn!BK24:BK83),"")</f>
        <v>0.15862189144632305</v>
      </c>
      <c r="BR73" s="85">
        <f ca="1">IF(ISNUMBER(CORREL(ETL_Rtn!$C24:$C83,ETL_Rtn!BL24:BL83)),CORREL(ETL_Rtn!$C24:$C83,ETL_Rtn!BL24:BL83),"")</f>
        <v>0.31369646870917162</v>
      </c>
      <c r="BS73" s="85">
        <f ca="1">IF(ISNUMBER(CORREL(ETL_Rtn!$C24:$C83,ETL_Rtn!BM24:BM83)),CORREL(ETL_Rtn!$C24:$C83,ETL_Rtn!BM24:BM83),"")</f>
        <v>0.29162112076242891</v>
      </c>
      <c r="BT73" s="85">
        <f ca="1">IF(ISNUMBER(CORREL(ETL_Rtn!$C24:$C83,ETL_Rtn!BN24:BN83)),CORREL(ETL_Rtn!$C24:$C83,ETL_Rtn!BN24:BN83),"")</f>
        <v>-0.15998078711364708</v>
      </c>
      <c r="BU73" s="85">
        <f ca="1">IF(ISNUMBER(CORREL(ETL_Rtn!$C24:$C83,ETL_Rtn!BO24:BO83)),CORREL(ETL_Rtn!$C24:$C83,ETL_Rtn!BO24:BO83),"")</f>
        <v>-0.2991925114893349</v>
      </c>
      <c r="BV73" s="85">
        <f ca="1">IF(ISNUMBER(CORREL(ETL_Rtn!$C24:$C83,ETL_Rtn!BP24:BP83)),CORREL(ETL_Rtn!$C24:$C83,ETL_Rtn!BP24:BP83),"")</f>
        <v>-4.9181859794923358E-2</v>
      </c>
      <c r="BW73" s="85">
        <f ca="1">IF(ISNUMBER(CORREL(ETL_Rtn!$C24:$C83,ETL_Rtn!BQ24:BQ83)),CORREL(ETL_Rtn!$C24:$C83,ETL_Rtn!BQ24:BQ83),"")</f>
        <v>-0.1561174972201235</v>
      </c>
      <c r="BY73" s="85">
        <f ca="1">VLOOKUP($E73,ETL_Price!$B$5:$CB$187,Main!BY$51,0)</f>
        <v>2701.33</v>
      </c>
      <c r="BZ73" s="85">
        <f ca="1">VLOOKUP($E73,ETL_Price!$B$5:$CB$187,Main!BZ$51,0)</f>
        <v>3430.16</v>
      </c>
      <c r="CA73" s="85">
        <f ca="1">VLOOKUP($E73,ETL_Price!$B$5:$CB$187,Main!CA$51,0)</f>
        <v>86051.82</v>
      </c>
      <c r="CB73" s="85">
        <f ca="1">VLOOKUP($E73,ETL_Price!$B$5:$CB$187,Main!CB$51,0)</f>
        <v>21970.81</v>
      </c>
      <c r="CC73" s="85">
        <f ca="1">VLOOKUP($E73,ETL_Price!$B$5:$CB$187,Main!CC$51,0)</f>
        <v>31431.89</v>
      </c>
      <c r="CD73" s="85">
        <f ca="1">VLOOKUP($E73,ETL_Price!$B$5:$CB$187,Main!CD$51,0)</f>
        <v>12686.88</v>
      </c>
      <c r="CE73" s="85">
        <f ca="1">VLOOKUP($E73,ETL_Price!$B$5:$CB$187,Main!CE$51,0)</f>
        <v>2319.79</v>
      </c>
      <c r="CF73" s="85">
        <f ca="1">VLOOKUP($E73,ETL_Price!$B$5:$CB$187,Main!CF$51,0)</f>
        <v>2541.0500000000002</v>
      </c>
      <c r="CG73" s="85">
        <f ca="1">VLOOKUP($E73,ETL_Price!$B$5:$CB$187,Main!CG$51,0)</f>
        <v>208.29769999999999</v>
      </c>
      <c r="CH73" s="85">
        <f ca="1">VLOOKUP($E73,ETL_Price!$B$5:$CB$187,Main!CH$51,0)</f>
        <v>280.88</v>
      </c>
      <c r="CI73" s="85">
        <f ca="1">VLOOKUP($E73,ETL_Price!$B$5:$CB$187,Main!CI$51,0)</f>
        <v>264.63</v>
      </c>
      <c r="CJ73" s="85">
        <f ca="1">VLOOKUP($E73,ETL_Price!$B$5:$CB$187,Main!CJ$51,0)</f>
        <v>250.47</v>
      </c>
      <c r="CK73" s="85">
        <f ca="1">VLOOKUP($E73,ETL_Price!$B$5:$CB$187,Main!CK$51,0)</f>
        <v>226.1576</v>
      </c>
      <c r="CL73" s="85">
        <f ca="1">VLOOKUP($E73,ETL_Price!$B$5:$CB$187,Main!CL$51,0)</f>
        <v>229.6103</v>
      </c>
      <c r="CM73" s="85">
        <f ca="1">VLOOKUP($E73,ETL_Price!$B$5:$CB$187,Main!CM$51,0)</f>
        <v>130.45429999999999</v>
      </c>
      <c r="CN73" s="85">
        <f ca="1">VLOOKUP($E73,ETL_Price!$B$5:$CB$187,Main!CN$51,0)</f>
        <v>231.87979999999999</v>
      </c>
      <c r="CO73" s="85">
        <f ca="1">VLOOKUP($E73,ETL_Price!$B$5:$CB$187,Main!CO$51,0)</f>
        <v>67.56</v>
      </c>
      <c r="CP73" s="85">
        <f ca="1">VLOOKUP($E73,ETL_Price!$B$5:$CB$187,Main!CP$51,0)</f>
        <v>119.12</v>
      </c>
      <c r="CQ73" s="85">
        <f ca="1">VLOOKUP($E73,ETL_Price!$B$5:$CB$187,Main!CQ$51,0)</f>
        <v>485.88139999999999</v>
      </c>
      <c r="CR73" s="85">
        <f ca="1">VLOOKUP($E73,ETL_Price!$B$5:$CB$187,Main!CR$51,0)</f>
        <v>221.5189</v>
      </c>
      <c r="CS73" s="85">
        <f ca="1">VLOOKUP($E73,ETL_Price!$B$5:$CB$187,Main!CS$51,0)</f>
        <v>254.8064</v>
      </c>
      <c r="CT73" s="85">
        <f ca="1">VLOOKUP($E73,ETL_Price!$B$5:$CB$187,Main!CT$51,0)</f>
        <v>1996.33</v>
      </c>
      <c r="CU73" s="85">
        <f ca="1">VLOOKUP($E73,ETL_Price!$B$5:$CB$187,Main!CU$51,0)</f>
        <v>2143.2800000000002</v>
      </c>
      <c r="CV73" s="85">
        <f ca="1">VLOOKUP($E73,ETL_Price!$B$5:$CB$187,Main!CV$51,0)</f>
        <v>2816.13</v>
      </c>
      <c r="CW73" s="85">
        <f ca="1">VLOOKUP($E73,ETL_Price!$B$5:$CB$187,Main!CW$51,0)</f>
        <v>149.38759999999999</v>
      </c>
      <c r="CX73" s="85">
        <f ca="1">VLOOKUP($E73,ETL_Price!$B$5:$CB$187,Main!CX$51,0)</f>
        <v>1307.4010000000001</v>
      </c>
      <c r="CY73" s="85">
        <f ca="1">VLOOKUP($E73,ETL_Price!$B$5:$CB$187,Main!CY$51,0)</f>
        <v>211.7</v>
      </c>
      <c r="CZ73" s="85">
        <f ca="1">VLOOKUP($E73,ETL_Price!$B$5:$CB$187,Main!CZ$51,0)</f>
        <v>188.16829999999999</v>
      </c>
      <c r="DA73" s="85">
        <f ca="1">VLOOKUP($E73,ETL_Price!$B$5:$CB$187,Main!DA$51,0)</f>
        <v>285.9554</v>
      </c>
      <c r="DB73" s="85">
        <f ca="1">VLOOKUP($E73,ETL_Price!$B$5:$CB$187,Main!DB$51,0)</f>
        <v>200.28479999999999</v>
      </c>
      <c r="DC73" s="85">
        <f ca="1">VLOOKUP($E73,ETL_Price!$B$5:$CB$187,Main!DC$51,0)</f>
        <v>201.79220000000001</v>
      </c>
      <c r="DD73" s="85">
        <f ca="1">VLOOKUP($E73,ETL_Price!$B$5:$CB$187,Main!DD$51,0)</f>
        <v>222.0307</v>
      </c>
      <c r="DE73" s="85">
        <f ca="1">VLOOKUP($E73,ETL_Price!$B$5:$CB$187,Main!DE$51,0)</f>
        <v>213.2739</v>
      </c>
      <c r="DF73" s="85">
        <f ca="1">VLOOKUP($E73,ETL_Price!$B$5:$CB$187,Main!DF$51,0)</f>
        <v>276.97719999999998</v>
      </c>
      <c r="DG73" s="85">
        <f ca="1">VLOOKUP($E73,ETL_Price!$B$5:$CB$187,Main!DG$51,0)</f>
        <v>2.95</v>
      </c>
      <c r="DH73" s="85">
        <f ca="1">VLOOKUP($E73,ETL_Price!$B$5:$CB$187,Main!DH$51,0)</f>
        <v>0.72099999999999997</v>
      </c>
      <c r="DI73" s="85">
        <f ca="1">VLOOKUP($E73,ETL_Price!$B$5:$CB$187,Main!DI$51,0)</f>
        <v>2.0699999999999998</v>
      </c>
      <c r="DJ73" s="85">
        <f ca="1">VLOOKUP($E73,ETL_Price!$B$5:$CB$187,Main!DJ$51,0)</f>
        <v>2.1267999999999998</v>
      </c>
      <c r="DK73" s="85">
        <f ca="1">VLOOKUP($E73,ETL_Price!$B$5:$CB$187,Main!DK$51,0)</f>
        <v>2.4287999999999998</v>
      </c>
      <c r="DL73" s="85">
        <f ca="1">VLOOKUP($E73,ETL_Price!$B$5:$CB$187,Main!DL$51,0)</f>
        <v>1.4410000000000001</v>
      </c>
      <c r="DM73" s="85">
        <f ca="1">VLOOKUP($E73,ETL_Price!$B$5:$CB$187,Main!DM$51,0)</f>
        <v>26.706099999999999</v>
      </c>
      <c r="DN73" s="85">
        <f ca="1">VLOOKUP($E73,ETL_Price!$B$5:$CB$187,Main!DN$51,0)</f>
        <v>2.63</v>
      </c>
      <c r="DO73" s="85">
        <f ca="1">VLOOKUP($E73,ETL_Price!$B$5:$CB$187,Main!DO$51,0)</f>
        <v>264.81799999999998</v>
      </c>
      <c r="DP73" s="85">
        <f ca="1">VLOOKUP($E73,ETL_Price!$B$5:$CB$187,Main!DP$51,0)</f>
        <v>111.89400000000001</v>
      </c>
      <c r="DQ73" s="85">
        <f ca="1">VLOOKUP($E73,ETL_Price!$B$5:$CB$187,Main!DQ$51,0)</f>
        <v>55.68</v>
      </c>
      <c r="DR73" s="85">
        <f ca="1">VLOOKUP($E73,ETL_Price!$B$5:$CB$187,Main!DR$51,0)</f>
        <v>335.96</v>
      </c>
      <c r="DS73" s="85">
        <f ca="1">VLOOKUP($E73,ETL_Price!$B$5:$CB$187,Main!DS$51,0)</f>
        <v>124.691</v>
      </c>
      <c r="DT73" s="85">
        <f ca="1">VLOOKUP($E73,ETL_Price!$B$5:$CB$187,Main!DT$51,0)</f>
        <v>217.3905</v>
      </c>
      <c r="DU73" s="85">
        <f ca="1">VLOOKUP($E73,ETL_Price!$B$5:$CB$187,Main!DU$51,0)</f>
        <v>154.43129999999999</v>
      </c>
      <c r="DV73" s="85">
        <f ca="1">VLOOKUP($E73,ETL_Price!$B$5:$CB$187,Main!DV$51,0)</f>
        <v>426.88170000000002</v>
      </c>
      <c r="DW73" s="85">
        <f ca="1">VLOOKUP($E73,ETL_Price!$B$5:$CB$187,Main!DW$51,0)</f>
        <v>20.02</v>
      </c>
      <c r="DX73" s="85">
        <f ca="1">VLOOKUP($E73,ETL_Price!$B$5:$CB$187,Main!DX$51,0)</f>
        <v>23.32</v>
      </c>
      <c r="DY73" s="85">
        <f ca="1">VLOOKUP($E73,ETL_Price!$B$5:$CB$187,Main!DY$51,0)</f>
        <v>8.35</v>
      </c>
      <c r="DZ73" s="85">
        <f ca="1">VLOOKUP($E73,ETL_Price!$B$5:$CB$187,Main!DZ$51,0)</f>
        <v>6.1</v>
      </c>
      <c r="EA73" s="85">
        <f ca="1">VLOOKUP($E73,ETL_Price!$B$5:$CB$187,Main!EA$51,0)</f>
        <v>1330</v>
      </c>
      <c r="EB73" s="85">
        <f ca="1">VLOOKUP($E73,ETL_Price!$B$5:$CB$187,Main!EB$51,0)</f>
        <v>16.617000000000001</v>
      </c>
      <c r="EC73" s="85">
        <f ca="1">VLOOKUP($E73,ETL_Price!$B$5:$CB$187,Main!EC$51,0)</f>
        <v>61.68</v>
      </c>
      <c r="ED73" s="85">
        <f ca="1">VLOOKUP($E73,ETL_Price!$B$5:$CB$187,Main!ED$51,0)</f>
        <v>6.3376000000000001</v>
      </c>
      <c r="EE73" s="85">
        <f ca="1">VLOOKUP($E73,ETL_Price!$B$5:$CB$187,Main!EE$51,0)</f>
        <v>111.05</v>
      </c>
      <c r="EF73" s="85">
        <f ca="1">VLOOKUP($E73,ETL_Price!$B$5:$CB$187,Main!EF$51,0)</f>
        <v>1.2283999999999999</v>
      </c>
      <c r="EG73" s="85">
        <f ca="1">VLOOKUP($E73,ETL_Price!$B$5:$CB$187,Main!EG$51,0)</f>
        <v>1.3917999999999999</v>
      </c>
      <c r="EH73" s="85">
        <f ca="1">VLOOKUP($E73,ETL_Price!$B$5:$CB$187,Main!EH$51,0)</f>
        <v>107.78</v>
      </c>
      <c r="EI73" s="85">
        <f ca="1">VLOOKUP($E73,ETL_Price!$B$5:$CB$187,Main!EI$51,0)</f>
        <v>56.751899999999999</v>
      </c>
      <c r="EJ73" s="85">
        <f ca="1">VLOOKUP($E73,ETL_Price!$B$5:$CB$187,Main!EJ$51,0)</f>
        <v>11.6631</v>
      </c>
      <c r="EK73" s="85">
        <f ca="1">VLOOKUP($E73,ETL_Price!$B$5:$CB$187,Main!EK$51,0)</f>
        <v>3.2662</v>
      </c>
    </row>
    <row r="74" spans="3:141">
      <c r="C74" s="85">
        <f>MATCH(E74,ETL_Price!$B$5:$B$187,0)</f>
        <v>21</v>
      </c>
      <c r="E74" s="119">
        <f>IF(ISNUMBER(Equities!$C26),Equities!B26,"")</f>
        <v>43151</v>
      </c>
      <c r="F74" s="120">
        <f ca="1">IF(ISNUMBER(OFFSET(INDIRECT($F$50),Main!$C74,1)),OFFSET(INDIRECT($F$50),Main!$C74,1)/100,"")</f>
        <v>0.15504499999999999</v>
      </c>
      <c r="G74" s="120">
        <f ca="1">IF(ISNUMBER(VLOOKUP($E74,ETL_Price!$B$5:$DV$187,G$50,0)),VLOOKUP($E74,ETL_Price!$B$5:$DV$187,G$50,0)/100,"")</f>
        <v>0.16289999999999999</v>
      </c>
      <c r="H74" s="120">
        <f ca="1">IF(ISNUMBER(VLOOKUP($E74,ETL_Price!$B$5:$DV$187,H$50,0)),VLOOKUP($E74,ETL_Price!$B$5:$DV$187,H$50,0)/100,"")</f>
        <v>0.1981</v>
      </c>
      <c r="I74" s="120">
        <f ca="1">IF(ISNUMBER(VLOOKUP($E74,ETL_Price!$B$5:$DV$187,I$50,0)),VLOOKUP($E74,ETL_Price!$B$5:$DV$187,I$50,0)/100,"")</f>
        <v>0.25309999999999999</v>
      </c>
      <c r="K74" s="85">
        <f ca="1">IF(ISNUMBER(CORREL(ETL_Rtn!$C25:$C84,ETL_Rtn!E25:E84)),CORREL(ETL_Rtn!$C25:$C84,ETL_Rtn!E25:E84),"")</f>
        <v>0.26094493211130904</v>
      </c>
      <c r="L74" s="85">
        <f ca="1">IF(ISNUMBER(CORREL(ETL_Rtn!$C25:$C84,ETL_Rtn!F25:F84)),CORREL(ETL_Rtn!$C25:$C84,ETL_Rtn!F25:F84),"")</f>
        <v>0.41073810767062496</v>
      </c>
      <c r="M74" s="85">
        <f ca="1">IF(ISNUMBER(CORREL(ETL_Rtn!$C25:$C84,ETL_Rtn!G25:G84)),CORREL(ETL_Rtn!$C25:$C84,ETL_Rtn!G25:G84),"")</f>
        <v>0.21148070474955766</v>
      </c>
      <c r="N74" s="85">
        <f ca="1">IF(ISNUMBER(CORREL(ETL_Rtn!$C25:$C84,ETL_Rtn!H25:H84)),CORREL(ETL_Rtn!$C25:$C84,ETL_Rtn!H25:H84),"")</f>
        <v>0.44744474025445202</v>
      </c>
      <c r="O74" s="85">
        <f ca="1">IF(ISNUMBER(CORREL(ETL_Rtn!$C25:$C84,ETL_Rtn!I25:I84)),CORREL(ETL_Rtn!$C25:$C84,ETL_Rtn!I25:I84),"")</f>
        <v>0.86366452407288119</v>
      </c>
      <c r="P74" s="85">
        <f ca="1">IF(ISNUMBER(CORREL(ETL_Rtn!$C25:$C84,ETL_Rtn!J25:J84)),CORREL(ETL_Rtn!$C25:$C84,ETL_Rtn!J25:J84),"")</f>
        <v>0.80690722559171213</v>
      </c>
      <c r="Q74" s="85">
        <f ca="1">IF(ISNUMBER(CORREL(ETL_Rtn!$C25:$C84,ETL_Rtn!K25:K84)),CORREL(ETL_Rtn!$C25:$C84,ETL_Rtn!K25:K84),"")</f>
        <v>0.31369640669138082</v>
      </c>
      <c r="R74" s="85">
        <f ca="1">IF(ISNUMBER(CORREL(ETL_Rtn!$C25:$C84,ETL_Rtn!L25:L84)),CORREL(ETL_Rtn!$C25:$C84,ETL_Rtn!L25:L84),"")</f>
        <v>0.43587573862670059</v>
      </c>
      <c r="S74" s="85">
        <f ca="1">IF(ISNUMBER(CORREL(ETL_Rtn!$C25:$C84,ETL_Rtn!M25:M84)),CORREL(ETL_Rtn!$C25:$C84,ETL_Rtn!M25:M84),"")</f>
        <v>0.4427131330904992</v>
      </c>
      <c r="T74" s="85">
        <f ca="1">IF(ISNUMBER(CORREL(ETL_Rtn!$C25:$C84,ETL_Rtn!N25:N84)),CORREL(ETL_Rtn!$C25:$C84,ETL_Rtn!N25:N84),"")</f>
        <v>0.51944721107457459</v>
      </c>
      <c r="U74" s="85">
        <f ca="1">IF(ISNUMBER(CORREL(ETL_Rtn!$C25:$C84,ETL_Rtn!O25:O84)),CORREL(ETL_Rtn!$C25:$C84,ETL_Rtn!O25:O84),"")</f>
        <v>0.42340935211211705</v>
      </c>
      <c r="V74" s="85">
        <f ca="1">IF(ISNUMBER(CORREL(ETL_Rtn!$C25:$C84,ETL_Rtn!P25:P84)),CORREL(ETL_Rtn!$C25:$C84,ETL_Rtn!P25:P84),"")</f>
        <v>0.48678247887338327</v>
      </c>
      <c r="W74" s="85">
        <f ca="1">IF(ISNUMBER(CORREL(ETL_Rtn!$C25:$C84,ETL_Rtn!Q25:Q84)),CORREL(ETL_Rtn!$C25:$C84,ETL_Rtn!Q25:Q84),"")</f>
        <v>0.30779073482755137</v>
      </c>
      <c r="X74" s="85">
        <f ca="1">IF(ISNUMBER(CORREL(ETL_Rtn!$C25:$C84,ETL_Rtn!R25:R84)),CORREL(ETL_Rtn!$C25:$C84,ETL_Rtn!R25:R84),"")</f>
        <v>0.39000740695757641</v>
      </c>
      <c r="Y74" s="85">
        <f ca="1">IF(ISNUMBER(CORREL(ETL_Rtn!$C25:$C84,ETL_Rtn!S25:S84)),CORREL(ETL_Rtn!$C25:$C84,ETL_Rtn!S25:S84),"")</f>
        <v>0.43573901136974069</v>
      </c>
      <c r="Z74" s="85">
        <f ca="1">IF(ISNUMBER(CORREL(ETL_Rtn!$C25:$C84,ETL_Rtn!T25:T84)),CORREL(ETL_Rtn!$C25:$C84,ETL_Rtn!T25:T84),"")</f>
        <v>0.26554995246328433</v>
      </c>
      <c r="AA74" s="85">
        <f ca="1">IF(ISNUMBER(CORREL(ETL_Rtn!$C25:$C84,ETL_Rtn!U25:U84)),CORREL(ETL_Rtn!$C25:$C84,ETL_Rtn!U25:U84),"")</f>
        <v>0.35778319761934924</v>
      </c>
      <c r="AB74" s="85">
        <f ca="1">IF(ISNUMBER(CORREL(ETL_Rtn!$C25:$C84,ETL_Rtn!V25:V84)),CORREL(ETL_Rtn!$C25:$C84,ETL_Rtn!V25:V84),"")</f>
        <v>0.3598142902982806</v>
      </c>
      <c r="AC74" s="85">
        <f ca="1">IF(ISNUMBER(CORREL(ETL_Rtn!$C25:$C84,ETL_Rtn!W25:W84)),CORREL(ETL_Rtn!$C25:$C84,ETL_Rtn!W25:W84),"")</f>
        <v>0.14339121350407116</v>
      </c>
      <c r="AD74" s="85">
        <f ca="1">IF(ISNUMBER(CORREL(ETL_Rtn!$C25:$C84,ETL_Rtn!X25:X84)),CORREL(ETL_Rtn!$C25:$C84,ETL_Rtn!X25:X84),"")</f>
        <v>0.1380631042964868</v>
      </c>
      <c r="AE74" s="85">
        <f ca="1">IF(ISNUMBER(CORREL(ETL_Rtn!$C25:$C84,ETL_Rtn!Y25:Y84)),CORREL(ETL_Rtn!$C25:$C84,ETL_Rtn!Y25:Y84),"")</f>
        <v>0.14367677664319747</v>
      </c>
      <c r="AF74" s="85">
        <f ca="1">IF(ISNUMBER(CORREL(ETL_Rtn!$C25:$C84,ETL_Rtn!Z25:Z84)),CORREL(ETL_Rtn!$C25:$C84,ETL_Rtn!Z25:Z84),"")</f>
        <v>-0.11956092581060959</v>
      </c>
      <c r="AG74" s="85">
        <f ca="1">IF(ISNUMBER(CORREL(ETL_Rtn!$C25:$C84,ETL_Rtn!AA25:AA84)),CORREL(ETL_Rtn!$C25:$C84,ETL_Rtn!AA25:AA84),"")</f>
        <v>-0.16184018053828614</v>
      </c>
      <c r="AH74" s="85">
        <f ca="1">IF(ISNUMBER(CORREL(ETL_Rtn!$C25:$C84,ETL_Rtn!AB25:AB84)),CORREL(ETL_Rtn!$C25:$C84,ETL_Rtn!AB25:AB84),"")</f>
        <v>-6.9051205569532995E-2</v>
      </c>
      <c r="AI74" s="85">
        <f ca="1">IF(ISNUMBER(CORREL(ETL_Rtn!$C25:$C84,ETL_Rtn!AC25:AC84)),CORREL(ETL_Rtn!$C25:$C84,ETL_Rtn!AC25:AC84),"")</f>
        <v>0.28629122560512693</v>
      </c>
      <c r="AJ74" s="85">
        <f ca="1">IF(ISNUMBER(CORREL(ETL_Rtn!$C25:$C84,ETL_Rtn!AD25:AD84)),CORREL(ETL_Rtn!$C25:$C84,ETL_Rtn!AD25:AD84),"")</f>
        <v>0.44705155985800732</v>
      </c>
      <c r="AK74" s="85">
        <f ca="1">IF(ISNUMBER(CORREL(ETL_Rtn!$C25:$C84,ETL_Rtn!AE25:AE84)),CORREL(ETL_Rtn!$C25:$C84,ETL_Rtn!AE25:AE84),"")</f>
        <v>5.9380703426322144E-2</v>
      </c>
      <c r="AL74" s="85">
        <f ca="1">IF(ISNUMBER(CORREL(ETL_Rtn!$C25:$C84,ETL_Rtn!AF25:AF84)),CORREL(ETL_Rtn!$C25:$C84,ETL_Rtn!AF25:AF84),"")</f>
        <v>-9.4849110931602507E-3</v>
      </c>
      <c r="AM74" s="85">
        <f ca="1">IF(ISNUMBER(CORREL(ETL_Rtn!$C25:$C84,ETL_Rtn!AG25:AG84)),CORREL(ETL_Rtn!$C25:$C84,ETL_Rtn!AG25:AG84),"")</f>
        <v>0.39410445529694849</v>
      </c>
      <c r="AN74" s="85">
        <f ca="1">IF(ISNUMBER(CORREL(ETL_Rtn!$C25:$C84,ETL_Rtn!AH25:AH84)),CORREL(ETL_Rtn!$C25:$C84,ETL_Rtn!AH25:AH84),"")</f>
        <v>8.0300734966378226E-2</v>
      </c>
      <c r="AO74" s="85">
        <f ca="1">IF(ISNUMBER(CORREL(ETL_Rtn!$C25:$C84,ETL_Rtn!AI25:AI84)),CORREL(ETL_Rtn!$C25:$C84,ETL_Rtn!AI25:AI84),"")</f>
        <v>1.336596580473242E-3</v>
      </c>
      <c r="AP74" s="85">
        <f ca="1">IF(ISNUMBER(CORREL(ETL_Rtn!$C25:$C84,ETL_Rtn!AJ25:AJ84)),CORREL(ETL_Rtn!$C25:$C84,ETL_Rtn!AJ25:AJ84),"")</f>
        <v>3.2824282067726425E-2</v>
      </c>
      <c r="AQ74" s="85">
        <f ca="1">IF(ISNUMBER(CORREL(ETL_Rtn!$C25:$C84,ETL_Rtn!AK25:AK84)),CORREL(ETL_Rtn!$C25:$C84,ETL_Rtn!AK25:AK84),"")</f>
        <v>1.5848184214024841E-2</v>
      </c>
      <c r="AR74" s="85">
        <f ca="1">IF(ISNUMBER(CORREL(ETL_Rtn!$C25:$C84,ETL_Rtn!AL25:AL84)),CORREL(ETL_Rtn!$C25:$C84,ETL_Rtn!AL25:AL84),"")</f>
        <v>0.14268809030807261</v>
      </c>
      <c r="AS74" s="85">
        <f ca="1">IF(ISNUMBER(CORREL(ETL_Rtn!$C25:$C84,ETL_Rtn!AM25:AM84)),CORREL(ETL_Rtn!$C25:$C84,ETL_Rtn!AM25:AM84),"")</f>
        <v>7.4765498747887916E-3</v>
      </c>
      <c r="AT74" s="85">
        <f ca="1">IF(ISNUMBER(CORREL(ETL_Rtn!$C25:$C84,ETL_Rtn!AN25:AN84)),CORREL(ETL_Rtn!$C25:$C84,ETL_Rtn!AN25:AN84),"")</f>
        <v>0.21755132477378433</v>
      </c>
      <c r="AU74" s="85">
        <f ca="1">IF(ISNUMBER(CORREL(ETL_Rtn!$C25:$C84,ETL_Rtn!AO25:AO84)),CORREL(ETL_Rtn!$C25:$C84,ETL_Rtn!AO25:AO84),"")</f>
        <v>0.28139413308598765</v>
      </c>
      <c r="AV74" s="85">
        <f ca="1">IF(ISNUMBER(CORREL(ETL_Rtn!$C25:$C84,ETL_Rtn!AP25:AP84)),CORREL(ETL_Rtn!$C25:$C84,ETL_Rtn!AP25:AP84),"")</f>
        <v>0.22440335851469947</v>
      </c>
      <c r="AW74" s="85">
        <f ca="1">IF(ISNUMBER(CORREL(ETL_Rtn!$C25:$C84,ETL_Rtn!AQ25:AQ84)),CORREL(ETL_Rtn!$C25:$C84,ETL_Rtn!AQ25:AQ84),"")</f>
        <v>-0.10954556366557631</v>
      </c>
      <c r="AX74" s="85">
        <f ca="1">IF(ISNUMBER(CORREL(ETL_Rtn!$C25:$C84,ETL_Rtn!AR25:AR84)),CORREL(ETL_Rtn!$C25:$C84,ETL_Rtn!AR25:AR84),"")</f>
        <v>-6.5210781148336158E-2</v>
      </c>
      <c r="AY74" s="85">
        <f ca="1">IF(ISNUMBER(CORREL(ETL_Rtn!$C25:$C84,ETL_Rtn!AS25:AS84)),CORREL(ETL_Rtn!$C25:$C84,ETL_Rtn!AS25:AS84),"")</f>
        <v>6.3849432038558196E-2</v>
      </c>
      <c r="AZ74" s="85">
        <f ca="1">IF(ISNUMBER(CORREL(ETL_Rtn!$C25:$C84,ETL_Rtn!AT25:AT84)),CORREL(ETL_Rtn!$C25:$C84,ETL_Rtn!AT25:AT84),"")</f>
        <v>9.7909284239172181E-2</v>
      </c>
      <c r="BA74" s="85">
        <f ca="1">IF(ISNUMBER(CORREL(ETL_Rtn!$C25:$C84,ETL_Rtn!AU25:AU84)),CORREL(ETL_Rtn!$C25:$C84,ETL_Rtn!AU25:AU84),"")</f>
        <v>-0.44458225941720814</v>
      </c>
      <c r="BB74" s="85">
        <f ca="1">IF(ISNUMBER(CORREL(ETL_Rtn!$C25:$C84,ETL_Rtn!AV25:AV84)),CORREL(ETL_Rtn!$C25:$C84,ETL_Rtn!AV25:AV84),"")</f>
        <v>-0.34086915558471576</v>
      </c>
      <c r="BC74" s="85">
        <f ca="1">IF(ISNUMBER(CORREL(ETL_Rtn!$C25:$C84,ETL_Rtn!AW25:AW84)),CORREL(ETL_Rtn!$C25:$C84,ETL_Rtn!AW25:AW84),"")</f>
        <v>-0.27713762585452184</v>
      </c>
      <c r="BD74" s="85">
        <f ca="1">IF(ISNUMBER(CORREL(ETL_Rtn!$C25:$C84,ETL_Rtn!AX25:AX84)),CORREL(ETL_Rtn!$C25:$C84,ETL_Rtn!AX25:AX84),"")</f>
        <v>-0.25135512246481073</v>
      </c>
      <c r="BE74" s="85">
        <f ca="1">IF(ISNUMBER(CORREL(ETL_Rtn!$C25:$C84,ETL_Rtn!AY25:AY84)),CORREL(ETL_Rtn!$C25:$C84,ETL_Rtn!AY25:AY84),"")</f>
        <v>-0.22522769013789881</v>
      </c>
      <c r="BF74" s="85">
        <f ca="1">IF(ISNUMBER(CORREL(ETL_Rtn!$C25:$C84,ETL_Rtn!AZ25:AZ84)),CORREL(ETL_Rtn!$C25:$C84,ETL_Rtn!AZ25:AZ84),"")</f>
        <v>-0.34293657896472174</v>
      </c>
      <c r="BG74" s="85">
        <f ca="1">IF(ISNUMBER(CORREL(ETL_Rtn!$C25:$C84,ETL_Rtn!BA25:BA84)),CORREL(ETL_Rtn!$C25:$C84,ETL_Rtn!BA25:BA84),"")</f>
        <v>-0.33607466565693916</v>
      </c>
      <c r="BH74" s="85">
        <f ca="1">IF(ISNUMBER(CORREL(ETL_Rtn!$C25:$C84,ETL_Rtn!BB25:BB84)),CORREL(ETL_Rtn!$C25:$C84,ETL_Rtn!BB25:BB84),"")</f>
        <v>-0.3215353010502342</v>
      </c>
      <c r="BI74" s="85">
        <f ca="1">IF(ISNUMBER(CORREL(ETL_Rtn!$C25:$C84,ETL_Rtn!BC25:BC84)),CORREL(ETL_Rtn!$C25:$C84,ETL_Rtn!BC25:BC84),"")</f>
        <v>-0.28015679084315231</v>
      </c>
      <c r="BJ74" s="85">
        <f ca="1">IF(ISNUMBER(CORREL(ETL_Rtn!$C25:$C84,ETL_Rtn!BD25:BD84)),CORREL(ETL_Rtn!$C25:$C84,ETL_Rtn!BD25:BD84),"")</f>
        <v>-0.25431780373375396</v>
      </c>
      <c r="BK74" s="85">
        <f ca="1">IF(ISNUMBER(CORREL(ETL_Rtn!$C25:$C84,ETL_Rtn!BE25:BE84)),CORREL(ETL_Rtn!$C25:$C84,ETL_Rtn!BE25:BE84),"")</f>
        <v>-0.36851741273242339</v>
      </c>
      <c r="BL74" s="85">
        <f ca="1">IF(ISNUMBER(CORREL(ETL_Rtn!$C25:$C84,ETL_Rtn!BF25:BF84)),CORREL(ETL_Rtn!$C25:$C84,ETL_Rtn!BF25:BF84),"")</f>
        <v>-5.3072598123470198E-2</v>
      </c>
      <c r="BM74" s="85">
        <f ca="1">IF(ISNUMBER(CORREL(ETL_Rtn!$C25:$C84,ETL_Rtn!BG25:BG84)),CORREL(ETL_Rtn!$C25:$C84,ETL_Rtn!BG25:BG84),"")</f>
        <v>0.31783237702878592</v>
      </c>
      <c r="BN74" s="85">
        <f ca="1">IF(ISNUMBER(CORREL(ETL_Rtn!$C25:$C84,ETL_Rtn!BH25:BH84)),CORREL(ETL_Rtn!$C25:$C84,ETL_Rtn!BH25:BH84),"")</f>
        <v>0.34485070097723158</v>
      </c>
      <c r="BO74" s="85">
        <f ca="1">IF(ISNUMBER(CORREL(ETL_Rtn!$C25:$C84,ETL_Rtn!BI25:BI84)),CORREL(ETL_Rtn!$C25:$C84,ETL_Rtn!BI25:BI84),"")</f>
        <v>0.47444880944598378</v>
      </c>
      <c r="BP74" s="85">
        <f ca="1">IF(ISNUMBER(CORREL(ETL_Rtn!$C25:$C84,ETL_Rtn!BJ25:BJ84)),CORREL(ETL_Rtn!$C25:$C84,ETL_Rtn!BJ25:BJ84),"")</f>
        <v>-1.5544212305720184E-2</v>
      </c>
      <c r="BQ74" s="85">
        <f ca="1">IF(ISNUMBER(CORREL(ETL_Rtn!$C25:$C84,ETL_Rtn!BK25:BK84)),CORREL(ETL_Rtn!$C25:$C84,ETL_Rtn!BK25:BK84),"")</f>
        <v>0.16903851225078773</v>
      </c>
      <c r="BR74" s="85">
        <f ca="1">IF(ISNUMBER(CORREL(ETL_Rtn!$C25:$C84,ETL_Rtn!BL25:BL84)),CORREL(ETL_Rtn!$C25:$C84,ETL_Rtn!BL25:BL84),"")</f>
        <v>0.33408541065166442</v>
      </c>
      <c r="BS74" s="85">
        <f ca="1">IF(ISNUMBER(CORREL(ETL_Rtn!$C25:$C84,ETL_Rtn!BM25:BM84)),CORREL(ETL_Rtn!$C25:$C84,ETL_Rtn!BM25:BM84),"")</f>
        <v>0.30465655050781171</v>
      </c>
      <c r="BT74" s="85">
        <f ca="1">IF(ISNUMBER(CORREL(ETL_Rtn!$C25:$C84,ETL_Rtn!BN25:BN84)),CORREL(ETL_Rtn!$C25:$C84,ETL_Rtn!BN25:BN84),"")</f>
        <v>-0.18395749412300283</v>
      </c>
      <c r="BU74" s="85">
        <f ca="1">IF(ISNUMBER(CORREL(ETL_Rtn!$C25:$C84,ETL_Rtn!BO25:BO84)),CORREL(ETL_Rtn!$C25:$C84,ETL_Rtn!BO25:BO84),"")</f>
        <v>-0.31624174401894567</v>
      </c>
      <c r="BV74" s="85">
        <f ca="1">IF(ISNUMBER(CORREL(ETL_Rtn!$C25:$C84,ETL_Rtn!BP25:BP84)),CORREL(ETL_Rtn!$C25:$C84,ETL_Rtn!BP25:BP84),"")</f>
        <v>-4.6631727302080019E-2</v>
      </c>
      <c r="BW74" s="85">
        <f ca="1">IF(ISNUMBER(CORREL(ETL_Rtn!$C25:$C84,ETL_Rtn!BQ25:BQ84)),CORREL(ETL_Rtn!$C25:$C84,ETL_Rtn!BQ25:BQ84),"")</f>
        <v>-0.1710918460325164</v>
      </c>
      <c r="BY74" s="85">
        <f ca="1">VLOOKUP($E74,ETL_Price!$B$5:$CB$187,Main!BY$51,0)</f>
        <v>2716.26</v>
      </c>
      <c r="BZ74" s="85">
        <f ca="1">VLOOKUP($E74,ETL_Price!$B$5:$CB$187,Main!BZ$51,0)</f>
        <v>3435.08</v>
      </c>
      <c r="CA74" s="85">
        <f ca="1">VLOOKUP($E74,ETL_Price!$B$5:$CB$187,Main!CA$51,0)</f>
        <v>85803.95</v>
      </c>
      <c r="CB74" s="85">
        <f ca="1">VLOOKUP($E74,ETL_Price!$B$5:$CB$187,Main!CB$51,0)</f>
        <v>21925.1</v>
      </c>
      <c r="CC74" s="85">
        <f ca="1">VLOOKUP($E74,ETL_Price!$B$5:$CB$187,Main!CC$51,0)</f>
        <v>30873.63</v>
      </c>
      <c r="CD74" s="85">
        <f ca="1">VLOOKUP($E74,ETL_Price!$B$5:$CB$187,Main!CD$51,0)</f>
        <v>12396.87</v>
      </c>
      <c r="CE74" s="85">
        <f ca="1">VLOOKUP($E74,ETL_Price!$B$5:$CB$187,Main!CE$51,0)</f>
        <v>2326.52</v>
      </c>
      <c r="CF74" s="85">
        <f ca="1">VLOOKUP($E74,ETL_Price!$B$5:$CB$187,Main!CF$51,0)</f>
        <v>2547.17</v>
      </c>
      <c r="CG74" s="85">
        <f ca="1">VLOOKUP($E74,ETL_Price!$B$5:$CB$187,Main!CG$51,0)</f>
        <v>210.58170000000001</v>
      </c>
      <c r="CH74" s="85">
        <f ca="1">VLOOKUP($E74,ETL_Price!$B$5:$CB$187,Main!CH$51,0)</f>
        <v>281.20999999999998</v>
      </c>
      <c r="CI74" s="85">
        <f ca="1">VLOOKUP($E74,ETL_Price!$B$5:$CB$187,Main!CI$51,0)</f>
        <v>264.95</v>
      </c>
      <c r="CJ74" s="85">
        <f ca="1">VLOOKUP($E74,ETL_Price!$B$5:$CB$187,Main!CJ$51,0)</f>
        <v>250.72</v>
      </c>
      <c r="CK74" s="85">
        <f ca="1">VLOOKUP($E74,ETL_Price!$B$5:$CB$187,Main!CK$51,0)</f>
        <v>228.04499999999999</v>
      </c>
      <c r="CL74" s="85">
        <f ca="1">VLOOKUP($E74,ETL_Price!$B$5:$CB$187,Main!CL$51,0)</f>
        <v>230.57130000000001</v>
      </c>
      <c r="CM74" s="85">
        <f ca="1">VLOOKUP($E74,ETL_Price!$B$5:$CB$187,Main!CM$51,0)</f>
        <v>130.34649999999999</v>
      </c>
      <c r="CN74" s="85">
        <f ca="1">VLOOKUP($E74,ETL_Price!$B$5:$CB$187,Main!CN$51,0)</f>
        <v>232.99770000000001</v>
      </c>
      <c r="CO74" s="85">
        <f ca="1">VLOOKUP($E74,ETL_Price!$B$5:$CB$187,Main!CO$51,0)</f>
        <v>68.2</v>
      </c>
      <c r="CP74" s="85">
        <f ca="1">VLOOKUP($E74,ETL_Price!$B$5:$CB$187,Main!CP$51,0)</f>
        <v>120.44</v>
      </c>
      <c r="CQ74" s="85">
        <f ca="1">VLOOKUP($E74,ETL_Price!$B$5:$CB$187,Main!CQ$51,0)</f>
        <v>487.0179</v>
      </c>
      <c r="CR74" s="85">
        <f ca="1">VLOOKUP($E74,ETL_Price!$B$5:$CB$187,Main!CR$51,0)</f>
        <v>222.06309999999999</v>
      </c>
      <c r="CS74" s="85">
        <f ca="1">VLOOKUP($E74,ETL_Price!$B$5:$CB$187,Main!CS$51,0)</f>
        <v>255.4239</v>
      </c>
      <c r="CT74" s="85">
        <f ca="1">VLOOKUP($E74,ETL_Price!$B$5:$CB$187,Main!CT$51,0)</f>
        <v>2001.38</v>
      </c>
      <c r="CU74" s="85">
        <f ca="1">VLOOKUP($E74,ETL_Price!$B$5:$CB$187,Main!CU$51,0)</f>
        <v>2149.04</v>
      </c>
      <c r="CV74" s="85">
        <f ca="1">VLOOKUP($E74,ETL_Price!$B$5:$CB$187,Main!CV$51,0)</f>
        <v>2825.95</v>
      </c>
      <c r="CW74" s="85">
        <f ca="1">VLOOKUP($E74,ETL_Price!$B$5:$CB$187,Main!CW$51,0)</f>
        <v>149.27670000000001</v>
      </c>
      <c r="CX74" s="85">
        <f ca="1">VLOOKUP($E74,ETL_Price!$B$5:$CB$187,Main!CX$51,0)</f>
        <v>1308.3219999999999</v>
      </c>
      <c r="CY74" s="85">
        <f ca="1">VLOOKUP($E74,ETL_Price!$B$5:$CB$187,Main!CY$51,0)</f>
        <v>211.59559999999999</v>
      </c>
      <c r="CZ74" s="85">
        <f ca="1">VLOOKUP($E74,ETL_Price!$B$5:$CB$187,Main!CZ$51,0)</f>
        <v>188.06540000000001</v>
      </c>
      <c r="DA74" s="85">
        <f ca="1">VLOOKUP($E74,ETL_Price!$B$5:$CB$187,Main!DA$51,0)</f>
        <v>285.86799999999999</v>
      </c>
      <c r="DB74" s="85">
        <f ca="1">VLOOKUP($E74,ETL_Price!$B$5:$CB$187,Main!DB$51,0)</f>
        <v>200.1848</v>
      </c>
      <c r="DC74" s="85">
        <f ca="1">VLOOKUP($E74,ETL_Price!$B$5:$CB$187,Main!DC$51,0)</f>
        <v>201.7063</v>
      </c>
      <c r="DD74" s="85">
        <f ca="1">VLOOKUP($E74,ETL_Price!$B$5:$CB$187,Main!DD$51,0)</f>
        <v>221.90610000000001</v>
      </c>
      <c r="DE74" s="85">
        <f ca="1">VLOOKUP($E74,ETL_Price!$B$5:$CB$187,Main!DE$51,0)</f>
        <v>212.9829</v>
      </c>
      <c r="DF74" s="85">
        <f ca="1">VLOOKUP($E74,ETL_Price!$B$5:$CB$187,Main!DF$51,0)</f>
        <v>276.83850000000001</v>
      </c>
      <c r="DG74" s="85">
        <f ca="1">VLOOKUP($E74,ETL_Price!$B$5:$CB$187,Main!DG$51,0)</f>
        <v>2.8895999999999997</v>
      </c>
      <c r="DH74" s="85">
        <f ca="1">VLOOKUP($E74,ETL_Price!$B$5:$CB$187,Main!DH$51,0)</f>
        <v>0.73499999999999999</v>
      </c>
      <c r="DI74" s="85">
        <f ca="1">VLOOKUP($E74,ETL_Price!$B$5:$CB$187,Main!DI$51,0)</f>
        <v>2.0554000000000001</v>
      </c>
      <c r="DJ74" s="85">
        <f ca="1">VLOOKUP($E74,ETL_Price!$B$5:$CB$187,Main!DJ$51,0)</f>
        <v>2.1093999999999999</v>
      </c>
      <c r="DK74" s="85">
        <f ca="1">VLOOKUP($E74,ETL_Price!$B$5:$CB$187,Main!DK$51,0)</f>
        <v>2.3597000000000001</v>
      </c>
      <c r="DL74" s="85">
        <f ca="1">VLOOKUP($E74,ETL_Price!$B$5:$CB$187,Main!DL$51,0)</f>
        <v>1.4510000000000001</v>
      </c>
      <c r="DM74" s="85">
        <f ca="1">VLOOKUP($E74,ETL_Price!$B$5:$CB$187,Main!DM$51,0)</f>
        <v>26.674900000000001</v>
      </c>
      <c r="DN74" s="85">
        <f ca="1">VLOOKUP($E74,ETL_Price!$B$5:$CB$187,Main!DN$51,0)</f>
        <v>1.53</v>
      </c>
      <c r="DO74" s="85">
        <f ca="1">VLOOKUP($E74,ETL_Price!$B$5:$CB$187,Main!DO$51,0)</f>
        <v>266.52199999999999</v>
      </c>
      <c r="DP74" s="85">
        <f ca="1">VLOOKUP($E74,ETL_Price!$B$5:$CB$187,Main!DP$51,0)</f>
        <v>113.184</v>
      </c>
      <c r="DQ74" s="85">
        <f ca="1">VLOOKUP($E74,ETL_Price!$B$5:$CB$187,Main!DQ$51,0)</f>
        <v>54.5</v>
      </c>
      <c r="DR74" s="85">
        <f ca="1">VLOOKUP($E74,ETL_Price!$B$5:$CB$187,Main!DR$51,0)</f>
        <v>328.30500000000001</v>
      </c>
      <c r="DS74" s="85">
        <f ca="1">VLOOKUP($E74,ETL_Price!$B$5:$CB$187,Main!DS$51,0)</f>
        <v>124.78100000000001</v>
      </c>
      <c r="DT74" s="85">
        <f ca="1">VLOOKUP($E74,ETL_Price!$B$5:$CB$187,Main!DT$51,0)</f>
        <v>215.99119999999999</v>
      </c>
      <c r="DU74" s="85">
        <f ca="1">VLOOKUP($E74,ETL_Price!$B$5:$CB$187,Main!DU$51,0)</f>
        <v>153.1</v>
      </c>
      <c r="DV74" s="85">
        <f ca="1">VLOOKUP($E74,ETL_Price!$B$5:$CB$187,Main!DV$51,0)</f>
        <v>425.24669999999998</v>
      </c>
      <c r="DW74" s="85">
        <f ca="1">VLOOKUP($E74,ETL_Price!$B$5:$CB$187,Main!DW$51,0)</f>
        <v>20.6</v>
      </c>
      <c r="DX74" s="85">
        <f ca="1">VLOOKUP($E74,ETL_Price!$B$5:$CB$187,Main!DX$51,0)</f>
        <v>24.04</v>
      </c>
      <c r="DY74" s="85">
        <f ca="1">VLOOKUP($E74,ETL_Price!$B$5:$CB$187,Main!DY$51,0)</f>
        <v>8.52</v>
      </c>
      <c r="DZ74" s="85">
        <f ca="1">VLOOKUP($E74,ETL_Price!$B$5:$CB$187,Main!DZ$51,0)</f>
        <v>6.0750000000000002</v>
      </c>
      <c r="EA74" s="85">
        <f ca="1">VLOOKUP($E74,ETL_Price!$B$5:$CB$187,Main!EA$51,0)</f>
        <v>1328.8</v>
      </c>
      <c r="EB74" s="85">
        <f ca="1">VLOOKUP($E74,ETL_Price!$B$5:$CB$187,Main!EB$51,0)</f>
        <v>16.437999999999999</v>
      </c>
      <c r="EC74" s="85">
        <f ca="1">VLOOKUP($E74,ETL_Price!$B$5:$CB$187,Main!EC$51,0)</f>
        <v>61.9</v>
      </c>
      <c r="ED74" s="85">
        <f ca="1">VLOOKUP($E74,ETL_Price!$B$5:$CB$187,Main!ED$51,0)</f>
        <v>6.3405000000000005</v>
      </c>
      <c r="EE74" s="85">
        <f ca="1">VLOOKUP($E74,ETL_Price!$B$5:$CB$187,Main!EE$51,0)</f>
        <v>111.19</v>
      </c>
      <c r="EF74" s="85">
        <f ca="1">VLOOKUP($E74,ETL_Price!$B$5:$CB$187,Main!EF$51,0)</f>
        <v>1.2337</v>
      </c>
      <c r="EG74" s="85">
        <f ca="1">VLOOKUP($E74,ETL_Price!$B$5:$CB$187,Main!EG$51,0)</f>
        <v>1.3996</v>
      </c>
      <c r="EH74" s="85">
        <f ca="1">VLOOKUP($E74,ETL_Price!$B$5:$CB$187,Main!EH$51,0)</f>
        <v>107.33</v>
      </c>
      <c r="EI74" s="85">
        <f ca="1">VLOOKUP($E74,ETL_Price!$B$5:$CB$187,Main!EI$51,0)</f>
        <v>56.552399999999999</v>
      </c>
      <c r="EJ74" s="85">
        <f ca="1">VLOOKUP($E74,ETL_Price!$B$5:$CB$187,Main!EJ$51,0)</f>
        <v>11.728899999999999</v>
      </c>
      <c r="EK74" s="85">
        <f ca="1">VLOOKUP($E74,ETL_Price!$B$5:$CB$187,Main!EK$51,0)</f>
        <v>3.2532999999999999</v>
      </c>
    </row>
    <row r="75" spans="3:141">
      <c r="C75" s="85">
        <f>MATCH(E75,ETL_Price!$B$5:$B$187,0)</f>
        <v>22</v>
      </c>
      <c r="E75" s="119">
        <f>IF(ISNUMBER(Equities!$C27),Equities!B27,"")</f>
        <v>43150</v>
      </c>
      <c r="F75" s="120">
        <f ca="1">IF(ISNUMBER(OFFSET(INDIRECT($F$50),Main!$C75,1)),OFFSET(INDIRECT($F$50),Main!$C75,1)/100,"")</f>
        <v>0.16356999999999999</v>
      </c>
      <c r="G75" s="120">
        <f ca="1">IF(ISNUMBER(VLOOKUP($E75,ETL_Price!$B$5:$DV$187,G$50,0)),VLOOKUP($E75,ETL_Price!$B$5:$DV$187,G$50,0)/100,"")</f>
        <v>0.1623</v>
      </c>
      <c r="H75" s="120">
        <f ca="1">IF(ISNUMBER(VLOOKUP($E75,ETL_Price!$B$5:$DV$187,H$50,0)),VLOOKUP($E75,ETL_Price!$B$5:$DV$187,H$50,0)/100,"")</f>
        <v>0.19769999999999999</v>
      </c>
      <c r="I75" s="120">
        <f ca="1">IF(ISNUMBER(VLOOKUP($E75,ETL_Price!$B$5:$DV$187,I$50,0)),VLOOKUP($E75,ETL_Price!$B$5:$DV$187,I$50,0)/100,"")</f>
        <v>0.25219999999999998</v>
      </c>
      <c r="K75" s="85">
        <f ca="1">IF(ISNUMBER(CORREL(ETL_Rtn!$C26:$C85,ETL_Rtn!E26:E85)),CORREL(ETL_Rtn!$C26:$C85,ETL_Rtn!E26:E85),"")</f>
        <v>0.27399034983580434</v>
      </c>
      <c r="L75" s="85">
        <f ca="1">IF(ISNUMBER(CORREL(ETL_Rtn!$C26:$C85,ETL_Rtn!F26:F85)),CORREL(ETL_Rtn!$C26:$C85,ETL_Rtn!F26:F85),"")</f>
        <v>0.40746113713075338</v>
      </c>
      <c r="M75" s="85">
        <f ca="1">IF(ISNUMBER(CORREL(ETL_Rtn!$C26:$C85,ETL_Rtn!G26:G85)),CORREL(ETL_Rtn!$C26:$C85,ETL_Rtn!G26:G85),"")</f>
        <v>0.20376149630254939</v>
      </c>
      <c r="N75" s="85">
        <f ca="1">IF(ISNUMBER(CORREL(ETL_Rtn!$C26:$C85,ETL_Rtn!H26:H85)),CORREL(ETL_Rtn!$C26:$C85,ETL_Rtn!H26:H85),"")</f>
        <v>0.45995533229920044</v>
      </c>
      <c r="O75" s="85">
        <f ca="1">IF(ISNUMBER(CORREL(ETL_Rtn!$C26:$C85,ETL_Rtn!I26:I85)),CORREL(ETL_Rtn!$C26:$C85,ETL_Rtn!I26:I85),"")</f>
        <v>0.87618570561994591</v>
      </c>
      <c r="P75" s="85">
        <f ca="1">IF(ISNUMBER(CORREL(ETL_Rtn!$C26:$C85,ETL_Rtn!J26:J85)),CORREL(ETL_Rtn!$C26:$C85,ETL_Rtn!J26:J85),"")</f>
        <v>0.81715742714369488</v>
      </c>
      <c r="Q75" s="85">
        <f ca="1">IF(ISNUMBER(CORREL(ETL_Rtn!$C26:$C85,ETL_Rtn!K26:K85)),CORREL(ETL_Rtn!$C26:$C85,ETL_Rtn!K26:K85),"")</f>
        <v>0.31949707046344733</v>
      </c>
      <c r="R75" s="85">
        <f ca="1">IF(ISNUMBER(CORREL(ETL_Rtn!$C26:$C85,ETL_Rtn!L26:L85)),CORREL(ETL_Rtn!$C26:$C85,ETL_Rtn!L26:L85),"")</f>
        <v>0.44253234813489112</v>
      </c>
      <c r="S75" s="85">
        <f ca="1">IF(ISNUMBER(CORREL(ETL_Rtn!$C26:$C85,ETL_Rtn!M26:M85)),CORREL(ETL_Rtn!$C26:$C85,ETL_Rtn!M26:M85),"")</f>
        <v>0.44988700468078641</v>
      </c>
      <c r="T75" s="85">
        <f ca="1">IF(ISNUMBER(CORREL(ETL_Rtn!$C26:$C85,ETL_Rtn!N26:N85)),CORREL(ETL_Rtn!$C26:$C85,ETL_Rtn!N26:N85),"")</f>
        <v>0.52524369716336661</v>
      </c>
      <c r="U75" s="85">
        <f ca="1">IF(ISNUMBER(CORREL(ETL_Rtn!$C26:$C85,ETL_Rtn!O26:O85)),CORREL(ETL_Rtn!$C26:$C85,ETL_Rtn!O26:O85),"")</f>
        <v>0.4384667248626492</v>
      </c>
      <c r="V75" s="85">
        <f ca="1">IF(ISNUMBER(CORREL(ETL_Rtn!$C26:$C85,ETL_Rtn!P26:P85)),CORREL(ETL_Rtn!$C26:$C85,ETL_Rtn!P26:P85),"")</f>
        <v>0.50062556523200363</v>
      </c>
      <c r="W75" s="85">
        <f ca="1">IF(ISNUMBER(CORREL(ETL_Rtn!$C26:$C85,ETL_Rtn!Q26:Q85)),CORREL(ETL_Rtn!$C26:$C85,ETL_Rtn!Q26:Q85),"")</f>
        <v>0.34788220627769323</v>
      </c>
      <c r="X75" s="85">
        <f ca="1">IF(ISNUMBER(CORREL(ETL_Rtn!$C26:$C85,ETL_Rtn!R26:R85)),CORREL(ETL_Rtn!$C26:$C85,ETL_Rtn!R26:R85),"")</f>
        <v>0.40629533577912069</v>
      </c>
      <c r="Y75" s="85">
        <f ca="1">IF(ISNUMBER(CORREL(ETL_Rtn!$C26:$C85,ETL_Rtn!S26:S85)),CORREL(ETL_Rtn!$C26:$C85,ETL_Rtn!S26:S85),"")</f>
        <v>0.44656208254880003</v>
      </c>
      <c r="Z75" s="85">
        <f ca="1">IF(ISNUMBER(CORREL(ETL_Rtn!$C26:$C85,ETL_Rtn!T26:T85)),CORREL(ETL_Rtn!$C26:$C85,ETL_Rtn!T26:T85),"")</f>
        <v>0.26485249895766216</v>
      </c>
      <c r="AA75" s="85">
        <f ca="1">IF(ISNUMBER(CORREL(ETL_Rtn!$C26:$C85,ETL_Rtn!U26:U85)),CORREL(ETL_Rtn!$C26:$C85,ETL_Rtn!U26:U85),"")</f>
        <v>0.37642539047239032</v>
      </c>
      <c r="AB75" s="85">
        <f ca="1">IF(ISNUMBER(CORREL(ETL_Rtn!$C26:$C85,ETL_Rtn!V26:V85)),CORREL(ETL_Rtn!$C26:$C85,ETL_Rtn!V26:V85),"")</f>
        <v>0.37604327028486839</v>
      </c>
      <c r="AC75" s="85">
        <f ca="1">IF(ISNUMBER(CORREL(ETL_Rtn!$C26:$C85,ETL_Rtn!W26:W85)),CORREL(ETL_Rtn!$C26:$C85,ETL_Rtn!W26:W85),"")</f>
        <v>0.15070234768700186</v>
      </c>
      <c r="AD75" s="85">
        <f ca="1">IF(ISNUMBER(CORREL(ETL_Rtn!$C26:$C85,ETL_Rtn!X26:X85)),CORREL(ETL_Rtn!$C26:$C85,ETL_Rtn!X26:X85),"")</f>
        <v>0.14652098063146524</v>
      </c>
      <c r="AE75" s="85">
        <f ca="1">IF(ISNUMBER(CORREL(ETL_Rtn!$C26:$C85,ETL_Rtn!Y26:Y85)),CORREL(ETL_Rtn!$C26:$C85,ETL_Rtn!Y26:Y85),"")</f>
        <v>0.1476007018603869</v>
      </c>
      <c r="AF75" s="85">
        <f ca="1">IF(ISNUMBER(CORREL(ETL_Rtn!$C26:$C85,ETL_Rtn!Z26:Z85)),CORREL(ETL_Rtn!$C26:$C85,ETL_Rtn!Z26:Z85),"")</f>
        <v>-0.11676163210697856</v>
      </c>
      <c r="AG75" s="85">
        <f ca="1">IF(ISNUMBER(CORREL(ETL_Rtn!$C26:$C85,ETL_Rtn!AA26:AA85)),CORREL(ETL_Rtn!$C26:$C85,ETL_Rtn!AA26:AA85),"")</f>
        <v>-0.15882528299612761</v>
      </c>
      <c r="AH75" s="85">
        <f ca="1">IF(ISNUMBER(CORREL(ETL_Rtn!$C26:$C85,ETL_Rtn!AB26:AB85)),CORREL(ETL_Rtn!$C26:$C85,ETL_Rtn!AB26:AB85),"")</f>
        <v>-6.4374538909091533E-2</v>
      </c>
      <c r="AI75" s="85">
        <f ca="1">IF(ISNUMBER(CORREL(ETL_Rtn!$C26:$C85,ETL_Rtn!AC26:AC85)),CORREL(ETL_Rtn!$C26:$C85,ETL_Rtn!AC26:AC85),"")</f>
        <v>0.28833536789597614</v>
      </c>
      <c r="AJ75" s="85">
        <f ca="1">IF(ISNUMBER(CORREL(ETL_Rtn!$C26:$C85,ETL_Rtn!AD26:AD85)),CORREL(ETL_Rtn!$C26:$C85,ETL_Rtn!AD26:AD85),"")</f>
        <v>0.44753412017683453</v>
      </c>
      <c r="AK75" s="85">
        <f ca="1">IF(ISNUMBER(CORREL(ETL_Rtn!$C26:$C85,ETL_Rtn!AE26:AE85)),CORREL(ETL_Rtn!$C26:$C85,ETL_Rtn!AE26:AE85),"")</f>
        <v>5.6641756952785803E-2</v>
      </c>
      <c r="AL75" s="85">
        <f ca="1">IF(ISNUMBER(CORREL(ETL_Rtn!$C26:$C85,ETL_Rtn!AF26:AF85)),CORREL(ETL_Rtn!$C26:$C85,ETL_Rtn!AF26:AF85),"")</f>
        <v>-9.4568815566008074E-3</v>
      </c>
      <c r="AM75" s="85">
        <f ca="1">IF(ISNUMBER(CORREL(ETL_Rtn!$C26:$C85,ETL_Rtn!AG26:AG85)),CORREL(ETL_Rtn!$C26:$C85,ETL_Rtn!AG26:AG85),"")</f>
        <v>0.38387828913505695</v>
      </c>
      <c r="AN75" s="85">
        <f ca="1">IF(ISNUMBER(CORREL(ETL_Rtn!$C26:$C85,ETL_Rtn!AH26:AH85)),CORREL(ETL_Rtn!$C26:$C85,ETL_Rtn!AH26:AH85),"")</f>
        <v>7.3817401125741339E-2</v>
      </c>
      <c r="AO75" s="85">
        <f ca="1">IF(ISNUMBER(CORREL(ETL_Rtn!$C26:$C85,ETL_Rtn!AI26:AI85)),CORREL(ETL_Rtn!$C26:$C85,ETL_Rtn!AI26:AI85),"")</f>
        <v>7.8288757145405213E-3</v>
      </c>
      <c r="AP75" s="85">
        <f ca="1">IF(ISNUMBER(CORREL(ETL_Rtn!$C26:$C85,ETL_Rtn!AJ26:AJ85)),CORREL(ETL_Rtn!$C26:$C85,ETL_Rtn!AJ26:AJ85),"")</f>
        <v>3.344910919783127E-2</v>
      </c>
      <c r="AQ75" s="85">
        <f ca="1">IF(ISNUMBER(CORREL(ETL_Rtn!$C26:$C85,ETL_Rtn!AK26:AK85)),CORREL(ETL_Rtn!$C26:$C85,ETL_Rtn!AK26:AK85),"")</f>
        <v>1.4545170899057453E-2</v>
      </c>
      <c r="AR75" s="85">
        <f ca="1">IF(ISNUMBER(CORREL(ETL_Rtn!$C26:$C85,ETL_Rtn!AL26:AL85)),CORREL(ETL_Rtn!$C26:$C85,ETL_Rtn!AL26:AL85),"")</f>
        <v>0.13214458290747061</v>
      </c>
      <c r="AS75" s="85">
        <f ca="1">IF(ISNUMBER(CORREL(ETL_Rtn!$C26:$C85,ETL_Rtn!AM26:AM85)),CORREL(ETL_Rtn!$C26:$C85,ETL_Rtn!AM26:AM85),"")</f>
        <v>4.7637542952020228E-3</v>
      </c>
      <c r="AT75" s="85">
        <f ca="1">IF(ISNUMBER(CORREL(ETL_Rtn!$C26:$C85,ETL_Rtn!AN26:AN85)),CORREL(ETL_Rtn!$C26:$C85,ETL_Rtn!AN26:AN85),"")</f>
        <v>0.21776259114194854</v>
      </c>
      <c r="AU75" s="85">
        <f ca="1">IF(ISNUMBER(CORREL(ETL_Rtn!$C26:$C85,ETL_Rtn!AO26:AO85)),CORREL(ETL_Rtn!$C26:$C85,ETL_Rtn!AO26:AO85),"")</f>
        <v>0.27500580396844354</v>
      </c>
      <c r="AV75" s="85">
        <f ca="1">IF(ISNUMBER(CORREL(ETL_Rtn!$C26:$C85,ETL_Rtn!AP26:AP85)),CORREL(ETL_Rtn!$C26:$C85,ETL_Rtn!AP26:AP85),"")</f>
        <v>0.21805563683412676</v>
      </c>
      <c r="AW75" s="85">
        <f ca="1">IF(ISNUMBER(CORREL(ETL_Rtn!$C26:$C85,ETL_Rtn!AQ26:AQ85)),CORREL(ETL_Rtn!$C26:$C85,ETL_Rtn!AQ26:AQ85),"")</f>
        <v>-0.10015420972961438</v>
      </c>
      <c r="AX75" s="85">
        <f ca="1">IF(ISNUMBER(CORREL(ETL_Rtn!$C26:$C85,ETL_Rtn!AR26:AR85)),CORREL(ETL_Rtn!$C26:$C85,ETL_Rtn!AR26:AR85),"")</f>
        <v>-5.4992926193752213E-2</v>
      </c>
      <c r="AY75" s="85">
        <f ca="1">IF(ISNUMBER(CORREL(ETL_Rtn!$C26:$C85,ETL_Rtn!AS26:AS85)),CORREL(ETL_Rtn!$C26:$C85,ETL_Rtn!AS26:AS85),"")</f>
        <v>5.4275543172908496E-2</v>
      </c>
      <c r="AZ75" s="85">
        <f ca="1">IF(ISNUMBER(CORREL(ETL_Rtn!$C26:$C85,ETL_Rtn!AT26:AT85)),CORREL(ETL_Rtn!$C26:$C85,ETL_Rtn!AT26:AT85),"")</f>
        <v>9.929847562943174E-2</v>
      </c>
      <c r="BA75" s="85">
        <f ca="1">IF(ISNUMBER(CORREL(ETL_Rtn!$C26:$C85,ETL_Rtn!AU26:AU85)),CORREL(ETL_Rtn!$C26:$C85,ETL_Rtn!AU26:AU85),"")</f>
        <v>-0.45763695510133012</v>
      </c>
      <c r="BB75" s="85">
        <f ca="1">IF(ISNUMBER(CORREL(ETL_Rtn!$C26:$C85,ETL_Rtn!AV26:AV85)),CORREL(ETL_Rtn!$C26:$C85,ETL_Rtn!AV26:AV85),"")</f>
        <v>-0.38210865322145887</v>
      </c>
      <c r="BC75" s="85">
        <f ca="1">IF(ISNUMBER(CORREL(ETL_Rtn!$C26:$C85,ETL_Rtn!AW26:AW85)),CORREL(ETL_Rtn!$C26:$C85,ETL_Rtn!AW26:AW85),"")</f>
        <v>-0.3178032453941162</v>
      </c>
      <c r="BD75" s="85">
        <f ca="1">IF(ISNUMBER(CORREL(ETL_Rtn!$C26:$C85,ETL_Rtn!AX26:AX85)),CORREL(ETL_Rtn!$C26:$C85,ETL_Rtn!AX26:AX85),"")</f>
        <v>-0.27776253700376557</v>
      </c>
      <c r="BE75" s="85">
        <f ca="1">IF(ISNUMBER(CORREL(ETL_Rtn!$C26:$C85,ETL_Rtn!AY26:AY85)),CORREL(ETL_Rtn!$C26:$C85,ETL_Rtn!AY26:AY85),"")</f>
        <v>-0.23829001767851851</v>
      </c>
      <c r="BF75" s="85">
        <f ca="1">IF(ISNUMBER(CORREL(ETL_Rtn!$C26:$C85,ETL_Rtn!AZ26:AZ85)),CORREL(ETL_Rtn!$C26:$C85,ETL_Rtn!AZ26:AZ85),"")</f>
        <v>-0.32761714945646891</v>
      </c>
      <c r="BG75" s="85">
        <f ca="1">IF(ISNUMBER(CORREL(ETL_Rtn!$C26:$C85,ETL_Rtn!BA26:BA85)),CORREL(ETL_Rtn!$C26:$C85,ETL_Rtn!BA26:BA85),"")</f>
        <v>-0.32182409314984883</v>
      </c>
      <c r="BH75" s="85">
        <f ca="1">IF(ISNUMBER(CORREL(ETL_Rtn!$C26:$C85,ETL_Rtn!BB26:BB85)),CORREL(ETL_Rtn!$C26:$C85,ETL_Rtn!BB26:BB85),"")</f>
        <v>-0.30540513657214846</v>
      </c>
      <c r="BI75" s="85">
        <f ca="1">IF(ISNUMBER(CORREL(ETL_Rtn!$C26:$C85,ETL_Rtn!BC26:BC85)),CORREL(ETL_Rtn!$C26:$C85,ETL_Rtn!BC26:BC85),"")</f>
        <v>-0.28331808228462263</v>
      </c>
      <c r="BJ75" s="85">
        <f ca="1">IF(ISNUMBER(CORREL(ETL_Rtn!$C26:$C85,ETL_Rtn!BD26:BD85)),CORREL(ETL_Rtn!$C26:$C85,ETL_Rtn!BD26:BD85),"")</f>
        <v>-0.26050895328569801</v>
      </c>
      <c r="BK75" s="85">
        <f ca="1">IF(ISNUMBER(CORREL(ETL_Rtn!$C26:$C85,ETL_Rtn!BE26:BE85)),CORREL(ETL_Rtn!$C26:$C85,ETL_Rtn!BE26:BE85),"")</f>
        <v>-0.36677020024589657</v>
      </c>
      <c r="BL75" s="85">
        <f ca="1">IF(ISNUMBER(CORREL(ETL_Rtn!$C26:$C85,ETL_Rtn!BF26:BF85)),CORREL(ETL_Rtn!$C26:$C85,ETL_Rtn!BF26:BF85),"")</f>
        <v>-5.3394389669359964E-2</v>
      </c>
      <c r="BM75" s="85">
        <f ca="1">IF(ISNUMBER(CORREL(ETL_Rtn!$C26:$C85,ETL_Rtn!BG26:BG85)),CORREL(ETL_Rtn!$C26:$C85,ETL_Rtn!BG26:BG85),"")</f>
        <v>0.37464825792625245</v>
      </c>
      <c r="BN75" s="85">
        <f ca="1">IF(ISNUMBER(CORREL(ETL_Rtn!$C26:$C85,ETL_Rtn!BH26:BH85)),CORREL(ETL_Rtn!$C26:$C85,ETL_Rtn!BH26:BH85),"")</f>
        <v>0.35707323820375214</v>
      </c>
      <c r="BO75" s="85">
        <f ca="1">IF(ISNUMBER(CORREL(ETL_Rtn!$C26:$C85,ETL_Rtn!BI26:BI85)),CORREL(ETL_Rtn!$C26:$C85,ETL_Rtn!BI26:BI85),"")</f>
        <v>0.4713555061860718</v>
      </c>
      <c r="BP75" s="85">
        <f ca="1">IF(ISNUMBER(CORREL(ETL_Rtn!$C26:$C85,ETL_Rtn!BJ26:BJ85)),CORREL(ETL_Rtn!$C26:$C85,ETL_Rtn!BJ26:BJ85),"")</f>
        <v>-3.2870090338572328E-2</v>
      </c>
      <c r="BQ75" s="85">
        <f ca="1">IF(ISNUMBER(CORREL(ETL_Rtn!$C26:$C85,ETL_Rtn!BK26:BK85)),CORREL(ETL_Rtn!$C26:$C85,ETL_Rtn!BK26:BK85),"")</f>
        <v>0.19691560077098041</v>
      </c>
      <c r="BR75" s="85">
        <f ca="1">IF(ISNUMBER(CORREL(ETL_Rtn!$C26:$C85,ETL_Rtn!BL26:BL85)),CORREL(ETL_Rtn!$C26:$C85,ETL_Rtn!BL26:BL85),"")</f>
        <v>0.34261811974991813</v>
      </c>
      <c r="BS75" s="85">
        <f ca="1">IF(ISNUMBER(CORREL(ETL_Rtn!$C26:$C85,ETL_Rtn!BM26:BM85)),CORREL(ETL_Rtn!$C26:$C85,ETL_Rtn!BM26:BM85),"")</f>
        <v>0.30846135500753991</v>
      </c>
      <c r="BT75" s="85">
        <f ca="1">IF(ISNUMBER(CORREL(ETL_Rtn!$C26:$C85,ETL_Rtn!BN26:BN85)),CORREL(ETL_Rtn!$C26:$C85,ETL_Rtn!BN26:BN85),"")</f>
        <v>-0.19952688802007457</v>
      </c>
      <c r="BU75" s="85">
        <f ca="1">IF(ISNUMBER(CORREL(ETL_Rtn!$C26:$C85,ETL_Rtn!BO26:BO85)),CORREL(ETL_Rtn!$C26:$C85,ETL_Rtn!BO26:BO85),"")</f>
        <v>-0.32305920372013852</v>
      </c>
      <c r="BV75" s="85">
        <f ca="1">IF(ISNUMBER(CORREL(ETL_Rtn!$C26:$C85,ETL_Rtn!BP26:BP85)),CORREL(ETL_Rtn!$C26:$C85,ETL_Rtn!BP26:BP85),"")</f>
        <v>-5.8452589127919959E-2</v>
      </c>
      <c r="BW75" s="85">
        <f ca="1">IF(ISNUMBER(CORREL(ETL_Rtn!$C26:$C85,ETL_Rtn!BQ26:BQ85)),CORREL(ETL_Rtn!$C26:$C85,ETL_Rtn!BQ26:BQ85),"")</f>
        <v>-0.18374743806771679</v>
      </c>
      <c r="BY75" s="85">
        <f ca="1">VLOOKUP($E75,ETL_Price!$B$5:$CB$187,Main!BY$51,0)</f>
        <v>2732.22</v>
      </c>
      <c r="BZ75" s="85">
        <f ca="1">VLOOKUP($E75,ETL_Price!$B$5:$CB$187,Main!BZ$51,0)</f>
        <v>3407.79</v>
      </c>
      <c r="CA75" s="85">
        <f ca="1">VLOOKUP($E75,ETL_Price!$B$5:$CB$187,Main!CA$51,0)</f>
        <v>84792.71</v>
      </c>
      <c r="CB75" s="85">
        <f ca="1">VLOOKUP($E75,ETL_Price!$B$5:$CB$187,Main!CB$51,0)</f>
        <v>22149.21</v>
      </c>
      <c r="CC75" s="85">
        <f ca="1">VLOOKUP($E75,ETL_Price!$B$5:$CB$187,Main!CC$51,0)</f>
        <v>31115.43</v>
      </c>
      <c r="CD75" s="85">
        <f ca="1">VLOOKUP($E75,ETL_Price!$B$5:$CB$187,Main!CD$51,0)</f>
        <v>12535.51</v>
      </c>
      <c r="CE75" s="85">
        <f ca="1">VLOOKUP($E75,ETL_Price!$B$5:$CB$187,Main!CE$51,0)</f>
        <v>2328.13</v>
      </c>
      <c r="CF75" s="85">
        <f ca="1">VLOOKUP($E75,ETL_Price!$B$5:$CB$187,Main!CF$51,0)</f>
        <v>2552.21</v>
      </c>
      <c r="CG75" s="85">
        <f ca="1">VLOOKUP($E75,ETL_Price!$B$5:$CB$187,Main!CG$51,0)</f>
        <v>211.18029999999999</v>
      </c>
      <c r="CH75" s="85">
        <f ca="1">VLOOKUP($E75,ETL_Price!$B$5:$CB$187,Main!CH$51,0)</f>
        <v>282.17</v>
      </c>
      <c r="CI75" s="85">
        <f ca="1">VLOOKUP($E75,ETL_Price!$B$5:$CB$187,Main!CI$51,0)</f>
        <v>266.45999999999998</v>
      </c>
      <c r="CJ75" s="85">
        <f ca="1">VLOOKUP($E75,ETL_Price!$B$5:$CB$187,Main!CJ$51,0)</f>
        <v>251.75</v>
      </c>
      <c r="CK75" s="85">
        <f ca="1">VLOOKUP($E75,ETL_Price!$B$5:$CB$187,Main!CK$51,0)</f>
        <v>231.32769999999999</v>
      </c>
      <c r="CL75" s="85">
        <f ca="1">VLOOKUP($E75,ETL_Price!$B$5:$CB$187,Main!CL$51,0)</f>
        <v>232.35560000000001</v>
      </c>
      <c r="CM75" s="85">
        <f ca="1">VLOOKUP($E75,ETL_Price!$B$5:$CB$187,Main!CM$51,0)</f>
        <v>130.7834</v>
      </c>
      <c r="CN75" s="85">
        <f ca="1">VLOOKUP($E75,ETL_Price!$B$5:$CB$187,Main!CN$51,0)</f>
        <v>232.51249999999999</v>
      </c>
      <c r="CO75" s="85">
        <f ca="1">VLOOKUP($E75,ETL_Price!$B$5:$CB$187,Main!CO$51,0)</f>
        <v>68.790000000000006</v>
      </c>
      <c r="CP75" s="85">
        <f ca="1">VLOOKUP($E75,ETL_Price!$B$5:$CB$187,Main!CP$51,0)</f>
        <v>121.35</v>
      </c>
      <c r="CQ75" s="85">
        <f ca="1">VLOOKUP($E75,ETL_Price!$B$5:$CB$187,Main!CQ$51,0)</f>
        <v>488.35079999999999</v>
      </c>
      <c r="CR75" s="85">
        <f ca="1">VLOOKUP($E75,ETL_Price!$B$5:$CB$187,Main!CR$51,0)</f>
        <v>222.82169999999999</v>
      </c>
      <c r="CS75" s="85">
        <f ca="1">VLOOKUP($E75,ETL_Price!$B$5:$CB$187,Main!CS$51,0)</f>
        <v>255.87559999999999</v>
      </c>
      <c r="CT75" s="85">
        <f ca="1">VLOOKUP($E75,ETL_Price!$B$5:$CB$187,Main!CT$51,0)</f>
        <v>2002.96</v>
      </c>
      <c r="CU75" s="85">
        <f ca="1">VLOOKUP($E75,ETL_Price!$B$5:$CB$187,Main!CU$51,0)</f>
        <v>2151.06</v>
      </c>
      <c r="CV75" s="85">
        <f ca="1">VLOOKUP($E75,ETL_Price!$B$5:$CB$187,Main!CV$51,0)</f>
        <v>2829.26</v>
      </c>
      <c r="CW75" s="85">
        <f ca="1">VLOOKUP($E75,ETL_Price!$B$5:$CB$187,Main!CW$51,0)</f>
        <v>149.25919999999999</v>
      </c>
      <c r="CX75" s="85">
        <f ca="1">VLOOKUP($E75,ETL_Price!$B$5:$CB$187,Main!CX$51,0)</f>
        <v>1309.0081</v>
      </c>
      <c r="CY75" s="85">
        <f ca="1">VLOOKUP($E75,ETL_Price!$B$5:$CB$187,Main!CY$51,0)</f>
        <v>211.50960000000001</v>
      </c>
      <c r="CZ75" s="85">
        <f ca="1">VLOOKUP($E75,ETL_Price!$B$5:$CB$187,Main!CZ$51,0)</f>
        <v>188.02860000000001</v>
      </c>
      <c r="DA75" s="85">
        <f ca="1">VLOOKUP($E75,ETL_Price!$B$5:$CB$187,Main!DA$51,0)</f>
        <v>285.54219999999998</v>
      </c>
      <c r="DB75" s="85">
        <f ca="1">VLOOKUP($E75,ETL_Price!$B$5:$CB$187,Main!DB$51,0)</f>
        <v>199.95830000000001</v>
      </c>
      <c r="DC75" s="85">
        <f ca="1">VLOOKUP($E75,ETL_Price!$B$5:$CB$187,Main!DC$51,0)</f>
        <v>201.7475</v>
      </c>
      <c r="DD75" s="85">
        <f ca="1">VLOOKUP($E75,ETL_Price!$B$5:$CB$187,Main!DD$51,0)</f>
        <v>221.8691</v>
      </c>
      <c r="DE75" s="85">
        <f ca="1">VLOOKUP($E75,ETL_Price!$B$5:$CB$187,Main!DE$51,0)</f>
        <v>212.84209999999999</v>
      </c>
      <c r="DF75" s="85">
        <f ca="1">VLOOKUP($E75,ETL_Price!$B$5:$CB$187,Main!DF$51,0)</f>
        <v>276.18329999999997</v>
      </c>
      <c r="DG75" s="85">
        <f ca="1">VLOOKUP($E75,ETL_Price!$B$5:$CB$187,Main!DG$51,0)</f>
        <v>2.8749000000000002</v>
      </c>
      <c r="DH75" s="85">
        <f ca="1">VLOOKUP($E75,ETL_Price!$B$5:$CB$187,Main!DH$51,0)</f>
        <v>0.73499999999999999</v>
      </c>
      <c r="DI75" s="85">
        <f ca="1">VLOOKUP($E75,ETL_Price!$B$5:$CB$187,Main!DI$51,0)</f>
        <v>2.0499000000000001</v>
      </c>
      <c r="DJ75" s="85">
        <f ca="1">VLOOKUP($E75,ETL_Price!$B$5:$CB$187,Main!DJ$51,0)</f>
        <v>2.0991</v>
      </c>
      <c r="DK75" s="85">
        <f ca="1">VLOOKUP($E75,ETL_Price!$B$5:$CB$187,Main!DK$51,0)</f>
        <v>2.383</v>
      </c>
      <c r="DL75" s="85">
        <f ca="1">VLOOKUP($E75,ETL_Price!$B$5:$CB$187,Main!DL$51,0)</f>
        <v>1.4630000000000001</v>
      </c>
      <c r="DM75" s="85">
        <f ca="1">VLOOKUP($E75,ETL_Price!$B$5:$CB$187,Main!DM$51,0)</f>
        <v>25.7698</v>
      </c>
      <c r="DN75" s="85">
        <f ca="1">VLOOKUP($E75,ETL_Price!$B$5:$CB$187,Main!DN$51,0)</f>
        <v>1.88</v>
      </c>
      <c r="DO75" s="85">
        <f ca="1">VLOOKUP($E75,ETL_Price!$B$5:$CB$187,Main!DO$51,0)</f>
        <v>263.27699999999999</v>
      </c>
      <c r="DP75" s="85">
        <f ca="1">VLOOKUP($E75,ETL_Price!$B$5:$CB$187,Main!DP$51,0)</f>
        <v>108.217</v>
      </c>
      <c r="DQ75" s="85">
        <f ca="1">VLOOKUP($E75,ETL_Price!$B$5:$CB$187,Main!DQ$51,0)</f>
        <v>51.381999999999998</v>
      </c>
      <c r="DR75" s="85">
        <f ca="1">VLOOKUP($E75,ETL_Price!$B$5:$CB$187,Main!DR$51,0)</f>
        <v>319.584</v>
      </c>
      <c r="DS75" s="85">
        <f ca="1">VLOOKUP($E75,ETL_Price!$B$5:$CB$187,Main!DS$51,0)</f>
        <v>119.889</v>
      </c>
      <c r="DT75" s="85">
        <f ca="1">VLOOKUP($E75,ETL_Price!$B$5:$CB$187,Main!DT$51,0)</f>
        <v>217.9152</v>
      </c>
      <c r="DU75" s="85">
        <f ca="1">VLOOKUP($E75,ETL_Price!$B$5:$CB$187,Main!DU$51,0)</f>
        <v>154.798</v>
      </c>
      <c r="DV75" s="85">
        <f ca="1">VLOOKUP($E75,ETL_Price!$B$5:$CB$187,Main!DV$51,0)</f>
        <v>428.0985</v>
      </c>
      <c r="DW75" s="85">
        <f ca="1">VLOOKUP($E75,ETL_Price!$B$5:$CB$187,Main!DW$51,0)</f>
        <v>19.46</v>
      </c>
      <c r="DX75" s="85">
        <f ca="1">VLOOKUP($E75,ETL_Price!$B$5:$CB$187,Main!DX$51,0)</f>
        <v>23.11</v>
      </c>
      <c r="DY75" s="85">
        <f ca="1">VLOOKUP($E75,ETL_Price!$B$5:$CB$187,Main!DY$51,0)</f>
        <v>8.59</v>
      </c>
      <c r="DZ75" s="85">
        <f ca="1">VLOOKUP($E75,ETL_Price!$B$5:$CB$187,Main!DZ$51,0)</f>
        <v>6.1974999999999998</v>
      </c>
      <c r="EA75" s="85">
        <f ca="1">VLOOKUP($E75,ETL_Price!$B$5:$CB$187,Main!EA$51,0)</f>
        <v>1353.2</v>
      </c>
      <c r="EB75" s="85">
        <f ca="1">VLOOKUP($E75,ETL_Price!$B$5:$CB$187,Main!EB$51,0)</f>
        <v>16.712</v>
      </c>
      <c r="EC75" s="85">
        <f ca="1">VLOOKUP($E75,ETL_Price!$B$5:$CB$187,Main!EC$51,0)</f>
        <v>61.68</v>
      </c>
      <c r="ED75" s="85">
        <f ca="1">VLOOKUP($E75,ETL_Price!$B$5:$CB$187,Main!ED$51,0)</f>
        <v>6.3053999999999997</v>
      </c>
      <c r="EE75" s="85">
        <f ca="1">VLOOKUP($E75,ETL_Price!$B$5:$CB$187,Main!EE$51,0)</f>
        <v>111.72</v>
      </c>
      <c r="EF75" s="85">
        <f ca="1">VLOOKUP($E75,ETL_Price!$B$5:$CB$187,Main!EF$51,0)</f>
        <v>1.2406999999999999</v>
      </c>
      <c r="EG75" s="85">
        <f ca="1">VLOOKUP($E75,ETL_Price!$B$5:$CB$187,Main!EG$51,0)</f>
        <v>1.4</v>
      </c>
      <c r="EH75" s="85">
        <f ca="1">VLOOKUP($E75,ETL_Price!$B$5:$CB$187,Main!EH$51,0)</f>
        <v>106.59</v>
      </c>
      <c r="EI75" s="85">
        <f ca="1">VLOOKUP($E75,ETL_Price!$B$5:$CB$187,Main!EI$51,0)</f>
        <v>56.455500000000001</v>
      </c>
      <c r="EJ75" s="85">
        <f ca="1">VLOOKUP($E75,ETL_Price!$B$5:$CB$187,Main!EJ$51,0)</f>
        <v>11.670199999999999</v>
      </c>
      <c r="EK75" s="85">
        <f ca="1">VLOOKUP($E75,ETL_Price!$B$5:$CB$187,Main!EK$51,0)</f>
        <v>3.2334000000000001</v>
      </c>
    </row>
    <row r="76" spans="3:141">
      <c r="C76" s="85">
        <f>MATCH(E76,ETL_Price!$B$5:$B$187,0)</f>
        <v>23</v>
      </c>
      <c r="E76" s="119">
        <f>IF(ISNUMBER(Equities!$C28),Equities!B28,"")</f>
        <v>43147</v>
      </c>
      <c r="F76" s="120">
        <f ca="1">IF(ISNUMBER(OFFSET(INDIRECT($F$50),Main!$C76,1)),OFFSET(INDIRECT($F$50),Main!$C76,1)/100,"")</f>
        <v>0.16529199999999999</v>
      </c>
      <c r="G76" s="120">
        <f ca="1">IF(ISNUMBER(VLOOKUP($E76,ETL_Price!$B$5:$DV$187,G$50,0)),VLOOKUP($E76,ETL_Price!$B$5:$DV$187,G$50,0)/100,"")</f>
        <v>0.1623</v>
      </c>
      <c r="H76" s="120">
        <f ca="1">IF(ISNUMBER(VLOOKUP($E76,ETL_Price!$B$5:$DV$187,H$50,0)),VLOOKUP($E76,ETL_Price!$B$5:$DV$187,H$50,0)/100,"")</f>
        <v>0.19769999999999999</v>
      </c>
      <c r="I76" s="120">
        <f ca="1">IF(ISNUMBER(VLOOKUP($E76,ETL_Price!$B$5:$DV$187,I$50,0)),VLOOKUP($E76,ETL_Price!$B$5:$DV$187,I$50,0)/100,"")</f>
        <v>0.25219999999999998</v>
      </c>
      <c r="K76" s="85">
        <f ca="1">IF(ISNUMBER(CORREL(ETL_Rtn!$C27:$C86,ETL_Rtn!E27:E86)),CORREL(ETL_Rtn!$C27:$C86,ETL_Rtn!E27:E86),"")</f>
        <v>0.27248762466831561</v>
      </c>
      <c r="L76" s="85">
        <f ca="1">IF(ISNUMBER(CORREL(ETL_Rtn!$C27:$C86,ETL_Rtn!F27:F86)),CORREL(ETL_Rtn!$C27:$C86,ETL_Rtn!F27:F86),"")</f>
        <v>0.41201909692695365</v>
      </c>
      <c r="M76" s="85">
        <f ca="1">IF(ISNUMBER(CORREL(ETL_Rtn!$C27:$C86,ETL_Rtn!G27:G86)),CORREL(ETL_Rtn!$C27:$C86,ETL_Rtn!G27:G86),"")</f>
        <v>0.20741804448338722</v>
      </c>
      <c r="N76" s="85">
        <f ca="1">IF(ISNUMBER(CORREL(ETL_Rtn!$C27:$C86,ETL_Rtn!H27:H86)),CORREL(ETL_Rtn!$C27:$C86,ETL_Rtn!H27:H86),"")</f>
        <v>0.46964111600167324</v>
      </c>
      <c r="O76" s="85">
        <f ca="1">IF(ISNUMBER(CORREL(ETL_Rtn!$C27:$C86,ETL_Rtn!I27:I86)),CORREL(ETL_Rtn!$C27:$C86,ETL_Rtn!I27:I86),"")</f>
        <v>0.87309239701050634</v>
      </c>
      <c r="P76" s="85">
        <f ca="1">IF(ISNUMBER(CORREL(ETL_Rtn!$C27:$C86,ETL_Rtn!J27:J86)),CORREL(ETL_Rtn!$C27:$C86,ETL_Rtn!J27:J86),"")</f>
        <v>0.81863720735858603</v>
      </c>
      <c r="Q76" s="85">
        <f ca="1">IF(ISNUMBER(CORREL(ETL_Rtn!$C27:$C86,ETL_Rtn!K27:K86)),CORREL(ETL_Rtn!$C27:$C86,ETL_Rtn!K27:K86),"")</f>
        <v>0.32190106692893478</v>
      </c>
      <c r="R76" s="85">
        <f ca="1">IF(ISNUMBER(CORREL(ETL_Rtn!$C27:$C86,ETL_Rtn!L27:L86)),CORREL(ETL_Rtn!$C27:$C86,ETL_Rtn!L27:L86),"")</f>
        <v>0.4412244109635729</v>
      </c>
      <c r="S76" s="85">
        <f ca="1">IF(ISNUMBER(CORREL(ETL_Rtn!$C27:$C86,ETL_Rtn!M27:M86)),CORREL(ETL_Rtn!$C27:$C86,ETL_Rtn!M27:M86),"")</f>
        <v>0.46340153799506484</v>
      </c>
      <c r="T76" s="85">
        <f ca="1">IF(ISNUMBER(CORREL(ETL_Rtn!$C27:$C86,ETL_Rtn!N27:N86)),CORREL(ETL_Rtn!$C27:$C86,ETL_Rtn!N27:N86),"")</f>
        <v>0.53637557512828105</v>
      </c>
      <c r="U76" s="85">
        <f ca="1">IF(ISNUMBER(CORREL(ETL_Rtn!$C27:$C86,ETL_Rtn!O27:O86)),CORREL(ETL_Rtn!$C27:$C86,ETL_Rtn!O27:O86),"")</f>
        <v>0.43402667729560673</v>
      </c>
      <c r="V76" s="85">
        <f ca="1">IF(ISNUMBER(CORREL(ETL_Rtn!$C27:$C86,ETL_Rtn!P27:P86)),CORREL(ETL_Rtn!$C27:$C86,ETL_Rtn!P27:P86),"")</f>
        <v>0.49777834395593085</v>
      </c>
      <c r="W76" s="85">
        <f ca="1">IF(ISNUMBER(CORREL(ETL_Rtn!$C27:$C86,ETL_Rtn!Q27:Q86)),CORREL(ETL_Rtn!$C27:$C86,ETL_Rtn!Q27:Q86),"")</f>
        <v>0.34954665136881696</v>
      </c>
      <c r="X76" s="85">
        <f ca="1">IF(ISNUMBER(CORREL(ETL_Rtn!$C27:$C86,ETL_Rtn!R27:R86)),CORREL(ETL_Rtn!$C27:$C86,ETL_Rtn!R27:R86),"")</f>
        <v>0.40331318761140617</v>
      </c>
      <c r="Y76" s="85">
        <f ca="1">IF(ISNUMBER(CORREL(ETL_Rtn!$C27:$C86,ETL_Rtn!S27:S86)),CORREL(ETL_Rtn!$C27:$C86,ETL_Rtn!S27:S86),"")</f>
        <v>0.44983031626684483</v>
      </c>
      <c r="Z76" s="85">
        <f ca="1">IF(ISNUMBER(CORREL(ETL_Rtn!$C27:$C86,ETL_Rtn!T27:T86)),CORREL(ETL_Rtn!$C27:$C86,ETL_Rtn!T27:T86),"")</f>
        <v>0.26280644087793559</v>
      </c>
      <c r="AA76" s="85">
        <f ca="1">IF(ISNUMBER(CORREL(ETL_Rtn!$C27:$C86,ETL_Rtn!U27:U86)),CORREL(ETL_Rtn!$C27:$C86,ETL_Rtn!U27:U86),"")</f>
        <v>0.36822049756451369</v>
      </c>
      <c r="AB76" s="85">
        <f ca="1">IF(ISNUMBER(CORREL(ETL_Rtn!$C27:$C86,ETL_Rtn!V27:V86)),CORREL(ETL_Rtn!$C27:$C86,ETL_Rtn!V27:V86),"")</f>
        <v>0.3507645728376631</v>
      </c>
      <c r="AC76" s="85">
        <f ca="1">IF(ISNUMBER(CORREL(ETL_Rtn!$C27:$C86,ETL_Rtn!W27:W86)),CORREL(ETL_Rtn!$C27:$C86,ETL_Rtn!W27:W86),"")</f>
        <v>0.14482207090605326</v>
      </c>
      <c r="AD76" s="85">
        <f ca="1">IF(ISNUMBER(CORREL(ETL_Rtn!$C27:$C86,ETL_Rtn!X27:X86)),CORREL(ETL_Rtn!$C27:$C86,ETL_Rtn!X27:X86),"")</f>
        <v>0.14023995674250389</v>
      </c>
      <c r="AE76" s="85">
        <f ca="1">IF(ISNUMBER(CORREL(ETL_Rtn!$C27:$C86,ETL_Rtn!Y27:Y86)),CORREL(ETL_Rtn!$C27:$C86,ETL_Rtn!Y27:Y86),"")</f>
        <v>0.1423936729484741</v>
      </c>
      <c r="AF76" s="85">
        <f ca="1">IF(ISNUMBER(CORREL(ETL_Rtn!$C27:$C86,ETL_Rtn!Z27:Z86)),CORREL(ETL_Rtn!$C27:$C86,ETL_Rtn!Z27:Z86),"")</f>
        <v>-0.12667995504734347</v>
      </c>
      <c r="AG76" s="85">
        <f ca="1">IF(ISNUMBER(CORREL(ETL_Rtn!$C27:$C86,ETL_Rtn!AA27:AA86)),CORREL(ETL_Rtn!$C27:$C86,ETL_Rtn!AA27:AA86),"")</f>
        <v>-0.16726680212733655</v>
      </c>
      <c r="AH76" s="85">
        <f ca="1">IF(ISNUMBER(CORREL(ETL_Rtn!$C27:$C86,ETL_Rtn!AB27:AB86)),CORREL(ETL_Rtn!$C27:$C86,ETL_Rtn!AB27:AB86),"")</f>
        <v>-7.3867418003623966E-2</v>
      </c>
      <c r="AI76" s="85">
        <f ca="1">IF(ISNUMBER(CORREL(ETL_Rtn!$C27:$C86,ETL_Rtn!AC27:AC86)),CORREL(ETL_Rtn!$C27:$C86,ETL_Rtn!AC27:AC86),"")</f>
        <v>0.31361564545135234</v>
      </c>
      <c r="AJ76" s="85">
        <f ca="1">IF(ISNUMBER(CORREL(ETL_Rtn!$C27:$C86,ETL_Rtn!AD27:AD86)),CORREL(ETL_Rtn!$C27:$C86,ETL_Rtn!AD27:AD86),"")</f>
        <v>0.43245250902599619</v>
      </c>
      <c r="AK76" s="85">
        <f ca="1">IF(ISNUMBER(CORREL(ETL_Rtn!$C27:$C86,ETL_Rtn!AE27:AE86)),CORREL(ETL_Rtn!$C27:$C86,ETL_Rtn!AE27:AE86),"")</f>
        <v>5.4015564323271363E-2</v>
      </c>
      <c r="AL76" s="85">
        <f ca="1">IF(ISNUMBER(CORREL(ETL_Rtn!$C27:$C86,ETL_Rtn!AF27:AF86)),CORREL(ETL_Rtn!$C27:$C86,ETL_Rtn!AF27:AF86),"")</f>
        <v>-1.2365342910312068E-2</v>
      </c>
      <c r="AM76" s="85">
        <f ca="1">IF(ISNUMBER(CORREL(ETL_Rtn!$C27:$C86,ETL_Rtn!AG27:AG86)),CORREL(ETL_Rtn!$C27:$C86,ETL_Rtn!AG27:AG86),"")</f>
        <v>0.38353531993656992</v>
      </c>
      <c r="AN76" s="85">
        <f ca="1">IF(ISNUMBER(CORREL(ETL_Rtn!$C27:$C86,ETL_Rtn!AH27:AH86)),CORREL(ETL_Rtn!$C27:$C86,ETL_Rtn!AH27:AH86),"")</f>
        <v>7.1256111952751E-2</v>
      </c>
      <c r="AO76" s="85">
        <f ca="1">IF(ISNUMBER(CORREL(ETL_Rtn!$C27:$C86,ETL_Rtn!AI27:AI86)),CORREL(ETL_Rtn!$C27:$C86,ETL_Rtn!AI27:AI86),"")</f>
        <v>8.9189418513097984E-3</v>
      </c>
      <c r="AP76" s="85">
        <f ca="1">IF(ISNUMBER(CORREL(ETL_Rtn!$C27:$C86,ETL_Rtn!AJ27:AJ86)),CORREL(ETL_Rtn!$C27:$C86,ETL_Rtn!AJ27:AJ86),"")</f>
        <v>2.970312486830742E-2</v>
      </c>
      <c r="AQ76" s="85">
        <f ca="1">IF(ISNUMBER(CORREL(ETL_Rtn!$C27:$C86,ETL_Rtn!AK27:AK86)),CORREL(ETL_Rtn!$C27:$C86,ETL_Rtn!AK27:AK86),"")</f>
        <v>1.1331921608007811E-2</v>
      </c>
      <c r="AR76" s="85">
        <f ca="1">IF(ISNUMBER(CORREL(ETL_Rtn!$C27:$C86,ETL_Rtn!AL27:AL86)),CORREL(ETL_Rtn!$C27:$C86,ETL_Rtn!AL27:AL86),"")</f>
        <v>0.12492119180279201</v>
      </c>
      <c r="AS76" s="85">
        <f ca="1">IF(ISNUMBER(CORREL(ETL_Rtn!$C27:$C86,ETL_Rtn!AM27:AM86)),CORREL(ETL_Rtn!$C27:$C86,ETL_Rtn!AM27:AM86),"")</f>
        <v>1.940713299864413E-2</v>
      </c>
      <c r="AT76" s="85">
        <f ca="1">IF(ISNUMBER(CORREL(ETL_Rtn!$C27:$C86,ETL_Rtn!AN27:AN86)),CORREL(ETL_Rtn!$C27:$C86,ETL_Rtn!AN27:AN86),"")</f>
        <v>0.23590030616913304</v>
      </c>
      <c r="AU76" s="85">
        <f ca="1">IF(ISNUMBER(CORREL(ETL_Rtn!$C27:$C86,ETL_Rtn!AO27:AO86)),CORREL(ETL_Rtn!$C27:$C86,ETL_Rtn!AO27:AO86),"")</f>
        <v>0.28837064600103485</v>
      </c>
      <c r="AV76" s="85">
        <f ca="1">IF(ISNUMBER(CORREL(ETL_Rtn!$C27:$C86,ETL_Rtn!AP27:AP86)),CORREL(ETL_Rtn!$C27:$C86,ETL_Rtn!AP27:AP86),"")</f>
        <v>0.22766256780910721</v>
      </c>
      <c r="AW76" s="85">
        <f ca="1">IF(ISNUMBER(CORREL(ETL_Rtn!$C27:$C86,ETL_Rtn!AQ27:AQ86)),CORREL(ETL_Rtn!$C27:$C86,ETL_Rtn!AQ27:AQ86),"")</f>
        <v>-0.11028693204727769</v>
      </c>
      <c r="AX76" s="85">
        <f ca="1">IF(ISNUMBER(CORREL(ETL_Rtn!$C27:$C86,ETL_Rtn!AR27:AR86)),CORREL(ETL_Rtn!$C27:$C86,ETL_Rtn!AR27:AR86),"")</f>
        <v>-4.8341617547698709E-2</v>
      </c>
      <c r="AY76" s="85">
        <f ca="1">IF(ISNUMBER(CORREL(ETL_Rtn!$C27:$C86,ETL_Rtn!AS27:AS86)),CORREL(ETL_Rtn!$C27:$C86,ETL_Rtn!AS27:AS86),"")</f>
        <v>5.4400204726577479E-2</v>
      </c>
      <c r="AZ76" s="85">
        <f ca="1">IF(ISNUMBER(CORREL(ETL_Rtn!$C27:$C86,ETL_Rtn!AT27:AT86)),CORREL(ETL_Rtn!$C27:$C86,ETL_Rtn!AT27:AT86),"")</f>
        <v>-5.0126502272702107E-2</v>
      </c>
      <c r="BA76" s="85">
        <f ca="1">IF(ISNUMBER(CORREL(ETL_Rtn!$C27:$C86,ETL_Rtn!AU27:AU86)),CORREL(ETL_Rtn!$C27:$C86,ETL_Rtn!AU27:AU86),"")</f>
        <v>-0.45692191017786726</v>
      </c>
      <c r="BB76" s="85">
        <f ca="1">IF(ISNUMBER(CORREL(ETL_Rtn!$C27:$C86,ETL_Rtn!AV27:AV86)),CORREL(ETL_Rtn!$C27:$C86,ETL_Rtn!AV27:AV86),"")</f>
        <v>-0.37215886187021147</v>
      </c>
      <c r="BC76" s="85">
        <f ca="1">IF(ISNUMBER(CORREL(ETL_Rtn!$C27:$C86,ETL_Rtn!AW27:AW86)),CORREL(ETL_Rtn!$C27:$C86,ETL_Rtn!AW27:AW86),"")</f>
        <v>-0.33062318711863625</v>
      </c>
      <c r="BD76" s="85">
        <f ca="1">IF(ISNUMBER(CORREL(ETL_Rtn!$C27:$C86,ETL_Rtn!AX27:AX86)),CORREL(ETL_Rtn!$C27:$C86,ETL_Rtn!AX27:AX86),"")</f>
        <v>-0.2948115620896804</v>
      </c>
      <c r="BE76" s="85">
        <f ca="1">IF(ISNUMBER(CORREL(ETL_Rtn!$C27:$C86,ETL_Rtn!AY27:AY86)),CORREL(ETL_Rtn!$C27:$C86,ETL_Rtn!AY27:AY86),"")</f>
        <v>-0.23208435694446197</v>
      </c>
      <c r="BF76" s="85">
        <f ca="1">IF(ISNUMBER(CORREL(ETL_Rtn!$C27:$C86,ETL_Rtn!AZ27:AZ86)),CORREL(ETL_Rtn!$C27:$C86,ETL_Rtn!AZ27:AZ86),"")</f>
        <v>-0.32299802629409785</v>
      </c>
      <c r="BG76" s="85">
        <f ca="1">IF(ISNUMBER(CORREL(ETL_Rtn!$C27:$C86,ETL_Rtn!BA27:BA86)),CORREL(ETL_Rtn!$C27:$C86,ETL_Rtn!BA27:BA86),"")</f>
        <v>-0.31634043554609531</v>
      </c>
      <c r="BH76" s="85">
        <f ca="1">IF(ISNUMBER(CORREL(ETL_Rtn!$C27:$C86,ETL_Rtn!BB27:BB86)),CORREL(ETL_Rtn!$C27:$C86,ETL_Rtn!BB27:BB86),"")</f>
        <v>-0.30304858480985081</v>
      </c>
      <c r="BI76" s="85">
        <f ca="1">IF(ISNUMBER(CORREL(ETL_Rtn!$C27:$C86,ETL_Rtn!BC27:BC86)),CORREL(ETL_Rtn!$C27:$C86,ETL_Rtn!BC27:BC86),"")</f>
        <v>-0.27881039062593782</v>
      </c>
      <c r="BJ76" s="85">
        <f ca="1">IF(ISNUMBER(CORREL(ETL_Rtn!$C27:$C86,ETL_Rtn!BD27:BD86)),CORREL(ETL_Rtn!$C27:$C86,ETL_Rtn!BD27:BD86),"")</f>
        <v>-0.27878097590999801</v>
      </c>
      <c r="BK76" s="85">
        <f ca="1">IF(ISNUMBER(CORREL(ETL_Rtn!$C27:$C86,ETL_Rtn!BE27:BE86)),CORREL(ETL_Rtn!$C27:$C86,ETL_Rtn!BE27:BE86),"")</f>
        <v>-0.36304241497326745</v>
      </c>
      <c r="BL76" s="85">
        <f ca="1">IF(ISNUMBER(CORREL(ETL_Rtn!$C27:$C86,ETL_Rtn!BF27:BF86)),CORREL(ETL_Rtn!$C27:$C86,ETL_Rtn!BF27:BF86),"")</f>
        <v>-3.5470775388663341E-2</v>
      </c>
      <c r="BM76" s="85">
        <f ca="1">IF(ISNUMBER(CORREL(ETL_Rtn!$C27:$C86,ETL_Rtn!BG27:BG86)),CORREL(ETL_Rtn!$C27:$C86,ETL_Rtn!BG27:BG86),"")</f>
        <v>0.34914690913233359</v>
      </c>
      <c r="BN76" s="85">
        <f ca="1">IF(ISNUMBER(CORREL(ETL_Rtn!$C27:$C86,ETL_Rtn!BH27:BH86)),CORREL(ETL_Rtn!$C27:$C86,ETL_Rtn!BH27:BH86),"")</f>
        <v>0.34740347653690995</v>
      </c>
      <c r="BO76" s="85">
        <f ca="1">IF(ISNUMBER(CORREL(ETL_Rtn!$C27:$C86,ETL_Rtn!BI27:BI86)),CORREL(ETL_Rtn!$C27:$C86,ETL_Rtn!BI27:BI86),"")</f>
        <v>0.48620640546798838</v>
      </c>
      <c r="BP76" s="85">
        <f ca="1">IF(ISNUMBER(CORREL(ETL_Rtn!$C27:$C86,ETL_Rtn!BJ27:BJ86)),CORREL(ETL_Rtn!$C27:$C86,ETL_Rtn!BJ27:BJ86),"")</f>
        <v>-4.856781266933434E-2</v>
      </c>
      <c r="BQ76" s="85">
        <f ca="1">IF(ISNUMBER(CORREL(ETL_Rtn!$C27:$C86,ETL_Rtn!BK27:BK86)),CORREL(ETL_Rtn!$C27:$C86,ETL_Rtn!BK27:BK86),"")</f>
        <v>0.20340575649607714</v>
      </c>
      <c r="BR76" s="85">
        <f ca="1">IF(ISNUMBER(CORREL(ETL_Rtn!$C27:$C86,ETL_Rtn!BL27:BL86)),CORREL(ETL_Rtn!$C27:$C86,ETL_Rtn!BL27:BL86),"")</f>
        <v>0.35397405232779583</v>
      </c>
      <c r="BS76" s="85">
        <f ca="1">IF(ISNUMBER(CORREL(ETL_Rtn!$C27:$C86,ETL_Rtn!BM27:BM86)),CORREL(ETL_Rtn!$C27:$C86,ETL_Rtn!BM27:BM86),"")</f>
        <v>0.31320294501584744</v>
      </c>
      <c r="BT76" s="85">
        <f ca="1">IF(ISNUMBER(CORREL(ETL_Rtn!$C27:$C86,ETL_Rtn!BN27:BN86)),CORREL(ETL_Rtn!$C27:$C86,ETL_Rtn!BN27:BN86),"")</f>
        <v>-0.17954025124432452</v>
      </c>
      <c r="BU76" s="85">
        <f ca="1">IF(ISNUMBER(CORREL(ETL_Rtn!$C27:$C86,ETL_Rtn!BO27:BO86)),CORREL(ETL_Rtn!$C27:$C86,ETL_Rtn!BO27:BO86),"")</f>
        <v>-0.32805330278047135</v>
      </c>
      <c r="BV76" s="85">
        <f ca="1">IF(ISNUMBER(CORREL(ETL_Rtn!$C27:$C86,ETL_Rtn!BP27:BP86)),CORREL(ETL_Rtn!$C27:$C86,ETL_Rtn!BP27:BP86),"")</f>
        <v>3.246551045700033E-3</v>
      </c>
      <c r="BW76" s="85">
        <f ca="1">IF(ISNUMBER(CORREL(ETL_Rtn!$C27:$C86,ETL_Rtn!BQ27:BQ86)),CORREL(ETL_Rtn!$C27:$C86,ETL_Rtn!BQ27:BQ86),"")</f>
        <v>-0.1750249871672846</v>
      </c>
      <c r="BY76" s="85">
        <f ca="1">VLOOKUP($E76,ETL_Price!$B$5:$CB$187,Main!BY$51,0)</f>
        <v>2732.22</v>
      </c>
      <c r="BZ76" s="85">
        <f ca="1">VLOOKUP($E76,ETL_Price!$B$5:$CB$187,Main!BZ$51,0)</f>
        <v>3426.8</v>
      </c>
      <c r="CA76" s="85">
        <f ca="1">VLOOKUP($E76,ETL_Price!$B$5:$CB$187,Main!CA$51,0)</f>
        <v>84524.58</v>
      </c>
      <c r="CB76" s="85">
        <f ca="1">VLOOKUP($E76,ETL_Price!$B$5:$CB$187,Main!CB$51,0)</f>
        <v>21720.25</v>
      </c>
      <c r="CC76" s="85">
        <f ca="1">VLOOKUP($E76,ETL_Price!$B$5:$CB$187,Main!CC$51,0)</f>
        <v>31115.43</v>
      </c>
      <c r="CD76" s="85">
        <f ca="1">VLOOKUP($E76,ETL_Price!$B$5:$CB$187,Main!CD$51,0)</f>
        <v>12535.51</v>
      </c>
      <c r="CE76" s="85">
        <f ca="1">VLOOKUP($E76,ETL_Price!$B$5:$CB$187,Main!CE$51,0)</f>
        <v>2327.6</v>
      </c>
      <c r="CF76" s="85">
        <f ca="1">VLOOKUP($E76,ETL_Price!$B$5:$CB$187,Main!CF$51,0)</f>
        <v>2555.85</v>
      </c>
      <c r="CG76" s="85">
        <f ca="1">VLOOKUP($E76,ETL_Price!$B$5:$CB$187,Main!CG$51,0)</f>
        <v>211.55439999999999</v>
      </c>
      <c r="CH76" s="85">
        <f ca="1">VLOOKUP($E76,ETL_Price!$B$5:$CB$187,Main!CH$51,0)</f>
        <v>283.04000000000002</v>
      </c>
      <c r="CI76" s="85">
        <f ca="1">VLOOKUP($E76,ETL_Price!$B$5:$CB$187,Main!CI$51,0)</f>
        <v>266.23</v>
      </c>
      <c r="CJ76" s="85">
        <f ca="1">VLOOKUP($E76,ETL_Price!$B$5:$CB$187,Main!CJ$51,0)</f>
        <v>251.86</v>
      </c>
      <c r="CK76" s="85">
        <f ca="1">VLOOKUP($E76,ETL_Price!$B$5:$CB$187,Main!CK$51,0)</f>
        <v>232.3407</v>
      </c>
      <c r="CL76" s="85">
        <f ca="1">VLOOKUP($E76,ETL_Price!$B$5:$CB$187,Main!CL$51,0)</f>
        <v>233.0153</v>
      </c>
      <c r="CM76" s="85">
        <f ca="1">VLOOKUP($E76,ETL_Price!$B$5:$CB$187,Main!CM$51,0)</f>
        <v>130.83699999999999</v>
      </c>
      <c r="CN76" s="85">
        <f ca="1">VLOOKUP($E76,ETL_Price!$B$5:$CB$187,Main!CN$51,0)</f>
        <v>232.4718</v>
      </c>
      <c r="CO76" s="85">
        <f ca="1">VLOOKUP($E76,ETL_Price!$B$5:$CB$187,Main!CO$51,0)</f>
        <v>68.73</v>
      </c>
      <c r="CP76" s="85">
        <f ca="1">VLOOKUP($E76,ETL_Price!$B$5:$CB$187,Main!CP$51,0)</f>
        <v>121.49</v>
      </c>
      <c r="CQ76" s="85">
        <f ca="1">VLOOKUP($E76,ETL_Price!$B$5:$CB$187,Main!CQ$51,0)</f>
        <v>489.62810000000002</v>
      </c>
      <c r="CR76" s="85">
        <f ca="1">VLOOKUP($E76,ETL_Price!$B$5:$CB$187,Main!CR$51,0)</f>
        <v>223.60900000000001</v>
      </c>
      <c r="CS76" s="85">
        <f ca="1">VLOOKUP($E76,ETL_Price!$B$5:$CB$187,Main!CS$51,0)</f>
        <v>256.29640000000001</v>
      </c>
      <c r="CT76" s="85">
        <f ca="1">VLOOKUP($E76,ETL_Price!$B$5:$CB$187,Main!CT$51,0)</f>
        <v>2002.96</v>
      </c>
      <c r="CU76" s="85">
        <f ca="1">VLOOKUP($E76,ETL_Price!$B$5:$CB$187,Main!CU$51,0)</f>
        <v>2151.06</v>
      </c>
      <c r="CV76" s="85">
        <f ca="1">VLOOKUP($E76,ETL_Price!$B$5:$CB$187,Main!CV$51,0)</f>
        <v>2829.26</v>
      </c>
      <c r="CW76" s="85">
        <f ca="1">VLOOKUP($E76,ETL_Price!$B$5:$CB$187,Main!CW$51,0)</f>
        <v>149.13980000000001</v>
      </c>
      <c r="CX76" s="85">
        <f ca="1">VLOOKUP($E76,ETL_Price!$B$5:$CB$187,Main!CX$51,0)</f>
        <v>1309.739</v>
      </c>
      <c r="CY76" s="85">
        <f ca="1">VLOOKUP($E76,ETL_Price!$B$5:$CB$187,Main!CY$51,0)</f>
        <v>211.50960000000001</v>
      </c>
      <c r="CZ76" s="85">
        <f ca="1">VLOOKUP($E76,ETL_Price!$B$5:$CB$187,Main!CZ$51,0)</f>
        <v>188.02860000000001</v>
      </c>
      <c r="DA76" s="85">
        <f ca="1">VLOOKUP($E76,ETL_Price!$B$5:$CB$187,Main!DA$51,0)</f>
        <v>285.54219999999998</v>
      </c>
      <c r="DB76" s="85">
        <f ca="1">VLOOKUP($E76,ETL_Price!$B$5:$CB$187,Main!DB$51,0)</f>
        <v>199.95830000000001</v>
      </c>
      <c r="DC76" s="85">
        <f ca="1">VLOOKUP($E76,ETL_Price!$B$5:$CB$187,Main!DC$51,0)</f>
        <v>201.7475</v>
      </c>
      <c r="DD76" s="85">
        <f ca="1">VLOOKUP($E76,ETL_Price!$B$5:$CB$187,Main!DD$51,0)</f>
        <v>221.8691</v>
      </c>
      <c r="DE76" s="85">
        <f ca="1">VLOOKUP($E76,ETL_Price!$B$5:$CB$187,Main!DE$51,0)</f>
        <v>212.84209999999999</v>
      </c>
      <c r="DF76" s="85">
        <f ca="1">VLOOKUP($E76,ETL_Price!$B$5:$CB$187,Main!DF$51,0)</f>
        <v>276.18329999999997</v>
      </c>
      <c r="DG76" s="85">
        <f ca="1">VLOOKUP($E76,ETL_Price!$B$5:$CB$187,Main!DG$51,0)</f>
        <v>2.8749000000000002</v>
      </c>
      <c r="DH76" s="85">
        <f ca="1">VLOOKUP($E76,ETL_Price!$B$5:$CB$187,Main!DH$51,0)</f>
        <v>0.70599999999999996</v>
      </c>
      <c r="DI76" s="85">
        <f ca="1">VLOOKUP($E76,ETL_Price!$B$5:$CB$187,Main!DI$51,0)</f>
        <v>2.0499000000000001</v>
      </c>
      <c r="DJ76" s="85">
        <f ca="1">VLOOKUP($E76,ETL_Price!$B$5:$CB$187,Main!DJ$51,0)</f>
        <v>2.0991</v>
      </c>
      <c r="DK76" s="85">
        <f ca="1">VLOOKUP($E76,ETL_Price!$B$5:$CB$187,Main!DK$51,0)</f>
        <v>2.3872999999999998</v>
      </c>
      <c r="DL76" s="85">
        <f ca="1">VLOOKUP($E76,ETL_Price!$B$5:$CB$187,Main!DL$51,0)</f>
        <v>1.458</v>
      </c>
      <c r="DM76" s="85">
        <f ca="1">VLOOKUP($E76,ETL_Price!$B$5:$CB$187,Main!DM$51,0)</f>
        <v>24.6769</v>
      </c>
      <c r="DN76" s="85">
        <f ca="1">VLOOKUP($E76,ETL_Price!$B$5:$CB$187,Main!DN$51,0)</f>
        <v>1.88</v>
      </c>
      <c r="DO76" s="85">
        <f ca="1">VLOOKUP($E76,ETL_Price!$B$5:$CB$187,Main!DO$51,0)</f>
        <v>261.94200000000001</v>
      </c>
      <c r="DP76" s="85">
        <f ca="1">VLOOKUP($E76,ETL_Price!$B$5:$CB$187,Main!DP$51,0)</f>
        <v>108.414</v>
      </c>
      <c r="DQ76" s="85">
        <f ca="1">VLOOKUP($E76,ETL_Price!$B$5:$CB$187,Main!DQ$51,0)</f>
        <v>51.381999999999998</v>
      </c>
      <c r="DR76" s="85">
        <f ca="1">VLOOKUP($E76,ETL_Price!$B$5:$CB$187,Main!DR$51,0)</f>
        <v>319.584</v>
      </c>
      <c r="DS76" s="85">
        <f ca="1">VLOOKUP($E76,ETL_Price!$B$5:$CB$187,Main!DS$51,0)</f>
        <v>119.889</v>
      </c>
      <c r="DT76" s="85">
        <f ca="1">VLOOKUP($E76,ETL_Price!$B$5:$CB$187,Main!DT$51,0)</f>
        <v>217.9152</v>
      </c>
      <c r="DU76" s="85">
        <f ca="1">VLOOKUP($E76,ETL_Price!$B$5:$CB$187,Main!DU$51,0)</f>
        <v>154.798</v>
      </c>
      <c r="DV76" s="85">
        <f ca="1">VLOOKUP($E76,ETL_Price!$B$5:$CB$187,Main!DV$51,0)</f>
        <v>428.0985</v>
      </c>
      <c r="DW76" s="85">
        <f ca="1">VLOOKUP($E76,ETL_Price!$B$5:$CB$187,Main!DW$51,0)</f>
        <v>19.46</v>
      </c>
      <c r="DX76" s="85">
        <f ca="1">VLOOKUP($E76,ETL_Price!$B$5:$CB$187,Main!DX$51,0)</f>
        <v>23.11</v>
      </c>
      <c r="DY76" s="85">
        <f ca="1">VLOOKUP($E76,ETL_Price!$B$5:$CB$187,Main!DY$51,0)</f>
        <v>8.74</v>
      </c>
      <c r="DZ76" s="85">
        <f ca="1">VLOOKUP($E76,ETL_Price!$B$5:$CB$187,Main!DZ$51,0)</f>
        <v>6.1725000000000003</v>
      </c>
      <c r="EA76" s="85">
        <f ca="1">VLOOKUP($E76,ETL_Price!$B$5:$CB$187,Main!EA$51,0)</f>
        <v>1353.2</v>
      </c>
      <c r="EB76" s="85">
        <f ca="1">VLOOKUP($E76,ETL_Price!$B$5:$CB$187,Main!EB$51,0)</f>
        <v>16.712</v>
      </c>
      <c r="EC76" s="85">
        <f ca="1">VLOOKUP($E76,ETL_Price!$B$5:$CB$187,Main!EC$51,0)</f>
        <v>61.68</v>
      </c>
      <c r="ED76" s="85">
        <f ca="1">VLOOKUP($E76,ETL_Price!$B$5:$CB$187,Main!ED$51,0)</f>
        <v>6.2987000000000002</v>
      </c>
      <c r="EE76" s="85">
        <f ca="1">VLOOKUP($E76,ETL_Price!$B$5:$CB$187,Main!EE$51,0)</f>
        <v>111.82</v>
      </c>
      <c r="EF76" s="85">
        <f ca="1">VLOOKUP($E76,ETL_Price!$B$5:$CB$187,Main!EF$51,0)</f>
        <v>1.2405999999999999</v>
      </c>
      <c r="EG76" s="85">
        <f ca="1">VLOOKUP($E76,ETL_Price!$B$5:$CB$187,Main!EG$51,0)</f>
        <v>1.4026000000000001</v>
      </c>
      <c r="EH76" s="85">
        <f ca="1">VLOOKUP($E76,ETL_Price!$B$5:$CB$187,Main!EH$51,0)</f>
        <v>106.21</v>
      </c>
      <c r="EI76" s="85">
        <f ca="1">VLOOKUP($E76,ETL_Price!$B$5:$CB$187,Main!EI$51,0)</f>
        <v>56.4009</v>
      </c>
      <c r="EJ76" s="85">
        <f ca="1">VLOOKUP($E76,ETL_Price!$B$5:$CB$187,Main!EJ$51,0)</f>
        <v>11.596</v>
      </c>
      <c r="EK76" s="85">
        <f ca="1">VLOOKUP($E76,ETL_Price!$B$5:$CB$187,Main!EK$51,0)</f>
        <v>3.2303999999999999</v>
      </c>
    </row>
    <row r="77" spans="3:141">
      <c r="C77" s="85">
        <f>MATCH(E77,ETL_Price!$B$5:$B$187,0)</f>
        <v>24</v>
      </c>
      <c r="E77" s="119">
        <f>IF(ISNUMBER(Equities!$C29),Equities!B29,"")</f>
        <v>43146</v>
      </c>
      <c r="F77" s="120">
        <f ca="1">IF(ISNUMBER(OFFSET(INDIRECT($F$50),Main!$C77,1)),OFFSET(INDIRECT($F$50),Main!$C77,1)/100,"")</f>
        <v>0.16484699999999999</v>
      </c>
      <c r="G77" s="120">
        <f ca="1">IF(ISNUMBER(VLOOKUP($E77,ETL_Price!$B$5:$DV$187,G$50,0)),VLOOKUP($E77,ETL_Price!$B$5:$DV$187,G$50,0)/100,"")</f>
        <v>0.16269999999999998</v>
      </c>
      <c r="H77" s="120">
        <f ca="1">IF(ISNUMBER(VLOOKUP($E77,ETL_Price!$B$5:$DV$187,H$50,0)),VLOOKUP($E77,ETL_Price!$B$5:$DV$187,H$50,0)/100,"")</f>
        <v>0.19769999999999999</v>
      </c>
      <c r="I77" s="120">
        <f ca="1">IF(ISNUMBER(VLOOKUP($E77,ETL_Price!$B$5:$DV$187,I$50,0)),VLOOKUP($E77,ETL_Price!$B$5:$DV$187,I$50,0)/100,"")</f>
        <v>0.25219999999999998</v>
      </c>
      <c r="K77" s="85">
        <f ca="1">IF(ISNUMBER(CORREL(ETL_Rtn!$C28:$C87,ETL_Rtn!E28:E87)),CORREL(ETL_Rtn!$C28:$C87,ETL_Rtn!E28:E87),"")</f>
        <v>0.27257186580729709</v>
      </c>
      <c r="L77" s="85">
        <f ca="1">IF(ISNUMBER(CORREL(ETL_Rtn!$C28:$C87,ETL_Rtn!F28:F87)),CORREL(ETL_Rtn!$C28:$C87,ETL_Rtn!F28:F87),"")</f>
        <v>0.42383154186526512</v>
      </c>
      <c r="M77" s="85">
        <f ca="1">IF(ISNUMBER(CORREL(ETL_Rtn!$C28:$C87,ETL_Rtn!G28:G87)),CORREL(ETL_Rtn!$C28:$C87,ETL_Rtn!G28:G87),"")</f>
        <v>0.20611292128078751</v>
      </c>
      <c r="N77" s="85">
        <f ca="1">IF(ISNUMBER(CORREL(ETL_Rtn!$C28:$C87,ETL_Rtn!H28:H87)),CORREL(ETL_Rtn!$C28:$C87,ETL_Rtn!H28:H87),"")</f>
        <v>0.47882800667698927</v>
      </c>
      <c r="O77" s="85">
        <f ca="1">IF(ISNUMBER(CORREL(ETL_Rtn!$C28:$C87,ETL_Rtn!I28:I87)),CORREL(ETL_Rtn!$C28:$C87,ETL_Rtn!I28:I87),"")</f>
        <v>0.87274529065597306</v>
      </c>
      <c r="P77" s="85">
        <f ca="1">IF(ISNUMBER(CORREL(ETL_Rtn!$C28:$C87,ETL_Rtn!J28:J87)),CORREL(ETL_Rtn!$C28:$C87,ETL_Rtn!J28:J87),"")</f>
        <v>0.8147317714203075</v>
      </c>
      <c r="Q77" s="85">
        <f ca="1">IF(ISNUMBER(CORREL(ETL_Rtn!$C28:$C87,ETL_Rtn!K28:K87)),CORREL(ETL_Rtn!$C28:$C87,ETL_Rtn!K28:K87),"")</f>
        <v>0.32191102558020102</v>
      </c>
      <c r="R77" s="85">
        <f ca="1">IF(ISNUMBER(CORREL(ETL_Rtn!$C28:$C87,ETL_Rtn!L28:L87)),CORREL(ETL_Rtn!$C28:$C87,ETL_Rtn!L28:L87),"")</f>
        <v>0.44260592941366877</v>
      </c>
      <c r="S77" s="85">
        <f ca="1">IF(ISNUMBER(CORREL(ETL_Rtn!$C28:$C87,ETL_Rtn!M28:M87)),CORREL(ETL_Rtn!$C28:$C87,ETL_Rtn!M28:M87),"")</f>
        <v>0.46451456242962758</v>
      </c>
      <c r="T77" s="85">
        <f ca="1">IF(ISNUMBER(CORREL(ETL_Rtn!$C28:$C87,ETL_Rtn!N28:N87)),CORREL(ETL_Rtn!$C28:$C87,ETL_Rtn!N28:N87),"")</f>
        <v>0.5360631581458144</v>
      </c>
      <c r="U77" s="85">
        <f ca="1">IF(ISNUMBER(CORREL(ETL_Rtn!$C28:$C87,ETL_Rtn!O28:O87)),CORREL(ETL_Rtn!$C28:$C87,ETL_Rtn!O28:O87),"")</f>
        <v>0.43669414265165835</v>
      </c>
      <c r="V77" s="85">
        <f ca="1">IF(ISNUMBER(CORREL(ETL_Rtn!$C28:$C87,ETL_Rtn!P28:P87)),CORREL(ETL_Rtn!$C28:$C87,ETL_Rtn!P28:P87),"")</f>
        <v>0.49781090323925553</v>
      </c>
      <c r="W77" s="85">
        <f ca="1">IF(ISNUMBER(CORREL(ETL_Rtn!$C28:$C87,ETL_Rtn!Q28:Q87)),CORREL(ETL_Rtn!$C28:$C87,ETL_Rtn!Q28:Q87),"")</f>
        <v>0.3578133789872055</v>
      </c>
      <c r="X77" s="85">
        <f ca="1">IF(ISNUMBER(CORREL(ETL_Rtn!$C28:$C87,ETL_Rtn!R28:R87)),CORREL(ETL_Rtn!$C28:$C87,ETL_Rtn!R28:R87),"")</f>
        <v>0.40992473121923023</v>
      </c>
      <c r="Y77" s="85">
        <f ca="1">IF(ISNUMBER(CORREL(ETL_Rtn!$C28:$C87,ETL_Rtn!S28:S87)),CORREL(ETL_Rtn!$C28:$C87,ETL_Rtn!S28:S87),"")</f>
        <v>0.45034443017838777</v>
      </c>
      <c r="Z77" s="85">
        <f ca="1">IF(ISNUMBER(CORREL(ETL_Rtn!$C28:$C87,ETL_Rtn!T28:T87)),CORREL(ETL_Rtn!$C28:$C87,ETL_Rtn!T28:T87),"")</f>
        <v>0.26275669812530666</v>
      </c>
      <c r="AA77" s="85">
        <f ca="1">IF(ISNUMBER(CORREL(ETL_Rtn!$C28:$C87,ETL_Rtn!U28:U87)),CORREL(ETL_Rtn!$C28:$C87,ETL_Rtn!U28:U87),"")</f>
        <v>0.37428291993600693</v>
      </c>
      <c r="AB77" s="85">
        <f ca="1">IF(ISNUMBER(CORREL(ETL_Rtn!$C28:$C87,ETL_Rtn!V28:V87)),CORREL(ETL_Rtn!$C28:$C87,ETL_Rtn!V28:V87),"")</f>
        <v>0.36650771203441312</v>
      </c>
      <c r="AC77" s="85">
        <f ca="1">IF(ISNUMBER(CORREL(ETL_Rtn!$C28:$C87,ETL_Rtn!W28:W87)),CORREL(ETL_Rtn!$C28:$C87,ETL_Rtn!W28:W87),"")</f>
        <v>0.14755223081013155</v>
      </c>
      <c r="AD77" s="85">
        <f ca="1">IF(ISNUMBER(CORREL(ETL_Rtn!$C28:$C87,ETL_Rtn!X28:X87)),CORREL(ETL_Rtn!$C28:$C87,ETL_Rtn!X28:X87),"")</f>
        <v>0.14261397569781001</v>
      </c>
      <c r="AE77" s="85">
        <f ca="1">IF(ISNUMBER(CORREL(ETL_Rtn!$C28:$C87,ETL_Rtn!Y28:Y87)),CORREL(ETL_Rtn!$C28:$C87,ETL_Rtn!Y28:Y87),"")</f>
        <v>0.14505388896888502</v>
      </c>
      <c r="AF77" s="85">
        <f ca="1">IF(ISNUMBER(CORREL(ETL_Rtn!$C28:$C87,ETL_Rtn!Z28:Z87)),CORREL(ETL_Rtn!$C28:$C87,ETL_Rtn!Z28:Z87),"")</f>
        <v>-0.12491006803512505</v>
      </c>
      <c r="AG77" s="85">
        <f ca="1">IF(ISNUMBER(CORREL(ETL_Rtn!$C28:$C87,ETL_Rtn!AA28:AA87)),CORREL(ETL_Rtn!$C28:$C87,ETL_Rtn!AA28:AA87),"")</f>
        <v>-0.16606056460235061</v>
      </c>
      <c r="AH77" s="85">
        <f ca="1">IF(ISNUMBER(CORREL(ETL_Rtn!$C28:$C87,ETL_Rtn!AB28:AB87)),CORREL(ETL_Rtn!$C28:$C87,ETL_Rtn!AB28:AB87),"")</f>
        <v>-7.2269581246108161E-2</v>
      </c>
      <c r="AI77" s="85">
        <f ca="1">IF(ISNUMBER(CORREL(ETL_Rtn!$C28:$C87,ETL_Rtn!AC28:AC87)),CORREL(ETL_Rtn!$C28:$C87,ETL_Rtn!AC28:AC87),"")</f>
        <v>0.31439306028142827</v>
      </c>
      <c r="AJ77" s="85">
        <f ca="1">IF(ISNUMBER(CORREL(ETL_Rtn!$C28:$C87,ETL_Rtn!AD28:AD87)),CORREL(ETL_Rtn!$C28:$C87,ETL_Rtn!AD28:AD87),"")</f>
        <v>0.44379796526775106</v>
      </c>
      <c r="AK77" s="85">
        <f ca="1">IF(ISNUMBER(CORREL(ETL_Rtn!$C28:$C87,ETL_Rtn!AE28:AE87)),CORREL(ETL_Rtn!$C28:$C87,ETL_Rtn!AE28:AE87),"")</f>
        <v>5.8770931067069022E-2</v>
      </c>
      <c r="AL77" s="85">
        <f ca="1">IF(ISNUMBER(CORREL(ETL_Rtn!$C28:$C87,ETL_Rtn!AF28:AF87)),CORREL(ETL_Rtn!$C28:$C87,ETL_Rtn!AF28:AF87),"")</f>
        <v>-7.5013953249315922E-3</v>
      </c>
      <c r="AM77" s="85">
        <f ca="1">IF(ISNUMBER(CORREL(ETL_Rtn!$C28:$C87,ETL_Rtn!AG28:AG87)),CORREL(ETL_Rtn!$C28:$C87,ETL_Rtn!AG28:AG87),"")</f>
        <v>0.38596752784957095</v>
      </c>
      <c r="AN77" s="85">
        <f ca="1">IF(ISNUMBER(CORREL(ETL_Rtn!$C28:$C87,ETL_Rtn!AH28:AH87)),CORREL(ETL_Rtn!$C28:$C87,ETL_Rtn!AH28:AH87),"")</f>
        <v>7.5194894093308845E-2</v>
      </c>
      <c r="AO77" s="85">
        <f ca="1">IF(ISNUMBER(CORREL(ETL_Rtn!$C28:$C87,ETL_Rtn!AI28:AI87)),CORREL(ETL_Rtn!$C28:$C87,ETL_Rtn!AI28:AI87),"")</f>
        <v>1.3430544073842927E-2</v>
      </c>
      <c r="AP77" s="85">
        <f ca="1">IF(ISNUMBER(CORREL(ETL_Rtn!$C28:$C87,ETL_Rtn!AJ28:AJ87)),CORREL(ETL_Rtn!$C28:$C87,ETL_Rtn!AJ28:AJ87),"")</f>
        <v>3.4108144306558112E-2</v>
      </c>
      <c r="AQ77" s="85">
        <f ca="1">IF(ISNUMBER(CORREL(ETL_Rtn!$C28:$C87,ETL_Rtn!AK28:AK87)),CORREL(ETL_Rtn!$C28:$C87,ETL_Rtn!AK28:AK87),"")</f>
        <v>1.7202879719389223E-2</v>
      </c>
      <c r="AR77" s="85">
        <f ca="1">IF(ISNUMBER(CORREL(ETL_Rtn!$C28:$C87,ETL_Rtn!AL28:AL87)),CORREL(ETL_Rtn!$C28:$C87,ETL_Rtn!AL28:AL87),"")</f>
        <v>0.12925621963828759</v>
      </c>
      <c r="AS77" s="85">
        <f ca="1">IF(ISNUMBER(CORREL(ETL_Rtn!$C28:$C87,ETL_Rtn!AM28:AM87)),CORREL(ETL_Rtn!$C28:$C87,ETL_Rtn!AM28:AM87),"")</f>
        <v>1.6636712196374331E-2</v>
      </c>
      <c r="AT77" s="85">
        <f ca="1">IF(ISNUMBER(CORREL(ETL_Rtn!$C28:$C87,ETL_Rtn!AN28:AN87)),CORREL(ETL_Rtn!$C28:$C87,ETL_Rtn!AN28:AN87),"")</f>
        <v>0.23536105310558417</v>
      </c>
      <c r="AU77" s="85">
        <f ca="1">IF(ISNUMBER(CORREL(ETL_Rtn!$C28:$C87,ETL_Rtn!AO28:AO87)),CORREL(ETL_Rtn!$C28:$C87,ETL_Rtn!AO28:AO87),"")</f>
        <v>0.28744802551959636</v>
      </c>
      <c r="AV77" s="85">
        <f ca="1">IF(ISNUMBER(CORREL(ETL_Rtn!$C28:$C87,ETL_Rtn!AP28:AP87)),CORREL(ETL_Rtn!$C28:$C87,ETL_Rtn!AP28:AP87),"")</f>
        <v>0.22486996549984903</v>
      </c>
      <c r="AW77" s="85">
        <f ca="1">IF(ISNUMBER(CORREL(ETL_Rtn!$C28:$C87,ETL_Rtn!AQ28:AQ87)),CORREL(ETL_Rtn!$C28:$C87,ETL_Rtn!AQ28:AQ87),"")</f>
        <v>-0.1147163445381205</v>
      </c>
      <c r="AX77" s="85">
        <f ca="1">IF(ISNUMBER(CORREL(ETL_Rtn!$C28:$C87,ETL_Rtn!AR28:AR87)),CORREL(ETL_Rtn!$C28:$C87,ETL_Rtn!AR28:AR87),"")</f>
        <v>-5.998577024029797E-2</v>
      </c>
      <c r="AY77" s="85">
        <f ca="1">IF(ISNUMBER(CORREL(ETL_Rtn!$C28:$C87,ETL_Rtn!AS28:AS87)),CORREL(ETL_Rtn!$C28:$C87,ETL_Rtn!AS28:AS87),"")</f>
        <v>5.6175341805547278E-2</v>
      </c>
      <c r="AZ77" s="85">
        <f ca="1">IF(ISNUMBER(CORREL(ETL_Rtn!$C28:$C87,ETL_Rtn!AT28:AT87)),CORREL(ETL_Rtn!$C28:$C87,ETL_Rtn!AT28:AT87),"")</f>
        <v>-5.0960106014178656E-2</v>
      </c>
      <c r="BA77" s="85">
        <f ca="1">IF(ISNUMBER(CORREL(ETL_Rtn!$C28:$C87,ETL_Rtn!AU28:AU87)),CORREL(ETL_Rtn!$C28:$C87,ETL_Rtn!AU28:AU87),"")</f>
        <v>-0.47722167416946482</v>
      </c>
      <c r="BB77" s="85">
        <f ca="1">IF(ISNUMBER(CORREL(ETL_Rtn!$C28:$C87,ETL_Rtn!AV28:AV87)),CORREL(ETL_Rtn!$C28:$C87,ETL_Rtn!AV28:AV87),"")</f>
        <v>-0.38464227950275809</v>
      </c>
      <c r="BC77" s="85">
        <f ca="1">IF(ISNUMBER(CORREL(ETL_Rtn!$C28:$C87,ETL_Rtn!AW28:AW87)),CORREL(ETL_Rtn!$C28:$C87,ETL_Rtn!AW28:AW87),"")</f>
        <v>-0.33848734086737908</v>
      </c>
      <c r="BD77" s="85">
        <f ca="1">IF(ISNUMBER(CORREL(ETL_Rtn!$C28:$C87,ETL_Rtn!AX28:AX87)),CORREL(ETL_Rtn!$C28:$C87,ETL_Rtn!AX28:AX87),"")</f>
        <v>-0.29898191106194832</v>
      </c>
      <c r="BE77" s="85">
        <f ca="1">IF(ISNUMBER(CORREL(ETL_Rtn!$C28:$C87,ETL_Rtn!AY28:AY87)),CORREL(ETL_Rtn!$C28:$C87,ETL_Rtn!AY28:AY87),"")</f>
        <v>-0.23301031668220479</v>
      </c>
      <c r="BF77" s="85">
        <f ca="1">IF(ISNUMBER(CORREL(ETL_Rtn!$C28:$C87,ETL_Rtn!AZ28:AZ87)),CORREL(ETL_Rtn!$C28:$C87,ETL_Rtn!AZ28:AZ87),"")</f>
        <v>-0.3175066546975438</v>
      </c>
      <c r="BG77" s="85">
        <f ca="1">IF(ISNUMBER(CORREL(ETL_Rtn!$C28:$C87,ETL_Rtn!BA28:BA87)),CORREL(ETL_Rtn!$C28:$C87,ETL_Rtn!BA28:BA87),"")</f>
        <v>-0.3111681656024986</v>
      </c>
      <c r="BH77" s="85">
        <f ca="1">IF(ISNUMBER(CORREL(ETL_Rtn!$C28:$C87,ETL_Rtn!BB28:BB87)),CORREL(ETL_Rtn!$C28:$C87,ETL_Rtn!BB28:BB87),"")</f>
        <v>-0.29777711851439825</v>
      </c>
      <c r="BI77" s="85">
        <f ca="1">IF(ISNUMBER(CORREL(ETL_Rtn!$C28:$C87,ETL_Rtn!BC28:BC87)),CORREL(ETL_Rtn!$C28:$C87,ETL_Rtn!BC28:BC87),"")</f>
        <v>-0.27927293699356309</v>
      </c>
      <c r="BJ77" s="85">
        <f ca="1">IF(ISNUMBER(CORREL(ETL_Rtn!$C28:$C87,ETL_Rtn!BD28:BD87)),CORREL(ETL_Rtn!$C28:$C87,ETL_Rtn!BD28:BD87),"")</f>
        <v>-0.28203757509326211</v>
      </c>
      <c r="BK77" s="85">
        <f ca="1">IF(ISNUMBER(CORREL(ETL_Rtn!$C28:$C87,ETL_Rtn!BE28:BE87)),CORREL(ETL_Rtn!$C28:$C87,ETL_Rtn!BE28:BE87),"")</f>
        <v>-0.36339085567742552</v>
      </c>
      <c r="BL77" s="85">
        <f ca="1">IF(ISNUMBER(CORREL(ETL_Rtn!$C28:$C87,ETL_Rtn!BF28:BF87)),CORREL(ETL_Rtn!$C28:$C87,ETL_Rtn!BF28:BF87),"")</f>
        <v>-3.5752394199594577E-2</v>
      </c>
      <c r="BM77" s="85">
        <f ca="1">IF(ISNUMBER(CORREL(ETL_Rtn!$C28:$C87,ETL_Rtn!BG28:BG87)),CORREL(ETL_Rtn!$C28:$C87,ETL_Rtn!BG28:BG87),"")</f>
        <v>0.34624998881044966</v>
      </c>
      <c r="BN77" s="85">
        <f ca="1">IF(ISNUMBER(CORREL(ETL_Rtn!$C28:$C87,ETL_Rtn!BH28:BH87)),CORREL(ETL_Rtn!$C28:$C87,ETL_Rtn!BH28:BH87),"")</f>
        <v>0.34432958050501811</v>
      </c>
      <c r="BO77" s="85">
        <f ca="1">IF(ISNUMBER(CORREL(ETL_Rtn!$C28:$C87,ETL_Rtn!BI28:BI87)),CORREL(ETL_Rtn!$C28:$C87,ETL_Rtn!BI28:BI87),"")</f>
        <v>0.48437588665283704</v>
      </c>
      <c r="BP77" s="85">
        <f ca="1">IF(ISNUMBER(CORREL(ETL_Rtn!$C28:$C87,ETL_Rtn!BJ28:BJ87)),CORREL(ETL_Rtn!$C28:$C87,ETL_Rtn!BJ28:BJ87),"")</f>
        <v>-4.3682286053960052E-2</v>
      </c>
      <c r="BQ77" s="85">
        <f ca="1">IF(ISNUMBER(CORREL(ETL_Rtn!$C28:$C87,ETL_Rtn!BK28:BK87)),CORREL(ETL_Rtn!$C28:$C87,ETL_Rtn!BK28:BK87),"")</f>
        <v>0.20072773902425023</v>
      </c>
      <c r="BR77" s="85">
        <f ca="1">IF(ISNUMBER(CORREL(ETL_Rtn!$C28:$C87,ETL_Rtn!BL28:BL87)),CORREL(ETL_Rtn!$C28:$C87,ETL_Rtn!BL28:BL87),"")</f>
        <v>0.35565627469702343</v>
      </c>
      <c r="BS77" s="85">
        <f ca="1">IF(ISNUMBER(CORREL(ETL_Rtn!$C28:$C87,ETL_Rtn!BM28:BM87)),CORREL(ETL_Rtn!$C28:$C87,ETL_Rtn!BM28:BM87),"")</f>
        <v>0.3129912637275365</v>
      </c>
      <c r="BT77" s="85">
        <f ca="1">IF(ISNUMBER(CORREL(ETL_Rtn!$C28:$C87,ETL_Rtn!BN28:BN87)),CORREL(ETL_Rtn!$C28:$C87,ETL_Rtn!BN28:BN87),"")</f>
        <v>-0.17604819081983916</v>
      </c>
      <c r="BU77" s="85">
        <f ca="1">IF(ISNUMBER(CORREL(ETL_Rtn!$C28:$C87,ETL_Rtn!BO28:BO87)),CORREL(ETL_Rtn!$C28:$C87,ETL_Rtn!BO28:BO87),"")</f>
        <v>-0.32811179415763908</v>
      </c>
      <c r="BV77" s="85">
        <f ca="1">IF(ISNUMBER(CORREL(ETL_Rtn!$C28:$C87,ETL_Rtn!BP28:BP87)),CORREL(ETL_Rtn!$C28:$C87,ETL_Rtn!BP28:BP87),"")</f>
        <v>7.3545478469553994E-3</v>
      </c>
      <c r="BW77" s="85">
        <f ca="1">IF(ISNUMBER(CORREL(ETL_Rtn!$C28:$C87,ETL_Rtn!BQ28:BQ87)),CORREL(ETL_Rtn!$C28:$C87,ETL_Rtn!BQ28:BQ87),"")</f>
        <v>-0.17430284367973531</v>
      </c>
      <c r="BY77" s="85">
        <f ca="1">VLOOKUP($E77,ETL_Price!$B$5:$CB$187,Main!BY$51,0)</f>
        <v>2731.2</v>
      </c>
      <c r="BZ77" s="85">
        <f ca="1">VLOOKUP($E77,ETL_Price!$B$5:$CB$187,Main!BZ$51,0)</f>
        <v>3389.63</v>
      </c>
      <c r="CA77" s="85">
        <f ca="1">VLOOKUP($E77,ETL_Price!$B$5:$CB$187,Main!CA$51,0)</f>
        <v>84290.559999999998</v>
      </c>
      <c r="CB77" s="85">
        <f ca="1">VLOOKUP($E77,ETL_Price!$B$5:$CB$187,Main!CB$51,0)</f>
        <v>21464.98</v>
      </c>
      <c r="CC77" s="85">
        <f ca="1">VLOOKUP($E77,ETL_Price!$B$5:$CB$187,Main!CC$51,0)</f>
        <v>31115.43</v>
      </c>
      <c r="CD77" s="85">
        <f ca="1">VLOOKUP($E77,ETL_Price!$B$5:$CB$187,Main!CD$51,0)</f>
        <v>12535.51</v>
      </c>
      <c r="CE77" s="85">
        <f ca="1">VLOOKUP($E77,ETL_Price!$B$5:$CB$187,Main!CE$51,0)</f>
        <v>2327.5700000000002</v>
      </c>
      <c r="CF77" s="85">
        <f ca="1">VLOOKUP($E77,ETL_Price!$B$5:$CB$187,Main!CF$51,0)</f>
        <v>2548.79</v>
      </c>
      <c r="CG77" s="85">
        <f ca="1">VLOOKUP($E77,ETL_Price!$B$5:$CB$187,Main!CG$51,0)</f>
        <v>211.1369</v>
      </c>
      <c r="CH77" s="85">
        <f ca="1">VLOOKUP($E77,ETL_Price!$B$5:$CB$187,Main!CH$51,0)</f>
        <v>282.83</v>
      </c>
      <c r="CI77" s="85">
        <f ca="1">VLOOKUP($E77,ETL_Price!$B$5:$CB$187,Main!CI$51,0)</f>
        <v>265</v>
      </c>
      <c r="CJ77" s="85">
        <f ca="1">VLOOKUP($E77,ETL_Price!$B$5:$CB$187,Main!CJ$51,0)</f>
        <v>251.65</v>
      </c>
      <c r="CK77" s="85">
        <f ca="1">VLOOKUP($E77,ETL_Price!$B$5:$CB$187,Main!CK$51,0)</f>
        <v>230.62889999999999</v>
      </c>
      <c r="CL77" s="85">
        <f ca="1">VLOOKUP($E77,ETL_Price!$B$5:$CB$187,Main!CL$51,0)</f>
        <v>230.9931</v>
      </c>
      <c r="CM77" s="85">
        <f ca="1">VLOOKUP($E77,ETL_Price!$B$5:$CB$187,Main!CM$51,0)</f>
        <v>130.6258</v>
      </c>
      <c r="CN77" s="85">
        <f ca="1">VLOOKUP($E77,ETL_Price!$B$5:$CB$187,Main!CN$51,0)</f>
        <v>232.7277</v>
      </c>
      <c r="CO77" s="85">
        <f ca="1">VLOOKUP($E77,ETL_Price!$B$5:$CB$187,Main!CO$51,0)</f>
        <v>68.22</v>
      </c>
      <c r="CP77" s="85">
        <f ca="1">VLOOKUP($E77,ETL_Price!$B$5:$CB$187,Main!CP$51,0)</f>
        <v>120.26</v>
      </c>
      <c r="CQ77" s="85">
        <f ca="1">VLOOKUP($E77,ETL_Price!$B$5:$CB$187,Main!CQ$51,0)</f>
        <v>488.9776</v>
      </c>
      <c r="CR77" s="85">
        <f ca="1">VLOOKUP($E77,ETL_Price!$B$5:$CB$187,Main!CR$51,0)</f>
        <v>223.2534</v>
      </c>
      <c r="CS77" s="85">
        <f ca="1">VLOOKUP($E77,ETL_Price!$B$5:$CB$187,Main!CS$51,0)</f>
        <v>256.03539999999998</v>
      </c>
      <c r="CT77" s="85">
        <f ca="1">VLOOKUP($E77,ETL_Price!$B$5:$CB$187,Main!CT$51,0)</f>
        <v>2000.76</v>
      </c>
      <c r="CU77" s="85">
        <f ca="1">VLOOKUP($E77,ETL_Price!$B$5:$CB$187,Main!CU$51,0)</f>
        <v>2149.4299999999998</v>
      </c>
      <c r="CV77" s="85">
        <f ca="1">VLOOKUP($E77,ETL_Price!$B$5:$CB$187,Main!CV$51,0)</f>
        <v>2826.18</v>
      </c>
      <c r="CW77" s="85">
        <f ca="1">VLOOKUP($E77,ETL_Price!$B$5:$CB$187,Main!CW$51,0)</f>
        <v>149.1</v>
      </c>
      <c r="CX77" s="85">
        <f ca="1">VLOOKUP($E77,ETL_Price!$B$5:$CB$187,Main!CX$51,0)</f>
        <v>1305.9110000000001</v>
      </c>
      <c r="CY77" s="85">
        <f ca="1">VLOOKUP($E77,ETL_Price!$B$5:$CB$187,Main!CY$51,0)</f>
        <v>211.3494</v>
      </c>
      <c r="CZ77" s="85">
        <f ca="1">VLOOKUP($E77,ETL_Price!$B$5:$CB$187,Main!CZ$51,0)</f>
        <v>187.8604</v>
      </c>
      <c r="DA77" s="85">
        <f ca="1">VLOOKUP($E77,ETL_Price!$B$5:$CB$187,Main!DA$51,0)</f>
        <v>285.46230000000003</v>
      </c>
      <c r="DB77" s="85">
        <f ca="1">VLOOKUP($E77,ETL_Price!$B$5:$CB$187,Main!DB$51,0)</f>
        <v>199.8297</v>
      </c>
      <c r="DC77" s="85">
        <f ca="1">VLOOKUP($E77,ETL_Price!$B$5:$CB$187,Main!DC$51,0)</f>
        <v>201.6754</v>
      </c>
      <c r="DD77" s="85">
        <f ca="1">VLOOKUP($E77,ETL_Price!$B$5:$CB$187,Main!DD$51,0)</f>
        <v>221.72819999999999</v>
      </c>
      <c r="DE77" s="85">
        <f ca="1">VLOOKUP($E77,ETL_Price!$B$5:$CB$187,Main!DE$51,0)</f>
        <v>212.42</v>
      </c>
      <c r="DF77" s="85">
        <f ca="1">VLOOKUP($E77,ETL_Price!$B$5:$CB$187,Main!DF$51,0)</f>
        <v>275.74459999999999</v>
      </c>
      <c r="DG77" s="85">
        <f ca="1">VLOOKUP($E77,ETL_Price!$B$5:$CB$187,Main!DG$51,0)</f>
        <v>2.9095</v>
      </c>
      <c r="DH77" s="85">
        <f ca="1">VLOOKUP($E77,ETL_Price!$B$5:$CB$187,Main!DH$51,0)</f>
        <v>0.76400000000000001</v>
      </c>
      <c r="DI77" s="85">
        <f ca="1">VLOOKUP($E77,ETL_Price!$B$5:$CB$187,Main!DI$51,0)</f>
        <v>2.0455000000000001</v>
      </c>
      <c r="DJ77" s="85">
        <f ca="1">VLOOKUP($E77,ETL_Price!$B$5:$CB$187,Main!DJ$51,0)</f>
        <v>2.1135000000000002</v>
      </c>
      <c r="DK77" s="85">
        <f ca="1">VLOOKUP($E77,ETL_Price!$B$5:$CB$187,Main!DK$51,0)</f>
        <v>2.411</v>
      </c>
      <c r="DL77" s="85">
        <f ca="1">VLOOKUP($E77,ETL_Price!$B$5:$CB$187,Main!DL$51,0)</f>
        <v>1.4830000000000001</v>
      </c>
      <c r="DM77" s="85">
        <f ca="1">VLOOKUP($E77,ETL_Price!$B$5:$CB$187,Main!DM$51,0)</f>
        <v>24.453099999999999</v>
      </c>
      <c r="DN77" s="85">
        <f ca="1">VLOOKUP($E77,ETL_Price!$B$5:$CB$187,Main!DN$51,0)</f>
        <v>1.44</v>
      </c>
      <c r="DO77" s="85">
        <f ca="1">VLOOKUP($E77,ETL_Price!$B$5:$CB$187,Main!DO$51,0)</f>
        <v>268.68700000000001</v>
      </c>
      <c r="DP77" s="85">
        <f ca="1">VLOOKUP($E77,ETL_Price!$B$5:$CB$187,Main!DP$51,0)</f>
        <v>111.83</v>
      </c>
      <c r="DQ77" s="85">
        <f ca="1">VLOOKUP($E77,ETL_Price!$B$5:$CB$187,Main!DQ$51,0)</f>
        <v>52.970999999999997</v>
      </c>
      <c r="DR77" s="85">
        <f ca="1">VLOOKUP($E77,ETL_Price!$B$5:$CB$187,Main!DR$51,0)</f>
        <v>323.87900000000002</v>
      </c>
      <c r="DS77" s="85">
        <f ca="1">VLOOKUP($E77,ETL_Price!$B$5:$CB$187,Main!DS$51,0)</f>
        <v>122.11799999999999</v>
      </c>
      <c r="DT77" s="85">
        <f ca="1">VLOOKUP($E77,ETL_Price!$B$5:$CB$187,Main!DT$51,0)</f>
        <v>216.00710000000001</v>
      </c>
      <c r="DU77" s="85">
        <f ca="1">VLOOKUP($E77,ETL_Price!$B$5:$CB$187,Main!DU$51,0)</f>
        <v>152.91079999999999</v>
      </c>
      <c r="DV77" s="85">
        <f ca="1">VLOOKUP($E77,ETL_Price!$B$5:$CB$187,Main!DV$51,0)</f>
        <v>425.89120000000003</v>
      </c>
      <c r="DW77" s="85">
        <f ca="1">VLOOKUP($E77,ETL_Price!$B$5:$CB$187,Main!DW$51,0)</f>
        <v>19.13</v>
      </c>
      <c r="DX77" s="85">
        <f ca="1">VLOOKUP($E77,ETL_Price!$B$5:$CB$187,Main!DX$51,0)</f>
        <v>24.02</v>
      </c>
      <c r="DY77" s="85">
        <f ca="1">VLOOKUP($E77,ETL_Price!$B$5:$CB$187,Main!DY$51,0)</f>
        <v>8.74</v>
      </c>
      <c r="DZ77" s="85">
        <f ca="1">VLOOKUP($E77,ETL_Price!$B$5:$CB$187,Main!DZ$51,0)</f>
        <v>6.165</v>
      </c>
      <c r="EA77" s="85">
        <f ca="1">VLOOKUP($E77,ETL_Price!$B$5:$CB$187,Main!EA$51,0)</f>
        <v>1352.1</v>
      </c>
      <c r="EB77" s="85">
        <f ca="1">VLOOKUP($E77,ETL_Price!$B$5:$CB$187,Main!EB$51,0)</f>
        <v>16.795999999999999</v>
      </c>
      <c r="EC77" s="85">
        <f ca="1">VLOOKUP($E77,ETL_Price!$B$5:$CB$187,Main!EC$51,0)</f>
        <v>61.34</v>
      </c>
      <c r="ED77" s="85">
        <f ca="1">VLOOKUP($E77,ETL_Price!$B$5:$CB$187,Main!ED$51,0)</f>
        <v>6.2823000000000002</v>
      </c>
      <c r="EE77" s="85">
        <f ca="1">VLOOKUP($E77,ETL_Price!$B$5:$CB$187,Main!EE$51,0)</f>
        <v>112.08</v>
      </c>
      <c r="EF77" s="85">
        <f ca="1">VLOOKUP($E77,ETL_Price!$B$5:$CB$187,Main!EF$51,0)</f>
        <v>1.2505999999999999</v>
      </c>
      <c r="EG77" s="85">
        <f ca="1">VLOOKUP($E77,ETL_Price!$B$5:$CB$187,Main!EG$51,0)</f>
        <v>1.4098999999999999</v>
      </c>
      <c r="EH77" s="85">
        <f ca="1">VLOOKUP($E77,ETL_Price!$B$5:$CB$187,Main!EH$51,0)</f>
        <v>106.13</v>
      </c>
      <c r="EI77" s="85">
        <f ca="1">VLOOKUP($E77,ETL_Price!$B$5:$CB$187,Main!EI$51,0)</f>
        <v>56.406500000000001</v>
      </c>
      <c r="EJ77" s="85">
        <f ca="1">VLOOKUP($E77,ETL_Price!$B$5:$CB$187,Main!EJ$51,0)</f>
        <v>11.620799999999999</v>
      </c>
      <c r="EK77" s="85">
        <f ca="1">VLOOKUP($E77,ETL_Price!$B$5:$CB$187,Main!EK$51,0)</f>
        <v>3.2313000000000001</v>
      </c>
    </row>
    <row r="78" spans="3:141">
      <c r="C78" s="85">
        <f>MATCH(E78,ETL_Price!$B$5:$B$187,0)</f>
        <v>25</v>
      </c>
      <c r="E78" s="119">
        <f>IF(ISNUMBER(Equities!$C30),Equities!B30,"")</f>
        <v>43145</v>
      </c>
      <c r="F78" s="120">
        <f ca="1">IF(ISNUMBER(OFFSET(INDIRECT($F$50),Main!$C78,1)),OFFSET(INDIRECT($F$50),Main!$C78,1)/100,"")</f>
        <v>0.16473400000000002</v>
      </c>
      <c r="G78" s="120">
        <f ca="1">IF(ISNUMBER(VLOOKUP($E78,ETL_Price!$B$5:$DV$187,G$50,0)),VLOOKUP($E78,ETL_Price!$B$5:$DV$187,G$50,0)/100,"")</f>
        <v>0.161</v>
      </c>
      <c r="H78" s="120">
        <f ca="1">IF(ISNUMBER(VLOOKUP($E78,ETL_Price!$B$5:$DV$187,H$50,0)),VLOOKUP($E78,ETL_Price!$B$5:$DV$187,H$50,0)/100,"")</f>
        <v>0.19750000000000001</v>
      </c>
      <c r="I78" s="120">
        <f ca="1">IF(ISNUMBER(VLOOKUP($E78,ETL_Price!$B$5:$DV$187,I$50,0)),VLOOKUP($E78,ETL_Price!$B$5:$DV$187,I$50,0)/100,"")</f>
        <v>0.25509999999999999</v>
      </c>
      <c r="K78" s="85">
        <f ca="1">IF(ISNUMBER(CORREL(ETL_Rtn!$C29:$C88,ETL_Rtn!E29:E88)),CORREL(ETL_Rtn!$C29:$C88,ETL_Rtn!E29:E88),"")</f>
        <v>0.25161006257666418</v>
      </c>
      <c r="L78" s="85">
        <f ca="1">IF(ISNUMBER(CORREL(ETL_Rtn!$C29:$C88,ETL_Rtn!F29:F88)),CORREL(ETL_Rtn!$C29:$C88,ETL_Rtn!F29:F88),"")</f>
        <v>0.40169430605691919</v>
      </c>
      <c r="M78" s="85">
        <f ca="1">IF(ISNUMBER(CORREL(ETL_Rtn!$C29:$C88,ETL_Rtn!G29:G88)),CORREL(ETL_Rtn!$C29:$C88,ETL_Rtn!G29:G88),"")</f>
        <v>0.19815877023939474</v>
      </c>
      <c r="N78" s="85">
        <f ca="1">IF(ISNUMBER(CORREL(ETL_Rtn!$C29:$C88,ETL_Rtn!H29:H88)),CORREL(ETL_Rtn!$C29:$C88,ETL_Rtn!H29:H88),"")</f>
        <v>0.45521415821805289</v>
      </c>
      <c r="O78" s="85">
        <f ca="1">IF(ISNUMBER(CORREL(ETL_Rtn!$C29:$C88,ETL_Rtn!I29:I88)),CORREL(ETL_Rtn!$C29:$C88,ETL_Rtn!I29:I88),"")</f>
        <v>0.87001103353929954</v>
      </c>
      <c r="P78" s="85">
        <f ca="1">IF(ISNUMBER(CORREL(ETL_Rtn!$C29:$C88,ETL_Rtn!J29:J88)),CORREL(ETL_Rtn!$C29:$C88,ETL_Rtn!J29:J88),"")</f>
        <v>0.81261130636959489</v>
      </c>
      <c r="Q78" s="85">
        <f ca="1">IF(ISNUMBER(CORREL(ETL_Rtn!$C29:$C88,ETL_Rtn!K29:K88)),CORREL(ETL_Rtn!$C29:$C88,ETL_Rtn!K29:K88),"")</f>
        <v>0.29676090743853994</v>
      </c>
      <c r="R78" s="85">
        <f ca="1">IF(ISNUMBER(CORREL(ETL_Rtn!$C29:$C88,ETL_Rtn!L29:L88)),CORREL(ETL_Rtn!$C29:$C88,ETL_Rtn!L29:L88),"")</f>
        <v>0.41297952999500126</v>
      </c>
      <c r="S78" s="85">
        <f ca="1">IF(ISNUMBER(CORREL(ETL_Rtn!$C29:$C88,ETL_Rtn!M29:M88)),CORREL(ETL_Rtn!$C29:$C88,ETL_Rtn!M29:M88),"")</f>
        <v>0.46594310431590208</v>
      </c>
      <c r="T78" s="85">
        <f ca="1">IF(ISNUMBER(CORREL(ETL_Rtn!$C29:$C88,ETL_Rtn!N29:N88)),CORREL(ETL_Rtn!$C29:$C88,ETL_Rtn!N29:N88),"")</f>
        <v>0.50529023011461516</v>
      </c>
      <c r="U78" s="85">
        <f ca="1">IF(ISNUMBER(CORREL(ETL_Rtn!$C29:$C88,ETL_Rtn!O29:O88)),CORREL(ETL_Rtn!$C29:$C88,ETL_Rtn!O29:O88),"")</f>
        <v>0.40267955528161042</v>
      </c>
      <c r="V78" s="85">
        <f ca="1">IF(ISNUMBER(CORREL(ETL_Rtn!$C29:$C88,ETL_Rtn!P29:P88)),CORREL(ETL_Rtn!$C29:$C88,ETL_Rtn!P29:P88),"")</f>
        <v>0.47774875529872812</v>
      </c>
      <c r="W78" s="85">
        <f ca="1">IF(ISNUMBER(CORREL(ETL_Rtn!$C29:$C88,ETL_Rtn!Q29:Q88)),CORREL(ETL_Rtn!$C29:$C88,ETL_Rtn!Q29:Q88),"")</f>
        <v>0.31944359431167857</v>
      </c>
      <c r="X78" s="85">
        <f ca="1">IF(ISNUMBER(CORREL(ETL_Rtn!$C29:$C88,ETL_Rtn!R29:R88)),CORREL(ETL_Rtn!$C29:$C88,ETL_Rtn!R29:R88),"")</f>
        <v>0.38576908411376759</v>
      </c>
      <c r="Y78" s="85">
        <f ca="1">IF(ISNUMBER(CORREL(ETL_Rtn!$C29:$C88,ETL_Rtn!S29:S88)),CORREL(ETL_Rtn!$C29:$C88,ETL_Rtn!S29:S88),"")</f>
        <v>0.43484890534311865</v>
      </c>
      <c r="Z78" s="85">
        <f ca="1">IF(ISNUMBER(CORREL(ETL_Rtn!$C29:$C88,ETL_Rtn!T29:T88)),CORREL(ETL_Rtn!$C29:$C88,ETL_Rtn!T29:T88),"")</f>
        <v>0.23194216926889452</v>
      </c>
      <c r="AA78" s="85">
        <f ca="1">IF(ISNUMBER(CORREL(ETL_Rtn!$C29:$C88,ETL_Rtn!U29:U88)),CORREL(ETL_Rtn!$C29:$C88,ETL_Rtn!U29:U88),"")</f>
        <v>0.34613480635647559</v>
      </c>
      <c r="AB78" s="85">
        <f ca="1">IF(ISNUMBER(CORREL(ETL_Rtn!$C29:$C88,ETL_Rtn!V29:V88)),CORREL(ETL_Rtn!$C29:$C88,ETL_Rtn!V29:V88),"")</f>
        <v>0.32501997412306016</v>
      </c>
      <c r="AC78" s="85">
        <f ca="1">IF(ISNUMBER(CORREL(ETL_Rtn!$C29:$C88,ETL_Rtn!W29:W88)),CORREL(ETL_Rtn!$C29:$C88,ETL_Rtn!W29:W88),"")</f>
        <v>9.8221477829188511E-2</v>
      </c>
      <c r="AD78" s="85">
        <f ca="1">IF(ISNUMBER(CORREL(ETL_Rtn!$C29:$C88,ETL_Rtn!X29:X88)),CORREL(ETL_Rtn!$C29:$C88,ETL_Rtn!X29:X88),"")</f>
        <v>9.4490107309206123E-2</v>
      </c>
      <c r="AE78" s="85">
        <f ca="1">IF(ISNUMBER(CORREL(ETL_Rtn!$C29:$C88,ETL_Rtn!Y29:Y88)),CORREL(ETL_Rtn!$C29:$C88,ETL_Rtn!Y29:Y88),"")</f>
        <v>9.5814502631045434E-2</v>
      </c>
      <c r="AF78" s="85">
        <f ca="1">IF(ISNUMBER(CORREL(ETL_Rtn!$C29:$C88,ETL_Rtn!Z29:Z88)),CORREL(ETL_Rtn!$C29:$C88,ETL_Rtn!Z29:Z88),"")</f>
        <v>-0.16063392621377995</v>
      </c>
      <c r="AG78" s="85">
        <f ca="1">IF(ISNUMBER(CORREL(ETL_Rtn!$C29:$C88,ETL_Rtn!AA29:AA88)),CORREL(ETL_Rtn!$C29:$C88,ETL_Rtn!AA29:AA88),"")</f>
        <v>-0.19315771779159521</v>
      </c>
      <c r="AH78" s="85">
        <f ca="1">IF(ISNUMBER(CORREL(ETL_Rtn!$C29:$C88,ETL_Rtn!AB29:AB88)),CORREL(ETL_Rtn!$C29:$C88,ETL_Rtn!AB29:AB88),"")</f>
        <v>-0.11398467672318884</v>
      </c>
      <c r="AI78" s="85">
        <f ca="1">IF(ISNUMBER(CORREL(ETL_Rtn!$C29:$C88,ETL_Rtn!AC29:AC88)),CORREL(ETL_Rtn!$C29:$C88,ETL_Rtn!AC29:AC88),"")</f>
        <v>0.32556097332714945</v>
      </c>
      <c r="AJ78" s="85">
        <f ca="1">IF(ISNUMBER(CORREL(ETL_Rtn!$C29:$C88,ETL_Rtn!AD29:AD88)),CORREL(ETL_Rtn!$C29:$C88,ETL_Rtn!AD29:AD88),"")</f>
        <v>0.40079823668217968</v>
      </c>
      <c r="AK78" s="85">
        <f ca="1">IF(ISNUMBER(CORREL(ETL_Rtn!$C29:$C88,ETL_Rtn!AE29:AE88)),CORREL(ETL_Rtn!$C29:$C88,ETL_Rtn!AE29:AE88),"")</f>
        <v>0.10069716927326842</v>
      </c>
      <c r="AL78" s="85">
        <f ca="1">IF(ISNUMBER(CORREL(ETL_Rtn!$C29:$C88,ETL_Rtn!AF29:AF88)),CORREL(ETL_Rtn!$C29:$C88,ETL_Rtn!AF29:AF88),"")</f>
        <v>3.7230771061416978E-2</v>
      </c>
      <c r="AM78" s="85">
        <f ca="1">IF(ISNUMBER(CORREL(ETL_Rtn!$C29:$C88,ETL_Rtn!AG29:AG88)),CORREL(ETL_Rtn!$C29:$C88,ETL_Rtn!AG29:AG88),"")</f>
        <v>0.38450316809655011</v>
      </c>
      <c r="AN78" s="85">
        <f ca="1">IF(ISNUMBER(CORREL(ETL_Rtn!$C29:$C88,ETL_Rtn!AH29:AH88)),CORREL(ETL_Rtn!$C29:$C88,ETL_Rtn!AH29:AH88),"")</f>
        <v>0.11635630442497544</v>
      </c>
      <c r="AO78" s="85">
        <f ca="1">IF(ISNUMBER(CORREL(ETL_Rtn!$C29:$C88,ETL_Rtn!AI29:AI88)),CORREL(ETL_Rtn!$C29:$C88,ETL_Rtn!AI29:AI88),"")</f>
        <v>6.5424732674418909E-2</v>
      </c>
      <c r="AP78" s="85">
        <f ca="1">IF(ISNUMBER(CORREL(ETL_Rtn!$C29:$C88,ETL_Rtn!AJ29:AJ88)),CORREL(ETL_Rtn!$C29:$C88,ETL_Rtn!AJ29:AJ88),"")</f>
        <v>8.7019395257306759E-2</v>
      </c>
      <c r="AQ78" s="85">
        <f ca="1">IF(ISNUMBER(CORREL(ETL_Rtn!$C29:$C88,ETL_Rtn!AK29:AK88)),CORREL(ETL_Rtn!$C29:$C88,ETL_Rtn!AK29:AK88),"")</f>
        <v>5.8231613002085417E-2</v>
      </c>
      <c r="AR78" s="85">
        <f ca="1">IF(ISNUMBER(CORREL(ETL_Rtn!$C29:$C88,ETL_Rtn!AL29:AL88)),CORREL(ETL_Rtn!$C29:$C88,ETL_Rtn!AL29:AL88),"")</f>
        <v>0.15397020186600913</v>
      </c>
      <c r="AS78" s="85">
        <f ca="1">IF(ISNUMBER(CORREL(ETL_Rtn!$C29:$C88,ETL_Rtn!AM29:AM88)),CORREL(ETL_Rtn!$C29:$C88,ETL_Rtn!AM29:AM88),"")</f>
        <v>2.3713387555511563E-2</v>
      </c>
      <c r="AT78" s="85">
        <f ca="1">IF(ISNUMBER(CORREL(ETL_Rtn!$C29:$C88,ETL_Rtn!AN29:AN88)),CORREL(ETL_Rtn!$C29:$C88,ETL_Rtn!AN29:AN88),"")</f>
        <v>0.24481032544259274</v>
      </c>
      <c r="AU78" s="85">
        <f ca="1">IF(ISNUMBER(CORREL(ETL_Rtn!$C29:$C88,ETL_Rtn!AO29:AO88)),CORREL(ETL_Rtn!$C29:$C88,ETL_Rtn!AO29:AO88),"")</f>
        <v>0.2878051897464356</v>
      </c>
      <c r="AV78" s="85">
        <f ca="1">IF(ISNUMBER(CORREL(ETL_Rtn!$C29:$C88,ETL_Rtn!AP29:AP88)),CORREL(ETL_Rtn!$C29:$C88,ETL_Rtn!AP29:AP88),"")</f>
        <v>0.23130704558352849</v>
      </c>
      <c r="AW78" s="85">
        <f ca="1">IF(ISNUMBER(CORREL(ETL_Rtn!$C29:$C88,ETL_Rtn!AQ29:AQ88)),CORREL(ETL_Rtn!$C29:$C88,ETL_Rtn!AQ29:AQ88),"")</f>
        <v>-9.8769539961130831E-2</v>
      </c>
      <c r="AX78" s="85">
        <f ca="1">IF(ISNUMBER(CORREL(ETL_Rtn!$C29:$C88,ETL_Rtn!AR29:AR88)),CORREL(ETL_Rtn!$C29:$C88,ETL_Rtn!AR29:AR88),"")</f>
        <v>-7.9060285995377025E-2</v>
      </c>
      <c r="AY78" s="85">
        <f ca="1">IF(ISNUMBER(CORREL(ETL_Rtn!$C29:$C88,ETL_Rtn!AS29:AS88)),CORREL(ETL_Rtn!$C29:$C88,ETL_Rtn!AS29:AS88),"")</f>
        <v>1.4295157609107984E-2</v>
      </c>
      <c r="AZ78" s="85">
        <f ca="1">IF(ISNUMBER(CORREL(ETL_Rtn!$C29:$C88,ETL_Rtn!AT29:AT88)),CORREL(ETL_Rtn!$C29:$C88,ETL_Rtn!AT29:AT88),"")</f>
        <v>-9.7386172863065376E-2</v>
      </c>
      <c r="BA78" s="85">
        <f ca="1">IF(ISNUMBER(CORREL(ETL_Rtn!$C29:$C88,ETL_Rtn!AU29:AU88)),CORREL(ETL_Rtn!$C29:$C88,ETL_Rtn!AU29:AU88),"")</f>
        <v>-0.44654847238608003</v>
      </c>
      <c r="BB78" s="85">
        <f ca="1">IF(ISNUMBER(CORREL(ETL_Rtn!$C29:$C88,ETL_Rtn!AV29:AV88)),CORREL(ETL_Rtn!$C29:$C88,ETL_Rtn!AV29:AV88),"")</f>
        <v>-0.34478002422374299</v>
      </c>
      <c r="BC78" s="85">
        <f ca="1">IF(ISNUMBER(CORREL(ETL_Rtn!$C29:$C88,ETL_Rtn!AW29:AW88)),CORREL(ETL_Rtn!$C29:$C88,ETL_Rtn!AW29:AW88),"")</f>
        <v>-0.30097167422460747</v>
      </c>
      <c r="BD78" s="85">
        <f ca="1">IF(ISNUMBER(CORREL(ETL_Rtn!$C29:$C88,ETL_Rtn!AX29:AX88)),CORREL(ETL_Rtn!$C29:$C88,ETL_Rtn!AX29:AX88),"")</f>
        <v>-0.25330846422367287</v>
      </c>
      <c r="BE78" s="85">
        <f ca="1">IF(ISNUMBER(CORREL(ETL_Rtn!$C29:$C88,ETL_Rtn!AY29:AY88)),CORREL(ETL_Rtn!$C29:$C88,ETL_Rtn!AY29:AY88),"")</f>
        <v>-0.21481186657729012</v>
      </c>
      <c r="BF78" s="85">
        <f ca="1">IF(ISNUMBER(CORREL(ETL_Rtn!$C29:$C88,ETL_Rtn!AZ29:AZ88)),CORREL(ETL_Rtn!$C29:$C88,ETL_Rtn!AZ29:AZ88),"")</f>
        <v>-0.27864889689319106</v>
      </c>
      <c r="BG78" s="85">
        <f ca="1">IF(ISNUMBER(CORREL(ETL_Rtn!$C29:$C88,ETL_Rtn!BA29:BA88)),CORREL(ETL_Rtn!$C29:$C88,ETL_Rtn!BA29:BA88),"")</f>
        <v>-0.27191792029890893</v>
      </c>
      <c r="BH78" s="85">
        <f ca="1">IF(ISNUMBER(CORREL(ETL_Rtn!$C29:$C88,ETL_Rtn!BB29:BB88)),CORREL(ETL_Rtn!$C29:$C88,ETL_Rtn!BB29:BB88),"")</f>
        <v>-0.25798145047889748</v>
      </c>
      <c r="BI78" s="85">
        <f ca="1">IF(ISNUMBER(CORREL(ETL_Rtn!$C29:$C88,ETL_Rtn!BC29:BC88)),CORREL(ETL_Rtn!$C29:$C88,ETL_Rtn!BC29:BC88),"")</f>
        <v>-0.27501398972888214</v>
      </c>
      <c r="BJ78" s="85">
        <f ca="1">IF(ISNUMBER(CORREL(ETL_Rtn!$C29:$C88,ETL_Rtn!BD29:BD88)),CORREL(ETL_Rtn!$C29:$C88,ETL_Rtn!BD29:BD88),"")</f>
        <v>-0.30158937063272218</v>
      </c>
      <c r="BK78" s="85">
        <f ca="1">IF(ISNUMBER(CORREL(ETL_Rtn!$C29:$C88,ETL_Rtn!BE29:BE88)),CORREL(ETL_Rtn!$C29:$C88,ETL_Rtn!BE29:BE88),"")</f>
        <v>-0.37002232097019028</v>
      </c>
      <c r="BL78" s="85">
        <f ca="1">IF(ISNUMBER(CORREL(ETL_Rtn!$C29:$C88,ETL_Rtn!BF29:BF88)),CORREL(ETL_Rtn!$C29:$C88,ETL_Rtn!BF29:BF88),"")</f>
        <v>-3.8774968552389773E-2</v>
      </c>
      <c r="BM78" s="85">
        <f ca="1">IF(ISNUMBER(CORREL(ETL_Rtn!$C29:$C88,ETL_Rtn!BG29:BG88)),CORREL(ETL_Rtn!$C29:$C88,ETL_Rtn!BG29:BG88),"")</f>
        <v>0.36427455012664955</v>
      </c>
      <c r="BN78" s="85">
        <f ca="1">IF(ISNUMBER(CORREL(ETL_Rtn!$C29:$C88,ETL_Rtn!BH29:BH88)),CORREL(ETL_Rtn!$C29:$C88,ETL_Rtn!BH29:BH88),"")</f>
        <v>0.35660787813211359</v>
      </c>
      <c r="BO78" s="85">
        <f ca="1">IF(ISNUMBER(CORREL(ETL_Rtn!$C29:$C88,ETL_Rtn!BI29:BI88)),CORREL(ETL_Rtn!$C29:$C88,ETL_Rtn!BI29:BI88),"")</f>
        <v>0.47079765345844832</v>
      </c>
      <c r="BP78" s="85">
        <f ca="1">IF(ISNUMBER(CORREL(ETL_Rtn!$C29:$C88,ETL_Rtn!BJ29:BJ88)),CORREL(ETL_Rtn!$C29:$C88,ETL_Rtn!BJ29:BJ88),"")</f>
        <v>-3.4206356950454355E-4</v>
      </c>
      <c r="BQ78" s="85">
        <f ca="1">IF(ISNUMBER(CORREL(ETL_Rtn!$C29:$C88,ETL_Rtn!BK29:BK88)),CORREL(ETL_Rtn!$C29:$C88,ETL_Rtn!BK29:BK88),"")</f>
        <v>0.15919944578006817</v>
      </c>
      <c r="BR78" s="85">
        <f ca="1">IF(ISNUMBER(CORREL(ETL_Rtn!$C29:$C88,ETL_Rtn!BL29:BL88)),CORREL(ETL_Rtn!$C29:$C88,ETL_Rtn!BL29:BL88),"")</f>
        <v>0.33393116873968037</v>
      </c>
      <c r="BS78" s="85">
        <f ca="1">IF(ISNUMBER(CORREL(ETL_Rtn!$C29:$C88,ETL_Rtn!BM29:BM88)),CORREL(ETL_Rtn!$C29:$C88,ETL_Rtn!BM29:BM88),"")</f>
        <v>0.29777656148391746</v>
      </c>
      <c r="BT78" s="85">
        <f ca="1">IF(ISNUMBER(CORREL(ETL_Rtn!$C29:$C88,ETL_Rtn!BN29:BN88)),CORREL(ETL_Rtn!$C29:$C88,ETL_Rtn!BN29:BN88),"")</f>
        <v>-0.14318254338383563</v>
      </c>
      <c r="BU78" s="85">
        <f ca="1">IF(ISNUMBER(CORREL(ETL_Rtn!$C29:$C88,ETL_Rtn!BO29:BO88)),CORREL(ETL_Rtn!$C29:$C88,ETL_Rtn!BO29:BO88),"")</f>
        <v>-0.31206762163753177</v>
      </c>
      <c r="BV78" s="85">
        <f ca="1">IF(ISNUMBER(CORREL(ETL_Rtn!$C29:$C88,ETL_Rtn!BP29:BP88)),CORREL(ETL_Rtn!$C29:$C88,ETL_Rtn!BP29:BP88),"")</f>
        <v>6.7226617418049148E-3</v>
      </c>
      <c r="BW78" s="85">
        <f ca="1">IF(ISNUMBER(CORREL(ETL_Rtn!$C29:$C88,ETL_Rtn!BQ29:BQ88)),CORREL(ETL_Rtn!$C29:$C88,ETL_Rtn!BQ29:BQ88),"")</f>
        <v>-0.17953742911038062</v>
      </c>
      <c r="BY78" s="85">
        <f ca="1">VLOOKUP($E78,ETL_Price!$B$5:$CB$187,Main!BY$51,0)</f>
        <v>2698.63</v>
      </c>
      <c r="BZ78" s="85">
        <f ca="1">VLOOKUP($E78,ETL_Price!$B$5:$CB$187,Main!BZ$51,0)</f>
        <v>3369.83</v>
      </c>
      <c r="CA78" s="85">
        <f ca="1">VLOOKUP($E78,ETL_Price!$B$5:$CB$187,Main!CA$51,0)</f>
        <v>83542.84</v>
      </c>
      <c r="CB78" s="85">
        <f ca="1">VLOOKUP($E78,ETL_Price!$B$5:$CB$187,Main!CB$51,0)</f>
        <v>21154.17</v>
      </c>
      <c r="CC78" s="85">
        <f ca="1">VLOOKUP($E78,ETL_Price!$B$5:$CB$187,Main!CC$51,0)</f>
        <v>30515.599999999999</v>
      </c>
      <c r="CD78" s="85">
        <f ca="1">VLOOKUP($E78,ETL_Price!$B$5:$CB$187,Main!CD$51,0)</f>
        <v>12260.99</v>
      </c>
      <c r="CE78" s="85">
        <f ca="1">VLOOKUP($E78,ETL_Price!$B$5:$CB$187,Main!CE$51,0)</f>
        <v>2294.84</v>
      </c>
      <c r="CF78" s="85">
        <f ca="1">VLOOKUP($E78,ETL_Price!$B$5:$CB$187,Main!CF$51,0)</f>
        <v>2513.02</v>
      </c>
      <c r="CG78" s="85">
        <f ca="1">VLOOKUP($E78,ETL_Price!$B$5:$CB$187,Main!CG$51,0)</f>
        <v>211.3185</v>
      </c>
      <c r="CH78" s="85">
        <f ca="1">VLOOKUP($E78,ETL_Price!$B$5:$CB$187,Main!CH$51,0)</f>
        <v>279.11</v>
      </c>
      <c r="CI78" s="85">
        <f ca="1">VLOOKUP($E78,ETL_Price!$B$5:$CB$187,Main!CI$51,0)</f>
        <v>260.86</v>
      </c>
      <c r="CJ78" s="85">
        <f ca="1">VLOOKUP($E78,ETL_Price!$B$5:$CB$187,Main!CJ$51,0)</f>
        <v>249.02</v>
      </c>
      <c r="CK78" s="85">
        <f ca="1">VLOOKUP($E78,ETL_Price!$B$5:$CB$187,Main!CK$51,0)</f>
        <v>228.2123</v>
      </c>
      <c r="CL78" s="85">
        <f ca="1">VLOOKUP($E78,ETL_Price!$B$5:$CB$187,Main!CL$51,0)</f>
        <v>228.3835</v>
      </c>
      <c r="CM78" s="85">
        <f ca="1">VLOOKUP($E78,ETL_Price!$B$5:$CB$187,Main!CM$51,0)</f>
        <v>129.42740000000001</v>
      </c>
      <c r="CN78" s="85">
        <f ca="1">VLOOKUP($E78,ETL_Price!$B$5:$CB$187,Main!CN$51,0)</f>
        <v>228.39429999999999</v>
      </c>
      <c r="CO78" s="85">
        <f ca="1">VLOOKUP($E78,ETL_Price!$B$5:$CB$187,Main!CO$51,0)</f>
        <v>67.510000000000005</v>
      </c>
      <c r="CP78" s="85">
        <f ca="1">VLOOKUP($E78,ETL_Price!$B$5:$CB$187,Main!CP$51,0)</f>
        <v>118.78</v>
      </c>
      <c r="CQ78" s="85">
        <f ca="1">VLOOKUP($E78,ETL_Price!$B$5:$CB$187,Main!CQ$51,0)</f>
        <v>487.23469999999998</v>
      </c>
      <c r="CR78" s="85">
        <f ca="1">VLOOKUP($E78,ETL_Price!$B$5:$CB$187,Main!CR$51,0)</f>
        <v>222.3657</v>
      </c>
      <c r="CS78" s="85">
        <f ca="1">VLOOKUP($E78,ETL_Price!$B$5:$CB$187,Main!CS$51,0)</f>
        <v>255.14779999999999</v>
      </c>
      <c r="CT78" s="85">
        <f ca="1">VLOOKUP($E78,ETL_Price!$B$5:$CB$187,Main!CT$51,0)</f>
        <v>1997.24</v>
      </c>
      <c r="CU78" s="85">
        <f ca="1">VLOOKUP($E78,ETL_Price!$B$5:$CB$187,Main!CU$51,0)</f>
        <v>2146.86</v>
      </c>
      <c r="CV78" s="85">
        <f ca="1">VLOOKUP($E78,ETL_Price!$B$5:$CB$187,Main!CV$51,0)</f>
        <v>2817.63</v>
      </c>
      <c r="CW78" s="85">
        <f ca="1">VLOOKUP($E78,ETL_Price!$B$5:$CB$187,Main!CW$51,0)</f>
        <v>149.1953</v>
      </c>
      <c r="CX78" s="85">
        <f ca="1">VLOOKUP($E78,ETL_Price!$B$5:$CB$187,Main!CX$51,0)</f>
        <v>1299.3530000000001</v>
      </c>
      <c r="CY78" s="85">
        <f ca="1">VLOOKUP($E78,ETL_Price!$B$5:$CB$187,Main!CY$51,0)</f>
        <v>211.82650000000001</v>
      </c>
      <c r="CZ78" s="85">
        <f ca="1">VLOOKUP($E78,ETL_Price!$B$5:$CB$187,Main!CZ$51,0)</f>
        <v>188.40620000000001</v>
      </c>
      <c r="DA78" s="85">
        <f ca="1">VLOOKUP($E78,ETL_Price!$B$5:$CB$187,Main!DA$51,0)</f>
        <v>285.46449999999999</v>
      </c>
      <c r="DB78" s="85">
        <f ca="1">VLOOKUP($E78,ETL_Price!$B$5:$CB$187,Main!DB$51,0)</f>
        <v>200.37129999999999</v>
      </c>
      <c r="DC78" s="85">
        <f ca="1">VLOOKUP($E78,ETL_Price!$B$5:$CB$187,Main!DC$51,0)</f>
        <v>202.04750000000001</v>
      </c>
      <c r="DD78" s="85">
        <f ca="1">VLOOKUP($E78,ETL_Price!$B$5:$CB$187,Main!DD$51,0)</f>
        <v>222.3656</v>
      </c>
      <c r="DE78" s="85">
        <f ca="1">VLOOKUP($E78,ETL_Price!$B$5:$CB$187,Main!DE$51,0)</f>
        <v>213.36750000000001</v>
      </c>
      <c r="DF78" s="85">
        <f ca="1">VLOOKUP($E78,ETL_Price!$B$5:$CB$187,Main!DF$51,0)</f>
        <v>276.68169999999998</v>
      </c>
      <c r="DG78" s="85">
        <f ca="1">VLOOKUP($E78,ETL_Price!$B$5:$CB$187,Main!DG$51,0)</f>
        <v>2.9022000000000001</v>
      </c>
      <c r="DH78" s="85">
        <f ca="1">VLOOKUP($E78,ETL_Price!$B$5:$CB$187,Main!DH$51,0)</f>
        <v>0.75700000000000001</v>
      </c>
      <c r="DI78" s="85">
        <f ca="1">VLOOKUP($E78,ETL_Price!$B$5:$CB$187,Main!DI$51,0)</f>
        <v>2.036</v>
      </c>
      <c r="DJ78" s="85">
        <f ca="1">VLOOKUP($E78,ETL_Price!$B$5:$CB$187,Main!DJ$51,0)</f>
        <v>2.1095999999999999</v>
      </c>
      <c r="DK78" s="85">
        <f ca="1">VLOOKUP($E78,ETL_Price!$B$5:$CB$187,Main!DK$51,0)</f>
        <v>2.4348000000000001</v>
      </c>
      <c r="DL78" s="85">
        <f ca="1">VLOOKUP($E78,ETL_Price!$B$5:$CB$187,Main!DL$51,0)</f>
        <v>1.4750000000000001</v>
      </c>
      <c r="DM78" s="85">
        <f ca="1">VLOOKUP($E78,ETL_Price!$B$5:$CB$187,Main!DM$51,0)</f>
        <v>23.805199999999999</v>
      </c>
      <c r="DN78" s="85">
        <f ca="1">VLOOKUP($E78,ETL_Price!$B$5:$CB$187,Main!DN$51,0)</f>
        <v>1.5</v>
      </c>
      <c r="DO78" s="85">
        <f ca="1">VLOOKUP($E78,ETL_Price!$B$5:$CB$187,Main!DO$51,0)</f>
        <v>274.30599999999998</v>
      </c>
      <c r="DP78" s="85">
        <f ca="1">VLOOKUP($E78,ETL_Price!$B$5:$CB$187,Main!DP$51,0)</f>
        <v>116.691</v>
      </c>
      <c r="DQ78" s="85">
        <f ca="1">VLOOKUP($E78,ETL_Price!$B$5:$CB$187,Main!DQ$51,0)</f>
        <v>56.17</v>
      </c>
      <c r="DR78" s="85">
        <f ca="1">VLOOKUP($E78,ETL_Price!$B$5:$CB$187,Main!DR$51,0)</f>
        <v>339.46</v>
      </c>
      <c r="DS78" s="85">
        <f ca="1">VLOOKUP($E78,ETL_Price!$B$5:$CB$187,Main!DS$51,0)</f>
        <v>128.64599999999999</v>
      </c>
      <c r="DT78" s="85">
        <f ca="1">VLOOKUP($E78,ETL_Price!$B$5:$CB$187,Main!DT$51,0)</f>
        <v>220.89449999999999</v>
      </c>
      <c r="DU78" s="85">
        <f ca="1">VLOOKUP($E78,ETL_Price!$B$5:$CB$187,Main!DU$51,0)</f>
        <v>157.1722</v>
      </c>
      <c r="DV78" s="85">
        <f ca="1">VLOOKUP($E78,ETL_Price!$B$5:$CB$187,Main!DV$51,0)</f>
        <v>433.52929999999998</v>
      </c>
      <c r="DW78" s="85">
        <f ca="1">VLOOKUP($E78,ETL_Price!$B$5:$CB$187,Main!DW$51,0)</f>
        <v>19.260000000000002</v>
      </c>
      <c r="DX78" s="85">
        <f ca="1">VLOOKUP($E78,ETL_Price!$B$5:$CB$187,Main!DX$51,0)</f>
        <v>22.49</v>
      </c>
      <c r="DY78" s="85">
        <f ca="1">VLOOKUP($E78,ETL_Price!$B$5:$CB$187,Main!DY$51,0)</f>
        <v>8.57</v>
      </c>
      <c r="DZ78" s="85">
        <f ca="1">VLOOKUP($E78,ETL_Price!$B$5:$CB$187,Main!DZ$51,0)</f>
        <v>6.2149999999999999</v>
      </c>
      <c r="EA78" s="85">
        <f ca="1">VLOOKUP($E78,ETL_Price!$B$5:$CB$187,Main!EA$51,0)</f>
        <v>1355.5</v>
      </c>
      <c r="EB78" s="85">
        <f ca="1">VLOOKUP($E78,ETL_Price!$B$5:$CB$187,Main!EB$51,0)</f>
        <v>16.878</v>
      </c>
      <c r="EC78" s="85">
        <f ca="1">VLOOKUP($E78,ETL_Price!$B$5:$CB$187,Main!EC$51,0)</f>
        <v>60.6</v>
      </c>
      <c r="ED78" s="85">
        <f ca="1">VLOOKUP($E78,ETL_Price!$B$5:$CB$187,Main!ED$51,0)</f>
        <v>6.3125999999999998</v>
      </c>
      <c r="EE78" s="85">
        <f ca="1">VLOOKUP($E78,ETL_Price!$B$5:$CB$187,Main!EE$51,0)</f>
        <v>111.63</v>
      </c>
      <c r="EF78" s="85">
        <f ca="1">VLOOKUP($E78,ETL_Price!$B$5:$CB$187,Main!EF$51,0)</f>
        <v>1.2451000000000001</v>
      </c>
      <c r="EG78" s="85">
        <f ca="1">VLOOKUP($E78,ETL_Price!$B$5:$CB$187,Main!EG$51,0)</f>
        <v>1.3998999999999999</v>
      </c>
      <c r="EH78" s="85">
        <f ca="1">VLOOKUP($E78,ETL_Price!$B$5:$CB$187,Main!EH$51,0)</f>
        <v>107.01</v>
      </c>
      <c r="EI78" s="85">
        <f ca="1">VLOOKUP($E78,ETL_Price!$B$5:$CB$187,Main!EI$51,0)</f>
        <v>56.711799999999997</v>
      </c>
      <c r="EJ78" s="85">
        <f ca="1">VLOOKUP($E78,ETL_Price!$B$5:$CB$187,Main!EJ$51,0)</f>
        <v>11.7164</v>
      </c>
      <c r="EK78" s="85">
        <f ca="1">VLOOKUP($E78,ETL_Price!$B$5:$CB$187,Main!EK$51,0)</f>
        <v>3.2246999999999999</v>
      </c>
    </row>
    <row r="79" spans="3:141">
      <c r="C79" s="85">
        <f>MATCH(E79,ETL_Price!$B$5:$B$187,0)</f>
        <v>26</v>
      </c>
      <c r="E79" s="119">
        <f>IF(ISNUMBER(Equities!$C31),Equities!B31,"")</f>
        <v>43144</v>
      </c>
      <c r="F79" s="120">
        <f ca="1">IF(ISNUMBER(OFFSET(INDIRECT($F$50),Main!$C79,1)),OFFSET(INDIRECT($F$50),Main!$C79,1)/100,"")</f>
        <v>0.16473400000000002</v>
      </c>
      <c r="G79" s="120">
        <f ca="1">IF(ISNUMBER(VLOOKUP($E79,ETL_Price!$B$5:$DV$187,G$50,0)),VLOOKUP($E79,ETL_Price!$B$5:$DV$187,G$50,0)/100,"")</f>
        <v>0.15890000000000001</v>
      </c>
      <c r="H79" s="120">
        <f ca="1">IF(ISNUMBER(VLOOKUP($E79,ETL_Price!$B$5:$DV$187,H$50,0)),VLOOKUP($E79,ETL_Price!$B$5:$DV$187,H$50,0)/100,"")</f>
        <v>0.192</v>
      </c>
      <c r="I79" s="120">
        <f ca="1">IF(ISNUMBER(VLOOKUP($E79,ETL_Price!$B$5:$DV$187,I$50,0)),VLOOKUP($E79,ETL_Price!$B$5:$DV$187,I$50,0)/100,"")</f>
        <v>0.25180000000000002</v>
      </c>
      <c r="K79" s="85">
        <f ca="1">IF(ISNUMBER(CORREL(ETL_Rtn!$C30:$C89,ETL_Rtn!E30:E89)),CORREL(ETL_Rtn!$C30:$C89,ETL_Rtn!E30:E89),"")</f>
        <v>0.22270155179136278</v>
      </c>
      <c r="L79" s="85">
        <f ca="1">IF(ISNUMBER(CORREL(ETL_Rtn!$C30:$C89,ETL_Rtn!F30:F89)),CORREL(ETL_Rtn!$C30:$C89,ETL_Rtn!F30:F89),"")</f>
        <v>0.38137051600363675</v>
      </c>
      <c r="M79" s="85">
        <f ca="1">IF(ISNUMBER(CORREL(ETL_Rtn!$C30:$C89,ETL_Rtn!G30:G89)),CORREL(ETL_Rtn!$C30:$C89,ETL_Rtn!G30:G89),"")</f>
        <v>0.13533291857553409</v>
      </c>
      <c r="N79" s="85">
        <f ca="1">IF(ISNUMBER(CORREL(ETL_Rtn!$C30:$C89,ETL_Rtn!H30:H89)),CORREL(ETL_Rtn!$C30:$C89,ETL_Rtn!H30:H89),"")</f>
        <v>0.47517738910345003</v>
      </c>
      <c r="O79" s="85">
        <f ca="1">IF(ISNUMBER(CORREL(ETL_Rtn!$C30:$C89,ETL_Rtn!I30:I89)),CORREL(ETL_Rtn!$C30:$C89,ETL_Rtn!I30:I89),"")</f>
        <v>0.86166163986836808</v>
      </c>
      <c r="P79" s="85">
        <f ca="1">IF(ISNUMBER(CORREL(ETL_Rtn!$C30:$C89,ETL_Rtn!J30:J89)),CORREL(ETL_Rtn!$C30:$C89,ETL_Rtn!J30:J89),"")</f>
        <v>0.80471195803486384</v>
      </c>
      <c r="Q79" s="85">
        <f ca="1">IF(ISNUMBER(CORREL(ETL_Rtn!$C30:$C89,ETL_Rtn!K30:K89)),CORREL(ETL_Rtn!$C30:$C89,ETL_Rtn!K30:K89),"")</f>
        <v>0.2604648584695809</v>
      </c>
      <c r="R79" s="85">
        <f ca="1">IF(ISNUMBER(CORREL(ETL_Rtn!$C30:$C89,ETL_Rtn!L30:L89)),CORREL(ETL_Rtn!$C30:$C89,ETL_Rtn!L30:L89),"")</f>
        <v>0.38231001093597738</v>
      </c>
      <c r="S79" s="85">
        <f ca="1">IF(ISNUMBER(CORREL(ETL_Rtn!$C30:$C89,ETL_Rtn!M30:M89)),CORREL(ETL_Rtn!$C30:$C89,ETL_Rtn!M30:M89),"")</f>
        <v>0.45030551424666171</v>
      </c>
      <c r="T79" s="85">
        <f ca="1">IF(ISNUMBER(CORREL(ETL_Rtn!$C30:$C89,ETL_Rtn!N30:N89)),CORREL(ETL_Rtn!$C30:$C89,ETL_Rtn!N30:N89),"")</f>
        <v>0.48247720455829524</v>
      </c>
      <c r="U79" s="85">
        <f ca="1">IF(ISNUMBER(CORREL(ETL_Rtn!$C30:$C89,ETL_Rtn!O30:O89)),CORREL(ETL_Rtn!$C30:$C89,ETL_Rtn!O30:O89),"")</f>
        <v>0.37964460543922107</v>
      </c>
      <c r="V79" s="85">
        <f ca="1">IF(ISNUMBER(CORREL(ETL_Rtn!$C30:$C89,ETL_Rtn!P30:P89)),CORREL(ETL_Rtn!$C30:$C89,ETL_Rtn!P30:P89),"")</f>
        <v>0.45272412959101727</v>
      </c>
      <c r="W79" s="85">
        <f ca="1">IF(ISNUMBER(CORREL(ETL_Rtn!$C30:$C89,ETL_Rtn!Q30:Q89)),CORREL(ETL_Rtn!$C30:$C89,ETL_Rtn!Q30:Q89),"")</f>
        <v>0.30892925606465643</v>
      </c>
      <c r="X79" s="85">
        <f ca="1">IF(ISNUMBER(CORREL(ETL_Rtn!$C30:$C89,ETL_Rtn!R30:R89)),CORREL(ETL_Rtn!$C30:$C89,ETL_Rtn!R30:R89),"")</f>
        <v>0.35970918666580981</v>
      </c>
      <c r="Y79" s="85">
        <f ca="1">IF(ISNUMBER(CORREL(ETL_Rtn!$C30:$C89,ETL_Rtn!S30:S89)),CORREL(ETL_Rtn!$C30:$C89,ETL_Rtn!S30:S89),"")</f>
        <v>0.402560816406905</v>
      </c>
      <c r="Z79" s="85">
        <f ca="1">IF(ISNUMBER(CORREL(ETL_Rtn!$C30:$C89,ETL_Rtn!T30:T89)),CORREL(ETL_Rtn!$C30:$C89,ETL_Rtn!T30:T89),"")</f>
        <v>0.19629683602612891</v>
      </c>
      <c r="AA79" s="85">
        <f ca="1">IF(ISNUMBER(CORREL(ETL_Rtn!$C30:$C89,ETL_Rtn!U30:U89)),CORREL(ETL_Rtn!$C30:$C89,ETL_Rtn!U30:U89),"")</f>
        <v>0.35967763176925927</v>
      </c>
      <c r="AB79" s="85">
        <f ca="1">IF(ISNUMBER(CORREL(ETL_Rtn!$C30:$C89,ETL_Rtn!V30:V89)),CORREL(ETL_Rtn!$C30:$C89,ETL_Rtn!V30:V89),"")</f>
        <v>0.32832284019331665</v>
      </c>
      <c r="AC79" s="85">
        <f ca="1">IF(ISNUMBER(CORREL(ETL_Rtn!$C30:$C89,ETL_Rtn!W30:W89)),CORREL(ETL_Rtn!$C30:$C89,ETL_Rtn!W30:W89),"")</f>
        <v>9.0032400187711054E-2</v>
      </c>
      <c r="AD79" s="85">
        <f ca="1">IF(ISNUMBER(CORREL(ETL_Rtn!$C30:$C89,ETL_Rtn!X30:X89)),CORREL(ETL_Rtn!$C30:$C89,ETL_Rtn!X30:X89),"")</f>
        <v>7.1411406904344582E-2</v>
      </c>
      <c r="AE79" s="85">
        <f ca="1">IF(ISNUMBER(CORREL(ETL_Rtn!$C30:$C89,ETL_Rtn!Y30:Y89)),CORREL(ETL_Rtn!$C30:$C89,ETL_Rtn!Y30:Y89),"")</f>
        <v>0.11030952360070678</v>
      </c>
      <c r="AF79" s="85">
        <f ca="1">IF(ISNUMBER(CORREL(ETL_Rtn!$C30:$C89,ETL_Rtn!Z30:Z89)),CORREL(ETL_Rtn!$C30:$C89,ETL_Rtn!Z30:Z89),"")</f>
        <v>-0.10324308875320774</v>
      </c>
      <c r="AG79" s="85">
        <f ca="1">IF(ISNUMBER(CORREL(ETL_Rtn!$C30:$C89,ETL_Rtn!AA30:AA89)),CORREL(ETL_Rtn!$C30:$C89,ETL_Rtn!AA30:AA89),"")</f>
        <v>-0.14023778281292282</v>
      </c>
      <c r="AH79" s="85">
        <f ca="1">IF(ISNUMBER(CORREL(ETL_Rtn!$C30:$C89,ETL_Rtn!AB30:AB89)),CORREL(ETL_Rtn!$C30:$C89,ETL_Rtn!AB30:AB89),"")</f>
        <v>-7.2863117253936724E-2</v>
      </c>
      <c r="AI79" s="85">
        <f ca="1">IF(ISNUMBER(CORREL(ETL_Rtn!$C30:$C89,ETL_Rtn!AC30:AC89)),CORREL(ETL_Rtn!$C30:$C89,ETL_Rtn!AC30:AC89),"")</f>
        <v>0.3225238329596623</v>
      </c>
      <c r="AJ79" s="85">
        <f ca="1">IF(ISNUMBER(CORREL(ETL_Rtn!$C30:$C89,ETL_Rtn!AD30:AD89)),CORREL(ETL_Rtn!$C30:$C89,ETL_Rtn!AD30:AD89),"")</f>
        <v>0.41195139825931881</v>
      </c>
      <c r="AK79" s="85">
        <f ca="1">IF(ISNUMBER(CORREL(ETL_Rtn!$C30:$C89,ETL_Rtn!AE30:AE89)),CORREL(ETL_Rtn!$C30:$C89,ETL_Rtn!AE30:AE89),"")</f>
        <v>0.10076135467979506</v>
      </c>
      <c r="AL79" s="85">
        <f ca="1">IF(ISNUMBER(CORREL(ETL_Rtn!$C30:$C89,ETL_Rtn!AF30:AF89)),CORREL(ETL_Rtn!$C30:$C89,ETL_Rtn!AF30:AF89),"")</f>
        <v>3.652046330583468E-2</v>
      </c>
      <c r="AM79" s="85">
        <f ca="1">IF(ISNUMBER(CORREL(ETL_Rtn!$C30:$C89,ETL_Rtn!AG30:AG89)),CORREL(ETL_Rtn!$C30:$C89,ETL_Rtn!AG30:AG89),"")</f>
        <v>0.38634707172514993</v>
      </c>
      <c r="AN79" s="85">
        <f ca="1">IF(ISNUMBER(CORREL(ETL_Rtn!$C30:$C89,ETL_Rtn!AH30:AH89)),CORREL(ETL_Rtn!$C30:$C89,ETL_Rtn!AH30:AH89),"")</f>
        <v>0.11462472876826334</v>
      </c>
      <c r="AO79" s="85">
        <f ca="1">IF(ISNUMBER(CORREL(ETL_Rtn!$C30:$C89,ETL_Rtn!AI30:AI89)),CORREL(ETL_Rtn!$C30:$C89,ETL_Rtn!AI30:AI89),"")</f>
        <v>8.1206405091467385E-2</v>
      </c>
      <c r="AP79" s="85">
        <f ca="1">IF(ISNUMBER(CORREL(ETL_Rtn!$C30:$C89,ETL_Rtn!AJ30:AJ89)),CORREL(ETL_Rtn!$C30:$C89,ETL_Rtn!AJ30:AJ89),"")</f>
        <v>9.5647612961012665E-2</v>
      </c>
      <c r="AQ79" s="85">
        <f ca="1">IF(ISNUMBER(CORREL(ETL_Rtn!$C30:$C89,ETL_Rtn!AK30:AK89)),CORREL(ETL_Rtn!$C30:$C89,ETL_Rtn!AK30:AK89),"")</f>
        <v>4.6750290002255508E-2</v>
      </c>
      <c r="AR79" s="85">
        <f ca="1">IF(ISNUMBER(CORREL(ETL_Rtn!$C30:$C89,ETL_Rtn!AL30:AL89)),CORREL(ETL_Rtn!$C30:$C89,ETL_Rtn!AL30:AL89),"")</f>
        <v>0.14386989852389062</v>
      </c>
      <c r="AS79" s="85">
        <f ca="1">IF(ISNUMBER(CORREL(ETL_Rtn!$C30:$C89,ETL_Rtn!AM30:AM89)),CORREL(ETL_Rtn!$C30:$C89,ETL_Rtn!AM30:AM89),"")</f>
        <v>-2.0999154733571196E-2</v>
      </c>
      <c r="AT79" s="85">
        <f ca="1">IF(ISNUMBER(CORREL(ETL_Rtn!$C30:$C89,ETL_Rtn!AN30:AN89)),CORREL(ETL_Rtn!$C30:$C89,ETL_Rtn!AN30:AN89),"")</f>
        <v>0.25267608570600208</v>
      </c>
      <c r="AU79" s="85">
        <f ca="1">IF(ISNUMBER(CORREL(ETL_Rtn!$C30:$C89,ETL_Rtn!AO30:AO89)),CORREL(ETL_Rtn!$C30:$C89,ETL_Rtn!AO30:AO89),"")</f>
        <v>0.21173683173779403</v>
      </c>
      <c r="AV79" s="85">
        <f ca="1">IF(ISNUMBER(CORREL(ETL_Rtn!$C30:$C89,ETL_Rtn!AP30:AP89)),CORREL(ETL_Rtn!$C30:$C89,ETL_Rtn!AP30:AP89),"")</f>
        <v>0.16310383301077191</v>
      </c>
      <c r="AW79" s="85">
        <f ca="1">IF(ISNUMBER(CORREL(ETL_Rtn!$C30:$C89,ETL_Rtn!AQ30:AQ89)),CORREL(ETL_Rtn!$C30:$C89,ETL_Rtn!AQ30:AQ89),"")</f>
        <v>-0.14447728273700602</v>
      </c>
      <c r="AX79" s="85">
        <f ca="1">IF(ISNUMBER(CORREL(ETL_Rtn!$C30:$C89,ETL_Rtn!AR30:AR89)),CORREL(ETL_Rtn!$C30:$C89,ETL_Rtn!AR30:AR89),"")</f>
        <v>-8.5087893426238848E-2</v>
      </c>
      <c r="AY79" s="85">
        <f ca="1">IF(ISNUMBER(CORREL(ETL_Rtn!$C30:$C89,ETL_Rtn!AS30:AS89)),CORREL(ETL_Rtn!$C30:$C89,ETL_Rtn!AS30:AS89),"")</f>
        <v>3.588501032526633E-2</v>
      </c>
      <c r="AZ79" s="85">
        <f ca="1">IF(ISNUMBER(CORREL(ETL_Rtn!$C30:$C89,ETL_Rtn!AT30:AT89)),CORREL(ETL_Rtn!$C30:$C89,ETL_Rtn!AT30:AT89),"")</f>
        <v>-0.11110427377179606</v>
      </c>
      <c r="BA79" s="85">
        <f ca="1">IF(ISNUMBER(CORREL(ETL_Rtn!$C30:$C89,ETL_Rtn!AU30:AU89)),CORREL(ETL_Rtn!$C30:$C89,ETL_Rtn!AU30:AU89),"")</f>
        <v>-0.42822876730072285</v>
      </c>
      <c r="BB79" s="85">
        <f ca="1">IF(ISNUMBER(CORREL(ETL_Rtn!$C30:$C89,ETL_Rtn!AV30:AV89)),CORREL(ETL_Rtn!$C30:$C89,ETL_Rtn!AV30:AV89),"")</f>
        <v>-0.31749402710213126</v>
      </c>
      <c r="BC79" s="85">
        <f ca="1">IF(ISNUMBER(CORREL(ETL_Rtn!$C30:$C89,ETL_Rtn!AW30:AW89)),CORREL(ETL_Rtn!$C30:$C89,ETL_Rtn!AW30:AW89),"")</f>
        <v>-0.2741536535768147</v>
      </c>
      <c r="BD79" s="85">
        <f ca="1">IF(ISNUMBER(CORREL(ETL_Rtn!$C30:$C89,ETL_Rtn!AX30:AX89)),CORREL(ETL_Rtn!$C30:$C89,ETL_Rtn!AX30:AX89),"")</f>
        <v>-0.23400763624583867</v>
      </c>
      <c r="BE79" s="85">
        <f ca="1">IF(ISNUMBER(CORREL(ETL_Rtn!$C30:$C89,ETL_Rtn!AY30:AY89)),CORREL(ETL_Rtn!$C30:$C89,ETL_Rtn!AY30:AY89),"")</f>
        <v>-0.19741174502162623</v>
      </c>
      <c r="BF79" s="85">
        <f ca="1">IF(ISNUMBER(CORREL(ETL_Rtn!$C30:$C89,ETL_Rtn!AZ30:AZ89)),CORREL(ETL_Rtn!$C30:$C89,ETL_Rtn!AZ30:AZ89),"")</f>
        <v>-0.28258289465000958</v>
      </c>
      <c r="BG79" s="85">
        <f ca="1">IF(ISNUMBER(CORREL(ETL_Rtn!$C30:$C89,ETL_Rtn!BA30:BA89)),CORREL(ETL_Rtn!$C30:$C89,ETL_Rtn!BA30:BA89),"")</f>
        <v>-0.27692217974522998</v>
      </c>
      <c r="BH79" s="85">
        <f ca="1">IF(ISNUMBER(CORREL(ETL_Rtn!$C30:$C89,ETL_Rtn!BB30:BB89)),CORREL(ETL_Rtn!$C30:$C89,ETL_Rtn!BB30:BB89),"")</f>
        <v>-0.25857918331564478</v>
      </c>
      <c r="BI79" s="85">
        <f ca="1">IF(ISNUMBER(CORREL(ETL_Rtn!$C30:$C89,ETL_Rtn!BC30:BC89)),CORREL(ETL_Rtn!$C30:$C89,ETL_Rtn!BC30:BC89),"")</f>
        <v>-0.24374348443593735</v>
      </c>
      <c r="BJ79" s="85">
        <f ca="1">IF(ISNUMBER(CORREL(ETL_Rtn!$C30:$C89,ETL_Rtn!BD30:BD89)),CORREL(ETL_Rtn!$C30:$C89,ETL_Rtn!BD30:BD89),"")</f>
        <v>-0.2596695796274423</v>
      </c>
      <c r="BK79" s="85">
        <f ca="1">IF(ISNUMBER(CORREL(ETL_Rtn!$C30:$C89,ETL_Rtn!BE30:BE89)),CORREL(ETL_Rtn!$C30:$C89,ETL_Rtn!BE30:BE89),"")</f>
        <v>-0.39021387947685965</v>
      </c>
      <c r="BL79" s="85">
        <f ca="1">IF(ISNUMBER(CORREL(ETL_Rtn!$C30:$C89,ETL_Rtn!BF30:BF89)),CORREL(ETL_Rtn!$C30:$C89,ETL_Rtn!BF30:BF89),"")</f>
        <v>-3.1530118791683562E-2</v>
      </c>
      <c r="BM79" s="85">
        <f ca="1">IF(ISNUMBER(CORREL(ETL_Rtn!$C30:$C89,ETL_Rtn!BG30:BG89)),CORREL(ETL_Rtn!$C30:$C89,ETL_Rtn!BG30:BG89),"")</f>
        <v>0.30519412714742727</v>
      </c>
      <c r="BN79" s="85">
        <f ca="1">IF(ISNUMBER(CORREL(ETL_Rtn!$C30:$C89,ETL_Rtn!BH30:BH89)),CORREL(ETL_Rtn!$C30:$C89,ETL_Rtn!BH30:BH89),"")</f>
        <v>0.31861954384132296</v>
      </c>
      <c r="BO79" s="85">
        <f ca="1">IF(ISNUMBER(CORREL(ETL_Rtn!$C30:$C89,ETL_Rtn!BI30:BI89)),CORREL(ETL_Rtn!$C30:$C89,ETL_Rtn!BI30:BI89),"")</f>
        <v>0.4338271514212767</v>
      </c>
      <c r="BP79" s="85">
        <f ca="1">IF(ISNUMBER(CORREL(ETL_Rtn!$C30:$C89,ETL_Rtn!BJ30:BJ89)),CORREL(ETL_Rtn!$C30:$C89,ETL_Rtn!BJ30:BJ89),"")</f>
        <v>2.3226579895812446E-2</v>
      </c>
      <c r="BQ79" s="85">
        <f ca="1">IF(ISNUMBER(CORREL(ETL_Rtn!$C30:$C89,ETL_Rtn!BK30:BK89)),CORREL(ETL_Rtn!$C30:$C89,ETL_Rtn!BK30:BK89),"")</f>
        <v>0.11955811870202687</v>
      </c>
      <c r="BR79" s="85">
        <f ca="1">IF(ISNUMBER(CORREL(ETL_Rtn!$C30:$C89,ETL_Rtn!BL30:BL89)),CORREL(ETL_Rtn!$C30:$C89,ETL_Rtn!BL30:BL89),"")</f>
        <v>0.29812711066489567</v>
      </c>
      <c r="BS79" s="85">
        <f ca="1">IF(ISNUMBER(CORREL(ETL_Rtn!$C30:$C89,ETL_Rtn!BM30:BM89)),CORREL(ETL_Rtn!$C30:$C89,ETL_Rtn!BM30:BM89),"")</f>
        <v>0.27064990580366644</v>
      </c>
      <c r="BT79" s="85">
        <f ca="1">IF(ISNUMBER(CORREL(ETL_Rtn!$C30:$C89,ETL_Rtn!BN30:BN89)),CORREL(ETL_Rtn!$C30:$C89,ETL_Rtn!BN30:BN89),"")</f>
        <v>-0.10056822640882254</v>
      </c>
      <c r="BU79" s="85">
        <f ca="1">IF(ISNUMBER(CORREL(ETL_Rtn!$C30:$C89,ETL_Rtn!BO30:BO89)),CORREL(ETL_Rtn!$C30:$C89,ETL_Rtn!BO30:BO89),"")</f>
        <v>-0.25083246884038568</v>
      </c>
      <c r="BV79" s="85">
        <f ca="1">IF(ISNUMBER(CORREL(ETL_Rtn!$C30:$C89,ETL_Rtn!BP30:BP89)),CORREL(ETL_Rtn!$C30:$C89,ETL_Rtn!BP30:BP89),"")</f>
        <v>5.6874961269780776E-2</v>
      </c>
      <c r="BW79" s="85">
        <f ca="1">IF(ISNUMBER(CORREL(ETL_Rtn!$C30:$C89,ETL_Rtn!BQ30:BQ89)),CORREL(ETL_Rtn!$C30:$C89,ETL_Rtn!BQ30:BQ89),"")</f>
        <v>-0.10444407821076009</v>
      </c>
      <c r="BY79" s="85">
        <f ca="1">VLOOKUP($E79,ETL_Price!$B$5:$CB$187,Main!BY$51,0)</f>
        <v>2662.94</v>
      </c>
      <c r="BZ79" s="85">
        <f ca="1">VLOOKUP($E79,ETL_Price!$B$5:$CB$187,Main!BZ$51,0)</f>
        <v>3340.93</v>
      </c>
      <c r="CA79" s="85">
        <f ca="1">VLOOKUP($E79,ETL_Price!$B$5:$CB$187,Main!CA$51,0)</f>
        <v>80898.7</v>
      </c>
      <c r="CB79" s="85">
        <f ca="1">VLOOKUP($E79,ETL_Price!$B$5:$CB$187,Main!CB$51,0)</f>
        <v>21244.68</v>
      </c>
      <c r="CC79" s="85">
        <f ca="1">VLOOKUP($E79,ETL_Price!$B$5:$CB$187,Main!CC$51,0)</f>
        <v>29839.53</v>
      </c>
      <c r="CD79" s="85">
        <f ca="1">VLOOKUP($E79,ETL_Price!$B$5:$CB$187,Main!CD$51,0)</f>
        <v>12004.51</v>
      </c>
      <c r="CE79" s="85">
        <f ca="1">VLOOKUP($E79,ETL_Price!$B$5:$CB$187,Main!CE$51,0)</f>
        <v>2255.19</v>
      </c>
      <c r="CF79" s="85">
        <f ca="1">VLOOKUP($E79,ETL_Price!$B$5:$CB$187,Main!CF$51,0)</f>
        <v>2478.3200000000002</v>
      </c>
      <c r="CG79" s="85">
        <f ca="1">VLOOKUP($E79,ETL_Price!$B$5:$CB$187,Main!CG$51,0)</f>
        <v>209.0171</v>
      </c>
      <c r="CH79" s="85">
        <f ca="1">VLOOKUP($E79,ETL_Price!$B$5:$CB$187,Main!CH$51,0)</f>
        <v>275.49</v>
      </c>
      <c r="CI79" s="85">
        <f ca="1">VLOOKUP($E79,ETL_Price!$B$5:$CB$187,Main!CI$51,0)</f>
        <v>258.05</v>
      </c>
      <c r="CJ79" s="85">
        <f ca="1">VLOOKUP($E79,ETL_Price!$B$5:$CB$187,Main!CJ$51,0)</f>
        <v>245.88</v>
      </c>
      <c r="CK79" s="85">
        <f ca="1">VLOOKUP($E79,ETL_Price!$B$5:$CB$187,Main!CK$51,0)</f>
        <v>227.28389999999999</v>
      </c>
      <c r="CL79" s="85">
        <f ca="1">VLOOKUP($E79,ETL_Price!$B$5:$CB$187,Main!CL$51,0)</f>
        <v>225.51990000000001</v>
      </c>
      <c r="CM79" s="85">
        <f ca="1">VLOOKUP($E79,ETL_Price!$B$5:$CB$187,Main!CM$51,0)</f>
        <v>127.3184</v>
      </c>
      <c r="CN79" s="85">
        <f ca="1">VLOOKUP($E79,ETL_Price!$B$5:$CB$187,Main!CN$51,0)</f>
        <v>224.3707</v>
      </c>
      <c r="CO79" s="85">
        <f ca="1">VLOOKUP($E79,ETL_Price!$B$5:$CB$187,Main!CO$51,0)</f>
        <v>67.66</v>
      </c>
      <c r="CP79" s="85">
        <f ca="1">VLOOKUP($E79,ETL_Price!$B$5:$CB$187,Main!CP$51,0)</f>
        <v>118.87</v>
      </c>
      <c r="CQ79" s="85">
        <f ca="1">VLOOKUP($E79,ETL_Price!$B$5:$CB$187,Main!CQ$51,0)</f>
        <v>486.74310000000003</v>
      </c>
      <c r="CR79" s="85">
        <f ca="1">VLOOKUP($E79,ETL_Price!$B$5:$CB$187,Main!CR$51,0)</f>
        <v>221.76259999999999</v>
      </c>
      <c r="CS79" s="85">
        <f ca="1">VLOOKUP($E79,ETL_Price!$B$5:$CB$187,Main!CS$51,0)</f>
        <v>255.36449999999999</v>
      </c>
      <c r="CT79" s="85">
        <f ca="1">VLOOKUP($E79,ETL_Price!$B$5:$CB$187,Main!CT$51,0)</f>
        <v>2005.19</v>
      </c>
      <c r="CU79" s="85">
        <f ca="1">VLOOKUP($E79,ETL_Price!$B$5:$CB$187,Main!CU$51,0)</f>
        <v>2155.58</v>
      </c>
      <c r="CV79" s="85">
        <f ca="1">VLOOKUP($E79,ETL_Price!$B$5:$CB$187,Main!CV$51,0)</f>
        <v>2827.63</v>
      </c>
      <c r="CW79" s="85">
        <f ca="1">VLOOKUP($E79,ETL_Price!$B$5:$CB$187,Main!CW$51,0)</f>
        <v>149.15</v>
      </c>
      <c r="CX79" s="85">
        <f ca="1">VLOOKUP($E79,ETL_Price!$B$5:$CB$187,Main!CX$51,0)</f>
        <v>1299.623</v>
      </c>
      <c r="CY79" s="85">
        <f ca="1">VLOOKUP($E79,ETL_Price!$B$5:$CB$187,Main!CY$51,0)</f>
        <v>211.85069999999999</v>
      </c>
      <c r="CZ79" s="85">
        <f ca="1">VLOOKUP($E79,ETL_Price!$B$5:$CB$187,Main!CZ$51,0)</f>
        <v>188.44</v>
      </c>
      <c r="DA79" s="85">
        <f ca="1">VLOOKUP($E79,ETL_Price!$B$5:$CB$187,Main!DA$51,0)</f>
        <v>285.43189999999998</v>
      </c>
      <c r="DB79" s="85">
        <f ca="1">VLOOKUP($E79,ETL_Price!$B$5:$CB$187,Main!DB$51,0)</f>
        <v>200.38319999999999</v>
      </c>
      <c r="DC79" s="85">
        <f ca="1">VLOOKUP($E79,ETL_Price!$B$5:$CB$187,Main!DC$51,0)</f>
        <v>202.14019999999999</v>
      </c>
      <c r="DD79" s="85">
        <f ca="1">VLOOKUP($E79,ETL_Price!$B$5:$CB$187,Main!DD$51,0)</f>
        <v>222.46950000000001</v>
      </c>
      <c r="DE79" s="85">
        <f ca="1">VLOOKUP($E79,ETL_Price!$B$5:$CB$187,Main!DE$51,0)</f>
        <v>213.28020000000001</v>
      </c>
      <c r="DF79" s="85">
        <f ca="1">VLOOKUP($E79,ETL_Price!$B$5:$CB$187,Main!DF$51,0)</f>
        <v>276.47989999999999</v>
      </c>
      <c r="DG79" s="85">
        <f ca="1">VLOOKUP($E79,ETL_Price!$B$5:$CB$187,Main!DG$51,0)</f>
        <v>2.8294000000000001</v>
      </c>
      <c r="DH79" s="85">
        <f ca="1">VLOOKUP($E79,ETL_Price!$B$5:$CB$187,Main!DH$51,0)</f>
        <v>0.75</v>
      </c>
      <c r="DI79" s="85">
        <f ca="1">VLOOKUP($E79,ETL_Price!$B$5:$CB$187,Main!DI$51,0)</f>
        <v>1.9504999999999999</v>
      </c>
      <c r="DJ79" s="85">
        <f ca="1">VLOOKUP($E79,ETL_Price!$B$5:$CB$187,Main!DJ$51,0)</f>
        <v>2.0556000000000001</v>
      </c>
      <c r="DK79" s="85">
        <f ca="1">VLOOKUP($E79,ETL_Price!$B$5:$CB$187,Main!DK$51,0)</f>
        <v>2.3862999999999999</v>
      </c>
      <c r="DL79" s="85">
        <f ca="1">VLOOKUP($E79,ETL_Price!$B$5:$CB$187,Main!DL$51,0)</f>
        <v>1.472</v>
      </c>
      <c r="DM79" s="85">
        <f ca="1">VLOOKUP($E79,ETL_Price!$B$5:$CB$187,Main!DM$51,0)</f>
        <v>24.632400000000001</v>
      </c>
      <c r="DN79" s="85">
        <f ca="1">VLOOKUP($E79,ETL_Price!$B$5:$CB$187,Main!DN$51,0)</f>
        <v>0.69</v>
      </c>
      <c r="DO79" s="85">
        <f ca="1">VLOOKUP($E79,ETL_Price!$B$5:$CB$187,Main!DO$51,0)</f>
        <v>277.947</v>
      </c>
      <c r="DP79" s="85">
        <f ca="1">VLOOKUP($E79,ETL_Price!$B$5:$CB$187,Main!DP$51,0)</f>
        <v>119.947</v>
      </c>
      <c r="DQ79" s="85">
        <f ca="1">VLOOKUP($E79,ETL_Price!$B$5:$CB$187,Main!DQ$51,0)</f>
        <v>58.036000000000001</v>
      </c>
      <c r="DR79" s="85">
        <f ca="1">VLOOKUP($E79,ETL_Price!$B$5:$CB$187,Main!DR$51,0)</f>
        <v>344.42099999999999</v>
      </c>
      <c r="DS79" s="85">
        <f ca="1">VLOOKUP($E79,ETL_Price!$B$5:$CB$187,Main!DS$51,0)</f>
        <v>134.29499999999999</v>
      </c>
      <c r="DT79" s="85">
        <f ca="1">VLOOKUP($E79,ETL_Price!$B$5:$CB$187,Main!DT$51,0)</f>
        <v>221.0993</v>
      </c>
      <c r="DU79" s="85">
        <f ca="1">VLOOKUP($E79,ETL_Price!$B$5:$CB$187,Main!DU$51,0)</f>
        <v>157.22329999999999</v>
      </c>
      <c r="DV79" s="85">
        <f ca="1">VLOOKUP($E79,ETL_Price!$B$5:$CB$187,Main!DV$51,0)</f>
        <v>434.2491</v>
      </c>
      <c r="DW79" s="85">
        <f ca="1">VLOOKUP($E79,ETL_Price!$B$5:$CB$187,Main!DW$51,0)</f>
        <v>24.97</v>
      </c>
      <c r="DX79" s="85">
        <f ca="1">VLOOKUP($E79,ETL_Price!$B$5:$CB$187,Main!DX$51,0)</f>
        <v>26.3</v>
      </c>
      <c r="DY79" s="85">
        <f ca="1">VLOOKUP($E79,ETL_Price!$B$5:$CB$187,Main!DY$51,0)</f>
        <v>8.4700000000000006</v>
      </c>
      <c r="DZ79" s="85">
        <f ca="1">VLOOKUP($E79,ETL_Price!$B$5:$CB$187,Main!DZ$51,0)</f>
        <v>6.2350000000000003</v>
      </c>
      <c r="EA79" s="85">
        <f ca="1">VLOOKUP($E79,ETL_Price!$B$5:$CB$187,Main!EA$51,0)</f>
        <v>1328.1</v>
      </c>
      <c r="EB79" s="85">
        <f ca="1">VLOOKUP($E79,ETL_Price!$B$5:$CB$187,Main!EB$51,0)</f>
        <v>16.527999999999999</v>
      </c>
      <c r="EC79" s="85">
        <f ca="1">VLOOKUP($E79,ETL_Price!$B$5:$CB$187,Main!EC$51,0)</f>
        <v>59.19</v>
      </c>
      <c r="ED79" s="85">
        <f ca="1">VLOOKUP($E79,ETL_Price!$B$5:$CB$187,Main!ED$51,0)</f>
        <v>6.3338000000000001</v>
      </c>
      <c r="EE79" s="85">
        <f ca="1">VLOOKUP($E79,ETL_Price!$B$5:$CB$187,Main!EE$51,0)</f>
        <v>111.16</v>
      </c>
      <c r="EF79" s="85">
        <f ca="1">VLOOKUP($E79,ETL_Price!$B$5:$CB$187,Main!EF$51,0)</f>
        <v>1.2352000000000001</v>
      </c>
      <c r="EG79" s="85">
        <f ca="1">VLOOKUP($E79,ETL_Price!$B$5:$CB$187,Main!EG$51,0)</f>
        <v>1.3894</v>
      </c>
      <c r="EH79" s="85">
        <f ca="1">VLOOKUP($E79,ETL_Price!$B$5:$CB$187,Main!EH$51,0)</f>
        <v>107.82</v>
      </c>
      <c r="EI79" s="85">
        <f ca="1">VLOOKUP($E79,ETL_Price!$B$5:$CB$187,Main!EI$51,0)</f>
        <v>57.631900000000002</v>
      </c>
      <c r="EJ79" s="85">
        <f ca="1">VLOOKUP($E79,ETL_Price!$B$5:$CB$187,Main!EJ$51,0)</f>
        <v>11.965</v>
      </c>
      <c r="EK79" s="85">
        <f ca="1">VLOOKUP($E79,ETL_Price!$B$5:$CB$187,Main!EK$51,0)</f>
        <v>3.3020999999999998</v>
      </c>
    </row>
    <row r="80" spans="3:141">
      <c r="C80" s="85">
        <f>MATCH(E80,ETL_Price!$B$5:$B$187,0)</f>
        <v>27</v>
      </c>
      <c r="E80" s="119">
        <f>IF(ISNUMBER(Equities!$C32),Equities!B32,"")</f>
        <v>43143</v>
      </c>
      <c r="F80" s="120">
        <f ca="1">IF(ISNUMBER(OFFSET(INDIRECT($F$50),Main!$C80,1)),OFFSET(INDIRECT($F$50),Main!$C80,1)/100,"")</f>
        <v>0.16473400000000002</v>
      </c>
      <c r="G80" s="120">
        <f ca="1">IF(ISNUMBER(VLOOKUP($E80,ETL_Price!$B$5:$DV$187,G$50,0)),VLOOKUP($E80,ETL_Price!$B$5:$DV$187,G$50,0)/100,"")</f>
        <v>0.15970000000000001</v>
      </c>
      <c r="H80" s="120">
        <f ca="1">IF(ISNUMBER(VLOOKUP($E80,ETL_Price!$B$5:$DV$187,H$50,0)),VLOOKUP($E80,ETL_Price!$B$5:$DV$187,H$50,0)/100,"")</f>
        <v>0.19059999999999999</v>
      </c>
      <c r="I80" s="120">
        <f ca="1">IF(ISNUMBER(VLOOKUP($E80,ETL_Price!$B$5:$DV$187,I$50,0)),VLOOKUP($E80,ETL_Price!$B$5:$DV$187,I$50,0)/100,"")</f>
        <v>0.25159999999999999</v>
      </c>
      <c r="K80" s="85">
        <f ca="1">IF(ISNUMBER(CORREL(ETL_Rtn!$C31:$C90,ETL_Rtn!E31:E90)),CORREL(ETL_Rtn!$C31:$C90,ETL_Rtn!E31:E90),"")</f>
        <v>0.23286242416600145</v>
      </c>
      <c r="L80" s="85">
        <f ca="1">IF(ISNUMBER(CORREL(ETL_Rtn!$C31:$C90,ETL_Rtn!F31:F90)),CORREL(ETL_Rtn!$C31:$C90,ETL_Rtn!F31:F90),"")</f>
        <v>0.43009451883138544</v>
      </c>
      <c r="M80" s="85">
        <f ca="1">IF(ISNUMBER(CORREL(ETL_Rtn!$C31:$C90,ETL_Rtn!G31:G90)),CORREL(ETL_Rtn!$C31:$C90,ETL_Rtn!G31:G90),"")</f>
        <v>0.16947004073294464</v>
      </c>
      <c r="N80" s="85">
        <f ca="1">IF(ISNUMBER(CORREL(ETL_Rtn!$C31:$C90,ETL_Rtn!H31:H90)),CORREL(ETL_Rtn!$C31:$C90,ETL_Rtn!H31:H90),"")</f>
        <v>0.51225611107811098</v>
      </c>
      <c r="O80" s="85">
        <f ca="1">IF(ISNUMBER(CORREL(ETL_Rtn!$C31:$C90,ETL_Rtn!I31:I90)),CORREL(ETL_Rtn!$C31:$C90,ETL_Rtn!I31:I90),"")</f>
        <v>0.86571888049240253</v>
      </c>
      <c r="P80" s="85">
        <f ca="1">IF(ISNUMBER(CORREL(ETL_Rtn!$C31:$C90,ETL_Rtn!J31:J90)),CORREL(ETL_Rtn!$C31:$C90,ETL_Rtn!J31:J90),"")</f>
        <v>0.81964452921679509</v>
      </c>
      <c r="Q80" s="85">
        <f ca="1">IF(ISNUMBER(CORREL(ETL_Rtn!$C31:$C90,ETL_Rtn!K31:K90)),CORREL(ETL_Rtn!$C31:$C90,ETL_Rtn!K31:K90),"")</f>
        <v>0.26962448824309215</v>
      </c>
      <c r="R80" s="85">
        <f ca="1">IF(ISNUMBER(CORREL(ETL_Rtn!$C31:$C90,ETL_Rtn!L31:L90)),CORREL(ETL_Rtn!$C31:$C90,ETL_Rtn!L31:L90),"")</f>
        <v>0.3961287744265829</v>
      </c>
      <c r="S80" s="85">
        <f ca="1">IF(ISNUMBER(CORREL(ETL_Rtn!$C31:$C90,ETL_Rtn!M31:M90)),CORREL(ETL_Rtn!$C31:$C90,ETL_Rtn!M31:M90),"")</f>
        <v>0.46805584147570889</v>
      </c>
      <c r="T80" s="85">
        <f ca="1">IF(ISNUMBER(CORREL(ETL_Rtn!$C31:$C90,ETL_Rtn!N31:N90)),CORREL(ETL_Rtn!$C31:$C90,ETL_Rtn!N31:N90),"")</f>
        <v>0.48828835402621412</v>
      </c>
      <c r="U80" s="85">
        <f ca="1">IF(ISNUMBER(CORREL(ETL_Rtn!$C31:$C90,ETL_Rtn!O31:O90)),CORREL(ETL_Rtn!$C31:$C90,ETL_Rtn!O31:O90),"")</f>
        <v>0.39507397153008889</v>
      </c>
      <c r="V80" s="85">
        <f ca="1">IF(ISNUMBER(CORREL(ETL_Rtn!$C31:$C90,ETL_Rtn!P31:P90)),CORREL(ETL_Rtn!$C31:$C90,ETL_Rtn!P31:P90),"")</f>
        <v>0.46342230035681564</v>
      </c>
      <c r="W80" s="85">
        <f ca="1">IF(ISNUMBER(CORREL(ETL_Rtn!$C31:$C90,ETL_Rtn!Q31:Q90)),CORREL(ETL_Rtn!$C31:$C90,ETL_Rtn!Q31:Q90),"")</f>
        <v>0.31290666850723076</v>
      </c>
      <c r="X80" s="85">
        <f ca="1">IF(ISNUMBER(CORREL(ETL_Rtn!$C31:$C90,ETL_Rtn!R31:R90)),CORREL(ETL_Rtn!$C31:$C90,ETL_Rtn!R31:R90),"")</f>
        <v>0.3804118868256901</v>
      </c>
      <c r="Y80" s="85">
        <f ca="1">IF(ISNUMBER(CORREL(ETL_Rtn!$C31:$C90,ETL_Rtn!S31:S90)),CORREL(ETL_Rtn!$C31:$C90,ETL_Rtn!S31:S90),"")</f>
        <v>0.40437841973572103</v>
      </c>
      <c r="Z80" s="85">
        <f ca="1">IF(ISNUMBER(CORREL(ETL_Rtn!$C31:$C90,ETL_Rtn!T31:T90)),CORREL(ETL_Rtn!$C31:$C90,ETL_Rtn!T31:T90),"")</f>
        <v>0.21237684826196729</v>
      </c>
      <c r="AA80" s="85">
        <f ca="1">IF(ISNUMBER(CORREL(ETL_Rtn!$C31:$C90,ETL_Rtn!U31:U90)),CORREL(ETL_Rtn!$C31:$C90,ETL_Rtn!U31:U90),"")</f>
        <v>0.35326615146456763</v>
      </c>
      <c r="AB80" s="85">
        <f ca="1">IF(ISNUMBER(CORREL(ETL_Rtn!$C31:$C90,ETL_Rtn!V31:V90)),CORREL(ETL_Rtn!$C31:$C90,ETL_Rtn!V31:V90),"")</f>
        <v>0.32879760665183966</v>
      </c>
      <c r="AC80" s="85">
        <f ca="1">IF(ISNUMBER(CORREL(ETL_Rtn!$C31:$C90,ETL_Rtn!W31:W90)),CORREL(ETL_Rtn!$C31:$C90,ETL_Rtn!W31:W90),"")</f>
        <v>4.9490561103684001E-2</v>
      </c>
      <c r="AD80" s="85">
        <f ca="1">IF(ISNUMBER(CORREL(ETL_Rtn!$C31:$C90,ETL_Rtn!X31:X90)),CORREL(ETL_Rtn!$C31:$C90,ETL_Rtn!X31:X90),"")</f>
        <v>2.051516886560063E-2</v>
      </c>
      <c r="AE80" s="85">
        <f ca="1">IF(ISNUMBER(CORREL(ETL_Rtn!$C31:$C90,ETL_Rtn!Y31:Y90)),CORREL(ETL_Rtn!$C31:$C90,ETL_Rtn!Y31:Y90),"")</f>
        <v>0.10456719149466304</v>
      </c>
      <c r="AF80" s="85">
        <f ca="1">IF(ISNUMBER(CORREL(ETL_Rtn!$C31:$C90,ETL_Rtn!Z31:Z90)),CORREL(ETL_Rtn!$C31:$C90,ETL_Rtn!Z31:Z90),"")</f>
        <v>-9.5470095480487335E-2</v>
      </c>
      <c r="AG80" s="85">
        <f ca="1">IF(ISNUMBER(CORREL(ETL_Rtn!$C31:$C90,ETL_Rtn!AA31:AA90)),CORREL(ETL_Rtn!$C31:$C90,ETL_Rtn!AA31:AA90),"")</f>
        <v>-0.14342045925383837</v>
      </c>
      <c r="AH80" s="85">
        <f ca="1">IF(ISNUMBER(CORREL(ETL_Rtn!$C31:$C90,ETL_Rtn!AB31:AB90)),CORREL(ETL_Rtn!$C31:$C90,ETL_Rtn!AB31:AB90),"")</f>
        <v>-2.5900853909101615E-2</v>
      </c>
      <c r="AI80" s="85">
        <f ca="1">IF(ISNUMBER(CORREL(ETL_Rtn!$C31:$C90,ETL_Rtn!AC31:AC90)),CORREL(ETL_Rtn!$C31:$C90,ETL_Rtn!AC31:AC90),"")</f>
        <v>0.36291078672838012</v>
      </c>
      <c r="AJ80" s="85">
        <f ca="1">IF(ISNUMBER(CORREL(ETL_Rtn!$C31:$C90,ETL_Rtn!AD31:AD90)),CORREL(ETL_Rtn!$C31:$C90,ETL_Rtn!AD31:AD90),"")</f>
        <v>0.45109188351436735</v>
      </c>
      <c r="AK80" s="85">
        <f ca="1">IF(ISNUMBER(CORREL(ETL_Rtn!$C31:$C90,ETL_Rtn!AE31:AE90)),CORREL(ETL_Rtn!$C31:$C90,ETL_Rtn!AE31:AE90),"")</f>
        <v>3.8021134787741981E-2</v>
      </c>
      <c r="AL80" s="85">
        <f ca="1">IF(ISNUMBER(CORREL(ETL_Rtn!$C31:$C90,ETL_Rtn!AF31:AF90)),CORREL(ETL_Rtn!$C31:$C90,ETL_Rtn!AF31:AF90),"")</f>
        <v>-3.0459180410811085E-2</v>
      </c>
      <c r="AM80" s="85">
        <f ca="1">IF(ISNUMBER(CORREL(ETL_Rtn!$C31:$C90,ETL_Rtn!AG31:AG90)),CORREL(ETL_Rtn!$C31:$C90,ETL_Rtn!AG31:AG90),"")</f>
        <v>0.36370595347852364</v>
      </c>
      <c r="AN80" s="85">
        <f ca="1">IF(ISNUMBER(CORREL(ETL_Rtn!$C31:$C90,ETL_Rtn!AH31:AH90)),CORREL(ETL_Rtn!$C31:$C90,ETL_Rtn!AH31:AH90),"")</f>
        <v>4.9573691356599635E-2</v>
      </c>
      <c r="AO80" s="85">
        <f ca="1">IF(ISNUMBER(CORREL(ETL_Rtn!$C31:$C90,ETL_Rtn!AI31:AI90)),CORREL(ETL_Rtn!$C31:$C90,ETL_Rtn!AI31:AI90),"")</f>
        <v>2.2317809112884315E-3</v>
      </c>
      <c r="AP80" s="85">
        <f ca="1">IF(ISNUMBER(CORREL(ETL_Rtn!$C31:$C90,ETL_Rtn!AJ31:AJ90)),CORREL(ETL_Rtn!$C31:$C90,ETL_Rtn!AJ31:AJ90),"")</f>
        <v>3.5765559082251042E-2</v>
      </c>
      <c r="AQ80" s="85">
        <f ca="1">IF(ISNUMBER(CORREL(ETL_Rtn!$C31:$C90,ETL_Rtn!AK31:AK90)),CORREL(ETL_Rtn!$C31:$C90,ETL_Rtn!AK31:AK90),"")</f>
        <v>-5.3955396783578165E-3</v>
      </c>
      <c r="AR80" s="85">
        <f ca="1">IF(ISNUMBER(CORREL(ETL_Rtn!$C31:$C90,ETL_Rtn!AL31:AL90)),CORREL(ETL_Rtn!$C31:$C90,ETL_Rtn!AL31:AL90),"")</f>
        <v>9.4247215373692406E-2</v>
      </c>
      <c r="AS80" s="85">
        <f ca="1">IF(ISNUMBER(CORREL(ETL_Rtn!$C31:$C90,ETL_Rtn!AM31:AM90)),CORREL(ETL_Rtn!$C31:$C90,ETL_Rtn!AM31:AM90),"")</f>
        <v>-5.9330474814438469E-3</v>
      </c>
      <c r="AT80" s="85">
        <f ca="1">IF(ISNUMBER(CORREL(ETL_Rtn!$C31:$C90,ETL_Rtn!AN31:AN90)),CORREL(ETL_Rtn!$C31:$C90,ETL_Rtn!AN31:AN90),"")</f>
        <v>0.24793299041479888</v>
      </c>
      <c r="AU80" s="85">
        <f ca="1">IF(ISNUMBER(CORREL(ETL_Rtn!$C31:$C90,ETL_Rtn!AO31:AO90)),CORREL(ETL_Rtn!$C31:$C90,ETL_Rtn!AO31:AO90),"")</f>
        <v>0.21013920800421029</v>
      </c>
      <c r="AV80" s="85">
        <f ca="1">IF(ISNUMBER(CORREL(ETL_Rtn!$C31:$C90,ETL_Rtn!AP31:AP90)),CORREL(ETL_Rtn!$C31:$C90,ETL_Rtn!AP31:AP90),"")</f>
        <v>0.18635342836009083</v>
      </c>
      <c r="AW80" s="85">
        <f ca="1">IF(ISNUMBER(CORREL(ETL_Rtn!$C31:$C90,ETL_Rtn!AQ31:AQ90)),CORREL(ETL_Rtn!$C31:$C90,ETL_Rtn!AQ31:AQ90),"")</f>
        <v>-0.13639733973219009</v>
      </c>
      <c r="AX80" s="85">
        <f ca="1">IF(ISNUMBER(CORREL(ETL_Rtn!$C31:$C90,ETL_Rtn!AR31:AR90)),CORREL(ETL_Rtn!$C31:$C90,ETL_Rtn!AR31:AR90),"")</f>
        <v>-0.1030701795113461</v>
      </c>
      <c r="AY80" s="85">
        <f ca="1">IF(ISNUMBER(CORREL(ETL_Rtn!$C31:$C90,ETL_Rtn!AS31:AS90)),CORREL(ETL_Rtn!$C31:$C90,ETL_Rtn!AS31:AS90),"")</f>
        <v>-1.2175719098279166E-2</v>
      </c>
      <c r="AZ80" s="85">
        <f ca="1">IF(ISNUMBER(CORREL(ETL_Rtn!$C31:$C90,ETL_Rtn!AT31:AT90)),CORREL(ETL_Rtn!$C31:$C90,ETL_Rtn!AT31:AT90),"")</f>
        <v>-0.11741742289855608</v>
      </c>
      <c r="BA80" s="85">
        <f ca="1">IF(ISNUMBER(CORREL(ETL_Rtn!$C31:$C90,ETL_Rtn!AU31:AU90)),CORREL(ETL_Rtn!$C31:$C90,ETL_Rtn!AU31:AU90),"")</f>
        <v>-0.52295163906666042</v>
      </c>
      <c r="BB80" s="85">
        <f ca="1">IF(ISNUMBER(CORREL(ETL_Rtn!$C31:$C90,ETL_Rtn!AV31:AV90)),CORREL(ETL_Rtn!$C31:$C90,ETL_Rtn!AV31:AV90),"")</f>
        <v>-0.39864678866128894</v>
      </c>
      <c r="BC80" s="85">
        <f ca="1">IF(ISNUMBER(CORREL(ETL_Rtn!$C31:$C90,ETL_Rtn!AW31:AW90)),CORREL(ETL_Rtn!$C31:$C90,ETL_Rtn!AW31:AW90),"")</f>
        <v>-0.31278722478585347</v>
      </c>
      <c r="BD80" s="85">
        <f ca="1">IF(ISNUMBER(CORREL(ETL_Rtn!$C31:$C90,ETL_Rtn!AX31:AX90)),CORREL(ETL_Rtn!$C31:$C90,ETL_Rtn!AX31:AX90),"")</f>
        <v>-0.2804574821563996</v>
      </c>
      <c r="BE80" s="85">
        <f ca="1">IF(ISNUMBER(CORREL(ETL_Rtn!$C31:$C90,ETL_Rtn!AY31:AY90)),CORREL(ETL_Rtn!$C31:$C90,ETL_Rtn!AY31:AY90),"")</f>
        <v>-0.22117038324010596</v>
      </c>
      <c r="BF80" s="85">
        <f ca="1">IF(ISNUMBER(CORREL(ETL_Rtn!$C31:$C90,ETL_Rtn!AZ31:AZ90)),CORREL(ETL_Rtn!$C31:$C90,ETL_Rtn!AZ31:AZ90),"")</f>
        <v>-0.309597030299535</v>
      </c>
      <c r="BG80" s="85">
        <f ca="1">IF(ISNUMBER(CORREL(ETL_Rtn!$C31:$C90,ETL_Rtn!BA31:BA90)),CORREL(ETL_Rtn!$C31:$C90,ETL_Rtn!BA31:BA90),"")</f>
        <v>-0.29922226273706337</v>
      </c>
      <c r="BH80" s="85">
        <f ca="1">IF(ISNUMBER(CORREL(ETL_Rtn!$C31:$C90,ETL_Rtn!BB31:BB90)),CORREL(ETL_Rtn!$C31:$C90,ETL_Rtn!BB31:BB90),"")</f>
        <v>-0.29688805854661532</v>
      </c>
      <c r="BI80" s="85">
        <f ca="1">IF(ISNUMBER(CORREL(ETL_Rtn!$C31:$C90,ETL_Rtn!BC31:BC90)),CORREL(ETL_Rtn!$C31:$C90,ETL_Rtn!BC31:BC90),"")</f>
        <v>-0.2525133083688666</v>
      </c>
      <c r="BJ80" s="85">
        <f ca="1">IF(ISNUMBER(CORREL(ETL_Rtn!$C31:$C90,ETL_Rtn!BD31:BD90)),CORREL(ETL_Rtn!$C31:$C90,ETL_Rtn!BD31:BD90),"")</f>
        <v>-0.2447498895873689</v>
      </c>
      <c r="BK80" s="85">
        <f ca="1">IF(ISNUMBER(CORREL(ETL_Rtn!$C31:$C90,ETL_Rtn!BE31:BE90)),CORREL(ETL_Rtn!$C31:$C90,ETL_Rtn!BE31:BE90),"")</f>
        <v>-0.37213192665433997</v>
      </c>
      <c r="BL80" s="85">
        <f ca="1">IF(ISNUMBER(CORREL(ETL_Rtn!$C31:$C90,ETL_Rtn!BF31:BF90)),CORREL(ETL_Rtn!$C31:$C90,ETL_Rtn!BF31:BF90),"")</f>
        <v>-3.8472601662390596E-2</v>
      </c>
      <c r="BM80" s="85">
        <f ca="1">IF(ISNUMBER(CORREL(ETL_Rtn!$C31:$C90,ETL_Rtn!BG31:BG90)),CORREL(ETL_Rtn!$C31:$C90,ETL_Rtn!BG31:BG90),"")</f>
        <v>0.31348986485963032</v>
      </c>
      <c r="BN80" s="85">
        <f ca="1">IF(ISNUMBER(CORREL(ETL_Rtn!$C31:$C90,ETL_Rtn!BH31:BH90)),CORREL(ETL_Rtn!$C31:$C90,ETL_Rtn!BH31:BH90),"")</f>
        <v>0.34368841120170313</v>
      </c>
      <c r="BO80" s="85">
        <f ca="1">IF(ISNUMBER(CORREL(ETL_Rtn!$C31:$C90,ETL_Rtn!BI31:BI90)),CORREL(ETL_Rtn!$C31:$C90,ETL_Rtn!BI31:BI90),"")</f>
        <v>0.46530887319589953</v>
      </c>
      <c r="BP80" s="85">
        <f ca="1">IF(ISNUMBER(CORREL(ETL_Rtn!$C31:$C90,ETL_Rtn!BJ31:BJ90)),CORREL(ETL_Rtn!$C31:$C90,ETL_Rtn!BJ31:BJ90),"")</f>
        <v>-1.9158618248517438E-2</v>
      </c>
      <c r="BQ80" s="85">
        <f ca="1">IF(ISNUMBER(CORREL(ETL_Rtn!$C31:$C90,ETL_Rtn!BK31:BK90)),CORREL(ETL_Rtn!$C31:$C90,ETL_Rtn!BK31:BK90),"")</f>
        <v>0.15659239909566436</v>
      </c>
      <c r="BR80" s="85">
        <f ca="1">IF(ISNUMBER(CORREL(ETL_Rtn!$C31:$C90,ETL_Rtn!BL31:BL90)),CORREL(ETL_Rtn!$C31:$C90,ETL_Rtn!BL31:BL90),"")</f>
        <v>0.27228931121367228</v>
      </c>
      <c r="BS80" s="85">
        <f ca="1">IF(ISNUMBER(CORREL(ETL_Rtn!$C31:$C90,ETL_Rtn!BM31:BM90)),CORREL(ETL_Rtn!$C31:$C90,ETL_Rtn!BM31:BM90),"")</f>
        <v>0.25299951101376111</v>
      </c>
      <c r="BT80" s="85">
        <f ca="1">IF(ISNUMBER(CORREL(ETL_Rtn!$C31:$C90,ETL_Rtn!BN31:BN90)),CORREL(ETL_Rtn!$C31:$C90,ETL_Rtn!BN31:BN90),"")</f>
        <v>-5.7728680794928232E-2</v>
      </c>
      <c r="BU80" s="85">
        <f ca="1">IF(ISNUMBER(CORREL(ETL_Rtn!$C31:$C90,ETL_Rtn!BO31:BO90)),CORREL(ETL_Rtn!$C31:$C90,ETL_Rtn!BO31:BO90),"")</f>
        <v>-0.24742785512199503</v>
      </c>
      <c r="BV80" s="85">
        <f ca="1">IF(ISNUMBER(CORREL(ETL_Rtn!$C31:$C90,ETL_Rtn!BP31:BP90)),CORREL(ETL_Rtn!$C31:$C90,ETL_Rtn!BP31:BP90),"")</f>
        <v>3.5428199475290086E-2</v>
      </c>
      <c r="BW80" s="85">
        <f ca="1">IF(ISNUMBER(CORREL(ETL_Rtn!$C31:$C90,ETL_Rtn!BQ31:BQ90)),CORREL(ETL_Rtn!$C31:$C90,ETL_Rtn!BQ31:BQ90),"")</f>
        <v>-0.1099265056404181</v>
      </c>
      <c r="BY80" s="85">
        <f ca="1">VLOOKUP($E80,ETL_Price!$B$5:$CB$187,Main!BY$51,0)</f>
        <v>2656</v>
      </c>
      <c r="BZ80" s="85">
        <f ca="1">VLOOKUP($E80,ETL_Price!$B$5:$CB$187,Main!BZ$51,0)</f>
        <v>3368.25</v>
      </c>
      <c r="CA80" s="85">
        <f ca="1">VLOOKUP($E80,ETL_Price!$B$5:$CB$187,Main!CA$51,0)</f>
        <v>80898.7</v>
      </c>
      <c r="CB80" s="85">
        <f ca="1">VLOOKUP($E80,ETL_Price!$B$5:$CB$187,Main!CB$51,0)</f>
        <v>21382.62</v>
      </c>
      <c r="CC80" s="85">
        <f ca="1">VLOOKUP($E80,ETL_Price!$B$5:$CB$187,Main!CC$51,0)</f>
        <v>29459.63</v>
      </c>
      <c r="CD80" s="85">
        <f ca="1">VLOOKUP($E80,ETL_Price!$B$5:$CB$187,Main!CD$51,0)</f>
        <v>11900.31</v>
      </c>
      <c r="CE80" s="85">
        <f ca="1">VLOOKUP($E80,ETL_Price!$B$5:$CB$187,Main!CE$51,0)</f>
        <v>2246.5700000000002</v>
      </c>
      <c r="CF80" s="85">
        <f ca="1">VLOOKUP($E80,ETL_Price!$B$5:$CB$187,Main!CF$51,0)</f>
        <v>2470.6799999999998</v>
      </c>
      <c r="CG80" s="85">
        <f ca="1">VLOOKUP($E80,ETL_Price!$B$5:$CB$187,Main!CG$51,0)</f>
        <v>209.28059999999999</v>
      </c>
      <c r="CH80" s="85">
        <f ca="1">VLOOKUP($E80,ETL_Price!$B$5:$CB$187,Main!CH$51,0)</f>
        <v>274.27999999999997</v>
      </c>
      <c r="CI80" s="85">
        <f ca="1">VLOOKUP($E80,ETL_Price!$B$5:$CB$187,Main!CI$51,0)</f>
        <v>257.88</v>
      </c>
      <c r="CJ80" s="85">
        <f ca="1">VLOOKUP($E80,ETL_Price!$B$5:$CB$187,Main!CJ$51,0)</f>
        <v>245.15</v>
      </c>
      <c r="CK80" s="85">
        <f ca="1">VLOOKUP($E80,ETL_Price!$B$5:$CB$187,Main!CK$51,0)</f>
        <v>226.6951</v>
      </c>
      <c r="CL80" s="85">
        <f ca="1">VLOOKUP($E80,ETL_Price!$B$5:$CB$187,Main!CL$51,0)</f>
        <v>225.46940000000001</v>
      </c>
      <c r="CM80" s="85">
        <f ca="1">VLOOKUP($E80,ETL_Price!$B$5:$CB$187,Main!CM$51,0)</f>
        <v>126.88460000000001</v>
      </c>
      <c r="CN80" s="85">
        <f ca="1">VLOOKUP($E80,ETL_Price!$B$5:$CB$187,Main!CN$51,0)</f>
        <v>223.60300000000001</v>
      </c>
      <c r="CO80" s="85">
        <f ca="1">VLOOKUP($E80,ETL_Price!$B$5:$CB$187,Main!CO$51,0)</f>
        <v>67.58</v>
      </c>
      <c r="CP80" s="85">
        <f ca="1">VLOOKUP($E80,ETL_Price!$B$5:$CB$187,Main!CP$51,0)</f>
        <v>118.66</v>
      </c>
      <c r="CQ80" s="85">
        <f ca="1">VLOOKUP($E80,ETL_Price!$B$5:$CB$187,Main!CQ$51,0)</f>
        <v>485.00420000000003</v>
      </c>
      <c r="CR80" s="85">
        <f ca="1">VLOOKUP($E80,ETL_Price!$B$5:$CB$187,Main!CR$51,0)</f>
        <v>220.6712</v>
      </c>
      <c r="CS80" s="85">
        <f ca="1">VLOOKUP($E80,ETL_Price!$B$5:$CB$187,Main!CS$51,0)</f>
        <v>255.1002</v>
      </c>
      <c r="CT80" s="85">
        <f ca="1">VLOOKUP($E80,ETL_Price!$B$5:$CB$187,Main!CT$51,0)</f>
        <v>2004.93</v>
      </c>
      <c r="CU80" s="85">
        <f ca="1">VLOOKUP($E80,ETL_Price!$B$5:$CB$187,Main!CU$51,0)</f>
        <v>2154.6799999999998</v>
      </c>
      <c r="CV80" s="85">
        <f ca="1">VLOOKUP($E80,ETL_Price!$B$5:$CB$187,Main!CV$51,0)</f>
        <v>2832.81</v>
      </c>
      <c r="CW80" s="85">
        <f ca="1">VLOOKUP($E80,ETL_Price!$B$5:$CB$187,Main!CW$51,0)</f>
        <v>149.21459999999999</v>
      </c>
      <c r="CX80" s="85">
        <f ca="1">VLOOKUP($E80,ETL_Price!$B$5:$CB$187,Main!CX$51,0)</f>
        <v>1301.394</v>
      </c>
      <c r="CY80" s="85">
        <f ca="1">VLOOKUP($E80,ETL_Price!$B$5:$CB$187,Main!CY$51,0)</f>
        <v>211.39930000000001</v>
      </c>
      <c r="CZ80" s="85">
        <f ca="1">VLOOKUP($E80,ETL_Price!$B$5:$CB$187,Main!CZ$51,0)</f>
        <v>187.98929999999999</v>
      </c>
      <c r="DA80" s="85">
        <f ca="1">VLOOKUP($E80,ETL_Price!$B$5:$CB$187,Main!DA$51,0)</f>
        <v>285.08330000000001</v>
      </c>
      <c r="DB80" s="85">
        <f ca="1">VLOOKUP($E80,ETL_Price!$B$5:$CB$187,Main!DB$51,0)</f>
        <v>199.8391</v>
      </c>
      <c r="DC80" s="85">
        <f ca="1">VLOOKUP($E80,ETL_Price!$B$5:$CB$187,Main!DC$51,0)</f>
        <v>201.85499999999999</v>
      </c>
      <c r="DD80" s="85">
        <f ca="1">VLOOKUP($E80,ETL_Price!$B$5:$CB$187,Main!DD$51,0)</f>
        <v>222.03210000000001</v>
      </c>
      <c r="DE80" s="85">
        <f ca="1">VLOOKUP($E80,ETL_Price!$B$5:$CB$187,Main!DE$51,0)</f>
        <v>212.5856</v>
      </c>
      <c r="DF80" s="85">
        <f ca="1">VLOOKUP($E80,ETL_Price!$B$5:$CB$187,Main!DF$51,0)</f>
        <v>275.11189999999999</v>
      </c>
      <c r="DG80" s="85">
        <f ca="1">VLOOKUP($E80,ETL_Price!$B$5:$CB$187,Main!DG$51,0)</f>
        <v>2.8585000000000003</v>
      </c>
      <c r="DH80" s="85">
        <f ca="1">VLOOKUP($E80,ETL_Price!$B$5:$CB$187,Main!DH$51,0)</f>
        <v>0.75700000000000001</v>
      </c>
      <c r="DI80" s="85">
        <f ca="1">VLOOKUP($E80,ETL_Price!$B$5:$CB$187,Main!DI$51,0)</f>
        <v>1.9567000000000001</v>
      </c>
      <c r="DJ80" s="85">
        <f ca="1">VLOOKUP($E80,ETL_Price!$B$5:$CB$187,Main!DJ$51,0)</f>
        <v>2.0710000000000002</v>
      </c>
      <c r="DK80" s="85">
        <f ca="1">VLOOKUP($E80,ETL_Price!$B$5:$CB$187,Main!DK$51,0)</f>
        <v>2.4112999999999998</v>
      </c>
      <c r="DL80" s="85">
        <f ca="1">VLOOKUP($E80,ETL_Price!$B$5:$CB$187,Main!DL$51,0)</f>
        <v>1.474</v>
      </c>
      <c r="DM80" s="85">
        <f ca="1">VLOOKUP($E80,ETL_Price!$B$5:$CB$187,Main!DM$51,0)</f>
        <v>23.852599999999999</v>
      </c>
      <c r="DN80" s="85">
        <f ca="1">VLOOKUP($E80,ETL_Price!$B$5:$CB$187,Main!DN$51,0)</f>
        <v>1.25</v>
      </c>
      <c r="DO80" s="85">
        <f ca="1">VLOOKUP($E80,ETL_Price!$B$5:$CB$187,Main!DO$51,0)</f>
        <v>270.77199999999999</v>
      </c>
      <c r="DP80" s="85">
        <f ca="1">VLOOKUP($E80,ETL_Price!$B$5:$CB$187,Main!DP$51,0)</f>
        <v>115.861</v>
      </c>
      <c r="DQ80" s="85">
        <f ca="1">VLOOKUP($E80,ETL_Price!$B$5:$CB$187,Main!DQ$51,0)</f>
        <v>57.530999999999999</v>
      </c>
      <c r="DR80" s="85">
        <f ca="1">VLOOKUP($E80,ETL_Price!$B$5:$CB$187,Main!DR$51,0)</f>
        <v>341.18599999999998</v>
      </c>
      <c r="DS80" s="85">
        <f ca="1">VLOOKUP($E80,ETL_Price!$B$5:$CB$187,Main!DS$51,0)</f>
        <v>131.02500000000001</v>
      </c>
      <c r="DT80" s="85">
        <f ca="1">VLOOKUP($E80,ETL_Price!$B$5:$CB$187,Main!DT$51,0)</f>
        <v>221.3065</v>
      </c>
      <c r="DU80" s="85">
        <f ca="1">VLOOKUP($E80,ETL_Price!$B$5:$CB$187,Main!DU$51,0)</f>
        <v>157.6978</v>
      </c>
      <c r="DV80" s="85">
        <f ca="1">VLOOKUP($E80,ETL_Price!$B$5:$CB$187,Main!DV$51,0)</f>
        <v>433.13350000000003</v>
      </c>
      <c r="DW80" s="85">
        <f ca="1">VLOOKUP($E80,ETL_Price!$B$5:$CB$187,Main!DW$51,0)</f>
        <v>25.61</v>
      </c>
      <c r="DX80" s="85">
        <f ca="1">VLOOKUP($E80,ETL_Price!$B$5:$CB$187,Main!DX$51,0)</f>
        <v>27.74</v>
      </c>
      <c r="DY80" s="85">
        <f ca="1">VLOOKUP($E80,ETL_Price!$B$5:$CB$187,Main!DY$51,0)</f>
        <v>8.81</v>
      </c>
      <c r="DZ80" s="85">
        <f ca="1">VLOOKUP($E80,ETL_Price!$B$5:$CB$187,Main!DZ$51,0)</f>
        <v>6.415</v>
      </c>
      <c r="EA80" s="85">
        <f ca="1">VLOOKUP($E80,ETL_Price!$B$5:$CB$187,Main!EA$51,0)</f>
        <v>1324.2</v>
      </c>
      <c r="EB80" s="85">
        <f ca="1">VLOOKUP($E80,ETL_Price!$B$5:$CB$187,Main!EB$51,0)</f>
        <v>16.57</v>
      </c>
      <c r="EC80" s="85">
        <f ca="1">VLOOKUP($E80,ETL_Price!$B$5:$CB$187,Main!EC$51,0)</f>
        <v>59.29</v>
      </c>
      <c r="ED80" s="85">
        <f ca="1">VLOOKUP($E80,ETL_Price!$B$5:$CB$187,Main!ED$51,0)</f>
        <v>6.3236999999999997</v>
      </c>
      <c r="EE80" s="85">
        <f ca="1">VLOOKUP($E80,ETL_Price!$B$5:$CB$187,Main!EE$51,0)</f>
        <v>111.25</v>
      </c>
      <c r="EF80" s="85">
        <f ca="1">VLOOKUP($E80,ETL_Price!$B$5:$CB$187,Main!EF$51,0)</f>
        <v>1.2292000000000001</v>
      </c>
      <c r="EG80" s="85">
        <f ca="1">VLOOKUP($E80,ETL_Price!$B$5:$CB$187,Main!EG$51,0)</f>
        <v>1.3837999999999999</v>
      </c>
      <c r="EH80" s="85">
        <f ca="1">VLOOKUP($E80,ETL_Price!$B$5:$CB$187,Main!EH$51,0)</f>
        <v>108.66</v>
      </c>
      <c r="EI80" s="85">
        <f ca="1">VLOOKUP($E80,ETL_Price!$B$5:$CB$187,Main!EI$51,0)</f>
        <v>57.828800000000001</v>
      </c>
      <c r="EJ80" s="85">
        <f ca="1">VLOOKUP($E80,ETL_Price!$B$5:$CB$187,Main!EJ$51,0)</f>
        <v>11.9352</v>
      </c>
      <c r="EK80" s="85">
        <f ca="1">VLOOKUP($E80,ETL_Price!$B$5:$CB$187,Main!EK$51,0)</f>
        <v>3.3020999999999998</v>
      </c>
    </row>
    <row r="81" spans="1:141">
      <c r="C81" s="85">
        <f>MATCH(E81,ETL_Price!$B$5:$B$187,0)</f>
        <v>28</v>
      </c>
      <c r="E81" s="119">
        <f>IF(ISNUMBER(Equities!$C33),Equities!B33,"")</f>
        <v>43140</v>
      </c>
      <c r="F81" s="120">
        <f ca="1">IF(ISNUMBER(OFFSET(INDIRECT($F$50),Main!$C81,1)),OFFSET(INDIRECT($F$50),Main!$C81,1)/100,"")</f>
        <v>0.16494200000000001</v>
      </c>
      <c r="G81" s="120">
        <f ca="1">IF(ISNUMBER(VLOOKUP($E81,ETL_Price!$B$5:$DV$187,G$50,0)),VLOOKUP($E81,ETL_Price!$B$5:$DV$187,G$50,0)/100,"")</f>
        <v>0.15770000000000001</v>
      </c>
      <c r="H81" s="120">
        <f ca="1">IF(ISNUMBER(VLOOKUP($E81,ETL_Price!$B$5:$DV$187,H$50,0)),VLOOKUP($E81,ETL_Price!$B$5:$DV$187,H$50,0)/100,"")</f>
        <v>0.19089999999999999</v>
      </c>
      <c r="I81" s="120">
        <f ca="1">IF(ISNUMBER(VLOOKUP($E81,ETL_Price!$B$5:$DV$187,I$50,0)),VLOOKUP($E81,ETL_Price!$B$5:$DV$187,I$50,0)/100,"")</f>
        <v>0.25239999999999996</v>
      </c>
      <c r="K81" s="85">
        <f ca="1">IF(ISNUMBER(CORREL(ETL_Rtn!$C32:$C91,ETL_Rtn!E32:E91)),CORREL(ETL_Rtn!$C32:$C91,ETL_Rtn!E32:E91),"")</f>
        <v>0.21463941794541366</v>
      </c>
      <c r="L81" s="85">
        <f ca="1">IF(ISNUMBER(CORREL(ETL_Rtn!$C32:$C91,ETL_Rtn!F32:F91)),CORREL(ETL_Rtn!$C32:$C91,ETL_Rtn!F32:F91),"")</f>
        <v>0.41612516134543109</v>
      </c>
      <c r="M81" s="85">
        <f ca="1">IF(ISNUMBER(CORREL(ETL_Rtn!$C32:$C91,ETL_Rtn!G32:G91)),CORREL(ETL_Rtn!$C32:$C91,ETL_Rtn!G32:G91),"")</f>
        <v>0.17280098902865179</v>
      </c>
      <c r="N81" s="85">
        <f ca="1">IF(ISNUMBER(CORREL(ETL_Rtn!$C32:$C91,ETL_Rtn!H32:H91)),CORREL(ETL_Rtn!$C32:$C91,ETL_Rtn!H32:H91),"")</f>
        <v>0.51247920458153395</v>
      </c>
      <c r="O81" s="85">
        <f ca="1">IF(ISNUMBER(CORREL(ETL_Rtn!$C32:$C91,ETL_Rtn!I32:I91)),CORREL(ETL_Rtn!$C32:$C91,ETL_Rtn!I32:I91),"")</f>
        <v>0.87620649147457974</v>
      </c>
      <c r="P81" s="85">
        <f ca="1">IF(ISNUMBER(CORREL(ETL_Rtn!$C32:$C91,ETL_Rtn!J32:J91)),CORREL(ETL_Rtn!$C32:$C91,ETL_Rtn!J32:J91),"")</f>
        <v>0.82410976287890236</v>
      </c>
      <c r="Q81" s="85">
        <f ca="1">IF(ISNUMBER(CORREL(ETL_Rtn!$C32:$C91,ETL_Rtn!K32:K91)),CORREL(ETL_Rtn!$C32:$C91,ETL_Rtn!K32:K91),"")</f>
        <v>0.2509255850555081</v>
      </c>
      <c r="R81" s="85">
        <f ca="1">IF(ISNUMBER(CORREL(ETL_Rtn!$C32:$C91,ETL_Rtn!L32:L91)),CORREL(ETL_Rtn!$C32:$C91,ETL_Rtn!L32:L91),"")</f>
        <v>0.38015597793693429</v>
      </c>
      <c r="S81" s="85">
        <f ca="1">IF(ISNUMBER(CORREL(ETL_Rtn!$C32:$C91,ETL_Rtn!M32:M91)),CORREL(ETL_Rtn!$C32:$C91,ETL_Rtn!M32:M91),"")</f>
        <v>0.45396836779459188</v>
      </c>
      <c r="T81" s="85">
        <f ca="1">IF(ISNUMBER(CORREL(ETL_Rtn!$C32:$C91,ETL_Rtn!N32:N91)),CORREL(ETL_Rtn!$C32:$C91,ETL_Rtn!N32:N91),"")</f>
        <v>0.47514135839050342</v>
      </c>
      <c r="U81" s="85">
        <f ca="1">IF(ISNUMBER(CORREL(ETL_Rtn!$C32:$C91,ETL_Rtn!O32:O91)),CORREL(ETL_Rtn!$C32:$C91,ETL_Rtn!O32:O91),"")</f>
        <v>0.38077536693912012</v>
      </c>
      <c r="V81" s="85">
        <f ca="1">IF(ISNUMBER(CORREL(ETL_Rtn!$C32:$C91,ETL_Rtn!P32:P91)),CORREL(ETL_Rtn!$C32:$C91,ETL_Rtn!P32:P91),"")</f>
        <v>0.45078652922786283</v>
      </c>
      <c r="W81" s="85">
        <f ca="1">IF(ISNUMBER(CORREL(ETL_Rtn!$C32:$C91,ETL_Rtn!Q32:Q91)),CORREL(ETL_Rtn!$C32:$C91,ETL_Rtn!Q32:Q91),"")</f>
        <v>0.29451897557392992</v>
      </c>
      <c r="X81" s="85">
        <f ca="1">IF(ISNUMBER(CORREL(ETL_Rtn!$C32:$C91,ETL_Rtn!R32:R91)),CORREL(ETL_Rtn!$C32:$C91,ETL_Rtn!R32:R91),"")</f>
        <v>0.36593901297696313</v>
      </c>
      <c r="Y81" s="85">
        <f ca="1">IF(ISNUMBER(CORREL(ETL_Rtn!$C32:$C91,ETL_Rtn!S32:S91)),CORREL(ETL_Rtn!$C32:$C91,ETL_Rtn!S32:S91),"")</f>
        <v>0.39178602058770506</v>
      </c>
      <c r="Z81" s="85">
        <f ca="1">IF(ISNUMBER(CORREL(ETL_Rtn!$C32:$C91,ETL_Rtn!T32:T91)),CORREL(ETL_Rtn!$C32:$C91,ETL_Rtn!T32:T91),"")</f>
        <v>0.19327837452964541</v>
      </c>
      <c r="AA81" s="85">
        <f ca="1">IF(ISNUMBER(CORREL(ETL_Rtn!$C32:$C91,ETL_Rtn!U32:U91)),CORREL(ETL_Rtn!$C32:$C91,ETL_Rtn!U32:U91),"")</f>
        <v>0.34274408942505441</v>
      </c>
      <c r="AB81" s="85">
        <f ca="1">IF(ISNUMBER(CORREL(ETL_Rtn!$C32:$C91,ETL_Rtn!V32:V91)),CORREL(ETL_Rtn!$C32:$C91,ETL_Rtn!V32:V91),"")</f>
        <v>0.31277646536131792</v>
      </c>
      <c r="AC81" s="85">
        <f ca="1">IF(ISNUMBER(CORREL(ETL_Rtn!$C32:$C91,ETL_Rtn!W32:W91)),CORREL(ETL_Rtn!$C32:$C91,ETL_Rtn!W32:W91),"")</f>
        <v>4.5812639261165321E-2</v>
      </c>
      <c r="AD81" s="85">
        <f ca="1">IF(ISNUMBER(CORREL(ETL_Rtn!$C32:$C91,ETL_Rtn!X32:X91)),CORREL(ETL_Rtn!$C32:$C91,ETL_Rtn!X32:X91),"")</f>
        <v>1.4400163724341063E-2</v>
      </c>
      <c r="AE81" s="85">
        <f ca="1">IF(ISNUMBER(CORREL(ETL_Rtn!$C32:$C91,ETL_Rtn!Y32:Y91)),CORREL(ETL_Rtn!$C32:$C91,ETL_Rtn!Y32:Y91),"")</f>
        <v>0.10474961636570976</v>
      </c>
      <c r="AF81" s="85">
        <f ca="1">IF(ISNUMBER(CORREL(ETL_Rtn!$C32:$C91,ETL_Rtn!Z32:Z91)),CORREL(ETL_Rtn!$C32:$C91,ETL_Rtn!Z32:Z91),"")</f>
        <v>-8.851564053106066E-2</v>
      </c>
      <c r="AG81" s="85">
        <f ca="1">IF(ISNUMBER(CORREL(ETL_Rtn!$C32:$C91,ETL_Rtn!AA32:AA91)),CORREL(ETL_Rtn!$C32:$C91,ETL_Rtn!AA32:AA91),"")</f>
        <v>-0.13881988722781657</v>
      </c>
      <c r="AH81" s="85">
        <f ca="1">IF(ISNUMBER(CORREL(ETL_Rtn!$C32:$C91,ETL_Rtn!AB32:AB91)),CORREL(ETL_Rtn!$C32:$C91,ETL_Rtn!AB32:AB91),"")</f>
        <v>-2.0075176449985695E-2</v>
      </c>
      <c r="AI81" s="85">
        <f ca="1">IF(ISNUMBER(CORREL(ETL_Rtn!$C32:$C91,ETL_Rtn!AC32:AC91)),CORREL(ETL_Rtn!$C32:$C91,ETL_Rtn!AC32:AC91),"")</f>
        <v>0.36308276037236054</v>
      </c>
      <c r="AJ81" s="85">
        <f ca="1">IF(ISNUMBER(CORREL(ETL_Rtn!$C32:$C91,ETL_Rtn!AD32:AD91)),CORREL(ETL_Rtn!$C32:$C91,ETL_Rtn!AD32:AD91),"")</f>
        <v>0.43781636817404102</v>
      </c>
      <c r="AK81" s="85">
        <f ca="1">IF(ISNUMBER(CORREL(ETL_Rtn!$C32:$C91,ETL_Rtn!AE32:AE91)),CORREL(ETL_Rtn!$C32:$C91,ETL_Rtn!AE32:AE91),"")</f>
        <v>7.4980579700468911E-2</v>
      </c>
      <c r="AL81" s="85">
        <f ca="1">IF(ISNUMBER(CORREL(ETL_Rtn!$C32:$C91,ETL_Rtn!AF32:AF91)),CORREL(ETL_Rtn!$C32:$C91,ETL_Rtn!AF32:AF91),"")</f>
        <v>8.0988495234663067E-4</v>
      </c>
      <c r="AM81" s="85">
        <f ca="1">IF(ISNUMBER(CORREL(ETL_Rtn!$C32:$C91,ETL_Rtn!AG32:AG91)),CORREL(ETL_Rtn!$C32:$C91,ETL_Rtn!AG32:AG91),"")</f>
        <v>0.42053435233997405</v>
      </c>
      <c r="AN81" s="85">
        <f ca="1">IF(ISNUMBER(CORREL(ETL_Rtn!$C32:$C91,ETL_Rtn!AH32:AH91)),CORREL(ETL_Rtn!$C32:$C91,ETL_Rtn!AH32:AH91),"")</f>
        <v>9.9210520242364042E-2</v>
      </c>
      <c r="AO81" s="85">
        <f ca="1">IF(ISNUMBER(CORREL(ETL_Rtn!$C32:$C91,ETL_Rtn!AI32:AI91)),CORREL(ETL_Rtn!$C32:$C91,ETL_Rtn!AI32:AI91),"")</f>
        <v>1.6845083246205948E-2</v>
      </c>
      <c r="AP81" s="85">
        <f ca="1">IF(ISNUMBER(CORREL(ETL_Rtn!$C32:$C91,ETL_Rtn!AJ32:AJ91)),CORREL(ETL_Rtn!$C32:$C91,ETL_Rtn!AJ32:AJ91),"")</f>
        <v>6.8639204510289681E-2</v>
      </c>
      <c r="AQ81" s="85">
        <f ca="1">IF(ISNUMBER(CORREL(ETL_Rtn!$C32:$C91,ETL_Rtn!AK32:AK91)),CORREL(ETL_Rtn!$C32:$C91,ETL_Rtn!AK32:AK91),"")</f>
        <v>3.2542293459451845E-2</v>
      </c>
      <c r="AR81" s="85">
        <f ca="1">IF(ISNUMBER(CORREL(ETL_Rtn!$C32:$C91,ETL_Rtn!AL32:AL91)),CORREL(ETL_Rtn!$C32:$C91,ETL_Rtn!AL32:AL91),"")</f>
        <v>0.14948627314832358</v>
      </c>
      <c r="AS81" s="85">
        <f ca="1">IF(ISNUMBER(CORREL(ETL_Rtn!$C32:$C91,ETL_Rtn!AM32:AM91)),CORREL(ETL_Rtn!$C32:$C91,ETL_Rtn!AM32:AM91),"")</f>
        <v>-3.2915007921652775E-3</v>
      </c>
      <c r="AT81" s="85">
        <f ca="1">IF(ISNUMBER(CORREL(ETL_Rtn!$C32:$C91,ETL_Rtn!AN32:AN91)),CORREL(ETL_Rtn!$C32:$C91,ETL_Rtn!AN32:AN91),"")</f>
        <v>0.24888159450162725</v>
      </c>
      <c r="AU81" s="85">
        <f ca="1">IF(ISNUMBER(CORREL(ETL_Rtn!$C32:$C91,ETL_Rtn!AO32:AO91)),CORREL(ETL_Rtn!$C32:$C91,ETL_Rtn!AO32:AO91),"")</f>
        <v>0.20306983699983433</v>
      </c>
      <c r="AV81" s="85">
        <f ca="1">IF(ISNUMBER(CORREL(ETL_Rtn!$C32:$C91,ETL_Rtn!AP32:AP91)),CORREL(ETL_Rtn!$C32:$C91,ETL_Rtn!AP32:AP91),"")</f>
        <v>0.18373840307210446</v>
      </c>
      <c r="AW81" s="85">
        <f ca="1">IF(ISNUMBER(CORREL(ETL_Rtn!$C32:$C91,ETL_Rtn!AQ32:AQ91)),CORREL(ETL_Rtn!$C32:$C91,ETL_Rtn!AQ32:AQ91),"")</f>
        <v>-0.11129376337641617</v>
      </c>
      <c r="AX81" s="85">
        <f ca="1">IF(ISNUMBER(CORREL(ETL_Rtn!$C32:$C91,ETL_Rtn!AR32:AR91)),CORREL(ETL_Rtn!$C32:$C91,ETL_Rtn!AR32:AR91),"")</f>
        <v>-0.10454032494191733</v>
      </c>
      <c r="AY81" s="85">
        <f ca="1">IF(ISNUMBER(CORREL(ETL_Rtn!$C32:$C91,ETL_Rtn!AS32:AS91)),CORREL(ETL_Rtn!$C32:$C91,ETL_Rtn!AS32:AS91),"")</f>
        <v>-1.3419534372408918E-2</v>
      </c>
      <c r="AZ81" s="85">
        <f ca="1">IF(ISNUMBER(CORREL(ETL_Rtn!$C32:$C91,ETL_Rtn!AT32:AT91)),CORREL(ETL_Rtn!$C32:$C91,ETL_Rtn!AT32:AT91),"")</f>
        <v>-0.12198547972956308</v>
      </c>
      <c r="BA81" s="85">
        <f ca="1">IF(ISNUMBER(CORREL(ETL_Rtn!$C32:$C91,ETL_Rtn!AU32:AU91)),CORREL(ETL_Rtn!$C32:$C91,ETL_Rtn!AU32:AU91),"")</f>
        <v>-0.51266720242423525</v>
      </c>
      <c r="BB81" s="85">
        <f ca="1">IF(ISNUMBER(CORREL(ETL_Rtn!$C32:$C91,ETL_Rtn!AV32:AV91)),CORREL(ETL_Rtn!$C32:$C91,ETL_Rtn!AV32:AV91),"")</f>
        <v>-0.40378894291413081</v>
      </c>
      <c r="BC81" s="85">
        <f ca="1">IF(ISNUMBER(CORREL(ETL_Rtn!$C32:$C91,ETL_Rtn!AW32:AW91)),CORREL(ETL_Rtn!$C32:$C91,ETL_Rtn!AW32:AW91),"")</f>
        <v>-0.29347625898500457</v>
      </c>
      <c r="BD81" s="85">
        <f ca="1">IF(ISNUMBER(CORREL(ETL_Rtn!$C32:$C91,ETL_Rtn!AX32:AX91)),CORREL(ETL_Rtn!$C32:$C91,ETL_Rtn!AX32:AX91),"")</f>
        <v>-0.25626939110876829</v>
      </c>
      <c r="BE81" s="85">
        <f ca="1">IF(ISNUMBER(CORREL(ETL_Rtn!$C32:$C91,ETL_Rtn!AY32:AY91)),CORREL(ETL_Rtn!$C32:$C91,ETL_Rtn!AY32:AY91),"")</f>
        <v>-0.19477512407691339</v>
      </c>
      <c r="BF81" s="85">
        <f ca="1">IF(ISNUMBER(CORREL(ETL_Rtn!$C32:$C91,ETL_Rtn!AZ32:AZ91)),CORREL(ETL_Rtn!$C32:$C91,ETL_Rtn!AZ32:AZ91),"")</f>
        <v>-0.33244063007479913</v>
      </c>
      <c r="BG81" s="85">
        <f ca="1">IF(ISNUMBER(CORREL(ETL_Rtn!$C32:$C91,ETL_Rtn!BA32:BA91)),CORREL(ETL_Rtn!$C32:$C91,ETL_Rtn!BA32:BA91),"")</f>
        <v>-0.32305531485975969</v>
      </c>
      <c r="BH81" s="85">
        <f ca="1">IF(ISNUMBER(CORREL(ETL_Rtn!$C32:$C91,ETL_Rtn!BB32:BB91)),CORREL(ETL_Rtn!$C32:$C91,ETL_Rtn!BB32:BB91),"")</f>
        <v>-0.31329932558768181</v>
      </c>
      <c r="BI81" s="85">
        <f ca="1">IF(ISNUMBER(CORREL(ETL_Rtn!$C32:$C91,ETL_Rtn!BC32:BC91)),CORREL(ETL_Rtn!$C32:$C91,ETL_Rtn!BC32:BC91),"")</f>
        <v>-0.24308736415597409</v>
      </c>
      <c r="BJ81" s="85">
        <f ca="1">IF(ISNUMBER(CORREL(ETL_Rtn!$C32:$C91,ETL_Rtn!BD32:BD91)),CORREL(ETL_Rtn!$C32:$C91,ETL_Rtn!BD32:BD91),"")</f>
        <v>-0.21882254054554792</v>
      </c>
      <c r="BK81" s="85">
        <f ca="1">IF(ISNUMBER(CORREL(ETL_Rtn!$C32:$C91,ETL_Rtn!BE32:BE91)),CORREL(ETL_Rtn!$C32:$C91,ETL_Rtn!BE32:BE91),"")</f>
        <v>-0.35770827492197682</v>
      </c>
      <c r="BL81" s="85">
        <f ca="1">IF(ISNUMBER(CORREL(ETL_Rtn!$C32:$C91,ETL_Rtn!BF32:BF91)),CORREL(ETL_Rtn!$C32:$C91,ETL_Rtn!BF32:BF91),"")</f>
        <v>-2.228511585568559E-2</v>
      </c>
      <c r="BM81" s="85">
        <f ca="1">IF(ISNUMBER(CORREL(ETL_Rtn!$C32:$C91,ETL_Rtn!BG32:BG91)),CORREL(ETL_Rtn!$C32:$C91,ETL_Rtn!BG32:BG91),"")</f>
        <v>0.26539576980269064</v>
      </c>
      <c r="BN81" s="85">
        <f ca="1">IF(ISNUMBER(CORREL(ETL_Rtn!$C32:$C91,ETL_Rtn!BH32:BH91)),CORREL(ETL_Rtn!$C32:$C91,ETL_Rtn!BH32:BH91),"")</f>
        <v>0.28892011568546228</v>
      </c>
      <c r="BO81" s="85">
        <f ca="1">IF(ISNUMBER(CORREL(ETL_Rtn!$C32:$C91,ETL_Rtn!BI32:BI91)),CORREL(ETL_Rtn!$C32:$C91,ETL_Rtn!BI32:BI91),"")</f>
        <v>0.46333944733585636</v>
      </c>
      <c r="BP81" s="85">
        <f ca="1">IF(ISNUMBER(CORREL(ETL_Rtn!$C32:$C91,ETL_Rtn!BJ32:BJ91)),CORREL(ETL_Rtn!$C32:$C91,ETL_Rtn!BJ32:BJ91),"")</f>
        <v>-3.197030754343199E-2</v>
      </c>
      <c r="BQ81" s="85">
        <f ca="1">IF(ISNUMBER(CORREL(ETL_Rtn!$C32:$C91,ETL_Rtn!BK32:BK91)),CORREL(ETL_Rtn!$C32:$C91,ETL_Rtn!BK32:BK91),"")</f>
        <v>0.16688167409140423</v>
      </c>
      <c r="BR81" s="85">
        <f ca="1">IF(ISNUMBER(CORREL(ETL_Rtn!$C32:$C91,ETL_Rtn!BL32:BL91)),CORREL(ETL_Rtn!$C32:$C91,ETL_Rtn!BL32:BL91),"")</f>
        <v>0.25639381267792249</v>
      </c>
      <c r="BS81" s="85">
        <f ca="1">IF(ISNUMBER(CORREL(ETL_Rtn!$C32:$C91,ETL_Rtn!BM32:BM91)),CORREL(ETL_Rtn!$C32:$C91,ETL_Rtn!BM32:BM91),"")</f>
        <v>0.25550430602538132</v>
      </c>
      <c r="BT81" s="85">
        <f ca="1">IF(ISNUMBER(CORREL(ETL_Rtn!$C32:$C91,ETL_Rtn!BN32:BN91)),CORREL(ETL_Rtn!$C32:$C91,ETL_Rtn!BN32:BN91),"")</f>
        <v>-4.9725992003514803E-2</v>
      </c>
      <c r="BU81" s="85">
        <f ca="1">IF(ISNUMBER(CORREL(ETL_Rtn!$C32:$C91,ETL_Rtn!BO32:BO91)),CORREL(ETL_Rtn!$C32:$C91,ETL_Rtn!BO32:BO91),"")</f>
        <v>-0.22070858839135038</v>
      </c>
      <c r="BV81" s="85">
        <f ca="1">IF(ISNUMBER(CORREL(ETL_Rtn!$C32:$C91,ETL_Rtn!BP32:BP91)),CORREL(ETL_Rtn!$C32:$C91,ETL_Rtn!BP32:BP91),"")</f>
        <v>4.1730291930059331E-2</v>
      </c>
      <c r="BW81" s="85">
        <f ca="1">IF(ISNUMBER(CORREL(ETL_Rtn!$C32:$C91,ETL_Rtn!BQ32:BQ91)),CORREL(ETL_Rtn!$C32:$C91,ETL_Rtn!BQ32:BQ91),"")</f>
        <v>-0.1104191317209981</v>
      </c>
      <c r="BY81" s="85">
        <f ca="1">VLOOKUP($E81,ETL_Price!$B$5:$CB$187,Main!BY$51,0)</f>
        <v>2619.5500000000002</v>
      </c>
      <c r="BZ81" s="85">
        <f ca="1">VLOOKUP($E81,ETL_Price!$B$5:$CB$187,Main!BZ$51,0)</f>
        <v>3325.99</v>
      </c>
      <c r="CA81" s="85">
        <f ca="1">VLOOKUP($E81,ETL_Price!$B$5:$CB$187,Main!CA$51,0)</f>
        <v>80898.7</v>
      </c>
      <c r="CB81" s="85">
        <f ca="1">VLOOKUP($E81,ETL_Price!$B$5:$CB$187,Main!CB$51,0)</f>
        <v>21382.62</v>
      </c>
      <c r="CC81" s="85">
        <f ca="1">VLOOKUP($E81,ETL_Price!$B$5:$CB$187,Main!CC$51,0)</f>
        <v>29507.42</v>
      </c>
      <c r="CD81" s="85">
        <f ca="1">VLOOKUP($E81,ETL_Price!$B$5:$CB$187,Main!CD$51,0)</f>
        <v>11901.67</v>
      </c>
      <c r="CE81" s="85">
        <f ca="1">VLOOKUP($E81,ETL_Price!$B$5:$CB$187,Main!CE$51,0)</f>
        <v>2211.41</v>
      </c>
      <c r="CF81" s="85">
        <f ca="1">VLOOKUP($E81,ETL_Price!$B$5:$CB$187,Main!CF$51,0)</f>
        <v>2437.9699999999998</v>
      </c>
      <c r="CG81" s="85">
        <f ca="1">VLOOKUP($E81,ETL_Price!$B$5:$CB$187,Main!CG$51,0)</f>
        <v>205.9023</v>
      </c>
      <c r="CH81" s="85">
        <f ca="1">VLOOKUP($E81,ETL_Price!$B$5:$CB$187,Main!CH$51,0)</f>
        <v>269.45</v>
      </c>
      <c r="CI81" s="85">
        <f ca="1">VLOOKUP($E81,ETL_Price!$B$5:$CB$187,Main!CI$51,0)</f>
        <v>254.9</v>
      </c>
      <c r="CJ81" s="85">
        <f ca="1">VLOOKUP($E81,ETL_Price!$B$5:$CB$187,Main!CJ$51,0)</f>
        <v>242.29</v>
      </c>
      <c r="CK81" s="85">
        <f ca="1">VLOOKUP($E81,ETL_Price!$B$5:$CB$187,Main!CK$51,0)</f>
        <v>224.39779999999999</v>
      </c>
      <c r="CL81" s="85">
        <f ca="1">VLOOKUP($E81,ETL_Price!$B$5:$CB$187,Main!CL$51,0)</f>
        <v>222.9847</v>
      </c>
      <c r="CM81" s="85">
        <f ca="1">VLOOKUP($E81,ETL_Price!$B$5:$CB$187,Main!CM$51,0)</f>
        <v>125.5853</v>
      </c>
      <c r="CN81" s="85">
        <f ca="1">VLOOKUP($E81,ETL_Price!$B$5:$CB$187,Main!CN$51,0)</f>
        <v>219.96270000000001</v>
      </c>
      <c r="CO81" s="85">
        <f ca="1">VLOOKUP($E81,ETL_Price!$B$5:$CB$187,Main!CO$51,0)</f>
        <v>67.010000000000005</v>
      </c>
      <c r="CP81" s="85">
        <f ca="1">VLOOKUP($E81,ETL_Price!$B$5:$CB$187,Main!CP$51,0)</f>
        <v>117.91</v>
      </c>
      <c r="CQ81" s="85">
        <f ca="1">VLOOKUP($E81,ETL_Price!$B$5:$CB$187,Main!CQ$51,0)</f>
        <v>484.74849999999998</v>
      </c>
      <c r="CR81" s="85">
        <f ca="1">VLOOKUP($E81,ETL_Price!$B$5:$CB$187,Main!CR$51,0)</f>
        <v>220.43610000000001</v>
      </c>
      <c r="CS81" s="85">
        <f ca="1">VLOOKUP($E81,ETL_Price!$B$5:$CB$187,Main!CS$51,0)</f>
        <v>255.08969999999999</v>
      </c>
      <c r="CT81" s="85">
        <f ca="1">VLOOKUP($E81,ETL_Price!$B$5:$CB$187,Main!CT$51,0)</f>
        <v>2007.17</v>
      </c>
      <c r="CU81" s="85">
        <f ca="1">VLOOKUP($E81,ETL_Price!$B$5:$CB$187,Main!CU$51,0)</f>
        <v>2156.88</v>
      </c>
      <c r="CV81" s="85">
        <f ca="1">VLOOKUP($E81,ETL_Price!$B$5:$CB$187,Main!CV$51,0)</f>
        <v>2835.48</v>
      </c>
      <c r="CW81" s="85">
        <f ca="1">VLOOKUP($E81,ETL_Price!$B$5:$CB$187,Main!CW$51,0)</f>
        <v>149.18450000000001</v>
      </c>
      <c r="CX81" s="85">
        <f ca="1">VLOOKUP($E81,ETL_Price!$B$5:$CB$187,Main!CX$51,0)</f>
        <v>1297.6801</v>
      </c>
      <c r="CY81" s="85">
        <f ca="1">VLOOKUP($E81,ETL_Price!$B$5:$CB$187,Main!CY$51,0)</f>
        <v>211.8442</v>
      </c>
      <c r="CZ81" s="85">
        <f ca="1">VLOOKUP($E81,ETL_Price!$B$5:$CB$187,Main!CZ$51,0)</f>
        <v>188.398</v>
      </c>
      <c r="DA81" s="85">
        <f ca="1">VLOOKUP($E81,ETL_Price!$B$5:$CB$187,Main!DA$51,0)</f>
        <v>285.6146</v>
      </c>
      <c r="DB81" s="85">
        <f ca="1">VLOOKUP($E81,ETL_Price!$B$5:$CB$187,Main!DB$51,0)</f>
        <v>200.4966</v>
      </c>
      <c r="DC81" s="85">
        <f ca="1">VLOOKUP($E81,ETL_Price!$B$5:$CB$187,Main!DC$51,0)</f>
        <v>201.97030000000001</v>
      </c>
      <c r="DD81" s="85">
        <f ca="1">VLOOKUP($E81,ETL_Price!$B$5:$CB$187,Main!DD$51,0)</f>
        <v>222.4709</v>
      </c>
      <c r="DE81" s="85">
        <f ca="1">VLOOKUP($E81,ETL_Price!$B$5:$CB$187,Main!DE$51,0)</f>
        <v>213.51300000000001</v>
      </c>
      <c r="DF81" s="85">
        <f ca="1">VLOOKUP($E81,ETL_Price!$B$5:$CB$187,Main!DF$51,0)</f>
        <v>276.9443</v>
      </c>
      <c r="DG81" s="85">
        <f ca="1">VLOOKUP($E81,ETL_Price!$B$5:$CB$187,Main!DG$51,0)</f>
        <v>2.8512</v>
      </c>
      <c r="DH81" s="85">
        <f ca="1">VLOOKUP($E81,ETL_Price!$B$5:$CB$187,Main!DH$51,0)</f>
        <v>0.745</v>
      </c>
      <c r="DI81" s="85">
        <f ca="1">VLOOKUP($E81,ETL_Price!$B$5:$CB$187,Main!DI$51,0)</f>
        <v>1.9489999999999998</v>
      </c>
      <c r="DJ81" s="85">
        <f ca="1">VLOOKUP($E81,ETL_Price!$B$5:$CB$187,Main!DJ$51,0)</f>
        <v>2.0668000000000002</v>
      </c>
      <c r="DK81" s="85">
        <f ca="1">VLOOKUP($E81,ETL_Price!$B$5:$CB$187,Main!DK$51,0)</f>
        <v>2.4525000000000001</v>
      </c>
      <c r="DL81" s="85">
        <f ca="1">VLOOKUP($E81,ETL_Price!$B$5:$CB$187,Main!DL$51,0)</f>
        <v>1.474</v>
      </c>
      <c r="DM81" s="85">
        <f ca="1">VLOOKUP($E81,ETL_Price!$B$5:$CB$187,Main!DM$51,0)</f>
        <v>24.084800000000001</v>
      </c>
      <c r="DN81" s="85">
        <f ca="1">VLOOKUP($E81,ETL_Price!$B$5:$CB$187,Main!DN$51,0)</f>
        <v>0.81</v>
      </c>
      <c r="DO81" s="85">
        <f ca="1">VLOOKUP($E81,ETL_Price!$B$5:$CB$187,Main!DO$51,0)</f>
        <v>275.40300000000002</v>
      </c>
      <c r="DP81" s="85">
        <f ca="1">VLOOKUP($E81,ETL_Price!$B$5:$CB$187,Main!DP$51,0)</f>
        <v>115.66</v>
      </c>
      <c r="DQ81" s="85">
        <f ca="1">VLOOKUP($E81,ETL_Price!$B$5:$CB$187,Main!DQ$51,0)</f>
        <v>60.305</v>
      </c>
      <c r="DR81" s="85">
        <f ca="1">VLOOKUP($E81,ETL_Price!$B$5:$CB$187,Main!DR$51,0)</f>
        <v>353.988</v>
      </c>
      <c r="DS81" s="85">
        <f ca="1">VLOOKUP($E81,ETL_Price!$B$5:$CB$187,Main!DS$51,0)</f>
        <v>143.92400000000001</v>
      </c>
      <c r="DT81" s="85">
        <f ca="1">VLOOKUP($E81,ETL_Price!$B$5:$CB$187,Main!DT$51,0)</f>
        <v>219.44649999999999</v>
      </c>
      <c r="DU81" s="85">
        <f ca="1">VLOOKUP($E81,ETL_Price!$B$5:$CB$187,Main!DU$51,0)</f>
        <v>155.9513</v>
      </c>
      <c r="DV81" s="85">
        <f ca="1">VLOOKUP($E81,ETL_Price!$B$5:$CB$187,Main!DV$51,0)</f>
        <v>430.9821</v>
      </c>
      <c r="DW81" s="85">
        <f ca="1">VLOOKUP($E81,ETL_Price!$B$5:$CB$187,Main!DW$51,0)</f>
        <v>29.06</v>
      </c>
      <c r="DX81" s="85">
        <f ca="1">VLOOKUP($E81,ETL_Price!$B$5:$CB$187,Main!DX$51,0)</f>
        <v>31.92</v>
      </c>
      <c r="DY81" s="85">
        <f ca="1">VLOOKUP($E81,ETL_Price!$B$5:$CB$187,Main!DY$51,0)</f>
        <v>9.06</v>
      </c>
      <c r="DZ81" s="85">
        <f ca="1">VLOOKUP($E81,ETL_Price!$B$5:$CB$187,Main!DZ$51,0)</f>
        <v>6.7350000000000003</v>
      </c>
      <c r="EA81" s="85">
        <f ca="1">VLOOKUP($E81,ETL_Price!$B$5:$CB$187,Main!EA$51,0)</f>
        <v>1313.1</v>
      </c>
      <c r="EB81" s="85">
        <f ca="1">VLOOKUP($E81,ETL_Price!$B$5:$CB$187,Main!EB$51,0)</f>
        <v>16.138999999999999</v>
      </c>
      <c r="EC81" s="85">
        <f ca="1">VLOOKUP($E81,ETL_Price!$B$5:$CB$187,Main!EC$51,0)</f>
        <v>59.2</v>
      </c>
      <c r="ED81" s="85">
        <f ca="1">VLOOKUP($E81,ETL_Price!$B$5:$CB$187,Main!ED$51,0)</f>
        <v>6.3114999999999997</v>
      </c>
      <c r="EE81" s="85">
        <f ca="1">VLOOKUP($E81,ETL_Price!$B$5:$CB$187,Main!EE$51,0)</f>
        <v>111.37</v>
      </c>
      <c r="EF81" s="85">
        <f ca="1">VLOOKUP($E81,ETL_Price!$B$5:$CB$187,Main!EF$51,0)</f>
        <v>1.2252000000000001</v>
      </c>
      <c r="EG81" s="85">
        <f ca="1">VLOOKUP($E81,ETL_Price!$B$5:$CB$187,Main!EG$51,0)</f>
        <v>1.3827</v>
      </c>
      <c r="EH81" s="85">
        <f ca="1">VLOOKUP($E81,ETL_Price!$B$5:$CB$187,Main!EH$51,0)</f>
        <v>108.8</v>
      </c>
      <c r="EI81" s="85">
        <f ca="1">VLOOKUP($E81,ETL_Price!$B$5:$CB$187,Main!EI$51,0)</f>
        <v>58.386899999999997</v>
      </c>
      <c r="EJ81" s="85">
        <f ca="1">VLOOKUP($E81,ETL_Price!$B$5:$CB$187,Main!EJ$51,0)</f>
        <v>11.993399999999999</v>
      </c>
      <c r="EK81" s="85">
        <f ca="1">VLOOKUP($E81,ETL_Price!$B$5:$CB$187,Main!EK$51,0)</f>
        <v>3.3020999999999998</v>
      </c>
    </row>
    <row r="82" spans="1:141">
      <c r="C82" s="85">
        <f>MATCH(E82,ETL_Price!$B$5:$B$187,0)</f>
        <v>29</v>
      </c>
      <c r="E82" s="119">
        <f>IF(ISNUMBER(Equities!$C34),Equities!B34,"")</f>
        <v>43139</v>
      </c>
      <c r="F82" s="120">
        <f ca="1">IF(ISNUMBER(OFFSET(INDIRECT($F$50),Main!$C82,1)),OFFSET(INDIRECT($F$50),Main!$C82,1)/100,"")</f>
        <v>0.164384</v>
      </c>
      <c r="G82" s="120">
        <f ca="1">IF(ISNUMBER(VLOOKUP($E82,ETL_Price!$B$5:$DV$187,G$50,0)),VLOOKUP($E82,ETL_Price!$B$5:$DV$187,G$50,0)/100,"")</f>
        <v>0.15460000000000002</v>
      </c>
      <c r="H82" s="120">
        <f ca="1">IF(ISNUMBER(VLOOKUP($E82,ETL_Price!$B$5:$DV$187,H$50,0)),VLOOKUP($E82,ETL_Price!$B$5:$DV$187,H$50,0)/100,"")</f>
        <v>0.17989999999999998</v>
      </c>
      <c r="I82" s="120">
        <f ca="1">IF(ISNUMBER(VLOOKUP($E82,ETL_Price!$B$5:$DV$187,I$50,0)),VLOOKUP($E82,ETL_Price!$B$5:$DV$187,I$50,0)/100,"")</f>
        <v>0.2404</v>
      </c>
      <c r="K82" s="85">
        <f ca="1">IF(ISNUMBER(CORREL(ETL_Rtn!$C33:$C92,ETL_Rtn!E33:E92)),CORREL(ETL_Rtn!$C33:$C92,ETL_Rtn!E33:E92),"")</f>
        <v>0.2622698994438864</v>
      </c>
      <c r="L82" s="85">
        <f ca="1">IF(ISNUMBER(CORREL(ETL_Rtn!$C33:$C92,ETL_Rtn!F33:F92)),CORREL(ETL_Rtn!$C33:$C92,ETL_Rtn!F33:F92),"")</f>
        <v>0.39035732141437074</v>
      </c>
      <c r="M82" s="85">
        <f ca="1">IF(ISNUMBER(CORREL(ETL_Rtn!$C33:$C92,ETL_Rtn!G33:G92)),CORREL(ETL_Rtn!$C33:$C92,ETL_Rtn!G33:G92),"")</f>
        <v>0.15403970105717299</v>
      </c>
      <c r="N82" s="85">
        <f ca="1">IF(ISNUMBER(CORREL(ETL_Rtn!$C33:$C92,ETL_Rtn!H33:H92)),CORREL(ETL_Rtn!$C33:$C92,ETL_Rtn!H33:H92),"")</f>
        <v>0.48838318185623203</v>
      </c>
      <c r="O82" s="85">
        <f ca="1">IF(ISNUMBER(CORREL(ETL_Rtn!$C33:$C92,ETL_Rtn!I33:I92)),CORREL(ETL_Rtn!$C33:$C92,ETL_Rtn!I33:I92),"")</f>
        <v>0.8795231966128918</v>
      </c>
      <c r="P82" s="85">
        <f ca="1">IF(ISNUMBER(CORREL(ETL_Rtn!$C33:$C92,ETL_Rtn!J33:J92)),CORREL(ETL_Rtn!$C33:$C92,ETL_Rtn!J33:J92),"")</f>
        <v>0.82165175193534834</v>
      </c>
      <c r="Q82" s="85">
        <f ca="1">IF(ISNUMBER(CORREL(ETL_Rtn!$C33:$C92,ETL_Rtn!K33:K92)),CORREL(ETL_Rtn!$C33:$C92,ETL_Rtn!K33:K92),"")</f>
        <v>0.29278818857061617</v>
      </c>
      <c r="R82" s="85">
        <f ca="1">IF(ISNUMBER(CORREL(ETL_Rtn!$C33:$C92,ETL_Rtn!L33:L92)),CORREL(ETL_Rtn!$C33:$C92,ETL_Rtn!L33:L92),"")</f>
        <v>0.40115984819664913</v>
      </c>
      <c r="S82" s="85">
        <f ca="1">IF(ISNUMBER(CORREL(ETL_Rtn!$C33:$C92,ETL_Rtn!M33:M92)),CORREL(ETL_Rtn!$C33:$C92,ETL_Rtn!M33:M92),"")</f>
        <v>0.44018233761511638</v>
      </c>
      <c r="T82" s="85">
        <f ca="1">IF(ISNUMBER(CORREL(ETL_Rtn!$C33:$C92,ETL_Rtn!N33:N92)),CORREL(ETL_Rtn!$C33:$C92,ETL_Rtn!N33:N92),"")</f>
        <v>0.47352000627654262</v>
      </c>
      <c r="U82" s="85">
        <f ca="1">IF(ISNUMBER(CORREL(ETL_Rtn!$C33:$C92,ETL_Rtn!O33:O92)),CORREL(ETL_Rtn!$C33:$C92,ETL_Rtn!O33:O92),"")</f>
        <v>0.38065960129928339</v>
      </c>
      <c r="V82" s="85">
        <f ca="1">IF(ISNUMBER(CORREL(ETL_Rtn!$C33:$C92,ETL_Rtn!P33:P92)),CORREL(ETL_Rtn!$C33:$C92,ETL_Rtn!P33:P92),"")</f>
        <v>0.45003681379230981</v>
      </c>
      <c r="W82" s="85">
        <f ca="1">IF(ISNUMBER(CORREL(ETL_Rtn!$C33:$C92,ETL_Rtn!Q33:Q92)),CORREL(ETL_Rtn!$C33:$C92,ETL_Rtn!Q33:Q92),"")</f>
        <v>0.2839058615336576</v>
      </c>
      <c r="X82" s="85">
        <f ca="1">IF(ISNUMBER(CORREL(ETL_Rtn!$C33:$C92,ETL_Rtn!R33:R92)),CORREL(ETL_Rtn!$C33:$C92,ETL_Rtn!R33:R92),"")</f>
        <v>0.38970094636723251</v>
      </c>
      <c r="Y82" s="85">
        <f ca="1">IF(ISNUMBER(CORREL(ETL_Rtn!$C33:$C92,ETL_Rtn!S33:S92)),CORREL(ETL_Rtn!$C33:$C92,ETL_Rtn!S33:S92),"")</f>
        <v>0.40078029716781666</v>
      </c>
      <c r="Z82" s="85">
        <f ca="1">IF(ISNUMBER(CORREL(ETL_Rtn!$C33:$C92,ETL_Rtn!T33:T92)),CORREL(ETL_Rtn!$C33:$C92,ETL_Rtn!T33:T92),"")</f>
        <v>0.24574690973769978</v>
      </c>
      <c r="AA82" s="85">
        <f ca="1">IF(ISNUMBER(CORREL(ETL_Rtn!$C33:$C92,ETL_Rtn!U33:U92)),CORREL(ETL_Rtn!$C33:$C92,ETL_Rtn!U33:U92),"")</f>
        <v>0.34692354560018535</v>
      </c>
      <c r="AB82" s="85">
        <f ca="1">IF(ISNUMBER(CORREL(ETL_Rtn!$C33:$C92,ETL_Rtn!V33:V92)),CORREL(ETL_Rtn!$C33:$C92,ETL_Rtn!V33:V92),"")</f>
        <v>0.3508532625350847</v>
      </c>
      <c r="AC82" s="85">
        <f ca="1">IF(ISNUMBER(CORREL(ETL_Rtn!$C33:$C92,ETL_Rtn!W33:W92)),CORREL(ETL_Rtn!$C33:$C92,ETL_Rtn!W33:W92),"")</f>
        <v>4.6712671069941973E-2</v>
      </c>
      <c r="AD82" s="85">
        <f ca="1">IF(ISNUMBER(CORREL(ETL_Rtn!$C33:$C92,ETL_Rtn!X33:X92)),CORREL(ETL_Rtn!$C33:$C92,ETL_Rtn!X33:X92),"")</f>
        <v>2.1286085868960018E-2</v>
      </c>
      <c r="AE82" s="85">
        <f ca="1">IF(ISNUMBER(CORREL(ETL_Rtn!$C33:$C92,ETL_Rtn!Y33:Y92)),CORREL(ETL_Rtn!$C33:$C92,ETL_Rtn!Y33:Y92),"")</f>
        <v>8.3243899897713775E-2</v>
      </c>
      <c r="AF82" s="85">
        <f ca="1">IF(ISNUMBER(CORREL(ETL_Rtn!$C33:$C92,ETL_Rtn!Z33:Z92)),CORREL(ETL_Rtn!$C33:$C92,ETL_Rtn!Z33:Z92),"")</f>
        <v>-8.182540252422027E-2</v>
      </c>
      <c r="AG82" s="85">
        <f ca="1">IF(ISNUMBER(CORREL(ETL_Rtn!$C33:$C92,ETL_Rtn!AA33:AA92)),CORREL(ETL_Rtn!$C33:$C92,ETL_Rtn!AA33:AA92),"")</f>
        <v>-0.11799996712277135</v>
      </c>
      <c r="AH82" s="85">
        <f ca="1">IF(ISNUMBER(CORREL(ETL_Rtn!$C33:$C92,ETL_Rtn!AB33:AB92)),CORREL(ETL_Rtn!$C33:$C92,ETL_Rtn!AB33:AB92),"")</f>
        <v>-4.0103362543784174E-2</v>
      </c>
      <c r="AI82" s="85">
        <f ca="1">IF(ISNUMBER(CORREL(ETL_Rtn!$C33:$C92,ETL_Rtn!AC33:AC92)),CORREL(ETL_Rtn!$C33:$C92,ETL_Rtn!AC33:AC92),"")</f>
        <v>0.35984519858108277</v>
      </c>
      <c r="AJ82" s="85">
        <f ca="1">IF(ISNUMBER(CORREL(ETL_Rtn!$C33:$C92,ETL_Rtn!AD33:AD92)),CORREL(ETL_Rtn!$C33:$C92,ETL_Rtn!AD33:AD92),"")</f>
        <v>0.40670399419627251</v>
      </c>
      <c r="AK82" s="85">
        <f ca="1">IF(ISNUMBER(CORREL(ETL_Rtn!$C33:$C92,ETL_Rtn!AE33:AE92)),CORREL(ETL_Rtn!$C33:$C92,ETL_Rtn!AE33:AE92),"")</f>
        <v>1.670341107275548E-2</v>
      </c>
      <c r="AL82" s="85">
        <f ca="1">IF(ISNUMBER(CORREL(ETL_Rtn!$C33:$C92,ETL_Rtn!AF33:AF92)),CORREL(ETL_Rtn!$C33:$C92,ETL_Rtn!AF33:AF92),"")</f>
        <v>-4.2426239644170277E-2</v>
      </c>
      <c r="AM82" s="85">
        <f ca="1">IF(ISNUMBER(CORREL(ETL_Rtn!$C33:$C92,ETL_Rtn!AG33:AG92)),CORREL(ETL_Rtn!$C33:$C92,ETL_Rtn!AG33:AG92),"")</f>
        <v>0.37843927565846736</v>
      </c>
      <c r="AN82" s="85">
        <f ca="1">IF(ISNUMBER(CORREL(ETL_Rtn!$C33:$C92,ETL_Rtn!AH33:AH92)),CORREL(ETL_Rtn!$C33:$C92,ETL_Rtn!AH33:AH92),"")</f>
        <v>3.1500108294628605E-2</v>
      </c>
      <c r="AO82" s="85">
        <f ca="1">IF(ISNUMBER(CORREL(ETL_Rtn!$C33:$C92,ETL_Rtn!AI33:AI92)),CORREL(ETL_Rtn!$C33:$C92,ETL_Rtn!AI33:AI92),"")</f>
        <v>-3.9982840681466882E-2</v>
      </c>
      <c r="AP82" s="85">
        <f ca="1">IF(ISNUMBER(CORREL(ETL_Rtn!$C33:$C92,ETL_Rtn!AJ33:AJ92)),CORREL(ETL_Rtn!$C33:$C92,ETL_Rtn!AJ33:AJ92),"")</f>
        <v>-1.5752110524068643E-4</v>
      </c>
      <c r="AQ82" s="85">
        <f ca="1">IF(ISNUMBER(CORREL(ETL_Rtn!$C33:$C92,ETL_Rtn!AK33:AK92)),CORREL(ETL_Rtn!$C33:$C92,ETL_Rtn!AK33:AK92),"")</f>
        <v>-1.1756173021339378E-2</v>
      </c>
      <c r="AR82" s="85">
        <f ca="1">IF(ISNUMBER(CORREL(ETL_Rtn!$C33:$C92,ETL_Rtn!AL33:AL92)),CORREL(ETL_Rtn!$C33:$C92,ETL_Rtn!AL33:AL92),"")</f>
        <v>9.1990503978039193E-2</v>
      </c>
      <c r="AS82" s="85">
        <f ca="1">IF(ISNUMBER(CORREL(ETL_Rtn!$C33:$C92,ETL_Rtn!AM33:AM92)),CORREL(ETL_Rtn!$C33:$C92,ETL_Rtn!AM33:AM92),"")</f>
        <v>8.2753569559191331E-3</v>
      </c>
      <c r="AT82" s="85">
        <f ca="1">IF(ISNUMBER(CORREL(ETL_Rtn!$C33:$C92,ETL_Rtn!AN33:AN92)),CORREL(ETL_Rtn!$C33:$C92,ETL_Rtn!AN33:AN92),"")</f>
        <v>0.2392912162626932</v>
      </c>
      <c r="AU82" s="85">
        <f ca="1">IF(ISNUMBER(CORREL(ETL_Rtn!$C33:$C92,ETL_Rtn!AO33:AO92)),CORREL(ETL_Rtn!$C33:$C92,ETL_Rtn!AO33:AO92),"")</f>
        <v>0.17983062680767228</v>
      </c>
      <c r="AV82" s="85">
        <f ca="1">IF(ISNUMBER(CORREL(ETL_Rtn!$C33:$C92,ETL_Rtn!AP33:AP92)),CORREL(ETL_Rtn!$C33:$C92,ETL_Rtn!AP33:AP92),"")</f>
        <v>0.15449108889434024</v>
      </c>
      <c r="AW82" s="85">
        <f ca="1">IF(ISNUMBER(CORREL(ETL_Rtn!$C33:$C92,ETL_Rtn!AQ33:AQ92)),CORREL(ETL_Rtn!$C33:$C92,ETL_Rtn!AQ33:AQ92),"")</f>
        <v>-0.15193903662454844</v>
      </c>
      <c r="AX82" s="85">
        <f ca="1">IF(ISNUMBER(CORREL(ETL_Rtn!$C33:$C92,ETL_Rtn!AR33:AR92)),CORREL(ETL_Rtn!$C33:$C92,ETL_Rtn!AR33:AR92),"")</f>
        <v>-0.14409241327558081</v>
      </c>
      <c r="AY82" s="85">
        <f ca="1">IF(ISNUMBER(CORREL(ETL_Rtn!$C33:$C92,ETL_Rtn!AS33:AS92)),CORREL(ETL_Rtn!$C33:$C92,ETL_Rtn!AS33:AS92),"")</f>
        <v>5.8738482863988969E-3</v>
      </c>
      <c r="AZ82" s="85">
        <f ca="1">IF(ISNUMBER(CORREL(ETL_Rtn!$C33:$C92,ETL_Rtn!AT33:AT92)),CORREL(ETL_Rtn!$C33:$C92,ETL_Rtn!AT33:AT92),"")</f>
        <v>-0.1320598708655828</v>
      </c>
      <c r="BA82" s="85">
        <f ca="1">IF(ISNUMBER(CORREL(ETL_Rtn!$C33:$C92,ETL_Rtn!AU33:AU92)),CORREL(ETL_Rtn!$C33:$C92,ETL_Rtn!AU33:AU92),"")</f>
        <v>-0.49471085348399679</v>
      </c>
      <c r="BB82" s="85">
        <f ca="1">IF(ISNUMBER(CORREL(ETL_Rtn!$C33:$C92,ETL_Rtn!AV33:AV92)),CORREL(ETL_Rtn!$C33:$C92,ETL_Rtn!AV33:AV92),"")</f>
        <v>-0.35339231221750711</v>
      </c>
      <c r="BC82" s="85">
        <f ca="1">IF(ISNUMBER(CORREL(ETL_Rtn!$C33:$C92,ETL_Rtn!AW33:AW92)),CORREL(ETL_Rtn!$C33:$C92,ETL_Rtn!AW33:AW92),"")</f>
        <v>-0.29712080961960974</v>
      </c>
      <c r="BD82" s="85">
        <f ca="1">IF(ISNUMBER(CORREL(ETL_Rtn!$C33:$C92,ETL_Rtn!AX33:AX92)),CORREL(ETL_Rtn!$C33:$C92,ETL_Rtn!AX33:AX92),"")</f>
        <v>-0.26857808042603726</v>
      </c>
      <c r="BE82" s="85">
        <f ca="1">IF(ISNUMBER(CORREL(ETL_Rtn!$C33:$C92,ETL_Rtn!AY33:AY92)),CORREL(ETL_Rtn!$C33:$C92,ETL_Rtn!AY33:AY92),"")</f>
        <v>-0.15280788950908525</v>
      </c>
      <c r="BF82" s="85">
        <f ca="1">IF(ISNUMBER(CORREL(ETL_Rtn!$C33:$C92,ETL_Rtn!AZ33:AZ92)),CORREL(ETL_Rtn!$C33:$C92,ETL_Rtn!AZ33:AZ92),"")</f>
        <v>-0.29361469660923156</v>
      </c>
      <c r="BG82" s="85">
        <f ca="1">IF(ISNUMBER(CORREL(ETL_Rtn!$C33:$C92,ETL_Rtn!BA33:BA92)),CORREL(ETL_Rtn!$C33:$C92,ETL_Rtn!BA33:BA92),"")</f>
        <v>-0.2860194670803009</v>
      </c>
      <c r="BH82" s="85">
        <f ca="1">IF(ISNUMBER(CORREL(ETL_Rtn!$C33:$C92,ETL_Rtn!BB33:BB92)),CORREL(ETL_Rtn!$C33:$C92,ETL_Rtn!BB33:BB92),"")</f>
        <v>-0.2695992983773296</v>
      </c>
      <c r="BI82" s="85">
        <f ca="1">IF(ISNUMBER(CORREL(ETL_Rtn!$C33:$C92,ETL_Rtn!BC33:BC92)),CORREL(ETL_Rtn!$C33:$C92,ETL_Rtn!BC33:BC92),"")</f>
        <v>-0.27190227921202981</v>
      </c>
      <c r="BJ82" s="85">
        <f ca="1">IF(ISNUMBER(CORREL(ETL_Rtn!$C33:$C92,ETL_Rtn!BD33:BD92)),CORREL(ETL_Rtn!$C33:$C92,ETL_Rtn!BD33:BD92),"")</f>
        <v>-0.26696199159179346</v>
      </c>
      <c r="BK82" s="85">
        <f ca="1">IF(ISNUMBER(CORREL(ETL_Rtn!$C33:$C92,ETL_Rtn!BE33:BE92)),CORREL(ETL_Rtn!$C33:$C92,ETL_Rtn!BE33:BE92),"")</f>
        <v>-0.33497887097300438</v>
      </c>
      <c r="BL82" s="85">
        <f ca="1">IF(ISNUMBER(CORREL(ETL_Rtn!$C33:$C92,ETL_Rtn!BF33:BF92)),CORREL(ETL_Rtn!$C33:$C92,ETL_Rtn!BF33:BF92),"")</f>
        <v>-9.168039228439305E-2</v>
      </c>
      <c r="BM82" s="85">
        <f ca="1">IF(ISNUMBER(CORREL(ETL_Rtn!$C33:$C92,ETL_Rtn!BG33:BG92)),CORREL(ETL_Rtn!$C33:$C92,ETL_Rtn!BG33:BG92),"")</f>
        <v>0.24458702195157189</v>
      </c>
      <c r="BN82" s="85">
        <f ca="1">IF(ISNUMBER(CORREL(ETL_Rtn!$C33:$C92,ETL_Rtn!BH33:BH92)),CORREL(ETL_Rtn!$C33:$C92,ETL_Rtn!BH33:BH92),"")</f>
        <v>0.26296777807288013</v>
      </c>
      <c r="BO82" s="85">
        <f ca="1">IF(ISNUMBER(CORREL(ETL_Rtn!$C33:$C92,ETL_Rtn!BI33:BI92)),CORREL(ETL_Rtn!$C33:$C92,ETL_Rtn!BI33:BI92),"")</f>
        <v>0.41651390739443428</v>
      </c>
      <c r="BP82" s="85">
        <f ca="1">IF(ISNUMBER(CORREL(ETL_Rtn!$C33:$C92,ETL_Rtn!BJ33:BJ92)),CORREL(ETL_Rtn!$C33:$C92,ETL_Rtn!BJ33:BJ92),"")</f>
        <v>-0.10085805789051211</v>
      </c>
      <c r="BQ82" s="85">
        <f ca="1">IF(ISNUMBER(CORREL(ETL_Rtn!$C33:$C92,ETL_Rtn!BK33:BK92)),CORREL(ETL_Rtn!$C33:$C92,ETL_Rtn!BK33:BK92),"")</f>
        <v>0.25451156350964926</v>
      </c>
      <c r="BR82" s="85">
        <f ca="1">IF(ISNUMBER(CORREL(ETL_Rtn!$C33:$C92,ETL_Rtn!BL33:BL92)),CORREL(ETL_Rtn!$C33:$C92,ETL_Rtn!BL33:BL92),"")</f>
        <v>0.25920333869686479</v>
      </c>
      <c r="BS82" s="85">
        <f ca="1">IF(ISNUMBER(CORREL(ETL_Rtn!$C33:$C92,ETL_Rtn!BM33:BM92)),CORREL(ETL_Rtn!$C33:$C92,ETL_Rtn!BM33:BM92),"")</f>
        <v>0.23053019331130323</v>
      </c>
      <c r="BT82" s="85">
        <f ca="1">IF(ISNUMBER(CORREL(ETL_Rtn!$C33:$C92,ETL_Rtn!BN33:BN92)),CORREL(ETL_Rtn!$C33:$C92,ETL_Rtn!BN33:BN92),"")</f>
        <v>-4.1643351912084403E-2</v>
      </c>
      <c r="BU82" s="85">
        <f ca="1">IF(ISNUMBER(CORREL(ETL_Rtn!$C33:$C92,ETL_Rtn!BO33:BO92)),CORREL(ETL_Rtn!$C33:$C92,ETL_Rtn!BO33:BO92),"")</f>
        <v>-0.21852560529126186</v>
      </c>
      <c r="BV82" s="85">
        <f ca="1">IF(ISNUMBER(CORREL(ETL_Rtn!$C33:$C92,ETL_Rtn!BP33:BP92)),CORREL(ETL_Rtn!$C33:$C92,ETL_Rtn!BP33:BP92),"")</f>
        <v>1.5058802349798237E-2</v>
      </c>
      <c r="BW82" s="85">
        <f ca="1">IF(ISNUMBER(CORREL(ETL_Rtn!$C33:$C92,ETL_Rtn!BQ33:BQ92)),CORREL(ETL_Rtn!$C33:$C92,ETL_Rtn!BQ33:BQ92),"")</f>
        <v>-9.4646340393530828E-2</v>
      </c>
      <c r="BY82" s="85">
        <f ca="1">VLOOKUP($E82,ETL_Price!$B$5:$CB$187,Main!BY$51,0)</f>
        <v>2581</v>
      </c>
      <c r="BZ82" s="85">
        <f ca="1">VLOOKUP($E82,ETL_Price!$B$5:$CB$187,Main!BZ$51,0)</f>
        <v>3377.3</v>
      </c>
      <c r="CA82" s="85">
        <f ca="1">VLOOKUP($E82,ETL_Price!$B$5:$CB$187,Main!CA$51,0)</f>
        <v>81532.53</v>
      </c>
      <c r="CB82" s="85">
        <f ca="1">VLOOKUP($E82,ETL_Price!$B$5:$CB$187,Main!CB$51,0)</f>
        <v>21890.86</v>
      </c>
      <c r="CC82" s="85">
        <f ca="1">VLOOKUP($E82,ETL_Price!$B$5:$CB$187,Main!CC$51,0)</f>
        <v>30451.27</v>
      </c>
      <c r="CD82" s="85">
        <f ca="1">VLOOKUP($E82,ETL_Price!$B$5:$CB$187,Main!CD$51,0)</f>
        <v>12380.38</v>
      </c>
      <c r="CE82" s="85">
        <f ca="1">VLOOKUP($E82,ETL_Price!$B$5:$CB$187,Main!CE$51,0)</f>
        <v>2183.0700000000002</v>
      </c>
      <c r="CF82" s="85">
        <f ca="1">VLOOKUP($E82,ETL_Price!$B$5:$CB$187,Main!CF$51,0)</f>
        <v>2427.8200000000002</v>
      </c>
      <c r="CG82" s="85">
        <f ca="1">VLOOKUP($E82,ETL_Price!$B$5:$CB$187,Main!CG$51,0)</f>
        <v>208.05099999999999</v>
      </c>
      <c r="CH82" s="85">
        <f ca="1">VLOOKUP($E82,ETL_Price!$B$5:$CB$187,Main!CH$51,0)</f>
        <v>270.29000000000002</v>
      </c>
      <c r="CI82" s="85">
        <f ca="1">VLOOKUP($E82,ETL_Price!$B$5:$CB$187,Main!CI$51,0)</f>
        <v>255.32</v>
      </c>
      <c r="CJ82" s="85">
        <f ca="1">VLOOKUP($E82,ETL_Price!$B$5:$CB$187,Main!CJ$51,0)</f>
        <v>242.58</v>
      </c>
      <c r="CK82" s="85">
        <f ca="1">VLOOKUP($E82,ETL_Price!$B$5:$CB$187,Main!CK$51,0)</f>
        <v>225.416</v>
      </c>
      <c r="CL82" s="85">
        <f ca="1">VLOOKUP($E82,ETL_Price!$B$5:$CB$187,Main!CL$51,0)</f>
        <v>221.78829999999999</v>
      </c>
      <c r="CM82" s="85">
        <f ca="1">VLOOKUP($E82,ETL_Price!$B$5:$CB$187,Main!CM$51,0)</f>
        <v>125.42829999999999</v>
      </c>
      <c r="CN82" s="85">
        <f ca="1">VLOOKUP($E82,ETL_Price!$B$5:$CB$187,Main!CN$51,0)</f>
        <v>215.87610000000001</v>
      </c>
      <c r="CO82" s="85">
        <f ca="1">VLOOKUP($E82,ETL_Price!$B$5:$CB$187,Main!CO$51,0)</f>
        <v>67.05</v>
      </c>
      <c r="CP82" s="85">
        <f ca="1">VLOOKUP($E82,ETL_Price!$B$5:$CB$187,Main!CP$51,0)</f>
        <v>117.21</v>
      </c>
      <c r="CQ82" s="85">
        <f ca="1">VLOOKUP($E82,ETL_Price!$B$5:$CB$187,Main!CQ$51,0)</f>
        <v>484.63959999999997</v>
      </c>
      <c r="CR82" s="85">
        <f ca="1">VLOOKUP($E82,ETL_Price!$B$5:$CB$187,Main!CR$51,0)</f>
        <v>220.2045</v>
      </c>
      <c r="CS82" s="85">
        <f ca="1">VLOOKUP($E82,ETL_Price!$B$5:$CB$187,Main!CS$51,0)</f>
        <v>255.58690000000001</v>
      </c>
      <c r="CT82" s="85">
        <f ca="1">VLOOKUP($E82,ETL_Price!$B$5:$CB$187,Main!CT$51,0)</f>
        <v>2006.52</v>
      </c>
      <c r="CU82" s="85">
        <f ca="1">VLOOKUP($E82,ETL_Price!$B$5:$CB$187,Main!CU$51,0)</f>
        <v>2153.75</v>
      </c>
      <c r="CV82" s="85">
        <f ca="1">VLOOKUP($E82,ETL_Price!$B$5:$CB$187,Main!CV$51,0)</f>
        <v>2840.89</v>
      </c>
      <c r="CW82" s="85">
        <f ca="1">VLOOKUP($E82,ETL_Price!$B$5:$CB$187,Main!CW$51,0)</f>
        <v>149.24539999999999</v>
      </c>
      <c r="CX82" s="85">
        <f ca="1">VLOOKUP($E82,ETL_Price!$B$5:$CB$187,Main!CX$51,0)</f>
        <v>1307.2919999999999</v>
      </c>
      <c r="CY82" s="85">
        <f ca="1">VLOOKUP($E82,ETL_Price!$B$5:$CB$187,Main!CY$51,0)</f>
        <v>212.4127</v>
      </c>
      <c r="CZ82" s="85">
        <f ca="1">VLOOKUP($E82,ETL_Price!$B$5:$CB$187,Main!CZ$51,0)</f>
        <v>188.8271</v>
      </c>
      <c r="DA82" s="85">
        <f ca="1">VLOOKUP($E82,ETL_Price!$B$5:$CB$187,Main!DA$51,0)</f>
        <v>286.78429999999997</v>
      </c>
      <c r="DB82" s="85">
        <f ca="1">VLOOKUP($E82,ETL_Price!$B$5:$CB$187,Main!DB$51,0)</f>
        <v>201.24969999999999</v>
      </c>
      <c r="DC82" s="85">
        <f ca="1">VLOOKUP($E82,ETL_Price!$B$5:$CB$187,Main!DC$51,0)</f>
        <v>202.31739999999999</v>
      </c>
      <c r="DD82" s="85">
        <f ca="1">VLOOKUP($E82,ETL_Price!$B$5:$CB$187,Main!DD$51,0)</f>
        <v>223.1754</v>
      </c>
      <c r="DE82" s="85">
        <f ca="1">VLOOKUP($E82,ETL_Price!$B$5:$CB$187,Main!DE$51,0)</f>
        <v>214.35159999999999</v>
      </c>
      <c r="DF82" s="85">
        <f ca="1">VLOOKUP($E82,ETL_Price!$B$5:$CB$187,Main!DF$51,0)</f>
        <v>278.77710000000002</v>
      </c>
      <c r="DG82" s="85">
        <f ca="1">VLOOKUP($E82,ETL_Price!$B$5:$CB$187,Main!DG$51,0)</f>
        <v>2.8239999999999998</v>
      </c>
      <c r="DH82" s="85">
        <f ca="1">VLOOKUP($E82,ETL_Price!$B$5:$CB$187,Main!DH$51,0)</f>
        <v>0.76200000000000001</v>
      </c>
      <c r="DI82" s="85">
        <f ca="1">VLOOKUP($E82,ETL_Price!$B$5:$CB$187,Main!DI$51,0)</f>
        <v>1.9687000000000001</v>
      </c>
      <c r="DJ82" s="85">
        <f ca="1">VLOOKUP($E82,ETL_Price!$B$5:$CB$187,Main!DJ$51,0)</f>
        <v>2.0857999999999999</v>
      </c>
      <c r="DK82" s="85">
        <f ca="1">VLOOKUP($E82,ETL_Price!$B$5:$CB$187,Main!DK$51,0)</f>
        <v>2.4980000000000002</v>
      </c>
      <c r="DL82" s="85">
        <f ca="1">VLOOKUP($E82,ETL_Price!$B$5:$CB$187,Main!DL$51,0)</f>
        <v>1.488</v>
      </c>
      <c r="DM82" s="85">
        <f ca="1">VLOOKUP($E82,ETL_Price!$B$5:$CB$187,Main!DM$51,0)</f>
        <v>23.4648</v>
      </c>
      <c r="DN82" s="85">
        <f ca="1">VLOOKUP($E82,ETL_Price!$B$5:$CB$187,Main!DN$51,0)</f>
        <v>1.5</v>
      </c>
      <c r="DO82" s="85">
        <f ca="1">VLOOKUP($E82,ETL_Price!$B$5:$CB$187,Main!DO$51,0)</f>
        <v>261.39800000000002</v>
      </c>
      <c r="DP82" s="85">
        <f ca="1">VLOOKUP($E82,ETL_Price!$B$5:$CB$187,Main!DP$51,0)</f>
        <v>105.175</v>
      </c>
      <c r="DQ82" s="85">
        <f ca="1">VLOOKUP($E82,ETL_Price!$B$5:$CB$187,Main!DQ$51,0)</f>
        <v>60.100999999999999</v>
      </c>
      <c r="DR82" s="85">
        <f ca="1">VLOOKUP($E82,ETL_Price!$B$5:$CB$187,Main!DR$51,0)</f>
        <v>355.20699999999999</v>
      </c>
      <c r="DS82" s="85">
        <f ca="1">VLOOKUP($E82,ETL_Price!$B$5:$CB$187,Main!DS$51,0)</f>
        <v>132.47200000000001</v>
      </c>
      <c r="DT82" s="85">
        <f ca="1">VLOOKUP($E82,ETL_Price!$B$5:$CB$187,Main!DT$51,0)</f>
        <v>214.99350000000001</v>
      </c>
      <c r="DU82" s="85">
        <f ca="1">VLOOKUP($E82,ETL_Price!$B$5:$CB$187,Main!DU$51,0)</f>
        <v>152.26990000000001</v>
      </c>
      <c r="DV82" s="85">
        <f ca="1">VLOOKUP($E82,ETL_Price!$B$5:$CB$187,Main!DV$51,0)</f>
        <v>423.45530000000002</v>
      </c>
      <c r="DW82" s="85">
        <f ca="1">VLOOKUP($E82,ETL_Price!$B$5:$CB$187,Main!DW$51,0)</f>
        <v>33.46</v>
      </c>
      <c r="DX82" s="85">
        <f ca="1">VLOOKUP($E82,ETL_Price!$B$5:$CB$187,Main!DX$51,0)</f>
        <v>35.72</v>
      </c>
      <c r="DY82" s="85">
        <f ca="1">VLOOKUP($E82,ETL_Price!$B$5:$CB$187,Main!DY$51,0)</f>
        <v>8.74</v>
      </c>
      <c r="DZ82" s="85">
        <f ca="1">VLOOKUP($E82,ETL_Price!$B$5:$CB$187,Main!DZ$51,0)</f>
        <v>7.7424999999999997</v>
      </c>
      <c r="EA82" s="85">
        <f ca="1">VLOOKUP($E82,ETL_Price!$B$5:$CB$187,Main!EA$51,0)</f>
        <v>1316.9</v>
      </c>
      <c r="EB82" s="85">
        <f ca="1">VLOOKUP($E82,ETL_Price!$B$5:$CB$187,Main!EB$51,0)</f>
        <v>16.341000000000001</v>
      </c>
      <c r="EC82" s="85">
        <f ca="1">VLOOKUP($E82,ETL_Price!$B$5:$CB$187,Main!EC$51,0)</f>
        <v>61.15</v>
      </c>
      <c r="ED82" s="85">
        <f ca="1">VLOOKUP($E82,ETL_Price!$B$5:$CB$187,Main!ED$51,0)</f>
        <v>6.3646000000000003</v>
      </c>
      <c r="EE82" s="85">
        <f ca="1">VLOOKUP($E82,ETL_Price!$B$5:$CB$187,Main!EE$51,0)</f>
        <v>110.61</v>
      </c>
      <c r="EF82" s="85">
        <f ca="1">VLOOKUP($E82,ETL_Price!$B$5:$CB$187,Main!EF$51,0)</f>
        <v>1.2246999999999999</v>
      </c>
      <c r="EG82" s="85">
        <f ca="1">VLOOKUP($E82,ETL_Price!$B$5:$CB$187,Main!EG$51,0)</f>
        <v>1.3913</v>
      </c>
      <c r="EH82" s="85">
        <f ca="1">VLOOKUP($E82,ETL_Price!$B$5:$CB$187,Main!EH$51,0)</f>
        <v>108.74</v>
      </c>
      <c r="EI82" s="85">
        <f ca="1">VLOOKUP($E82,ETL_Price!$B$5:$CB$187,Main!EI$51,0)</f>
        <v>58.415500000000002</v>
      </c>
      <c r="EJ82" s="85">
        <f ca="1">VLOOKUP($E82,ETL_Price!$B$5:$CB$187,Main!EJ$51,0)</f>
        <v>12.1683</v>
      </c>
      <c r="EK82" s="85">
        <f ca="1">VLOOKUP($E82,ETL_Price!$B$5:$CB$187,Main!EK$51,0)</f>
        <v>3.2852000000000001</v>
      </c>
    </row>
    <row r="83" spans="1:141">
      <c r="C83" s="85">
        <f>MATCH(E83,ETL_Price!$B$5:$B$187,0)</f>
        <v>30</v>
      </c>
      <c r="E83" s="119">
        <f>IF(ISNUMBER(Equities!$C35),Equities!B35,"")</f>
        <v>43138</v>
      </c>
      <c r="F83" s="120">
        <f ca="1">IF(ISNUMBER(OFFSET(INDIRECT($F$50),Main!$C83,1)),OFFSET(INDIRECT($F$50),Main!$C83,1)/100,"")</f>
        <v>0.16317599999999999</v>
      </c>
      <c r="G83" s="120">
        <f ca="1">IF(ISNUMBER(VLOOKUP($E83,ETL_Price!$B$5:$DV$187,G$50,0)),VLOOKUP($E83,ETL_Price!$B$5:$DV$187,G$50,0)/100,"")</f>
        <v>0.1313</v>
      </c>
      <c r="H83" s="120">
        <f ca="1">IF(ISNUMBER(VLOOKUP($E83,ETL_Price!$B$5:$DV$187,H$50,0)),VLOOKUP($E83,ETL_Price!$B$5:$DV$187,H$50,0)/100,"")</f>
        <v>0.17980000000000002</v>
      </c>
      <c r="I83" s="120">
        <f ca="1">IF(ISNUMBER(VLOOKUP($E83,ETL_Price!$B$5:$DV$187,I$50,0)),VLOOKUP($E83,ETL_Price!$B$5:$DV$187,I$50,0)/100,"")</f>
        <v>0.2407</v>
      </c>
      <c r="K83" s="85">
        <f ca="1">IF(ISNUMBER(CORREL(ETL_Rtn!$C34:$C93,ETL_Rtn!E34:E93)),CORREL(ETL_Rtn!$C34:$C93,ETL_Rtn!E34:E93),"")</f>
        <v>0.28547260260690588</v>
      </c>
      <c r="L83" s="85">
        <f ca="1">IF(ISNUMBER(CORREL(ETL_Rtn!$C34:$C93,ETL_Rtn!F34:F93)),CORREL(ETL_Rtn!$C34:$C93,ETL_Rtn!F34:F93),"")</f>
        <v>0.40386296875440147</v>
      </c>
      <c r="M83" s="85">
        <f ca="1">IF(ISNUMBER(CORREL(ETL_Rtn!$C34:$C93,ETL_Rtn!G34:G93)),CORREL(ETL_Rtn!$C34:$C93,ETL_Rtn!G34:G93),"")</f>
        <v>0.18008328176262262</v>
      </c>
      <c r="N83" s="85">
        <f ca="1">IF(ISNUMBER(CORREL(ETL_Rtn!$C34:$C93,ETL_Rtn!H34:H93)),CORREL(ETL_Rtn!$C34:$C93,ETL_Rtn!H34:H93),"")</f>
        <v>0.51916579357467707</v>
      </c>
      <c r="O83" s="85">
        <f ca="1">IF(ISNUMBER(CORREL(ETL_Rtn!$C34:$C93,ETL_Rtn!I34:I93)),CORREL(ETL_Rtn!$C34:$C93,ETL_Rtn!I34:I93),"")</f>
        <v>0.87993817481697956</v>
      </c>
      <c r="P83" s="85">
        <f ca="1">IF(ISNUMBER(CORREL(ETL_Rtn!$C34:$C93,ETL_Rtn!J34:J93)),CORREL(ETL_Rtn!$C34:$C93,ETL_Rtn!J34:J93),"")</f>
        <v>0.82024669902263769</v>
      </c>
      <c r="Q83" s="85">
        <f ca="1">IF(ISNUMBER(CORREL(ETL_Rtn!$C34:$C93,ETL_Rtn!K34:K93)),CORREL(ETL_Rtn!$C34:$C93,ETL_Rtn!K34:K93),"")</f>
        <v>0.32019192362647003</v>
      </c>
      <c r="R83" s="85">
        <f ca="1">IF(ISNUMBER(CORREL(ETL_Rtn!$C34:$C93,ETL_Rtn!L34:L93)),CORREL(ETL_Rtn!$C34:$C93,ETL_Rtn!L34:L93),"")</f>
        <v>0.45010983095309837</v>
      </c>
      <c r="S83" s="85">
        <f ca="1">IF(ISNUMBER(CORREL(ETL_Rtn!$C34:$C93,ETL_Rtn!M34:M93)),CORREL(ETL_Rtn!$C34:$C93,ETL_Rtn!M34:M93),"")</f>
        <v>0.42055918900726391</v>
      </c>
      <c r="T83" s="85">
        <f ca="1">IF(ISNUMBER(CORREL(ETL_Rtn!$C34:$C93,ETL_Rtn!N34:N93)),CORREL(ETL_Rtn!$C34:$C93,ETL_Rtn!N34:N93),"")</f>
        <v>0.50780898605251834</v>
      </c>
      <c r="U83" s="85">
        <f ca="1">IF(ISNUMBER(CORREL(ETL_Rtn!$C34:$C93,ETL_Rtn!O34:O93)),CORREL(ETL_Rtn!$C34:$C93,ETL_Rtn!O34:O93),"")</f>
        <v>0.41231317671152229</v>
      </c>
      <c r="V83" s="85">
        <f ca="1">IF(ISNUMBER(CORREL(ETL_Rtn!$C34:$C93,ETL_Rtn!P34:P93)),CORREL(ETL_Rtn!$C34:$C93,ETL_Rtn!P34:P93),"")</f>
        <v>0.50635004719132737</v>
      </c>
      <c r="W83" s="85">
        <f ca="1">IF(ISNUMBER(CORREL(ETL_Rtn!$C34:$C93,ETL_Rtn!Q34:Q93)),CORREL(ETL_Rtn!$C34:$C93,ETL_Rtn!Q34:Q93),"")</f>
        <v>0.31156032798175526</v>
      </c>
      <c r="X83" s="85">
        <f ca="1">IF(ISNUMBER(CORREL(ETL_Rtn!$C34:$C93,ETL_Rtn!R34:R93)),CORREL(ETL_Rtn!$C34:$C93,ETL_Rtn!R34:R93),"")</f>
        <v>0.41950526167238511</v>
      </c>
      <c r="Y83" s="85">
        <f ca="1">IF(ISNUMBER(CORREL(ETL_Rtn!$C34:$C93,ETL_Rtn!S34:S93)),CORREL(ETL_Rtn!$C34:$C93,ETL_Rtn!S34:S93),"")</f>
        <v>0.4144874031035089</v>
      </c>
      <c r="Z83" s="85">
        <f ca="1">IF(ISNUMBER(CORREL(ETL_Rtn!$C34:$C93,ETL_Rtn!T34:T93)),CORREL(ETL_Rtn!$C34:$C93,ETL_Rtn!T34:T93),"")</f>
        <v>0.26694733204009891</v>
      </c>
      <c r="AA83" s="85">
        <f ca="1">IF(ISNUMBER(CORREL(ETL_Rtn!$C34:$C93,ETL_Rtn!U34:U93)),CORREL(ETL_Rtn!$C34:$C93,ETL_Rtn!U34:U93),"")</f>
        <v>0.37246331241110575</v>
      </c>
      <c r="AB83" s="85">
        <f ca="1">IF(ISNUMBER(CORREL(ETL_Rtn!$C34:$C93,ETL_Rtn!V34:V93)),CORREL(ETL_Rtn!$C34:$C93,ETL_Rtn!V34:V93),"")</f>
        <v>0.34199434248092969</v>
      </c>
      <c r="AC83" s="85">
        <f ca="1">IF(ISNUMBER(CORREL(ETL_Rtn!$C34:$C93,ETL_Rtn!W34:W93)),CORREL(ETL_Rtn!$C34:$C93,ETL_Rtn!W34:W93),"")</f>
        <v>3.1818466084888378E-2</v>
      </c>
      <c r="AD83" s="85">
        <f ca="1">IF(ISNUMBER(CORREL(ETL_Rtn!$C34:$C93,ETL_Rtn!X34:X93)),CORREL(ETL_Rtn!$C34:$C93,ETL_Rtn!X34:X93),"")</f>
        <v>1.0603322187496092E-2</v>
      </c>
      <c r="AE83" s="85">
        <f ca="1">IF(ISNUMBER(CORREL(ETL_Rtn!$C34:$C93,ETL_Rtn!Y34:Y93)),CORREL(ETL_Rtn!$C34:$C93,ETL_Rtn!Y34:Y93),"")</f>
        <v>6.2999562138856671E-2</v>
      </c>
      <c r="AF83" s="85">
        <f ca="1">IF(ISNUMBER(CORREL(ETL_Rtn!$C34:$C93,ETL_Rtn!Z34:Z93)),CORREL(ETL_Rtn!$C34:$C93,ETL_Rtn!Z34:Z93),"")</f>
        <v>-9.5665270492780188E-2</v>
      </c>
      <c r="AG83" s="85">
        <f ca="1">IF(ISNUMBER(CORREL(ETL_Rtn!$C34:$C93,ETL_Rtn!AA34:AA93)),CORREL(ETL_Rtn!$C34:$C93,ETL_Rtn!AA34:AA93),"")</f>
        <v>-0.13231016939823226</v>
      </c>
      <c r="AH83" s="85">
        <f ca="1">IF(ISNUMBER(CORREL(ETL_Rtn!$C34:$C93,ETL_Rtn!AB34:AB93)),CORREL(ETL_Rtn!$C34:$C93,ETL_Rtn!AB34:AB93),"")</f>
        <v>-5.2842697779184836E-2</v>
      </c>
      <c r="AI83" s="85">
        <f ca="1">IF(ISNUMBER(CORREL(ETL_Rtn!$C34:$C93,ETL_Rtn!AC34:AC93)),CORREL(ETL_Rtn!$C34:$C93,ETL_Rtn!AC34:AC93),"")</f>
        <v>0.35840139569429202</v>
      </c>
      <c r="AJ83" s="85">
        <f ca="1">IF(ISNUMBER(CORREL(ETL_Rtn!$C34:$C93,ETL_Rtn!AD34:AD93)),CORREL(ETL_Rtn!$C34:$C93,ETL_Rtn!AD34:AD93),"")</f>
        <v>0.4480584804139417</v>
      </c>
      <c r="AK83" s="85">
        <f ca="1">IF(ISNUMBER(CORREL(ETL_Rtn!$C34:$C93,ETL_Rtn!AE34:AE93)),CORREL(ETL_Rtn!$C34:$C93,ETL_Rtn!AE34:AE93),"")</f>
        <v>-7.5367738699753054E-3</v>
      </c>
      <c r="AL83" s="85">
        <f ca="1">IF(ISNUMBER(CORREL(ETL_Rtn!$C34:$C93,ETL_Rtn!AF34:AF93)),CORREL(ETL_Rtn!$C34:$C93,ETL_Rtn!AF34:AF93),"")</f>
        <v>-7.1677893713495242E-2</v>
      </c>
      <c r="AM83" s="85">
        <f ca="1">IF(ISNUMBER(CORREL(ETL_Rtn!$C34:$C93,ETL_Rtn!AG34:AG93)),CORREL(ETL_Rtn!$C34:$C93,ETL_Rtn!AG34:AG93),"")</f>
        <v>0.38180171533554974</v>
      </c>
      <c r="AN83" s="85">
        <f ca="1">IF(ISNUMBER(CORREL(ETL_Rtn!$C34:$C93,ETL_Rtn!AH34:AH93)),CORREL(ETL_Rtn!$C34:$C93,ETL_Rtn!AH34:AH93),"")</f>
        <v>1.1869378897748271E-2</v>
      </c>
      <c r="AO83" s="85">
        <f ca="1">IF(ISNUMBER(CORREL(ETL_Rtn!$C34:$C93,ETL_Rtn!AI34:AI93)),CORREL(ETL_Rtn!$C34:$C93,ETL_Rtn!AI34:AI93),"")</f>
        <v>-7.9749845510929993E-2</v>
      </c>
      <c r="AP83" s="85">
        <f ca="1">IF(ISNUMBER(CORREL(ETL_Rtn!$C34:$C93,ETL_Rtn!AJ34:AJ93)),CORREL(ETL_Rtn!$C34:$C93,ETL_Rtn!AJ34:AJ93),"")</f>
        <v>-2.7017037807590363E-2</v>
      </c>
      <c r="AQ83" s="85">
        <f ca="1">IF(ISNUMBER(CORREL(ETL_Rtn!$C34:$C93,ETL_Rtn!AK34:AK93)),CORREL(ETL_Rtn!$C34:$C93,ETL_Rtn!AK34:AK93),"")</f>
        <v>-3.4840905484988062E-2</v>
      </c>
      <c r="AR83" s="85">
        <f ca="1">IF(ISNUMBER(CORREL(ETL_Rtn!$C34:$C93,ETL_Rtn!AL34:AL93)),CORREL(ETL_Rtn!$C34:$C93,ETL_Rtn!AL34:AL93),"")</f>
        <v>8.4252990202131256E-2</v>
      </c>
      <c r="AS83" s="85">
        <f ca="1">IF(ISNUMBER(CORREL(ETL_Rtn!$C34:$C93,ETL_Rtn!AM34:AM93)),CORREL(ETL_Rtn!$C34:$C93,ETL_Rtn!AM34:AM93),"")</f>
        <v>3.3538082593648919E-2</v>
      </c>
      <c r="AT83" s="85">
        <f ca="1">IF(ISNUMBER(CORREL(ETL_Rtn!$C34:$C93,ETL_Rtn!AN34:AN93)),CORREL(ETL_Rtn!$C34:$C93,ETL_Rtn!AN34:AN93),"")</f>
        <v>0.2324833333863448</v>
      </c>
      <c r="AU83" s="85">
        <f ca="1">IF(ISNUMBER(CORREL(ETL_Rtn!$C34:$C93,ETL_Rtn!AO34:AO93)),CORREL(ETL_Rtn!$C34:$C93,ETL_Rtn!AO34:AO93),"")</f>
        <v>0.16617851071029666</v>
      </c>
      <c r="AV83" s="85">
        <f ca="1">IF(ISNUMBER(CORREL(ETL_Rtn!$C34:$C93,ETL_Rtn!AP34:AP93)),CORREL(ETL_Rtn!$C34:$C93,ETL_Rtn!AP34:AP93),"")</f>
        <v>0.15606505639945284</v>
      </c>
      <c r="AW83" s="85">
        <f ca="1">IF(ISNUMBER(CORREL(ETL_Rtn!$C34:$C93,ETL_Rtn!AQ34:AQ93)),CORREL(ETL_Rtn!$C34:$C93,ETL_Rtn!AQ34:AQ93),"")</f>
        <v>-0.10453194445838813</v>
      </c>
      <c r="AX83" s="85">
        <f ca="1">IF(ISNUMBER(CORREL(ETL_Rtn!$C34:$C93,ETL_Rtn!AR34:AR93)),CORREL(ETL_Rtn!$C34:$C93,ETL_Rtn!AR34:AR93),"")</f>
        <v>-0.12947943771681128</v>
      </c>
      <c r="AY83" s="85">
        <f ca="1">IF(ISNUMBER(CORREL(ETL_Rtn!$C34:$C93,ETL_Rtn!AS34:AS93)),CORREL(ETL_Rtn!$C34:$C93,ETL_Rtn!AS34:AS93),"")</f>
        <v>-8.2244621813253396E-4</v>
      </c>
      <c r="AZ83" s="85">
        <f ca="1">IF(ISNUMBER(CORREL(ETL_Rtn!$C34:$C93,ETL_Rtn!AT34:AT93)),CORREL(ETL_Rtn!$C34:$C93,ETL_Rtn!AT34:AT93),"")</f>
        <v>-0.13920691478925948</v>
      </c>
      <c r="BA83" s="85">
        <f ca="1">IF(ISNUMBER(CORREL(ETL_Rtn!$C34:$C93,ETL_Rtn!AU34:AU93)),CORREL(ETL_Rtn!$C34:$C93,ETL_Rtn!AU34:AU93),"")</f>
        <v>-0.53191735474297708</v>
      </c>
      <c r="BB83" s="85">
        <f ca="1">IF(ISNUMBER(CORREL(ETL_Rtn!$C34:$C93,ETL_Rtn!AV34:AV93)),CORREL(ETL_Rtn!$C34:$C93,ETL_Rtn!AV34:AV93),"")</f>
        <v>-0.36010775037917203</v>
      </c>
      <c r="BC83" s="85">
        <f ca="1">IF(ISNUMBER(CORREL(ETL_Rtn!$C34:$C93,ETL_Rtn!AW34:AW93)),CORREL(ETL_Rtn!$C34:$C93,ETL_Rtn!AW34:AW93),"")</f>
        <v>-0.33048580761308793</v>
      </c>
      <c r="BD83" s="85">
        <f ca="1">IF(ISNUMBER(CORREL(ETL_Rtn!$C34:$C93,ETL_Rtn!AX34:AX93)),CORREL(ETL_Rtn!$C34:$C93,ETL_Rtn!AX34:AX93),"")</f>
        <v>-0.30954601665867559</v>
      </c>
      <c r="BE83" s="85">
        <f ca="1">IF(ISNUMBER(CORREL(ETL_Rtn!$C34:$C93,ETL_Rtn!AY34:AY93)),CORREL(ETL_Rtn!$C34:$C93,ETL_Rtn!AY34:AY93),"")</f>
        <v>-0.1540727925200327</v>
      </c>
      <c r="BF83" s="85">
        <f ca="1">IF(ISNUMBER(CORREL(ETL_Rtn!$C34:$C93,ETL_Rtn!AZ34:AZ93)),CORREL(ETL_Rtn!$C34:$C93,ETL_Rtn!AZ34:AZ93),"")</f>
        <v>-0.30819486641516336</v>
      </c>
      <c r="BG83" s="85">
        <f ca="1">IF(ISNUMBER(CORREL(ETL_Rtn!$C34:$C93,ETL_Rtn!BA34:BA93)),CORREL(ETL_Rtn!$C34:$C93,ETL_Rtn!BA34:BA93),"")</f>
        <v>-0.29912382936277682</v>
      </c>
      <c r="BH83" s="85">
        <f ca="1">IF(ISNUMBER(CORREL(ETL_Rtn!$C34:$C93,ETL_Rtn!BB34:BB93)),CORREL(ETL_Rtn!$C34:$C93,ETL_Rtn!BB34:BB93),"")</f>
        <v>-0.28991057121152342</v>
      </c>
      <c r="BI83" s="85">
        <f ca="1">IF(ISNUMBER(CORREL(ETL_Rtn!$C34:$C93,ETL_Rtn!BC34:BC93)),CORREL(ETL_Rtn!$C34:$C93,ETL_Rtn!BC34:BC93),"")</f>
        <v>-0.27805343951861322</v>
      </c>
      <c r="BJ83" s="85">
        <f ca="1">IF(ISNUMBER(CORREL(ETL_Rtn!$C34:$C93,ETL_Rtn!BD34:BD93)),CORREL(ETL_Rtn!$C34:$C93,ETL_Rtn!BD34:BD93),"")</f>
        <v>-0.29298273145024323</v>
      </c>
      <c r="BK83" s="85">
        <f ca="1">IF(ISNUMBER(CORREL(ETL_Rtn!$C34:$C93,ETL_Rtn!BE34:BE93)),CORREL(ETL_Rtn!$C34:$C93,ETL_Rtn!BE34:BE93),"")</f>
        <v>-0.35888786857395732</v>
      </c>
      <c r="BL83" s="85">
        <f ca="1">IF(ISNUMBER(CORREL(ETL_Rtn!$C34:$C93,ETL_Rtn!BF34:BF93)),CORREL(ETL_Rtn!$C34:$C93,ETL_Rtn!BF34:BF93),"")</f>
        <v>-8.3636422347925926E-2</v>
      </c>
      <c r="BM83" s="85">
        <f ca="1">IF(ISNUMBER(CORREL(ETL_Rtn!$C34:$C93,ETL_Rtn!BG34:BG93)),CORREL(ETL_Rtn!$C34:$C93,ETL_Rtn!BG34:BG93),"")</f>
        <v>0.24639734644585268</v>
      </c>
      <c r="BN83" s="85">
        <f ca="1">IF(ISNUMBER(CORREL(ETL_Rtn!$C34:$C93,ETL_Rtn!BH34:BH93)),CORREL(ETL_Rtn!$C34:$C93,ETL_Rtn!BH34:BH93),"")</f>
        <v>0.27834947657431602</v>
      </c>
      <c r="BO83" s="85">
        <f ca="1">IF(ISNUMBER(CORREL(ETL_Rtn!$C34:$C93,ETL_Rtn!BI34:BI93)),CORREL(ETL_Rtn!$C34:$C93,ETL_Rtn!BI34:BI93),"")</f>
        <v>0.39563320399395652</v>
      </c>
      <c r="BP83" s="85">
        <f ca="1">IF(ISNUMBER(CORREL(ETL_Rtn!$C34:$C93,ETL_Rtn!BJ34:BJ93)),CORREL(ETL_Rtn!$C34:$C93,ETL_Rtn!BJ34:BJ93),"")</f>
        <v>-7.5216879380736706E-2</v>
      </c>
      <c r="BQ83" s="85">
        <f ca="1">IF(ISNUMBER(CORREL(ETL_Rtn!$C34:$C93,ETL_Rtn!BK34:BK93)),CORREL(ETL_Rtn!$C34:$C93,ETL_Rtn!BK34:BK93),"")</f>
        <v>0.25311018598897855</v>
      </c>
      <c r="BR83" s="85">
        <f ca="1">IF(ISNUMBER(CORREL(ETL_Rtn!$C34:$C93,ETL_Rtn!BL34:BL93)),CORREL(ETL_Rtn!$C34:$C93,ETL_Rtn!BL34:BL93),"")</f>
        <v>0.23901543328847005</v>
      </c>
      <c r="BS83" s="85">
        <f ca="1">IF(ISNUMBER(CORREL(ETL_Rtn!$C34:$C93,ETL_Rtn!BM34:BM93)),CORREL(ETL_Rtn!$C34:$C93,ETL_Rtn!BM34:BM93),"")</f>
        <v>0.23390831993720601</v>
      </c>
      <c r="BT83" s="85">
        <f ca="1">IF(ISNUMBER(CORREL(ETL_Rtn!$C34:$C93,ETL_Rtn!BN34:BN93)),CORREL(ETL_Rtn!$C34:$C93,ETL_Rtn!BN34:BN93),"")</f>
        <v>-3.9326650887734689E-2</v>
      </c>
      <c r="BU83" s="85">
        <f ca="1">IF(ISNUMBER(CORREL(ETL_Rtn!$C34:$C93,ETL_Rtn!BO34:BO93)),CORREL(ETL_Rtn!$C34:$C93,ETL_Rtn!BO34:BO93),"")</f>
        <v>-0.23767180891506476</v>
      </c>
      <c r="BV83" s="85">
        <f ca="1">IF(ISNUMBER(CORREL(ETL_Rtn!$C34:$C93,ETL_Rtn!BP34:BP93)),CORREL(ETL_Rtn!$C34:$C93,ETL_Rtn!BP34:BP93),"")</f>
        <v>-5.351034422926104E-3</v>
      </c>
      <c r="BW83" s="85">
        <f ca="1">IF(ISNUMBER(CORREL(ETL_Rtn!$C34:$C93,ETL_Rtn!BQ34:BQ93)),CORREL(ETL_Rtn!$C34:$C93,ETL_Rtn!BQ34:BQ93),"")</f>
        <v>-0.12192881442057316</v>
      </c>
      <c r="BY83" s="85">
        <f ca="1">VLOOKUP($E83,ETL_Price!$B$5:$CB$187,Main!BY$51,0)</f>
        <v>2681.66</v>
      </c>
      <c r="BZ83" s="85">
        <f ca="1">VLOOKUP($E83,ETL_Price!$B$5:$CB$187,Main!BZ$51,0)</f>
        <v>3454.52</v>
      </c>
      <c r="CA83" s="85">
        <f ca="1">VLOOKUP($E83,ETL_Price!$B$5:$CB$187,Main!CA$51,0)</f>
        <v>82766.73</v>
      </c>
      <c r="CB83" s="85">
        <f ca="1">VLOOKUP($E83,ETL_Price!$B$5:$CB$187,Main!CB$51,0)</f>
        <v>21645.37</v>
      </c>
      <c r="CC83" s="85">
        <f ca="1">VLOOKUP($E83,ETL_Price!$B$5:$CB$187,Main!CC$51,0)</f>
        <v>30323.200000000001</v>
      </c>
      <c r="CD83" s="85">
        <f ca="1">VLOOKUP($E83,ETL_Price!$B$5:$CB$187,Main!CD$51,0)</f>
        <v>12433.29</v>
      </c>
      <c r="CE83" s="85">
        <f ca="1">VLOOKUP($E83,ETL_Price!$B$5:$CB$187,Main!CE$51,0)</f>
        <v>2267.7399999999998</v>
      </c>
      <c r="CF83" s="85">
        <f ca="1">VLOOKUP($E83,ETL_Price!$B$5:$CB$187,Main!CF$51,0)</f>
        <v>2500.42</v>
      </c>
      <c r="CG83" s="85">
        <f ca="1">VLOOKUP($E83,ETL_Price!$B$5:$CB$187,Main!CG$51,0)</f>
        <v>213.23849999999999</v>
      </c>
      <c r="CH83" s="85">
        <f ca="1">VLOOKUP($E83,ETL_Price!$B$5:$CB$187,Main!CH$51,0)</f>
        <v>277.13</v>
      </c>
      <c r="CI83" s="85">
        <f ca="1">VLOOKUP($E83,ETL_Price!$B$5:$CB$187,Main!CI$51,0)</f>
        <v>262.24</v>
      </c>
      <c r="CJ83" s="85">
        <f ca="1">VLOOKUP($E83,ETL_Price!$B$5:$CB$187,Main!CJ$51,0)</f>
        <v>249.35</v>
      </c>
      <c r="CK83" s="85">
        <f ca="1">VLOOKUP($E83,ETL_Price!$B$5:$CB$187,Main!CK$51,0)</f>
        <v>229.37039999999999</v>
      </c>
      <c r="CL83" s="85">
        <f ca="1">VLOOKUP($E83,ETL_Price!$B$5:$CB$187,Main!CL$51,0)</f>
        <v>228.0189</v>
      </c>
      <c r="CM83" s="85">
        <f ca="1">VLOOKUP($E83,ETL_Price!$B$5:$CB$187,Main!CM$51,0)</f>
        <v>128.74019999999999</v>
      </c>
      <c r="CN83" s="85">
        <f ca="1">VLOOKUP($E83,ETL_Price!$B$5:$CB$187,Main!CN$51,0)</f>
        <v>224.25700000000001</v>
      </c>
      <c r="CO83" s="85">
        <f ca="1">VLOOKUP($E83,ETL_Price!$B$5:$CB$187,Main!CO$51,0)</f>
        <v>68.72</v>
      </c>
      <c r="CP83" s="85">
        <f ca="1">VLOOKUP($E83,ETL_Price!$B$5:$CB$187,Main!CP$51,0)</f>
        <v>118.65</v>
      </c>
      <c r="CQ83" s="85">
        <f ca="1">VLOOKUP($E83,ETL_Price!$B$5:$CB$187,Main!CQ$51,0)</f>
        <v>485.74540000000002</v>
      </c>
      <c r="CR83" s="85">
        <f ca="1">VLOOKUP($E83,ETL_Price!$B$5:$CB$187,Main!CR$51,0)</f>
        <v>220.69880000000001</v>
      </c>
      <c r="CS83" s="85">
        <f ca="1">VLOOKUP($E83,ETL_Price!$B$5:$CB$187,Main!CS$51,0)</f>
        <v>256.18279999999999</v>
      </c>
      <c r="CT83" s="85">
        <f ca="1">VLOOKUP($E83,ETL_Price!$B$5:$CB$187,Main!CT$51,0)</f>
        <v>2009.05</v>
      </c>
      <c r="CU83" s="85">
        <f ca="1">VLOOKUP($E83,ETL_Price!$B$5:$CB$187,Main!CU$51,0)</f>
        <v>2155.23</v>
      </c>
      <c r="CV83" s="85">
        <f ca="1">VLOOKUP($E83,ETL_Price!$B$5:$CB$187,Main!CV$51,0)</f>
        <v>2846.64</v>
      </c>
      <c r="CW83" s="85">
        <f ca="1">VLOOKUP($E83,ETL_Price!$B$5:$CB$187,Main!CW$51,0)</f>
        <v>149.5009</v>
      </c>
      <c r="CX83" s="85">
        <f ca="1">VLOOKUP($E83,ETL_Price!$B$5:$CB$187,Main!CX$51,0)</f>
        <v>1313.5830000000001</v>
      </c>
      <c r="CY83" s="85">
        <f ca="1">VLOOKUP($E83,ETL_Price!$B$5:$CB$187,Main!CY$51,0)</f>
        <v>212.8905</v>
      </c>
      <c r="CZ83" s="85">
        <f ca="1">VLOOKUP($E83,ETL_Price!$B$5:$CB$187,Main!CZ$51,0)</f>
        <v>189.35419999999999</v>
      </c>
      <c r="DA83" s="85">
        <f ca="1">VLOOKUP($E83,ETL_Price!$B$5:$CB$187,Main!DA$51,0)</f>
        <v>286.88959999999997</v>
      </c>
      <c r="DB83" s="85">
        <f ca="1">VLOOKUP($E83,ETL_Price!$B$5:$CB$187,Main!DB$51,0)</f>
        <v>201.7713</v>
      </c>
      <c r="DC83" s="85">
        <f ca="1">VLOOKUP($E83,ETL_Price!$B$5:$CB$187,Main!DC$51,0)</f>
        <v>202.5652</v>
      </c>
      <c r="DD83" s="85">
        <f ca="1">VLOOKUP($E83,ETL_Price!$B$5:$CB$187,Main!DD$51,0)</f>
        <v>223.6199</v>
      </c>
      <c r="DE83" s="85">
        <f ca="1">VLOOKUP($E83,ETL_Price!$B$5:$CB$187,Main!DE$51,0)</f>
        <v>215.33840000000001</v>
      </c>
      <c r="DF83" s="85">
        <f ca="1">VLOOKUP($E83,ETL_Price!$B$5:$CB$187,Main!DF$51,0)</f>
        <v>280.21379999999999</v>
      </c>
      <c r="DG83" s="85">
        <f ca="1">VLOOKUP($E83,ETL_Price!$B$5:$CB$187,Main!DG$51,0)</f>
        <v>2.8359000000000001</v>
      </c>
      <c r="DH83" s="85">
        <f ca="1">VLOOKUP($E83,ETL_Price!$B$5:$CB$187,Main!DH$51,0)</f>
        <v>0.745</v>
      </c>
      <c r="DI83" s="85">
        <f ca="1">VLOOKUP($E83,ETL_Price!$B$5:$CB$187,Main!DI$51,0)</f>
        <v>2.0152999999999999</v>
      </c>
      <c r="DJ83" s="85">
        <f ca="1">VLOOKUP($E83,ETL_Price!$B$5:$CB$187,Main!DJ$51,0)</f>
        <v>2.1200999999999999</v>
      </c>
      <c r="DK83" s="85">
        <f ca="1">VLOOKUP($E83,ETL_Price!$B$5:$CB$187,Main!DK$51,0)</f>
        <v>2.4098000000000002</v>
      </c>
      <c r="DL83" s="85">
        <f ca="1">VLOOKUP($E83,ETL_Price!$B$5:$CB$187,Main!DL$51,0)</f>
        <v>1.484</v>
      </c>
      <c r="DM83" s="85">
        <f ca="1">VLOOKUP($E83,ETL_Price!$B$5:$CB$187,Main!DM$51,0)</f>
        <v>23.937100000000001</v>
      </c>
      <c r="DN83" s="85">
        <f ca="1">VLOOKUP($E83,ETL_Price!$B$5:$CB$187,Main!DN$51,0)</f>
        <v>1.81</v>
      </c>
      <c r="DO83" s="85">
        <f ca="1">VLOOKUP($E83,ETL_Price!$B$5:$CB$187,Main!DO$51,0)</f>
        <v>252.69200000000001</v>
      </c>
      <c r="DP83" s="85">
        <f ca="1">VLOOKUP($E83,ETL_Price!$B$5:$CB$187,Main!DP$51,0)</f>
        <v>100.99299999999999</v>
      </c>
      <c r="DQ83" s="85">
        <f ca="1">VLOOKUP($E83,ETL_Price!$B$5:$CB$187,Main!DQ$51,0)</f>
        <v>55.073</v>
      </c>
      <c r="DR83" s="85">
        <f ca="1">VLOOKUP($E83,ETL_Price!$B$5:$CB$187,Main!DR$51,0)</f>
        <v>334.98899999999998</v>
      </c>
      <c r="DS83" s="85">
        <f ca="1">VLOOKUP($E83,ETL_Price!$B$5:$CB$187,Main!DS$51,0)</f>
        <v>122.08499999999999</v>
      </c>
      <c r="DT83" s="85">
        <f ca="1">VLOOKUP($E83,ETL_Price!$B$5:$CB$187,Main!DT$51,0)</f>
        <v>215.5872</v>
      </c>
      <c r="DU83" s="85">
        <f ca="1">VLOOKUP($E83,ETL_Price!$B$5:$CB$187,Main!DU$51,0)</f>
        <v>152.67070000000001</v>
      </c>
      <c r="DV83" s="85">
        <f ca="1">VLOOKUP($E83,ETL_Price!$B$5:$CB$187,Main!DV$51,0)</f>
        <v>425.43099999999998</v>
      </c>
      <c r="DW83" s="85">
        <f ca="1">VLOOKUP($E83,ETL_Price!$B$5:$CB$187,Main!DW$51,0)</f>
        <v>27.73</v>
      </c>
      <c r="DX83" s="85">
        <f ca="1">VLOOKUP($E83,ETL_Price!$B$5:$CB$187,Main!DX$51,0)</f>
        <v>27.42</v>
      </c>
      <c r="DY83" s="85">
        <f ca="1">VLOOKUP($E83,ETL_Price!$B$5:$CB$187,Main!DY$51,0)</f>
        <v>8.56</v>
      </c>
      <c r="DZ83" s="85">
        <f ca="1">VLOOKUP($E83,ETL_Price!$B$5:$CB$187,Main!DZ$51,0)</f>
        <v>6.3650000000000002</v>
      </c>
      <c r="EA83" s="85">
        <f ca="1">VLOOKUP($E83,ETL_Price!$B$5:$CB$187,Main!EA$51,0)</f>
        <v>1311.6</v>
      </c>
      <c r="EB83" s="85">
        <f ca="1">VLOOKUP($E83,ETL_Price!$B$5:$CB$187,Main!EB$51,0)</f>
        <v>16.238</v>
      </c>
      <c r="EC83" s="85">
        <f ca="1">VLOOKUP($E83,ETL_Price!$B$5:$CB$187,Main!EC$51,0)</f>
        <v>61.79</v>
      </c>
      <c r="ED83" s="85">
        <f ca="1">VLOOKUP($E83,ETL_Price!$B$5:$CB$187,Main!ED$51,0)</f>
        <v>6.3197999999999999</v>
      </c>
      <c r="EE83" s="85">
        <f ca="1">VLOOKUP($E83,ETL_Price!$B$5:$CB$187,Main!EE$51,0)</f>
        <v>111.25</v>
      </c>
      <c r="EF83" s="85">
        <f ca="1">VLOOKUP($E83,ETL_Price!$B$5:$CB$187,Main!EF$51,0)</f>
        <v>1.2263999999999999</v>
      </c>
      <c r="EG83" s="85">
        <f ca="1">VLOOKUP($E83,ETL_Price!$B$5:$CB$187,Main!EG$51,0)</f>
        <v>1.3881000000000001</v>
      </c>
      <c r="EH83" s="85">
        <f ca="1">VLOOKUP($E83,ETL_Price!$B$5:$CB$187,Main!EH$51,0)</f>
        <v>109.33</v>
      </c>
      <c r="EI83" s="85">
        <f ca="1">VLOOKUP($E83,ETL_Price!$B$5:$CB$187,Main!EI$51,0)</f>
        <v>57.6265</v>
      </c>
      <c r="EJ83" s="85">
        <f ca="1">VLOOKUP($E83,ETL_Price!$B$5:$CB$187,Main!EJ$51,0)</f>
        <v>12.0701</v>
      </c>
      <c r="EK83" s="85">
        <f ca="1">VLOOKUP($E83,ETL_Price!$B$5:$CB$187,Main!EK$51,0)</f>
        <v>3.2713000000000001</v>
      </c>
    </row>
    <row r="84" spans="1:141">
      <c r="C84" s="85">
        <f>MATCH(E84,ETL_Price!$B$5:$B$187,0)</f>
        <v>31</v>
      </c>
      <c r="E84" s="119">
        <f>IF(ISNUMBER(Equities!$C36),Equities!B36,"")</f>
        <v>43137</v>
      </c>
      <c r="F84" s="120">
        <f ca="1">IF(ISNUMBER(OFFSET(INDIRECT($F$50),Main!$C84,1)),OFFSET(INDIRECT($F$50),Main!$C84,1)/100,"")</f>
        <v>0.163022</v>
      </c>
      <c r="G84" s="120">
        <f ca="1">IF(ISNUMBER(VLOOKUP($E84,ETL_Price!$B$5:$DV$187,G$50,0)),VLOOKUP($E84,ETL_Price!$B$5:$DV$187,G$50,0)/100,"")</f>
        <v>0.1308</v>
      </c>
      <c r="H84" s="120">
        <f ca="1">IF(ISNUMBER(VLOOKUP($E84,ETL_Price!$B$5:$DV$187,H$50,0)),VLOOKUP($E84,ETL_Price!$B$5:$DV$187,H$50,0)/100,"")</f>
        <v>0.17859999999999998</v>
      </c>
      <c r="I84" s="120">
        <f ca="1">IF(ISNUMBER(VLOOKUP($E84,ETL_Price!$B$5:$DV$187,I$50,0)),VLOOKUP($E84,ETL_Price!$B$5:$DV$187,I$50,0)/100,"")</f>
        <v>0.23680000000000001</v>
      </c>
      <c r="K84" s="85">
        <f ca="1">IF(ISNUMBER(CORREL(ETL_Rtn!$C35:$C94,ETL_Rtn!E35:E94)),CORREL(ETL_Rtn!$C35:$C94,ETL_Rtn!E35:E94),"")</f>
        <v>0.29120975586932218</v>
      </c>
      <c r="L84" s="85">
        <f ca="1">IF(ISNUMBER(CORREL(ETL_Rtn!$C35:$C94,ETL_Rtn!F35:F94)),CORREL(ETL_Rtn!$C35:$C94,ETL_Rtn!F35:F94),"")</f>
        <v>0.4645506540944071</v>
      </c>
      <c r="M84" s="85">
        <f ca="1">IF(ISNUMBER(CORREL(ETL_Rtn!$C35:$C94,ETL_Rtn!G35:G94)),CORREL(ETL_Rtn!$C35:$C94,ETL_Rtn!G35:G94),"")</f>
        <v>0.16652458400286571</v>
      </c>
      <c r="N84" s="85">
        <f ca="1">IF(ISNUMBER(CORREL(ETL_Rtn!$C35:$C94,ETL_Rtn!H35:H94)),CORREL(ETL_Rtn!$C35:$C94,ETL_Rtn!H35:H94),"")</f>
        <v>0.54205198067762173</v>
      </c>
      <c r="O84" s="85">
        <f ca="1">IF(ISNUMBER(CORREL(ETL_Rtn!$C35:$C94,ETL_Rtn!I35:I94)),CORREL(ETL_Rtn!$C35:$C94,ETL_Rtn!I35:I94),"")</f>
        <v>0.87987731849189943</v>
      </c>
      <c r="P84" s="85">
        <f ca="1">IF(ISNUMBER(CORREL(ETL_Rtn!$C35:$C94,ETL_Rtn!J35:J94)),CORREL(ETL_Rtn!$C35:$C94,ETL_Rtn!J35:J94),"")</f>
        <v>0.8244257219777178</v>
      </c>
      <c r="Q84" s="85">
        <f ca="1">IF(ISNUMBER(CORREL(ETL_Rtn!$C35:$C94,ETL_Rtn!K35:K94)),CORREL(ETL_Rtn!$C35:$C94,ETL_Rtn!K35:K94),"")</f>
        <v>0.32626166413670921</v>
      </c>
      <c r="R84" s="85">
        <f ca="1">IF(ISNUMBER(CORREL(ETL_Rtn!$C35:$C94,ETL_Rtn!L35:L94)),CORREL(ETL_Rtn!$C35:$C94,ETL_Rtn!L35:L94),"")</f>
        <v>0.46616484082399356</v>
      </c>
      <c r="S84" s="85">
        <f ca="1">IF(ISNUMBER(CORREL(ETL_Rtn!$C35:$C94,ETL_Rtn!M35:M94)),CORREL(ETL_Rtn!$C35:$C94,ETL_Rtn!M35:M94),"")</f>
        <v>0.43454678841914629</v>
      </c>
      <c r="T84" s="85">
        <f ca="1">IF(ISNUMBER(CORREL(ETL_Rtn!$C35:$C94,ETL_Rtn!N35:N94)),CORREL(ETL_Rtn!$C35:$C94,ETL_Rtn!N35:N94),"")</f>
        <v>0.5259842462825588</v>
      </c>
      <c r="U84" s="85">
        <f ca="1">IF(ISNUMBER(CORREL(ETL_Rtn!$C35:$C94,ETL_Rtn!O35:O94)),CORREL(ETL_Rtn!$C35:$C94,ETL_Rtn!O35:O94),"")</f>
        <v>0.4410899691965286</v>
      </c>
      <c r="V84" s="85">
        <f ca="1">IF(ISNUMBER(CORREL(ETL_Rtn!$C35:$C94,ETL_Rtn!P35:P94)),CORREL(ETL_Rtn!$C35:$C94,ETL_Rtn!P35:P94),"")</f>
        <v>0.53109623222825675</v>
      </c>
      <c r="W84" s="85">
        <f ca="1">IF(ISNUMBER(CORREL(ETL_Rtn!$C35:$C94,ETL_Rtn!Q35:Q94)),CORREL(ETL_Rtn!$C35:$C94,ETL_Rtn!Q35:Q94),"")</f>
        <v>0.3435834611676139</v>
      </c>
      <c r="X84" s="85">
        <f ca="1">IF(ISNUMBER(CORREL(ETL_Rtn!$C35:$C94,ETL_Rtn!R35:R94)),CORREL(ETL_Rtn!$C35:$C94,ETL_Rtn!R35:R94),"")</f>
        <v>0.42805005056247014</v>
      </c>
      <c r="Y84" s="85">
        <f ca="1">IF(ISNUMBER(CORREL(ETL_Rtn!$C35:$C94,ETL_Rtn!S35:S94)),CORREL(ETL_Rtn!$C35:$C94,ETL_Rtn!S35:S94),"")</f>
        <v>0.42221804827898585</v>
      </c>
      <c r="Z84" s="85">
        <f ca="1">IF(ISNUMBER(CORREL(ETL_Rtn!$C35:$C94,ETL_Rtn!T35:T94)),CORREL(ETL_Rtn!$C35:$C94,ETL_Rtn!T35:T94),"")</f>
        <v>0.27186644655987879</v>
      </c>
      <c r="AA84" s="85">
        <f ca="1">IF(ISNUMBER(CORREL(ETL_Rtn!$C35:$C94,ETL_Rtn!U35:U94)),CORREL(ETL_Rtn!$C35:$C94,ETL_Rtn!U35:U94),"")</f>
        <v>0.39199335323439233</v>
      </c>
      <c r="AB84" s="85">
        <f ca="1">IF(ISNUMBER(CORREL(ETL_Rtn!$C35:$C94,ETL_Rtn!V35:V94)),CORREL(ETL_Rtn!$C35:$C94,ETL_Rtn!V35:V94),"")</f>
        <v>0.36311344015161068</v>
      </c>
      <c r="AC84" s="85">
        <f ca="1">IF(ISNUMBER(CORREL(ETL_Rtn!$C35:$C94,ETL_Rtn!W35:W94)),CORREL(ETL_Rtn!$C35:$C94,ETL_Rtn!W35:W94),"")</f>
        <v>-2.09554220664941E-2</v>
      </c>
      <c r="AD84" s="85">
        <f ca="1">IF(ISNUMBER(CORREL(ETL_Rtn!$C35:$C94,ETL_Rtn!X35:X94)),CORREL(ETL_Rtn!$C35:$C94,ETL_Rtn!X35:X94),"")</f>
        <v>-3.8319646849367194E-2</v>
      </c>
      <c r="AE84" s="85">
        <f ca="1">IF(ISNUMBER(CORREL(ETL_Rtn!$C35:$C94,ETL_Rtn!Y35:Y94)),CORREL(ETL_Rtn!$C35:$C94,ETL_Rtn!Y35:Y94),"")</f>
        <v>1.0862017912231504E-2</v>
      </c>
      <c r="AF84" s="85">
        <f ca="1">IF(ISNUMBER(CORREL(ETL_Rtn!$C35:$C94,ETL_Rtn!Z35:Z94)),CORREL(ETL_Rtn!$C35:$C94,ETL_Rtn!Z35:Z94),"")</f>
        <v>-0.15812111170620335</v>
      </c>
      <c r="AG84" s="85">
        <f ca="1">IF(ISNUMBER(CORREL(ETL_Rtn!$C35:$C94,ETL_Rtn!AA35:AA94)),CORREL(ETL_Rtn!$C35:$C94,ETL_Rtn!AA35:AA94),"")</f>
        <v>-0.20199058621508562</v>
      </c>
      <c r="AH84" s="85">
        <f ca="1">IF(ISNUMBER(CORREL(ETL_Rtn!$C35:$C94,ETL_Rtn!AB35:AB94)),CORREL(ETL_Rtn!$C35:$C94,ETL_Rtn!AB35:AB94),"")</f>
        <v>-0.1014915044855858</v>
      </c>
      <c r="AI84" s="85">
        <f ca="1">IF(ISNUMBER(CORREL(ETL_Rtn!$C35:$C94,ETL_Rtn!AC35:AC94)),CORREL(ETL_Rtn!$C35:$C94,ETL_Rtn!AC35:AC94),"")</f>
        <v>0.343222250472346</v>
      </c>
      <c r="AJ84" s="85">
        <f ca="1">IF(ISNUMBER(CORREL(ETL_Rtn!$C35:$C94,ETL_Rtn!AD35:AD94)),CORREL(ETL_Rtn!$C35:$C94,ETL_Rtn!AD35:AD94),"")</f>
        <v>0.47904453353824977</v>
      </c>
      <c r="AK84" s="85">
        <f ca="1">IF(ISNUMBER(CORREL(ETL_Rtn!$C35:$C94,ETL_Rtn!AE35:AE94)),CORREL(ETL_Rtn!$C35:$C94,ETL_Rtn!AE35:AE94),"")</f>
        <v>-5.2555228348075189E-2</v>
      </c>
      <c r="AL84" s="85">
        <f ca="1">IF(ISNUMBER(CORREL(ETL_Rtn!$C35:$C94,ETL_Rtn!AF35:AF94)),CORREL(ETL_Rtn!$C35:$C94,ETL_Rtn!AF35:AF94),"")</f>
        <v>-0.12699545984443528</v>
      </c>
      <c r="AM84" s="85">
        <f ca="1">IF(ISNUMBER(CORREL(ETL_Rtn!$C35:$C94,ETL_Rtn!AG35:AG94)),CORREL(ETL_Rtn!$C35:$C94,ETL_Rtn!AG35:AG94),"")</f>
        <v>0.41332129416136293</v>
      </c>
      <c r="AN84" s="85">
        <f ca="1">IF(ISNUMBER(CORREL(ETL_Rtn!$C35:$C94,ETL_Rtn!AH35:AH94)),CORREL(ETL_Rtn!$C35:$C94,ETL_Rtn!AH35:AH94),"")</f>
        <v>-3.4421091254964557E-2</v>
      </c>
      <c r="AO84" s="85">
        <f ca="1">IF(ISNUMBER(CORREL(ETL_Rtn!$C35:$C94,ETL_Rtn!AI35:AI94)),CORREL(ETL_Rtn!$C35:$C94,ETL_Rtn!AI35:AI94),"")</f>
        <v>-0.12523109997965196</v>
      </c>
      <c r="AP84" s="85">
        <f ca="1">IF(ISNUMBER(CORREL(ETL_Rtn!$C35:$C94,ETL_Rtn!AJ35:AJ94)),CORREL(ETL_Rtn!$C35:$C94,ETL_Rtn!AJ35:AJ94),"")</f>
        <v>-7.6491960558018546E-2</v>
      </c>
      <c r="AQ84" s="85">
        <f ca="1">IF(ISNUMBER(CORREL(ETL_Rtn!$C35:$C94,ETL_Rtn!AK35:AK94)),CORREL(ETL_Rtn!$C35:$C94,ETL_Rtn!AK35:AK94),"")</f>
        <v>-8.3289882262112799E-2</v>
      </c>
      <c r="AR84" s="85">
        <f ca="1">IF(ISNUMBER(CORREL(ETL_Rtn!$C35:$C94,ETL_Rtn!AL35:AL94)),CORREL(ETL_Rtn!$C35:$C94,ETL_Rtn!AL35:AL94),"")</f>
        <v>4.9965425184347219E-2</v>
      </c>
      <c r="AS84" s="85">
        <f ca="1">IF(ISNUMBER(CORREL(ETL_Rtn!$C35:$C94,ETL_Rtn!AM35:AM94)),CORREL(ETL_Rtn!$C35:$C94,ETL_Rtn!AM35:AM94),"")</f>
        <v>8.0677023444251011E-2</v>
      </c>
      <c r="AT84" s="85">
        <f ca="1">IF(ISNUMBER(CORREL(ETL_Rtn!$C35:$C94,ETL_Rtn!AN35:AN94)),CORREL(ETL_Rtn!$C35:$C94,ETL_Rtn!AN35:AN94),"")</f>
        <v>0.26922195549244021</v>
      </c>
      <c r="AU84" s="85">
        <f ca="1">IF(ISNUMBER(CORREL(ETL_Rtn!$C35:$C94,ETL_Rtn!AO35:AO94)),CORREL(ETL_Rtn!$C35:$C94,ETL_Rtn!AO35:AO94),"")</f>
        <v>0.16675424154527793</v>
      </c>
      <c r="AV84" s="85">
        <f ca="1">IF(ISNUMBER(CORREL(ETL_Rtn!$C35:$C94,ETL_Rtn!AP35:AP94)),CORREL(ETL_Rtn!$C35:$C94,ETL_Rtn!AP35:AP94),"")</f>
        <v>0.19077580578985495</v>
      </c>
      <c r="AW84" s="85">
        <f ca="1">IF(ISNUMBER(CORREL(ETL_Rtn!$C35:$C94,ETL_Rtn!AQ35:AQ94)),CORREL(ETL_Rtn!$C35:$C94,ETL_Rtn!AQ35:AQ94),"")</f>
        <v>-4.7459960112776318E-2</v>
      </c>
      <c r="AX84" s="85">
        <f ca="1">IF(ISNUMBER(CORREL(ETL_Rtn!$C35:$C94,ETL_Rtn!AR35:AR94)),CORREL(ETL_Rtn!$C35:$C94,ETL_Rtn!AR35:AR94),"")</f>
        <v>-8.775747391638429E-2</v>
      </c>
      <c r="AY84" s="85">
        <f ca="1">IF(ISNUMBER(CORREL(ETL_Rtn!$C35:$C94,ETL_Rtn!AS35:AS94)),CORREL(ETL_Rtn!$C35:$C94,ETL_Rtn!AS35:AS94),"")</f>
        <v>-2.4300332130283958E-2</v>
      </c>
      <c r="AZ84" s="85">
        <f ca="1">IF(ISNUMBER(CORREL(ETL_Rtn!$C35:$C94,ETL_Rtn!AT35:AT94)),CORREL(ETL_Rtn!$C35:$C94,ETL_Rtn!AT35:AT94),"")</f>
        <v>-0.13466887739754846</v>
      </c>
      <c r="BA84" s="85">
        <f ca="1">IF(ISNUMBER(CORREL(ETL_Rtn!$C35:$C94,ETL_Rtn!AU35:AU94)),CORREL(ETL_Rtn!$C35:$C94,ETL_Rtn!AU35:AU94),"")</f>
        <v>-0.55753940483235098</v>
      </c>
      <c r="BB84" s="85">
        <f ca="1">IF(ISNUMBER(CORREL(ETL_Rtn!$C35:$C94,ETL_Rtn!AV35:AV94)),CORREL(ETL_Rtn!$C35:$C94,ETL_Rtn!AV35:AV94),"")</f>
        <v>-0.41188774186957389</v>
      </c>
      <c r="BC84" s="85">
        <f ca="1">IF(ISNUMBER(CORREL(ETL_Rtn!$C35:$C94,ETL_Rtn!AW35:AW94)),CORREL(ETL_Rtn!$C35:$C94,ETL_Rtn!AW35:AW94),"")</f>
        <v>-0.30597048120356307</v>
      </c>
      <c r="BD84" s="85">
        <f ca="1">IF(ISNUMBER(CORREL(ETL_Rtn!$C35:$C94,ETL_Rtn!AX35:AX94)),CORREL(ETL_Rtn!$C35:$C94,ETL_Rtn!AX35:AX94),"")</f>
        <v>-0.28690508714403673</v>
      </c>
      <c r="BE84" s="85">
        <f ca="1">IF(ISNUMBER(CORREL(ETL_Rtn!$C35:$C94,ETL_Rtn!AY35:AY94)),CORREL(ETL_Rtn!$C35:$C94,ETL_Rtn!AY35:AY94),"")</f>
        <v>-0.14408912336539331</v>
      </c>
      <c r="BF84" s="85">
        <f ca="1">IF(ISNUMBER(CORREL(ETL_Rtn!$C35:$C94,ETL_Rtn!AZ35:AZ94)),CORREL(ETL_Rtn!$C35:$C94,ETL_Rtn!AZ35:AZ94),"")</f>
        <v>-0.39953654014574769</v>
      </c>
      <c r="BG84" s="85">
        <f ca="1">IF(ISNUMBER(CORREL(ETL_Rtn!$C35:$C94,ETL_Rtn!BA35:BA94)),CORREL(ETL_Rtn!$C35:$C94,ETL_Rtn!BA35:BA94),"")</f>
        <v>-0.39076403157327128</v>
      </c>
      <c r="BH84" s="85">
        <f ca="1">IF(ISNUMBER(CORREL(ETL_Rtn!$C35:$C94,ETL_Rtn!BB35:BB94)),CORREL(ETL_Rtn!$C35:$C94,ETL_Rtn!BB35:BB94),"")</f>
        <v>-0.37314323366387225</v>
      </c>
      <c r="BI84" s="85">
        <f ca="1">IF(ISNUMBER(CORREL(ETL_Rtn!$C35:$C94,ETL_Rtn!BC35:BC94)),CORREL(ETL_Rtn!$C35:$C94,ETL_Rtn!BC35:BC94),"")</f>
        <v>-0.29929064806755734</v>
      </c>
      <c r="BJ84" s="85">
        <f ca="1">IF(ISNUMBER(CORREL(ETL_Rtn!$C35:$C94,ETL_Rtn!BD35:BD94)),CORREL(ETL_Rtn!$C35:$C94,ETL_Rtn!BD35:BD94),"")</f>
        <v>-0.29855987716017401</v>
      </c>
      <c r="BK84" s="85">
        <f ca="1">IF(ISNUMBER(CORREL(ETL_Rtn!$C35:$C94,ETL_Rtn!BE35:BE94)),CORREL(ETL_Rtn!$C35:$C94,ETL_Rtn!BE35:BE94),"")</f>
        <v>-0.39401819027220186</v>
      </c>
      <c r="BL84" s="85">
        <f ca="1">IF(ISNUMBER(CORREL(ETL_Rtn!$C35:$C94,ETL_Rtn!BF35:BF94)),CORREL(ETL_Rtn!$C35:$C94,ETL_Rtn!BF35:BF94),"")</f>
        <v>-6.3606976421104397E-2</v>
      </c>
      <c r="BM84" s="85">
        <f ca="1">IF(ISNUMBER(CORREL(ETL_Rtn!$C35:$C94,ETL_Rtn!BG35:BG94)),CORREL(ETL_Rtn!$C35:$C94,ETL_Rtn!BG35:BG94),"")</f>
        <v>0.24139891478405345</v>
      </c>
      <c r="BN84" s="85">
        <f ca="1">IF(ISNUMBER(CORREL(ETL_Rtn!$C35:$C94,ETL_Rtn!BH35:BH94)),CORREL(ETL_Rtn!$C35:$C94,ETL_Rtn!BH35:BH94),"")</f>
        <v>0.2682831024493289</v>
      </c>
      <c r="BO84" s="85">
        <f ca="1">IF(ISNUMBER(CORREL(ETL_Rtn!$C35:$C94,ETL_Rtn!BI35:BI94)),CORREL(ETL_Rtn!$C35:$C94,ETL_Rtn!BI35:BI94),"")</f>
        <v>0.39200197218492921</v>
      </c>
      <c r="BP84" s="85">
        <f ca="1">IF(ISNUMBER(CORREL(ETL_Rtn!$C35:$C94,ETL_Rtn!BJ35:BJ94)),CORREL(ETL_Rtn!$C35:$C94,ETL_Rtn!BJ35:BJ94),"")</f>
        <v>-4.1927123659945095E-2</v>
      </c>
      <c r="BQ84" s="85">
        <f ca="1">IF(ISNUMBER(CORREL(ETL_Rtn!$C35:$C94,ETL_Rtn!BK35:BK94)),CORREL(ETL_Rtn!$C35:$C94,ETL_Rtn!BK35:BK94),"")</f>
        <v>0.19872472288057003</v>
      </c>
      <c r="BR84" s="85">
        <f ca="1">IF(ISNUMBER(CORREL(ETL_Rtn!$C35:$C94,ETL_Rtn!BL35:BL94)),CORREL(ETL_Rtn!$C35:$C94,ETL_Rtn!BL35:BL94),"")</f>
        <v>0.22099357892303453</v>
      </c>
      <c r="BS84" s="85">
        <f ca="1">IF(ISNUMBER(CORREL(ETL_Rtn!$C35:$C94,ETL_Rtn!BM35:BM94)),CORREL(ETL_Rtn!$C35:$C94,ETL_Rtn!BM35:BM94),"")</f>
        <v>0.21953589117811942</v>
      </c>
      <c r="BT84" s="85">
        <f ca="1">IF(ISNUMBER(CORREL(ETL_Rtn!$C35:$C94,ETL_Rtn!BN35:BN94)),CORREL(ETL_Rtn!$C35:$C94,ETL_Rtn!BN35:BN94),"")</f>
        <v>-1.7561120341521443E-2</v>
      </c>
      <c r="BU84" s="85">
        <f ca="1">IF(ISNUMBER(CORREL(ETL_Rtn!$C35:$C94,ETL_Rtn!BO35:BO94)),CORREL(ETL_Rtn!$C35:$C94,ETL_Rtn!BO35:BO94),"")</f>
        <v>-0.21201076761696599</v>
      </c>
      <c r="BV84" s="85">
        <f ca="1">IF(ISNUMBER(CORREL(ETL_Rtn!$C35:$C94,ETL_Rtn!BP35:BP94)),CORREL(ETL_Rtn!$C35:$C94,ETL_Rtn!BP35:BP94),"")</f>
        <v>6.5889330757402101E-3</v>
      </c>
      <c r="BW84" s="85">
        <f ca="1">IF(ISNUMBER(CORREL(ETL_Rtn!$C35:$C94,ETL_Rtn!BQ35:BQ94)),CORREL(ETL_Rtn!$C35:$C94,ETL_Rtn!BQ35:BQ94),"")</f>
        <v>-0.10106690824257082</v>
      </c>
      <c r="BY84" s="85">
        <f ca="1">VLOOKUP($E84,ETL_Price!$B$5:$CB$187,Main!BY$51,0)</f>
        <v>2695.14</v>
      </c>
      <c r="BZ84" s="85">
        <f ca="1">VLOOKUP($E84,ETL_Price!$B$5:$CB$187,Main!BZ$51,0)</f>
        <v>3394.92</v>
      </c>
      <c r="CA84" s="85">
        <f ca="1">VLOOKUP($E84,ETL_Price!$B$5:$CB$187,Main!CA$51,0)</f>
        <v>83894.04</v>
      </c>
      <c r="CB84" s="85">
        <f ca="1">VLOOKUP($E84,ETL_Price!$B$5:$CB$187,Main!CB$51,0)</f>
        <v>21610.240000000002</v>
      </c>
      <c r="CC84" s="85">
        <f ca="1">VLOOKUP($E84,ETL_Price!$B$5:$CB$187,Main!CC$51,0)</f>
        <v>30595.42</v>
      </c>
      <c r="CD84" s="85">
        <f ca="1">VLOOKUP($E84,ETL_Price!$B$5:$CB$187,Main!CD$51,0)</f>
        <v>12686.6</v>
      </c>
      <c r="CE84" s="85">
        <f ca="1">VLOOKUP($E84,ETL_Price!$B$5:$CB$187,Main!CE$51,0)</f>
        <v>2270.56</v>
      </c>
      <c r="CF84" s="85">
        <f ca="1">VLOOKUP($E84,ETL_Price!$B$5:$CB$187,Main!CF$51,0)</f>
        <v>2500.21</v>
      </c>
      <c r="CG84" s="85">
        <f ca="1">VLOOKUP($E84,ETL_Price!$B$5:$CB$187,Main!CG$51,0)</f>
        <v>214.22970000000001</v>
      </c>
      <c r="CH84" s="85">
        <f ca="1">VLOOKUP($E84,ETL_Price!$B$5:$CB$187,Main!CH$51,0)</f>
        <v>277.02</v>
      </c>
      <c r="CI84" s="85">
        <f ca="1">VLOOKUP($E84,ETL_Price!$B$5:$CB$187,Main!CI$51,0)</f>
        <v>260.81</v>
      </c>
      <c r="CJ84" s="85">
        <f ca="1">VLOOKUP($E84,ETL_Price!$B$5:$CB$187,Main!CJ$51,0)</f>
        <v>248.41</v>
      </c>
      <c r="CK84" s="85">
        <f ca="1">VLOOKUP($E84,ETL_Price!$B$5:$CB$187,Main!CK$51,0)</f>
        <v>228.66800000000001</v>
      </c>
      <c r="CL84" s="85">
        <f ca="1">VLOOKUP($E84,ETL_Price!$B$5:$CB$187,Main!CL$51,0)</f>
        <v>227.36609999999999</v>
      </c>
      <c r="CM84" s="85">
        <f ca="1">VLOOKUP($E84,ETL_Price!$B$5:$CB$187,Main!CM$51,0)</f>
        <v>128.0453</v>
      </c>
      <c r="CN84" s="85">
        <f ca="1">VLOOKUP($E84,ETL_Price!$B$5:$CB$187,Main!CN$51,0)</f>
        <v>226.46260000000001</v>
      </c>
      <c r="CO84" s="85">
        <f ca="1">VLOOKUP($E84,ETL_Price!$B$5:$CB$187,Main!CO$51,0)</f>
        <v>67.989999999999995</v>
      </c>
      <c r="CP84" s="85">
        <f ca="1">VLOOKUP($E84,ETL_Price!$B$5:$CB$187,Main!CP$51,0)</f>
        <v>118.44</v>
      </c>
      <c r="CQ84" s="85">
        <f ca="1">VLOOKUP($E84,ETL_Price!$B$5:$CB$187,Main!CQ$51,0)</f>
        <v>487.20549999999997</v>
      </c>
      <c r="CR84" s="85">
        <f ca="1">VLOOKUP($E84,ETL_Price!$B$5:$CB$187,Main!CR$51,0)</f>
        <v>221.2525</v>
      </c>
      <c r="CS84" s="85">
        <f ca="1">VLOOKUP($E84,ETL_Price!$B$5:$CB$187,Main!CS$51,0)</f>
        <v>257.10629999999998</v>
      </c>
      <c r="CT84" s="85">
        <f ca="1">VLOOKUP($E84,ETL_Price!$B$5:$CB$187,Main!CT$51,0)</f>
        <v>2016.27</v>
      </c>
      <c r="CU84" s="85">
        <f ca="1">VLOOKUP($E84,ETL_Price!$B$5:$CB$187,Main!CU$51,0)</f>
        <v>2163.59</v>
      </c>
      <c r="CV84" s="85">
        <f ca="1">VLOOKUP($E84,ETL_Price!$B$5:$CB$187,Main!CV$51,0)</f>
        <v>2857.35</v>
      </c>
      <c r="CW84" s="85">
        <f ca="1">VLOOKUP($E84,ETL_Price!$B$5:$CB$187,Main!CW$51,0)</f>
        <v>149.49549999999999</v>
      </c>
      <c r="CX84" s="85">
        <f ca="1">VLOOKUP($E84,ETL_Price!$B$5:$CB$187,Main!CX$51,0)</f>
        <v>1311.4949999999999</v>
      </c>
      <c r="CY84" s="85">
        <f ca="1">VLOOKUP($E84,ETL_Price!$B$5:$CB$187,Main!CY$51,0)</f>
        <v>213.1414</v>
      </c>
      <c r="CZ84" s="85">
        <f ca="1">VLOOKUP($E84,ETL_Price!$B$5:$CB$187,Main!CZ$51,0)</f>
        <v>189.6412</v>
      </c>
      <c r="DA84" s="85">
        <f ca="1">VLOOKUP($E84,ETL_Price!$B$5:$CB$187,Main!DA$51,0)</f>
        <v>286.89109999999999</v>
      </c>
      <c r="DB84" s="85">
        <f ca="1">VLOOKUP($E84,ETL_Price!$B$5:$CB$187,Main!DB$51,0)</f>
        <v>202.04820000000001</v>
      </c>
      <c r="DC84" s="85">
        <f ca="1">VLOOKUP($E84,ETL_Price!$B$5:$CB$187,Main!DC$51,0)</f>
        <v>202.76509999999999</v>
      </c>
      <c r="DD84" s="85">
        <f ca="1">VLOOKUP($E84,ETL_Price!$B$5:$CB$187,Main!DD$51,0)</f>
        <v>223.9606</v>
      </c>
      <c r="DE84" s="85">
        <f ca="1">VLOOKUP($E84,ETL_Price!$B$5:$CB$187,Main!DE$51,0)</f>
        <v>215.82</v>
      </c>
      <c r="DF84" s="85">
        <f ca="1">VLOOKUP($E84,ETL_Price!$B$5:$CB$187,Main!DF$51,0)</f>
        <v>280.63720000000001</v>
      </c>
      <c r="DG84" s="85">
        <f ca="1">VLOOKUP($E84,ETL_Price!$B$5:$CB$187,Main!DG$51,0)</f>
        <v>2.8016000000000001</v>
      </c>
      <c r="DH84" s="85">
        <f ca="1">VLOOKUP($E84,ETL_Price!$B$5:$CB$187,Main!DH$51,0)</f>
        <v>0.69199999999999995</v>
      </c>
      <c r="DI84" s="85">
        <f ca="1">VLOOKUP($E84,ETL_Price!$B$5:$CB$187,Main!DI$51,0)</f>
        <v>2.0059</v>
      </c>
      <c r="DJ84" s="85">
        <f ca="1">VLOOKUP($E84,ETL_Price!$B$5:$CB$187,Main!DJ$51,0)</f>
        <v>2.1080999999999999</v>
      </c>
      <c r="DK84" s="85">
        <f ca="1">VLOOKUP($E84,ETL_Price!$B$5:$CB$187,Main!DK$51,0)</f>
        <v>2.4279999999999999</v>
      </c>
      <c r="DL84" s="85">
        <f ca="1">VLOOKUP($E84,ETL_Price!$B$5:$CB$187,Main!DL$51,0)</f>
        <v>1.4710000000000001</v>
      </c>
      <c r="DM84" s="85">
        <f ca="1">VLOOKUP($E84,ETL_Price!$B$5:$CB$187,Main!DM$51,0)</f>
        <v>26.393899999999999</v>
      </c>
      <c r="DN84" s="85">
        <f ca="1">VLOOKUP($E84,ETL_Price!$B$5:$CB$187,Main!DN$51,0)</f>
        <v>2.56</v>
      </c>
      <c r="DO84" s="85">
        <f ca="1">VLOOKUP($E84,ETL_Price!$B$5:$CB$187,Main!DO$51,0)</f>
        <v>254.96899999999999</v>
      </c>
      <c r="DP84" s="85">
        <f ca="1">VLOOKUP($E84,ETL_Price!$B$5:$CB$187,Main!DP$51,0)</f>
        <v>102.67100000000001</v>
      </c>
      <c r="DQ84" s="85">
        <f ca="1">VLOOKUP($E84,ETL_Price!$B$5:$CB$187,Main!DQ$51,0)</f>
        <v>52.981999999999999</v>
      </c>
      <c r="DR84" s="85">
        <f ca="1">VLOOKUP($E84,ETL_Price!$B$5:$CB$187,Main!DR$51,0)</f>
        <v>323.55399999999997</v>
      </c>
      <c r="DS84" s="85">
        <f ca="1">VLOOKUP($E84,ETL_Price!$B$5:$CB$187,Main!DS$51,0)</f>
        <v>119.10599999999999</v>
      </c>
      <c r="DT84" s="85">
        <f ca="1">VLOOKUP($E84,ETL_Price!$B$5:$CB$187,Main!DT$51,0)</f>
        <v>220.85579999999999</v>
      </c>
      <c r="DU84" s="85">
        <f ca="1">VLOOKUP($E84,ETL_Price!$B$5:$CB$187,Main!DU$51,0)</f>
        <v>157.61789999999999</v>
      </c>
      <c r="DV84" s="85">
        <f ca="1">VLOOKUP($E84,ETL_Price!$B$5:$CB$187,Main!DV$51,0)</f>
        <v>432.0976</v>
      </c>
      <c r="DW84" s="85">
        <f ca="1">VLOOKUP($E84,ETL_Price!$B$5:$CB$187,Main!DW$51,0)</f>
        <v>29.98</v>
      </c>
      <c r="DX84" s="85">
        <f ca="1">VLOOKUP($E84,ETL_Price!$B$5:$CB$187,Main!DX$51,0)</f>
        <v>25.58</v>
      </c>
      <c r="DY84" s="85">
        <f ca="1">VLOOKUP($E84,ETL_Price!$B$5:$CB$187,Main!DY$51,0)</f>
        <v>8.7899999999999991</v>
      </c>
      <c r="DZ84" s="85">
        <f ca="1">VLOOKUP($E84,ETL_Price!$B$5:$CB$187,Main!DZ$51,0)</f>
        <v>6.2575000000000003</v>
      </c>
      <c r="EA84" s="85">
        <f ca="1">VLOOKUP($E84,ETL_Price!$B$5:$CB$187,Main!EA$51,0)</f>
        <v>1326.1</v>
      </c>
      <c r="EB84" s="85">
        <f ca="1">VLOOKUP($E84,ETL_Price!$B$5:$CB$187,Main!EB$51,0)</f>
        <v>16.579999999999998</v>
      </c>
      <c r="EC84" s="85">
        <f ca="1">VLOOKUP($E84,ETL_Price!$B$5:$CB$187,Main!EC$51,0)</f>
        <v>63.39</v>
      </c>
      <c r="ED84" s="85">
        <f ca="1">VLOOKUP($E84,ETL_Price!$B$5:$CB$187,Main!ED$51,0)</f>
        <v>6.2819000000000003</v>
      </c>
      <c r="EE84" s="85">
        <f ca="1">VLOOKUP($E84,ETL_Price!$B$5:$CB$187,Main!EE$51,0)</f>
        <v>111.77</v>
      </c>
      <c r="EF84" s="85">
        <f ca="1">VLOOKUP($E84,ETL_Price!$B$5:$CB$187,Main!EF$51,0)</f>
        <v>1.2377</v>
      </c>
      <c r="EG84" s="85">
        <f ca="1">VLOOKUP($E84,ETL_Price!$B$5:$CB$187,Main!EG$51,0)</f>
        <v>1.3949</v>
      </c>
      <c r="EH84" s="85">
        <f ca="1">VLOOKUP($E84,ETL_Price!$B$5:$CB$187,Main!EH$51,0)</f>
        <v>109.56</v>
      </c>
      <c r="EI84" s="85">
        <f ca="1">VLOOKUP($E84,ETL_Price!$B$5:$CB$187,Main!EI$51,0)</f>
        <v>56.868899999999996</v>
      </c>
      <c r="EJ84" s="85">
        <f ca="1">VLOOKUP($E84,ETL_Price!$B$5:$CB$187,Main!EJ$51,0)</f>
        <v>11.9192</v>
      </c>
      <c r="EK84" s="85">
        <f ca="1">VLOOKUP($E84,ETL_Price!$B$5:$CB$187,Main!EK$51,0)</f>
        <v>3.2347999999999999</v>
      </c>
    </row>
    <row r="85" spans="1:141">
      <c r="A85" s="84" t="s">
        <v>28</v>
      </c>
      <c r="C85" s="85">
        <f>MATCH(E85,ETL_Price!$B$5:$B$187,0)</f>
        <v>32</v>
      </c>
      <c r="E85" s="119">
        <f>IF(ISNUMBER(Equities!$C37),Equities!B37,"")</f>
        <v>43136</v>
      </c>
      <c r="F85" s="120">
        <f ca="1">IF(ISNUMBER(OFFSET(INDIRECT($F$50),Main!$C85,1)),OFFSET(INDIRECT($F$50),Main!$C85,1)/100,"")</f>
        <v>0.16306899999999999</v>
      </c>
      <c r="G85" s="120">
        <f ca="1">IF(ISNUMBER(VLOOKUP($E85,ETL_Price!$B$5:$DV$187,G$50,0)),VLOOKUP($E85,ETL_Price!$B$5:$DV$187,G$50,0)/100,"")</f>
        <v>0.12619999999999998</v>
      </c>
      <c r="H85" s="120">
        <f ca="1">IF(ISNUMBER(VLOOKUP($E85,ETL_Price!$B$5:$DV$187,H$50,0)),VLOOKUP($E85,ETL_Price!$B$5:$DV$187,H$50,0)/100,"")</f>
        <v>0.1376</v>
      </c>
      <c r="I85" s="120">
        <f ca="1">IF(ISNUMBER(VLOOKUP($E85,ETL_Price!$B$5:$DV$187,I$50,0)),VLOOKUP($E85,ETL_Price!$B$5:$DV$187,I$50,0)/100,"")</f>
        <v>0.19649999999999998</v>
      </c>
      <c r="K85" s="85">
        <f ca="1">IF(ISNUMBER(CORREL(ETL_Rtn!$C36:$C95,ETL_Rtn!E36:E95)),CORREL(ETL_Rtn!$C36:$C95,ETL_Rtn!E36:E95),"")</f>
        <v>0.44881110070358593</v>
      </c>
      <c r="L85" s="85">
        <f ca="1">IF(ISNUMBER(CORREL(ETL_Rtn!$C36:$C95,ETL_Rtn!F36:F95)),CORREL(ETL_Rtn!$C36:$C95,ETL_Rtn!F36:F95),"")</f>
        <v>0.36485371659584614</v>
      </c>
      <c r="M85" s="85">
        <f ca="1">IF(ISNUMBER(CORREL(ETL_Rtn!$C36:$C95,ETL_Rtn!G36:G95)),CORREL(ETL_Rtn!$C36:$C95,ETL_Rtn!G36:G95),"")</f>
        <v>0.30869872120326175</v>
      </c>
      <c r="N85" s="85">
        <f ca="1">IF(ISNUMBER(CORREL(ETL_Rtn!$C36:$C95,ETL_Rtn!H36:H95)),CORREL(ETL_Rtn!$C36:$C95,ETL_Rtn!H36:H95),"")</f>
        <v>0.4261482478768942</v>
      </c>
      <c r="O85" s="85">
        <f ca="1">IF(ISNUMBER(CORREL(ETL_Rtn!$C36:$C95,ETL_Rtn!I36:I95)),CORREL(ETL_Rtn!$C36:$C95,ETL_Rtn!I36:I95),"")</f>
        <v>0.88826067447700829</v>
      </c>
      <c r="P85" s="85">
        <f ca="1">IF(ISNUMBER(CORREL(ETL_Rtn!$C36:$C95,ETL_Rtn!J36:J95)),CORREL(ETL_Rtn!$C36:$C95,ETL_Rtn!J36:J95),"")</f>
        <v>0.79747664431218823</v>
      </c>
      <c r="Q85" s="85">
        <f ca="1">IF(ISNUMBER(CORREL(ETL_Rtn!$C36:$C95,ETL_Rtn!K36:K95)),CORREL(ETL_Rtn!$C36:$C95,ETL_Rtn!K36:K95),"")</f>
        <v>0.43838187055263683</v>
      </c>
      <c r="R85" s="85">
        <f ca="1">IF(ISNUMBER(CORREL(ETL_Rtn!$C36:$C95,ETL_Rtn!L36:L95)),CORREL(ETL_Rtn!$C36:$C95,ETL_Rtn!L36:L95),"")</f>
        <v>0.5006464542556025</v>
      </c>
      <c r="S85" s="85">
        <f ca="1">IF(ISNUMBER(CORREL(ETL_Rtn!$C36:$C95,ETL_Rtn!M36:M95)),CORREL(ETL_Rtn!$C36:$C95,ETL_Rtn!M36:M95),"")</f>
        <v>0.43541779866506869</v>
      </c>
      <c r="T85" s="85">
        <f ca="1">IF(ISNUMBER(CORREL(ETL_Rtn!$C36:$C95,ETL_Rtn!N36:N95)),CORREL(ETL_Rtn!$C36:$C95,ETL_Rtn!N36:N95),"")</f>
        <v>0.508842680165706</v>
      </c>
      <c r="U85" s="85">
        <f ca="1">IF(ISNUMBER(CORREL(ETL_Rtn!$C36:$C95,ETL_Rtn!O36:O95)),CORREL(ETL_Rtn!$C36:$C95,ETL_Rtn!O36:O95),"")</f>
        <v>0.43345721454902403</v>
      </c>
      <c r="V85" s="85">
        <f ca="1">IF(ISNUMBER(CORREL(ETL_Rtn!$C36:$C95,ETL_Rtn!P36:P95)),CORREL(ETL_Rtn!$C36:$C95,ETL_Rtn!P36:P95),"")</f>
        <v>0.59680765303713601</v>
      </c>
      <c r="W85" s="85">
        <f ca="1">IF(ISNUMBER(CORREL(ETL_Rtn!$C36:$C95,ETL_Rtn!Q36:Q95)),CORREL(ETL_Rtn!$C36:$C95,ETL_Rtn!Q36:Q95),"")</f>
        <v>0.29211874154879425</v>
      </c>
      <c r="X85" s="85">
        <f ca="1">IF(ISNUMBER(CORREL(ETL_Rtn!$C36:$C95,ETL_Rtn!R36:R95)),CORREL(ETL_Rtn!$C36:$C95,ETL_Rtn!R36:R95),"")</f>
        <v>0.4452336468185365</v>
      </c>
      <c r="Y85" s="85">
        <f ca="1">IF(ISNUMBER(CORREL(ETL_Rtn!$C36:$C95,ETL_Rtn!S36:S95)),CORREL(ETL_Rtn!$C36:$C95,ETL_Rtn!S36:S95),"")</f>
        <v>0.38783687540076534</v>
      </c>
      <c r="Z85" s="85">
        <f ca="1">IF(ISNUMBER(CORREL(ETL_Rtn!$C36:$C95,ETL_Rtn!T36:T95)),CORREL(ETL_Rtn!$C36:$C95,ETL_Rtn!T36:T95),"")</f>
        <v>0.40194150550931096</v>
      </c>
      <c r="AA85" s="85">
        <f ca="1">IF(ISNUMBER(CORREL(ETL_Rtn!$C36:$C95,ETL_Rtn!U36:U95)),CORREL(ETL_Rtn!$C36:$C95,ETL_Rtn!U36:U95),"")</f>
        <v>0.33212859447031967</v>
      </c>
      <c r="AB85" s="85">
        <f ca="1">IF(ISNUMBER(CORREL(ETL_Rtn!$C36:$C95,ETL_Rtn!V36:V95)),CORREL(ETL_Rtn!$C36:$C95,ETL_Rtn!V36:V95),"")</f>
        <v>0.20891331075874575</v>
      </c>
      <c r="AC85" s="85">
        <f ca="1">IF(ISNUMBER(CORREL(ETL_Rtn!$C36:$C95,ETL_Rtn!W36:W95)),CORREL(ETL_Rtn!$C36:$C95,ETL_Rtn!W36:W95),"")</f>
        <v>-4.3123408635927687E-2</v>
      </c>
      <c r="AD85" s="85">
        <f ca="1">IF(ISNUMBER(CORREL(ETL_Rtn!$C36:$C95,ETL_Rtn!X36:X95)),CORREL(ETL_Rtn!$C36:$C95,ETL_Rtn!X36:X95),"")</f>
        <v>-3.7535315920462067E-2</v>
      </c>
      <c r="AE85" s="85">
        <f ca="1">IF(ISNUMBER(CORREL(ETL_Rtn!$C36:$C95,ETL_Rtn!Y36:Y95)),CORREL(ETL_Rtn!$C36:$C95,ETL_Rtn!Y36:Y95),"")</f>
        <v>-5.8348922294454715E-2</v>
      </c>
      <c r="AF85" s="85">
        <f ca="1">IF(ISNUMBER(CORREL(ETL_Rtn!$C36:$C95,ETL_Rtn!Z36:Z95)),CORREL(ETL_Rtn!$C36:$C95,ETL_Rtn!Z36:Z95),"")</f>
        <v>-0.15468951960597468</v>
      </c>
      <c r="AG85" s="85">
        <f ca="1">IF(ISNUMBER(CORREL(ETL_Rtn!$C36:$C95,ETL_Rtn!AA36:AA95)),CORREL(ETL_Rtn!$C36:$C95,ETL_Rtn!AA36:AA95),"")</f>
        <v>-0.18463974340696934</v>
      </c>
      <c r="AH85" s="85">
        <f ca="1">IF(ISNUMBER(CORREL(ETL_Rtn!$C36:$C95,ETL_Rtn!AB36:AB95)),CORREL(ETL_Rtn!$C36:$C95,ETL_Rtn!AB36:AB95),"")</f>
        <v>-0.11952254064756124</v>
      </c>
      <c r="AI85" s="85">
        <f ca="1">IF(ISNUMBER(CORREL(ETL_Rtn!$C36:$C95,ETL_Rtn!AC36:AC95)),CORREL(ETL_Rtn!$C36:$C95,ETL_Rtn!AC36:AC95),"")</f>
        <v>0.32754045205351812</v>
      </c>
      <c r="AJ85" s="85">
        <f ca="1">IF(ISNUMBER(CORREL(ETL_Rtn!$C36:$C95,ETL_Rtn!AD36:AD95)),CORREL(ETL_Rtn!$C36:$C95,ETL_Rtn!AD36:AD95),"")</f>
        <v>0.39155402660178962</v>
      </c>
      <c r="AK85" s="85">
        <f ca="1">IF(ISNUMBER(CORREL(ETL_Rtn!$C36:$C95,ETL_Rtn!AE36:AE95)),CORREL(ETL_Rtn!$C36:$C95,ETL_Rtn!AE36:AE95),"")</f>
        <v>0.1253515293695954</v>
      </c>
      <c r="AL85" s="85">
        <f ca="1">IF(ISNUMBER(CORREL(ETL_Rtn!$C36:$C95,ETL_Rtn!AF36:AF95)),CORREL(ETL_Rtn!$C36:$C95,ETL_Rtn!AF36:AF95),"")</f>
        <v>6.6059020169575419E-2</v>
      </c>
      <c r="AM85" s="85">
        <f ca="1">IF(ISNUMBER(CORREL(ETL_Rtn!$C36:$C95,ETL_Rtn!AG36:AG95)),CORREL(ETL_Rtn!$C36:$C95,ETL_Rtn!AG36:AG95),"")</f>
        <v>0.37712676410158635</v>
      </c>
      <c r="AN85" s="85">
        <f ca="1">IF(ISNUMBER(CORREL(ETL_Rtn!$C36:$C95,ETL_Rtn!AH36:AH95)),CORREL(ETL_Rtn!$C36:$C95,ETL_Rtn!AH36:AH95),"")</f>
        <v>0.15526884284026413</v>
      </c>
      <c r="AO85" s="85">
        <f ca="1">IF(ISNUMBER(CORREL(ETL_Rtn!$C36:$C95,ETL_Rtn!AI36:AI95)),CORREL(ETL_Rtn!$C36:$C95,ETL_Rtn!AI36:AI95),"")</f>
        <v>6.5785385465244817E-2</v>
      </c>
      <c r="AP85" s="85">
        <f ca="1">IF(ISNUMBER(CORREL(ETL_Rtn!$C36:$C95,ETL_Rtn!AJ36:AJ95)),CORREL(ETL_Rtn!$C36:$C95,ETL_Rtn!AJ36:AJ95),"")</f>
        <v>0.10732457956106833</v>
      </c>
      <c r="AQ85" s="85">
        <f ca="1">IF(ISNUMBER(CORREL(ETL_Rtn!$C36:$C95,ETL_Rtn!AK36:AK95)),CORREL(ETL_Rtn!$C36:$C95,ETL_Rtn!AK36:AK95),"")</f>
        <v>8.2017040399903193E-2</v>
      </c>
      <c r="AR85" s="85">
        <f ca="1">IF(ISNUMBER(CORREL(ETL_Rtn!$C36:$C95,ETL_Rtn!AL36:AL95)),CORREL(ETL_Rtn!$C36:$C95,ETL_Rtn!AL36:AL95),"")</f>
        <v>0.16900969948789896</v>
      </c>
      <c r="AS85" s="85">
        <f ca="1">IF(ISNUMBER(CORREL(ETL_Rtn!$C36:$C95,ETL_Rtn!AM36:AM95)),CORREL(ETL_Rtn!$C36:$C95,ETL_Rtn!AM36:AM95),"")</f>
        <v>0.22211712373243772</v>
      </c>
      <c r="AT85" s="85">
        <f ca="1">IF(ISNUMBER(CORREL(ETL_Rtn!$C36:$C95,ETL_Rtn!AN36:AN95)),CORREL(ETL_Rtn!$C36:$C95,ETL_Rtn!AN36:AN95),"")</f>
        <v>0.24258147871077948</v>
      </c>
      <c r="AU85" s="85">
        <f ca="1">IF(ISNUMBER(CORREL(ETL_Rtn!$C36:$C95,ETL_Rtn!AO36:AO95)),CORREL(ETL_Rtn!$C36:$C95,ETL_Rtn!AO36:AO95),"")</f>
        <v>0.261036376752392</v>
      </c>
      <c r="AV85" s="85">
        <f ca="1">IF(ISNUMBER(CORREL(ETL_Rtn!$C36:$C95,ETL_Rtn!AP36:AP95)),CORREL(ETL_Rtn!$C36:$C95,ETL_Rtn!AP36:AP95),"")</f>
        <v>0.25244844214500323</v>
      </c>
      <c r="AW85" s="85">
        <f ca="1">IF(ISNUMBER(CORREL(ETL_Rtn!$C36:$C95,ETL_Rtn!AQ36:AQ95)),CORREL(ETL_Rtn!$C36:$C95,ETL_Rtn!AQ36:AQ95),"")</f>
        <v>-7.5108311651372092E-2</v>
      </c>
      <c r="AX85" s="85">
        <f ca="1">IF(ISNUMBER(CORREL(ETL_Rtn!$C36:$C95,ETL_Rtn!AR36:AR95)),CORREL(ETL_Rtn!$C36:$C95,ETL_Rtn!AR36:AR95),"")</f>
        <v>-0.15945457556931111</v>
      </c>
      <c r="AY85" s="85">
        <f ca="1">IF(ISNUMBER(CORREL(ETL_Rtn!$C36:$C95,ETL_Rtn!AS36:AS95)),CORREL(ETL_Rtn!$C36:$C95,ETL_Rtn!AS36:AS95),"")</f>
        <v>-3.4577331955033767E-3</v>
      </c>
      <c r="AZ85" s="85">
        <f ca="1">IF(ISNUMBER(CORREL(ETL_Rtn!$C36:$C95,ETL_Rtn!AT36:AT95)),CORREL(ETL_Rtn!$C36:$C95,ETL_Rtn!AT36:AT95),"")</f>
        <v>-0.12764044369472008</v>
      </c>
      <c r="BA85" s="85">
        <f ca="1">IF(ISNUMBER(CORREL(ETL_Rtn!$C36:$C95,ETL_Rtn!AU36:AU95)),CORREL(ETL_Rtn!$C36:$C95,ETL_Rtn!AU36:AU95),"")</f>
        <v>-0.5196890177839959</v>
      </c>
      <c r="BB85" s="85">
        <f ca="1">IF(ISNUMBER(CORREL(ETL_Rtn!$C36:$C95,ETL_Rtn!AV36:AV95)),CORREL(ETL_Rtn!$C36:$C95,ETL_Rtn!AV36:AV95),"")</f>
        <v>-0.35394547161298262</v>
      </c>
      <c r="BC85" s="85">
        <f ca="1">IF(ISNUMBER(CORREL(ETL_Rtn!$C36:$C95,ETL_Rtn!AW36:AW95)),CORREL(ETL_Rtn!$C36:$C95,ETL_Rtn!AW36:AW95),"")</f>
        <v>-0.47919947105493477</v>
      </c>
      <c r="BD85" s="85">
        <f ca="1">IF(ISNUMBER(CORREL(ETL_Rtn!$C36:$C95,ETL_Rtn!AX36:AX95)),CORREL(ETL_Rtn!$C36:$C95,ETL_Rtn!AX36:AX95),"")</f>
        <v>-0.47148376329192887</v>
      </c>
      <c r="BE85" s="85">
        <f ca="1">IF(ISNUMBER(CORREL(ETL_Rtn!$C36:$C95,ETL_Rtn!AY36:AY95)),CORREL(ETL_Rtn!$C36:$C95,ETL_Rtn!AY36:AY95),"")</f>
        <v>-0.20510994007561992</v>
      </c>
      <c r="BF85" s="85">
        <f ca="1">IF(ISNUMBER(CORREL(ETL_Rtn!$C36:$C95,ETL_Rtn!AZ36:AZ95)),CORREL(ETL_Rtn!$C36:$C95,ETL_Rtn!AZ36:AZ95),"")</f>
        <v>-0.19776201146079364</v>
      </c>
      <c r="BG85" s="85">
        <f ca="1">IF(ISNUMBER(CORREL(ETL_Rtn!$C36:$C95,ETL_Rtn!BA36:BA95)),CORREL(ETL_Rtn!$C36:$C95,ETL_Rtn!BA36:BA95),"")</f>
        <v>-0.18868826216342255</v>
      </c>
      <c r="BH85" s="85">
        <f ca="1">IF(ISNUMBER(CORREL(ETL_Rtn!$C36:$C95,ETL_Rtn!BB36:BB95)),CORREL(ETL_Rtn!$C36:$C95,ETL_Rtn!BB36:BB95),"")</f>
        <v>-0.16640534616192715</v>
      </c>
      <c r="BI85" s="85">
        <f ca="1">IF(ISNUMBER(CORREL(ETL_Rtn!$C36:$C95,ETL_Rtn!BC36:BC95)),CORREL(ETL_Rtn!$C36:$C95,ETL_Rtn!BC36:BC95),"")</f>
        <v>-0.3993405773741015</v>
      </c>
      <c r="BJ85" s="85">
        <f ca="1">IF(ISNUMBER(CORREL(ETL_Rtn!$C36:$C95,ETL_Rtn!BD36:BD95)),CORREL(ETL_Rtn!$C36:$C95,ETL_Rtn!BD36:BD95),"")</f>
        <v>-0.42134902064593677</v>
      </c>
      <c r="BK85" s="85">
        <f ca="1">IF(ISNUMBER(CORREL(ETL_Rtn!$C36:$C95,ETL_Rtn!BE36:BE95)),CORREL(ETL_Rtn!$C36:$C95,ETL_Rtn!BE36:BE95),"")</f>
        <v>-0.3386110236236971</v>
      </c>
      <c r="BL85" s="85">
        <f ca="1">IF(ISNUMBER(CORREL(ETL_Rtn!$C36:$C95,ETL_Rtn!BF36:BF95)),CORREL(ETL_Rtn!$C36:$C95,ETL_Rtn!BF36:BF95),"")</f>
        <v>6.4039822597921434E-3</v>
      </c>
      <c r="BM85" s="85">
        <f ca="1">IF(ISNUMBER(CORREL(ETL_Rtn!$C36:$C95,ETL_Rtn!BG36:BG95)),CORREL(ETL_Rtn!$C36:$C95,ETL_Rtn!BG36:BG95),"")</f>
        <v>0.20553011732605678</v>
      </c>
      <c r="BN85" s="85">
        <f ca="1">IF(ISNUMBER(CORREL(ETL_Rtn!$C36:$C95,ETL_Rtn!BH36:BH95)),CORREL(ETL_Rtn!$C36:$C95,ETL_Rtn!BH36:BH95),"")</f>
        <v>0.26228927024543425</v>
      </c>
      <c r="BO85" s="85">
        <f ca="1">IF(ISNUMBER(CORREL(ETL_Rtn!$C36:$C95,ETL_Rtn!BI36:BI95)),CORREL(ETL_Rtn!$C36:$C95,ETL_Rtn!BI36:BI95),"")</f>
        <v>0.37355881442729005</v>
      </c>
      <c r="BP85" s="85">
        <f ca="1">IF(ISNUMBER(CORREL(ETL_Rtn!$C36:$C95,ETL_Rtn!BJ36:BJ95)),CORREL(ETL_Rtn!$C36:$C95,ETL_Rtn!BJ36:BJ95),"")</f>
        <v>-0.11962890629777689</v>
      </c>
      <c r="BQ85" s="85">
        <f ca="1">IF(ISNUMBER(CORREL(ETL_Rtn!$C36:$C95,ETL_Rtn!BK36:BK95)),CORREL(ETL_Rtn!$C36:$C95,ETL_Rtn!BK36:BK95),"")</f>
        <v>0.35299880379507742</v>
      </c>
      <c r="BR85" s="85">
        <f ca="1">IF(ISNUMBER(CORREL(ETL_Rtn!$C36:$C95,ETL_Rtn!BL36:BL95)),CORREL(ETL_Rtn!$C36:$C95,ETL_Rtn!BL36:BL95),"")</f>
        <v>0.19797044062620786</v>
      </c>
      <c r="BS85" s="85">
        <f ca="1">IF(ISNUMBER(CORREL(ETL_Rtn!$C36:$C95,ETL_Rtn!BM36:BM95)),CORREL(ETL_Rtn!$C36:$C95,ETL_Rtn!BM36:BM95),"")</f>
        <v>0.21190417507515677</v>
      </c>
      <c r="BT85" s="85">
        <f ca="1">IF(ISNUMBER(CORREL(ETL_Rtn!$C36:$C95,ETL_Rtn!BN36:BN95)),CORREL(ETL_Rtn!$C36:$C95,ETL_Rtn!BN36:BN95),"")</f>
        <v>4.3002145891423392E-2</v>
      </c>
      <c r="BU85" s="85">
        <f ca="1">IF(ISNUMBER(CORREL(ETL_Rtn!$C36:$C95,ETL_Rtn!BO36:BO95)),CORREL(ETL_Rtn!$C36:$C95,ETL_Rtn!BO36:BO95),"")</f>
        <v>-0.30070257527625999</v>
      </c>
      <c r="BV85" s="85">
        <f ca="1">IF(ISNUMBER(CORREL(ETL_Rtn!$C36:$C95,ETL_Rtn!BP36:BP95)),CORREL(ETL_Rtn!$C36:$C95,ETL_Rtn!BP36:BP95),"")</f>
        <v>-6.4861091073232582E-2</v>
      </c>
      <c r="BW85" s="85">
        <f ca="1">IF(ISNUMBER(CORREL(ETL_Rtn!$C36:$C95,ETL_Rtn!BQ36:BQ95)),CORREL(ETL_Rtn!$C36:$C95,ETL_Rtn!BQ36:BQ95),"")</f>
        <v>-0.16505950818104187</v>
      </c>
      <c r="BY85" s="85">
        <f ca="1">VLOOKUP($E85,ETL_Price!$B$5:$CB$187,Main!BY$51,0)</f>
        <v>2648.94</v>
      </c>
      <c r="BZ85" s="85">
        <f ca="1">VLOOKUP($E85,ETL_Price!$B$5:$CB$187,Main!BZ$51,0)</f>
        <v>3478.77</v>
      </c>
      <c r="CA85" s="85">
        <f ca="1">VLOOKUP($E85,ETL_Price!$B$5:$CB$187,Main!CA$51,0)</f>
        <v>81861.09</v>
      </c>
      <c r="CB85" s="85">
        <f ca="1">VLOOKUP($E85,ETL_Price!$B$5:$CB$187,Main!CB$51,0)</f>
        <v>22682.080000000002</v>
      </c>
      <c r="CC85" s="85">
        <f ca="1">VLOOKUP($E85,ETL_Price!$B$5:$CB$187,Main!CC$51,0)</f>
        <v>32245.22</v>
      </c>
      <c r="CD85" s="85">
        <f ca="1">VLOOKUP($E85,ETL_Price!$B$5:$CB$187,Main!CD$51,0)</f>
        <v>13479.83</v>
      </c>
      <c r="CE85" s="85">
        <f ca="1">VLOOKUP($E85,ETL_Price!$B$5:$CB$187,Main!CE$51,0)</f>
        <v>2243.1999999999998</v>
      </c>
      <c r="CF85" s="85">
        <f ca="1">VLOOKUP($E85,ETL_Price!$B$5:$CB$187,Main!CF$51,0)</f>
        <v>2500.0700000000002</v>
      </c>
      <c r="CG85" s="85">
        <f ca="1">VLOOKUP($E85,ETL_Price!$B$5:$CB$187,Main!CG$51,0)</f>
        <v>215.91720000000001</v>
      </c>
      <c r="CH85" s="85">
        <f ca="1">VLOOKUP($E85,ETL_Price!$B$5:$CB$187,Main!CH$51,0)</f>
        <v>279.56</v>
      </c>
      <c r="CI85" s="85">
        <f ca="1">VLOOKUP($E85,ETL_Price!$B$5:$CB$187,Main!CI$51,0)</f>
        <v>262.20999999999998</v>
      </c>
      <c r="CJ85" s="85">
        <f ca="1">VLOOKUP($E85,ETL_Price!$B$5:$CB$187,Main!CJ$51,0)</f>
        <v>247.45</v>
      </c>
      <c r="CK85" s="85">
        <f ca="1">VLOOKUP($E85,ETL_Price!$B$5:$CB$187,Main!CK$51,0)</f>
        <v>230.7895</v>
      </c>
      <c r="CL85" s="85">
        <f ca="1">VLOOKUP($E85,ETL_Price!$B$5:$CB$187,Main!CL$51,0)</f>
        <v>227.93020000000001</v>
      </c>
      <c r="CM85" s="85">
        <f ca="1">VLOOKUP($E85,ETL_Price!$B$5:$CB$187,Main!CM$51,0)</f>
        <v>129.19990000000001</v>
      </c>
      <c r="CN85" s="85">
        <f ca="1">VLOOKUP($E85,ETL_Price!$B$5:$CB$187,Main!CN$51,0)</f>
        <v>222.49700000000001</v>
      </c>
      <c r="CO85" s="85">
        <f ca="1">VLOOKUP($E85,ETL_Price!$B$5:$CB$187,Main!CO$51,0)</f>
        <v>68.97</v>
      </c>
      <c r="CP85" s="85">
        <f ca="1">VLOOKUP($E85,ETL_Price!$B$5:$CB$187,Main!CP$51,0)</f>
        <v>121.21</v>
      </c>
      <c r="CQ85" s="85">
        <f ca="1">VLOOKUP($E85,ETL_Price!$B$5:$CB$187,Main!CQ$51,0)</f>
        <v>487.22559999999999</v>
      </c>
      <c r="CR85" s="85">
        <f ca="1">VLOOKUP($E85,ETL_Price!$B$5:$CB$187,Main!CR$51,0)</f>
        <v>221.00020000000001</v>
      </c>
      <c r="CS85" s="85">
        <f ca="1">VLOOKUP($E85,ETL_Price!$B$5:$CB$187,Main!CS$51,0)</f>
        <v>257.59910000000002</v>
      </c>
      <c r="CT85" s="85">
        <f ca="1">VLOOKUP($E85,ETL_Price!$B$5:$CB$187,Main!CT$51,0)</f>
        <v>2015.15</v>
      </c>
      <c r="CU85" s="85">
        <f ca="1">VLOOKUP($E85,ETL_Price!$B$5:$CB$187,Main!CU$51,0)</f>
        <v>2161.1</v>
      </c>
      <c r="CV85" s="85">
        <f ca="1">VLOOKUP($E85,ETL_Price!$B$5:$CB$187,Main!CV$51,0)</f>
        <v>2858.14</v>
      </c>
      <c r="CW85" s="85">
        <f ca="1">VLOOKUP($E85,ETL_Price!$B$5:$CB$187,Main!CW$51,0)</f>
        <v>149.6284</v>
      </c>
      <c r="CX85" s="85">
        <f ca="1">VLOOKUP($E85,ETL_Price!$B$5:$CB$187,Main!CX$51,0)</f>
        <v>1316.8630000000001</v>
      </c>
      <c r="CY85" s="85">
        <f ca="1">VLOOKUP($E85,ETL_Price!$B$5:$CB$187,Main!CY$51,0)</f>
        <v>212.52680000000001</v>
      </c>
      <c r="CZ85" s="85">
        <f ca="1">VLOOKUP($E85,ETL_Price!$B$5:$CB$187,Main!CZ$51,0)</f>
        <v>188.89070000000001</v>
      </c>
      <c r="DA85" s="85">
        <f ca="1">VLOOKUP($E85,ETL_Price!$B$5:$CB$187,Main!DA$51,0)</f>
        <v>287.13740000000001</v>
      </c>
      <c r="DB85" s="85">
        <f ca="1">VLOOKUP($E85,ETL_Price!$B$5:$CB$187,Main!DB$51,0)</f>
        <v>201.34139999999999</v>
      </c>
      <c r="DC85" s="85">
        <f ca="1">VLOOKUP($E85,ETL_Price!$B$5:$CB$187,Main!DC$51,0)</f>
        <v>202.28919999999999</v>
      </c>
      <c r="DD85" s="85">
        <f ca="1">VLOOKUP($E85,ETL_Price!$B$5:$CB$187,Main!DD$51,0)</f>
        <v>223.273</v>
      </c>
      <c r="DE85" s="85">
        <f ca="1">VLOOKUP($E85,ETL_Price!$B$5:$CB$187,Main!DE$51,0)</f>
        <v>214.64689999999999</v>
      </c>
      <c r="DF85" s="85">
        <f ca="1">VLOOKUP($E85,ETL_Price!$B$5:$CB$187,Main!DF$51,0)</f>
        <v>279.49549999999999</v>
      </c>
      <c r="DG85" s="85">
        <f ca="1">VLOOKUP($E85,ETL_Price!$B$5:$CB$187,Main!DG$51,0)</f>
        <v>2.7056</v>
      </c>
      <c r="DH85" s="85">
        <f ca="1">VLOOKUP($E85,ETL_Price!$B$5:$CB$187,Main!DH$51,0)</f>
        <v>0.73599999999999999</v>
      </c>
      <c r="DI85" s="85">
        <f ca="1">VLOOKUP($E85,ETL_Price!$B$5:$CB$187,Main!DI$51,0)</f>
        <v>1.9794</v>
      </c>
      <c r="DJ85" s="85">
        <f ca="1">VLOOKUP($E85,ETL_Price!$B$5:$CB$187,Main!DJ$51,0)</f>
        <v>2.0941999999999998</v>
      </c>
      <c r="DK85" s="85">
        <f ca="1">VLOOKUP($E85,ETL_Price!$B$5:$CB$187,Main!DK$51,0)</f>
        <v>2.4424000000000001</v>
      </c>
      <c r="DL85" s="85">
        <f ca="1">VLOOKUP($E85,ETL_Price!$B$5:$CB$187,Main!DL$51,0)</f>
        <v>1.4830000000000001</v>
      </c>
      <c r="DM85" s="85">
        <f ca="1">VLOOKUP($E85,ETL_Price!$B$5:$CB$187,Main!DM$51,0)</f>
        <v>26.052800000000001</v>
      </c>
      <c r="DN85" s="85">
        <f ca="1">VLOOKUP($E85,ETL_Price!$B$5:$CB$187,Main!DN$51,0)</f>
        <v>1.31</v>
      </c>
      <c r="DO85" s="85">
        <f ca="1">VLOOKUP($E85,ETL_Price!$B$5:$CB$187,Main!DO$51,0)</f>
        <v>249.42</v>
      </c>
      <c r="DP85" s="85">
        <f ca="1">VLOOKUP($E85,ETL_Price!$B$5:$CB$187,Main!DP$51,0)</f>
        <v>99.938000000000002</v>
      </c>
      <c r="DQ85" s="85">
        <f ca="1">VLOOKUP($E85,ETL_Price!$B$5:$CB$187,Main!DQ$51,0)</f>
        <v>55.762</v>
      </c>
      <c r="DR85" s="85">
        <f ca="1">VLOOKUP($E85,ETL_Price!$B$5:$CB$187,Main!DR$51,0)</f>
        <v>335.34100000000001</v>
      </c>
      <c r="DS85" s="85">
        <f ca="1">VLOOKUP($E85,ETL_Price!$B$5:$CB$187,Main!DS$51,0)</f>
        <v>124.146</v>
      </c>
      <c r="DT85" s="85">
        <f ca="1">VLOOKUP($E85,ETL_Price!$B$5:$CB$187,Main!DT$51,0)</f>
        <v>212.21619999999999</v>
      </c>
      <c r="DU85" s="85">
        <f ca="1">VLOOKUP($E85,ETL_Price!$B$5:$CB$187,Main!DU$51,0)</f>
        <v>150.20849999999999</v>
      </c>
      <c r="DV85" s="85">
        <f ca="1">VLOOKUP($E85,ETL_Price!$B$5:$CB$187,Main!DV$51,0)</f>
        <v>418.17809999999997</v>
      </c>
      <c r="DW85" s="85">
        <f ca="1">VLOOKUP($E85,ETL_Price!$B$5:$CB$187,Main!DW$51,0)</f>
        <v>37.32</v>
      </c>
      <c r="DX85" s="85">
        <f ca="1">VLOOKUP($E85,ETL_Price!$B$5:$CB$187,Main!DX$51,0)</f>
        <v>28.06</v>
      </c>
      <c r="DY85" s="85">
        <f ca="1">VLOOKUP($E85,ETL_Price!$B$5:$CB$187,Main!DY$51,0)</f>
        <v>8.3800000000000008</v>
      </c>
      <c r="DZ85" s="85">
        <f ca="1">VLOOKUP($E85,ETL_Price!$B$5:$CB$187,Main!DZ$51,0)</f>
        <v>5.88</v>
      </c>
      <c r="EA85" s="85">
        <f ca="1">VLOOKUP($E85,ETL_Price!$B$5:$CB$187,Main!EA$51,0)</f>
        <v>1333</v>
      </c>
      <c r="EB85" s="85">
        <f ca="1">VLOOKUP($E85,ETL_Price!$B$5:$CB$187,Main!EB$51,0)</f>
        <v>16.670999999999999</v>
      </c>
      <c r="EC85" s="85">
        <f ca="1">VLOOKUP($E85,ETL_Price!$B$5:$CB$187,Main!EC$51,0)</f>
        <v>64.150000000000006</v>
      </c>
      <c r="ED85" s="85">
        <f ca="1">VLOOKUP($E85,ETL_Price!$B$5:$CB$187,Main!ED$51,0)</f>
        <v>6.3117999999999999</v>
      </c>
      <c r="EE85" s="85">
        <f ca="1">VLOOKUP($E85,ETL_Price!$B$5:$CB$187,Main!EE$51,0)</f>
        <v>111.19</v>
      </c>
      <c r="EF85" s="85">
        <f ca="1">VLOOKUP($E85,ETL_Price!$B$5:$CB$187,Main!EF$51,0)</f>
        <v>1.2366999999999999</v>
      </c>
      <c r="EG85" s="85">
        <f ca="1">VLOOKUP($E85,ETL_Price!$B$5:$CB$187,Main!EG$51,0)</f>
        <v>1.3958999999999999</v>
      </c>
      <c r="EH85" s="85">
        <f ca="1">VLOOKUP($E85,ETL_Price!$B$5:$CB$187,Main!EH$51,0)</f>
        <v>109.09</v>
      </c>
      <c r="EI85" s="85">
        <f ca="1">VLOOKUP($E85,ETL_Price!$B$5:$CB$187,Main!EI$51,0)</f>
        <v>57.213999999999999</v>
      </c>
      <c r="EJ85" s="85">
        <f ca="1">VLOOKUP($E85,ETL_Price!$B$5:$CB$187,Main!EJ$51,0)</f>
        <v>12.129</v>
      </c>
      <c r="EK85" s="85">
        <f ca="1">VLOOKUP($E85,ETL_Price!$B$5:$CB$187,Main!EK$51,0)</f>
        <v>3.2532000000000001</v>
      </c>
    </row>
    <row r="86" spans="1:141">
      <c r="C86" s="85">
        <f>MATCH(E86,ETL_Price!$B$5:$B$187,0)</f>
        <v>33</v>
      </c>
      <c r="E86" s="119">
        <f>IF(ISNUMBER(Equities!$C38),Equities!B38,"")</f>
        <v>43133</v>
      </c>
      <c r="F86" s="120">
        <f ca="1">IF(ISNUMBER(OFFSET(INDIRECT($F$50),Main!$C86,1)),OFFSET(INDIRECT($F$50),Main!$C86,1)/100,"")</f>
        <v>0.16306899999999999</v>
      </c>
      <c r="G86" s="120">
        <f ca="1">IF(ISNUMBER(VLOOKUP($E86,ETL_Price!$B$5:$DV$187,G$50,0)),VLOOKUP($E86,ETL_Price!$B$5:$DV$187,G$50,0)/100,"")</f>
        <v>8.8399999999999992E-2</v>
      </c>
      <c r="H86" s="120">
        <f ca="1">IF(ISNUMBER(VLOOKUP($E86,ETL_Price!$B$5:$DV$187,H$50,0)),VLOOKUP($E86,ETL_Price!$B$5:$DV$187,H$50,0)/100,"")</f>
        <v>0.13550000000000001</v>
      </c>
      <c r="I86" s="120">
        <f ca="1">IF(ISNUMBER(VLOOKUP($E86,ETL_Price!$B$5:$DV$187,I$50,0)),VLOOKUP($E86,ETL_Price!$B$5:$DV$187,I$50,0)/100,"")</f>
        <v>0.19760000000000003</v>
      </c>
      <c r="K86" s="85">
        <f ca="1">IF(ISNUMBER(CORREL(ETL_Rtn!$C37:$C96,ETL_Rtn!E37:E96)),CORREL(ETL_Rtn!$C37:$C96,ETL_Rtn!E37:E96),"")</f>
        <v>0.38324865045399542</v>
      </c>
      <c r="L86" s="85">
        <f ca="1">IF(ISNUMBER(CORREL(ETL_Rtn!$C37:$C96,ETL_Rtn!F37:F96)),CORREL(ETL_Rtn!$C37:$C96,ETL_Rtn!F37:F96),"")</f>
        <v>0.30428353272124387</v>
      </c>
      <c r="M86" s="85">
        <f ca="1">IF(ISNUMBER(CORREL(ETL_Rtn!$C37:$C96,ETL_Rtn!G37:G96)),CORREL(ETL_Rtn!$C37:$C96,ETL_Rtn!G37:G96),"")</f>
        <v>0.2462466823887649</v>
      </c>
      <c r="N86" s="85">
        <f ca="1">IF(ISNUMBER(CORREL(ETL_Rtn!$C37:$C96,ETL_Rtn!H37:H96)),CORREL(ETL_Rtn!$C37:$C96,ETL_Rtn!H37:H96),"")</f>
        <v>0.33158461514489634</v>
      </c>
      <c r="O86" s="85">
        <f ca="1">IF(ISNUMBER(CORREL(ETL_Rtn!$C37:$C96,ETL_Rtn!I37:I96)),CORREL(ETL_Rtn!$C37:$C96,ETL_Rtn!I37:I96),"")</f>
        <v>0.87861978723580592</v>
      </c>
      <c r="P86" s="85">
        <f ca="1">IF(ISNUMBER(CORREL(ETL_Rtn!$C37:$C96,ETL_Rtn!J37:J96)),CORREL(ETL_Rtn!$C37:$C96,ETL_Rtn!J37:J96),"")</f>
        <v>0.79039606603736057</v>
      </c>
      <c r="Q86" s="85">
        <f ca="1">IF(ISNUMBER(CORREL(ETL_Rtn!$C37:$C96,ETL_Rtn!K37:K96)),CORREL(ETL_Rtn!$C37:$C96,ETL_Rtn!K37:K96),"")</f>
        <v>0.35942668409520673</v>
      </c>
      <c r="R86" s="85">
        <f ca="1">IF(ISNUMBER(CORREL(ETL_Rtn!$C37:$C96,ETL_Rtn!L37:L96)),CORREL(ETL_Rtn!$C37:$C96,ETL_Rtn!L37:L96),"")</f>
        <v>0.43652646378893895</v>
      </c>
      <c r="S86" s="85">
        <f ca="1">IF(ISNUMBER(CORREL(ETL_Rtn!$C37:$C96,ETL_Rtn!M37:M96)),CORREL(ETL_Rtn!$C37:$C96,ETL_Rtn!M37:M96),"")</f>
        <v>0.3512561107043341</v>
      </c>
      <c r="T86" s="85">
        <f ca="1">IF(ISNUMBER(CORREL(ETL_Rtn!$C37:$C96,ETL_Rtn!N37:N96)),CORREL(ETL_Rtn!$C37:$C96,ETL_Rtn!N37:N96),"")</f>
        <v>0.44189250899940008</v>
      </c>
      <c r="U86" s="85">
        <f ca="1">IF(ISNUMBER(CORREL(ETL_Rtn!$C37:$C96,ETL_Rtn!O37:O96)),CORREL(ETL_Rtn!$C37:$C96,ETL_Rtn!O37:O96),"")</f>
        <v>0.31857957241488433</v>
      </c>
      <c r="V86" s="85">
        <f ca="1">IF(ISNUMBER(CORREL(ETL_Rtn!$C37:$C96,ETL_Rtn!P37:P96)),CORREL(ETL_Rtn!$C37:$C96,ETL_Rtn!P37:P96),"")</f>
        <v>0.55998612440744067</v>
      </c>
      <c r="W86" s="85">
        <f ca="1">IF(ISNUMBER(CORREL(ETL_Rtn!$C37:$C96,ETL_Rtn!Q37:Q96)),CORREL(ETL_Rtn!$C37:$C96,ETL_Rtn!Q37:Q96),"")</f>
        <v>0.16523460942858462</v>
      </c>
      <c r="X86" s="85">
        <f ca="1">IF(ISNUMBER(CORREL(ETL_Rtn!$C37:$C96,ETL_Rtn!R37:R96)),CORREL(ETL_Rtn!$C37:$C96,ETL_Rtn!R37:R96),"")</f>
        <v>0.36661468817613652</v>
      </c>
      <c r="Y86" s="85">
        <f ca="1">IF(ISNUMBER(CORREL(ETL_Rtn!$C37:$C96,ETL_Rtn!S37:S96)),CORREL(ETL_Rtn!$C37:$C96,ETL_Rtn!S37:S96),"")</f>
        <v>0.28186413116475628</v>
      </c>
      <c r="Z86" s="85">
        <f ca="1">IF(ISNUMBER(CORREL(ETL_Rtn!$C37:$C96,ETL_Rtn!T37:T96)),CORREL(ETL_Rtn!$C37:$C96,ETL_Rtn!T37:T96),"")</f>
        <v>0.31689078883320304</v>
      </c>
      <c r="AA86" s="85">
        <f ca="1">IF(ISNUMBER(CORREL(ETL_Rtn!$C37:$C96,ETL_Rtn!U37:U96)),CORREL(ETL_Rtn!$C37:$C96,ETL_Rtn!U37:U96),"")</f>
        <v>0.21123723284355514</v>
      </c>
      <c r="AB86" s="85">
        <f ca="1">IF(ISNUMBER(CORREL(ETL_Rtn!$C37:$C96,ETL_Rtn!V37:V96)),CORREL(ETL_Rtn!$C37:$C96,ETL_Rtn!V37:V96),"")</f>
        <v>0.1428781031085509</v>
      </c>
      <c r="AC86" s="85">
        <f ca="1">IF(ISNUMBER(CORREL(ETL_Rtn!$C37:$C96,ETL_Rtn!W37:W96)),CORREL(ETL_Rtn!$C37:$C96,ETL_Rtn!W37:W96),"")</f>
        <v>-4.9111037021132835E-2</v>
      </c>
      <c r="AD86" s="85">
        <f ca="1">IF(ISNUMBER(CORREL(ETL_Rtn!$C37:$C96,ETL_Rtn!X37:X96)),CORREL(ETL_Rtn!$C37:$C96,ETL_Rtn!X37:X96),"")</f>
        <v>-5.1113015369292046E-2</v>
      </c>
      <c r="AE86" s="85">
        <f ca="1">IF(ISNUMBER(CORREL(ETL_Rtn!$C37:$C96,ETL_Rtn!Y37:Y96)),CORREL(ETL_Rtn!$C37:$C96,ETL_Rtn!Y37:Y96),"")</f>
        <v>-6.0107375915449915E-2</v>
      </c>
      <c r="AF86" s="85">
        <f ca="1">IF(ISNUMBER(CORREL(ETL_Rtn!$C37:$C96,ETL_Rtn!Z37:Z96)),CORREL(ETL_Rtn!$C37:$C96,ETL_Rtn!Z37:Z96),"")</f>
        <v>-9.1388427140494444E-2</v>
      </c>
      <c r="AG86" s="85">
        <f ca="1">IF(ISNUMBER(CORREL(ETL_Rtn!$C37:$C96,ETL_Rtn!AA37:AA96)),CORREL(ETL_Rtn!$C37:$C96,ETL_Rtn!AA37:AA96),"")</f>
        <v>-0.12183697110282536</v>
      </c>
      <c r="AH86" s="85">
        <f ca="1">IF(ISNUMBER(CORREL(ETL_Rtn!$C37:$C96,ETL_Rtn!AB37:AB96)),CORREL(ETL_Rtn!$C37:$C96,ETL_Rtn!AB37:AB96),"")</f>
        <v>-7.925634235561127E-2</v>
      </c>
      <c r="AI86" s="85">
        <f ca="1">IF(ISNUMBER(CORREL(ETL_Rtn!$C37:$C96,ETL_Rtn!AC37:AC96)),CORREL(ETL_Rtn!$C37:$C96,ETL_Rtn!AC37:AC96),"")</f>
        <v>0.26928405823602586</v>
      </c>
      <c r="AJ86" s="85">
        <f ca="1">IF(ISNUMBER(CORREL(ETL_Rtn!$C37:$C96,ETL_Rtn!AD37:AD96)),CORREL(ETL_Rtn!$C37:$C96,ETL_Rtn!AD37:AD96),"")</f>
        <v>0.34096560082048399</v>
      </c>
      <c r="AK86" s="85">
        <f ca="1">IF(ISNUMBER(CORREL(ETL_Rtn!$C37:$C96,ETL_Rtn!AE37:AE96)),CORREL(ETL_Rtn!$C37:$C96,ETL_Rtn!AE37:AE96),"")</f>
        <v>2.635363783244829E-2</v>
      </c>
      <c r="AL86" s="85">
        <f ca="1">IF(ISNUMBER(CORREL(ETL_Rtn!$C37:$C96,ETL_Rtn!AF37:AF96)),CORREL(ETL_Rtn!$C37:$C96,ETL_Rtn!AF37:AF96),"")</f>
        <v>-6.412464444725605E-3</v>
      </c>
      <c r="AM86" s="85">
        <f ca="1">IF(ISNUMBER(CORREL(ETL_Rtn!$C37:$C96,ETL_Rtn!AG37:AG96)),CORREL(ETL_Rtn!$C37:$C96,ETL_Rtn!AG37:AG96),"")</f>
        <v>0.18933384021336191</v>
      </c>
      <c r="AN86" s="85">
        <f ca="1">IF(ISNUMBER(CORREL(ETL_Rtn!$C37:$C96,ETL_Rtn!AH37:AH96)),CORREL(ETL_Rtn!$C37:$C96,ETL_Rtn!AH37:AH96),"")</f>
        <v>5.2355866526109879E-2</v>
      </c>
      <c r="AO86" s="85">
        <f ca="1">IF(ISNUMBER(CORREL(ETL_Rtn!$C37:$C96,ETL_Rtn!AI37:AI96)),CORREL(ETL_Rtn!$C37:$C96,ETL_Rtn!AI37:AI96),"")</f>
        <v>8.6134980217476963E-3</v>
      </c>
      <c r="AP86" s="85">
        <f ca="1">IF(ISNUMBER(CORREL(ETL_Rtn!$C37:$C96,ETL_Rtn!AJ37:AJ96)),CORREL(ETL_Rtn!$C37:$C96,ETL_Rtn!AJ37:AJ96),"")</f>
        <v>1.0499784821789718E-2</v>
      </c>
      <c r="AQ86" s="85">
        <f ca="1">IF(ISNUMBER(CORREL(ETL_Rtn!$C37:$C96,ETL_Rtn!AK37:AK96)),CORREL(ETL_Rtn!$C37:$C96,ETL_Rtn!AK37:AK96),"")</f>
        <v>-1.1649736109519382E-2</v>
      </c>
      <c r="AR86" s="85">
        <f ca="1">IF(ISNUMBER(CORREL(ETL_Rtn!$C37:$C96,ETL_Rtn!AL37:AL96)),CORREL(ETL_Rtn!$C37:$C96,ETL_Rtn!AL37:AL96),"")</f>
        <v>5.20213599026332E-2</v>
      </c>
      <c r="AS86" s="85">
        <f ca="1">IF(ISNUMBER(CORREL(ETL_Rtn!$C37:$C96,ETL_Rtn!AM37:AM96)),CORREL(ETL_Rtn!$C37:$C96,ETL_Rtn!AM37:AM96),"")</f>
        <v>0.12240677127029082</v>
      </c>
      <c r="AT86" s="85">
        <f ca="1">IF(ISNUMBER(CORREL(ETL_Rtn!$C37:$C96,ETL_Rtn!AN37:AN96)),CORREL(ETL_Rtn!$C37:$C96,ETL_Rtn!AN37:AN96),"")</f>
        <v>0.22339112785004447</v>
      </c>
      <c r="AU86" s="85">
        <f ca="1">IF(ISNUMBER(CORREL(ETL_Rtn!$C37:$C96,ETL_Rtn!AO37:AO96)),CORREL(ETL_Rtn!$C37:$C96,ETL_Rtn!AO37:AO96),"")</f>
        <v>0.15241721745354272</v>
      </c>
      <c r="AV86" s="85">
        <f ca="1">IF(ISNUMBER(CORREL(ETL_Rtn!$C37:$C96,ETL_Rtn!AP37:AP96)),CORREL(ETL_Rtn!$C37:$C96,ETL_Rtn!AP37:AP96),"")</f>
        <v>0.16110582090054165</v>
      </c>
      <c r="AW86" s="85">
        <f ca="1">IF(ISNUMBER(CORREL(ETL_Rtn!$C37:$C96,ETL_Rtn!AQ37:AQ96)),CORREL(ETL_Rtn!$C37:$C96,ETL_Rtn!AQ37:AQ96),"")</f>
        <v>-3.0930553601664551E-2</v>
      </c>
      <c r="AX86" s="85">
        <f ca="1">IF(ISNUMBER(CORREL(ETL_Rtn!$C37:$C96,ETL_Rtn!AR37:AR96)),CORREL(ETL_Rtn!$C37:$C96,ETL_Rtn!AR37:AR96),"")</f>
        <v>-0.13840321060795774</v>
      </c>
      <c r="AY86" s="85">
        <f ca="1">IF(ISNUMBER(CORREL(ETL_Rtn!$C37:$C96,ETL_Rtn!AS37:AS96)),CORREL(ETL_Rtn!$C37:$C96,ETL_Rtn!AS37:AS96),"")</f>
        <v>3.1045016282117983E-2</v>
      </c>
      <c r="AZ86" s="85">
        <f ca="1">IF(ISNUMBER(CORREL(ETL_Rtn!$C37:$C96,ETL_Rtn!AT37:AT96)),CORREL(ETL_Rtn!$C37:$C96,ETL_Rtn!AT37:AT96),"")</f>
        <v>-0.14901977580438636</v>
      </c>
      <c r="BA86" s="85">
        <f ca="1">IF(ISNUMBER(CORREL(ETL_Rtn!$C37:$C96,ETL_Rtn!AU37:AU96)),CORREL(ETL_Rtn!$C37:$C96,ETL_Rtn!AU37:AU96),"")</f>
        <v>-0.49236986516846476</v>
      </c>
      <c r="BB86" s="85">
        <f ca="1">IF(ISNUMBER(CORREL(ETL_Rtn!$C37:$C96,ETL_Rtn!AV37:AV96)),CORREL(ETL_Rtn!$C37:$C96,ETL_Rtn!AV37:AV96),"")</f>
        <v>-0.32009803020027133</v>
      </c>
      <c r="BC86" s="85">
        <f ca="1">IF(ISNUMBER(CORREL(ETL_Rtn!$C37:$C96,ETL_Rtn!AW37:AW96)),CORREL(ETL_Rtn!$C37:$C96,ETL_Rtn!AW37:AW96),"")</f>
        <v>-0.41093431003616726</v>
      </c>
      <c r="BD86" s="85">
        <f ca="1">IF(ISNUMBER(CORREL(ETL_Rtn!$C37:$C96,ETL_Rtn!AX37:AX96)),CORREL(ETL_Rtn!$C37:$C96,ETL_Rtn!AX37:AX96),"")</f>
        <v>-0.40464172494782569</v>
      </c>
      <c r="BE86" s="85">
        <f ca="1">IF(ISNUMBER(CORREL(ETL_Rtn!$C37:$C96,ETL_Rtn!AY37:AY96)),CORREL(ETL_Rtn!$C37:$C96,ETL_Rtn!AY37:AY96),"")</f>
        <v>-0.16980878452094575</v>
      </c>
      <c r="BF86" s="85">
        <f ca="1">IF(ISNUMBER(CORREL(ETL_Rtn!$C37:$C96,ETL_Rtn!AZ37:AZ96)),CORREL(ETL_Rtn!$C37:$C96,ETL_Rtn!AZ37:AZ96),"")</f>
        <v>-0.14288157807215041</v>
      </c>
      <c r="BG86" s="85">
        <f ca="1">IF(ISNUMBER(CORREL(ETL_Rtn!$C37:$C96,ETL_Rtn!BA37:BA96)),CORREL(ETL_Rtn!$C37:$C96,ETL_Rtn!BA37:BA96),"")</f>
        <v>-0.15911193133318402</v>
      </c>
      <c r="BH86" s="85">
        <f ca="1">IF(ISNUMBER(CORREL(ETL_Rtn!$C37:$C96,ETL_Rtn!BB37:BB96)),CORREL(ETL_Rtn!$C37:$C96,ETL_Rtn!BB37:BB96),"")</f>
        <v>-6.6534077235880326E-2</v>
      </c>
      <c r="BI86" s="85">
        <f ca="1">IF(ISNUMBER(CORREL(ETL_Rtn!$C37:$C96,ETL_Rtn!BC37:BC96)),CORREL(ETL_Rtn!$C37:$C96,ETL_Rtn!BC37:BC96),"")</f>
        <v>-0.38487589668661942</v>
      </c>
      <c r="BJ86" s="85">
        <f ca="1">IF(ISNUMBER(CORREL(ETL_Rtn!$C37:$C96,ETL_Rtn!BD37:BD96)),CORREL(ETL_Rtn!$C37:$C96,ETL_Rtn!BD37:BD96),"")</f>
        <v>-0.34491600557691693</v>
      </c>
      <c r="BK86" s="85">
        <f ca="1">IF(ISNUMBER(CORREL(ETL_Rtn!$C37:$C96,ETL_Rtn!BE37:BE96)),CORREL(ETL_Rtn!$C37:$C96,ETL_Rtn!BE37:BE96),"")</f>
        <v>-0.27871694608581554</v>
      </c>
      <c r="BL86" s="85">
        <f ca="1">IF(ISNUMBER(CORREL(ETL_Rtn!$C37:$C96,ETL_Rtn!BF37:BF96)),CORREL(ETL_Rtn!$C37:$C96,ETL_Rtn!BF37:BF96),"")</f>
        <v>-1.8594866734056144E-2</v>
      </c>
      <c r="BM86" s="85">
        <f ca="1">IF(ISNUMBER(CORREL(ETL_Rtn!$C37:$C96,ETL_Rtn!BG37:BG96)),CORREL(ETL_Rtn!$C37:$C96,ETL_Rtn!BG37:BG96),"")</f>
        <v>0.211358814203569</v>
      </c>
      <c r="BN86" s="85">
        <f ca="1">IF(ISNUMBER(CORREL(ETL_Rtn!$C37:$C96,ETL_Rtn!BH37:BH96)),CORREL(ETL_Rtn!$C37:$C96,ETL_Rtn!BH37:BH96),"")</f>
        <v>0.27635578042949477</v>
      </c>
      <c r="BO86" s="85">
        <f ca="1">IF(ISNUMBER(CORREL(ETL_Rtn!$C37:$C96,ETL_Rtn!BI37:BI96)),CORREL(ETL_Rtn!$C37:$C96,ETL_Rtn!BI37:BI96),"")</f>
        <v>0.32554099519162022</v>
      </c>
      <c r="BP86" s="85">
        <f ca="1">IF(ISNUMBER(CORREL(ETL_Rtn!$C37:$C96,ETL_Rtn!BJ37:BJ96)),CORREL(ETL_Rtn!$C37:$C96,ETL_Rtn!BJ37:BJ96),"")</f>
        <v>-0.11217889580834874</v>
      </c>
      <c r="BQ86" s="85">
        <f ca="1">IF(ISNUMBER(CORREL(ETL_Rtn!$C37:$C96,ETL_Rtn!BK37:BK96)),CORREL(ETL_Rtn!$C37:$C96,ETL_Rtn!BK37:BK96),"")</f>
        <v>0.27768219371757219</v>
      </c>
      <c r="BR86" s="85">
        <f ca="1">IF(ISNUMBER(CORREL(ETL_Rtn!$C37:$C96,ETL_Rtn!BL37:BL96)),CORREL(ETL_Rtn!$C37:$C96,ETL_Rtn!BL37:BL96),"")</f>
        <v>0.13501990739363928</v>
      </c>
      <c r="BS86" s="85">
        <f ca="1">IF(ISNUMBER(CORREL(ETL_Rtn!$C37:$C96,ETL_Rtn!BM37:BM96)),CORREL(ETL_Rtn!$C37:$C96,ETL_Rtn!BM37:BM96),"")</f>
        <v>0.11513036498609455</v>
      </c>
      <c r="BT86" s="85">
        <f ca="1">IF(ISNUMBER(CORREL(ETL_Rtn!$C37:$C96,ETL_Rtn!BN37:BN96)),CORREL(ETL_Rtn!$C37:$C96,ETL_Rtn!BN37:BN96),"")</f>
        <v>-2.5577105009370923E-2</v>
      </c>
      <c r="BU86" s="85">
        <f ca="1">IF(ISNUMBER(CORREL(ETL_Rtn!$C37:$C96,ETL_Rtn!BO37:BO96)),CORREL(ETL_Rtn!$C37:$C96,ETL_Rtn!BO37:BO96),"")</f>
        <v>-0.22784248444021774</v>
      </c>
      <c r="BV86" s="85">
        <f ca="1">IF(ISNUMBER(CORREL(ETL_Rtn!$C37:$C96,ETL_Rtn!BP37:BP96)),CORREL(ETL_Rtn!$C37:$C96,ETL_Rtn!BP37:BP96),"")</f>
        <v>-3.0067313771967467E-2</v>
      </c>
      <c r="BW86" s="85">
        <f ca="1">IF(ISNUMBER(CORREL(ETL_Rtn!$C37:$C96,ETL_Rtn!BQ37:BQ96)),CORREL(ETL_Rtn!$C37:$C96,ETL_Rtn!BQ37:BQ96),"")</f>
        <v>-0.12335898290985803</v>
      </c>
      <c r="BY86" s="85">
        <f ca="1">VLOOKUP($E86,ETL_Price!$B$5:$CB$187,Main!BY$51,0)</f>
        <v>2762.13</v>
      </c>
      <c r="BZ86" s="85">
        <f ca="1">VLOOKUP($E86,ETL_Price!$B$5:$CB$187,Main!BZ$51,0)</f>
        <v>3523.28</v>
      </c>
      <c r="CA86" s="85">
        <f ca="1">VLOOKUP($E86,ETL_Price!$B$5:$CB$187,Main!CA$51,0)</f>
        <v>84041.34</v>
      </c>
      <c r="CB86" s="85">
        <f ca="1">VLOOKUP($E86,ETL_Price!$B$5:$CB$187,Main!CB$51,0)</f>
        <v>23274.53</v>
      </c>
      <c r="CC86" s="85">
        <f ca="1">VLOOKUP($E86,ETL_Price!$B$5:$CB$187,Main!CC$51,0)</f>
        <v>32601.78</v>
      </c>
      <c r="CD86" s="85">
        <f ca="1">VLOOKUP($E86,ETL_Price!$B$5:$CB$187,Main!CD$51,0)</f>
        <v>13538.66</v>
      </c>
      <c r="CE86" s="85">
        <f ca="1">VLOOKUP($E86,ETL_Price!$B$5:$CB$187,Main!CE$51,0)</f>
        <v>2331.5</v>
      </c>
      <c r="CF86" s="85">
        <f ca="1">VLOOKUP($E86,ETL_Price!$B$5:$CB$187,Main!CF$51,0)</f>
        <v>2579.63</v>
      </c>
      <c r="CG86" s="85">
        <f ca="1">VLOOKUP($E86,ETL_Price!$B$5:$CB$187,Main!CG$51,0)</f>
        <v>223.40549999999999</v>
      </c>
      <c r="CH86" s="85">
        <f ca="1">VLOOKUP($E86,ETL_Price!$B$5:$CB$187,Main!CH$51,0)</f>
        <v>285.48</v>
      </c>
      <c r="CI86" s="85">
        <f ca="1">VLOOKUP($E86,ETL_Price!$B$5:$CB$187,Main!CI$51,0)</f>
        <v>270.95</v>
      </c>
      <c r="CJ86" s="85">
        <f ca="1">VLOOKUP($E86,ETL_Price!$B$5:$CB$187,Main!CJ$51,0)</f>
        <v>254.22</v>
      </c>
      <c r="CK86" s="85">
        <f ca="1">VLOOKUP($E86,ETL_Price!$B$5:$CB$187,Main!CK$51,0)</f>
        <v>237.8058</v>
      </c>
      <c r="CL86" s="85">
        <f ca="1">VLOOKUP($E86,ETL_Price!$B$5:$CB$187,Main!CL$51,0)</f>
        <v>236.62309999999999</v>
      </c>
      <c r="CM86" s="85">
        <f ca="1">VLOOKUP($E86,ETL_Price!$B$5:$CB$187,Main!CM$51,0)</f>
        <v>133.50200000000001</v>
      </c>
      <c r="CN86" s="85">
        <f ca="1">VLOOKUP($E86,ETL_Price!$B$5:$CB$187,Main!CN$51,0)</f>
        <v>230.9359</v>
      </c>
      <c r="CO86" s="85">
        <f ca="1">VLOOKUP($E86,ETL_Price!$B$5:$CB$187,Main!CO$51,0)</f>
        <v>71.08</v>
      </c>
      <c r="CP86" s="85">
        <f ca="1">VLOOKUP($E86,ETL_Price!$B$5:$CB$187,Main!CP$51,0)</f>
        <v>123.14</v>
      </c>
      <c r="CQ86" s="85">
        <f ca="1">VLOOKUP($E86,ETL_Price!$B$5:$CB$187,Main!CQ$51,0)</f>
        <v>486.92520000000002</v>
      </c>
      <c r="CR86" s="85">
        <f ca="1">VLOOKUP($E86,ETL_Price!$B$5:$CB$187,Main!CR$51,0)</f>
        <v>220.9238</v>
      </c>
      <c r="CS86" s="85">
        <f ca="1">VLOOKUP($E86,ETL_Price!$B$5:$CB$187,Main!CS$51,0)</f>
        <v>257.43729999999999</v>
      </c>
      <c r="CT86" s="85">
        <f ca="1">VLOOKUP($E86,ETL_Price!$B$5:$CB$187,Main!CT$51,0)</f>
        <v>2009.11</v>
      </c>
      <c r="CU86" s="85">
        <f ca="1">VLOOKUP($E86,ETL_Price!$B$5:$CB$187,Main!CU$51,0)</f>
        <v>2154.0700000000002</v>
      </c>
      <c r="CV86" s="85">
        <f ca="1">VLOOKUP($E86,ETL_Price!$B$5:$CB$187,Main!CV$51,0)</f>
        <v>2850.95</v>
      </c>
      <c r="CW86" s="85">
        <f ca="1">VLOOKUP($E86,ETL_Price!$B$5:$CB$187,Main!CW$51,0)</f>
        <v>149.84010000000001</v>
      </c>
      <c r="CX86" s="85">
        <f ca="1">VLOOKUP($E86,ETL_Price!$B$5:$CB$187,Main!CX$51,0)</f>
        <v>1320.0509999999999</v>
      </c>
      <c r="CY86" s="85">
        <f ca="1">VLOOKUP($E86,ETL_Price!$B$5:$CB$187,Main!CY$51,0)</f>
        <v>213.0607</v>
      </c>
      <c r="CZ86" s="85">
        <f ca="1">VLOOKUP($E86,ETL_Price!$B$5:$CB$187,Main!CZ$51,0)</f>
        <v>189.33850000000001</v>
      </c>
      <c r="DA86" s="85">
        <f ca="1">VLOOKUP($E86,ETL_Price!$B$5:$CB$187,Main!DA$51,0)</f>
        <v>287.99990000000003</v>
      </c>
      <c r="DB86" s="85">
        <f ca="1">VLOOKUP($E86,ETL_Price!$B$5:$CB$187,Main!DB$51,0)</f>
        <v>202.02180000000001</v>
      </c>
      <c r="DC86" s="85">
        <f ca="1">VLOOKUP($E86,ETL_Price!$B$5:$CB$187,Main!DC$51,0)</f>
        <v>202.45169999999999</v>
      </c>
      <c r="DD86" s="85">
        <f ca="1">VLOOKUP($E86,ETL_Price!$B$5:$CB$187,Main!DD$51,0)</f>
        <v>223.78720000000001</v>
      </c>
      <c r="DE86" s="85">
        <f ca="1">VLOOKUP($E86,ETL_Price!$B$5:$CB$187,Main!DE$51,0)</f>
        <v>215.69220000000001</v>
      </c>
      <c r="DF86" s="85">
        <f ca="1">VLOOKUP($E86,ETL_Price!$B$5:$CB$187,Main!DF$51,0)</f>
        <v>281.64980000000003</v>
      </c>
      <c r="DG86" s="85">
        <f ca="1">VLOOKUP($E86,ETL_Price!$B$5:$CB$187,Main!DG$51,0)</f>
        <v>2.8411</v>
      </c>
      <c r="DH86" s="85">
        <f ca="1">VLOOKUP($E86,ETL_Price!$B$5:$CB$187,Main!DH$51,0)</f>
        <v>0.76700000000000002</v>
      </c>
      <c r="DI86" s="85">
        <f ca="1">VLOOKUP($E86,ETL_Price!$B$5:$CB$187,Main!DI$51,0)</f>
        <v>2.0388000000000002</v>
      </c>
      <c r="DJ86" s="85">
        <f ca="1">VLOOKUP($E86,ETL_Price!$B$5:$CB$187,Main!DJ$51,0)</f>
        <v>2.1383000000000001</v>
      </c>
      <c r="DK86" s="85">
        <f ca="1">VLOOKUP($E86,ETL_Price!$B$5:$CB$187,Main!DK$51,0)</f>
        <v>2.4022999999999999</v>
      </c>
      <c r="DL86" s="85">
        <f ca="1">VLOOKUP($E86,ETL_Price!$B$5:$CB$187,Main!DL$51,0)</f>
        <v>1.4750000000000001</v>
      </c>
      <c r="DM86" s="85">
        <f ca="1">VLOOKUP($E86,ETL_Price!$B$5:$CB$187,Main!DM$51,0)</f>
        <v>25.0929</v>
      </c>
      <c r="DN86" s="85">
        <f ca="1">VLOOKUP($E86,ETL_Price!$B$5:$CB$187,Main!DN$51,0)</f>
        <v>3.5</v>
      </c>
      <c r="DO86" s="85">
        <f ca="1">VLOOKUP($E86,ETL_Price!$B$5:$CB$187,Main!DO$51,0)</f>
        <v>247.09399999999999</v>
      </c>
      <c r="DP86" s="85">
        <f ca="1">VLOOKUP($E86,ETL_Price!$B$5:$CB$187,Main!DP$51,0)</f>
        <v>98.844999999999999</v>
      </c>
      <c r="DQ86" s="85">
        <f ca="1">VLOOKUP($E86,ETL_Price!$B$5:$CB$187,Main!DQ$51,0)</f>
        <v>50.38</v>
      </c>
      <c r="DR86" s="85">
        <f ca="1">VLOOKUP($E86,ETL_Price!$B$5:$CB$187,Main!DR$51,0)</f>
        <v>321.23200000000003</v>
      </c>
      <c r="DS86" s="85">
        <f ca="1">VLOOKUP($E86,ETL_Price!$B$5:$CB$187,Main!DS$51,0)</f>
        <v>119.455</v>
      </c>
      <c r="DT86" s="85">
        <f ca="1">VLOOKUP($E86,ETL_Price!$B$5:$CB$187,Main!DT$51,0)</f>
        <v>210.3706</v>
      </c>
      <c r="DU86" s="85">
        <f ca="1">VLOOKUP($E86,ETL_Price!$B$5:$CB$187,Main!DU$51,0)</f>
        <v>149.0498</v>
      </c>
      <c r="DV86" s="85">
        <f ca="1">VLOOKUP($E86,ETL_Price!$B$5:$CB$187,Main!DV$51,0)</f>
        <v>413.97699999999998</v>
      </c>
      <c r="DW86" s="85">
        <f ca="1">VLOOKUP($E86,ETL_Price!$B$5:$CB$187,Main!DW$51,0)</f>
        <v>17.309999999999999</v>
      </c>
      <c r="DX86" s="85">
        <f ca="1">VLOOKUP($E86,ETL_Price!$B$5:$CB$187,Main!DX$51,0)</f>
        <v>23.13</v>
      </c>
      <c r="DY86" s="85">
        <f ca="1">VLOOKUP($E86,ETL_Price!$B$5:$CB$187,Main!DY$51,0)</f>
        <v>8.02</v>
      </c>
      <c r="DZ86" s="85">
        <f ca="1">VLOOKUP($E86,ETL_Price!$B$5:$CB$187,Main!DZ$51,0)</f>
        <v>6.0475000000000003</v>
      </c>
      <c r="EA86" s="85">
        <f ca="1">VLOOKUP($E86,ETL_Price!$B$5:$CB$187,Main!EA$51,0)</f>
        <v>1333.7</v>
      </c>
      <c r="EB86" s="85">
        <f ca="1">VLOOKUP($E86,ETL_Price!$B$5:$CB$187,Main!EB$51,0)</f>
        <v>16.709</v>
      </c>
      <c r="EC86" s="85">
        <f ca="1">VLOOKUP($E86,ETL_Price!$B$5:$CB$187,Main!EC$51,0)</f>
        <v>65.45</v>
      </c>
      <c r="ED86" s="85">
        <f ca="1">VLOOKUP($E86,ETL_Price!$B$5:$CB$187,Main!ED$51,0)</f>
        <v>6.3131000000000004</v>
      </c>
      <c r="EE86" s="85">
        <f ca="1">VLOOKUP($E86,ETL_Price!$B$5:$CB$187,Main!EE$51,0)</f>
        <v>111.67</v>
      </c>
      <c r="EF86" s="85">
        <f ca="1">VLOOKUP($E86,ETL_Price!$B$5:$CB$187,Main!EF$51,0)</f>
        <v>1.2463</v>
      </c>
      <c r="EG86" s="85">
        <f ca="1">VLOOKUP($E86,ETL_Price!$B$5:$CB$187,Main!EG$51,0)</f>
        <v>1.4117999999999999</v>
      </c>
      <c r="EH86" s="85">
        <f ca="1">VLOOKUP($E86,ETL_Price!$B$5:$CB$187,Main!EH$51,0)</f>
        <v>110.17</v>
      </c>
      <c r="EI86" s="85">
        <f ca="1">VLOOKUP($E86,ETL_Price!$B$5:$CB$187,Main!EI$51,0)</f>
        <v>56.55</v>
      </c>
      <c r="EJ86" s="85">
        <f ca="1">VLOOKUP($E86,ETL_Price!$B$5:$CB$187,Main!EJ$51,0)</f>
        <v>12.0876</v>
      </c>
      <c r="EK86" s="85">
        <f ca="1">VLOOKUP($E86,ETL_Price!$B$5:$CB$187,Main!EK$51,0)</f>
        <v>3.2195999999999998</v>
      </c>
    </row>
    <row r="87" spans="1:141">
      <c r="C87" s="85">
        <f>MATCH(E87,ETL_Price!$B$5:$B$187,0)</f>
        <v>34</v>
      </c>
      <c r="E87" s="119">
        <f>IF(ISNUMBER(Equities!$C39),Equities!B39,"")</f>
        <v>43132</v>
      </c>
      <c r="F87" s="120">
        <f ca="1">IF(ISNUMBER(OFFSET(INDIRECT($F$50),Main!$C87,1)),OFFSET(INDIRECT($F$50),Main!$C87,1)/100,"")</f>
        <v>0.16306899999999999</v>
      </c>
      <c r="G87" s="120">
        <f ca="1">IF(ISNUMBER(VLOOKUP($E87,ETL_Price!$B$5:$DV$187,G$50,0)),VLOOKUP($E87,ETL_Price!$B$5:$DV$187,G$50,0)/100,"")</f>
        <v>7.4299999999999991E-2</v>
      </c>
      <c r="H87" s="120">
        <f ca="1">IF(ISNUMBER(VLOOKUP($E87,ETL_Price!$B$5:$DV$187,H$50,0)),VLOOKUP($E87,ETL_Price!$B$5:$DV$187,H$50,0)/100,"")</f>
        <v>0.1358</v>
      </c>
      <c r="I87" s="120">
        <f ca="1">IF(ISNUMBER(VLOOKUP($E87,ETL_Price!$B$5:$DV$187,I$50,0)),VLOOKUP($E87,ETL_Price!$B$5:$DV$187,I$50,0)/100,"")</f>
        <v>0.1981</v>
      </c>
      <c r="K87" s="85">
        <f ca="1">IF(ISNUMBER(CORREL(ETL_Rtn!$C38:$C97,ETL_Rtn!E38:E97)),CORREL(ETL_Rtn!$C38:$C97,ETL_Rtn!E38:E97),"")</f>
        <v>0.44671281616645625</v>
      </c>
      <c r="L87" s="85">
        <f ca="1">IF(ISNUMBER(CORREL(ETL_Rtn!$C38:$C97,ETL_Rtn!F38:F97)),CORREL(ETL_Rtn!$C38:$C97,ETL_Rtn!F38:F97),"")</f>
        <v>0.31240723233488721</v>
      </c>
      <c r="M87" s="85">
        <f ca="1">IF(ISNUMBER(CORREL(ETL_Rtn!$C38:$C97,ETL_Rtn!G38:G97)),CORREL(ETL_Rtn!$C38:$C97,ETL_Rtn!G38:G97),"")</f>
        <v>0.24474713193714384</v>
      </c>
      <c r="N87" s="85">
        <f ca="1">IF(ISNUMBER(CORREL(ETL_Rtn!$C38:$C97,ETL_Rtn!H38:H97)),CORREL(ETL_Rtn!$C38:$C97,ETL_Rtn!H38:H97),"")</f>
        <v>0.32839179393385287</v>
      </c>
      <c r="O87" s="85">
        <f ca="1">IF(ISNUMBER(CORREL(ETL_Rtn!$C38:$C97,ETL_Rtn!I38:I97)),CORREL(ETL_Rtn!$C38:$C97,ETL_Rtn!I38:I97),"")</f>
        <v>0.87782113070442613</v>
      </c>
      <c r="P87" s="85">
        <f ca="1">IF(ISNUMBER(CORREL(ETL_Rtn!$C38:$C97,ETL_Rtn!J38:J97)),CORREL(ETL_Rtn!$C38:$C97,ETL_Rtn!J38:J97),"")</f>
        <v>0.79182706022472682</v>
      </c>
      <c r="Q87" s="85">
        <f ca="1">IF(ISNUMBER(CORREL(ETL_Rtn!$C38:$C97,ETL_Rtn!K38:K97)),CORREL(ETL_Rtn!$C38:$C97,ETL_Rtn!K38:K97),"")</f>
        <v>0.40411426516134347</v>
      </c>
      <c r="R87" s="85">
        <f ca="1">IF(ISNUMBER(CORREL(ETL_Rtn!$C38:$C97,ETL_Rtn!L38:L97)),CORREL(ETL_Rtn!$C38:$C97,ETL_Rtn!L38:L97),"")</f>
        <v>0.50694576526232071</v>
      </c>
      <c r="S87" s="85">
        <f ca="1">IF(ISNUMBER(CORREL(ETL_Rtn!$C38:$C97,ETL_Rtn!M38:M97)),CORREL(ETL_Rtn!$C38:$C97,ETL_Rtn!M38:M97),"")</f>
        <v>0.39443251349468694</v>
      </c>
      <c r="T87" s="85">
        <f ca="1">IF(ISNUMBER(CORREL(ETL_Rtn!$C38:$C97,ETL_Rtn!N38:N97)),CORREL(ETL_Rtn!$C38:$C97,ETL_Rtn!N38:N97),"")</f>
        <v>0.508518825210723</v>
      </c>
      <c r="U87" s="85">
        <f ca="1">IF(ISNUMBER(CORREL(ETL_Rtn!$C38:$C97,ETL_Rtn!O38:O97)),CORREL(ETL_Rtn!$C38:$C97,ETL_Rtn!O38:O97),"")</f>
        <v>0.35631287230738456</v>
      </c>
      <c r="V87" s="85">
        <f ca="1">IF(ISNUMBER(CORREL(ETL_Rtn!$C38:$C97,ETL_Rtn!P38:P97)),CORREL(ETL_Rtn!$C38:$C97,ETL_Rtn!P38:P97),"")</f>
        <v>0.59719551809039662</v>
      </c>
      <c r="W87" s="85">
        <f ca="1">IF(ISNUMBER(CORREL(ETL_Rtn!$C38:$C97,ETL_Rtn!Q38:Q97)),CORREL(ETL_Rtn!$C38:$C97,ETL_Rtn!Q38:Q97),"")</f>
        <v>0.18098122722213655</v>
      </c>
      <c r="X87" s="85">
        <f ca="1">IF(ISNUMBER(CORREL(ETL_Rtn!$C38:$C97,ETL_Rtn!R38:R97)),CORREL(ETL_Rtn!$C38:$C97,ETL_Rtn!R38:R97),"")</f>
        <v>0.37405381313937364</v>
      </c>
      <c r="Y87" s="85">
        <f ca="1">IF(ISNUMBER(CORREL(ETL_Rtn!$C38:$C97,ETL_Rtn!S38:S97)),CORREL(ETL_Rtn!$C38:$C97,ETL_Rtn!S38:S97),"")</f>
        <v>0.30907501081941741</v>
      </c>
      <c r="Z87" s="85">
        <f ca="1">IF(ISNUMBER(CORREL(ETL_Rtn!$C38:$C97,ETL_Rtn!T38:T97)),CORREL(ETL_Rtn!$C38:$C97,ETL_Rtn!T38:T97),"")</f>
        <v>0.34917038956168145</v>
      </c>
      <c r="AA87" s="85">
        <f ca="1">IF(ISNUMBER(CORREL(ETL_Rtn!$C38:$C97,ETL_Rtn!U38:U97)),CORREL(ETL_Rtn!$C38:$C97,ETL_Rtn!U38:U97),"")</f>
        <v>0.22371754670567148</v>
      </c>
      <c r="AB87" s="85">
        <f ca="1">IF(ISNUMBER(CORREL(ETL_Rtn!$C38:$C97,ETL_Rtn!V38:V97)),CORREL(ETL_Rtn!$C38:$C97,ETL_Rtn!V38:V97),"")</f>
        <v>0.1415999172850719</v>
      </c>
      <c r="AC87" s="85">
        <f ca="1">IF(ISNUMBER(CORREL(ETL_Rtn!$C38:$C97,ETL_Rtn!W38:W97)),CORREL(ETL_Rtn!$C38:$C97,ETL_Rtn!W38:W97),"")</f>
        <v>-5.8126935750712407E-2</v>
      </c>
      <c r="AD87" s="85">
        <f ca="1">IF(ISNUMBER(CORREL(ETL_Rtn!$C38:$C97,ETL_Rtn!X38:X97)),CORREL(ETL_Rtn!$C38:$C97,ETL_Rtn!X38:X97),"")</f>
        <v>-5.9564610220231393E-2</v>
      </c>
      <c r="AE87" s="85">
        <f ca="1">IF(ISNUMBER(CORREL(ETL_Rtn!$C38:$C97,ETL_Rtn!Y38:Y97)),CORREL(ETL_Rtn!$C38:$C97,ETL_Rtn!Y38:Y97),"")</f>
        <v>-7.0055547936119317E-2</v>
      </c>
      <c r="AF87" s="85">
        <f ca="1">IF(ISNUMBER(CORREL(ETL_Rtn!$C38:$C97,ETL_Rtn!Z38:Z97)),CORREL(ETL_Rtn!$C38:$C97,ETL_Rtn!Z38:Z97),"")</f>
        <v>-0.1005549084110109</v>
      </c>
      <c r="AG87" s="85">
        <f ca="1">IF(ISNUMBER(CORREL(ETL_Rtn!$C38:$C97,ETL_Rtn!AA38:AA97)),CORREL(ETL_Rtn!$C38:$C97,ETL_Rtn!AA38:AA97),"")</f>
        <v>-0.12973707308909055</v>
      </c>
      <c r="AH87" s="85">
        <f ca="1">IF(ISNUMBER(CORREL(ETL_Rtn!$C38:$C97,ETL_Rtn!AB38:AB97)),CORREL(ETL_Rtn!$C38:$C97,ETL_Rtn!AB38:AB97),"")</f>
        <v>-8.7738446362438646E-2</v>
      </c>
      <c r="AI87" s="85">
        <f ca="1">IF(ISNUMBER(CORREL(ETL_Rtn!$C38:$C97,ETL_Rtn!AC38:AC97)),CORREL(ETL_Rtn!$C38:$C97,ETL_Rtn!AC38:AC97),"")</f>
        <v>0.26224243155921062</v>
      </c>
      <c r="AJ87" s="85">
        <f ca="1">IF(ISNUMBER(CORREL(ETL_Rtn!$C38:$C97,ETL_Rtn!AD38:AD97)),CORREL(ETL_Rtn!$C38:$C97,ETL_Rtn!AD38:AD97),"")</f>
        <v>0.36788962741781572</v>
      </c>
      <c r="AK87" s="85">
        <f ca="1">IF(ISNUMBER(CORREL(ETL_Rtn!$C38:$C97,ETL_Rtn!AE38:AE97)),CORREL(ETL_Rtn!$C38:$C97,ETL_Rtn!AE38:AE97),"")</f>
        <v>1.6117371314427618E-2</v>
      </c>
      <c r="AL87" s="85">
        <f ca="1">IF(ISNUMBER(CORREL(ETL_Rtn!$C38:$C97,ETL_Rtn!AF38:AF97)),CORREL(ETL_Rtn!$C38:$C97,ETL_Rtn!AF38:AF97),"")</f>
        <v>-1.465923991769731E-2</v>
      </c>
      <c r="AM87" s="85">
        <f ca="1">IF(ISNUMBER(CORREL(ETL_Rtn!$C38:$C97,ETL_Rtn!AG38:AG97)),CORREL(ETL_Rtn!$C38:$C97,ETL_Rtn!AG38:AG97),"")</f>
        <v>0.16217020780823815</v>
      </c>
      <c r="AN87" s="85">
        <f ca="1">IF(ISNUMBER(CORREL(ETL_Rtn!$C38:$C97,ETL_Rtn!AH38:AH97)),CORREL(ETL_Rtn!$C38:$C97,ETL_Rtn!AH38:AH97),"")</f>
        <v>3.9453354279927924E-2</v>
      </c>
      <c r="AO87" s="85">
        <f ca="1">IF(ISNUMBER(CORREL(ETL_Rtn!$C38:$C97,ETL_Rtn!AI38:AI97)),CORREL(ETL_Rtn!$C38:$C97,ETL_Rtn!AI38:AI97),"")</f>
        <v>2.5754060044487631E-3</v>
      </c>
      <c r="AP87" s="85">
        <f ca="1">IF(ISNUMBER(CORREL(ETL_Rtn!$C38:$C97,ETL_Rtn!AJ38:AJ97)),CORREL(ETL_Rtn!$C38:$C97,ETL_Rtn!AJ38:AJ97),"")</f>
        <v>1.9052261696516995E-3</v>
      </c>
      <c r="AQ87" s="85">
        <f ca="1">IF(ISNUMBER(CORREL(ETL_Rtn!$C38:$C97,ETL_Rtn!AK38:AK97)),CORREL(ETL_Rtn!$C38:$C97,ETL_Rtn!AK38:AK97),"")</f>
        <v>-2.0094640035849834E-2</v>
      </c>
      <c r="AR87" s="85">
        <f ca="1">IF(ISNUMBER(CORREL(ETL_Rtn!$C38:$C97,ETL_Rtn!AL38:AL97)),CORREL(ETL_Rtn!$C38:$C97,ETL_Rtn!AL38:AL97),"")</f>
        <v>3.9911345804505095E-2</v>
      </c>
      <c r="AS87" s="85">
        <f ca="1">IF(ISNUMBER(CORREL(ETL_Rtn!$C38:$C97,ETL_Rtn!AM38:AM97)),CORREL(ETL_Rtn!$C38:$C97,ETL_Rtn!AM38:AM97),"")</f>
        <v>0.12611221200575318</v>
      </c>
      <c r="AT87" s="85">
        <f ca="1">IF(ISNUMBER(CORREL(ETL_Rtn!$C38:$C97,ETL_Rtn!AN38:AN97)),CORREL(ETL_Rtn!$C38:$C97,ETL_Rtn!AN38:AN97),"")</f>
        <v>0.22532097056673905</v>
      </c>
      <c r="AU87" s="85">
        <f ca="1">IF(ISNUMBER(CORREL(ETL_Rtn!$C38:$C97,ETL_Rtn!AO38:AO97)),CORREL(ETL_Rtn!$C38:$C97,ETL_Rtn!AO38:AO97),"")</f>
        <v>0.15402626262222338</v>
      </c>
      <c r="AV87" s="85">
        <f ca="1">IF(ISNUMBER(CORREL(ETL_Rtn!$C38:$C97,ETL_Rtn!AP38:AP97)),CORREL(ETL_Rtn!$C38:$C97,ETL_Rtn!AP38:AP97),"")</f>
        <v>0.16408003713096739</v>
      </c>
      <c r="AW87" s="85">
        <f ca="1">IF(ISNUMBER(CORREL(ETL_Rtn!$C38:$C97,ETL_Rtn!AQ38:AQ97)),CORREL(ETL_Rtn!$C38:$C97,ETL_Rtn!AQ38:AQ97),"")</f>
        <v>-3.0549823242655143E-2</v>
      </c>
      <c r="AX87" s="85">
        <f ca="1">IF(ISNUMBER(CORREL(ETL_Rtn!$C38:$C97,ETL_Rtn!AR38:AR97)),CORREL(ETL_Rtn!$C38:$C97,ETL_Rtn!AR38:AR97),"")</f>
        <v>-0.13766085444782081</v>
      </c>
      <c r="AY87" s="85">
        <f ca="1">IF(ISNUMBER(CORREL(ETL_Rtn!$C38:$C97,ETL_Rtn!AS38:AS97)),CORREL(ETL_Rtn!$C38:$C97,ETL_Rtn!AS38:AS97),"")</f>
        <v>3.0024399461088275E-2</v>
      </c>
      <c r="AZ87" s="85">
        <f ca="1">IF(ISNUMBER(CORREL(ETL_Rtn!$C38:$C97,ETL_Rtn!AT38:AT97)),CORREL(ETL_Rtn!$C38:$C97,ETL_Rtn!AT38:AT97),"")</f>
        <v>-0.14940259601795391</v>
      </c>
      <c r="BA87" s="85">
        <f ca="1">IF(ISNUMBER(CORREL(ETL_Rtn!$C38:$C97,ETL_Rtn!AU38:AU97)),CORREL(ETL_Rtn!$C38:$C97,ETL_Rtn!AU38:AU97),"")</f>
        <v>-0.52283252308640371</v>
      </c>
      <c r="BB87" s="85">
        <f ca="1">IF(ISNUMBER(CORREL(ETL_Rtn!$C38:$C97,ETL_Rtn!AV38:AV97)),CORREL(ETL_Rtn!$C38:$C97,ETL_Rtn!AV38:AV97),"")</f>
        <v>-0.3248517868002736</v>
      </c>
      <c r="BC87" s="85">
        <f ca="1">IF(ISNUMBER(CORREL(ETL_Rtn!$C38:$C97,ETL_Rtn!AW38:AW97)),CORREL(ETL_Rtn!$C38:$C97,ETL_Rtn!AW38:AW97),"")</f>
        <v>-0.44755119568694635</v>
      </c>
      <c r="BD87" s="85">
        <f ca="1">IF(ISNUMBER(CORREL(ETL_Rtn!$C38:$C97,ETL_Rtn!AX38:AX97)),CORREL(ETL_Rtn!$C38:$C97,ETL_Rtn!AX38:AX97),"")</f>
        <v>-0.45418576273507882</v>
      </c>
      <c r="BE87" s="85">
        <f ca="1">IF(ISNUMBER(CORREL(ETL_Rtn!$C38:$C97,ETL_Rtn!AY38:AY97)),CORREL(ETL_Rtn!$C38:$C97,ETL_Rtn!AY38:AY97),"")</f>
        <v>-0.16906578548945267</v>
      </c>
      <c r="BF87" s="85">
        <f ca="1">IF(ISNUMBER(CORREL(ETL_Rtn!$C38:$C97,ETL_Rtn!AZ38:AZ97)),CORREL(ETL_Rtn!$C38:$C97,ETL_Rtn!AZ38:AZ97),"")</f>
        <v>-0.13685495739442005</v>
      </c>
      <c r="BG87" s="85">
        <f ca="1">IF(ISNUMBER(CORREL(ETL_Rtn!$C38:$C97,ETL_Rtn!BA38:BA97)),CORREL(ETL_Rtn!$C38:$C97,ETL_Rtn!BA38:BA97),"")</f>
        <v>-0.15366548124750393</v>
      </c>
      <c r="BH87" s="85">
        <f ca="1">IF(ISNUMBER(CORREL(ETL_Rtn!$C38:$C97,ETL_Rtn!BB38:BB97)),CORREL(ETL_Rtn!$C38:$C97,ETL_Rtn!BB38:BB97),"")</f>
        <v>-6.2919627975430215E-2</v>
      </c>
      <c r="BI87" s="85">
        <f ca="1">IF(ISNUMBER(CORREL(ETL_Rtn!$C38:$C97,ETL_Rtn!BC38:BC97)),CORREL(ETL_Rtn!$C38:$C97,ETL_Rtn!BC38:BC97),"")</f>
        <v>-0.43273533452178031</v>
      </c>
      <c r="BJ87" s="85">
        <f ca="1">IF(ISNUMBER(CORREL(ETL_Rtn!$C38:$C97,ETL_Rtn!BD38:BD97)),CORREL(ETL_Rtn!$C38:$C97,ETL_Rtn!BD38:BD97),"")</f>
        <v>-0.36892355897402074</v>
      </c>
      <c r="BK87" s="85">
        <f ca="1">IF(ISNUMBER(CORREL(ETL_Rtn!$C38:$C97,ETL_Rtn!BE38:BE97)),CORREL(ETL_Rtn!$C38:$C97,ETL_Rtn!BE38:BE97),"")</f>
        <v>-0.27872595423237773</v>
      </c>
      <c r="BL87" s="85">
        <f ca="1">IF(ISNUMBER(CORREL(ETL_Rtn!$C38:$C97,ETL_Rtn!BF38:BF97)),CORREL(ETL_Rtn!$C38:$C97,ETL_Rtn!BF38:BF97),"")</f>
        <v>-1.7847130471833155E-2</v>
      </c>
      <c r="BM87" s="85">
        <f ca="1">IF(ISNUMBER(CORREL(ETL_Rtn!$C38:$C97,ETL_Rtn!BG38:BG97)),CORREL(ETL_Rtn!$C38:$C97,ETL_Rtn!BG38:BG97),"")</f>
        <v>0.20326433745305761</v>
      </c>
      <c r="BN87" s="85">
        <f ca="1">IF(ISNUMBER(CORREL(ETL_Rtn!$C38:$C97,ETL_Rtn!BH38:BH97)),CORREL(ETL_Rtn!$C38:$C97,ETL_Rtn!BH38:BH97),"")</f>
        <v>0.28474334978439553</v>
      </c>
      <c r="BO87" s="85">
        <f ca="1">IF(ISNUMBER(CORREL(ETL_Rtn!$C38:$C97,ETL_Rtn!BI38:BI97)),CORREL(ETL_Rtn!$C38:$C97,ETL_Rtn!BI38:BI97),"")</f>
        <v>0.32193749181182918</v>
      </c>
      <c r="BP87" s="85">
        <f ca="1">IF(ISNUMBER(CORREL(ETL_Rtn!$C38:$C97,ETL_Rtn!BJ38:BJ97)),CORREL(ETL_Rtn!$C38:$C97,ETL_Rtn!BJ38:BJ97),"")</f>
        <v>-0.10849929349659602</v>
      </c>
      <c r="BQ87" s="85">
        <f ca="1">IF(ISNUMBER(CORREL(ETL_Rtn!$C38:$C97,ETL_Rtn!BK38:BK97)),CORREL(ETL_Rtn!$C38:$C97,ETL_Rtn!BK38:BK97),"")</f>
        <v>0.28097300785926504</v>
      </c>
      <c r="BR87" s="85">
        <f ca="1">IF(ISNUMBER(CORREL(ETL_Rtn!$C38:$C97,ETL_Rtn!BL38:BL97)),CORREL(ETL_Rtn!$C38:$C97,ETL_Rtn!BL38:BL97),"")</f>
        <v>0.13502014187716327</v>
      </c>
      <c r="BS87" s="85">
        <f ca="1">IF(ISNUMBER(CORREL(ETL_Rtn!$C38:$C97,ETL_Rtn!BM38:BM97)),CORREL(ETL_Rtn!$C38:$C97,ETL_Rtn!BM38:BM97),"")</f>
        <v>0.11760930820169775</v>
      </c>
      <c r="BT87" s="85">
        <f ca="1">IF(ISNUMBER(CORREL(ETL_Rtn!$C38:$C97,ETL_Rtn!BN38:BN97)),CORREL(ETL_Rtn!$C38:$C97,ETL_Rtn!BN38:BN97),"")</f>
        <v>-2.2815755057129083E-2</v>
      </c>
      <c r="BU87" s="85">
        <f ca="1">IF(ISNUMBER(CORREL(ETL_Rtn!$C38:$C97,ETL_Rtn!BO38:BO97)),CORREL(ETL_Rtn!$C38:$C97,ETL_Rtn!BO38:BO97),"")</f>
        <v>-0.23582364772661987</v>
      </c>
      <c r="BV87" s="85">
        <f ca="1">IF(ISNUMBER(CORREL(ETL_Rtn!$C38:$C97,ETL_Rtn!BP38:BP97)),CORREL(ETL_Rtn!$C38:$C97,ETL_Rtn!BP38:BP97),"")</f>
        <v>-2.4930932003323907E-2</v>
      </c>
      <c r="BW87" s="85">
        <f ca="1">IF(ISNUMBER(CORREL(ETL_Rtn!$C38:$C97,ETL_Rtn!BQ38:BQ97)),CORREL(ETL_Rtn!$C38:$C97,ETL_Rtn!BQ38:BQ97),"")</f>
        <v>-0.1196716196445458</v>
      </c>
      <c r="BY87" s="85">
        <f ca="1">VLOOKUP($E87,ETL_Price!$B$5:$CB$187,Main!BY$51,0)</f>
        <v>2821.98</v>
      </c>
      <c r="BZ87" s="85">
        <f ca="1">VLOOKUP($E87,ETL_Price!$B$5:$CB$187,Main!BZ$51,0)</f>
        <v>3577.35</v>
      </c>
      <c r="CA87" s="85">
        <f ca="1">VLOOKUP($E87,ETL_Price!$B$5:$CB$187,Main!CA$51,0)</f>
        <v>85495.24</v>
      </c>
      <c r="CB87" s="85">
        <f ca="1">VLOOKUP($E87,ETL_Price!$B$5:$CB$187,Main!CB$51,0)</f>
        <v>23486.11</v>
      </c>
      <c r="CC87" s="85">
        <f ca="1">VLOOKUP($E87,ETL_Price!$B$5:$CB$187,Main!CC$51,0)</f>
        <v>32642.09</v>
      </c>
      <c r="CD87" s="85">
        <f ca="1">VLOOKUP($E87,ETL_Price!$B$5:$CB$187,Main!CD$51,0)</f>
        <v>13434.14</v>
      </c>
      <c r="CE87" s="85">
        <f ca="1">VLOOKUP($E87,ETL_Price!$B$5:$CB$187,Main!CE$51,0)</f>
        <v>2380.58</v>
      </c>
      <c r="CF87" s="85">
        <f ca="1">VLOOKUP($E87,ETL_Price!$B$5:$CB$187,Main!CF$51,0)</f>
        <v>2629.52</v>
      </c>
      <c r="CG87" s="85">
        <f ca="1">VLOOKUP($E87,ETL_Price!$B$5:$CB$187,Main!CG$51,0)</f>
        <v>230.84350000000001</v>
      </c>
      <c r="CH87" s="85">
        <f ca="1">VLOOKUP($E87,ETL_Price!$B$5:$CB$187,Main!CH$51,0)</f>
        <v>292.67</v>
      </c>
      <c r="CI87" s="85">
        <f ca="1">VLOOKUP($E87,ETL_Price!$B$5:$CB$187,Main!CI$51,0)</f>
        <v>276.06</v>
      </c>
      <c r="CJ87" s="85">
        <f ca="1">VLOOKUP($E87,ETL_Price!$B$5:$CB$187,Main!CJ$51,0)</f>
        <v>257.13</v>
      </c>
      <c r="CK87" s="85">
        <f ca="1">VLOOKUP($E87,ETL_Price!$B$5:$CB$187,Main!CK$51,0)</f>
        <v>241.38640000000001</v>
      </c>
      <c r="CL87" s="85">
        <f ca="1">VLOOKUP($E87,ETL_Price!$B$5:$CB$187,Main!CL$51,0)</f>
        <v>239.56129999999999</v>
      </c>
      <c r="CM87" s="85">
        <f ca="1">VLOOKUP($E87,ETL_Price!$B$5:$CB$187,Main!CM$51,0)</f>
        <v>135.79230000000001</v>
      </c>
      <c r="CN87" s="85">
        <f ca="1">VLOOKUP($E87,ETL_Price!$B$5:$CB$187,Main!CN$51,0)</f>
        <v>237.46260000000001</v>
      </c>
      <c r="CO87" s="85">
        <f ca="1">VLOOKUP($E87,ETL_Price!$B$5:$CB$187,Main!CO$51,0)</f>
        <v>72.36</v>
      </c>
      <c r="CP87" s="85">
        <f ca="1">VLOOKUP($E87,ETL_Price!$B$5:$CB$187,Main!CP$51,0)</f>
        <v>124.48</v>
      </c>
      <c r="CQ87" s="85">
        <f ca="1">VLOOKUP($E87,ETL_Price!$B$5:$CB$187,Main!CQ$51,0)</f>
        <v>489.75700000000001</v>
      </c>
      <c r="CR87" s="85">
        <f ca="1">VLOOKUP($E87,ETL_Price!$B$5:$CB$187,Main!CR$51,0)</f>
        <v>222.39269999999999</v>
      </c>
      <c r="CS87" s="85">
        <f ca="1">VLOOKUP($E87,ETL_Price!$B$5:$CB$187,Main!CS$51,0)</f>
        <v>258.74720000000002</v>
      </c>
      <c r="CT87" s="85">
        <f ca="1">VLOOKUP($E87,ETL_Price!$B$5:$CB$187,Main!CT$51,0)</f>
        <v>2017.33</v>
      </c>
      <c r="CU87" s="85">
        <f ca="1">VLOOKUP($E87,ETL_Price!$B$5:$CB$187,Main!CU$51,0)</f>
        <v>2162.5700000000002</v>
      </c>
      <c r="CV87" s="85">
        <f ca="1">VLOOKUP($E87,ETL_Price!$B$5:$CB$187,Main!CV$51,0)</f>
        <v>2865.65</v>
      </c>
      <c r="CW87" s="85">
        <f ca="1">VLOOKUP($E87,ETL_Price!$B$5:$CB$187,Main!CW$51,0)</f>
        <v>149.78620000000001</v>
      </c>
      <c r="CX87" s="85">
        <f ca="1">VLOOKUP($E87,ETL_Price!$B$5:$CB$187,Main!CX$51,0)</f>
        <v>1324.8140000000001</v>
      </c>
      <c r="CY87" s="85">
        <f ca="1">VLOOKUP($E87,ETL_Price!$B$5:$CB$187,Main!CY$51,0)</f>
        <v>213.45429999999999</v>
      </c>
      <c r="CZ87" s="85">
        <f ca="1">VLOOKUP($E87,ETL_Price!$B$5:$CB$187,Main!CZ$51,0)</f>
        <v>189.75309999999999</v>
      </c>
      <c r="DA87" s="85">
        <f ca="1">VLOOKUP($E87,ETL_Price!$B$5:$CB$187,Main!DA$51,0)</f>
        <v>288.18979999999999</v>
      </c>
      <c r="DB87" s="85">
        <f ca="1">VLOOKUP($E87,ETL_Price!$B$5:$CB$187,Main!DB$51,0)</f>
        <v>202.54669999999999</v>
      </c>
      <c r="DC87" s="85">
        <f ca="1">VLOOKUP($E87,ETL_Price!$B$5:$CB$187,Main!DC$51,0)</f>
        <v>202.571</v>
      </c>
      <c r="DD87" s="85">
        <f ca="1">VLOOKUP($E87,ETL_Price!$B$5:$CB$187,Main!DD$51,0)</f>
        <v>224.12520000000001</v>
      </c>
      <c r="DE87" s="85">
        <f ca="1">VLOOKUP($E87,ETL_Price!$B$5:$CB$187,Main!DE$51,0)</f>
        <v>216.46510000000001</v>
      </c>
      <c r="DF87" s="85">
        <f ca="1">VLOOKUP($E87,ETL_Price!$B$5:$CB$187,Main!DF$51,0)</f>
        <v>283.25099999999998</v>
      </c>
      <c r="DG87" s="85">
        <f ca="1">VLOOKUP($E87,ETL_Price!$B$5:$CB$187,Main!DG$51,0)</f>
        <v>2.7896000000000001</v>
      </c>
      <c r="DH87" s="85">
        <f ca="1">VLOOKUP($E87,ETL_Price!$B$5:$CB$187,Main!DH$51,0)</f>
        <v>0.72099999999999997</v>
      </c>
      <c r="DI87" s="85">
        <f ca="1">VLOOKUP($E87,ETL_Price!$B$5:$CB$187,Main!DI$51,0)</f>
        <v>2.0245000000000002</v>
      </c>
      <c r="DJ87" s="85">
        <f ca="1">VLOOKUP($E87,ETL_Price!$B$5:$CB$187,Main!DJ$51,0)</f>
        <v>2.1219000000000001</v>
      </c>
      <c r="DK87" s="85">
        <f ca="1">VLOOKUP($E87,ETL_Price!$B$5:$CB$187,Main!DK$51,0)</f>
        <v>2.4098000000000002</v>
      </c>
      <c r="DL87" s="85">
        <f ca="1">VLOOKUP($E87,ETL_Price!$B$5:$CB$187,Main!DL$51,0)</f>
        <v>1.484</v>
      </c>
      <c r="DM87" s="85">
        <f ca="1">VLOOKUP($E87,ETL_Price!$B$5:$CB$187,Main!DM$51,0)</f>
        <v>25.601099999999999</v>
      </c>
      <c r="DN87" s="85">
        <f ca="1">VLOOKUP($E87,ETL_Price!$B$5:$CB$187,Main!DN$51,0)</f>
        <v>3.69</v>
      </c>
      <c r="DO87" s="85">
        <f ca="1">VLOOKUP($E87,ETL_Price!$B$5:$CB$187,Main!DO$51,0)</f>
        <v>239.22300000000001</v>
      </c>
      <c r="DP87" s="85">
        <f ca="1">VLOOKUP($E87,ETL_Price!$B$5:$CB$187,Main!DP$51,0)</f>
        <v>96.146000000000001</v>
      </c>
      <c r="DQ87" s="85">
        <f ca="1">VLOOKUP($E87,ETL_Price!$B$5:$CB$187,Main!DQ$51,0)</f>
        <v>48.018000000000001</v>
      </c>
      <c r="DR87" s="85">
        <f ca="1">VLOOKUP($E87,ETL_Price!$B$5:$CB$187,Main!DR$51,0)</f>
        <v>306.983</v>
      </c>
      <c r="DS87" s="85">
        <f ca="1">VLOOKUP($E87,ETL_Price!$B$5:$CB$187,Main!DS$51,0)</f>
        <v>114.379</v>
      </c>
      <c r="DT87" s="85">
        <f ca="1">VLOOKUP($E87,ETL_Price!$B$5:$CB$187,Main!DT$51,0)</f>
        <v>209.4057</v>
      </c>
      <c r="DU87" s="85">
        <f ca="1">VLOOKUP($E87,ETL_Price!$B$5:$CB$187,Main!DU$51,0)</f>
        <v>147.91249999999999</v>
      </c>
      <c r="DV87" s="85">
        <f ca="1">VLOOKUP($E87,ETL_Price!$B$5:$CB$187,Main!DV$51,0)</f>
        <v>414.0539</v>
      </c>
      <c r="DW87" s="85">
        <f ca="1">VLOOKUP($E87,ETL_Price!$B$5:$CB$187,Main!DW$51,0)</f>
        <v>13.47</v>
      </c>
      <c r="DX87" s="85">
        <f ca="1">VLOOKUP($E87,ETL_Price!$B$5:$CB$187,Main!DX$51,0)</f>
        <v>19.95</v>
      </c>
      <c r="DY87" s="85">
        <f ca="1">VLOOKUP($E87,ETL_Price!$B$5:$CB$187,Main!DY$51,0)</f>
        <v>7.9</v>
      </c>
      <c r="DZ87" s="85">
        <f ca="1">VLOOKUP($E87,ETL_Price!$B$5:$CB$187,Main!DZ$51,0)</f>
        <v>5.95</v>
      </c>
      <c r="EA87" s="85">
        <f ca="1">VLOOKUP($E87,ETL_Price!$B$5:$CB$187,Main!EA$51,0)</f>
        <v>1344.3</v>
      </c>
      <c r="EB87" s="85">
        <f ca="1">VLOOKUP($E87,ETL_Price!$B$5:$CB$187,Main!EB$51,0)</f>
        <v>17.155000000000001</v>
      </c>
      <c r="EC87" s="85">
        <f ca="1">VLOOKUP($E87,ETL_Price!$B$5:$CB$187,Main!EC$51,0)</f>
        <v>65.8</v>
      </c>
      <c r="ED87" s="85">
        <f ca="1">VLOOKUP($E87,ETL_Price!$B$5:$CB$187,Main!ED$51,0)</f>
        <v>6.2912999999999997</v>
      </c>
      <c r="EE87" s="85">
        <f ca="1">VLOOKUP($E87,ETL_Price!$B$5:$CB$187,Main!EE$51,0)</f>
        <v>112</v>
      </c>
      <c r="EF87" s="85">
        <f ca="1">VLOOKUP($E87,ETL_Price!$B$5:$CB$187,Main!EF$51,0)</f>
        <v>1.2509999999999999</v>
      </c>
      <c r="EG87" s="85">
        <f ca="1">VLOOKUP($E87,ETL_Price!$B$5:$CB$187,Main!EG$51,0)</f>
        <v>1.4264000000000001</v>
      </c>
      <c r="EH87" s="85">
        <f ca="1">VLOOKUP($E87,ETL_Price!$B$5:$CB$187,Main!EH$51,0)</f>
        <v>109.4</v>
      </c>
      <c r="EI87" s="85">
        <f ca="1">VLOOKUP($E87,ETL_Price!$B$5:$CB$187,Main!EI$51,0)</f>
        <v>55.915900000000001</v>
      </c>
      <c r="EJ87" s="85">
        <f ca="1">VLOOKUP($E87,ETL_Price!$B$5:$CB$187,Main!EJ$51,0)</f>
        <v>11.857900000000001</v>
      </c>
      <c r="EK87" s="85">
        <f ca="1">VLOOKUP($E87,ETL_Price!$B$5:$CB$187,Main!EK$51,0)</f>
        <v>3.1703999999999999</v>
      </c>
    </row>
    <row r="88" spans="1:141">
      <c r="C88" s="85">
        <f>MATCH(E88,ETL_Price!$B$5:$B$187,0)</f>
        <v>35</v>
      </c>
      <c r="E88" s="119">
        <f>IF(ISNUMBER(Equities!$C40),Equities!B40,"")</f>
        <v>43131</v>
      </c>
      <c r="F88" s="120">
        <f ca="1">IF(ISNUMBER(OFFSET(INDIRECT($F$50),Main!$C88,1)),OFFSET(INDIRECT($F$50),Main!$C88,1)/100,"")</f>
        <v>0.16311599999999998</v>
      </c>
      <c r="G88" s="120">
        <f ca="1">IF(ISNUMBER(VLOOKUP($E88,ETL_Price!$B$5:$DV$187,G$50,0)),VLOOKUP($E88,ETL_Price!$B$5:$DV$187,G$50,0)/100,"")</f>
        <v>7.4099999999999999E-2</v>
      </c>
      <c r="H88" s="120">
        <f ca="1">IF(ISNUMBER(VLOOKUP($E88,ETL_Price!$B$5:$DV$187,H$50,0)),VLOOKUP($E88,ETL_Price!$B$5:$DV$187,H$50,0)/100,"")</f>
        <v>0.13639999999999999</v>
      </c>
      <c r="I88" s="120">
        <f ca="1">IF(ISNUMBER(VLOOKUP($E88,ETL_Price!$B$5:$DV$187,I$50,0)),VLOOKUP($E88,ETL_Price!$B$5:$DV$187,I$50,0)/100,"")</f>
        <v>0.19719999999999999</v>
      </c>
      <c r="K88" s="85">
        <f ca="1">IF(ISNUMBER(CORREL(ETL_Rtn!$C39:$C98,ETL_Rtn!E39:E98)),CORREL(ETL_Rtn!$C39:$C98,ETL_Rtn!E39:E98),"")</f>
        <v>0.4177786386767231</v>
      </c>
      <c r="L88" s="85">
        <f ca="1">IF(ISNUMBER(CORREL(ETL_Rtn!$C39:$C98,ETL_Rtn!F39:F98)),CORREL(ETL_Rtn!$C39:$C98,ETL_Rtn!F39:F98),"")</f>
        <v>0.252953658052468</v>
      </c>
      <c r="M88" s="85">
        <f ca="1">IF(ISNUMBER(CORREL(ETL_Rtn!$C39:$C98,ETL_Rtn!G39:G98)),CORREL(ETL_Rtn!$C39:$C98,ETL_Rtn!G39:G98),"")</f>
        <v>0.2148164984572129</v>
      </c>
      <c r="N88" s="85">
        <f ca="1">IF(ISNUMBER(CORREL(ETL_Rtn!$C39:$C98,ETL_Rtn!H39:H98)),CORREL(ETL_Rtn!$C39:$C98,ETL_Rtn!H39:H98),"")</f>
        <v>0.37389820135106311</v>
      </c>
      <c r="O88" s="85">
        <f ca="1">IF(ISNUMBER(CORREL(ETL_Rtn!$C39:$C98,ETL_Rtn!I39:I98)),CORREL(ETL_Rtn!$C39:$C98,ETL_Rtn!I39:I98),"")</f>
        <v>0.87614907391470254</v>
      </c>
      <c r="P88" s="85">
        <f ca="1">IF(ISNUMBER(CORREL(ETL_Rtn!$C39:$C98,ETL_Rtn!J39:J98)),CORREL(ETL_Rtn!$C39:$C98,ETL_Rtn!J39:J98),"")</f>
        <v>0.79119526820465746</v>
      </c>
      <c r="Q88" s="85">
        <f ca="1">IF(ISNUMBER(CORREL(ETL_Rtn!$C39:$C98,ETL_Rtn!K39:K98)),CORREL(ETL_Rtn!$C39:$C98,ETL_Rtn!K39:K98),"")</f>
        <v>0.3656641283053263</v>
      </c>
      <c r="R88" s="85">
        <f ca="1">IF(ISNUMBER(CORREL(ETL_Rtn!$C39:$C98,ETL_Rtn!L39:L98)),CORREL(ETL_Rtn!$C39:$C98,ETL_Rtn!L39:L98),"")</f>
        <v>0.46611994405195423</v>
      </c>
      <c r="S88" s="85">
        <f ca="1">IF(ISNUMBER(CORREL(ETL_Rtn!$C39:$C98,ETL_Rtn!M39:M98)),CORREL(ETL_Rtn!$C39:$C98,ETL_Rtn!M39:M98),"")</f>
        <v>0.40449849776173169</v>
      </c>
      <c r="T88" s="85">
        <f ca="1">IF(ISNUMBER(CORREL(ETL_Rtn!$C39:$C98,ETL_Rtn!N39:N98)),CORREL(ETL_Rtn!$C39:$C98,ETL_Rtn!N39:N98),"")</f>
        <v>0.45069632725438535</v>
      </c>
      <c r="U88" s="85">
        <f ca="1">IF(ISNUMBER(CORREL(ETL_Rtn!$C39:$C98,ETL_Rtn!O39:O98)),CORREL(ETL_Rtn!$C39:$C98,ETL_Rtn!O39:O98),"")</f>
        <v>0.29116103590781839</v>
      </c>
      <c r="V88" s="85">
        <f ca="1">IF(ISNUMBER(CORREL(ETL_Rtn!$C39:$C98,ETL_Rtn!P39:P98)),CORREL(ETL_Rtn!$C39:$C98,ETL_Rtn!P39:P98),"")</f>
        <v>0.55460882413521106</v>
      </c>
      <c r="W88" s="85">
        <f ca="1">IF(ISNUMBER(CORREL(ETL_Rtn!$C39:$C98,ETL_Rtn!Q39:Q98)),CORREL(ETL_Rtn!$C39:$C98,ETL_Rtn!Q39:Q98),"")</f>
        <v>0.16575458061209603</v>
      </c>
      <c r="X88" s="85">
        <f ca="1">IF(ISNUMBER(CORREL(ETL_Rtn!$C39:$C98,ETL_Rtn!R39:R98)),CORREL(ETL_Rtn!$C39:$C98,ETL_Rtn!R39:R98),"")</f>
        <v>0.34856140641089151</v>
      </c>
      <c r="Y88" s="85">
        <f ca="1">IF(ISNUMBER(CORREL(ETL_Rtn!$C39:$C98,ETL_Rtn!S39:S98)),CORREL(ETL_Rtn!$C39:$C98,ETL_Rtn!S39:S98),"")</f>
        <v>0.31816548538979983</v>
      </c>
      <c r="Z88" s="85">
        <f ca="1">IF(ISNUMBER(CORREL(ETL_Rtn!$C39:$C98,ETL_Rtn!T39:T98)),CORREL(ETL_Rtn!$C39:$C98,ETL_Rtn!T39:T98),"")</f>
        <v>0.32559795888202753</v>
      </c>
      <c r="AA88" s="85">
        <f ca="1">IF(ISNUMBER(CORREL(ETL_Rtn!$C39:$C98,ETL_Rtn!U39:U98)),CORREL(ETL_Rtn!$C39:$C98,ETL_Rtn!U39:U98),"")</f>
        <v>0.2477094088415307</v>
      </c>
      <c r="AB88" s="85">
        <f ca="1">IF(ISNUMBER(CORREL(ETL_Rtn!$C39:$C98,ETL_Rtn!V39:V98)),CORREL(ETL_Rtn!$C39:$C98,ETL_Rtn!V39:V98),"")</f>
        <v>0.11013474002605791</v>
      </c>
      <c r="AC88" s="85">
        <f ca="1">IF(ISNUMBER(CORREL(ETL_Rtn!$C39:$C98,ETL_Rtn!W39:W98)),CORREL(ETL_Rtn!$C39:$C98,ETL_Rtn!W39:W98),"")</f>
        <v>-8.5994336274576796E-2</v>
      </c>
      <c r="AD88" s="85">
        <f ca="1">IF(ISNUMBER(CORREL(ETL_Rtn!$C39:$C98,ETL_Rtn!X39:X98)),CORREL(ETL_Rtn!$C39:$C98,ETL_Rtn!X39:X98),"")</f>
        <v>-8.4614233651710447E-2</v>
      </c>
      <c r="AE88" s="85">
        <f ca="1">IF(ISNUMBER(CORREL(ETL_Rtn!$C39:$C98,ETL_Rtn!Y39:Y98)),CORREL(ETL_Rtn!$C39:$C98,ETL_Rtn!Y39:Y98),"")</f>
        <v>-9.981536871401632E-2</v>
      </c>
      <c r="AF88" s="85">
        <f ca="1">IF(ISNUMBER(CORREL(ETL_Rtn!$C39:$C98,ETL_Rtn!Z39:Z98)),CORREL(ETL_Rtn!$C39:$C98,ETL_Rtn!Z39:Z98),"")</f>
        <v>-0.14265141838955048</v>
      </c>
      <c r="AG88" s="85">
        <f ca="1">IF(ISNUMBER(CORREL(ETL_Rtn!$C39:$C98,ETL_Rtn!AA39:AA98)),CORREL(ETL_Rtn!$C39:$C98,ETL_Rtn!AA39:AA98),"")</f>
        <v>-0.16816044250808107</v>
      </c>
      <c r="AH88" s="85">
        <f ca="1">IF(ISNUMBER(CORREL(ETL_Rtn!$C39:$C98,ETL_Rtn!AB39:AB98)),CORREL(ETL_Rtn!$C39:$C98,ETL_Rtn!AB39:AB98),"")</f>
        <v>-0.12800965897712155</v>
      </c>
      <c r="AI88" s="85">
        <f ca="1">IF(ISNUMBER(CORREL(ETL_Rtn!$C39:$C98,ETL_Rtn!AC39:AC98)),CORREL(ETL_Rtn!$C39:$C98,ETL_Rtn!AC39:AC98),"")</f>
        <v>0.23995390855230242</v>
      </c>
      <c r="AJ88" s="85">
        <f ca="1">IF(ISNUMBER(CORREL(ETL_Rtn!$C39:$C98,ETL_Rtn!AD39:AD98)),CORREL(ETL_Rtn!$C39:$C98,ETL_Rtn!AD39:AD98),"")</f>
        <v>0.30244248928378153</v>
      </c>
      <c r="AK88" s="85">
        <f ca="1">IF(ISNUMBER(CORREL(ETL_Rtn!$C39:$C98,ETL_Rtn!AE39:AE98)),CORREL(ETL_Rtn!$C39:$C98,ETL_Rtn!AE39:AE98),"")</f>
        <v>-4.2865761728715576E-3</v>
      </c>
      <c r="AL88" s="85">
        <f ca="1">IF(ISNUMBER(CORREL(ETL_Rtn!$C39:$C98,ETL_Rtn!AF39:AF98)),CORREL(ETL_Rtn!$C39:$C98,ETL_Rtn!AF39:AF98),"")</f>
        <v>-3.6149924083387901E-2</v>
      </c>
      <c r="AM88" s="85">
        <f ca="1">IF(ISNUMBER(CORREL(ETL_Rtn!$C39:$C98,ETL_Rtn!AG39:AG98)),CORREL(ETL_Rtn!$C39:$C98,ETL_Rtn!AG39:AG98),"")</f>
        <v>0.15729558420755196</v>
      </c>
      <c r="AN88" s="85">
        <f ca="1">IF(ISNUMBER(CORREL(ETL_Rtn!$C39:$C98,ETL_Rtn!AH39:AH98)),CORREL(ETL_Rtn!$C39:$C98,ETL_Rtn!AH39:AH98),"")</f>
        <v>2.6677433112819896E-2</v>
      </c>
      <c r="AO88" s="85">
        <f ca="1">IF(ISNUMBER(CORREL(ETL_Rtn!$C39:$C98,ETL_Rtn!AI39:AI98)),CORREL(ETL_Rtn!$C39:$C98,ETL_Rtn!AI39:AI98),"")</f>
        <v>-3.2192727467187793E-2</v>
      </c>
      <c r="AP88" s="85">
        <f ca="1">IF(ISNUMBER(CORREL(ETL_Rtn!$C39:$C98,ETL_Rtn!AJ39:AJ98)),CORREL(ETL_Rtn!$C39:$C98,ETL_Rtn!AJ39:AJ98),"")</f>
        <v>-2.4953432411388518E-2</v>
      </c>
      <c r="AQ88" s="85">
        <f ca="1">IF(ISNUMBER(CORREL(ETL_Rtn!$C39:$C98,ETL_Rtn!AK39:AK98)),CORREL(ETL_Rtn!$C39:$C98,ETL_Rtn!AK39:AK98),"")</f>
        <v>-4.0547001153957929E-2</v>
      </c>
      <c r="AR88" s="85">
        <f ca="1">IF(ISNUMBER(CORREL(ETL_Rtn!$C39:$C98,ETL_Rtn!AL39:AL98)),CORREL(ETL_Rtn!$C39:$C98,ETL_Rtn!AL39:AL98),"")</f>
        <v>3.8928617265244318E-2</v>
      </c>
      <c r="AS88" s="85">
        <f ca="1">IF(ISNUMBER(CORREL(ETL_Rtn!$C39:$C98,ETL_Rtn!AM39:AM98)),CORREL(ETL_Rtn!$C39:$C98,ETL_Rtn!AM39:AM98),"")</f>
        <v>0.17431148917585929</v>
      </c>
      <c r="AT88" s="85">
        <f ca="1">IF(ISNUMBER(CORREL(ETL_Rtn!$C39:$C98,ETL_Rtn!AN39:AN98)),CORREL(ETL_Rtn!$C39:$C98,ETL_Rtn!AN39:AN98),"")</f>
        <v>0.25581532209868568</v>
      </c>
      <c r="AU88" s="85">
        <f ca="1">IF(ISNUMBER(CORREL(ETL_Rtn!$C39:$C98,ETL_Rtn!AO39:AO98)),CORREL(ETL_Rtn!$C39:$C98,ETL_Rtn!AO39:AO98),"")</f>
        <v>0.16820424694339633</v>
      </c>
      <c r="AV88" s="85">
        <f ca="1">IF(ISNUMBER(CORREL(ETL_Rtn!$C39:$C98,ETL_Rtn!AP39:AP98)),CORREL(ETL_Rtn!$C39:$C98,ETL_Rtn!AP39:AP98),"")</f>
        <v>0.17122963114784898</v>
      </c>
      <c r="AW88" s="85">
        <f ca="1">IF(ISNUMBER(CORREL(ETL_Rtn!$C39:$C98,ETL_Rtn!AQ39:AQ98)),CORREL(ETL_Rtn!$C39:$C98,ETL_Rtn!AQ39:AQ98),"")</f>
        <v>-6.9533303935360807E-2</v>
      </c>
      <c r="AX88" s="85">
        <f ca="1">IF(ISNUMBER(CORREL(ETL_Rtn!$C39:$C98,ETL_Rtn!AR39:AR98)),CORREL(ETL_Rtn!$C39:$C98,ETL_Rtn!AR39:AR98),"")</f>
        <v>-6.0902964784309919E-2</v>
      </c>
      <c r="AY88" s="85">
        <f ca="1">IF(ISNUMBER(CORREL(ETL_Rtn!$C39:$C98,ETL_Rtn!AS39:AS98)),CORREL(ETL_Rtn!$C39:$C98,ETL_Rtn!AS39:AS98),"")</f>
        <v>1.1830902893509869E-2</v>
      </c>
      <c r="AZ88" s="85">
        <f ca="1">IF(ISNUMBER(CORREL(ETL_Rtn!$C39:$C98,ETL_Rtn!AT39:AT98)),CORREL(ETL_Rtn!$C39:$C98,ETL_Rtn!AT39:AT98),"")</f>
        <v>-0.15324499074673564</v>
      </c>
      <c r="BA88" s="85">
        <f ca="1">IF(ISNUMBER(CORREL(ETL_Rtn!$C39:$C98,ETL_Rtn!AU39:AU98)),CORREL(ETL_Rtn!$C39:$C98,ETL_Rtn!AU39:AU98),"")</f>
        <v>-0.44616694208658736</v>
      </c>
      <c r="BB88" s="85">
        <f ca="1">IF(ISNUMBER(CORREL(ETL_Rtn!$C39:$C98,ETL_Rtn!AV39:AV98)),CORREL(ETL_Rtn!$C39:$C98,ETL_Rtn!AV39:AV98),"")</f>
        <v>-0.29495271476403706</v>
      </c>
      <c r="BC88" s="85">
        <f ca="1">IF(ISNUMBER(CORREL(ETL_Rtn!$C39:$C98,ETL_Rtn!AW39:AW98)),CORREL(ETL_Rtn!$C39:$C98,ETL_Rtn!AW39:AW98),"")</f>
        <v>-0.40256625188634537</v>
      </c>
      <c r="BD88" s="85">
        <f ca="1">IF(ISNUMBER(CORREL(ETL_Rtn!$C39:$C98,ETL_Rtn!AX39:AX98)),CORREL(ETL_Rtn!$C39:$C98,ETL_Rtn!AX39:AX98),"")</f>
        <v>-0.38623831703435862</v>
      </c>
      <c r="BE88" s="85">
        <f ca="1">IF(ISNUMBER(CORREL(ETL_Rtn!$C39:$C98,ETL_Rtn!AY39:AY98)),CORREL(ETL_Rtn!$C39:$C98,ETL_Rtn!AY39:AY98),"")</f>
        <v>-0.15982248762200824</v>
      </c>
      <c r="BF88" s="85">
        <f ca="1">IF(ISNUMBER(CORREL(ETL_Rtn!$C39:$C98,ETL_Rtn!AZ39:AZ98)),CORREL(ETL_Rtn!$C39:$C98,ETL_Rtn!AZ39:AZ98),"")</f>
        <v>-0.19162163144461025</v>
      </c>
      <c r="BG88" s="85">
        <f ca="1">IF(ISNUMBER(CORREL(ETL_Rtn!$C39:$C98,ETL_Rtn!BA39:BA98)),CORREL(ETL_Rtn!$C39:$C98,ETL_Rtn!BA39:BA98),"")</f>
        <v>-0.21640936249075174</v>
      </c>
      <c r="BH88" s="85">
        <f ca="1">IF(ISNUMBER(CORREL(ETL_Rtn!$C39:$C98,ETL_Rtn!BB39:BB98)),CORREL(ETL_Rtn!$C39:$C98,ETL_Rtn!BB39:BB98),"")</f>
        <v>-9.5577681316275739E-2</v>
      </c>
      <c r="BI88" s="85">
        <f ca="1">IF(ISNUMBER(CORREL(ETL_Rtn!$C39:$C98,ETL_Rtn!BC39:BC98)),CORREL(ETL_Rtn!$C39:$C98,ETL_Rtn!BC39:BC98),"")</f>
        <v>-0.41726607814898775</v>
      </c>
      <c r="BJ88" s="85">
        <f ca="1">IF(ISNUMBER(CORREL(ETL_Rtn!$C39:$C98,ETL_Rtn!BD39:BD98)),CORREL(ETL_Rtn!$C39:$C98,ETL_Rtn!BD39:BD98),"")</f>
        <v>-0.36935319022641411</v>
      </c>
      <c r="BK88" s="85">
        <f ca="1">IF(ISNUMBER(CORREL(ETL_Rtn!$C39:$C98,ETL_Rtn!BE39:BE98)),CORREL(ETL_Rtn!$C39:$C98,ETL_Rtn!BE39:BE98),"")</f>
        <v>-0.27467667768057341</v>
      </c>
      <c r="BL88" s="85">
        <f ca="1">IF(ISNUMBER(CORREL(ETL_Rtn!$C39:$C98,ETL_Rtn!BF39:BF98)),CORREL(ETL_Rtn!$C39:$C98,ETL_Rtn!BF39:BF98),"")</f>
        <v>-1.8845409435345271E-2</v>
      </c>
      <c r="BM88" s="85">
        <f ca="1">IF(ISNUMBER(CORREL(ETL_Rtn!$C39:$C98,ETL_Rtn!BG39:BG98)),CORREL(ETL_Rtn!$C39:$C98,ETL_Rtn!BG39:BG98),"")</f>
        <v>0.22002024390725505</v>
      </c>
      <c r="BN88" s="85">
        <f ca="1">IF(ISNUMBER(CORREL(ETL_Rtn!$C39:$C98,ETL_Rtn!BH39:BH98)),CORREL(ETL_Rtn!$C39:$C98,ETL_Rtn!BH39:BH98),"")</f>
        <v>0.26033456633318014</v>
      </c>
      <c r="BO88" s="85">
        <f ca="1">IF(ISNUMBER(CORREL(ETL_Rtn!$C39:$C98,ETL_Rtn!BI39:BI98)),CORREL(ETL_Rtn!$C39:$C98,ETL_Rtn!BI39:BI98),"")</f>
        <v>0.35659241261217267</v>
      </c>
      <c r="BP88" s="85">
        <f ca="1">IF(ISNUMBER(CORREL(ETL_Rtn!$C39:$C98,ETL_Rtn!BJ39:BJ98)),CORREL(ETL_Rtn!$C39:$C98,ETL_Rtn!BJ39:BJ98),"")</f>
        <v>-8.8548133471787402E-2</v>
      </c>
      <c r="BQ88" s="85">
        <f ca="1">IF(ISNUMBER(CORREL(ETL_Rtn!$C39:$C98,ETL_Rtn!BK39:BK98)),CORREL(ETL_Rtn!$C39:$C98,ETL_Rtn!BK39:BK98),"")</f>
        <v>0.26421551413707489</v>
      </c>
      <c r="BR88" s="85">
        <f ca="1">IF(ISNUMBER(CORREL(ETL_Rtn!$C39:$C98,ETL_Rtn!BL39:BL98)),CORREL(ETL_Rtn!$C39:$C98,ETL_Rtn!BL39:BL98),"")</f>
        <v>0.17911357943705067</v>
      </c>
      <c r="BS88" s="85">
        <f ca="1">IF(ISNUMBER(CORREL(ETL_Rtn!$C39:$C98,ETL_Rtn!BM39:BM98)),CORREL(ETL_Rtn!$C39:$C98,ETL_Rtn!BM39:BM98),"")</f>
        <v>0.13696596282940085</v>
      </c>
      <c r="BT88" s="85">
        <f ca="1">IF(ISNUMBER(CORREL(ETL_Rtn!$C39:$C98,ETL_Rtn!BN39:BN98)),CORREL(ETL_Rtn!$C39:$C98,ETL_Rtn!BN39:BN98),"")</f>
        <v>-2.1715820377471294E-2</v>
      </c>
      <c r="BU88" s="85">
        <f ca="1">IF(ISNUMBER(CORREL(ETL_Rtn!$C39:$C98,ETL_Rtn!BO39:BO98)),CORREL(ETL_Rtn!$C39:$C98,ETL_Rtn!BO39:BO98),"")</f>
        <v>-0.24925012113766459</v>
      </c>
      <c r="BV88" s="85">
        <f ca="1">IF(ISNUMBER(CORREL(ETL_Rtn!$C39:$C98,ETL_Rtn!BP39:BP98)),CORREL(ETL_Rtn!$C39:$C98,ETL_Rtn!BP39:BP98),"")</f>
        <v>-2.4015854069997953E-3</v>
      </c>
      <c r="BW88" s="85">
        <f ca="1">IF(ISNUMBER(CORREL(ETL_Rtn!$C39:$C98,ETL_Rtn!BQ39:BQ98)),CORREL(ETL_Rtn!$C39:$C98,ETL_Rtn!BQ39:BQ98),"")</f>
        <v>-0.13301448600899379</v>
      </c>
      <c r="BY88" s="85">
        <f ca="1">VLOOKUP($E88,ETL_Price!$B$5:$CB$187,Main!BY$51,0)</f>
        <v>2823.81</v>
      </c>
      <c r="BZ88" s="85">
        <f ca="1">VLOOKUP($E88,ETL_Price!$B$5:$CB$187,Main!BZ$51,0)</f>
        <v>3609.29</v>
      </c>
      <c r="CA88" s="85">
        <f ca="1">VLOOKUP($E88,ETL_Price!$B$5:$CB$187,Main!CA$51,0)</f>
        <v>84912.7</v>
      </c>
      <c r="CB88" s="85">
        <f ca="1">VLOOKUP($E88,ETL_Price!$B$5:$CB$187,Main!CB$51,0)</f>
        <v>23098.29</v>
      </c>
      <c r="CC88" s="85">
        <f ca="1">VLOOKUP($E88,ETL_Price!$B$5:$CB$187,Main!CC$51,0)</f>
        <v>32887.269999999997</v>
      </c>
      <c r="CD88" s="85">
        <f ca="1">VLOOKUP($E88,ETL_Price!$B$5:$CB$187,Main!CD$51,0)</f>
        <v>13561.65</v>
      </c>
      <c r="CE88" s="85">
        <f ca="1">VLOOKUP($E88,ETL_Price!$B$5:$CB$187,Main!CE$51,0)</f>
        <v>2379.5500000000002</v>
      </c>
      <c r="CF88" s="85">
        <f ca="1">VLOOKUP($E88,ETL_Price!$B$5:$CB$187,Main!CF$51,0)</f>
        <v>2632.77</v>
      </c>
      <c r="CG88" s="85">
        <f ca="1">VLOOKUP($E88,ETL_Price!$B$5:$CB$187,Main!CG$51,0)</f>
        <v>229.81989999999999</v>
      </c>
      <c r="CH88" s="85">
        <f ca="1">VLOOKUP($E88,ETL_Price!$B$5:$CB$187,Main!CH$51,0)</f>
        <v>294.23</v>
      </c>
      <c r="CI88" s="85">
        <f ca="1">VLOOKUP($E88,ETL_Price!$B$5:$CB$187,Main!CI$51,0)</f>
        <v>276.33</v>
      </c>
      <c r="CJ88" s="85">
        <f ca="1">VLOOKUP($E88,ETL_Price!$B$5:$CB$187,Main!CJ$51,0)</f>
        <v>258.38</v>
      </c>
      <c r="CK88" s="85">
        <f ca="1">VLOOKUP($E88,ETL_Price!$B$5:$CB$187,Main!CK$51,0)</f>
        <v>241.68260000000001</v>
      </c>
      <c r="CL88" s="85">
        <f ca="1">VLOOKUP($E88,ETL_Price!$B$5:$CB$187,Main!CL$51,0)</f>
        <v>240.28720000000001</v>
      </c>
      <c r="CM88" s="85">
        <f ca="1">VLOOKUP($E88,ETL_Price!$B$5:$CB$187,Main!CM$51,0)</f>
        <v>134.9787</v>
      </c>
      <c r="CN88" s="85">
        <f ca="1">VLOOKUP($E88,ETL_Price!$B$5:$CB$187,Main!CN$51,0)</f>
        <v>237.131</v>
      </c>
      <c r="CO88" s="85">
        <f ca="1">VLOOKUP($E88,ETL_Price!$B$5:$CB$187,Main!CO$51,0)</f>
        <v>71.88</v>
      </c>
      <c r="CP88" s="85">
        <f ca="1">VLOOKUP($E88,ETL_Price!$B$5:$CB$187,Main!CP$51,0)</f>
        <v>125.73</v>
      </c>
      <c r="CQ88" s="85">
        <f ca="1">VLOOKUP($E88,ETL_Price!$B$5:$CB$187,Main!CQ$51,0)</f>
        <v>490.50779999999997</v>
      </c>
      <c r="CR88" s="85">
        <f ca="1">VLOOKUP($E88,ETL_Price!$B$5:$CB$187,Main!CR$51,0)</f>
        <v>222.68639999999999</v>
      </c>
      <c r="CS88" s="85">
        <f ca="1">VLOOKUP($E88,ETL_Price!$B$5:$CB$187,Main!CS$51,0)</f>
        <v>259.17059999999998</v>
      </c>
      <c r="CT88" s="85">
        <f ca="1">VLOOKUP($E88,ETL_Price!$B$5:$CB$187,Main!CT$51,0)</f>
        <v>2022.8</v>
      </c>
      <c r="CU88" s="85">
        <f ca="1">VLOOKUP($E88,ETL_Price!$B$5:$CB$187,Main!CU$51,0)</f>
        <v>2168.9699999999998</v>
      </c>
      <c r="CV88" s="85">
        <f ca="1">VLOOKUP($E88,ETL_Price!$B$5:$CB$187,Main!CV$51,0)</f>
        <v>2874.04</v>
      </c>
      <c r="CW88" s="85">
        <f ca="1">VLOOKUP($E88,ETL_Price!$B$5:$CB$187,Main!CW$51,0)</f>
        <v>149.92570000000001</v>
      </c>
      <c r="CX88" s="85">
        <f ca="1">VLOOKUP($E88,ETL_Price!$B$5:$CB$187,Main!CX$51,0)</f>
        <v>1325.49</v>
      </c>
      <c r="CY88" s="85">
        <f ca="1">VLOOKUP($E88,ETL_Price!$B$5:$CB$187,Main!CY$51,0)</f>
        <v>213.577</v>
      </c>
      <c r="CZ88" s="85">
        <f ca="1">VLOOKUP($E88,ETL_Price!$B$5:$CB$187,Main!CZ$51,0)</f>
        <v>189.89850000000001</v>
      </c>
      <c r="DA88" s="85">
        <f ca="1">VLOOKUP($E88,ETL_Price!$B$5:$CB$187,Main!DA$51,0)</f>
        <v>288.16430000000003</v>
      </c>
      <c r="DB88" s="85">
        <f ca="1">VLOOKUP($E88,ETL_Price!$B$5:$CB$187,Main!DB$51,0)</f>
        <v>202.608</v>
      </c>
      <c r="DC88" s="85">
        <f ca="1">VLOOKUP($E88,ETL_Price!$B$5:$CB$187,Main!DC$51,0)</f>
        <v>202.75899999999999</v>
      </c>
      <c r="DD88" s="85">
        <f ca="1">VLOOKUP($E88,ETL_Price!$B$5:$CB$187,Main!DD$51,0)</f>
        <v>224.32300000000001</v>
      </c>
      <c r="DE88" s="85">
        <f ca="1">VLOOKUP($E88,ETL_Price!$B$5:$CB$187,Main!DE$51,0)</f>
        <v>216.72130000000001</v>
      </c>
      <c r="DF88" s="85">
        <f ca="1">VLOOKUP($E88,ETL_Price!$B$5:$CB$187,Main!DF$51,0)</f>
        <v>283.1284</v>
      </c>
      <c r="DG88" s="85">
        <f ca="1">VLOOKUP($E88,ETL_Price!$B$5:$CB$187,Main!DG$51,0)</f>
        <v>2.7050000000000001</v>
      </c>
      <c r="DH88" s="85">
        <f ca="1">VLOOKUP($E88,ETL_Price!$B$5:$CB$187,Main!DH$51,0)</f>
        <v>0.69699999999999995</v>
      </c>
      <c r="DI88" s="85">
        <f ca="1">VLOOKUP($E88,ETL_Price!$B$5:$CB$187,Main!DI$51,0)</f>
        <v>2.0051000000000001</v>
      </c>
      <c r="DJ88" s="85">
        <f ca="1">VLOOKUP($E88,ETL_Price!$B$5:$CB$187,Main!DJ$51,0)</f>
        <v>2.1120999999999999</v>
      </c>
      <c r="DK88" s="85">
        <f ca="1">VLOOKUP($E88,ETL_Price!$B$5:$CB$187,Main!DK$51,0)</f>
        <v>2.4736000000000002</v>
      </c>
      <c r="DL88" s="85">
        <f ca="1">VLOOKUP($E88,ETL_Price!$B$5:$CB$187,Main!DL$51,0)</f>
        <v>1.4510000000000001</v>
      </c>
      <c r="DM88" s="85">
        <f ca="1">VLOOKUP($E88,ETL_Price!$B$5:$CB$187,Main!DM$51,0)</f>
        <v>27.104299999999999</v>
      </c>
      <c r="DN88" s="85">
        <f ca="1">VLOOKUP($E88,ETL_Price!$B$5:$CB$187,Main!DN$51,0)</f>
        <v>2.88</v>
      </c>
      <c r="DO88" s="85">
        <f ca="1">VLOOKUP($E88,ETL_Price!$B$5:$CB$187,Main!DO$51,0)</f>
        <v>237.67099999999999</v>
      </c>
      <c r="DP88" s="85">
        <f ca="1">VLOOKUP($E88,ETL_Price!$B$5:$CB$187,Main!DP$51,0)</f>
        <v>96.218999999999994</v>
      </c>
      <c r="DQ88" s="85">
        <f ca="1">VLOOKUP($E88,ETL_Price!$B$5:$CB$187,Main!DQ$51,0)</f>
        <v>47.28</v>
      </c>
      <c r="DR88" s="85">
        <f ca="1">VLOOKUP($E88,ETL_Price!$B$5:$CB$187,Main!DR$51,0)</f>
        <v>301.49799999999999</v>
      </c>
      <c r="DS88" s="85">
        <f ca="1">VLOOKUP($E88,ETL_Price!$B$5:$CB$187,Main!DS$51,0)</f>
        <v>114.52200000000001</v>
      </c>
      <c r="DT88" s="85">
        <f ca="1">VLOOKUP($E88,ETL_Price!$B$5:$CB$187,Main!DT$51,0)</f>
        <v>212.5565</v>
      </c>
      <c r="DU88" s="85">
        <f ca="1">VLOOKUP($E88,ETL_Price!$B$5:$CB$187,Main!DU$51,0)</f>
        <v>150.88339999999999</v>
      </c>
      <c r="DV88" s="85">
        <f ca="1">VLOOKUP($E88,ETL_Price!$B$5:$CB$187,Main!DV$51,0)</f>
        <v>417.90010000000001</v>
      </c>
      <c r="DW88" s="85">
        <f ca="1">VLOOKUP($E88,ETL_Price!$B$5:$CB$187,Main!DW$51,0)</f>
        <v>13.54</v>
      </c>
      <c r="DX88" s="85">
        <f ca="1">VLOOKUP($E88,ETL_Price!$B$5:$CB$187,Main!DX$51,0)</f>
        <v>20.66</v>
      </c>
      <c r="DY88" s="85">
        <f ca="1">VLOOKUP($E88,ETL_Price!$B$5:$CB$187,Main!DY$51,0)</f>
        <v>7.93</v>
      </c>
      <c r="DZ88" s="85">
        <f ca="1">VLOOKUP($E88,ETL_Price!$B$5:$CB$187,Main!DZ$51,0)</f>
        <v>5.7675000000000001</v>
      </c>
      <c r="EA88" s="85">
        <f ca="1">VLOOKUP($E88,ETL_Price!$B$5:$CB$187,Main!EA$51,0)</f>
        <v>1339</v>
      </c>
      <c r="EB88" s="85">
        <f ca="1">VLOOKUP($E88,ETL_Price!$B$5:$CB$187,Main!EB$51,0)</f>
        <v>17.241</v>
      </c>
      <c r="EC88" s="85">
        <f ca="1">VLOOKUP($E88,ETL_Price!$B$5:$CB$187,Main!EC$51,0)</f>
        <v>64.73</v>
      </c>
      <c r="ED88" s="85">
        <f ca="1">VLOOKUP($E88,ETL_Price!$B$5:$CB$187,Main!ED$51,0)</f>
        <v>6.2984999999999998</v>
      </c>
      <c r="EE88" s="85">
        <f ca="1">VLOOKUP($E88,ETL_Price!$B$5:$CB$187,Main!EE$51,0)</f>
        <v>111.95</v>
      </c>
      <c r="EF88" s="85">
        <f ca="1">VLOOKUP($E88,ETL_Price!$B$5:$CB$187,Main!EF$51,0)</f>
        <v>1.2414000000000001</v>
      </c>
      <c r="EG88" s="85">
        <f ca="1">VLOOKUP($E88,ETL_Price!$B$5:$CB$187,Main!EG$51,0)</f>
        <v>1.4191</v>
      </c>
      <c r="EH88" s="85">
        <f ca="1">VLOOKUP($E88,ETL_Price!$B$5:$CB$187,Main!EH$51,0)</f>
        <v>109.19</v>
      </c>
      <c r="EI88" s="85">
        <f ca="1">VLOOKUP($E88,ETL_Price!$B$5:$CB$187,Main!EI$51,0)</f>
        <v>56.217300000000002</v>
      </c>
      <c r="EJ88" s="85">
        <f ca="1">VLOOKUP($E88,ETL_Price!$B$5:$CB$187,Main!EJ$51,0)</f>
        <v>11.8514</v>
      </c>
      <c r="EK88" s="85">
        <f ca="1">VLOOKUP($E88,ETL_Price!$B$5:$CB$187,Main!EK$51,0)</f>
        <v>3.1869000000000001</v>
      </c>
    </row>
    <row r="89" spans="1:141">
      <c r="C89" s="85">
        <f>MATCH(E89,ETL_Price!$B$5:$B$187,0)</f>
        <v>36</v>
      </c>
      <c r="E89" s="119">
        <f>IF(ISNUMBER(Equities!$C41),Equities!B41,"")</f>
        <v>43130</v>
      </c>
      <c r="F89" s="120">
        <f ca="1">IF(ISNUMBER(OFFSET(INDIRECT($F$50),Main!$C89,1)),OFFSET(INDIRECT($F$50),Main!$C89,1)/100,"")</f>
        <v>0.162829</v>
      </c>
      <c r="G89" s="120">
        <f ca="1">IF(ISNUMBER(VLOOKUP($E89,ETL_Price!$B$5:$DV$187,G$50,0)),VLOOKUP($E89,ETL_Price!$B$5:$DV$187,G$50,0)/100,"")</f>
        <v>7.4200000000000002E-2</v>
      </c>
      <c r="H89" s="120">
        <f ca="1">IF(ISNUMBER(VLOOKUP($E89,ETL_Price!$B$5:$DV$187,H$50,0)),VLOOKUP($E89,ETL_Price!$B$5:$DV$187,H$50,0)/100,"")</f>
        <v>0.13589999999999999</v>
      </c>
      <c r="I89" s="120">
        <f ca="1">IF(ISNUMBER(VLOOKUP($E89,ETL_Price!$B$5:$DV$187,I$50,0)),VLOOKUP($E89,ETL_Price!$B$5:$DV$187,I$50,0)/100,"")</f>
        <v>0.19699999999999998</v>
      </c>
      <c r="K89" s="85">
        <f ca="1">IF(ISNUMBER(CORREL(ETL_Rtn!$C40:$C99,ETL_Rtn!E40:E99)),CORREL(ETL_Rtn!$C40:$C99,ETL_Rtn!E40:E99),"")</f>
        <v>0.42219849100390111</v>
      </c>
      <c r="L89" s="85">
        <f ca="1">IF(ISNUMBER(CORREL(ETL_Rtn!$C40:$C99,ETL_Rtn!F40:F99)),CORREL(ETL_Rtn!$C40:$C99,ETL_Rtn!F40:F99),"")</f>
        <v>0.25206480482503946</v>
      </c>
      <c r="M89" s="85">
        <f ca="1">IF(ISNUMBER(CORREL(ETL_Rtn!$C40:$C99,ETL_Rtn!G40:G99)),CORREL(ETL_Rtn!$C40:$C99,ETL_Rtn!G40:G99),"")</f>
        <v>0.2072951604063365</v>
      </c>
      <c r="N89" s="85">
        <f ca="1">IF(ISNUMBER(CORREL(ETL_Rtn!$C40:$C99,ETL_Rtn!H40:H99)),CORREL(ETL_Rtn!$C40:$C99,ETL_Rtn!H40:H99),"")</f>
        <v>0.39113010582935986</v>
      </c>
      <c r="O89" s="85">
        <f ca="1">IF(ISNUMBER(CORREL(ETL_Rtn!$C40:$C99,ETL_Rtn!I40:I99)),CORREL(ETL_Rtn!$C40:$C99,ETL_Rtn!I40:I99),"")</f>
        <v>0.87136247718702409</v>
      </c>
      <c r="P89" s="85">
        <f ca="1">IF(ISNUMBER(CORREL(ETL_Rtn!$C40:$C99,ETL_Rtn!J40:J99)),CORREL(ETL_Rtn!$C40:$C99,ETL_Rtn!J40:J99),"")</f>
        <v>0.78489394228587317</v>
      </c>
      <c r="Q89" s="85">
        <f ca="1">IF(ISNUMBER(CORREL(ETL_Rtn!$C40:$C99,ETL_Rtn!K40:K99)),CORREL(ETL_Rtn!$C40:$C99,ETL_Rtn!K40:K99),"")</f>
        <v>0.36296882114394863</v>
      </c>
      <c r="R89" s="85">
        <f ca="1">IF(ISNUMBER(CORREL(ETL_Rtn!$C40:$C99,ETL_Rtn!L40:L99)),CORREL(ETL_Rtn!$C40:$C99,ETL_Rtn!L40:L99),"")</f>
        <v>0.4682217490488067</v>
      </c>
      <c r="S89" s="85">
        <f ca="1">IF(ISNUMBER(CORREL(ETL_Rtn!$C40:$C99,ETL_Rtn!M40:M99)),CORREL(ETL_Rtn!$C40:$C99,ETL_Rtn!M40:M99),"")</f>
        <v>0.40616153930503784</v>
      </c>
      <c r="T89" s="85">
        <f ca="1">IF(ISNUMBER(CORREL(ETL_Rtn!$C40:$C99,ETL_Rtn!N40:N99)),CORREL(ETL_Rtn!$C40:$C99,ETL_Rtn!N40:N99),"")</f>
        <v>0.45957640339135075</v>
      </c>
      <c r="U89" s="85">
        <f ca="1">IF(ISNUMBER(CORREL(ETL_Rtn!$C40:$C99,ETL_Rtn!O40:O99)),CORREL(ETL_Rtn!$C40:$C99,ETL_Rtn!O40:O99),"")</f>
        <v>0.2916557635977437</v>
      </c>
      <c r="V89" s="85">
        <f ca="1">IF(ISNUMBER(CORREL(ETL_Rtn!$C40:$C99,ETL_Rtn!P40:P99)),CORREL(ETL_Rtn!$C40:$C99,ETL_Rtn!P40:P99),"")</f>
        <v>0.57962115536370984</v>
      </c>
      <c r="W89" s="85">
        <f ca="1">IF(ISNUMBER(CORREL(ETL_Rtn!$C40:$C99,ETL_Rtn!Q40:Q99)),CORREL(ETL_Rtn!$C40:$C99,ETL_Rtn!Q40:Q99),"")</f>
        <v>0.1712168265398753</v>
      </c>
      <c r="X89" s="85">
        <f ca="1">IF(ISNUMBER(CORREL(ETL_Rtn!$C40:$C99,ETL_Rtn!R40:R99)),CORREL(ETL_Rtn!$C40:$C99,ETL_Rtn!R40:R99),"")</f>
        <v>0.40029124066239524</v>
      </c>
      <c r="Y89" s="85">
        <f ca="1">IF(ISNUMBER(CORREL(ETL_Rtn!$C40:$C99,ETL_Rtn!S40:S99)),CORREL(ETL_Rtn!$C40:$C99,ETL_Rtn!S40:S99),"")</f>
        <v>0.3224362146322215</v>
      </c>
      <c r="Z89" s="85">
        <f ca="1">IF(ISNUMBER(CORREL(ETL_Rtn!$C40:$C99,ETL_Rtn!T40:T99)),CORREL(ETL_Rtn!$C40:$C99,ETL_Rtn!T40:T99),"")</f>
        <v>0.32052840070730598</v>
      </c>
      <c r="AA89" s="85">
        <f ca="1">IF(ISNUMBER(CORREL(ETL_Rtn!$C40:$C99,ETL_Rtn!U40:U99)),CORREL(ETL_Rtn!$C40:$C99,ETL_Rtn!U40:U99),"")</f>
        <v>0.25037027612486878</v>
      </c>
      <c r="AB89" s="85">
        <f ca="1">IF(ISNUMBER(CORREL(ETL_Rtn!$C40:$C99,ETL_Rtn!V40:V99)),CORREL(ETL_Rtn!$C40:$C99,ETL_Rtn!V40:V99),"")</f>
        <v>9.1120382309340095E-2</v>
      </c>
      <c r="AC89" s="85">
        <f ca="1">IF(ISNUMBER(CORREL(ETL_Rtn!$C40:$C99,ETL_Rtn!W40:W99)),CORREL(ETL_Rtn!$C40:$C99,ETL_Rtn!W40:W99),"")</f>
        <v>-9.4076669968408314E-2</v>
      </c>
      <c r="AD89" s="85">
        <f ca="1">IF(ISNUMBER(CORREL(ETL_Rtn!$C40:$C99,ETL_Rtn!X40:X99)),CORREL(ETL_Rtn!$C40:$C99,ETL_Rtn!X40:X99),"")</f>
        <v>-8.9839587847625677E-2</v>
      </c>
      <c r="AE89" s="85">
        <f ca="1">IF(ISNUMBER(CORREL(ETL_Rtn!$C40:$C99,ETL_Rtn!Y40:Y99)),CORREL(ETL_Rtn!$C40:$C99,ETL_Rtn!Y40:Y99),"")</f>
        <v>-0.11332502680942054</v>
      </c>
      <c r="AF89" s="85">
        <f ca="1">IF(ISNUMBER(CORREL(ETL_Rtn!$C40:$C99,ETL_Rtn!Z40:Z99)),CORREL(ETL_Rtn!$C40:$C99,ETL_Rtn!Z40:Z99),"")</f>
        <v>-0.15122251614522242</v>
      </c>
      <c r="AG89" s="85">
        <f ca="1">IF(ISNUMBER(CORREL(ETL_Rtn!$C40:$C99,ETL_Rtn!AA40:AA99)),CORREL(ETL_Rtn!$C40:$C99,ETL_Rtn!AA40:AA99),"")</f>
        <v>-0.1764041062813195</v>
      </c>
      <c r="AH89" s="85">
        <f ca="1">IF(ISNUMBER(CORREL(ETL_Rtn!$C40:$C99,ETL_Rtn!AB40:AB99)),CORREL(ETL_Rtn!$C40:$C99,ETL_Rtn!AB40:AB99),"")</f>
        <v>-0.13939300630958013</v>
      </c>
      <c r="AI89" s="85">
        <f ca="1">IF(ISNUMBER(CORREL(ETL_Rtn!$C40:$C99,ETL_Rtn!AC40:AC99)),CORREL(ETL_Rtn!$C40:$C99,ETL_Rtn!AC40:AC99),"")</f>
        <v>0.22377351472242016</v>
      </c>
      <c r="AJ89" s="85">
        <f ca="1">IF(ISNUMBER(CORREL(ETL_Rtn!$C40:$C99,ETL_Rtn!AD40:AD99)),CORREL(ETL_Rtn!$C40:$C99,ETL_Rtn!AD40:AD99),"")</f>
        <v>0.28086171928102027</v>
      </c>
      <c r="AK89" s="85">
        <f ca="1">IF(ISNUMBER(CORREL(ETL_Rtn!$C40:$C99,ETL_Rtn!AE40:AE99)),CORREL(ETL_Rtn!$C40:$C99,ETL_Rtn!AE40:AE99),"")</f>
        <v>-8.2839686677086419E-4</v>
      </c>
      <c r="AL89" s="85">
        <f ca="1">IF(ISNUMBER(CORREL(ETL_Rtn!$C40:$C99,ETL_Rtn!AF40:AF99)),CORREL(ETL_Rtn!$C40:$C99,ETL_Rtn!AF40:AF99),"")</f>
        <v>-3.3518072008975129E-2</v>
      </c>
      <c r="AM89" s="85">
        <f ca="1">IF(ISNUMBER(CORREL(ETL_Rtn!$C40:$C99,ETL_Rtn!AG40:AG99)),CORREL(ETL_Rtn!$C40:$C99,ETL_Rtn!AG40:AG99),"")</f>
        <v>0.16336172982449887</v>
      </c>
      <c r="AN89" s="85">
        <f ca="1">IF(ISNUMBER(CORREL(ETL_Rtn!$C40:$C99,ETL_Rtn!AH40:AH99)),CORREL(ETL_Rtn!$C40:$C99,ETL_Rtn!AH40:AH99),"")</f>
        <v>2.860505480822384E-2</v>
      </c>
      <c r="AO89" s="85">
        <f ca="1">IF(ISNUMBER(CORREL(ETL_Rtn!$C40:$C99,ETL_Rtn!AI40:AI99)),CORREL(ETL_Rtn!$C40:$C99,ETL_Rtn!AI40:AI99),"")</f>
        <v>-3.0069711361622512E-2</v>
      </c>
      <c r="AP89" s="85">
        <f ca="1">IF(ISNUMBER(CORREL(ETL_Rtn!$C40:$C99,ETL_Rtn!AJ40:AJ99)),CORREL(ETL_Rtn!$C40:$C99,ETL_Rtn!AJ40:AJ99),"")</f>
        <v>-1.8433135726116968E-2</v>
      </c>
      <c r="AQ89" s="85">
        <f ca="1">IF(ISNUMBER(CORREL(ETL_Rtn!$C40:$C99,ETL_Rtn!AK40:AK99)),CORREL(ETL_Rtn!$C40:$C99,ETL_Rtn!AK40:AK99),"")</f>
        <v>-3.5081095188544402E-2</v>
      </c>
      <c r="AR89" s="85">
        <f ca="1">IF(ISNUMBER(CORREL(ETL_Rtn!$C40:$C99,ETL_Rtn!AL40:AL99)),CORREL(ETL_Rtn!$C40:$C99,ETL_Rtn!AL40:AL99),"")</f>
        <v>4.0058006980364082E-2</v>
      </c>
      <c r="AS89" s="85">
        <f ca="1">IF(ISNUMBER(CORREL(ETL_Rtn!$C40:$C99,ETL_Rtn!AM40:AM99)),CORREL(ETL_Rtn!$C40:$C99,ETL_Rtn!AM40:AM99),"")</f>
        <v>0.18350339263138898</v>
      </c>
      <c r="AT89" s="85">
        <f ca="1">IF(ISNUMBER(CORREL(ETL_Rtn!$C40:$C99,ETL_Rtn!AN40:AN99)),CORREL(ETL_Rtn!$C40:$C99,ETL_Rtn!AN40:AN99),"")</f>
        <v>0.25537763105984013</v>
      </c>
      <c r="AU89" s="85">
        <f ca="1">IF(ISNUMBER(CORREL(ETL_Rtn!$C40:$C99,ETL_Rtn!AO40:AO99)),CORREL(ETL_Rtn!$C40:$C99,ETL_Rtn!AO40:AO99),"")</f>
        <v>0.1688379835646574</v>
      </c>
      <c r="AV89" s="85">
        <f ca="1">IF(ISNUMBER(CORREL(ETL_Rtn!$C40:$C99,ETL_Rtn!AP40:AP99)),CORREL(ETL_Rtn!$C40:$C99,ETL_Rtn!AP40:AP99),"")</f>
        <v>0.16529203002284923</v>
      </c>
      <c r="AW89" s="85">
        <f ca="1">IF(ISNUMBER(CORREL(ETL_Rtn!$C40:$C99,ETL_Rtn!AQ40:AQ99)),CORREL(ETL_Rtn!$C40:$C99,ETL_Rtn!AQ40:AQ99),"")</f>
        <v>-9.5649442479519953E-2</v>
      </c>
      <c r="AX89" s="85">
        <f ca="1">IF(ISNUMBER(CORREL(ETL_Rtn!$C40:$C99,ETL_Rtn!AR40:AR99)),CORREL(ETL_Rtn!$C40:$C99,ETL_Rtn!AR40:AR99),"")</f>
        <v>-9.7345231082756681E-2</v>
      </c>
      <c r="AY89" s="85">
        <f ca="1">IF(ISNUMBER(CORREL(ETL_Rtn!$C40:$C99,ETL_Rtn!AS40:AS99)),CORREL(ETL_Rtn!$C40:$C99,ETL_Rtn!AS40:AS99),"")</f>
        <v>2.0816928607813822E-2</v>
      </c>
      <c r="AZ89" s="85">
        <f ca="1">IF(ISNUMBER(CORREL(ETL_Rtn!$C40:$C99,ETL_Rtn!AT40:AT99)),CORREL(ETL_Rtn!$C40:$C99,ETL_Rtn!AT40:AT99),"")</f>
        <v>-0.15562804685118586</v>
      </c>
      <c r="BA89" s="85">
        <f ca="1">IF(ISNUMBER(CORREL(ETL_Rtn!$C40:$C99,ETL_Rtn!AU40:AU99)),CORREL(ETL_Rtn!$C40:$C99,ETL_Rtn!AU40:AU99),"")</f>
        <v>-0.41836732655536513</v>
      </c>
      <c r="BB89" s="85">
        <f ca="1">IF(ISNUMBER(CORREL(ETL_Rtn!$C40:$C99,ETL_Rtn!AV40:AV99)),CORREL(ETL_Rtn!$C40:$C99,ETL_Rtn!AV40:AV99),"")</f>
        <v>-0.29074764131716319</v>
      </c>
      <c r="BC89" s="85">
        <f ca="1">IF(ISNUMBER(CORREL(ETL_Rtn!$C40:$C99,ETL_Rtn!AW40:AW99)),CORREL(ETL_Rtn!$C40:$C99,ETL_Rtn!AW40:AW99),"")</f>
        <v>-0.40485957788067034</v>
      </c>
      <c r="BD89" s="85">
        <f ca="1">IF(ISNUMBER(CORREL(ETL_Rtn!$C40:$C99,ETL_Rtn!AX40:AX99)),CORREL(ETL_Rtn!$C40:$C99,ETL_Rtn!AX40:AX99),"")</f>
        <v>-0.38561658262287579</v>
      </c>
      <c r="BE89" s="85">
        <f ca="1">IF(ISNUMBER(CORREL(ETL_Rtn!$C40:$C99,ETL_Rtn!AY40:AY99)),CORREL(ETL_Rtn!$C40:$C99,ETL_Rtn!AY40:AY99),"")</f>
        <v>-0.1563370518213642</v>
      </c>
      <c r="BF89" s="85">
        <f ca="1">IF(ISNUMBER(CORREL(ETL_Rtn!$C40:$C99,ETL_Rtn!AZ40:AZ99)),CORREL(ETL_Rtn!$C40:$C99,ETL_Rtn!AZ40:AZ99),"")</f>
        <v>-0.19179065318593541</v>
      </c>
      <c r="BG89" s="85">
        <f ca="1">IF(ISNUMBER(CORREL(ETL_Rtn!$C40:$C99,ETL_Rtn!BA40:BA99)),CORREL(ETL_Rtn!$C40:$C99,ETL_Rtn!BA40:BA99),"")</f>
        <v>-0.22149002322284966</v>
      </c>
      <c r="BH89" s="85">
        <f ca="1">IF(ISNUMBER(CORREL(ETL_Rtn!$C40:$C99,ETL_Rtn!BB40:BB99)),CORREL(ETL_Rtn!$C40:$C99,ETL_Rtn!BB40:BB99),"")</f>
        <v>-9.1380496102127437E-2</v>
      </c>
      <c r="BI89" s="85">
        <f ca="1">IF(ISNUMBER(CORREL(ETL_Rtn!$C40:$C99,ETL_Rtn!BC40:BC99)),CORREL(ETL_Rtn!$C40:$C99,ETL_Rtn!BC40:BC99),"")</f>
        <v>-0.40887872259692581</v>
      </c>
      <c r="BJ89" s="85">
        <f ca="1">IF(ISNUMBER(CORREL(ETL_Rtn!$C40:$C99,ETL_Rtn!BD40:BD99)),CORREL(ETL_Rtn!$C40:$C99,ETL_Rtn!BD40:BD99),"")</f>
        <v>-0.36321114301418028</v>
      </c>
      <c r="BK89" s="85">
        <f ca="1">IF(ISNUMBER(CORREL(ETL_Rtn!$C40:$C99,ETL_Rtn!BE40:BE99)),CORREL(ETL_Rtn!$C40:$C99,ETL_Rtn!BE40:BE99),"")</f>
        <v>-0.25971205351465665</v>
      </c>
      <c r="BL89" s="85">
        <f ca="1">IF(ISNUMBER(CORREL(ETL_Rtn!$C40:$C99,ETL_Rtn!BF40:BF99)),CORREL(ETL_Rtn!$C40:$C99,ETL_Rtn!BF40:BF99),"")</f>
        <v>-3.3601919439633331E-2</v>
      </c>
      <c r="BM89" s="85">
        <f ca="1">IF(ISNUMBER(CORREL(ETL_Rtn!$C40:$C99,ETL_Rtn!BG40:BG99)),CORREL(ETL_Rtn!$C40:$C99,ETL_Rtn!BG40:BG99),"")</f>
        <v>0.21698857238585179</v>
      </c>
      <c r="BN89" s="85">
        <f ca="1">IF(ISNUMBER(CORREL(ETL_Rtn!$C40:$C99,ETL_Rtn!BH40:BH99)),CORREL(ETL_Rtn!$C40:$C99,ETL_Rtn!BH40:BH99),"")</f>
        <v>0.25017818504413575</v>
      </c>
      <c r="BO89" s="85">
        <f ca="1">IF(ISNUMBER(CORREL(ETL_Rtn!$C40:$C99,ETL_Rtn!BI40:BI99)),CORREL(ETL_Rtn!$C40:$C99,ETL_Rtn!BI40:BI99),"")</f>
        <v>0.35378535123282978</v>
      </c>
      <c r="BP89" s="85">
        <f ca="1">IF(ISNUMBER(CORREL(ETL_Rtn!$C40:$C99,ETL_Rtn!BJ40:BJ99)),CORREL(ETL_Rtn!$C40:$C99,ETL_Rtn!BJ40:BJ99),"")</f>
        <v>-7.1673501391298799E-2</v>
      </c>
      <c r="BQ89" s="85">
        <f ca="1">IF(ISNUMBER(CORREL(ETL_Rtn!$C40:$C99,ETL_Rtn!BK40:BK99)),CORREL(ETL_Rtn!$C40:$C99,ETL_Rtn!BK40:BK99),"")</f>
        <v>0.25328299680547389</v>
      </c>
      <c r="BR89" s="85">
        <f ca="1">IF(ISNUMBER(CORREL(ETL_Rtn!$C40:$C99,ETL_Rtn!BL40:BL99)),CORREL(ETL_Rtn!$C40:$C99,ETL_Rtn!BL40:BL99),"")</f>
        <v>0.18023740244203634</v>
      </c>
      <c r="BS89" s="85">
        <f ca="1">IF(ISNUMBER(CORREL(ETL_Rtn!$C40:$C99,ETL_Rtn!BM40:BM99)),CORREL(ETL_Rtn!$C40:$C99,ETL_Rtn!BM40:BM99),"")</f>
        <v>0.13036492259107924</v>
      </c>
      <c r="BT89" s="85">
        <f ca="1">IF(ISNUMBER(CORREL(ETL_Rtn!$C40:$C99,ETL_Rtn!BN40:BN99)),CORREL(ETL_Rtn!$C40:$C99,ETL_Rtn!BN40:BN99),"")</f>
        <v>-3.5452723437087413E-2</v>
      </c>
      <c r="BU89" s="85">
        <f ca="1">IF(ISNUMBER(CORREL(ETL_Rtn!$C40:$C99,ETL_Rtn!BO40:BO99)),CORREL(ETL_Rtn!$C40:$C99,ETL_Rtn!BO40:BO99),"")</f>
        <v>-0.24586416560781707</v>
      </c>
      <c r="BV89" s="85">
        <f ca="1">IF(ISNUMBER(CORREL(ETL_Rtn!$C40:$C99,ETL_Rtn!BP40:BP99)),CORREL(ETL_Rtn!$C40:$C99,ETL_Rtn!BP40:BP99),"")</f>
        <v>5.2499551577157673E-3</v>
      </c>
      <c r="BW89" s="85">
        <f ca="1">IF(ISNUMBER(CORREL(ETL_Rtn!$C40:$C99,ETL_Rtn!BQ40:BQ99)),CORREL(ETL_Rtn!$C40:$C99,ETL_Rtn!BQ40:BQ99),"")</f>
        <v>-0.13747844558051842</v>
      </c>
      <c r="BY89" s="85">
        <f ca="1">VLOOKUP($E89,ETL_Price!$B$5:$CB$187,Main!BY$51,0)</f>
        <v>2822.43</v>
      </c>
      <c r="BZ89" s="85">
        <f ca="1">VLOOKUP($E89,ETL_Price!$B$5:$CB$187,Main!BZ$51,0)</f>
        <v>3606.75</v>
      </c>
      <c r="CA89" s="85">
        <f ca="1">VLOOKUP($E89,ETL_Price!$B$5:$CB$187,Main!CA$51,0)</f>
        <v>84482.46</v>
      </c>
      <c r="CB89" s="85">
        <f ca="1">VLOOKUP($E89,ETL_Price!$B$5:$CB$187,Main!CB$51,0)</f>
        <v>23291.97</v>
      </c>
      <c r="CC89" s="85">
        <f ca="1">VLOOKUP($E89,ETL_Price!$B$5:$CB$187,Main!CC$51,0)</f>
        <v>32607.29</v>
      </c>
      <c r="CD89" s="85">
        <f ca="1">VLOOKUP($E89,ETL_Price!$B$5:$CB$187,Main!CD$51,0)</f>
        <v>13389.38</v>
      </c>
      <c r="CE89" s="85">
        <f ca="1">VLOOKUP($E89,ETL_Price!$B$5:$CB$187,Main!CE$51,0)</f>
        <v>2371.39</v>
      </c>
      <c r="CF89" s="85">
        <f ca="1">VLOOKUP($E89,ETL_Price!$B$5:$CB$187,Main!CF$51,0)</f>
        <v>2629.09</v>
      </c>
      <c r="CG89" s="85">
        <f ca="1">VLOOKUP($E89,ETL_Price!$B$5:$CB$187,Main!CG$51,0)</f>
        <v>229.7578</v>
      </c>
      <c r="CH89" s="85">
        <f ca="1">VLOOKUP($E89,ETL_Price!$B$5:$CB$187,Main!CH$51,0)</f>
        <v>294.68</v>
      </c>
      <c r="CI89" s="85">
        <f ca="1">VLOOKUP($E89,ETL_Price!$B$5:$CB$187,Main!CI$51,0)</f>
        <v>275.95</v>
      </c>
      <c r="CJ89" s="85">
        <f ca="1">VLOOKUP($E89,ETL_Price!$B$5:$CB$187,Main!CJ$51,0)</f>
        <v>259.24</v>
      </c>
      <c r="CK89" s="85">
        <f ca="1">VLOOKUP($E89,ETL_Price!$B$5:$CB$187,Main!CK$51,0)</f>
        <v>241.94460000000001</v>
      </c>
      <c r="CL89" s="85">
        <f ca="1">VLOOKUP($E89,ETL_Price!$B$5:$CB$187,Main!CL$51,0)</f>
        <v>243.32810000000001</v>
      </c>
      <c r="CM89" s="85">
        <f ca="1">VLOOKUP($E89,ETL_Price!$B$5:$CB$187,Main!CM$51,0)</f>
        <v>135.0094</v>
      </c>
      <c r="CN89" s="85">
        <f ca="1">VLOOKUP($E89,ETL_Price!$B$5:$CB$187,Main!CN$51,0)</f>
        <v>235.82380000000001</v>
      </c>
      <c r="CO89" s="85">
        <f ca="1">VLOOKUP($E89,ETL_Price!$B$5:$CB$187,Main!CO$51,0)</f>
        <v>71.84</v>
      </c>
      <c r="CP89" s="85">
        <f ca="1">VLOOKUP($E89,ETL_Price!$B$5:$CB$187,Main!CP$51,0)</f>
        <v>124.68</v>
      </c>
      <c r="CQ89" s="85">
        <f ca="1">VLOOKUP($E89,ETL_Price!$B$5:$CB$187,Main!CQ$51,0)</f>
        <v>489.67259999999999</v>
      </c>
      <c r="CR89" s="85">
        <f ca="1">VLOOKUP($E89,ETL_Price!$B$5:$CB$187,Main!CR$51,0)</f>
        <v>222.33629999999999</v>
      </c>
      <c r="CS89" s="85">
        <f ca="1">VLOOKUP($E89,ETL_Price!$B$5:$CB$187,Main!CS$51,0)</f>
        <v>258.60559999999998</v>
      </c>
      <c r="CT89" s="85">
        <f ca="1">VLOOKUP($E89,ETL_Price!$B$5:$CB$187,Main!CT$51,0)</f>
        <v>2021.3</v>
      </c>
      <c r="CU89" s="85">
        <f ca="1">VLOOKUP($E89,ETL_Price!$B$5:$CB$187,Main!CU$51,0)</f>
        <v>2167.5300000000002</v>
      </c>
      <c r="CV89" s="85">
        <f ca="1">VLOOKUP($E89,ETL_Price!$B$5:$CB$187,Main!CV$51,0)</f>
        <v>2869.38</v>
      </c>
      <c r="CW89" s="85">
        <f ca="1">VLOOKUP($E89,ETL_Price!$B$5:$CB$187,Main!CW$51,0)</f>
        <v>149.62289999999999</v>
      </c>
      <c r="CX89" s="85">
        <f ca="1">VLOOKUP($E89,ETL_Price!$B$5:$CB$187,Main!CX$51,0)</f>
        <v>1323.24</v>
      </c>
      <c r="CY89" s="85">
        <f ca="1">VLOOKUP($E89,ETL_Price!$B$5:$CB$187,Main!CY$51,0)</f>
        <v>213.64709999999999</v>
      </c>
      <c r="CZ89" s="85">
        <f ca="1">VLOOKUP($E89,ETL_Price!$B$5:$CB$187,Main!CZ$51,0)</f>
        <v>189.9631</v>
      </c>
      <c r="DA89" s="85">
        <f ca="1">VLOOKUP($E89,ETL_Price!$B$5:$CB$187,Main!DA$51,0)</f>
        <v>288.24709999999999</v>
      </c>
      <c r="DB89" s="85">
        <f ca="1">VLOOKUP($E89,ETL_Price!$B$5:$CB$187,Main!DB$51,0)</f>
        <v>202.65729999999999</v>
      </c>
      <c r="DC89" s="85">
        <f ca="1">VLOOKUP($E89,ETL_Price!$B$5:$CB$187,Main!DC$51,0)</f>
        <v>202.79920000000001</v>
      </c>
      <c r="DD89" s="85">
        <f ca="1">VLOOKUP($E89,ETL_Price!$B$5:$CB$187,Main!DD$51,0)</f>
        <v>224.45429999999999</v>
      </c>
      <c r="DE89" s="85">
        <f ca="1">VLOOKUP($E89,ETL_Price!$B$5:$CB$187,Main!DE$51,0)</f>
        <v>216.9325</v>
      </c>
      <c r="DF89" s="85">
        <f ca="1">VLOOKUP($E89,ETL_Price!$B$5:$CB$187,Main!DF$51,0)</f>
        <v>283.2029</v>
      </c>
      <c r="DG89" s="85">
        <f ca="1">VLOOKUP($E89,ETL_Price!$B$5:$CB$187,Main!DG$51,0)</f>
        <v>2.7199</v>
      </c>
      <c r="DH89" s="85">
        <f ca="1">VLOOKUP($E89,ETL_Price!$B$5:$CB$187,Main!DH$51,0)</f>
        <v>0.68300000000000005</v>
      </c>
      <c r="DI89" s="85">
        <f ca="1">VLOOKUP($E89,ETL_Price!$B$5:$CB$187,Main!DI$51,0)</f>
        <v>2.0015000000000001</v>
      </c>
      <c r="DJ89" s="85">
        <f ca="1">VLOOKUP($E89,ETL_Price!$B$5:$CB$187,Main!DJ$51,0)</f>
        <v>2.1000999999999999</v>
      </c>
      <c r="DK89" s="85">
        <f ca="1">VLOOKUP($E89,ETL_Price!$B$5:$CB$187,Main!DK$51,0)</f>
        <v>2.4138999999999999</v>
      </c>
      <c r="DL89" s="85">
        <f ca="1">VLOOKUP($E89,ETL_Price!$B$5:$CB$187,Main!DL$51,0)</f>
        <v>1.425</v>
      </c>
      <c r="DM89" s="85">
        <f ca="1">VLOOKUP($E89,ETL_Price!$B$5:$CB$187,Main!DM$51,0)</f>
        <v>27.917300000000001</v>
      </c>
      <c r="DN89" s="85">
        <f ca="1">VLOOKUP($E89,ETL_Price!$B$5:$CB$187,Main!DN$51,0)</f>
        <v>1.88</v>
      </c>
      <c r="DO89" s="85">
        <f ca="1">VLOOKUP($E89,ETL_Price!$B$5:$CB$187,Main!DO$51,0)</f>
        <v>238.54499999999999</v>
      </c>
      <c r="DP89" s="85">
        <f ca="1">VLOOKUP($E89,ETL_Price!$B$5:$CB$187,Main!DP$51,0)</f>
        <v>96.206999999999994</v>
      </c>
      <c r="DQ89" s="85">
        <f ca="1">VLOOKUP($E89,ETL_Price!$B$5:$CB$187,Main!DQ$51,0)</f>
        <v>47.167999999999999</v>
      </c>
      <c r="DR89" s="85">
        <f ca="1">VLOOKUP($E89,ETL_Price!$B$5:$CB$187,Main!DR$51,0)</f>
        <v>300.99400000000003</v>
      </c>
      <c r="DS89" s="85">
        <f ca="1">VLOOKUP($E89,ETL_Price!$B$5:$CB$187,Main!DS$51,0)</f>
        <v>116.971</v>
      </c>
      <c r="DT89" s="85">
        <f ca="1">VLOOKUP($E89,ETL_Price!$B$5:$CB$187,Main!DT$51,0)</f>
        <v>212.5823</v>
      </c>
      <c r="DU89" s="85">
        <f ca="1">VLOOKUP($E89,ETL_Price!$B$5:$CB$187,Main!DU$51,0)</f>
        <v>150.44649999999999</v>
      </c>
      <c r="DV89" s="85">
        <f ca="1">VLOOKUP($E89,ETL_Price!$B$5:$CB$187,Main!DV$51,0)</f>
        <v>418.80169999999998</v>
      </c>
      <c r="DW89" s="85">
        <f ca="1">VLOOKUP($E89,ETL_Price!$B$5:$CB$187,Main!DW$51,0)</f>
        <v>14.79</v>
      </c>
      <c r="DX89" s="85">
        <f ca="1">VLOOKUP($E89,ETL_Price!$B$5:$CB$187,Main!DX$51,0)</f>
        <v>21.3</v>
      </c>
      <c r="DY89" s="85">
        <f ca="1">VLOOKUP($E89,ETL_Price!$B$5:$CB$187,Main!DY$51,0)</f>
        <v>8.33</v>
      </c>
      <c r="DZ89" s="85">
        <f ca="1">VLOOKUP($E89,ETL_Price!$B$5:$CB$187,Main!DZ$51,0)</f>
        <v>5.4924999999999997</v>
      </c>
      <c r="EA89" s="85">
        <f ca="1">VLOOKUP($E89,ETL_Price!$B$5:$CB$187,Main!EA$51,0)</f>
        <v>1335.4</v>
      </c>
      <c r="EB89" s="85">
        <f ca="1">VLOOKUP($E89,ETL_Price!$B$5:$CB$187,Main!EB$51,0)</f>
        <v>17.058</v>
      </c>
      <c r="EC89" s="85">
        <f ca="1">VLOOKUP($E89,ETL_Price!$B$5:$CB$187,Main!EC$51,0)</f>
        <v>64.5</v>
      </c>
      <c r="ED89" s="85">
        <f ca="1">VLOOKUP($E89,ETL_Price!$B$5:$CB$187,Main!ED$51,0)</f>
        <v>6.3281000000000001</v>
      </c>
      <c r="EE89" s="85">
        <f ca="1">VLOOKUP($E89,ETL_Price!$B$5:$CB$187,Main!EE$51,0)</f>
        <v>111.63</v>
      </c>
      <c r="EF89" s="85">
        <f ca="1">VLOOKUP($E89,ETL_Price!$B$5:$CB$187,Main!EF$51,0)</f>
        <v>1.2402</v>
      </c>
      <c r="EG89" s="85">
        <f ca="1">VLOOKUP($E89,ETL_Price!$B$5:$CB$187,Main!EG$51,0)</f>
        <v>1.4147000000000001</v>
      </c>
      <c r="EH89" s="85">
        <f ca="1">VLOOKUP($E89,ETL_Price!$B$5:$CB$187,Main!EH$51,0)</f>
        <v>108.78</v>
      </c>
      <c r="EI89" s="85">
        <f ca="1">VLOOKUP($E89,ETL_Price!$B$5:$CB$187,Main!EI$51,0)</f>
        <v>56.378</v>
      </c>
      <c r="EJ89" s="85">
        <f ca="1">VLOOKUP($E89,ETL_Price!$B$5:$CB$187,Main!EJ$51,0)</f>
        <v>11.9643</v>
      </c>
      <c r="EK89" s="85">
        <f ca="1">VLOOKUP($E89,ETL_Price!$B$5:$CB$187,Main!EK$51,0)</f>
        <v>3.1814</v>
      </c>
    </row>
    <row r="90" spans="1:141">
      <c r="C90" s="85">
        <f>MATCH(E90,ETL_Price!$B$5:$B$187,0)</f>
        <v>37</v>
      </c>
      <c r="E90" s="119">
        <f>IF(ISNUMBER(Equities!$C42),Equities!B42,"")</f>
        <v>43129</v>
      </c>
      <c r="F90" s="120">
        <f ca="1">IF(ISNUMBER(OFFSET(INDIRECT($F$50),Main!$C90,1)),OFFSET(INDIRECT($F$50),Main!$C90,1)/100,"")</f>
        <v>0.16255600000000001</v>
      </c>
      <c r="G90" s="120">
        <f ca="1">IF(ISNUMBER(VLOOKUP($E90,ETL_Price!$B$5:$DV$187,G$50,0)),VLOOKUP($E90,ETL_Price!$B$5:$DV$187,G$50,0)/100,"")</f>
        <v>6.93E-2</v>
      </c>
      <c r="H90" s="120">
        <f ca="1">IF(ISNUMBER(VLOOKUP($E90,ETL_Price!$B$5:$DV$187,H$50,0)),VLOOKUP($E90,ETL_Price!$B$5:$DV$187,H$50,0)/100,"")</f>
        <v>0.13300000000000001</v>
      </c>
      <c r="I90" s="120">
        <f ca="1">IF(ISNUMBER(VLOOKUP($E90,ETL_Price!$B$5:$DV$187,I$50,0)),VLOOKUP($E90,ETL_Price!$B$5:$DV$187,I$50,0)/100,"")</f>
        <v>0.19109999999999999</v>
      </c>
      <c r="K90" s="85">
        <f ca="1">IF(ISNUMBER(CORREL(ETL_Rtn!$C41:$C100,ETL_Rtn!E41:E100)),CORREL(ETL_Rtn!$C41:$C100,ETL_Rtn!E41:E100),"")</f>
        <v>0.37435753254413018</v>
      </c>
      <c r="L90" s="85">
        <f ca="1">IF(ISNUMBER(CORREL(ETL_Rtn!$C41:$C100,ETL_Rtn!F41:F100)),CORREL(ETL_Rtn!$C41:$C100,ETL_Rtn!F41:F100),"")</f>
        <v>0.20150807699592643</v>
      </c>
      <c r="M90" s="85">
        <f ca="1">IF(ISNUMBER(CORREL(ETL_Rtn!$C41:$C100,ETL_Rtn!G41:G100)),CORREL(ETL_Rtn!$C41:$C100,ETL_Rtn!G41:G100),"")</f>
        <v>0.15787589129326199</v>
      </c>
      <c r="N90" s="85">
        <f ca="1">IF(ISNUMBER(CORREL(ETL_Rtn!$C41:$C100,ETL_Rtn!H41:H100)),CORREL(ETL_Rtn!$C41:$C100,ETL_Rtn!H41:H100),"")</f>
        <v>0.37405369479784006</v>
      </c>
      <c r="O90" s="85">
        <f ca="1">IF(ISNUMBER(CORREL(ETL_Rtn!$C41:$C100,ETL_Rtn!I41:I100)),CORREL(ETL_Rtn!$C41:$C100,ETL_Rtn!I41:I100),"")</f>
        <v>0.8655118537716241</v>
      </c>
      <c r="P90" s="85">
        <f ca="1">IF(ISNUMBER(CORREL(ETL_Rtn!$C41:$C100,ETL_Rtn!J41:J100)),CORREL(ETL_Rtn!$C41:$C100,ETL_Rtn!J41:J100),"")</f>
        <v>0.77634663623417599</v>
      </c>
      <c r="Q90" s="85">
        <f ca="1">IF(ISNUMBER(CORREL(ETL_Rtn!$C41:$C100,ETL_Rtn!K41:K100)),CORREL(ETL_Rtn!$C41:$C100,ETL_Rtn!K41:K100),"")</f>
        <v>0.30882907064053078</v>
      </c>
      <c r="R90" s="85">
        <f ca="1">IF(ISNUMBER(CORREL(ETL_Rtn!$C41:$C100,ETL_Rtn!L41:L100)),CORREL(ETL_Rtn!$C41:$C100,ETL_Rtn!L41:L100),"")</f>
        <v>0.43172359015221334</v>
      </c>
      <c r="S90" s="85">
        <f ca="1">IF(ISNUMBER(CORREL(ETL_Rtn!$C41:$C100,ETL_Rtn!M41:M100)),CORREL(ETL_Rtn!$C41:$C100,ETL_Rtn!M41:M100),"")</f>
        <v>0.36424336665526375</v>
      </c>
      <c r="T90" s="85">
        <f ca="1">IF(ISNUMBER(CORREL(ETL_Rtn!$C41:$C100,ETL_Rtn!N41:N100)),CORREL(ETL_Rtn!$C41:$C100,ETL_Rtn!N41:N100),"")</f>
        <v>0.4291449146638539</v>
      </c>
      <c r="U90" s="85">
        <f ca="1">IF(ISNUMBER(CORREL(ETL_Rtn!$C41:$C100,ETL_Rtn!O41:O100)),CORREL(ETL_Rtn!$C41:$C100,ETL_Rtn!O41:O100),"")</f>
        <v>0.2578102707713657</v>
      </c>
      <c r="V90" s="85">
        <f ca="1">IF(ISNUMBER(CORREL(ETL_Rtn!$C41:$C100,ETL_Rtn!P41:P100)),CORREL(ETL_Rtn!$C41:$C100,ETL_Rtn!P41:P100),"")</f>
        <v>0.52894580441385508</v>
      </c>
      <c r="W90" s="85">
        <f ca="1">IF(ISNUMBER(CORREL(ETL_Rtn!$C41:$C100,ETL_Rtn!Q41:Q100)),CORREL(ETL_Rtn!$C41:$C100,ETL_Rtn!Q41:Q100),"")</f>
        <v>0.15169088460518682</v>
      </c>
      <c r="X90" s="85">
        <f ca="1">IF(ISNUMBER(CORREL(ETL_Rtn!$C41:$C100,ETL_Rtn!R41:R100)),CORREL(ETL_Rtn!$C41:$C100,ETL_Rtn!R41:R100),"")</f>
        <v>0.34483578483134203</v>
      </c>
      <c r="Y90" s="85">
        <f ca="1">IF(ISNUMBER(CORREL(ETL_Rtn!$C41:$C100,ETL_Rtn!S41:S100)),CORREL(ETL_Rtn!$C41:$C100,ETL_Rtn!S41:S100),"")</f>
        <v>0.24982836927807969</v>
      </c>
      <c r="Z90" s="85">
        <f ca="1">IF(ISNUMBER(CORREL(ETL_Rtn!$C41:$C100,ETL_Rtn!T41:T100)),CORREL(ETL_Rtn!$C41:$C100,ETL_Rtn!T41:T100),"")</f>
        <v>0.29061953086314396</v>
      </c>
      <c r="AA90" s="85">
        <f ca="1">IF(ISNUMBER(CORREL(ETL_Rtn!$C41:$C100,ETL_Rtn!U41:U100)),CORREL(ETL_Rtn!$C41:$C100,ETL_Rtn!U41:U100),"")</f>
        <v>0.22974114080376309</v>
      </c>
      <c r="AB90" s="85">
        <f ca="1">IF(ISNUMBER(CORREL(ETL_Rtn!$C41:$C100,ETL_Rtn!V41:V100)),CORREL(ETL_Rtn!$C41:$C100,ETL_Rtn!V41:V100),"")</f>
        <v>0.11621774311280628</v>
      </c>
      <c r="AC90" s="85">
        <f ca="1">IF(ISNUMBER(CORREL(ETL_Rtn!$C41:$C100,ETL_Rtn!W41:W100)),CORREL(ETL_Rtn!$C41:$C100,ETL_Rtn!W41:W100),"")</f>
        <v>-8.8322506024920283E-2</v>
      </c>
      <c r="AD90" s="85">
        <f ca="1">IF(ISNUMBER(CORREL(ETL_Rtn!$C41:$C100,ETL_Rtn!X41:X100)),CORREL(ETL_Rtn!$C41:$C100,ETL_Rtn!X41:X100),"")</f>
        <v>-7.9419038740374745E-2</v>
      </c>
      <c r="AE90" s="85">
        <f ca="1">IF(ISNUMBER(CORREL(ETL_Rtn!$C41:$C100,ETL_Rtn!Y41:Y100)),CORREL(ETL_Rtn!$C41:$C100,ETL_Rtn!Y41:Y100),"")</f>
        <v>-0.11720203273301218</v>
      </c>
      <c r="AF90" s="85">
        <f ca="1">IF(ISNUMBER(CORREL(ETL_Rtn!$C41:$C100,ETL_Rtn!Z41:Z100)),CORREL(ETL_Rtn!$C41:$C100,ETL_Rtn!Z41:Z100),"")</f>
        <v>-0.17213331207627036</v>
      </c>
      <c r="AG90" s="85">
        <f ca="1">IF(ISNUMBER(CORREL(ETL_Rtn!$C41:$C100,ETL_Rtn!AA41:AA100)),CORREL(ETL_Rtn!$C41:$C100,ETL_Rtn!AA41:AA100),"")</f>
        <v>-0.18715714159388272</v>
      </c>
      <c r="AH90" s="85">
        <f ca="1">IF(ISNUMBER(CORREL(ETL_Rtn!$C41:$C100,ETL_Rtn!AB41:AB100)),CORREL(ETL_Rtn!$C41:$C100,ETL_Rtn!AB41:AB100),"")</f>
        <v>-0.16888094714499657</v>
      </c>
      <c r="AI90" s="85">
        <f ca="1">IF(ISNUMBER(CORREL(ETL_Rtn!$C41:$C100,ETL_Rtn!AC41:AC100)),CORREL(ETL_Rtn!$C41:$C100,ETL_Rtn!AC41:AC100),"")</f>
        <v>0.17890214572335486</v>
      </c>
      <c r="AJ90" s="85">
        <f ca="1">IF(ISNUMBER(CORREL(ETL_Rtn!$C41:$C100,ETL_Rtn!AD41:AD100)),CORREL(ETL_Rtn!$C41:$C100,ETL_Rtn!AD41:AD100),"")</f>
        <v>0.22014372102545343</v>
      </c>
      <c r="AK90" s="85">
        <f ca="1">IF(ISNUMBER(CORREL(ETL_Rtn!$C41:$C100,ETL_Rtn!AE41:AE100)),CORREL(ETL_Rtn!$C41:$C100,ETL_Rtn!AE41:AE100),"")</f>
        <v>2.4649689195363017E-4</v>
      </c>
      <c r="AL90" s="85">
        <f ca="1">IF(ISNUMBER(CORREL(ETL_Rtn!$C41:$C100,ETL_Rtn!AF41:AF100)),CORREL(ETL_Rtn!$C41:$C100,ETL_Rtn!AF41:AF100),"")</f>
        <v>-3.1378179280381786E-2</v>
      </c>
      <c r="AM90" s="85">
        <f ca="1">IF(ISNUMBER(CORREL(ETL_Rtn!$C41:$C100,ETL_Rtn!AG41:AG100)),CORREL(ETL_Rtn!$C41:$C100,ETL_Rtn!AG41:AG100),"")</f>
        <v>0.15841483000847253</v>
      </c>
      <c r="AN90" s="85">
        <f ca="1">IF(ISNUMBER(CORREL(ETL_Rtn!$C41:$C100,ETL_Rtn!AH41:AH100)),CORREL(ETL_Rtn!$C41:$C100,ETL_Rtn!AH41:AH100),"")</f>
        <v>4.3104445634766109E-3</v>
      </c>
      <c r="AO90" s="85">
        <f ca="1">IF(ISNUMBER(CORREL(ETL_Rtn!$C41:$C100,ETL_Rtn!AI41:AI100)),CORREL(ETL_Rtn!$C41:$C100,ETL_Rtn!AI41:AI100),"")</f>
        <v>1.5014814952442679E-4</v>
      </c>
      <c r="AP90" s="85">
        <f ca="1">IF(ISNUMBER(CORREL(ETL_Rtn!$C41:$C100,ETL_Rtn!AJ41:AJ100)),CORREL(ETL_Rtn!$C41:$C100,ETL_Rtn!AJ41:AJ100),"")</f>
        <v>4.8000707218342348E-3</v>
      </c>
      <c r="AQ90" s="85">
        <f ca="1">IF(ISNUMBER(CORREL(ETL_Rtn!$C41:$C100,ETL_Rtn!AK41:AK100)),CORREL(ETL_Rtn!$C41:$C100,ETL_Rtn!AK41:AK100),"")</f>
        <v>-4.0860936248558147E-2</v>
      </c>
      <c r="AR90" s="85">
        <f ca="1">IF(ISNUMBER(CORREL(ETL_Rtn!$C41:$C100,ETL_Rtn!AL41:AL100)),CORREL(ETL_Rtn!$C41:$C100,ETL_Rtn!AL41:AL100),"")</f>
        <v>8.7678996308073742E-3</v>
      </c>
      <c r="AS90" s="85">
        <f ca="1">IF(ISNUMBER(CORREL(ETL_Rtn!$C41:$C100,ETL_Rtn!AM41:AM100)),CORREL(ETL_Rtn!$C41:$C100,ETL_Rtn!AM41:AM100),"")</f>
        <v>0.19774777390655654</v>
      </c>
      <c r="AT90" s="85">
        <f ca="1">IF(ISNUMBER(CORREL(ETL_Rtn!$C41:$C100,ETL_Rtn!AN41:AN100)),CORREL(ETL_Rtn!$C41:$C100,ETL_Rtn!AN41:AN100),"")</f>
        <v>0.23837738158109056</v>
      </c>
      <c r="AU90" s="85">
        <f ca="1">IF(ISNUMBER(CORREL(ETL_Rtn!$C41:$C100,ETL_Rtn!AO41:AO100)),CORREL(ETL_Rtn!$C41:$C100,ETL_Rtn!AO41:AO100),"")</f>
        <v>0.14767093218558278</v>
      </c>
      <c r="AV90" s="85">
        <f ca="1">IF(ISNUMBER(CORREL(ETL_Rtn!$C41:$C100,ETL_Rtn!AP41:AP100)),CORREL(ETL_Rtn!$C41:$C100,ETL_Rtn!AP41:AP100),"")</f>
        <v>0.17253283139869899</v>
      </c>
      <c r="AW90" s="85">
        <f ca="1">IF(ISNUMBER(CORREL(ETL_Rtn!$C41:$C100,ETL_Rtn!AQ41:AQ100)),CORREL(ETL_Rtn!$C41:$C100,ETL_Rtn!AQ41:AQ100),"")</f>
        <v>-7.3819847797522029E-2</v>
      </c>
      <c r="AX90" s="85">
        <f ca="1">IF(ISNUMBER(CORREL(ETL_Rtn!$C41:$C100,ETL_Rtn!AR41:AR100)),CORREL(ETL_Rtn!$C41:$C100,ETL_Rtn!AR41:AR100),"")</f>
        <v>-0.10821561583672785</v>
      </c>
      <c r="AY90" s="85">
        <f ca="1">IF(ISNUMBER(CORREL(ETL_Rtn!$C41:$C100,ETL_Rtn!AS41:AS100)),CORREL(ETL_Rtn!$C41:$C100,ETL_Rtn!AS41:AS100),"")</f>
        <v>7.8121087210009281E-3</v>
      </c>
      <c r="AZ90" s="85">
        <f ca="1">IF(ISNUMBER(CORREL(ETL_Rtn!$C41:$C100,ETL_Rtn!AT41:AT100)),CORREL(ETL_Rtn!$C41:$C100,ETL_Rtn!AT41:AT100),"")</f>
        <v>-0.16532771677434163</v>
      </c>
      <c r="BA90" s="85">
        <f ca="1">IF(ISNUMBER(CORREL(ETL_Rtn!$C41:$C100,ETL_Rtn!AU41:AU100)),CORREL(ETL_Rtn!$C41:$C100,ETL_Rtn!AU41:AU100),"")</f>
        <v>-0.36070096234869664</v>
      </c>
      <c r="BB90" s="85">
        <f ca="1">IF(ISNUMBER(CORREL(ETL_Rtn!$C41:$C100,ETL_Rtn!AV41:AV100)),CORREL(ETL_Rtn!$C41:$C100,ETL_Rtn!AV41:AV100),"")</f>
        <v>-0.24740901058718032</v>
      </c>
      <c r="BC90" s="85">
        <f ca="1">IF(ISNUMBER(CORREL(ETL_Rtn!$C41:$C100,ETL_Rtn!AW41:AW100)),CORREL(ETL_Rtn!$C41:$C100,ETL_Rtn!AW41:AW100),"")</f>
        <v>-0.34945873914441278</v>
      </c>
      <c r="BD90" s="85">
        <f ca="1">IF(ISNUMBER(CORREL(ETL_Rtn!$C41:$C100,ETL_Rtn!AX41:AX100)),CORREL(ETL_Rtn!$C41:$C100,ETL_Rtn!AX41:AX100),"")</f>
        <v>-0.32705386614773324</v>
      </c>
      <c r="BE90" s="85">
        <f ca="1">IF(ISNUMBER(CORREL(ETL_Rtn!$C41:$C100,ETL_Rtn!AY41:AY100)),CORREL(ETL_Rtn!$C41:$C100,ETL_Rtn!AY41:AY100),"")</f>
        <v>-0.12597370861664001</v>
      </c>
      <c r="BF90" s="85">
        <f ca="1">IF(ISNUMBER(CORREL(ETL_Rtn!$C41:$C100,ETL_Rtn!AZ41:AZ100)),CORREL(ETL_Rtn!$C41:$C100,ETL_Rtn!AZ41:AZ100),"")</f>
        <v>-0.16060457541168224</v>
      </c>
      <c r="BG90" s="85">
        <f ca="1">IF(ISNUMBER(CORREL(ETL_Rtn!$C41:$C100,ETL_Rtn!BA41:BA100)),CORREL(ETL_Rtn!$C41:$C100,ETL_Rtn!BA41:BA100),"")</f>
        <v>-0.18879615288135132</v>
      </c>
      <c r="BH90" s="85">
        <f ca="1">IF(ISNUMBER(CORREL(ETL_Rtn!$C41:$C100,ETL_Rtn!BB41:BB100)),CORREL(ETL_Rtn!$C41:$C100,ETL_Rtn!BB41:BB100),"")</f>
        <v>-6.90306166831961E-2</v>
      </c>
      <c r="BI90" s="85">
        <f ca="1">IF(ISNUMBER(CORREL(ETL_Rtn!$C41:$C100,ETL_Rtn!BC41:BC100)),CORREL(ETL_Rtn!$C41:$C100,ETL_Rtn!BC41:BC100),"")</f>
        <v>-0.38057630768828327</v>
      </c>
      <c r="BJ90" s="85">
        <f ca="1">IF(ISNUMBER(CORREL(ETL_Rtn!$C41:$C100,ETL_Rtn!BD41:BD100)),CORREL(ETL_Rtn!$C41:$C100,ETL_Rtn!BD41:BD100),"")</f>
        <v>-0.33995867815078801</v>
      </c>
      <c r="BK90" s="85">
        <f ca="1">IF(ISNUMBER(CORREL(ETL_Rtn!$C41:$C100,ETL_Rtn!BE41:BE100)),CORREL(ETL_Rtn!$C41:$C100,ETL_Rtn!BE41:BE100),"")</f>
        <v>-0.25429639181657937</v>
      </c>
      <c r="BL90" s="85">
        <f ca="1">IF(ISNUMBER(CORREL(ETL_Rtn!$C41:$C100,ETL_Rtn!BF41:BF100)),CORREL(ETL_Rtn!$C41:$C100,ETL_Rtn!BF41:BF100),"")</f>
        <v>-3.2030614990478976E-2</v>
      </c>
      <c r="BM90" s="85">
        <f ca="1">IF(ISNUMBER(CORREL(ETL_Rtn!$C41:$C100,ETL_Rtn!BG41:BG100)),CORREL(ETL_Rtn!$C41:$C100,ETL_Rtn!BG41:BG100),"")</f>
        <v>0.18893525463635466</v>
      </c>
      <c r="BN90" s="85">
        <f ca="1">IF(ISNUMBER(CORREL(ETL_Rtn!$C41:$C100,ETL_Rtn!BH41:BH100)),CORREL(ETL_Rtn!$C41:$C100,ETL_Rtn!BH41:BH100),"")</f>
        <v>0.21630846672926468</v>
      </c>
      <c r="BO90" s="85">
        <f ca="1">IF(ISNUMBER(CORREL(ETL_Rtn!$C41:$C100,ETL_Rtn!BI41:BI100)),CORREL(ETL_Rtn!$C41:$C100,ETL_Rtn!BI41:BI100),"")</f>
        <v>0.31684810852857742</v>
      </c>
      <c r="BP90" s="85">
        <f ca="1">IF(ISNUMBER(CORREL(ETL_Rtn!$C41:$C100,ETL_Rtn!BJ41:BJ100)),CORREL(ETL_Rtn!$C41:$C100,ETL_Rtn!BJ41:BJ100),"")</f>
        <v>-6.2817350422086207E-2</v>
      </c>
      <c r="BQ90" s="85">
        <f ca="1">IF(ISNUMBER(CORREL(ETL_Rtn!$C41:$C100,ETL_Rtn!BK41:BK100)),CORREL(ETL_Rtn!$C41:$C100,ETL_Rtn!BK41:BK100),"")</f>
        <v>0.21418829828495289</v>
      </c>
      <c r="BR90" s="85">
        <f ca="1">IF(ISNUMBER(CORREL(ETL_Rtn!$C41:$C100,ETL_Rtn!BL41:BL100)),CORREL(ETL_Rtn!$C41:$C100,ETL_Rtn!BL41:BL100),"")</f>
        <v>0.17467685970934774</v>
      </c>
      <c r="BS90" s="85">
        <f ca="1">IF(ISNUMBER(CORREL(ETL_Rtn!$C41:$C100,ETL_Rtn!BM41:BM100)),CORREL(ETL_Rtn!$C41:$C100,ETL_Rtn!BM41:BM100),"")</f>
        <v>0.15145725582992053</v>
      </c>
      <c r="BT90" s="85">
        <f ca="1">IF(ISNUMBER(CORREL(ETL_Rtn!$C41:$C100,ETL_Rtn!BN41:BN100)),CORREL(ETL_Rtn!$C41:$C100,ETL_Rtn!BN41:BN100),"")</f>
        <v>-3.0497050439343507E-2</v>
      </c>
      <c r="BU90" s="85">
        <f ca="1">IF(ISNUMBER(CORREL(ETL_Rtn!$C41:$C100,ETL_Rtn!BO41:BO100)),CORREL(ETL_Rtn!$C41:$C100,ETL_Rtn!BO41:BO100),"")</f>
        <v>-0.22123914284697646</v>
      </c>
      <c r="BV90" s="85">
        <f ca="1">IF(ISNUMBER(CORREL(ETL_Rtn!$C41:$C100,ETL_Rtn!BP41:BP100)),CORREL(ETL_Rtn!$C41:$C100,ETL_Rtn!BP41:BP100),"")</f>
        <v>3.5565030886456954E-2</v>
      </c>
      <c r="BW90" s="85">
        <f ca="1">IF(ISNUMBER(CORREL(ETL_Rtn!$C41:$C100,ETL_Rtn!BQ41:BQ100)),CORREL(ETL_Rtn!$C41:$C100,ETL_Rtn!BQ41:BQ100),"")</f>
        <v>-9.3596486745617477E-2</v>
      </c>
      <c r="BY90" s="85">
        <f ca="1">VLOOKUP($E90,ETL_Price!$B$5:$CB$187,Main!BY$51,0)</f>
        <v>2853.53</v>
      </c>
      <c r="BZ90" s="85">
        <f ca="1">VLOOKUP($E90,ETL_Price!$B$5:$CB$187,Main!BZ$51,0)</f>
        <v>3643.04</v>
      </c>
      <c r="CA90" s="85">
        <f ca="1">VLOOKUP($E90,ETL_Price!$B$5:$CB$187,Main!CA$51,0)</f>
        <v>84698.02</v>
      </c>
      <c r="CB90" s="85">
        <f ca="1">VLOOKUP($E90,ETL_Price!$B$5:$CB$187,Main!CB$51,0)</f>
        <v>23629.34</v>
      </c>
      <c r="CC90" s="85">
        <f ca="1">VLOOKUP($E90,ETL_Price!$B$5:$CB$187,Main!CC$51,0)</f>
        <v>32966.89</v>
      </c>
      <c r="CD90" s="85">
        <f ca="1">VLOOKUP($E90,ETL_Price!$B$5:$CB$187,Main!CD$51,0)</f>
        <v>13659.59</v>
      </c>
      <c r="CE90" s="85">
        <f ca="1">VLOOKUP($E90,ETL_Price!$B$5:$CB$187,Main!CE$51,0)</f>
        <v>2398.02</v>
      </c>
      <c r="CF90" s="85">
        <f ca="1">VLOOKUP($E90,ETL_Price!$B$5:$CB$187,Main!CF$51,0)</f>
        <v>2649.23</v>
      </c>
      <c r="CG90" s="85">
        <f ca="1">VLOOKUP($E90,ETL_Price!$B$5:$CB$187,Main!CG$51,0)</f>
        <v>234.17</v>
      </c>
      <c r="CH90" s="85">
        <f ca="1">VLOOKUP($E90,ETL_Price!$B$5:$CB$187,Main!CH$51,0)</f>
        <v>297.42</v>
      </c>
      <c r="CI90" s="85">
        <f ca="1">VLOOKUP($E90,ETL_Price!$B$5:$CB$187,Main!CI$51,0)</f>
        <v>277.98</v>
      </c>
      <c r="CJ90" s="85">
        <f ca="1">VLOOKUP($E90,ETL_Price!$B$5:$CB$187,Main!CJ$51,0)</f>
        <v>260.48</v>
      </c>
      <c r="CK90" s="85">
        <f ca="1">VLOOKUP($E90,ETL_Price!$B$5:$CB$187,Main!CK$51,0)</f>
        <v>242.69890000000001</v>
      </c>
      <c r="CL90" s="85">
        <f ca="1">VLOOKUP($E90,ETL_Price!$B$5:$CB$187,Main!CL$51,0)</f>
        <v>247.37540000000001</v>
      </c>
      <c r="CM90" s="85">
        <f ca="1">VLOOKUP($E90,ETL_Price!$B$5:$CB$187,Main!CM$51,0)</f>
        <v>136.24799999999999</v>
      </c>
      <c r="CN90" s="85">
        <f ca="1">VLOOKUP($E90,ETL_Price!$B$5:$CB$187,Main!CN$51,0)</f>
        <v>238.24619999999999</v>
      </c>
      <c r="CO90" s="85">
        <f ca="1">VLOOKUP($E90,ETL_Price!$B$5:$CB$187,Main!CO$51,0)</f>
        <v>72.13</v>
      </c>
      <c r="CP90" s="85">
        <f ca="1">VLOOKUP($E90,ETL_Price!$B$5:$CB$187,Main!CP$51,0)</f>
        <v>124.76</v>
      </c>
      <c r="CQ90" s="85">
        <f ca="1">VLOOKUP($E90,ETL_Price!$B$5:$CB$187,Main!CQ$51,0)</f>
        <v>489.26319999999998</v>
      </c>
      <c r="CR90" s="85">
        <f ca="1">VLOOKUP($E90,ETL_Price!$B$5:$CB$187,Main!CR$51,0)</f>
        <v>222.05080000000001</v>
      </c>
      <c r="CS90" s="85">
        <f ca="1">VLOOKUP($E90,ETL_Price!$B$5:$CB$187,Main!CS$51,0)</f>
        <v>258.53280000000001</v>
      </c>
      <c r="CT90" s="85">
        <f ca="1">VLOOKUP($E90,ETL_Price!$B$5:$CB$187,Main!CT$51,0)</f>
        <v>2024.37</v>
      </c>
      <c r="CU90" s="85">
        <f ca="1">VLOOKUP($E90,ETL_Price!$B$5:$CB$187,Main!CU$51,0)</f>
        <v>2170.5100000000002</v>
      </c>
      <c r="CV90" s="85">
        <f ca="1">VLOOKUP($E90,ETL_Price!$B$5:$CB$187,Main!CV$51,0)</f>
        <v>2875.57</v>
      </c>
      <c r="CW90" s="85">
        <f ca="1">VLOOKUP($E90,ETL_Price!$B$5:$CB$187,Main!CW$51,0)</f>
        <v>149.8914</v>
      </c>
      <c r="CX90" s="85">
        <f ca="1">VLOOKUP($E90,ETL_Price!$B$5:$CB$187,Main!CX$51,0)</f>
        <v>1324.925</v>
      </c>
      <c r="CY90" s="85">
        <f ca="1">VLOOKUP($E90,ETL_Price!$B$5:$CB$187,Main!CY$51,0)</f>
        <v>213.62710000000001</v>
      </c>
      <c r="CZ90" s="85">
        <f ca="1">VLOOKUP($E90,ETL_Price!$B$5:$CB$187,Main!CZ$51,0)</f>
        <v>189.92869999999999</v>
      </c>
      <c r="DA90" s="85">
        <f ca="1">VLOOKUP($E90,ETL_Price!$B$5:$CB$187,Main!DA$51,0)</f>
        <v>288.30779999999999</v>
      </c>
      <c r="DB90" s="85">
        <f ca="1">VLOOKUP($E90,ETL_Price!$B$5:$CB$187,Main!DB$51,0)</f>
        <v>202.8013</v>
      </c>
      <c r="DC90" s="85">
        <f ca="1">VLOOKUP($E90,ETL_Price!$B$5:$CB$187,Main!DC$51,0)</f>
        <v>202.64769999999999</v>
      </c>
      <c r="DD90" s="85">
        <f ca="1">VLOOKUP($E90,ETL_Price!$B$5:$CB$187,Main!DD$51,0)</f>
        <v>224.31870000000001</v>
      </c>
      <c r="DE90" s="85">
        <f ca="1">VLOOKUP($E90,ETL_Price!$B$5:$CB$187,Main!DE$51,0)</f>
        <v>216.99680000000001</v>
      </c>
      <c r="DF90" s="85">
        <f ca="1">VLOOKUP($E90,ETL_Price!$B$5:$CB$187,Main!DF$51,0)</f>
        <v>283.76089999999999</v>
      </c>
      <c r="DG90" s="85">
        <f ca="1">VLOOKUP($E90,ETL_Price!$B$5:$CB$187,Main!DG$51,0)</f>
        <v>2.6936</v>
      </c>
      <c r="DH90" s="85">
        <f ca="1">VLOOKUP($E90,ETL_Price!$B$5:$CB$187,Main!DH$51,0)</f>
        <v>0.69399999999999995</v>
      </c>
      <c r="DI90" s="85">
        <f ca="1">VLOOKUP($E90,ETL_Price!$B$5:$CB$187,Main!DI$51,0)</f>
        <v>2.0110999999999999</v>
      </c>
      <c r="DJ90" s="85">
        <f ca="1">VLOOKUP($E90,ETL_Price!$B$5:$CB$187,Main!DJ$51,0)</f>
        <v>2.0945</v>
      </c>
      <c r="DK90" s="85">
        <f ca="1">VLOOKUP($E90,ETL_Price!$B$5:$CB$187,Main!DK$51,0)</f>
        <v>2.3854000000000002</v>
      </c>
      <c r="DL90" s="85">
        <f ca="1">VLOOKUP($E90,ETL_Price!$B$5:$CB$187,Main!DL$51,0)</f>
        <v>1.4390000000000001</v>
      </c>
      <c r="DM90" s="85">
        <f ca="1">VLOOKUP($E90,ETL_Price!$B$5:$CB$187,Main!DM$51,0)</f>
        <v>27.569700000000001</v>
      </c>
      <c r="DN90" s="85">
        <f ca="1">VLOOKUP($E90,ETL_Price!$B$5:$CB$187,Main!DN$51,0)</f>
        <v>2.31</v>
      </c>
      <c r="DO90" s="85">
        <f ca="1">VLOOKUP($E90,ETL_Price!$B$5:$CB$187,Main!DO$51,0)</f>
        <v>233.435</v>
      </c>
      <c r="DP90" s="85">
        <f ca="1">VLOOKUP($E90,ETL_Price!$B$5:$CB$187,Main!DP$51,0)</f>
        <v>94.299000000000007</v>
      </c>
      <c r="DQ90" s="85">
        <f ca="1">VLOOKUP($E90,ETL_Price!$B$5:$CB$187,Main!DQ$51,0)</f>
        <v>46.542999999999999</v>
      </c>
      <c r="DR90" s="85">
        <f ca="1">VLOOKUP($E90,ETL_Price!$B$5:$CB$187,Main!DR$51,0)</f>
        <v>296.44600000000003</v>
      </c>
      <c r="DS90" s="85">
        <f ca="1">VLOOKUP($E90,ETL_Price!$B$5:$CB$187,Main!DS$51,0)</f>
        <v>116.08499999999999</v>
      </c>
      <c r="DT90" s="85">
        <f ca="1">VLOOKUP($E90,ETL_Price!$B$5:$CB$187,Main!DT$51,0)</f>
        <v>211.15780000000001</v>
      </c>
      <c r="DU90" s="85">
        <f ca="1">VLOOKUP($E90,ETL_Price!$B$5:$CB$187,Main!DU$51,0)</f>
        <v>149.1722</v>
      </c>
      <c r="DV90" s="85">
        <f ca="1">VLOOKUP($E90,ETL_Price!$B$5:$CB$187,Main!DV$51,0)</f>
        <v>416.8177</v>
      </c>
      <c r="DW90" s="85">
        <f ca="1">VLOOKUP($E90,ETL_Price!$B$5:$CB$187,Main!DW$51,0)</f>
        <v>13.84</v>
      </c>
      <c r="DX90" s="85">
        <f ca="1">VLOOKUP($E90,ETL_Price!$B$5:$CB$187,Main!DX$51,0)</f>
        <v>20.79</v>
      </c>
      <c r="DY90" s="85">
        <f ca="1">VLOOKUP($E90,ETL_Price!$B$5:$CB$187,Main!DY$51,0)</f>
        <v>8.1999999999999993</v>
      </c>
      <c r="DZ90" s="85">
        <f ca="1">VLOOKUP($E90,ETL_Price!$B$5:$CB$187,Main!DZ$51,0)</f>
        <v>5.44</v>
      </c>
      <c r="EA90" s="85">
        <f ca="1">VLOOKUP($E90,ETL_Price!$B$5:$CB$187,Main!EA$51,0)</f>
        <v>1340.3</v>
      </c>
      <c r="EB90" s="85">
        <f ca="1">VLOOKUP($E90,ETL_Price!$B$5:$CB$187,Main!EB$51,0)</f>
        <v>17.126999999999999</v>
      </c>
      <c r="EC90" s="85">
        <f ca="1">VLOOKUP($E90,ETL_Price!$B$5:$CB$187,Main!EC$51,0)</f>
        <v>65.56</v>
      </c>
      <c r="ED90" s="85">
        <f ca="1">VLOOKUP($E90,ETL_Price!$B$5:$CB$187,Main!ED$51,0)</f>
        <v>6.3380999999999998</v>
      </c>
      <c r="EE90" s="85">
        <f ca="1">VLOOKUP($E90,ETL_Price!$B$5:$CB$187,Main!EE$51,0)</f>
        <v>111.7</v>
      </c>
      <c r="EF90" s="85">
        <f ca="1">VLOOKUP($E90,ETL_Price!$B$5:$CB$187,Main!EF$51,0)</f>
        <v>1.2383</v>
      </c>
      <c r="EG90" s="85">
        <f ca="1">VLOOKUP($E90,ETL_Price!$B$5:$CB$187,Main!EG$51,0)</f>
        <v>1.4074</v>
      </c>
      <c r="EH90" s="85">
        <f ca="1">VLOOKUP($E90,ETL_Price!$B$5:$CB$187,Main!EH$51,0)</f>
        <v>108.96</v>
      </c>
      <c r="EI90" s="85">
        <f ca="1">VLOOKUP($E90,ETL_Price!$B$5:$CB$187,Main!EI$51,0)</f>
        <v>56.319699999999997</v>
      </c>
      <c r="EJ90" s="85">
        <f ca="1">VLOOKUP($E90,ETL_Price!$B$5:$CB$187,Main!EJ$51,0)</f>
        <v>11.941599999999999</v>
      </c>
      <c r="EK90" s="85">
        <f ca="1">VLOOKUP($E90,ETL_Price!$B$5:$CB$187,Main!EK$51,0)</f>
        <v>3.1553</v>
      </c>
    </row>
    <row r="91" spans="1:141">
      <c r="C91" s="85">
        <f>MATCH(E91,ETL_Price!$B$5:$B$187,0)</f>
        <v>38</v>
      </c>
      <c r="E91" s="119">
        <f>IF(ISNUMBER(Equities!$C43),Equities!B43,"")</f>
        <v>43126</v>
      </c>
      <c r="F91" s="120">
        <f ca="1">IF(ISNUMBER(OFFSET(INDIRECT($F$50),Main!$C91,1)),OFFSET(INDIRECT($F$50),Main!$C91,1)/100,"")</f>
        <v>0.16162899999999999</v>
      </c>
      <c r="G91" s="120">
        <f ca="1">IF(ISNUMBER(VLOOKUP($E91,ETL_Price!$B$5:$DV$187,G$50,0)),VLOOKUP($E91,ETL_Price!$B$5:$DV$187,G$50,0)/100,"")</f>
        <v>6.6900000000000001E-2</v>
      </c>
      <c r="H91" s="120">
        <f ca="1">IF(ISNUMBER(VLOOKUP($E91,ETL_Price!$B$5:$DV$187,H$50,0)),VLOOKUP($E91,ETL_Price!$B$5:$DV$187,H$50,0)/100,"")</f>
        <v>0.1323</v>
      </c>
      <c r="I91" s="120">
        <f ca="1">IF(ISNUMBER(VLOOKUP($E91,ETL_Price!$B$5:$DV$187,I$50,0)),VLOOKUP($E91,ETL_Price!$B$5:$DV$187,I$50,0)/100,"")</f>
        <v>0.19089999999999999</v>
      </c>
      <c r="K91" s="85">
        <f ca="1">IF(ISNUMBER(CORREL(ETL_Rtn!$C42:$C101,ETL_Rtn!E42:E101)),CORREL(ETL_Rtn!$C42:$C101,ETL_Rtn!E42:E101),"")</f>
        <v>0.32517033094158354</v>
      </c>
      <c r="L91" s="85">
        <f ca="1">IF(ISNUMBER(CORREL(ETL_Rtn!$C42:$C101,ETL_Rtn!F42:F101)),CORREL(ETL_Rtn!$C42:$C101,ETL_Rtn!F42:F101),"")</f>
        <v>0.18886407449442116</v>
      </c>
      <c r="M91" s="85">
        <f ca="1">IF(ISNUMBER(CORREL(ETL_Rtn!$C42:$C101,ETL_Rtn!G42:G101)),CORREL(ETL_Rtn!$C42:$C101,ETL_Rtn!G42:G101),"")</f>
        <v>0.1360212779010036</v>
      </c>
      <c r="N91" s="85">
        <f ca="1">IF(ISNUMBER(CORREL(ETL_Rtn!$C42:$C101,ETL_Rtn!H42:H101)),CORREL(ETL_Rtn!$C42:$C101,ETL_Rtn!H42:H101),"")</f>
        <v>0.37148127413479082</v>
      </c>
      <c r="O91" s="85">
        <f ca="1">IF(ISNUMBER(CORREL(ETL_Rtn!$C42:$C101,ETL_Rtn!I42:I101)),CORREL(ETL_Rtn!$C42:$C101,ETL_Rtn!I42:I101),"")</f>
        <v>0.83780167662396043</v>
      </c>
      <c r="P91" s="85">
        <f ca="1">IF(ISNUMBER(CORREL(ETL_Rtn!$C42:$C101,ETL_Rtn!J42:J101)),CORREL(ETL_Rtn!$C42:$C101,ETL_Rtn!J42:J101),"")</f>
        <v>0.7375664109847474</v>
      </c>
      <c r="Q91" s="85">
        <f ca="1">IF(ISNUMBER(CORREL(ETL_Rtn!$C42:$C101,ETL_Rtn!K42:K101)),CORREL(ETL_Rtn!$C42:$C101,ETL_Rtn!K42:K101),"")</f>
        <v>0.25806296953248836</v>
      </c>
      <c r="R91" s="85">
        <f ca="1">IF(ISNUMBER(CORREL(ETL_Rtn!$C42:$C101,ETL_Rtn!L42:L101)),CORREL(ETL_Rtn!$C42:$C101,ETL_Rtn!L42:L101),"")</f>
        <v>0.38716620569904342</v>
      </c>
      <c r="S91" s="85">
        <f ca="1">IF(ISNUMBER(CORREL(ETL_Rtn!$C42:$C101,ETL_Rtn!M42:M101)),CORREL(ETL_Rtn!$C42:$C101,ETL_Rtn!M42:M101),"")</f>
        <v>0.36135591103606302</v>
      </c>
      <c r="T91" s="85">
        <f ca="1">IF(ISNUMBER(CORREL(ETL_Rtn!$C42:$C101,ETL_Rtn!N42:N101)),CORREL(ETL_Rtn!$C42:$C101,ETL_Rtn!N42:N101),"")</f>
        <v>0.3953579443042361</v>
      </c>
      <c r="U91" s="85">
        <f ca="1">IF(ISNUMBER(CORREL(ETL_Rtn!$C42:$C101,ETL_Rtn!O42:O101)),CORREL(ETL_Rtn!$C42:$C101,ETL_Rtn!O42:O101),"")</f>
        <v>0.20449207843691533</v>
      </c>
      <c r="V91" s="85">
        <f ca="1">IF(ISNUMBER(CORREL(ETL_Rtn!$C42:$C101,ETL_Rtn!P42:P101)),CORREL(ETL_Rtn!$C42:$C101,ETL_Rtn!P42:P101),"")</f>
        <v>0.50731151620002335</v>
      </c>
      <c r="W91" s="85">
        <f ca="1">IF(ISNUMBER(CORREL(ETL_Rtn!$C42:$C101,ETL_Rtn!Q42:Q101)),CORREL(ETL_Rtn!$C42:$C101,ETL_Rtn!Q42:Q101),"")</f>
        <v>2.5669508909020818E-2</v>
      </c>
      <c r="X91" s="85">
        <f ca="1">IF(ISNUMBER(CORREL(ETL_Rtn!$C42:$C101,ETL_Rtn!R42:R101)),CORREL(ETL_Rtn!$C42:$C101,ETL_Rtn!R42:R101),"")</f>
        <v>0.29674542357568284</v>
      </c>
      <c r="Y91" s="85">
        <f ca="1">IF(ISNUMBER(CORREL(ETL_Rtn!$C42:$C101,ETL_Rtn!S42:S101)),CORREL(ETL_Rtn!$C42:$C101,ETL_Rtn!S42:S101),"")</f>
        <v>0.18113610143512096</v>
      </c>
      <c r="Z91" s="85">
        <f ca="1">IF(ISNUMBER(CORREL(ETL_Rtn!$C42:$C101,ETL_Rtn!T42:T101)),CORREL(ETL_Rtn!$C42:$C101,ETL_Rtn!T42:T101),"")</f>
        <v>0.26398131264377755</v>
      </c>
      <c r="AA91" s="85">
        <f ca="1">IF(ISNUMBER(CORREL(ETL_Rtn!$C42:$C101,ETL_Rtn!U42:U101)),CORREL(ETL_Rtn!$C42:$C101,ETL_Rtn!U42:U101),"")</f>
        <v>9.8696190131730685E-2</v>
      </c>
      <c r="AB91" s="85">
        <f ca="1">IF(ISNUMBER(CORREL(ETL_Rtn!$C42:$C101,ETL_Rtn!V42:V101)),CORREL(ETL_Rtn!$C42:$C101,ETL_Rtn!V42:V101),"")</f>
        <v>5.280413686993754E-2</v>
      </c>
      <c r="AC91" s="85">
        <f ca="1">IF(ISNUMBER(CORREL(ETL_Rtn!$C42:$C101,ETL_Rtn!W42:W101)),CORREL(ETL_Rtn!$C42:$C101,ETL_Rtn!W42:W101),"")</f>
        <v>-0.15526548551450975</v>
      </c>
      <c r="AD91" s="85">
        <f ca="1">IF(ISNUMBER(CORREL(ETL_Rtn!$C42:$C101,ETL_Rtn!X42:X101)),CORREL(ETL_Rtn!$C42:$C101,ETL_Rtn!X42:X101),"")</f>
        <v>-0.14732506229247297</v>
      </c>
      <c r="AE91" s="85">
        <f ca="1">IF(ISNUMBER(CORREL(ETL_Rtn!$C42:$C101,ETL_Rtn!Y42:Y101)),CORREL(ETL_Rtn!$C42:$C101,ETL_Rtn!Y42:Y101),"")</f>
        <v>-0.18044395668289342</v>
      </c>
      <c r="AF91" s="85">
        <f ca="1">IF(ISNUMBER(CORREL(ETL_Rtn!$C42:$C101,ETL_Rtn!Z42:Z101)),CORREL(ETL_Rtn!$C42:$C101,ETL_Rtn!Z42:Z101),"")</f>
        <v>-0.16968110985978838</v>
      </c>
      <c r="AG91" s="85">
        <f ca="1">IF(ISNUMBER(CORREL(ETL_Rtn!$C42:$C101,ETL_Rtn!AA42:AA101)),CORREL(ETL_Rtn!$C42:$C101,ETL_Rtn!AA42:AA101),"")</f>
        <v>-0.18163393592129004</v>
      </c>
      <c r="AH91" s="85">
        <f ca="1">IF(ISNUMBER(CORREL(ETL_Rtn!$C42:$C101,ETL_Rtn!AB42:AB101)),CORREL(ETL_Rtn!$C42:$C101,ETL_Rtn!AB42:AB101),"")</f>
        <v>-0.1725027361919805</v>
      </c>
      <c r="AI91" s="85">
        <f ca="1">IF(ISNUMBER(CORREL(ETL_Rtn!$C42:$C101,ETL_Rtn!AC42:AC101)),CORREL(ETL_Rtn!$C42:$C101,ETL_Rtn!AC42:AC101),"")</f>
        <v>0.23047143075274665</v>
      </c>
      <c r="AJ91" s="85">
        <f ca="1">IF(ISNUMBER(CORREL(ETL_Rtn!$C42:$C101,ETL_Rtn!AD42:AD101)),CORREL(ETL_Rtn!$C42:$C101,ETL_Rtn!AD42:AD101),"")</f>
        <v>0.13295688341041162</v>
      </c>
      <c r="AK91" s="85">
        <f ca="1">IF(ISNUMBER(CORREL(ETL_Rtn!$C42:$C101,ETL_Rtn!AE42:AE101)),CORREL(ETL_Rtn!$C42:$C101,ETL_Rtn!AE42:AE101),"")</f>
        <v>-6.8235488965452132E-2</v>
      </c>
      <c r="AL91" s="85">
        <f ca="1">IF(ISNUMBER(CORREL(ETL_Rtn!$C42:$C101,ETL_Rtn!AF42:AF101)),CORREL(ETL_Rtn!$C42:$C101,ETL_Rtn!AF42:AF101),"")</f>
        <v>-9.8258430946222886E-2</v>
      </c>
      <c r="AM91" s="85">
        <f ca="1">IF(ISNUMBER(CORREL(ETL_Rtn!$C42:$C101,ETL_Rtn!AG42:AG101)),CORREL(ETL_Rtn!$C42:$C101,ETL_Rtn!AG42:AG101),"")</f>
        <v>0.11559527871739396</v>
      </c>
      <c r="AN91" s="85">
        <f ca="1">IF(ISNUMBER(CORREL(ETL_Rtn!$C42:$C101,ETL_Rtn!AH42:AH101)),CORREL(ETL_Rtn!$C42:$C101,ETL_Rtn!AH42:AH101),"")</f>
        <v>-6.1898920210715087E-2</v>
      </c>
      <c r="AO91" s="85">
        <f ca="1">IF(ISNUMBER(CORREL(ETL_Rtn!$C42:$C101,ETL_Rtn!AI42:AI101)),CORREL(ETL_Rtn!$C42:$C101,ETL_Rtn!AI42:AI101),"")</f>
        <v>-5.7588047128818924E-2</v>
      </c>
      <c r="AP91" s="85">
        <f ca="1">IF(ISNUMBER(CORREL(ETL_Rtn!$C42:$C101,ETL_Rtn!AJ42:AJ101)),CORREL(ETL_Rtn!$C42:$C101,ETL_Rtn!AJ42:AJ101),"")</f>
        <v>-7.5103981192801789E-2</v>
      </c>
      <c r="AQ91" s="85">
        <f ca="1">IF(ISNUMBER(CORREL(ETL_Rtn!$C42:$C101,ETL_Rtn!AK42:AK101)),CORREL(ETL_Rtn!$C42:$C101,ETL_Rtn!AK42:AK101),"")</f>
        <v>-0.10371286561456619</v>
      </c>
      <c r="AR91" s="85">
        <f ca="1">IF(ISNUMBER(CORREL(ETL_Rtn!$C42:$C101,ETL_Rtn!AL42:AL101)),CORREL(ETL_Rtn!$C42:$C101,ETL_Rtn!AL42:AL101),"")</f>
        <v>-4.9674795086923892E-2</v>
      </c>
      <c r="AS91" s="85">
        <f ca="1">IF(ISNUMBER(CORREL(ETL_Rtn!$C42:$C101,ETL_Rtn!AM42:AM101)),CORREL(ETL_Rtn!$C42:$C101,ETL_Rtn!AM42:AM101),"")</f>
        <v>0.20344482846860767</v>
      </c>
      <c r="AT91" s="85">
        <f ca="1">IF(ISNUMBER(CORREL(ETL_Rtn!$C42:$C101,ETL_Rtn!AN42:AN101)),CORREL(ETL_Rtn!$C42:$C101,ETL_Rtn!AN42:AN101),"")</f>
        <v>0.2446300604051462</v>
      </c>
      <c r="AU91" s="85">
        <f ca="1">IF(ISNUMBER(CORREL(ETL_Rtn!$C42:$C101,ETL_Rtn!AO42:AO101)),CORREL(ETL_Rtn!$C42:$C101,ETL_Rtn!AO42:AO101),"")</f>
        <v>0.14004893158962384</v>
      </c>
      <c r="AV91" s="85">
        <f ca="1">IF(ISNUMBER(CORREL(ETL_Rtn!$C42:$C101,ETL_Rtn!AP42:AP101)),CORREL(ETL_Rtn!$C42:$C101,ETL_Rtn!AP42:AP101),"")</f>
        <v>0.1775546772816268</v>
      </c>
      <c r="AW91" s="85">
        <f ca="1">IF(ISNUMBER(CORREL(ETL_Rtn!$C42:$C101,ETL_Rtn!AQ42:AQ101)),CORREL(ETL_Rtn!$C42:$C101,ETL_Rtn!AQ42:AQ101),"")</f>
        <v>-7.881180398609601E-2</v>
      </c>
      <c r="AX91" s="85">
        <f ca="1">IF(ISNUMBER(CORREL(ETL_Rtn!$C42:$C101,ETL_Rtn!AR42:AR101)),CORREL(ETL_Rtn!$C42:$C101,ETL_Rtn!AR42:AR101),"")</f>
        <v>-9.5558302811533991E-2</v>
      </c>
      <c r="AY91" s="85">
        <f ca="1">IF(ISNUMBER(CORREL(ETL_Rtn!$C42:$C101,ETL_Rtn!AS42:AS101)),CORREL(ETL_Rtn!$C42:$C101,ETL_Rtn!AS42:AS101),"")</f>
        <v>-6.5989272643523196E-3</v>
      </c>
      <c r="AZ91" s="85">
        <f ca="1">IF(ISNUMBER(CORREL(ETL_Rtn!$C42:$C101,ETL_Rtn!AT42:AT101)),CORREL(ETL_Rtn!$C42:$C101,ETL_Rtn!AT42:AT101),"")</f>
        <v>-0.16920454470045126</v>
      </c>
      <c r="BA91" s="85">
        <f ca="1">IF(ISNUMBER(CORREL(ETL_Rtn!$C42:$C101,ETL_Rtn!AU42:AU101)),CORREL(ETL_Rtn!$C42:$C101,ETL_Rtn!AU42:AU101),"")</f>
        <v>-0.33936314560811798</v>
      </c>
      <c r="BB91" s="85">
        <f ca="1">IF(ISNUMBER(CORREL(ETL_Rtn!$C42:$C101,ETL_Rtn!AV42:AV101)),CORREL(ETL_Rtn!$C42:$C101,ETL_Rtn!AV42:AV101),"")</f>
        <v>-0.21219210904965261</v>
      </c>
      <c r="BC91" s="85">
        <f ca="1">IF(ISNUMBER(CORREL(ETL_Rtn!$C42:$C101,ETL_Rtn!AW42:AW101)),CORREL(ETL_Rtn!$C42:$C101,ETL_Rtn!AW42:AW101),"")</f>
        <v>-0.30323759488164048</v>
      </c>
      <c r="BD91" s="85">
        <f ca="1">IF(ISNUMBER(CORREL(ETL_Rtn!$C42:$C101,ETL_Rtn!AX42:AX101)),CORREL(ETL_Rtn!$C42:$C101,ETL_Rtn!AX42:AX101),"")</f>
        <v>-0.30891615151157747</v>
      </c>
      <c r="BE91" s="85">
        <f ca="1">IF(ISNUMBER(CORREL(ETL_Rtn!$C42:$C101,ETL_Rtn!AY42:AY101)),CORREL(ETL_Rtn!$C42:$C101,ETL_Rtn!AY42:AY101),"")</f>
        <v>-0.10220233382395688</v>
      </c>
      <c r="BF91" s="85">
        <f ca="1">IF(ISNUMBER(CORREL(ETL_Rtn!$C42:$C101,ETL_Rtn!AZ42:AZ101)),CORREL(ETL_Rtn!$C42:$C101,ETL_Rtn!AZ42:AZ101),"")</f>
        <v>-0.15389068614472562</v>
      </c>
      <c r="BG91" s="85">
        <f ca="1">IF(ISNUMBER(CORREL(ETL_Rtn!$C42:$C101,ETL_Rtn!BA42:BA101)),CORREL(ETL_Rtn!$C42:$C101,ETL_Rtn!BA42:BA101),"")</f>
        <v>-0.17710261059973406</v>
      </c>
      <c r="BH91" s="85">
        <f ca="1">IF(ISNUMBER(CORREL(ETL_Rtn!$C42:$C101,ETL_Rtn!BB42:BB101)),CORREL(ETL_Rtn!$C42:$C101,ETL_Rtn!BB42:BB101),"")</f>
        <v>-7.6811855263482998E-2</v>
      </c>
      <c r="BI91" s="85">
        <f ca="1">IF(ISNUMBER(CORREL(ETL_Rtn!$C42:$C101,ETL_Rtn!BC42:BC101)),CORREL(ETL_Rtn!$C42:$C101,ETL_Rtn!BC42:BC101),"")</f>
        <v>-0.29487518299473015</v>
      </c>
      <c r="BJ91" s="85">
        <f ca="1">IF(ISNUMBER(CORREL(ETL_Rtn!$C42:$C101,ETL_Rtn!BD42:BD101)),CORREL(ETL_Rtn!$C42:$C101,ETL_Rtn!BD42:BD101),"")</f>
        <v>-0.30518035039599384</v>
      </c>
      <c r="BK91" s="85">
        <f ca="1">IF(ISNUMBER(CORREL(ETL_Rtn!$C42:$C101,ETL_Rtn!BE42:BE101)),CORREL(ETL_Rtn!$C42:$C101,ETL_Rtn!BE42:BE101),"")</f>
        <v>-0.26830204568542765</v>
      </c>
      <c r="BL91" s="85">
        <f ca="1">IF(ISNUMBER(CORREL(ETL_Rtn!$C42:$C101,ETL_Rtn!BF42:BF101)),CORREL(ETL_Rtn!$C42:$C101,ETL_Rtn!BF42:BF101),"")</f>
        <v>-6.6151287243024035E-2</v>
      </c>
      <c r="BM91" s="85">
        <f ca="1">IF(ISNUMBER(CORREL(ETL_Rtn!$C42:$C101,ETL_Rtn!BG42:BG101)),CORREL(ETL_Rtn!$C42:$C101,ETL_Rtn!BG42:BG101),"")</f>
        <v>0.18192181314951478</v>
      </c>
      <c r="BN91" s="85">
        <f ca="1">IF(ISNUMBER(CORREL(ETL_Rtn!$C42:$C101,ETL_Rtn!BH42:BH101)),CORREL(ETL_Rtn!$C42:$C101,ETL_Rtn!BH42:BH101),"")</f>
        <v>0.22141738732853372</v>
      </c>
      <c r="BO91" s="85">
        <f ca="1">IF(ISNUMBER(CORREL(ETL_Rtn!$C42:$C101,ETL_Rtn!BI42:BI101)),CORREL(ETL_Rtn!$C42:$C101,ETL_Rtn!BI42:BI101),"")</f>
        <v>0.34061187041670699</v>
      </c>
      <c r="BP91" s="85">
        <f ca="1">IF(ISNUMBER(CORREL(ETL_Rtn!$C42:$C101,ETL_Rtn!BJ42:BJ101)),CORREL(ETL_Rtn!$C42:$C101,ETL_Rtn!BJ42:BJ101),"")</f>
        <v>-4.1319306106389037E-2</v>
      </c>
      <c r="BQ91" s="85">
        <f ca="1">IF(ISNUMBER(CORREL(ETL_Rtn!$C42:$C101,ETL_Rtn!BK42:BK101)),CORREL(ETL_Rtn!$C42:$C101,ETL_Rtn!BK42:BK101),"")</f>
        <v>0.18618134248001672</v>
      </c>
      <c r="BR91" s="85">
        <f ca="1">IF(ISNUMBER(CORREL(ETL_Rtn!$C42:$C101,ETL_Rtn!BL42:BL101)),CORREL(ETL_Rtn!$C42:$C101,ETL_Rtn!BL42:BL101),"")</f>
        <v>0.13699865663507863</v>
      </c>
      <c r="BS91" s="85">
        <f ca="1">IF(ISNUMBER(CORREL(ETL_Rtn!$C42:$C101,ETL_Rtn!BM42:BM101)),CORREL(ETL_Rtn!$C42:$C101,ETL_Rtn!BM42:BM101),"")</f>
        <v>0.14047578058136409</v>
      </c>
      <c r="BT91" s="85">
        <f ca="1">IF(ISNUMBER(CORREL(ETL_Rtn!$C42:$C101,ETL_Rtn!BN42:BN101)),CORREL(ETL_Rtn!$C42:$C101,ETL_Rtn!BN42:BN101),"")</f>
        <v>-1.5153351711503926E-2</v>
      </c>
      <c r="BU91" s="85">
        <f ca="1">IF(ISNUMBER(CORREL(ETL_Rtn!$C42:$C101,ETL_Rtn!BO42:BO101)),CORREL(ETL_Rtn!$C42:$C101,ETL_Rtn!BO42:BO101),"")</f>
        <v>-0.20772939084820366</v>
      </c>
      <c r="BV91" s="85">
        <f ca="1">IF(ISNUMBER(CORREL(ETL_Rtn!$C42:$C101,ETL_Rtn!BP42:BP101)),CORREL(ETL_Rtn!$C42:$C101,ETL_Rtn!BP42:BP101),"")</f>
        <v>4.8340934883915776E-2</v>
      </c>
      <c r="BW91" s="85">
        <f ca="1">IF(ISNUMBER(CORREL(ETL_Rtn!$C42:$C101,ETL_Rtn!BQ42:BQ101)),CORREL(ETL_Rtn!$C42:$C101,ETL_Rtn!BQ42:BQ101),"")</f>
        <v>-0.14287576526098664</v>
      </c>
      <c r="BY91" s="85">
        <f ca="1">VLOOKUP($E91,ETL_Price!$B$5:$CB$187,Main!BY$51,0)</f>
        <v>2872.87</v>
      </c>
      <c r="BZ91" s="85">
        <f ca="1">VLOOKUP($E91,ETL_Price!$B$5:$CB$187,Main!BZ$51,0)</f>
        <v>3647.41</v>
      </c>
      <c r="CA91" s="85">
        <f ca="1">VLOOKUP($E91,ETL_Price!$B$5:$CB$187,Main!CA$51,0)</f>
        <v>85530.84</v>
      </c>
      <c r="CB91" s="85">
        <f ca="1">VLOOKUP($E91,ETL_Price!$B$5:$CB$187,Main!CB$51,0)</f>
        <v>23631.88</v>
      </c>
      <c r="CC91" s="85">
        <f ca="1">VLOOKUP($E91,ETL_Price!$B$5:$CB$187,Main!CC$51,0)</f>
        <v>33154.120000000003</v>
      </c>
      <c r="CD91" s="85">
        <f ca="1">VLOOKUP($E91,ETL_Price!$B$5:$CB$187,Main!CD$51,0)</f>
        <v>13723.96</v>
      </c>
      <c r="CE91" s="85">
        <f ca="1">VLOOKUP($E91,ETL_Price!$B$5:$CB$187,Main!CE$51,0)</f>
        <v>2415.16</v>
      </c>
      <c r="CF91" s="85">
        <f ca="1">VLOOKUP($E91,ETL_Price!$B$5:$CB$187,Main!CF$51,0)</f>
        <v>2667.49</v>
      </c>
      <c r="CG91" s="85">
        <f ca="1">VLOOKUP($E91,ETL_Price!$B$5:$CB$187,Main!CG$51,0)</f>
        <v>237.21870000000001</v>
      </c>
      <c r="CH91" s="85">
        <f ca="1">VLOOKUP($E91,ETL_Price!$B$5:$CB$187,Main!CH$51,0)</f>
        <v>298.55</v>
      </c>
      <c r="CI91" s="85">
        <f ca="1">VLOOKUP($E91,ETL_Price!$B$5:$CB$187,Main!CI$51,0)</f>
        <v>279.75</v>
      </c>
      <c r="CJ91" s="85">
        <f ca="1">VLOOKUP($E91,ETL_Price!$B$5:$CB$187,Main!CJ$51,0)</f>
        <v>261.45</v>
      </c>
      <c r="CK91" s="85">
        <f ca="1">VLOOKUP($E91,ETL_Price!$B$5:$CB$187,Main!CK$51,0)</f>
        <v>244.76750000000001</v>
      </c>
      <c r="CL91" s="85">
        <f ca="1">VLOOKUP($E91,ETL_Price!$B$5:$CB$187,Main!CL$51,0)</f>
        <v>248.37459999999999</v>
      </c>
      <c r="CM91" s="85">
        <f ca="1">VLOOKUP($E91,ETL_Price!$B$5:$CB$187,Main!CM$51,0)</f>
        <v>136.87799999999999</v>
      </c>
      <c r="CN91" s="85">
        <f ca="1">VLOOKUP($E91,ETL_Price!$B$5:$CB$187,Main!CN$51,0)</f>
        <v>240.19309999999999</v>
      </c>
      <c r="CO91" s="85">
        <f ca="1">VLOOKUP($E91,ETL_Price!$B$5:$CB$187,Main!CO$51,0)</f>
        <v>72.84</v>
      </c>
      <c r="CP91" s="85">
        <f ca="1">VLOOKUP($E91,ETL_Price!$B$5:$CB$187,Main!CP$51,0)</f>
        <v>126.18</v>
      </c>
      <c r="CQ91" s="85">
        <f ca="1">VLOOKUP($E91,ETL_Price!$B$5:$CB$187,Main!CQ$51,0)</f>
        <v>491.38929999999999</v>
      </c>
      <c r="CR91" s="85">
        <f ca="1">VLOOKUP($E91,ETL_Price!$B$5:$CB$187,Main!CR$51,0)</f>
        <v>223.2063</v>
      </c>
      <c r="CS91" s="85">
        <f ca="1">VLOOKUP($E91,ETL_Price!$B$5:$CB$187,Main!CS$51,0)</f>
        <v>259.4479</v>
      </c>
      <c r="CT91" s="85">
        <f ca="1">VLOOKUP($E91,ETL_Price!$B$5:$CB$187,Main!CT$51,0)</f>
        <v>2026.96</v>
      </c>
      <c r="CU91" s="85">
        <f ca="1">VLOOKUP($E91,ETL_Price!$B$5:$CB$187,Main!CU$51,0)</f>
        <v>2173.59</v>
      </c>
      <c r="CV91" s="85">
        <f ca="1">VLOOKUP($E91,ETL_Price!$B$5:$CB$187,Main!CV$51,0)</f>
        <v>2878.84</v>
      </c>
      <c r="CW91" s="85">
        <f ca="1">VLOOKUP($E91,ETL_Price!$B$5:$CB$187,Main!CW$51,0)</f>
        <v>149.88149999999999</v>
      </c>
      <c r="CX91" s="85">
        <f ca="1">VLOOKUP($E91,ETL_Price!$B$5:$CB$187,Main!CX$51,0)</f>
        <v>1328.1210000000001</v>
      </c>
      <c r="CY91" s="85">
        <f ca="1">VLOOKUP($E91,ETL_Price!$B$5:$CB$187,Main!CY$51,0)</f>
        <v>214.16370000000001</v>
      </c>
      <c r="CZ91" s="85">
        <f ca="1">VLOOKUP($E91,ETL_Price!$B$5:$CB$187,Main!CZ$51,0)</f>
        <v>190.47669999999999</v>
      </c>
      <c r="DA91" s="85">
        <f ca="1">VLOOKUP($E91,ETL_Price!$B$5:$CB$187,Main!DA$51,0)</f>
        <v>288.65640000000002</v>
      </c>
      <c r="DB91" s="85">
        <f ca="1">VLOOKUP($E91,ETL_Price!$B$5:$CB$187,Main!DB$51,0)</f>
        <v>203.34970000000001</v>
      </c>
      <c r="DC91" s="85">
        <f ca="1">VLOOKUP($E91,ETL_Price!$B$5:$CB$187,Main!DC$51,0)</f>
        <v>203.03309999999999</v>
      </c>
      <c r="DD91" s="85">
        <f ca="1">VLOOKUP($E91,ETL_Price!$B$5:$CB$187,Main!DD$51,0)</f>
        <v>224.97980000000001</v>
      </c>
      <c r="DE91" s="85">
        <f ca="1">VLOOKUP($E91,ETL_Price!$B$5:$CB$187,Main!DE$51,0)</f>
        <v>217.99870000000001</v>
      </c>
      <c r="DF91" s="85">
        <f ca="1">VLOOKUP($E91,ETL_Price!$B$5:$CB$187,Main!DF$51,0)</f>
        <v>284.97989999999999</v>
      </c>
      <c r="DG91" s="85">
        <f ca="1">VLOOKUP($E91,ETL_Price!$B$5:$CB$187,Main!DG$51,0)</f>
        <v>2.6598999999999999</v>
      </c>
      <c r="DH91" s="85">
        <f ca="1">VLOOKUP($E91,ETL_Price!$B$5:$CB$187,Main!DH$51,0)</f>
        <v>0.629</v>
      </c>
      <c r="DI91" s="85">
        <f ca="1">VLOOKUP($E91,ETL_Price!$B$5:$CB$187,Main!DI$51,0)</f>
        <v>2.0245000000000002</v>
      </c>
      <c r="DJ91" s="85">
        <f ca="1">VLOOKUP($E91,ETL_Price!$B$5:$CB$187,Main!DJ$51,0)</f>
        <v>2.0901000000000001</v>
      </c>
      <c r="DK91" s="85">
        <f ca="1">VLOOKUP($E91,ETL_Price!$B$5:$CB$187,Main!DK$51,0)</f>
        <v>2.3936999999999999</v>
      </c>
      <c r="DL91" s="85">
        <f ca="1">VLOOKUP($E91,ETL_Price!$B$5:$CB$187,Main!DL$51,0)</f>
        <v>1.431</v>
      </c>
      <c r="DM91" s="85">
        <f ca="1">VLOOKUP($E91,ETL_Price!$B$5:$CB$187,Main!DM$51,0)</f>
        <v>28.3552</v>
      </c>
      <c r="DN91" s="85">
        <f ca="1">VLOOKUP($E91,ETL_Price!$B$5:$CB$187,Main!DN$51,0)</f>
        <v>2.31</v>
      </c>
      <c r="DO91" s="85">
        <f ca="1">VLOOKUP($E91,ETL_Price!$B$5:$CB$187,Main!DO$51,0)</f>
        <v>230.85499999999999</v>
      </c>
      <c r="DP91" s="85">
        <f ca="1">VLOOKUP($E91,ETL_Price!$B$5:$CB$187,Main!DP$51,0)</f>
        <v>93.620999999999995</v>
      </c>
      <c r="DQ91" s="85">
        <f ca="1">VLOOKUP($E91,ETL_Price!$B$5:$CB$187,Main!DQ$51,0)</f>
        <v>45.256999999999998</v>
      </c>
      <c r="DR91" s="85">
        <f ca="1">VLOOKUP($E91,ETL_Price!$B$5:$CB$187,Main!DR$51,0)</f>
        <v>292.02600000000001</v>
      </c>
      <c r="DS91" s="85">
        <f ca="1">VLOOKUP($E91,ETL_Price!$B$5:$CB$187,Main!DS$51,0)</f>
        <v>113.524</v>
      </c>
      <c r="DT91" s="85">
        <f ca="1">VLOOKUP($E91,ETL_Price!$B$5:$CB$187,Main!DT$51,0)</f>
        <v>212.63630000000001</v>
      </c>
      <c r="DU91" s="85">
        <f ca="1">VLOOKUP($E91,ETL_Price!$B$5:$CB$187,Main!DU$51,0)</f>
        <v>150.36750000000001</v>
      </c>
      <c r="DV91" s="85">
        <f ca="1">VLOOKUP($E91,ETL_Price!$B$5:$CB$187,Main!DV$51,0)</f>
        <v>419.59100000000001</v>
      </c>
      <c r="DW91" s="85">
        <f ca="1">VLOOKUP($E91,ETL_Price!$B$5:$CB$187,Main!DW$51,0)</f>
        <v>11.08</v>
      </c>
      <c r="DX91" s="85">
        <f ca="1">VLOOKUP($E91,ETL_Price!$B$5:$CB$187,Main!DX$51,0)</f>
        <v>18.920000000000002</v>
      </c>
      <c r="DY91" s="85">
        <f ca="1">VLOOKUP($E91,ETL_Price!$B$5:$CB$187,Main!DY$51,0)</f>
        <v>8.14</v>
      </c>
      <c r="DZ91" s="85">
        <f ca="1">VLOOKUP($E91,ETL_Price!$B$5:$CB$187,Main!DZ$51,0)</f>
        <v>5.5724999999999998</v>
      </c>
      <c r="EA91" s="85">
        <f ca="1">VLOOKUP($E91,ETL_Price!$B$5:$CB$187,Main!EA$51,0)</f>
        <v>1352.1</v>
      </c>
      <c r="EB91" s="85">
        <f ca="1">VLOOKUP($E91,ETL_Price!$B$5:$CB$187,Main!EB$51,0)</f>
        <v>17.440999999999999</v>
      </c>
      <c r="EC91" s="85">
        <f ca="1">VLOOKUP($E91,ETL_Price!$B$5:$CB$187,Main!EC$51,0)</f>
        <v>66.14</v>
      </c>
      <c r="ED91" s="85">
        <f ca="1">VLOOKUP($E91,ETL_Price!$B$5:$CB$187,Main!ED$51,0)</f>
        <v>6.3262999999999998</v>
      </c>
      <c r="EE91" s="85">
        <f ca="1">VLOOKUP($E91,ETL_Price!$B$5:$CB$187,Main!EE$51,0)</f>
        <v>111.92</v>
      </c>
      <c r="EF91" s="85">
        <f ca="1">VLOOKUP($E91,ETL_Price!$B$5:$CB$187,Main!EF$51,0)</f>
        <v>1.2426999999999999</v>
      </c>
      <c r="EG91" s="85">
        <f ca="1">VLOOKUP($E91,ETL_Price!$B$5:$CB$187,Main!EG$51,0)</f>
        <v>1.4159999999999999</v>
      </c>
      <c r="EH91" s="85">
        <f ca="1">VLOOKUP($E91,ETL_Price!$B$5:$CB$187,Main!EH$51,0)</f>
        <v>108.58</v>
      </c>
      <c r="EI91" s="85">
        <f ca="1">VLOOKUP($E91,ETL_Price!$B$5:$CB$187,Main!EI$51,0)</f>
        <v>56.268099999999997</v>
      </c>
      <c r="EJ91" s="85">
        <f ca="1">VLOOKUP($E91,ETL_Price!$B$5:$CB$187,Main!EJ$51,0)</f>
        <v>11.862299999999999</v>
      </c>
      <c r="EK91" s="85">
        <f ca="1">VLOOKUP($E91,ETL_Price!$B$5:$CB$187,Main!EK$51,0)</f>
        <v>3.1482000000000001</v>
      </c>
    </row>
    <row r="92" spans="1:141">
      <c r="C92" s="85">
        <f>MATCH(E92,ETL_Price!$B$5:$B$187,0)</f>
        <v>39</v>
      </c>
      <c r="E92" s="119">
        <f>IF(ISNUMBER(Equities!$C44),Equities!B44,"")</f>
        <v>43125</v>
      </c>
      <c r="F92" s="120">
        <f ca="1">IF(ISNUMBER(OFFSET(INDIRECT($F$50),Main!$C92,1)),OFFSET(INDIRECT($F$50),Main!$C92,1)/100,"")</f>
        <v>0.16153999999999999</v>
      </c>
      <c r="G92" s="120">
        <f ca="1">IF(ISNUMBER(VLOOKUP($E92,ETL_Price!$B$5:$DV$187,G$50,0)),VLOOKUP($E92,ETL_Price!$B$5:$DV$187,G$50,0)/100,"")</f>
        <v>6.3500000000000001E-2</v>
      </c>
      <c r="H92" s="120">
        <f ca="1">IF(ISNUMBER(VLOOKUP($E92,ETL_Price!$B$5:$DV$187,H$50,0)),VLOOKUP($E92,ETL_Price!$B$5:$DV$187,H$50,0)/100,"")</f>
        <v>0.13119999999999998</v>
      </c>
      <c r="I92" s="120">
        <f ca="1">IF(ISNUMBER(VLOOKUP($E92,ETL_Price!$B$5:$DV$187,I$50,0)),VLOOKUP($E92,ETL_Price!$B$5:$DV$187,I$50,0)/100,"")</f>
        <v>0.18590000000000001</v>
      </c>
      <c r="K92" s="85">
        <f ca="1">IF(ISNUMBER(CORREL(ETL_Rtn!$C43:$C102,ETL_Rtn!E43:E102)),CORREL(ETL_Rtn!$C43:$C102,ETL_Rtn!E43:E102),"")</f>
        <v>0.30018701206539711</v>
      </c>
      <c r="L92" s="85">
        <f ca="1">IF(ISNUMBER(CORREL(ETL_Rtn!$C43:$C102,ETL_Rtn!F43:F102)),CORREL(ETL_Rtn!$C43:$C102,ETL_Rtn!F43:F102),"")</f>
        <v>0.17703209931591601</v>
      </c>
      <c r="M92" s="85">
        <f ca="1">IF(ISNUMBER(CORREL(ETL_Rtn!$C43:$C102,ETL_Rtn!G43:G102)),CORREL(ETL_Rtn!$C43:$C102,ETL_Rtn!G43:G102),"")</f>
        <v>0.1112925194367782</v>
      </c>
      <c r="N92" s="85">
        <f ca="1">IF(ISNUMBER(CORREL(ETL_Rtn!$C43:$C102,ETL_Rtn!H43:H102)),CORREL(ETL_Rtn!$C43:$C102,ETL_Rtn!H43:H102),"")</f>
        <v>0.3802161905695628</v>
      </c>
      <c r="O92" s="85">
        <f ca="1">IF(ISNUMBER(CORREL(ETL_Rtn!$C43:$C102,ETL_Rtn!I43:I102)),CORREL(ETL_Rtn!$C43:$C102,ETL_Rtn!I43:I102),"")</f>
        <v>0.83541689177967049</v>
      </c>
      <c r="P92" s="85">
        <f ca="1">IF(ISNUMBER(CORREL(ETL_Rtn!$C43:$C102,ETL_Rtn!J43:J102)),CORREL(ETL_Rtn!$C43:$C102,ETL_Rtn!J43:J102),"")</f>
        <v>0.73407951590550358</v>
      </c>
      <c r="Q92" s="85">
        <f ca="1">IF(ISNUMBER(CORREL(ETL_Rtn!$C43:$C102,ETL_Rtn!K43:K102)),CORREL(ETL_Rtn!$C43:$C102,ETL_Rtn!K43:K102),"")</f>
        <v>0.22954169454009826</v>
      </c>
      <c r="R92" s="85">
        <f ca="1">IF(ISNUMBER(CORREL(ETL_Rtn!$C43:$C102,ETL_Rtn!L43:L102)),CORREL(ETL_Rtn!$C43:$C102,ETL_Rtn!L43:L102),"")</f>
        <v>0.37006113265253165</v>
      </c>
      <c r="S92" s="85">
        <f ca="1">IF(ISNUMBER(CORREL(ETL_Rtn!$C43:$C102,ETL_Rtn!M43:M102)),CORREL(ETL_Rtn!$C43:$C102,ETL_Rtn!M43:M102),"")</f>
        <v>0.36861880711532691</v>
      </c>
      <c r="T92" s="85">
        <f ca="1">IF(ISNUMBER(CORREL(ETL_Rtn!$C43:$C102,ETL_Rtn!N43:N102)),CORREL(ETL_Rtn!$C43:$C102,ETL_Rtn!N43:N102),"")</f>
        <v>0.40215810447227651</v>
      </c>
      <c r="U92" s="85">
        <f ca="1">IF(ISNUMBER(CORREL(ETL_Rtn!$C43:$C102,ETL_Rtn!O43:O102)),CORREL(ETL_Rtn!$C43:$C102,ETL_Rtn!O43:O102),"")</f>
        <v>0.19388964429966327</v>
      </c>
      <c r="V92" s="85">
        <f ca="1">IF(ISNUMBER(CORREL(ETL_Rtn!$C43:$C102,ETL_Rtn!P43:P102)),CORREL(ETL_Rtn!$C43:$C102,ETL_Rtn!P43:P102),"")</f>
        <v>0.49772659576878009</v>
      </c>
      <c r="W92" s="85">
        <f ca="1">IF(ISNUMBER(CORREL(ETL_Rtn!$C43:$C102,ETL_Rtn!Q43:Q102)),CORREL(ETL_Rtn!$C43:$C102,ETL_Rtn!Q43:Q102),"")</f>
        <v>1.7508296930130708E-2</v>
      </c>
      <c r="X92" s="85">
        <f ca="1">IF(ISNUMBER(CORREL(ETL_Rtn!$C43:$C102,ETL_Rtn!R43:R102)),CORREL(ETL_Rtn!$C43:$C102,ETL_Rtn!R43:R102),"")</f>
        <v>0.26477773789111148</v>
      </c>
      <c r="Y92" s="85">
        <f ca="1">IF(ISNUMBER(CORREL(ETL_Rtn!$C43:$C102,ETL_Rtn!S43:S102)),CORREL(ETL_Rtn!$C43:$C102,ETL_Rtn!S43:S102),"")</f>
        <v>0.18245810229453657</v>
      </c>
      <c r="Z92" s="85">
        <f ca="1">IF(ISNUMBER(CORREL(ETL_Rtn!$C43:$C102,ETL_Rtn!T43:T102)),CORREL(ETL_Rtn!$C43:$C102,ETL_Rtn!T43:T102),"")</f>
        <v>0.23883871109922389</v>
      </c>
      <c r="AA92" s="85">
        <f ca="1">IF(ISNUMBER(CORREL(ETL_Rtn!$C43:$C102,ETL_Rtn!U43:U102)),CORREL(ETL_Rtn!$C43:$C102,ETL_Rtn!U43:U102),"")</f>
        <v>9.2805773623526183E-2</v>
      </c>
      <c r="AB92" s="85">
        <f ca="1">IF(ISNUMBER(CORREL(ETL_Rtn!$C43:$C102,ETL_Rtn!V43:V102)),CORREL(ETL_Rtn!$C43:$C102,ETL_Rtn!V43:V102),"")</f>
        <v>5.4747953320358089E-2</v>
      </c>
      <c r="AC92" s="85">
        <f ca="1">IF(ISNUMBER(CORREL(ETL_Rtn!$C43:$C102,ETL_Rtn!W43:W102)),CORREL(ETL_Rtn!$C43:$C102,ETL_Rtn!W43:W102),"")</f>
        <v>-0.12571674421550547</v>
      </c>
      <c r="AD92" s="85">
        <f ca="1">IF(ISNUMBER(CORREL(ETL_Rtn!$C43:$C102,ETL_Rtn!X43:X102)),CORREL(ETL_Rtn!$C43:$C102,ETL_Rtn!X43:X102),"")</f>
        <v>-0.11996445885675881</v>
      </c>
      <c r="AE92" s="85">
        <f ca="1">IF(ISNUMBER(CORREL(ETL_Rtn!$C43:$C102,ETL_Rtn!Y43:Y102)),CORREL(ETL_Rtn!$C43:$C102,ETL_Rtn!Y43:Y102),"")</f>
        <v>-0.15111861914376654</v>
      </c>
      <c r="AF92" s="85">
        <f ca="1">IF(ISNUMBER(CORREL(ETL_Rtn!$C43:$C102,ETL_Rtn!Z43:Z102)),CORREL(ETL_Rtn!$C43:$C102,ETL_Rtn!Z43:Z102),"")</f>
        <v>-0.15181004121346264</v>
      </c>
      <c r="AG92" s="85">
        <f ca="1">IF(ISNUMBER(CORREL(ETL_Rtn!$C43:$C102,ETL_Rtn!AA43:AA102)),CORREL(ETL_Rtn!$C43:$C102,ETL_Rtn!AA43:AA102),"")</f>
        <v>-0.16344851636587593</v>
      </c>
      <c r="AH92" s="85">
        <f ca="1">IF(ISNUMBER(CORREL(ETL_Rtn!$C43:$C102,ETL_Rtn!AB43:AB102)),CORREL(ETL_Rtn!$C43:$C102,ETL_Rtn!AB43:AB102),"")</f>
        <v>-0.16162191063147555</v>
      </c>
      <c r="AI92" s="85">
        <f ca="1">IF(ISNUMBER(CORREL(ETL_Rtn!$C43:$C102,ETL_Rtn!AC43:AC102)),CORREL(ETL_Rtn!$C43:$C102,ETL_Rtn!AC43:AC102),"")</f>
        <v>0.2305394956674085</v>
      </c>
      <c r="AJ92" s="85">
        <f ca="1">IF(ISNUMBER(CORREL(ETL_Rtn!$C43:$C102,ETL_Rtn!AD43:AD102)),CORREL(ETL_Rtn!$C43:$C102,ETL_Rtn!AD43:AD102),"")</f>
        <v>0.15011433330988896</v>
      </c>
      <c r="AK92" s="85">
        <f ca="1">IF(ISNUMBER(CORREL(ETL_Rtn!$C43:$C102,ETL_Rtn!AE43:AE102)),CORREL(ETL_Rtn!$C43:$C102,ETL_Rtn!AE43:AE102),"")</f>
        <v>-7.8196819159297756E-2</v>
      </c>
      <c r="AL92" s="85">
        <f ca="1">IF(ISNUMBER(CORREL(ETL_Rtn!$C43:$C102,ETL_Rtn!AF43:AF102)),CORREL(ETL_Rtn!$C43:$C102,ETL_Rtn!AF43:AF102),"")</f>
        <v>-0.10891880166890859</v>
      </c>
      <c r="AM92" s="85">
        <f ca="1">IF(ISNUMBER(CORREL(ETL_Rtn!$C43:$C102,ETL_Rtn!AG43:AG102)),CORREL(ETL_Rtn!$C43:$C102,ETL_Rtn!AG43:AG102),"")</f>
        <v>0.11598075589918494</v>
      </c>
      <c r="AN92" s="85">
        <f ca="1">IF(ISNUMBER(CORREL(ETL_Rtn!$C43:$C102,ETL_Rtn!AH43:AH102)),CORREL(ETL_Rtn!$C43:$C102,ETL_Rtn!AH43:AH102),"")</f>
        <v>-7.4854889839828145E-2</v>
      </c>
      <c r="AO92" s="85">
        <f ca="1">IF(ISNUMBER(CORREL(ETL_Rtn!$C43:$C102,ETL_Rtn!AI43:AI102)),CORREL(ETL_Rtn!$C43:$C102,ETL_Rtn!AI43:AI102),"")</f>
        <v>-5.367073752868777E-2</v>
      </c>
      <c r="AP92" s="85">
        <f ca="1">IF(ISNUMBER(CORREL(ETL_Rtn!$C43:$C102,ETL_Rtn!AJ43:AJ102)),CORREL(ETL_Rtn!$C43:$C102,ETL_Rtn!AJ43:AJ102),"")</f>
        <v>-7.4314968712091978E-2</v>
      </c>
      <c r="AQ92" s="85">
        <f ca="1">IF(ISNUMBER(CORREL(ETL_Rtn!$C43:$C102,ETL_Rtn!AK43:AK102)),CORREL(ETL_Rtn!$C43:$C102,ETL_Rtn!AK43:AK102),"")</f>
        <v>-0.11534532442142469</v>
      </c>
      <c r="AR92" s="85">
        <f ca="1">IF(ISNUMBER(CORREL(ETL_Rtn!$C43:$C102,ETL_Rtn!AL43:AL102)),CORREL(ETL_Rtn!$C43:$C102,ETL_Rtn!AL43:AL102),"")</f>
        <v>-7.2923504041295356E-2</v>
      </c>
      <c r="AS92" s="85">
        <f ca="1">IF(ISNUMBER(CORREL(ETL_Rtn!$C43:$C102,ETL_Rtn!AM43:AM102)),CORREL(ETL_Rtn!$C43:$C102,ETL_Rtn!AM43:AM102),"")</f>
        <v>0.18867196140425735</v>
      </c>
      <c r="AT92" s="85">
        <f ca="1">IF(ISNUMBER(CORREL(ETL_Rtn!$C43:$C102,ETL_Rtn!AN43:AN102)),CORREL(ETL_Rtn!$C43:$C102,ETL_Rtn!AN43:AN102),"")</f>
        <v>0.24304944012518317</v>
      </c>
      <c r="AU92" s="85">
        <f ca="1">IF(ISNUMBER(CORREL(ETL_Rtn!$C43:$C102,ETL_Rtn!AO43:AO102)),CORREL(ETL_Rtn!$C43:$C102,ETL_Rtn!AO43:AO102),"")</f>
        <v>0.11316538480463847</v>
      </c>
      <c r="AV92" s="85">
        <f ca="1">IF(ISNUMBER(CORREL(ETL_Rtn!$C43:$C102,ETL_Rtn!AP43:AP102)),CORREL(ETL_Rtn!$C43:$C102,ETL_Rtn!AP43:AP102),"")</f>
        <v>0.14972572837086279</v>
      </c>
      <c r="AW92" s="85">
        <f ca="1">IF(ISNUMBER(CORREL(ETL_Rtn!$C43:$C102,ETL_Rtn!AQ43:AQ102)),CORREL(ETL_Rtn!$C43:$C102,ETL_Rtn!AQ43:AQ102),"")</f>
        <v>-6.0658214467549987E-2</v>
      </c>
      <c r="AX92" s="85">
        <f ca="1">IF(ISNUMBER(CORREL(ETL_Rtn!$C43:$C102,ETL_Rtn!AR43:AR102)),CORREL(ETL_Rtn!$C43:$C102,ETL_Rtn!AR43:AR102),"")</f>
        <v>-3.4815428673213744E-2</v>
      </c>
      <c r="AY92" s="85">
        <f ca="1">IF(ISNUMBER(CORREL(ETL_Rtn!$C43:$C102,ETL_Rtn!AS43:AS102)),CORREL(ETL_Rtn!$C43:$C102,ETL_Rtn!AS43:AS102),"")</f>
        <v>-2.7089350948616055E-2</v>
      </c>
      <c r="AZ92" s="85">
        <f ca="1">IF(ISNUMBER(CORREL(ETL_Rtn!$C43:$C102,ETL_Rtn!AT43:AT102)),CORREL(ETL_Rtn!$C43:$C102,ETL_Rtn!AT43:AT102),"")</f>
        <v>-0.17059809489948799</v>
      </c>
      <c r="BA92" s="85">
        <f ca="1">IF(ISNUMBER(CORREL(ETL_Rtn!$C43:$C102,ETL_Rtn!AU43:AU102)),CORREL(ETL_Rtn!$C43:$C102,ETL_Rtn!AU43:AU102),"")</f>
        <v>-0.33249832994269207</v>
      </c>
      <c r="BB92" s="85">
        <f ca="1">IF(ISNUMBER(CORREL(ETL_Rtn!$C43:$C102,ETL_Rtn!AV43:AV102)),CORREL(ETL_Rtn!$C43:$C102,ETL_Rtn!AV43:AV102),"")</f>
        <v>-0.18758881037718195</v>
      </c>
      <c r="BC92" s="85">
        <f ca="1">IF(ISNUMBER(CORREL(ETL_Rtn!$C43:$C102,ETL_Rtn!AW43:AW102)),CORREL(ETL_Rtn!$C43:$C102,ETL_Rtn!AW43:AW102),"")</f>
        <v>-0.28772254508453315</v>
      </c>
      <c r="BD92" s="85">
        <f ca="1">IF(ISNUMBER(CORREL(ETL_Rtn!$C43:$C102,ETL_Rtn!AX43:AX102)),CORREL(ETL_Rtn!$C43:$C102,ETL_Rtn!AX43:AX102),"")</f>
        <v>-0.29747758230099286</v>
      </c>
      <c r="BE92" s="85">
        <f ca="1">IF(ISNUMBER(CORREL(ETL_Rtn!$C43:$C102,ETL_Rtn!AY43:AY102)),CORREL(ETL_Rtn!$C43:$C102,ETL_Rtn!AY43:AY102),"")</f>
        <v>-0.10545663686227127</v>
      </c>
      <c r="BF92" s="85">
        <f ca="1">IF(ISNUMBER(CORREL(ETL_Rtn!$C43:$C102,ETL_Rtn!AZ43:AZ102)),CORREL(ETL_Rtn!$C43:$C102,ETL_Rtn!AZ43:AZ102),"")</f>
        <v>-0.13503309128844049</v>
      </c>
      <c r="BG92" s="85">
        <f ca="1">IF(ISNUMBER(CORREL(ETL_Rtn!$C43:$C102,ETL_Rtn!BA43:BA102)),CORREL(ETL_Rtn!$C43:$C102,ETL_Rtn!BA43:BA102),"")</f>
        <v>-0.15589820726275769</v>
      </c>
      <c r="BH92" s="85">
        <f ca="1">IF(ISNUMBER(CORREL(ETL_Rtn!$C43:$C102,ETL_Rtn!BB43:BB102)),CORREL(ETL_Rtn!$C43:$C102,ETL_Rtn!BB43:BB102),"")</f>
        <v>-6.7565639982147777E-2</v>
      </c>
      <c r="BI92" s="85">
        <f ca="1">IF(ISNUMBER(CORREL(ETL_Rtn!$C43:$C102,ETL_Rtn!BC43:BC102)),CORREL(ETL_Rtn!$C43:$C102,ETL_Rtn!BC43:BC102),"")</f>
        <v>-0.27440714823109436</v>
      </c>
      <c r="BJ92" s="85">
        <f ca="1">IF(ISNUMBER(CORREL(ETL_Rtn!$C43:$C102,ETL_Rtn!BD43:BD102)),CORREL(ETL_Rtn!$C43:$C102,ETL_Rtn!BD43:BD102),"")</f>
        <v>-0.30210510466403068</v>
      </c>
      <c r="BK92" s="85">
        <f ca="1">IF(ISNUMBER(CORREL(ETL_Rtn!$C43:$C102,ETL_Rtn!BE43:BE102)),CORREL(ETL_Rtn!$C43:$C102,ETL_Rtn!BE43:BE102),"")</f>
        <v>-0.27218720874964369</v>
      </c>
      <c r="BL92" s="85">
        <f ca="1">IF(ISNUMBER(CORREL(ETL_Rtn!$C43:$C102,ETL_Rtn!BF43:BF102)),CORREL(ETL_Rtn!$C43:$C102,ETL_Rtn!BF43:BF102),"")</f>
        <v>-5.1799483122801845E-2</v>
      </c>
      <c r="BM92" s="85">
        <f ca="1">IF(ISNUMBER(CORREL(ETL_Rtn!$C43:$C102,ETL_Rtn!BG43:BG102)),CORREL(ETL_Rtn!$C43:$C102,ETL_Rtn!BG43:BG102),"")</f>
        <v>0.21233989160769426</v>
      </c>
      <c r="BN92" s="85">
        <f ca="1">IF(ISNUMBER(CORREL(ETL_Rtn!$C43:$C102,ETL_Rtn!BH43:BH102)),CORREL(ETL_Rtn!$C43:$C102,ETL_Rtn!BH43:BH102),"")</f>
        <v>0.23976813791816637</v>
      </c>
      <c r="BO92" s="85">
        <f ca="1">IF(ISNUMBER(CORREL(ETL_Rtn!$C43:$C102,ETL_Rtn!BI43:BI102)),CORREL(ETL_Rtn!$C43:$C102,ETL_Rtn!BI43:BI102),"")</f>
        <v>0.32566558681772706</v>
      </c>
      <c r="BP92" s="85">
        <f ca="1">IF(ISNUMBER(CORREL(ETL_Rtn!$C43:$C102,ETL_Rtn!BJ43:BJ102)),CORREL(ETL_Rtn!$C43:$C102,ETL_Rtn!BJ43:BJ102),"")</f>
        <v>-4.6236874297127993E-2</v>
      </c>
      <c r="BQ92" s="85">
        <f ca="1">IF(ISNUMBER(CORREL(ETL_Rtn!$C43:$C102,ETL_Rtn!BK43:BK102)),CORREL(ETL_Rtn!$C43:$C102,ETL_Rtn!BK43:BK102),"")</f>
        <v>0.17727730776827888</v>
      </c>
      <c r="BR92" s="85">
        <f ca="1">IF(ISNUMBER(CORREL(ETL_Rtn!$C43:$C102,ETL_Rtn!BL43:BL102)),CORREL(ETL_Rtn!$C43:$C102,ETL_Rtn!BL43:BL102),"")</f>
        <v>0.13321030216602581</v>
      </c>
      <c r="BS92" s="85">
        <f ca="1">IF(ISNUMBER(CORREL(ETL_Rtn!$C43:$C102,ETL_Rtn!BM43:BM102)),CORREL(ETL_Rtn!$C43:$C102,ETL_Rtn!BM43:BM102),"")</f>
        <v>0.14192066899352518</v>
      </c>
      <c r="BT92" s="85">
        <f ca="1">IF(ISNUMBER(CORREL(ETL_Rtn!$C43:$C102,ETL_Rtn!BN43:BN102)),CORREL(ETL_Rtn!$C43:$C102,ETL_Rtn!BN43:BN102),"")</f>
        <v>1.3610876177556783E-2</v>
      </c>
      <c r="BU92" s="85">
        <f ca="1">IF(ISNUMBER(CORREL(ETL_Rtn!$C43:$C102,ETL_Rtn!BO43:BO102)),CORREL(ETL_Rtn!$C43:$C102,ETL_Rtn!BO43:BO102),"")</f>
        <v>-0.22421614462104061</v>
      </c>
      <c r="BV92" s="85">
        <f ca="1">IF(ISNUMBER(CORREL(ETL_Rtn!$C43:$C102,ETL_Rtn!BP43:BP102)),CORREL(ETL_Rtn!$C43:$C102,ETL_Rtn!BP43:BP102),"")</f>
        <v>3.8923725073735073E-2</v>
      </c>
      <c r="BW92" s="85">
        <f ca="1">IF(ISNUMBER(CORREL(ETL_Rtn!$C43:$C102,ETL_Rtn!BQ43:BQ102)),CORREL(ETL_Rtn!$C43:$C102,ETL_Rtn!BQ43:BQ102),"")</f>
        <v>-0.15719606656419233</v>
      </c>
      <c r="BY92" s="85">
        <f ca="1">VLOOKUP($E92,ETL_Price!$B$5:$CB$187,Main!BY$51,0)</f>
        <v>2839.25</v>
      </c>
      <c r="BZ92" s="85">
        <f ca="1">VLOOKUP($E92,ETL_Price!$B$5:$CB$187,Main!BZ$51,0)</f>
        <v>3630.15</v>
      </c>
      <c r="CA92" s="85">
        <f ca="1">VLOOKUP($E92,ETL_Price!$B$5:$CB$187,Main!CA$51,0)</f>
        <v>83680</v>
      </c>
      <c r="CB92" s="85">
        <f ca="1">VLOOKUP($E92,ETL_Price!$B$5:$CB$187,Main!CB$51,0)</f>
        <v>23669.49</v>
      </c>
      <c r="CC92" s="85">
        <f ca="1">VLOOKUP($E92,ETL_Price!$B$5:$CB$187,Main!CC$51,0)</f>
        <v>32654.45</v>
      </c>
      <c r="CD92" s="85">
        <f ca="1">VLOOKUP($E92,ETL_Price!$B$5:$CB$187,Main!CD$51,0)</f>
        <v>13388.16</v>
      </c>
      <c r="CE92" s="85">
        <f ca="1">VLOOKUP($E92,ETL_Price!$B$5:$CB$187,Main!CE$51,0)</f>
        <v>2382.9499999999998</v>
      </c>
      <c r="CF92" s="85">
        <f ca="1">VLOOKUP($E92,ETL_Price!$B$5:$CB$187,Main!CF$51,0)</f>
        <v>2647.07</v>
      </c>
      <c r="CG92" s="85">
        <f ca="1">VLOOKUP($E92,ETL_Price!$B$5:$CB$187,Main!CG$51,0)</f>
        <v>237.19560000000001</v>
      </c>
      <c r="CH92" s="85">
        <f ca="1">VLOOKUP($E92,ETL_Price!$B$5:$CB$187,Main!CH$51,0)</f>
        <v>298.36</v>
      </c>
      <c r="CI92" s="85">
        <f ca="1">VLOOKUP($E92,ETL_Price!$B$5:$CB$187,Main!CI$51,0)</f>
        <v>278.27999999999997</v>
      </c>
      <c r="CJ92" s="85">
        <f ca="1">VLOOKUP($E92,ETL_Price!$B$5:$CB$187,Main!CJ$51,0)</f>
        <v>259.62</v>
      </c>
      <c r="CK92" s="85">
        <f ca="1">VLOOKUP($E92,ETL_Price!$B$5:$CB$187,Main!CK$51,0)</f>
        <v>243.98920000000001</v>
      </c>
      <c r="CL92" s="85">
        <f ca="1">VLOOKUP($E92,ETL_Price!$B$5:$CB$187,Main!CL$51,0)</f>
        <v>244.47309999999999</v>
      </c>
      <c r="CM92" s="85">
        <f ca="1">VLOOKUP($E92,ETL_Price!$B$5:$CB$187,Main!CM$51,0)</f>
        <v>136.6422</v>
      </c>
      <c r="CN92" s="85">
        <f ca="1">VLOOKUP($E92,ETL_Price!$B$5:$CB$187,Main!CN$51,0)</f>
        <v>236.87469999999999</v>
      </c>
      <c r="CO92" s="85">
        <f ca="1">VLOOKUP($E92,ETL_Price!$B$5:$CB$187,Main!CO$51,0)</f>
        <v>72.56</v>
      </c>
      <c r="CP92" s="85">
        <f ca="1">VLOOKUP($E92,ETL_Price!$B$5:$CB$187,Main!CP$51,0)</f>
        <v>126.35</v>
      </c>
      <c r="CQ92" s="85">
        <f ca="1">VLOOKUP($E92,ETL_Price!$B$5:$CB$187,Main!CQ$51,0)</f>
        <v>492.86599999999999</v>
      </c>
      <c r="CR92" s="85">
        <f ca="1">VLOOKUP($E92,ETL_Price!$B$5:$CB$187,Main!CR$51,0)</f>
        <v>223.8544</v>
      </c>
      <c r="CS92" s="85">
        <f ca="1">VLOOKUP($E92,ETL_Price!$B$5:$CB$187,Main!CS$51,0)</f>
        <v>260.2688</v>
      </c>
      <c r="CT92" s="85">
        <f ca="1">VLOOKUP($E92,ETL_Price!$B$5:$CB$187,Main!CT$51,0)</f>
        <v>2031.16</v>
      </c>
      <c r="CU92" s="85">
        <f ca="1">VLOOKUP($E92,ETL_Price!$B$5:$CB$187,Main!CU$51,0)</f>
        <v>2178.67</v>
      </c>
      <c r="CV92" s="85">
        <f ca="1">VLOOKUP($E92,ETL_Price!$B$5:$CB$187,Main!CV$51,0)</f>
        <v>2883.48</v>
      </c>
      <c r="CW92" s="85">
        <f ca="1">VLOOKUP($E92,ETL_Price!$B$5:$CB$187,Main!CW$51,0)</f>
        <v>149.8674</v>
      </c>
      <c r="CX92" s="85">
        <f ca="1">VLOOKUP($E92,ETL_Price!$B$5:$CB$187,Main!CX$51,0)</f>
        <v>1329.443</v>
      </c>
      <c r="CY92" s="85">
        <f ca="1">VLOOKUP($E92,ETL_Price!$B$5:$CB$187,Main!CY$51,0)</f>
        <v>214.09800000000001</v>
      </c>
      <c r="CZ92" s="85">
        <f ca="1">VLOOKUP($E92,ETL_Price!$B$5:$CB$187,Main!CZ$51,0)</f>
        <v>190.4068</v>
      </c>
      <c r="DA92" s="85">
        <f ca="1">VLOOKUP($E92,ETL_Price!$B$5:$CB$187,Main!DA$51,0)</f>
        <v>288.62880000000001</v>
      </c>
      <c r="DB92" s="85">
        <f ca="1">VLOOKUP($E92,ETL_Price!$B$5:$CB$187,Main!DB$51,0)</f>
        <v>203.2466</v>
      </c>
      <c r="DC92" s="85">
        <f ca="1">VLOOKUP($E92,ETL_Price!$B$5:$CB$187,Main!DC$51,0)</f>
        <v>203.08519999999999</v>
      </c>
      <c r="DD92" s="85">
        <f ca="1">VLOOKUP($E92,ETL_Price!$B$5:$CB$187,Main!DD$51,0)</f>
        <v>225.0205</v>
      </c>
      <c r="DE92" s="85">
        <f ca="1">VLOOKUP($E92,ETL_Price!$B$5:$CB$187,Main!DE$51,0)</f>
        <v>217.85130000000001</v>
      </c>
      <c r="DF92" s="85">
        <f ca="1">VLOOKUP($E92,ETL_Price!$B$5:$CB$187,Main!DF$51,0)</f>
        <v>284.40660000000003</v>
      </c>
      <c r="DG92" s="85">
        <f ca="1">VLOOKUP($E92,ETL_Price!$B$5:$CB$187,Main!DG$51,0)</f>
        <v>2.617</v>
      </c>
      <c r="DH92" s="85">
        <f ca="1">VLOOKUP($E92,ETL_Price!$B$5:$CB$187,Main!DH$51,0)</f>
        <v>0.61199999999999999</v>
      </c>
      <c r="DI92" s="85">
        <f ca="1">VLOOKUP($E92,ETL_Price!$B$5:$CB$187,Main!DI$51,0)</f>
        <v>1.9917</v>
      </c>
      <c r="DJ92" s="85">
        <f ca="1">VLOOKUP($E92,ETL_Price!$B$5:$CB$187,Main!DJ$51,0)</f>
        <v>2.0585</v>
      </c>
      <c r="DK92" s="85">
        <f ca="1">VLOOKUP($E92,ETL_Price!$B$5:$CB$187,Main!DK$51,0)</f>
        <v>2.42</v>
      </c>
      <c r="DL92" s="85">
        <f ca="1">VLOOKUP($E92,ETL_Price!$B$5:$CB$187,Main!DL$51,0)</f>
        <v>1.4630000000000001</v>
      </c>
      <c r="DM92" s="85">
        <f ca="1">VLOOKUP($E92,ETL_Price!$B$5:$CB$187,Main!DM$51,0)</f>
        <v>27.2882</v>
      </c>
      <c r="DN92" s="85">
        <f ca="1">VLOOKUP($E92,ETL_Price!$B$5:$CB$187,Main!DN$51,0)</f>
        <v>1.88</v>
      </c>
      <c r="DO92" s="85">
        <f ca="1">VLOOKUP($E92,ETL_Price!$B$5:$CB$187,Main!DO$51,0)</f>
        <v>232.00700000000001</v>
      </c>
      <c r="DP92" s="85">
        <f ca="1">VLOOKUP($E92,ETL_Price!$B$5:$CB$187,Main!DP$51,0)</f>
        <v>96.346999999999994</v>
      </c>
      <c r="DQ92" s="85">
        <f ca="1">VLOOKUP($E92,ETL_Price!$B$5:$CB$187,Main!DQ$51,0)</f>
        <v>46.21</v>
      </c>
      <c r="DR92" s="85">
        <f ca="1">VLOOKUP($E92,ETL_Price!$B$5:$CB$187,Main!DR$51,0)</f>
        <v>295.57600000000002</v>
      </c>
      <c r="DS92" s="85">
        <f ca="1">VLOOKUP($E92,ETL_Price!$B$5:$CB$187,Main!DS$51,0)</f>
        <v>113.962</v>
      </c>
      <c r="DT92" s="85">
        <f ca="1">VLOOKUP($E92,ETL_Price!$B$5:$CB$187,Main!DT$51,0)</f>
        <v>214.47710000000001</v>
      </c>
      <c r="DU92" s="85">
        <f ca="1">VLOOKUP($E92,ETL_Price!$B$5:$CB$187,Main!DU$51,0)</f>
        <v>152.2047</v>
      </c>
      <c r="DV92" s="85">
        <f ca="1">VLOOKUP($E92,ETL_Price!$B$5:$CB$187,Main!DV$51,0)</f>
        <v>421.24489999999997</v>
      </c>
      <c r="DW92" s="85">
        <f ca="1">VLOOKUP($E92,ETL_Price!$B$5:$CB$187,Main!DW$51,0)</f>
        <v>11.58</v>
      </c>
      <c r="DX92" s="85">
        <f ca="1">VLOOKUP($E92,ETL_Price!$B$5:$CB$187,Main!DX$51,0)</f>
        <v>19.18</v>
      </c>
      <c r="DY92" s="85">
        <f ca="1">VLOOKUP($E92,ETL_Price!$B$5:$CB$187,Main!DY$51,0)</f>
        <v>8.07</v>
      </c>
      <c r="DZ92" s="85">
        <f ca="1">VLOOKUP($E92,ETL_Price!$B$5:$CB$187,Main!DZ$51,0)</f>
        <v>5.73</v>
      </c>
      <c r="EA92" s="85">
        <f ca="1">VLOOKUP($E92,ETL_Price!$B$5:$CB$187,Main!EA$51,0)</f>
        <v>1362.9</v>
      </c>
      <c r="EB92" s="85">
        <f ca="1">VLOOKUP($E92,ETL_Price!$B$5:$CB$187,Main!EB$51,0)</f>
        <v>17.614999999999998</v>
      </c>
      <c r="EC92" s="85">
        <f ca="1">VLOOKUP($E92,ETL_Price!$B$5:$CB$187,Main!EC$51,0)</f>
        <v>65.510000000000005</v>
      </c>
      <c r="ED92" s="85">
        <f ca="1">VLOOKUP($E92,ETL_Price!$B$5:$CB$187,Main!ED$51,0)</f>
        <v>6.3295000000000003</v>
      </c>
      <c r="EE92" s="85">
        <f ca="1">VLOOKUP($E92,ETL_Price!$B$5:$CB$187,Main!EE$51,0)</f>
        <v>111.75</v>
      </c>
      <c r="EF92" s="85">
        <f ca="1">VLOOKUP($E92,ETL_Price!$B$5:$CB$187,Main!EF$51,0)</f>
        <v>1.2396</v>
      </c>
      <c r="EG92" s="85">
        <f ca="1">VLOOKUP($E92,ETL_Price!$B$5:$CB$187,Main!EG$51,0)</f>
        <v>1.4142000000000001</v>
      </c>
      <c r="EH92" s="85">
        <f ca="1">VLOOKUP($E92,ETL_Price!$B$5:$CB$187,Main!EH$51,0)</f>
        <v>109.41</v>
      </c>
      <c r="EI92" s="85">
        <f ca="1">VLOOKUP($E92,ETL_Price!$B$5:$CB$187,Main!EI$51,0)</f>
        <v>55.926499999999997</v>
      </c>
      <c r="EJ92" s="85">
        <f ca="1">VLOOKUP($E92,ETL_Price!$B$5:$CB$187,Main!EJ$51,0)</f>
        <v>11.8689</v>
      </c>
      <c r="EK92" s="85">
        <f ca="1">VLOOKUP($E92,ETL_Price!$B$5:$CB$187,Main!EK$51,0)</f>
        <v>3.1324999999999998</v>
      </c>
    </row>
    <row r="93" spans="1:141">
      <c r="C93" s="85">
        <f>MATCH(E93,ETL_Price!$B$5:$B$187,0)</f>
        <v>40</v>
      </c>
      <c r="E93" s="119">
        <f>IF(ISNUMBER(Equities!$C45),Equities!B45,"")</f>
        <v>43124</v>
      </c>
      <c r="F93" s="120">
        <f ca="1">IF(ISNUMBER(OFFSET(INDIRECT($F$50),Main!$C93,1)),OFFSET(INDIRECT($F$50),Main!$C93,1)/100,"")</f>
        <v>0.16153999999999999</v>
      </c>
      <c r="G93" s="120">
        <f ca="1">IF(ISNUMBER(VLOOKUP($E93,ETL_Price!$B$5:$DV$187,G$50,0)),VLOOKUP($E93,ETL_Price!$B$5:$DV$187,G$50,0)/100,"")</f>
        <v>6.4299999999999996E-2</v>
      </c>
      <c r="H93" s="120">
        <f ca="1">IF(ISNUMBER(VLOOKUP($E93,ETL_Price!$B$5:$DV$187,H$50,0)),VLOOKUP($E93,ETL_Price!$B$5:$DV$187,H$50,0)/100,"")</f>
        <v>0.1293</v>
      </c>
      <c r="I93" s="120">
        <f ca="1">IF(ISNUMBER(VLOOKUP($E93,ETL_Price!$B$5:$DV$187,I$50,0)),VLOOKUP($E93,ETL_Price!$B$5:$DV$187,I$50,0)/100,"")</f>
        <v>0.18179999999999999</v>
      </c>
      <c r="K93" s="85">
        <f ca="1">IF(ISNUMBER(CORREL(ETL_Rtn!$C44:$C103,ETL_Rtn!E44:E103)),CORREL(ETL_Rtn!$C44:$C103,ETL_Rtn!E44:E103),"")</f>
        <v>0.30183314006788969</v>
      </c>
      <c r="L93" s="85">
        <f ca="1">IF(ISNUMBER(CORREL(ETL_Rtn!$C44:$C103,ETL_Rtn!F44:F103)),CORREL(ETL_Rtn!$C44:$C103,ETL_Rtn!F44:F103),"")</f>
        <v>0.17905561922130001</v>
      </c>
      <c r="M93" s="85">
        <f ca="1">IF(ISNUMBER(CORREL(ETL_Rtn!$C44:$C103,ETL_Rtn!G44:G103)),CORREL(ETL_Rtn!$C44:$C103,ETL_Rtn!G44:G103),"")</f>
        <v>0.1122496683722632</v>
      </c>
      <c r="N93" s="85">
        <f ca="1">IF(ISNUMBER(CORREL(ETL_Rtn!$C44:$C103,ETL_Rtn!H44:H103)),CORREL(ETL_Rtn!$C44:$C103,ETL_Rtn!H44:H103),"")</f>
        <v>0.38193052906530212</v>
      </c>
      <c r="O93" s="85">
        <f ca="1">IF(ISNUMBER(CORREL(ETL_Rtn!$C44:$C103,ETL_Rtn!I44:I103)),CORREL(ETL_Rtn!$C44:$C103,ETL_Rtn!I44:I103),"")</f>
        <v>0.85015911685383461</v>
      </c>
      <c r="P93" s="85">
        <f ca="1">IF(ISNUMBER(CORREL(ETL_Rtn!$C44:$C103,ETL_Rtn!J44:J103)),CORREL(ETL_Rtn!$C44:$C103,ETL_Rtn!J44:J103),"")</f>
        <v>0.75309563545646907</v>
      </c>
      <c r="Q93" s="85">
        <f ca="1">IF(ISNUMBER(CORREL(ETL_Rtn!$C44:$C103,ETL_Rtn!K44:K103)),CORREL(ETL_Rtn!$C44:$C103,ETL_Rtn!K44:K103),"")</f>
        <v>0.22869292061626936</v>
      </c>
      <c r="R93" s="85">
        <f ca="1">IF(ISNUMBER(CORREL(ETL_Rtn!$C44:$C103,ETL_Rtn!L44:L103)),CORREL(ETL_Rtn!$C44:$C103,ETL_Rtn!L44:L103),"")</f>
        <v>0.37184245996367721</v>
      </c>
      <c r="S93" s="85">
        <f ca="1">IF(ISNUMBER(CORREL(ETL_Rtn!$C44:$C103,ETL_Rtn!M44:M103)),CORREL(ETL_Rtn!$C44:$C103,ETL_Rtn!M44:M103),"")</f>
        <v>0.37037181477221387</v>
      </c>
      <c r="T93" s="85">
        <f ca="1">IF(ISNUMBER(CORREL(ETL_Rtn!$C44:$C103,ETL_Rtn!N44:N103)),CORREL(ETL_Rtn!$C44:$C103,ETL_Rtn!N44:N103),"")</f>
        <v>0.40405636440601589</v>
      </c>
      <c r="U93" s="85">
        <f ca="1">IF(ISNUMBER(CORREL(ETL_Rtn!$C44:$C103,ETL_Rtn!O44:O103)),CORREL(ETL_Rtn!$C44:$C103,ETL_Rtn!O44:O103),"")</f>
        <v>0.18947508398216523</v>
      </c>
      <c r="V93" s="85">
        <f ca="1">IF(ISNUMBER(CORREL(ETL_Rtn!$C44:$C103,ETL_Rtn!P44:P103)),CORREL(ETL_Rtn!$C44:$C103,ETL_Rtn!P44:P103),"")</f>
        <v>0.50250901248615043</v>
      </c>
      <c r="W93" s="85">
        <f ca="1">IF(ISNUMBER(CORREL(ETL_Rtn!$C44:$C103,ETL_Rtn!Q44:Q103)),CORREL(ETL_Rtn!$C44:$C103,ETL_Rtn!Q44:Q103),"")</f>
        <v>2.1758534177230768E-2</v>
      </c>
      <c r="X93" s="85">
        <f ca="1">IF(ISNUMBER(CORREL(ETL_Rtn!$C44:$C103,ETL_Rtn!R44:R103)),CORREL(ETL_Rtn!$C44:$C103,ETL_Rtn!R44:R103),"")</f>
        <v>0.27469577199069589</v>
      </c>
      <c r="Y93" s="85">
        <f ca="1">IF(ISNUMBER(CORREL(ETL_Rtn!$C44:$C103,ETL_Rtn!S44:S103)),CORREL(ETL_Rtn!$C44:$C103,ETL_Rtn!S44:S103),"")</f>
        <v>0.17553031619139861</v>
      </c>
      <c r="Z93" s="85">
        <f ca="1">IF(ISNUMBER(CORREL(ETL_Rtn!$C44:$C103,ETL_Rtn!T44:T103)),CORREL(ETL_Rtn!$C44:$C103,ETL_Rtn!T44:T103),"")</f>
        <v>0.23943238621340937</v>
      </c>
      <c r="AA93" s="85">
        <f ca="1">IF(ISNUMBER(CORREL(ETL_Rtn!$C44:$C103,ETL_Rtn!U44:U103)),CORREL(ETL_Rtn!$C44:$C103,ETL_Rtn!U44:U103),"")</f>
        <v>9.7017491182548474E-2</v>
      </c>
      <c r="AB93" s="85">
        <f ca="1">IF(ISNUMBER(CORREL(ETL_Rtn!$C44:$C103,ETL_Rtn!V44:V103)),CORREL(ETL_Rtn!$C44:$C103,ETL_Rtn!V44:V103),"")</f>
        <v>5.312084661251739E-2</v>
      </c>
      <c r="AC93" s="85">
        <f ca="1">IF(ISNUMBER(CORREL(ETL_Rtn!$C44:$C103,ETL_Rtn!W44:W103)),CORREL(ETL_Rtn!$C44:$C103,ETL_Rtn!W44:W103),"")</f>
        <v>-0.13498033361775219</v>
      </c>
      <c r="AD93" s="85">
        <f ca="1">IF(ISNUMBER(CORREL(ETL_Rtn!$C44:$C103,ETL_Rtn!X44:X103)),CORREL(ETL_Rtn!$C44:$C103,ETL_Rtn!X44:X103),"")</f>
        <v>-0.12720550816599935</v>
      </c>
      <c r="AE93" s="85">
        <f ca="1">IF(ISNUMBER(CORREL(ETL_Rtn!$C44:$C103,ETL_Rtn!Y44:Y103)),CORREL(ETL_Rtn!$C44:$C103,ETL_Rtn!Y44:Y103),"")</f>
        <v>-0.16238188433208597</v>
      </c>
      <c r="AF93" s="85">
        <f ca="1">IF(ISNUMBER(CORREL(ETL_Rtn!$C44:$C103,ETL_Rtn!Z44:Z103)),CORREL(ETL_Rtn!$C44:$C103,ETL_Rtn!Z44:Z103),"")</f>
        <v>-0.1595461658066227</v>
      </c>
      <c r="AG93" s="85">
        <f ca="1">IF(ISNUMBER(CORREL(ETL_Rtn!$C44:$C103,ETL_Rtn!AA44:AA103)),CORREL(ETL_Rtn!$C44:$C103,ETL_Rtn!AA44:AA103),"")</f>
        <v>-0.17102655525292801</v>
      </c>
      <c r="AH93" s="85">
        <f ca="1">IF(ISNUMBER(CORREL(ETL_Rtn!$C44:$C103,ETL_Rtn!AB44:AB103)),CORREL(ETL_Rtn!$C44:$C103,ETL_Rtn!AB44:AB103),"")</f>
        <v>-0.16878117721072775</v>
      </c>
      <c r="AI93" s="85">
        <f ca="1">IF(ISNUMBER(CORREL(ETL_Rtn!$C44:$C103,ETL_Rtn!AC44:AC103)),CORREL(ETL_Rtn!$C44:$C103,ETL_Rtn!AC44:AC103),"")</f>
        <v>0.22170983879198661</v>
      </c>
      <c r="AJ93" s="85">
        <f ca="1">IF(ISNUMBER(CORREL(ETL_Rtn!$C44:$C103,ETL_Rtn!AD44:AD103)),CORREL(ETL_Rtn!$C44:$C103,ETL_Rtn!AD44:AD103),"")</f>
        <v>0.15089598485118386</v>
      </c>
      <c r="AK93" s="85">
        <f ca="1">IF(ISNUMBER(CORREL(ETL_Rtn!$C44:$C103,ETL_Rtn!AE44:AE103)),CORREL(ETL_Rtn!$C44:$C103,ETL_Rtn!AE44:AE103),"")</f>
        <v>-8.2004128244332772E-2</v>
      </c>
      <c r="AL93" s="85">
        <f ca="1">IF(ISNUMBER(CORREL(ETL_Rtn!$C44:$C103,ETL_Rtn!AF44:AF103)),CORREL(ETL_Rtn!$C44:$C103,ETL_Rtn!AF44:AF103),"")</f>
        <v>-0.11219911787161059</v>
      </c>
      <c r="AM93" s="85">
        <f ca="1">IF(ISNUMBER(CORREL(ETL_Rtn!$C44:$C103,ETL_Rtn!AG44:AG103)),CORREL(ETL_Rtn!$C44:$C103,ETL_Rtn!AG44:AG103),"")</f>
        <v>0.11163592559855083</v>
      </c>
      <c r="AN93" s="85">
        <f ca="1">IF(ISNUMBER(CORREL(ETL_Rtn!$C44:$C103,ETL_Rtn!AH44:AH103)),CORREL(ETL_Rtn!$C44:$C103,ETL_Rtn!AH44:AH103),"")</f>
        <v>-7.6958860987146577E-2</v>
      </c>
      <c r="AO93" s="85">
        <f ca="1">IF(ISNUMBER(CORREL(ETL_Rtn!$C44:$C103,ETL_Rtn!AI44:AI103)),CORREL(ETL_Rtn!$C44:$C103,ETL_Rtn!AI44:AI103),"")</f>
        <v>-5.8440973140576544E-2</v>
      </c>
      <c r="AP93" s="85">
        <f ca="1">IF(ISNUMBER(CORREL(ETL_Rtn!$C44:$C103,ETL_Rtn!AJ44:AJ103)),CORREL(ETL_Rtn!$C44:$C103,ETL_Rtn!AJ44:AJ103),"")</f>
        <v>-7.8906861895439148E-2</v>
      </c>
      <c r="AQ93" s="85">
        <f ca="1">IF(ISNUMBER(CORREL(ETL_Rtn!$C44:$C103,ETL_Rtn!AK44:AK103)),CORREL(ETL_Rtn!$C44:$C103,ETL_Rtn!AK44:AK103),"")</f>
        <v>-0.11794320158254652</v>
      </c>
      <c r="AR93" s="85">
        <f ca="1">IF(ISNUMBER(CORREL(ETL_Rtn!$C44:$C103,ETL_Rtn!AL44:AL103)),CORREL(ETL_Rtn!$C44:$C103,ETL_Rtn!AL44:AL103),"")</f>
        <v>-7.6608668324101611E-2</v>
      </c>
      <c r="AS93" s="85">
        <f ca="1">IF(ISNUMBER(CORREL(ETL_Rtn!$C44:$C103,ETL_Rtn!AM44:AM103)),CORREL(ETL_Rtn!$C44:$C103,ETL_Rtn!AM44:AM103),"")</f>
        <v>0.19452166370804605</v>
      </c>
      <c r="AT93" s="85">
        <f ca="1">IF(ISNUMBER(CORREL(ETL_Rtn!$C44:$C103,ETL_Rtn!AN44:AN103)),CORREL(ETL_Rtn!$C44:$C103,ETL_Rtn!AN44:AN103),"")</f>
        <v>0.24458250741879953</v>
      </c>
      <c r="AU93" s="85">
        <f ca="1">IF(ISNUMBER(CORREL(ETL_Rtn!$C44:$C103,ETL_Rtn!AO44:AO103)),CORREL(ETL_Rtn!$C44:$C103,ETL_Rtn!AO44:AO103),"")</f>
        <v>0.11585363828958102</v>
      </c>
      <c r="AV93" s="85">
        <f ca="1">IF(ISNUMBER(CORREL(ETL_Rtn!$C44:$C103,ETL_Rtn!AP44:AP103)),CORREL(ETL_Rtn!$C44:$C103,ETL_Rtn!AP44:AP103),"")</f>
        <v>0.15404842277316461</v>
      </c>
      <c r="AW93" s="85">
        <f ca="1">IF(ISNUMBER(CORREL(ETL_Rtn!$C44:$C103,ETL_Rtn!AQ44:AQ103)),CORREL(ETL_Rtn!$C44:$C103,ETL_Rtn!AQ44:AQ103),"")</f>
        <v>-5.6289185901981634E-2</v>
      </c>
      <c r="AX93" s="85">
        <f ca="1">IF(ISNUMBER(CORREL(ETL_Rtn!$C44:$C103,ETL_Rtn!AR44:AR103)),CORREL(ETL_Rtn!$C44:$C103,ETL_Rtn!AR44:AR103),"")</f>
        <v>-3.1824738390026162E-2</v>
      </c>
      <c r="AY93" s="85">
        <f ca="1">IF(ISNUMBER(CORREL(ETL_Rtn!$C44:$C103,ETL_Rtn!AS44:AS103)),CORREL(ETL_Rtn!$C44:$C103,ETL_Rtn!AS44:AS103),"")</f>
        <v>-2.6490311474767266E-2</v>
      </c>
      <c r="AZ93" s="85">
        <f ca="1">IF(ISNUMBER(CORREL(ETL_Rtn!$C44:$C103,ETL_Rtn!AT44:AT103)),CORREL(ETL_Rtn!$C44:$C103,ETL_Rtn!AT44:AT103),"")</f>
        <v>-0.16953441420673196</v>
      </c>
      <c r="BA93" s="85">
        <f ca="1">IF(ISNUMBER(CORREL(ETL_Rtn!$C44:$C103,ETL_Rtn!AU44:AU103)),CORREL(ETL_Rtn!$C44:$C103,ETL_Rtn!AU44:AU103),"")</f>
        <v>-0.33404912844185047</v>
      </c>
      <c r="BB93" s="85">
        <f ca="1">IF(ISNUMBER(CORREL(ETL_Rtn!$C44:$C103,ETL_Rtn!AV44:AV103)),CORREL(ETL_Rtn!$C44:$C103,ETL_Rtn!AV44:AV103),"")</f>
        <v>-0.18921859979316519</v>
      </c>
      <c r="BC93" s="85">
        <f ca="1">IF(ISNUMBER(CORREL(ETL_Rtn!$C44:$C103,ETL_Rtn!AW44:AW103)),CORREL(ETL_Rtn!$C44:$C103,ETL_Rtn!AW44:AW103),"")</f>
        <v>-0.28859172761461266</v>
      </c>
      <c r="BD93" s="85">
        <f ca="1">IF(ISNUMBER(CORREL(ETL_Rtn!$C44:$C103,ETL_Rtn!AX44:AX103)),CORREL(ETL_Rtn!$C44:$C103,ETL_Rtn!AX44:AX103),"")</f>
        <v>-0.30032892847641568</v>
      </c>
      <c r="BE93" s="85">
        <f ca="1">IF(ISNUMBER(CORREL(ETL_Rtn!$C44:$C103,ETL_Rtn!AY44:AY103)),CORREL(ETL_Rtn!$C44:$C103,ETL_Rtn!AY44:AY103),"")</f>
        <v>-0.10503319917486226</v>
      </c>
      <c r="BF93" s="85">
        <f ca="1">IF(ISNUMBER(CORREL(ETL_Rtn!$C44:$C103,ETL_Rtn!AZ44:AZ103)),CORREL(ETL_Rtn!$C44:$C103,ETL_Rtn!AZ44:AZ103),"")</f>
        <v>-0.14230078285549691</v>
      </c>
      <c r="BG93" s="85">
        <f ca="1">IF(ISNUMBER(CORREL(ETL_Rtn!$C44:$C103,ETL_Rtn!BA44:BA103)),CORREL(ETL_Rtn!$C44:$C103,ETL_Rtn!BA44:BA103),"")</f>
        <v>-0.16363947689098415</v>
      </c>
      <c r="BH93" s="85">
        <f ca="1">IF(ISNUMBER(CORREL(ETL_Rtn!$C44:$C103,ETL_Rtn!BB44:BB103)),CORREL(ETL_Rtn!$C44:$C103,ETL_Rtn!BB44:BB103),"")</f>
        <v>-7.2255748565034528E-2</v>
      </c>
      <c r="BI93" s="85">
        <f ca="1">IF(ISNUMBER(CORREL(ETL_Rtn!$C44:$C103,ETL_Rtn!BC44:BC103)),CORREL(ETL_Rtn!$C44:$C103,ETL_Rtn!BC44:BC103),"")</f>
        <v>-0.26967923187408471</v>
      </c>
      <c r="BJ93" s="85">
        <f ca="1">IF(ISNUMBER(CORREL(ETL_Rtn!$C44:$C103,ETL_Rtn!BD44:BD103)),CORREL(ETL_Rtn!$C44:$C103,ETL_Rtn!BD44:BD103),"")</f>
        <v>-0.30204386684009904</v>
      </c>
      <c r="BK93" s="85">
        <f ca="1">IF(ISNUMBER(CORREL(ETL_Rtn!$C44:$C103,ETL_Rtn!BE44:BE103)),CORREL(ETL_Rtn!$C44:$C103,ETL_Rtn!BE44:BE103),"")</f>
        <v>-0.27741308814371923</v>
      </c>
      <c r="BL93" s="85">
        <f ca="1">IF(ISNUMBER(CORREL(ETL_Rtn!$C44:$C103,ETL_Rtn!BF44:BF103)),CORREL(ETL_Rtn!$C44:$C103,ETL_Rtn!BF44:BF103),"")</f>
        <v>-5.3811930348162319E-2</v>
      </c>
      <c r="BM93" s="85">
        <f ca="1">IF(ISNUMBER(CORREL(ETL_Rtn!$C44:$C103,ETL_Rtn!BG44:BG103)),CORREL(ETL_Rtn!$C44:$C103,ETL_Rtn!BG44:BG103),"")</f>
        <v>0.21354664599325981</v>
      </c>
      <c r="BN93" s="85">
        <f ca="1">IF(ISNUMBER(CORREL(ETL_Rtn!$C44:$C103,ETL_Rtn!BH44:BH103)),CORREL(ETL_Rtn!$C44:$C103,ETL_Rtn!BH44:BH103),"")</f>
        <v>0.24203248331966112</v>
      </c>
      <c r="BO93" s="85">
        <f ca="1">IF(ISNUMBER(CORREL(ETL_Rtn!$C44:$C103,ETL_Rtn!BI44:BI103)),CORREL(ETL_Rtn!$C44:$C103,ETL_Rtn!BI44:BI103),"")</f>
        <v>0.32479229451167158</v>
      </c>
      <c r="BP93" s="85">
        <f ca="1">IF(ISNUMBER(CORREL(ETL_Rtn!$C44:$C103,ETL_Rtn!BJ44:BJ103)),CORREL(ETL_Rtn!$C44:$C103,ETL_Rtn!BJ44:BJ103),"")</f>
        <v>-4.7996072787093724E-2</v>
      </c>
      <c r="BQ93" s="85">
        <f ca="1">IF(ISNUMBER(CORREL(ETL_Rtn!$C44:$C103,ETL_Rtn!BK44:BK103)),CORREL(ETL_Rtn!$C44:$C103,ETL_Rtn!BK44:BK103),"")</f>
        <v>0.17747488788716165</v>
      </c>
      <c r="BR93" s="85">
        <f ca="1">IF(ISNUMBER(CORREL(ETL_Rtn!$C44:$C103,ETL_Rtn!BL44:BL103)),CORREL(ETL_Rtn!$C44:$C103,ETL_Rtn!BL44:BL103),"")</f>
        <v>0.12919236415397117</v>
      </c>
      <c r="BS93" s="85">
        <f ca="1">IF(ISNUMBER(CORREL(ETL_Rtn!$C44:$C103,ETL_Rtn!BM44:BM103)),CORREL(ETL_Rtn!$C44:$C103,ETL_Rtn!BM44:BM103),"")</f>
        <v>0.15236113936286785</v>
      </c>
      <c r="BT93" s="85">
        <f ca="1">IF(ISNUMBER(CORREL(ETL_Rtn!$C44:$C103,ETL_Rtn!BN44:BN103)),CORREL(ETL_Rtn!$C44:$C103,ETL_Rtn!BN44:BN103),"")</f>
        <v>1.4228039873474275E-2</v>
      </c>
      <c r="BU93" s="85">
        <f ca="1">IF(ISNUMBER(CORREL(ETL_Rtn!$C44:$C103,ETL_Rtn!BO44:BO103)),CORREL(ETL_Rtn!$C44:$C103,ETL_Rtn!BO44:BO103),"")</f>
        <v>-0.22347398054515866</v>
      </c>
      <c r="BV93" s="85">
        <f ca="1">IF(ISNUMBER(CORREL(ETL_Rtn!$C44:$C103,ETL_Rtn!BP44:BP103)),CORREL(ETL_Rtn!$C44:$C103,ETL_Rtn!BP44:BP103),"")</f>
        <v>4.1508326728548081E-2</v>
      </c>
      <c r="BW93" s="85">
        <f ca="1">IF(ISNUMBER(CORREL(ETL_Rtn!$C44:$C103,ETL_Rtn!BQ44:BQ103)),CORREL(ETL_Rtn!$C44:$C103,ETL_Rtn!BQ44:BQ103),"")</f>
        <v>-0.15783672596598758</v>
      </c>
      <c r="BY93" s="85">
        <f ca="1">VLOOKUP($E93,ETL_Price!$B$5:$CB$187,Main!BY$51,0)</f>
        <v>2837.54</v>
      </c>
      <c r="BZ93" s="85">
        <f ca="1">VLOOKUP($E93,ETL_Price!$B$5:$CB$187,Main!BZ$51,0)</f>
        <v>3643.22</v>
      </c>
      <c r="CA93" s="85">
        <f ca="1">VLOOKUP($E93,ETL_Price!$B$5:$CB$187,Main!CA$51,0)</f>
        <v>83680</v>
      </c>
      <c r="CB93" s="85">
        <f ca="1">VLOOKUP($E93,ETL_Price!$B$5:$CB$187,Main!CB$51,0)</f>
        <v>23940.78</v>
      </c>
      <c r="CC93" s="85">
        <f ca="1">VLOOKUP($E93,ETL_Price!$B$5:$CB$187,Main!CC$51,0)</f>
        <v>32958.69</v>
      </c>
      <c r="CD93" s="85">
        <f ca="1">VLOOKUP($E93,ETL_Price!$B$5:$CB$187,Main!CD$51,0)</f>
        <v>13620.93</v>
      </c>
      <c r="CE93" s="85">
        <f ca="1">VLOOKUP($E93,ETL_Price!$B$5:$CB$187,Main!CE$51,0)</f>
        <v>2379.4899999999998</v>
      </c>
      <c r="CF93" s="85">
        <f ca="1">VLOOKUP($E93,ETL_Price!$B$5:$CB$187,Main!CF$51,0)</f>
        <v>2646.14</v>
      </c>
      <c r="CG93" s="85">
        <f ca="1">VLOOKUP($E93,ETL_Price!$B$5:$CB$187,Main!CG$51,0)</f>
        <v>237.95160000000001</v>
      </c>
      <c r="CH93" s="85">
        <f ca="1">VLOOKUP($E93,ETL_Price!$B$5:$CB$187,Main!CH$51,0)</f>
        <v>296.64999999999998</v>
      </c>
      <c r="CI93" s="85">
        <f ca="1">VLOOKUP($E93,ETL_Price!$B$5:$CB$187,Main!CI$51,0)</f>
        <v>277.93</v>
      </c>
      <c r="CJ93" s="85">
        <f ca="1">VLOOKUP($E93,ETL_Price!$B$5:$CB$187,Main!CJ$51,0)</f>
        <v>260.2</v>
      </c>
      <c r="CK93" s="85">
        <f ca="1">VLOOKUP($E93,ETL_Price!$B$5:$CB$187,Main!CK$51,0)</f>
        <v>244.11529999999999</v>
      </c>
      <c r="CL93" s="85">
        <f ca="1">VLOOKUP($E93,ETL_Price!$B$5:$CB$187,Main!CL$51,0)</f>
        <v>242.51849999999999</v>
      </c>
      <c r="CM93" s="85">
        <f ca="1">VLOOKUP($E93,ETL_Price!$B$5:$CB$187,Main!CM$51,0)</f>
        <v>136.53559999999999</v>
      </c>
      <c r="CN93" s="85">
        <f ca="1">VLOOKUP($E93,ETL_Price!$B$5:$CB$187,Main!CN$51,0)</f>
        <v>237.49189999999999</v>
      </c>
      <c r="CO93" s="85">
        <f ca="1">VLOOKUP($E93,ETL_Price!$B$5:$CB$187,Main!CO$51,0)</f>
        <v>72.27</v>
      </c>
      <c r="CP93" s="85">
        <f ca="1">VLOOKUP($E93,ETL_Price!$B$5:$CB$187,Main!CP$51,0)</f>
        <v>125.18</v>
      </c>
      <c r="CQ93" s="85">
        <f ca="1">VLOOKUP($E93,ETL_Price!$B$5:$CB$187,Main!CQ$51,0)</f>
        <v>490.4864</v>
      </c>
      <c r="CR93" s="85">
        <f ca="1">VLOOKUP($E93,ETL_Price!$B$5:$CB$187,Main!CR$51,0)</f>
        <v>222.7</v>
      </c>
      <c r="CS93" s="85">
        <f ca="1">VLOOKUP($E93,ETL_Price!$B$5:$CB$187,Main!CS$51,0)</f>
        <v>259.0367</v>
      </c>
      <c r="CT93" s="85">
        <f ca="1">VLOOKUP($E93,ETL_Price!$B$5:$CB$187,Main!CT$51,0)</f>
        <v>2026.1</v>
      </c>
      <c r="CU93" s="85">
        <f ca="1">VLOOKUP($E93,ETL_Price!$B$5:$CB$187,Main!CU$51,0)</f>
        <v>2173.7600000000002</v>
      </c>
      <c r="CV93" s="85">
        <f ca="1">VLOOKUP($E93,ETL_Price!$B$5:$CB$187,Main!CV$51,0)</f>
        <v>2872.61</v>
      </c>
      <c r="CW93" s="85">
        <f ca="1">VLOOKUP($E93,ETL_Price!$B$5:$CB$187,Main!CW$51,0)</f>
        <v>149.8877</v>
      </c>
      <c r="CX93" s="85">
        <f ca="1">VLOOKUP($E93,ETL_Price!$B$5:$CB$187,Main!CX$51,0)</f>
        <v>1326.4059999999999</v>
      </c>
      <c r="CY93" s="85">
        <f ca="1">VLOOKUP($E93,ETL_Price!$B$5:$CB$187,Main!CY$51,0)</f>
        <v>214.13740000000001</v>
      </c>
      <c r="CZ93" s="85">
        <f ca="1">VLOOKUP($E93,ETL_Price!$B$5:$CB$187,Main!CZ$51,0)</f>
        <v>190.4409</v>
      </c>
      <c r="DA93" s="85">
        <f ca="1">VLOOKUP($E93,ETL_Price!$B$5:$CB$187,Main!DA$51,0)</f>
        <v>288.68709999999999</v>
      </c>
      <c r="DB93" s="85">
        <f ca="1">VLOOKUP($E93,ETL_Price!$B$5:$CB$187,Main!DB$51,0)</f>
        <v>203.27670000000001</v>
      </c>
      <c r="DC93" s="85">
        <f ca="1">VLOOKUP($E93,ETL_Price!$B$5:$CB$187,Main!DC$51,0)</f>
        <v>203.11859999999999</v>
      </c>
      <c r="DD93" s="85">
        <f ca="1">VLOOKUP($E93,ETL_Price!$B$5:$CB$187,Main!DD$51,0)</f>
        <v>225.0556</v>
      </c>
      <c r="DE93" s="85">
        <f ca="1">VLOOKUP($E93,ETL_Price!$B$5:$CB$187,Main!DE$51,0)</f>
        <v>217.98179999999999</v>
      </c>
      <c r="DF93" s="85">
        <f ca="1">VLOOKUP($E93,ETL_Price!$B$5:$CB$187,Main!DF$51,0)</f>
        <v>284.40940000000001</v>
      </c>
      <c r="DG93" s="85">
        <f ca="1">VLOOKUP($E93,ETL_Price!$B$5:$CB$187,Main!DG$51,0)</f>
        <v>2.6465000000000001</v>
      </c>
      <c r="DH93" s="85">
        <f ca="1">VLOOKUP($E93,ETL_Price!$B$5:$CB$187,Main!DH$51,0)</f>
        <v>0.58799999999999997</v>
      </c>
      <c r="DI93" s="85">
        <f ca="1">VLOOKUP($E93,ETL_Price!$B$5:$CB$187,Main!DI$51,0)</f>
        <v>2.0004</v>
      </c>
      <c r="DJ93" s="85">
        <f ca="1">VLOOKUP($E93,ETL_Price!$B$5:$CB$187,Main!DJ$51,0)</f>
        <v>2.0710999999999999</v>
      </c>
      <c r="DK93" s="85">
        <f ca="1">VLOOKUP($E93,ETL_Price!$B$5:$CB$187,Main!DK$51,0)</f>
        <v>2.3774999999999999</v>
      </c>
      <c r="DL93" s="85">
        <f ca="1">VLOOKUP($E93,ETL_Price!$B$5:$CB$187,Main!DL$51,0)</f>
        <v>1.4670000000000001</v>
      </c>
      <c r="DM93" s="85">
        <f ca="1">VLOOKUP($E93,ETL_Price!$B$5:$CB$187,Main!DM$51,0)</f>
        <v>27.101700000000001</v>
      </c>
      <c r="DN93" s="85">
        <f ca="1">VLOOKUP($E93,ETL_Price!$B$5:$CB$187,Main!DN$51,0)</f>
        <v>2.94</v>
      </c>
      <c r="DO93" s="85">
        <f ca="1">VLOOKUP($E93,ETL_Price!$B$5:$CB$187,Main!DO$51,0)</f>
        <v>230.87799999999999</v>
      </c>
      <c r="DP93" s="85">
        <f ca="1">VLOOKUP($E93,ETL_Price!$B$5:$CB$187,Main!DP$51,0)</f>
        <v>97.816000000000003</v>
      </c>
      <c r="DQ93" s="85">
        <f ca="1">VLOOKUP($E93,ETL_Price!$B$5:$CB$187,Main!DQ$51,0)</f>
        <v>46.575000000000003</v>
      </c>
      <c r="DR93" s="85">
        <f ca="1">VLOOKUP($E93,ETL_Price!$B$5:$CB$187,Main!DR$51,0)</f>
        <v>296.40100000000001</v>
      </c>
      <c r="DS93" s="85">
        <f ca="1">VLOOKUP($E93,ETL_Price!$B$5:$CB$187,Main!DS$51,0)</f>
        <v>113.527</v>
      </c>
      <c r="DT93" s="85">
        <f ca="1">VLOOKUP($E93,ETL_Price!$B$5:$CB$187,Main!DT$51,0)</f>
        <v>213.2748</v>
      </c>
      <c r="DU93" s="85">
        <f ca="1">VLOOKUP($E93,ETL_Price!$B$5:$CB$187,Main!DU$51,0)</f>
        <v>151.05459999999999</v>
      </c>
      <c r="DV93" s="85">
        <f ca="1">VLOOKUP($E93,ETL_Price!$B$5:$CB$187,Main!DV$51,0)</f>
        <v>419.80790000000002</v>
      </c>
      <c r="DW93" s="85">
        <f ca="1">VLOOKUP($E93,ETL_Price!$B$5:$CB$187,Main!DW$51,0)</f>
        <v>11.47</v>
      </c>
      <c r="DX93" s="85">
        <f ca="1">VLOOKUP($E93,ETL_Price!$B$5:$CB$187,Main!DX$51,0)</f>
        <v>17.579999999999998</v>
      </c>
      <c r="DY93" s="85">
        <f ca="1">VLOOKUP($E93,ETL_Price!$B$5:$CB$187,Main!DY$51,0)</f>
        <v>7.6899999999999995</v>
      </c>
      <c r="DZ93" s="85">
        <f ca="1">VLOOKUP($E93,ETL_Price!$B$5:$CB$187,Main!DZ$51,0)</f>
        <v>5.2575000000000003</v>
      </c>
      <c r="EA93" s="85">
        <f ca="1">VLOOKUP($E93,ETL_Price!$B$5:$CB$187,Main!EA$51,0)</f>
        <v>1356.3</v>
      </c>
      <c r="EB93" s="85">
        <f ca="1">VLOOKUP($E93,ETL_Price!$B$5:$CB$187,Main!EB$51,0)</f>
        <v>17.489000000000001</v>
      </c>
      <c r="EC93" s="85">
        <f ca="1">VLOOKUP($E93,ETL_Price!$B$5:$CB$187,Main!EC$51,0)</f>
        <v>65.61</v>
      </c>
      <c r="ED93" s="85">
        <f ca="1">VLOOKUP($E93,ETL_Price!$B$5:$CB$187,Main!ED$51,0)</f>
        <v>6.3494999999999999</v>
      </c>
      <c r="EE93" s="85">
        <f ca="1">VLOOKUP($E93,ETL_Price!$B$5:$CB$187,Main!EE$51,0)</f>
        <v>111.69</v>
      </c>
      <c r="EF93" s="85">
        <f ca="1">VLOOKUP($E93,ETL_Price!$B$5:$CB$187,Main!EF$51,0)</f>
        <v>1.2407999999999999</v>
      </c>
      <c r="EG93" s="85">
        <f ca="1">VLOOKUP($E93,ETL_Price!$B$5:$CB$187,Main!EG$51,0)</f>
        <v>1.4241999999999999</v>
      </c>
      <c r="EH93" s="85">
        <f ca="1">VLOOKUP($E93,ETL_Price!$B$5:$CB$187,Main!EH$51,0)</f>
        <v>109.22</v>
      </c>
      <c r="EI93" s="85">
        <f ca="1">VLOOKUP($E93,ETL_Price!$B$5:$CB$187,Main!EI$51,0)</f>
        <v>56.1785</v>
      </c>
      <c r="EJ93" s="85">
        <f ca="1">VLOOKUP($E93,ETL_Price!$B$5:$CB$187,Main!EJ$51,0)</f>
        <v>11.8568</v>
      </c>
      <c r="EK93" s="85">
        <f ca="1">VLOOKUP($E93,ETL_Price!$B$5:$CB$187,Main!EK$51,0)</f>
        <v>3.1419999999999999</v>
      </c>
    </row>
    <row r="94" spans="1:141">
      <c r="C94" s="85">
        <f>MATCH(E94,ETL_Price!$B$5:$B$187,0)</f>
        <v>41</v>
      </c>
      <c r="E94" s="119">
        <f>IF(ISNUMBER(Equities!$C46),Equities!B46,"")</f>
        <v>43123</v>
      </c>
      <c r="F94" s="120">
        <f ca="1">IF(ISNUMBER(OFFSET(INDIRECT($F$50),Main!$C94,1)),OFFSET(INDIRECT($F$50),Main!$C94,1)/100,"")</f>
        <v>0.16153999999999999</v>
      </c>
      <c r="G94" s="120">
        <f ca="1">IF(ISNUMBER(VLOOKUP($E94,ETL_Price!$B$5:$DV$187,G$50,0)),VLOOKUP($E94,ETL_Price!$B$5:$DV$187,G$50,0)/100,"")</f>
        <v>6.5500000000000003E-2</v>
      </c>
      <c r="H94" s="120">
        <f ca="1">IF(ISNUMBER(VLOOKUP($E94,ETL_Price!$B$5:$DV$187,H$50,0)),VLOOKUP($E94,ETL_Price!$B$5:$DV$187,H$50,0)/100,"")</f>
        <v>0.12990000000000002</v>
      </c>
      <c r="I94" s="120">
        <f ca="1">IF(ISNUMBER(VLOOKUP($E94,ETL_Price!$B$5:$DV$187,I$50,0)),VLOOKUP($E94,ETL_Price!$B$5:$DV$187,I$50,0)/100,"")</f>
        <v>0.18230000000000002</v>
      </c>
      <c r="K94" s="85">
        <f ca="1">IF(ISNUMBER(CORREL(ETL_Rtn!$C45:$C104,ETL_Rtn!E45:E104)),CORREL(ETL_Rtn!$C45:$C104,ETL_Rtn!E45:E104),"")</f>
        <v>0.30055946033635594</v>
      </c>
      <c r="L94" s="85">
        <f ca="1">IF(ISNUMBER(CORREL(ETL_Rtn!$C45:$C104,ETL_Rtn!F45:F104)),CORREL(ETL_Rtn!$C45:$C104,ETL_Rtn!F45:F104),"")</f>
        <v>0.19007146011151291</v>
      </c>
      <c r="M94" s="85">
        <f ca="1">IF(ISNUMBER(CORREL(ETL_Rtn!$C45:$C104,ETL_Rtn!G45:G104)),CORREL(ETL_Rtn!$C45:$C104,ETL_Rtn!G45:G104),"")</f>
        <v>0.11669766637912712</v>
      </c>
      <c r="N94" s="85">
        <f ca="1">IF(ISNUMBER(CORREL(ETL_Rtn!$C45:$C104,ETL_Rtn!H45:H104)),CORREL(ETL_Rtn!$C45:$C104,ETL_Rtn!H45:H104),"")</f>
        <v>0.39287334734199297</v>
      </c>
      <c r="O94" s="85">
        <f ca="1">IF(ISNUMBER(CORREL(ETL_Rtn!$C45:$C104,ETL_Rtn!I45:I104)),CORREL(ETL_Rtn!$C45:$C104,ETL_Rtn!I45:I104),"")</f>
        <v>0.85019916943703711</v>
      </c>
      <c r="P94" s="85">
        <f ca="1">IF(ISNUMBER(CORREL(ETL_Rtn!$C45:$C104,ETL_Rtn!J45:J104)),CORREL(ETL_Rtn!$C45:$C104,ETL_Rtn!J45:J104),"")</f>
        <v>0.75867691551484828</v>
      </c>
      <c r="Q94" s="85">
        <f ca="1">IF(ISNUMBER(CORREL(ETL_Rtn!$C45:$C104,ETL_Rtn!K45:K104)),CORREL(ETL_Rtn!$C45:$C104,ETL_Rtn!K45:K104),"")</f>
        <v>0.22371938785302206</v>
      </c>
      <c r="R94" s="85">
        <f ca="1">IF(ISNUMBER(CORREL(ETL_Rtn!$C45:$C104,ETL_Rtn!L45:L104)),CORREL(ETL_Rtn!$C45:$C104,ETL_Rtn!L45:L104),"")</f>
        <v>0.36867671838722121</v>
      </c>
      <c r="S94" s="85">
        <f ca="1">IF(ISNUMBER(CORREL(ETL_Rtn!$C45:$C104,ETL_Rtn!M45:M104)),CORREL(ETL_Rtn!$C45:$C104,ETL_Rtn!M45:M104),"")</f>
        <v>0.37697322986333431</v>
      </c>
      <c r="T94" s="85">
        <f ca="1">IF(ISNUMBER(CORREL(ETL_Rtn!$C45:$C104,ETL_Rtn!N45:N104)),CORREL(ETL_Rtn!$C45:$C104,ETL_Rtn!N45:N104),"")</f>
        <v>0.41443965744572536</v>
      </c>
      <c r="U94" s="85">
        <f ca="1">IF(ISNUMBER(CORREL(ETL_Rtn!$C45:$C104,ETL_Rtn!O45:O104)),CORREL(ETL_Rtn!$C45:$C104,ETL_Rtn!O45:O104),"")</f>
        <v>0.18576598518002074</v>
      </c>
      <c r="V94" s="85">
        <f ca="1">IF(ISNUMBER(CORREL(ETL_Rtn!$C45:$C104,ETL_Rtn!P45:P104)),CORREL(ETL_Rtn!$C45:$C104,ETL_Rtn!P45:P104),"")</f>
        <v>0.50297761294642784</v>
      </c>
      <c r="W94" s="85">
        <f ca="1">IF(ISNUMBER(CORREL(ETL_Rtn!$C45:$C104,ETL_Rtn!Q45:Q104)),CORREL(ETL_Rtn!$C45:$C104,ETL_Rtn!Q45:Q104),"")</f>
        <v>1.8269322521661066E-2</v>
      </c>
      <c r="X94" s="85">
        <f ca="1">IF(ISNUMBER(CORREL(ETL_Rtn!$C45:$C104,ETL_Rtn!R45:R104)),CORREL(ETL_Rtn!$C45:$C104,ETL_Rtn!R45:R104),"")</f>
        <v>0.27742107244855052</v>
      </c>
      <c r="Y94" s="85">
        <f ca="1">IF(ISNUMBER(CORREL(ETL_Rtn!$C45:$C104,ETL_Rtn!S45:S104)),CORREL(ETL_Rtn!$C45:$C104,ETL_Rtn!S45:S104),"")</f>
        <v>0.17586364282156533</v>
      </c>
      <c r="Z94" s="85">
        <f ca="1">IF(ISNUMBER(CORREL(ETL_Rtn!$C45:$C104,ETL_Rtn!T45:T104)),CORREL(ETL_Rtn!$C45:$C104,ETL_Rtn!T45:T104),"")</f>
        <v>0.24065007922713799</v>
      </c>
      <c r="AA94" s="85">
        <f ca="1">IF(ISNUMBER(CORREL(ETL_Rtn!$C45:$C104,ETL_Rtn!U45:U104)),CORREL(ETL_Rtn!$C45:$C104,ETL_Rtn!U45:U104),"")</f>
        <v>9.5583545948614151E-2</v>
      </c>
      <c r="AB94" s="85">
        <f ca="1">IF(ISNUMBER(CORREL(ETL_Rtn!$C45:$C104,ETL_Rtn!V45:V104)),CORREL(ETL_Rtn!$C45:$C104,ETL_Rtn!V45:V104),"")</f>
        <v>4.6897593710828064E-2</v>
      </c>
      <c r="AC94" s="85">
        <f ca="1">IF(ISNUMBER(CORREL(ETL_Rtn!$C45:$C104,ETL_Rtn!W45:W104)),CORREL(ETL_Rtn!$C45:$C104,ETL_Rtn!W45:W104),"")</f>
        <v>-0.14541632702623647</v>
      </c>
      <c r="AD94" s="85">
        <f ca="1">IF(ISNUMBER(CORREL(ETL_Rtn!$C45:$C104,ETL_Rtn!X45:X104)),CORREL(ETL_Rtn!$C45:$C104,ETL_Rtn!X45:X104),"")</f>
        <v>-0.13928842587291956</v>
      </c>
      <c r="AE94" s="85">
        <f ca="1">IF(ISNUMBER(CORREL(ETL_Rtn!$C45:$C104,ETL_Rtn!Y45:Y104)),CORREL(ETL_Rtn!$C45:$C104,ETL_Rtn!Y45:Y104),"")</f>
        <v>-0.16774953639254964</v>
      </c>
      <c r="AF94" s="85">
        <f ca="1">IF(ISNUMBER(CORREL(ETL_Rtn!$C45:$C104,ETL_Rtn!Z45:Z104)),CORREL(ETL_Rtn!$C45:$C104,ETL_Rtn!Z45:Z104),"")</f>
        <v>-0.16101517221327308</v>
      </c>
      <c r="AG94" s="85">
        <f ca="1">IF(ISNUMBER(CORREL(ETL_Rtn!$C45:$C104,ETL_Rtn!AA45:AA104)),CORREL(ETL_Rtn!$C45:$C104,ETL_Rtn!AA45:AA104),"")</f>
        <v>-0.17161857320520654</v>
      </c>
      <c r="AH94" s="85">
        <f ca="1">IF(ISNUMBER(CORREL(ETL_Rtn!$C45:$C104,ETL_Rtn!AB45:AB104)),CORREL(ETL_Rtn!$C45:$C104,ETL_Rtn!AB45:AB104),"")</f>
        <v>-0.16828378831651078</v>
      </c>
      <c r="AI94" s="85">
        <f ca="1">IF(ISNUMBER(CORREL(ETL_Rtn!$C45:$C104,ETL_Rtn!AC45:AC104)),CORREL(ETL_Rtn!$C45:$C104,ETL_Rtn!AC45:AC104),"")</f>
        <v>0.23554455975294325</v>
      </c>
      <c r="AJ94" s="85">
        <f ca="1">IF(ISNUMBER(CORREL(ETL_Rtn!$C45:$C104,ETL_Rtn!AD45:AD104)),CORREL(ETL_Rtn!$C45:$C104,ETL_Rtn!AD45:AD104),"")</f>
        <v>0.15214096473750374</v>
      </c>
      <c r="AK94" s="85">
        <f ca="1">IF(ISNUMBER(CORREL(ETL_Rtn!$C45:$C104,ETL_Rtn!AE45:AE104)),CORREL(ETL_Rtn!$C45:$C104,ETL_Rtn!AE45:AE104),"")</f>
        <v>-8.8980171772846506E-2</v>
      </c>
      <c r="AL94" s="85">
        <f ca="1">IF(ISNUMBER(CORREL(ETL_Rtn!$C45:$C104,ETL_Rtn!AF45:AF104)),CORREL(ETL_Rtn!$C45:$C104,ETL_Rtn!AF45:AF104),"")</f>
        <v>-0.11962496096491838</v>
      </c>
      <c r="AM94" s="85">
        <f ca="1">IF(ISNUMBER(CORREL(ETL_Rtn!$C45:$C104,ETL_Rtn!AG45:AG104)),CORREL(ETL_Rtn!$C45:$C104,ETL_Rtn!AG45:AG104),"")</f>
        <v>0.11197063084377892</v>
      </c>
      <c r="AN94" s="85">
        <f ca="1">IF(ISNUMBER(CORREL(ETL_Rtn!$C45:$C104,ETL_Rtn!AH45:AH104)),CORREL(ETL_Rtn!$C45:$C104,ETL_Rtn!AH45:AH104),"")</f>
        <v>-8.6491392224763125E-2</v>
      </c>
      <c r="AO94" s="85">
        <f ca="1">IF(ISNUMBER(CORREL(ETL_Rtn!$C45:$C104,ETL_Rtn!AI45:AI104)),CORREL(ETL_Rtn!$C45:$C104,ETL_Rtn!AI45:AI104),"")</f>
        <v>-6.5032127607529897E-2</v>
      </c>
      <c r="AP94" s="85">
        <f ca="1">IF(ISNUMBER(CORREL(ETL_Rtn!$C45:$C104,ETL_Rtn!AJ45:AJ104)),CORREL(ETL_Rtn!$C45:$C104,ETL_Rtn!AJ45:AJ104),"")</f>
        <v>-8.4526716269899327E-2</v>
      </c>
      <c r="AQ94" s="85">
        <f ca="1">IF(ISNUMBER(CORREL(ETL_Rtn!$C45:$C104,ETL_Rtn!AK45:AK104)),CORREL(ETL_Rtn!$C45:$C104,ETL_Rtn!AK45:AK104),"")</f>
        <v>-0.12515174549803557</v>
      </c>
      <c r="AR94" s="85">
        <f ca="1">IF(ISNUMBER(CORREL(ETL_Rtn!$C45:$C104,ETL_Rtn!AL45:AL104)),CORREL(ETL_Rtn!$C45:$C104,ETL_Rtn!AL45:AL104),"")</f>
        <v>-8.2225378760431844E-2</v>
      </c>
      <c r="AS94" s="85">
        <f ca="1">IF(ISNUMBER(CORREL(ETL_Rtn!$C45:$C104,ETL_Rtn!AM45:AM104)),CORREL(ETL_Rtn!$C45:$C104,ETL_Rtn!AM45:AM104),"")</f>
        <v>0.19154297676604218</v>
      </c>
      <c r="AT94" s="85">
        <f ca="1">IF(ISNUMBER(CORREL(ETL_Rtn!$C45:$C104,ETL_Rtn!AN45:AN104)),CORREL(ETL_Rtn!$C45:$C104,ETL_Rtn!AN45:AN104),"")</f>
        <v>0.24810818334168125</v>
      </c>
      <c r="AU94" s="85">
        <f ca="1">IF(ISNUMBER(CORREL(ETL_Rtn!$C45:$C104,ETL_Rtn!AO45:AO104)),CORREL(ETL_Rtn!$C45:$C104,ETL_Rtn!AO45:AO104),"")</f>
        <v>0.11631776705784054</v>
      </c>
      <c r="AV94" s="85">
        <f ca="1">IF(ISNUMBER(CORREL(ETL_Rtn!$C45:$C104,ETL_Rtn!AP45:AP104)),CORREL(ETL_Rtn!$C45:$C104,ETL_Rtn!AP45:AP104),"")</f>
        <v>0.15583279133135264</v>
      </c>
      <c r="AW94" s="85">
        <f ca="1">IF(ISNUMBER(CORREL(ETL_Rtn!$C45:$C104,ETL_Rtn!AQ45:AQ104)),CORREL(ETL_Rtn!$C45:$C104,ETL_Rtn!AQ45:AQ104),"")</f>
        <v>-4.8666729267217899E-2</v>
      </c>
      <c r="AX94" s="85">
        <f ca="1">IF(ISNUMBER(CORREL(ETL_Rtn!$C45:$C104,ETL_Rtn!AR45:AR104)),CORREL(ETL_Rtn!$C45:$C104,ETL_Rtn!AR45:AR104),"")</f>
        <v>-3.7160479321857176E-2</v>
      </c>
      <c r="AY94" s="85">
        <f ca="1">IF(ISNUMBER(CORREL(ETL_Rtn!$C45:$C104,ETL_Rtn!AS45:AS104)),CORREL(ETL_Rtn!$C45:$C104,ETL_Rtn!AS45:AS104),"")</f>
        <v>-2.7416071726497557E-2</v>
      </c>
      <c r="AZ94" s="85">
        <f ca="1">IF(ISNUMBER(CORREL(ETL_Rtn!$C45:$C104,ETL_Rtn!AT45:AT104)),CORREL(ETL_Rtn!$C45:$C104,ETL_Rtn!AT45:AT104),"")</f>
        <v>-0.17164175668280832</v>
      </c>
      <c r="BA94" s="85">
        <f ca="1">IF(ISNUMBER(CORREL(ETL_Rtn!$C45:$C104,ETL_Rtn!AU45:AU104)),CORREL(ETL_Rtn!$C45:$C104,ETL_Rtn!AU45:AU104),"")</f>
        <v>-0.34013680807706465</v>
      </c>
      <c r="BB94" s="85">
        <f ca="1">IF(ISNUMBER(CORREL(ETL_Rtn!$C45:$C104,ETL_Rtn!AV45:AV104)),CORREL(ETL_Rtn!$C45:$C104,ETL_Rtn!AV45:AV104),"")</f>
        <v>-0.20597918406652202</v>
      </c>
      <c r="BC94" s="85">
        <f ca="1">IF(ISNUMBER(CORREL(ETL_Rtn!$C45:$C104,ETL_Rtn!AW45:AW104)),CORREL(ETL_Rtn!$C45:$C104,ETL_Rtn!AW45:AW104),"")</f>
        <v>-0.26812604446314009</v>
      </c>
      <c r="BD94" s="85">
        <f ca="1">IF(ISNUMBER(CORREL(ETL_Rtn!$C45:$C104,ETL_Rtn!AX45:AX104)),CORREL(ETL_Rtn!$C45:$C104,ETL_Rtn!AX45:AX104),"")</f>
        <v>-0.29308002582305087</v>
      </c>
      <c r="BE94" s="85">
        <f ca="1">IF(ISNUMBER(CORREL(ETL_Rtn!$C45:$C104,ETL_Rtn!AY45:AY104)),CORREL(ETL_Rtn!$C45:$C104,ETL_Rtn!AY45:AY104),"")</f>
        <v>-0.10101891636466141</v>
      </c>
      <c r="BF94" s="85">
        <f ca="1">IF(ISNUMBER(CORREL(ETL_Rtn!$C45:$C104,ETL_Rtn!AZ45:AZ104)),CORREL(ETL_Rtn!$C45:$C104,ETL_Rtn!AZ45:AZ104),"")</f>
        <v>-0.14403351598354275</v>
      </c>
      <c r="BG94" s="85">
        <f ca="1">IF(ISNUMBER(CORREL(ETL_Rtn!$C45:$C104,ETL_Rtn!BA45:BA104)),CORREL(ETL_Rtn!$C45:$C104,ETL_Rtn!BA45:BA104),"")</f>
        <v>-0.16326360771040857</v>
      </c>
      <c r="BH94" s="85">
        <f ca="1">IF(ISNUMBER(CORREL(ETL_Rtn!$C45:$C104,ETL_Rtn!BB45:BB104)),CORREL(ETL_Rtn!$C45:$C104,ETL_Rtn!BB45:BB104),"")</f>
        <v>-7.831950591991943E-2</v>
      </c>
      <c r="BI94" s="85">
        <f ca="1">IF(ISNUMBER(CORREL(ETL_Rtn!$C45:$C104,ETL_Rtn!BC45:BC104)),CORREL(ETL_Rtn!$C45:$C104,ETL_Rtn!BC45:BC104),"")</f>
        <v>-0.26878683823710975</v>
      </c>
      <c r="BJ94" s="85">
        <f ca="1">IF(ISNUMBER(CORREL(ETL_Rtn!$C45:$C104,ETL_Rtn!BD45:BD104)),CORREL(ETL_Rtn!$C45:$C104,ETL_Rtn!BD45:BD104),"")</f>
        <v>-0.30827112440283883</v>
      </c>
      <c r="BK94" s="85">
        <f ca="1">IF(ISNUMBER(CORREL(ETL_Rtn!$C45:$C104,ETL_Rtn!BE45:BE104)),CORREL(ETL_Rtn!$C45:$C104,ETL_Rtn!BE45:BE104),"")</f>
        <v>-0.28996485929957522</v>
      </c>
      <c r="BL94" s="85">
        <f ca="1">IF(ISNUMBER(CORREL(ETL_Rtn!$C45:$C104,ETL_Rtn!BF45:BF104)),CORREL(ETL_Rtn!$C45:$C104,ETL_Rtn!BF45:BF104),"")</f>
        <v>-3.5374247911112953E-2</v>
      </c>
      <c r="BM94" s="85">
        <f ca="1">IF(ISNUMBER(CORREL(ETL_Rtn!$C45:$C104,ETL_Rtn!BG45:BG104)),CORREL(ETL_Rtn!$C45:$C104,ETL_Rtn!BG45:BG104),"")</f>
        <v>0.23335809133815363</v>
      </c>
      <c r="BN94" s="85">
        <f ca="1">IF(ISNUMBER(CORREL(ETL_Rtn!$C45:$C104,ETL_Rtn!BH45:BH104)),CORREL(ETL_Rtn!$C45:$C104,ETL_Rtn!BH45:BH104),"")</f>
        <v>0.28226697483958463</v>
      </c>
      <c r="BO94" s="85">
        <f ca="1">IF(ISNUMBER(CORREL(ETL_Rtn!$C45:$C104,ETL_Rtn!BI45:BI104)),CORREL(ETL_Rtn!$C45:$C104,ETL_Rtn!BI45:BI104),"")</f>
        <v>0.32456229754011495</v>
      </c>
      <c r="BP94" s="85">
        <f ca="1">IF(ISNUMBER(CORREL(ETL_Rtn!$C45:$C104,ETL_Rtn!BJ45:BJ104)),CORREL(ETL_Rtn!$C45:$C104,ETL_Rtn!BJ45:BJ104),"")</f>
        <v>-6.9533470919508455E-2</v>
      </c>
      <c r="BQ94" s="85">
        <f ca="1">IF(ISNUMBER(CORREL(ETL_Rtn!$C45:$C104,ETL_Rtn!BK45:BK104)),CORREL(ETL_Rtn!$C45:$C104,ETL_Rtn!BK45:BK104),"")</f>
        <v>0.21047219738772985</v>
      </c>
      <c r="BR94" s="85">
        <f ca="1">IF(ISNUMBER(CORREL(ETL_Rtn!$C45:$C104,ETL_Rtn!BL45:BL104)),CORREL(ETL_Rtn!$C45:$C104,ETL_Rtn!BL45:BL104),"")</f>
        <v>0.12510576270071483</v>
      </c>
      <c r="BS94" s="85">
        <f ca="1">IF(ISNUMBER(CORREL(ETL_Rtn!$C45:$C104,ETL_Rtn!BM45:BM104)),CORREL(ETL_Rtn!$C45:$C104,ETL_Rtn!BM45:BM104),"")</f>
        <v>0.16142249152691865</v>
      </c>
      <c r="BT94" s="85">
        <f ca="1">IF(ISNUMBER(CORREL(ETL_Rtn!$C45:$C104,ETL_Rtn!BN45:BN104)),CORREL(ETL_Rtn!$C45:$C104,ETL_Rtn!BN45:BN104),"")</f>
        <v>2.7493921334412672E-2</v>
      </c>
      <c r="BU94" s="85">
        <f ca="1">IF(ISNUMBER(CORREL(ETL_Rtn!$C45:$C104,ETL_Rtn!BO45:BO104)),CORREL(ETL_Rtn!$C45:$C104,ETL_Rtn!BO45:BO104),"")</f>
        <v>-0.22401822310891178</v>
      </c>
      <c r="BV94" s="85">
        <f ca="1">IF(ISNUMBER(CORREL(ETL_Rtn!$C45:$C104,ETL_Rtn!BP45:BP104)),CORREL(ETL_Rtn!$C45:$C104,ETL_Rtn!BP45:BP104),"")</f>
        <v>3.8213773958562056E-2</v>
      </c>
      <c r="BW94" s="85">
        <f ca="1">IF(ISNUMBER(CORREL(ETL_Rtn!$C45:$C104,ETL_Rtn!BQ45:BQ104)),CORREL(ETL_Rtn!$C45:$C104,ETL_Rtn!BQ45:BQ104),"")</f>
        <v>-0.19076017640323861</v>
      </c>
      <c r="BY94" s="85">
        <f ca="1">VLOOKUP($E94,ETL_Price!$B$5:$CB$187,Main!BY$51,0)</f>
        <v>2839.13</v>
      </c>
      <c r="BZ94" s="85">
        <f ca="1">VLOOKUP($E94,ETL_Price!$B$5:$CB$187,Main!BZ$51,0)</f>
        <v>3672.29</v>
      </c>
      <c r="CA94" s="85">
        <f ca="1">VLOOKUP($E94,ETL_Price!$B$5:$CB$187,Main!CA$51,0)</f>
        <v>80678.34</v>
      </c>
      <c r="CB94" s="85">
        <f ca="1">VLOOKUP($E94,ETL_Price!$B$5:$CB$187,Main!CB$51,0)</f>
        <v>24124.15</v>
      </c>
      <c r="CC94" s="85">
        <f ca="1">VLOOKUP($E94,ETL_Price!$B$5:$CB$187,Main!CC$51,0)</f>
        <v>32930.699999999997</v>
      </c>
      <c r="CD94" s="85">
        <f ca="1">VLOOKUP($E94,ETL_Price!$B$5:$CB$187,Main!CD$51,0)</f>
        <v>13490.45</v>
      </c>
      <c r="CE94" s="85">
        <f ca="1">VLOOKUP($E94,ETL_Price!$B$5:$CB$187,Main!CE$51,0)</f>
        <v>2384.9699999999998</v>
      </c>
      <c r="CF94" s="85">
        <f ca="1">VLOOKUP($E94,ETL_Price!$B$5:$CB$187,Main!CF$51,0)</f>
        <v>2648.57</v>
      </c>
      <c r="CG94" s="85">
        <f ca="1">VLOOKUP($E94,ETL_Price!$B$5:$CB$187,Main!CG$51,0)</f>
        <v>237.68979999999999</v>
      </c>
      <c r="CH94" s="85">
        <f ca="1">VLOOKUP($E94,ETL_Price!$B$5:$CB$187,Main!CH$51,0)</f>
        <v>295.18</v>
      </c>
      <c r="CI94" s="85">
        <f ca="1">VLOOKUP($E94,ETL_Price!$B$5:$CB$187,Main!CI$51,0)</f>
        <v>277.67</v>
      </c>
      <c r="CJ94" s="85">
        <f ca="1">VLOOKUP($E94,ETL_Price!$B$5:$CB$187,Main!CJ$51,0)</f>
        <v>259.49</v>
      </c>
      <c r="CK94" s="85">
        <f ca="1">VLOOKUP($E94,ETL_Price!$B$5:$CB$187,Main!CK$51,0)</f>
        <v>243.9014</v>
      </c>
      <c r="CL94" s="85">
        <f ca="1">VLOOKUP($E94,ETL_Price!$B$5:$CB$187,Main!CL$51,0)</f>
        <v>241.44929999999999</v>
      </c>
      <c r="CM94" s="85">
        <f ca="1">VLOOKUP($E94,ETL_Price!$B$5:$CB$187,Main!CM$51,0)</f>
        <v>135.81049999999999</v>
      </c>
      <c r="CN94" s="85">
        <f ca="1">VLOOKUP($E94,ETL_Price!$B$5:$CB$187,Main!CN$51,0)</f>
        <v>239.4881</v>
      </c>
      <c r="CO94" s="85">
        <f ca="1">VLOOKUP($E94,ETL_Price!$B$5:$CB$187,Main!CO$51,0)</f>
        <v>71.88</v>
      </c>
      <c r="CP94" s="85">
        <f ca="1">VLOOKUP($E94,ETL_Price!$B$5:$CB$187,Main!CP$51,0)</f>
        <v>125.65</v>
      </c>
      <c r="CQ94" s="85">
        <f ca="1">VLOOKUP($E94,ETL_Price!$B$5:$CB$187,Main!CQ$51,0)</f>
        <v>488.66890000000001</v>
      </c>
      <c r="CR94" s="85">
        <f ca="1">VLOOKUP($E94,ETL_Price!$B$5:$CB$187,Main!CR$51,0)</f>
        <v>221.53270000000001</v>
      </c>
      <c r="CS94" s="85">
        <f ca="1">VLOOKUP($E94,ETL_Price!$B$5:$CB$187,Main!CS$51,0)</f>
        <v>258.55529999999999</v>
      </c>
      <c r="CT94" s="85">
        <f ca="1">VLOOKUP($E94,ETL_Price!$B$5:$CB$187,Main!CT$51,0)</f>
        <v>2029.05</v>
      </c>
      <c r="CU94" s="85">
        <f ca="1">VLOOKUP($E94,ETL_Price!$B$5:$CB$187,Main!CU$51,0)</f>
        <v>2177.64</v>
      </c>
      <c r="CV94" s="85">
        <f ca="1">VLOOKUP($E94,ETL_Price!$B$5:$CB$187,Main!CV$51,0)</f>
        <v>2876.85</v>
      </c>
      <c r="CW94" s="85">
        <f ca="1">VLOOKUP($E94,ETL_Price!$B$5:$CB$187,Main!CW$51,0)</f>
        <v>150.0795</v>
      </c>
      <c r="CX94" s="85">
        <f ca="1">VLOOKUP($E94,ETL_Price!$B$5:$CB$187,Main!CX$51,0)</f>
        <v>1324.192</v>
      </c>
      <c r="CY94" s="85">
        <f ca="1">VLOOKUP($E94,ETL_Price!$B$5:$CB$187,Main!CY$51,0)</f>
        <v>214.19229999999999</v>
      </c>
      <c r="CZ94" s="85">
        <f ca="1">VLOOKUP($E94,ETL_Price!$B$5:$CB$187,Main!CZ$51,0)</f>
        <v>190.48519999999999</v>
      </c>
      <c r="DA94" s="85">
        <f ca="1">VLOOKUP($E94,ETL_Price!$B$5:$CB$187,Main!DA$51,0)</f>
        <v>288.78489999999999</v>
      </c>
      <c r="DB94" s="85">
        <f ca="1">VLOOKUP($E94,ETL_Price!$B$5:$CB$187,Main!DB$51,0)</f>
        <v>203.30250000000001</v>
      </c>
      <c r="DC94" s="85">
        <f ca="1">VLOOKUP($E94,ETL_Price!$B$5:$CB$187,Main!DC$51,0)</f>
        <v>203.09460000000001</v>
      </c>
      <c r="DD94" s="85">
        <f ca="1">VLOOKUP($E94,ETL_Price!$B$5:$CB$187,Main!DD$51,0)</f>
        <v>225.0652</v>
      </c>
      <c r="DE94" s="85">
        <f ca="1">VLOOKUP($E94,ETL_Price!$B$5:$CB$187,Main!DE$51,0)</f>
        <v>218.08840000000001</v>
      </c>
      <c r="DF94" s="85">
        <f ca="1">VLOOKUP($E94,ETL_Price!$B$5:$CB$187,Main!DF$51,0)</f>
        <v>284.8476</v>
      </c>
      <c r="DG94" s="85">
        <f ca="1">VLOOKUP($E94,ETL_Price!$B$5:$CB$187,Main!DG$51,0)</f>
        <v>2.6131000000000002</v>
      </c>
      <c r="DH94" s="85">
        <f ca="1">VLOOKUP($E94,ETL_Price!$B$5:$CB$187,Main!DH$51,0)</f>
        <v>0.56100000000000005</v>
      </c>
      <c r="DI94" s="85">
        <f ca="1">VLOOKUP($E94,ETL_Price!$B$5:$CB$187,Main!DI$51,0)</f>
        <v>1.9816</v>
      </c>
      <c r="DJ94" s="85">
        <f ca="1">VLOOKUP($E94,ETL_Price!$B$5:$CB$187,Main!DJ$51,0)</f>
        <v>2.0518000000000001</v>
      </c>
      <c r="DK94" s="85">
        <f ca="1">VLOOKUP($E94,ETL_Price!$B$5:$CB$187,Main!DK$51,0)</f>
        <v>2.3832</v>
      </c>
      <c r="DL94" s="85">
        <f ca="1">VLOOKUP($E94,ETL_Price!$B$5:$CB$187,Main!DL$51,0)</f>
        <v>1.4610000000000001</v>
      </c>
      <c r="DM94" s="85">
        <f ca="1">VLOOKUP($E94,ETL_Price!$B$5:$CB$187,Main!DM$51,0)</f>
        <v>28.044</v>
      </c>
      <c r="DN94" s="85">
        <f ca="1">VLOOKUP($E94,ETL_Price!$B$5:$CB$187,Main!DN$51,0)</f>
        <v>2.94</v>
      </c>
      <c r="DO94" s="85">
        <f ca="1">VLOOKUP($E94,ETL_Price!$B$5:$CB$187,Main!DO$51,0)</f>
        <v>229.40700000000001</v>
      </c>
      <c r="DP94" s="85">
        <f ca="1">VLOOKUP($E94,ETL_Price!$B$5:$CB$187,Main!DP$51,0)</f>
        <v>99.804000000000002</v>
      </c>
      <c r="DQ94" s="85">
        <f ca="1">VLOOKUP($E94,ETL_Price!$B$5:$CB$187,Main!DQ$51,0)</f>
        <v>46.07</v>
      </c>
      <c r="DR94" s="85">
        <f ca="1">VLOOKUP($E94,ETL_Price!$B$5:$CB$187,Main!DR$51,0)</f>
        <v>293.88</v>
      </c>
      <c r="DS94" s="85">
        <f ca="1">VLOOKUP($E94,ETL_Price!$B$5:$CB$187,Main!DS$51,0)</f>
        <v>115.07</v>
      </c>
      <c r="DT94" s="85">
        <f ca="1">VLOOKUP($E94,ETL_Price!$B$5:$CB$187,Main!DT$51,0)</f>
        <v>212.96260000000001</v>
      </c>
      <c r="DU94" s="85">
        <f ca="1">VLOOKUP($E94,ETL_Price!$B$5:$CB$187,Main!DU$51,0)</f>
        <v>150.97839999999999</v>
      </c>
      <c r="DV94" s="85">
        <f ca="1">VLOOKUP($E94,ETL_Price!$B$5:$CB$187,Main!DV$51,0)</f>
        <v>418.79680000000002</v>
      </c>
      <c r="DW94" s="85">
        <f ca="1">VLOOKUP($E94,ETL_Price!$B$5:$CB$187,Main!DW$51,0)</f>
        <v>11.1</v>
      </c>
      <c r="DX94" s="85">
        <f ca="1">VLOOKUP($E94,ETL_Price!$B$5:$CB$187,Main!DX$51,0)</f>
        <v>17.45</v>
      </c>
      <c r="DY94" s="85">
        <f ca="1">VLOOKUP($E94,ETL_Price!$B$5:$CB$187,Main!DY$51,0)</f>
        <v>7.38</v>
      </c>
      <c r="DZ94" s="85">
        <f ca="1">VLOOKUP($E94,ETL_Price!$B$5:$CB$187,Main!DZ$51,0)</f>
        <v>5.0199999999999996</v>
      </c>
      <c r="EA94" s="85">
        <f ca="1">VLOOKUP($E94,ETL_Price!$B$5:$CB$187,Main!EA$51,0)</f>
        <v>1336.7</v>
      </c>
      <c r="EB94" s="85">
        <f ca="1">VLOOKUP($E94,ETL_Price!$B$5:$CB$187,Main!EB$51,0)</f>
        <v>16.913</v>
      </c>
      <c r="EC94" s="85">
        <f ca="1">VLOOKUP($E94,ETL_Price!$B$5:$CB$187,Main!EC$51,0)</f>
        <v>64.47</v>
      </c>
      <c r="ED94" s="85">
        <f ca="1">VLOOKUP($E94,ETL_Price!$B$5:$CB$187,Main!ED$51,0)</f>
        <v>6.3986999999999998</v>
      </c>
      <c r="EE94" s="85">
        <f ca="1">VLOOKUP($E94,ETL_Price!$B$5:$CB$187,Main!EE$51,0)</f>
        <v>111.04</v>
      </c>
      <c r="EF94" s="85">
        <f ca="1">VLOOKUP($E94,ETL_Price!$B$5:$CB$187,Main!EF$51,0)</f>
        <v>1.2299</v>
      </c>
      <c r="EG94" s="85">
        <f ca="1">VLOOKUP($E94,ETL_Price!$B$5:$CB$187,Main!EG$51,0)</f>
        <v>1.4</v>
      </c>
      <c r="EH94" s="85">
        <f ca="1">VLOOKUP($E94,ETL_Price!$B$5:$CB$187,Main!EH$51,0)</f>
        <v>110.31</v>
      </c>
      <c r="EI94" s="85">
        <f ca="1">VLOOKUP($E94,ETL_Price!$B$5:$CB$187,Main!EI$51,0)</f>
        <v>56.357100000000003</v>
      </c>
      <c r="EJ94" s="85">
        <f ca="1">VLOOKUP($E94,ETL_Price!$B$5:$CB$187,Main!EJ$51,0)</f>
        <v>12.032400000000001</v>
      </c>
      <c r="EK94" s="85">
        <f ca="1">VLOOKUP($E94,ETL_Price!$B$5:$CB$187,Main!EK$51,0)</f>
        <v>3.2393999999999998</v>
      </c>
    </row>
    <row r="95" spans="1:141">
      <c r="C95" s="85">
        <f>MATCH(E95,ETL_Price!$B$5:$B$187,0)</f>
        <v>42</v>
      </c>
      <c r="E95" s="119">
        <f>IF(ISNUMBER(Equities!$C47),Equities!B47,"")</f>
        <v>43122</v>
      </c>
      <c r="F95" s="120">
        <f ca="1">IF(ISNUMBER(OFFSET(INDIRECT($F$50),Main!$C95,1)),OFFSET(INDIRECT($F$50),Main!$C95,1)/100,"")</f>
        <v>0.161521</v>
      </c>
      <c r="G95" s="120">
        <f ca="1">IF(ISNUMBER(VLOOKUP($E95,ETL_Price!$B$5:$DV$187,G$50,0)),VLOOKUP($E95,ETL_Price!$B$5:$DV$187,G$50,0)/100,"")</f>
        <v>6.5500000000000003E-2</v>
      </c>
      <c r="H95" s="120">
        <f ca="1">IF(ISNUMBER(VLOOKUP($E95,ETL_Price!$B$5:$DV$187,H$50,0)),VLOOKUP($E95,ETL_Price!$B$5:$DV$187,H$50,0)/100,"")</f>
        <v>0.12710000000000002</v>
      </c>
      <c r="I95" s="120">
        <f ca="1">IF(ISNUMBER(VLOOKUP($E95,ETL_Price!$B$5:$DV$187,I$50,0)),VLOOKUP($E95,ETL_Price!$B$5:$DV$187,I$50,0)/100,"")</f>
        <v>0.18049999999999999</v>
      </c>
      <c r="K95" s="85">
        <f ca="1">IF(ISNUMBER(CORREL(ETL_Rtn!$C46:$C105,ETL_Rtn!E46:E105)),CORREL(ETL_Rtn!$C46:$C105,ETL_Rtn!E46:E105),"")</f>
        <v>0.29573475841611668</v>
      </c>
      <c r="L95" s="85">
        <f ca="1">IF(ISNUMBER(CORREL(ETL_Rtn!$C46:$C105,ETL_Rtn!F46:F105)),CORREL(ETL_Rtn!$C46:$C105,ETL_Rtn!F46:F105),"")</f>
        <v>0.1930905843420225</v>
      </c>
      <c r="M95" s="85">
        <f ca="1">IF(ISNUMBER(CORREL(ETL_Rtn!$C46:$C105,ETL_Rtn!G46:G105)),CORREL(ETL_Rtn!$C46:$C105,ETL_Rtn!G46:G105),"")</f>
        <v>0.12684691835367595</v>
      </c>
      <c r="N95" s="85">
        <f ca="1">IF(ISNUMBER(CORREL(ETL_Rtn!$C46:$C105,ETL_Rtn!H46:H105)),CORREL(ETL_Rtn!$C46:$C105,ETL_Rtn!H46:H105),"")</f>
        <v>0.37412177482106113</v>
      </c>
      <c r="O95" s="85">
        <f ca="1">IF(ISNUMBER(CORREL(ETL_Rtn!$C46:$C105,ETL_Rtn!I46:I105)),CORREL(ETL_Rtn!$C46:$C105,ETL_Rtn!I46:I105),"")</f>
        <v>0.82980999636239783</v>
      </c>
      <c r="P95" s="85">
        <f ca="1">IF(ISNUMBER(CORREL(ETL_Rtn!$C46:$C105,ETL_Rtn!J46:J105)),CORREL(ETL_Rtn!$C46:$C105,ETL_Rtn!J46:J105),"")</f>
        <v>0.73699585137475299</v>
      </c>
      <c r="Q95" s="85">
        <f ca="1">IF(ISNUMBER(CORREL(ETL_Rtn!$C46:$C105,ETL_Rtn!K46:K105)),CORREL(ETL_Rtn!$C46:$C105,ETL_Rtn!K46:K105),"")</f>
        <v>0.21690598534214026</v>
      </c>
      <c r="R95" s="85">
        <f ca="1">IF(ISNUMBER(CORREL(ETL_Rtn!$C46:$C105,ETL_Rtn!L46:L105)),CORREL(ETL_Rtn!$C46:$C105,ETL_Rtn!L46:L105),"")</f>
        <v>0.35787834063315588</v>
      </c>
      <c r="S95" s="85">
        <f ca="1">IF(ISNUMBER(CORREL(ETL_Rtn!$C46:$C105,ETL_Rtn!M46:M105)),CORREL(ETL_Rtn!$C46:$C105,ETL_Rtn!M46:M105),"")</f>
        <v>0.3873383324360572</v>
      </c>
      <c r="T95" s="85">
        <f ca="1">IF(ISNUMBER(CORREL(ETL_Rtn!$C46:$C105,ETL_Rtn!N46:N105)),CORREL(ETL_Rtn!$C46:$C105,ETL_Rtn!N46:N105),"")</f>
        <v>0.41496390396524591</v>
      </c>
      <c r="U95" s="85">
        <f ca="1">IF(ISNUMBER(CORREL(ETL_Rtn!$C46:$C105,ETL_Rtn!O46:O105)),CORREL(ETL_Rtn!$C46:$C105,ETL_Rtn!O46:O105),"")</f>
        <v>0.171633228759204</v>
      </c>
      <c r="V95" s="85">
        <f ca="1">IF(ISNUMBER(CORREL(ETL_Rtn!$C46:$C105,ETL_Rtn!P46:P105)),CORREL(ETL_Rtn!$C46:$C105,ETL_Rtn!P46:P105),"")</f>
        <v>0.47898639732141207</v>
      </c>
      <c r="W95" s="85">
        <f ca="1">IF(ISNUMBER(CORREL(ETL_Rtn!$C46:$C105,ETL_Rtn!Q46:Q105)),CORREL(ETL_Rtn!$C46:$C105,ETL_Rtn!Q46:Q105),"")</f>
        <v>3.1148181476505204E-2</v>
      </c>
      <c r="X95" s="85">
        <f ca="1">IF(ISNUMBER(CORREL(ETL_Rtn!$C46:$C105,ETL_Rtn!R46:R105)),CORREL(ETL_Rtn!$C46:$C105,ETL_Rtn!R46:R105),"")</f>
        <v>0.27358605740571218</v>
      </c>
      <c r="Y95" s="85">
        <f ca="1">IF(ISNUMBER(CORREL(ETL_Rtn!$C46:$C105,ETL_Rtn!S46:S105)),CORREL(ETL_Rtn!$C46:$C105,ETL_Rtn!S46:S105),"")</f>
        <v>0.15635105369734326</v>
      </c>
      <c r="Z95" s="85">
        <f ca="1">IF(ISNUMBER(CORREL(ETL_Rtn!$C46:$C105,ETL_Rtn!T46:T105)),CORREL(ETL_Rtn!$C46:$C105,ETL_Rtn!T46:T105),"")</f>
        <v>0.23470448077128164</v>
      </c>
      <c r="AA95" s="85">
        <f ca="1">IF(ISNUMBER(CORREL(ETL_Rtn!$C46:$C105,ETL_Rtn!U46:U105)),CORREL(ETL_Rtn!$C46:$C105,ETL_Rtn!U46:U105),"")</f>
        <v>9.2411047551275619E-2</v>
      </c>
      <c r="AB95" s="85">
        <f ca="1">IF(ISNUMBER(CORREL(ETL_Rtn!$C46:$C105,ETL_Rtn!V46:V105)),CORREL(ETL_Rtn!$C46:$C105,ETL_Rtn!V46:V105),"")</f>
        <v>2.8186851575260921E-2</v>
      </c>
      <c r="AC95" s="85">
        <f ca="1">IF(ISNUMBER(CORREL(ETL_Rtn!$C46:$C105,ETL_Rtn!W46:W105)),CORREL(ETL_Rtn!$C46:$C105,ETL_Rtn!W46:W105),"")</f>
        <v>-0.17110653562469472</v>
      </c>
      <c r="AD95" s="85">
        <f ca="1">IF(ISNUMBER(CORREL(ETL_Rtn!$C46:$C105,ETL_Rtn!X46:X105)),CORREL(ETL_Rtn!$C46:$C105,ETL_Rtn!X46:X105),"")</f>
        <v>-0.16491510818917349</v>
      </c>
      <c r="AE95" s="85">
        <f ca="1">IF(ISNUMBER(CORREL(ETL_Rtn!$C46:$C105,ETL_Rtn!Y46:Y105)),CORREL(ETL_Rtn!$C46:$C105,ETL_Rtn!Y46:Y105),"")</f>
        <v>-0.18995424990365589</v>
      </c>
      <c r="AF95" s="85">
        <f ca="1">IF(ISNUMBER(CORREL(ETL_Rtn!$C46:$C105,ETL_Rtn!Z46:Z105)),CORREL(ETL_Rtn!$C46:$C105,ETL_Rtn!Z46:Z105),"")</f>
        <v>-0.18814539996246199</v>
      </c>
      <c r="AG95" s="85">
        <f ca="1">IF(ISNUMBER(CORREL(ETL_Rtn!$C46:$C105,ETL_Rtn!AA46:AA105)),CORREL(ETL_Rtn!$C46:$C105,ETL_Rtn!AA46:AA105),"")</f>
        <v>-0.1954301642617863</v>
      </c>
      <c r="AH95" s="85">
        <f ca="1">IF(ISNUMBER(CORREL(ETL_Rtn!$C46:$C105,ETL_Rtn!AB46:AB105)),CORREL(ETL_Rtn!$C46:$C105,ETL_Rtn!AB46:AB105),"")</f>
        <v>-0.19482887047990249</v>
      </c>
      <c r="AI95" s="85">
        <f ca="1">IF(ISNUMBER(CORREL(ETL_Rtn!$C46:$C105,ETL_Rtn!AC46:AC105)),CORREL(ETL_Rtn!$C46:$C105,ETL_Rtn!AC46:AC105),"")</f>
        <v>0.2540139606771033</v>
      </c>
      <c r="AJ95" s="85">
        <f ca="1">IF(ISNUMBER(CORREL(ETL_Rtn!$C46:$C105,ETL_Rtn!AD46:AD105)),CORREL(ETL_Rtn!$C46:$C105,ETL_Rtn!AD46:AD105),"")</f>
        <v>0.13882049474983968</v>
      </c>
      <c r="AK95" s="85">
        <f ca="1">IF(ISNUMBER(CORREL(ETL_Rtn!$C46:$C105,ETL_Rtn!AE46:AE105)),CORREL(ETL_Rtn!$C46:$C105,ETL_Rtn!AE46:AE105),"")</f>
        <v>-9.1222076184611825E-2</v>
      </c>
      <c r="AL95" s="85">
        <f ca="1">IF(ISNUMBER(CORREL(ETL_Rtn!$C46:$C105,ETL_Rtn!AF46:AF105)),CORREL(ETL_Rtn!$C46:$C105,ETL_Rtn!AF46:AF105),"")</f>
        <v>-0.12180856768656088</v>
      </c>
      <c r="AM95" s="85">
        <f ca="1">IF(ISNUMBER(CORREL(ETL_Rtn!$C46:$C105,ETL_Rtn!AG46:AG105)),CORREL(ETL_Rtn!$C46:$C105,ETL_Rtn!AG46:AG105),"")</f>
        <v>0.11083182707122781</v>
      </c>
      <c r="AN95" s="85">
        <f ca="1">IF(ISNUMBER(CORREL(ETL_Rtn!$C46:$C105,ETL_Rtn!AH46:AH105)),CORREL(ETL_Rtn!$C46:$C105,ETL_Rtn!AH46:AH105),"")</f>
        <v>-8.2787574501893613E-2</v>
      </c>
      <c r="AO95" s="85">
        <f ca="1">IF(ISNUMBER(CORREL(ETL_Rtn!$C46:$C105,ETL_Rtn!AI46:AI105)),CORREL(ETL_Rtn!$C46:$C105,ETL_Rtn!AI46:AI105),"")</f>
        <v>-7.0846926173645186E-2</v>
      </c>
      <c r="AP95" s="85">
        <f ca="1">IF(ISNUMBER(CORREL(ETL_Rtn!$C46:$C105,ETL_Rtn!AJ46:AJ105)),CORREL(ETL_Rtn!$C46:$C105,ETL_Rtn!AJ46:AJ105),"")</f>
        <v>-8.4788493310960625E-2</v>
      </c>
      <c r="AQ95" s="85">
        <f ca="1">IF(ISNUMBER(CORREL(ETL_Rtn!$C46:$C105,ETL_Rtn!AK46:AK105)),CORREL(ETL_Rtn!$C46:$C105,ETL_Rtn!AK46:AK105),"")</f>
        <v>-0.12905679025141611</v>
      </c>
      <c r="AR95" s="85">
        <f ca="1">IF(ISNUMBER(CORREL(ETL_Rtn!$C46:$C105,ETL_Rtn!AL46:AL105)),CORREL(ETL_Rtn!$C46:$C105,ETL_Rtn!AL46:AL105),"")</f>
        <v>-7.7999033828353548E-2</v>
      </c>
      <c r="AS95" s="85">
        <f ca="1">IF(ISNUMBER(CORREL(ETL_Rtn!$C46:$C105,ETL_Rtn!AM46:AM105)),CORREL(ETL_Rtn!$C46:$C105,ETL_Rtn!AM46:AM105),"")</f>
        <v>0.21779554606791121</v>
      </c>
      <c r="AT95" s="85">
        <f ca="1">IF(ISNUMBER(CORREL(ETL_Rtn!$C46:$C105,ETL_Rtn!AN46:AN105)),CORREL(ETL_Rtn!$C46:$C105,ETL_Rtn!AN46:AN105),"")</f>
        <v>0.24835473687018467</v>
      </c>
      <c r="AU95" s="85">
        <f ca="1">IF(ISNUMBER(CORREL(ETL_Rtn!$C46:$C105,ETL_Rtn!AO46:AO105)),CORREL(ETL_Rtn!$C46:$C105,ETL_Rtn!AO46:AO105),"")</f>
        <v>0.14386715416215323</v>
      </c>
      <c r="AV95" s="85">
        <f ca="1">IF(ISNUMBER(CORREL(ETL_Rtn!$C46:$C105,ETL_Rtn!AP46:AP105)),CORREL(ETL_Rtn!$C46:$C105,ETL_Rtn!AP46:AP105),"")</f>
        <v>0.18442930543691458</v>
      </c>
      <c r="AW95" s="85">
        <f ca="1">IF(ISNUMBER(CORREL(ETL_Rtn!$C46:$C105,ETL_Rtn!AQ46:AQ105)),CORREL(ETL_Rtn!$C46:$C105,ETL_Rtn!AQ46:AQ105),"")</f>
        <v>-4.7630151523444873E-2</v>
      </c>
      <c r="AX95" s="85">
        <f ca="1">IF(ISNUMBER(CORREL(ETL_Rtn!$C46:$C105,ETL_Rtn!AR46:AR105)),CORREL(ETL_Rtn!$C46:$C105,ETL_Rtn!AR46:AR105),"")</f>
        <v>-3.0507365138370445E-2</v>
      </c>
      <c r="AY95" s="85">
        <f ca="1">IF(ISNUMBER(CORREL(ETL_Rtn!$C46:$C105,ETL_Rtn!AS46:AS105)),CORREL(ETL_Rtn!$C46:$C105,ETL_Rtn!AS46:AS105),"")</f>
        <v>-3.847610693770083E-2</v>
      </c>
      <c r="AZ95" s="85">
        <f ca="1">IF(ISNUMBER(CORREL(ETL_Rtn!$C46:$C105,ETL_Rtn!AT46:AT105)),CORREL(ETL_Rtn!$C46:$C105,ETL_Rtn!AT46:AT105),"")</f>
        <v>-0.16709170872369261</v>
      </c>
      <c r="BA95" s="85">
        <f ca="1">IF(ISNUMBER(CORREL(ETL_Rtn!$C46:$C105,ETL_Rtn!AU46:AU105)),CORREL(ETL_Rtn!$C46:$C105,ETL_Rtn!AU46:AU105),"")</f>
        <v>-0.34980139821965617</v>
      </c>
      <c r="BB95" s="85">
        <f ca="1">IF(ISNUMBER(CORREL(ETL_Rtn!$C46:$C105,ETL_Rtn!AV46:AV105)),CORREL(ETL_Rtn!$C46:$C105,ETL_Rtn!AV46:AV105),"")</f>
        <v>-0.22245441853375444</v>
      </c>
      <c r="BC95" s="85">
        <f ca="1">IF(ISNUMBER(CORREL(ETL_Rtn!$C46:$C105,ETL_Rtn!AW46:AW105)),CORREL(ETL_Rtn!$C46:$C105,ETL_Rtn!AW46:AW105),"")</f>
        <v>-0.26635465756073157</v>
      </c>
      <c r="BD95" s="85">
        <f ca="1">IF(ISNUMBER(CORREL(ETL_Rtn!$C46:$C105,ETL_Rtn!AX46:AX105)),CORREL(ETL_Rtn!$C46:$C105,ETL_Rtn!AX46:AX105),"")</f>
        <v>-0.29614473285760612</v>
      </c>
      <c r="BE95" s="85">
        <f ca="1">IF(ISNUMBER(CORREL(ETL_Rtn!$C46:$C105,ETL_Rtn!AY46:AY105)),CORREL(ETL_Rtn!$C46:$C105,ETL_Rtn!AY46:AY105),"")</f>
        <v>-0.10789666803155983</v>
      </c>
      <c r="BF95" s="85">
        <f ca="1">IF(ISNUMBER(CORREL(ETL_Rtn!$C46:$C105,ETL_Rtn!AZ46:AZ105)),CORREL(ETL_Rtn!$C46:$C105,ETL_Rtn!AZ46:AZ105),"")</f>
        <v>-0.12892449250027913</v>
      </c>
      <c r="BG95" s="85">
        <f ca="1">IF(ISNUMBER(CORREL(ETL_Rtn!$C46:$C105,ETL_Rtn!BA46:BA105)),CORREL(ETL_Rtn!$C46:$C105,ETL_Rtn!BA46:BA105),"")</f>
        <v>-0.17821585446957058</v>
      </c>
      <c r="BH95" s="85">
        <f ca="1">IF(ISNUMBER(CORREL(ETL_Rtn!$C46:$C105,ETL_Rtn!BB46:BB105)),CORREL(ETL_Rtn!$C46:$C105,ETL_Rtn!BB46:BB105),"")</f>
        <v>-6.6652778981044505E-2</v>
      </c>
      <c r="BI95" s="85">
        <f ca="1">IF(ISNUMBER(CORREL(ETL_Rtn!$C46:$C105,ETL_Rtn!BC46:BC105)),CORREL(ETL_Rtn!$C46:$C105,ETL_Rtn!BC46:BC105),"")</f>
        <v>-0.27886805249175278</v>
      </c>
      <c r="BJ95" s="85">
        <f ca="1">IF(ISNUMBER(CORREL(ETL_Rtn!$C46:$C105,ETL_Rtn!BD46:BD105)),CORREL(ETL_Rtn!$C46:$C105,ETL_Rtn!BD46:BD105),"")</f>
        <v>-0.33959191633593255</v>
      </c>
      <c r="BK95" s="85">
        <f ca="1">IF(ISNUMBER(CORREL(ETL_Rtn!$C46:$C105,ETL_Rtn!BE46:BE105)),CORREL(ETL_Rtn!$C46:$C105,ETL_Rtn!BE46:BE105),"")</f>
        <v>-0.30496371488429735</v>
      </c>
      <c r="BL95" s="85">
        <f ca="1">IF(ISNUMBER(CORREL(ETL_Rtn!$C46:$C105,ETL_Rtn!BF46:BF105)),CORREL(ETL_Rtn!$C46:$C105,ETL_Rtn!BF46:BF105),"")</f>
        <v>-4.1671830523111013E-2</v>
      </c>
      <c r="BM95" s="85">
        <f ca="1">IF(ISNUMBER(CORREL(ETL_Rtn!$C46:$C105,ETL_Rtn!BG46:BG105)),CORREL(ETL_Rtn!$C46:$C105,ETL_Rtn!BG46:BG105),"")</f>
        <v>0.20704583391564835</v>
      </c>
      <c r="BN95" s="85">
        <f ca="1">IF(ISNUMBER(CORREL(ETL_Rtn!$C46:$C105,ETL_Rtn!BH46:BH105)),CORREL(ETL_Rtn!$C46:$C105,ETL_Rtn!BH46:BH105),"")</f>
        <v>0.27459831254953149</v>
      </c>
      <c r="BO95" s="85">
        <f ca="1">IF(ISNUMBER(CORREL(ETL_Rtn!$C46:$C105,ETL_Rtn!BI46:BI105)),CORREL(ETL_Rtn!$C46:$C105,ETL_Rtn!BI46:BI105),"")</f>
        <v>0.31223008815565134</v>
      </c>
      <c r="BP95" s="85">
        <f ca="1">IF(ISNUMBER(CORREL(ETL_Rtn!$C46:$C105,ETL_Rtn!BJ46:BJ105)),CORREL(ETL_Rtn!$C46:$C105,ETL_Rtn!BJ46:BJ105),"")</f>
        <v>-6.97043586544073E-2</v>
      </c>
      <c r="BQ95" s="85">
        <f ca="1">IF(ISNUMBER(CORREL(ETL_Rtn!$C46:$C105,ETL_Rtn!BK46:BK105)),CORREL(ETL_Rtn!$C46:$C105,ETL_Rtn!BK46:BK105),"")</f>
        <v>0.22259319698235011</v>
      </c>
      <c r="BR95" s="85">
        <f ca="1">IF(ISNUMBER(CORREL(ETL_Rtn!$C46:$C105,ETL_Rtn!BL46:BL105)),CORREL(ETL_Rtn!$C46:$C105,ETL_Rtn!BL46:BL105),"")</f>
        <v>0.11179498242331753</v>
      </c>
      <c r="BS95" s="85">
        <f ca="1">IF(ISNUMBER(CORREL(ETL_Rtn!$C46:$C105,ETL_Rtn!BM46:BM105)),CORREL(ETL_Rtn!$C46:$C105,ETL_Rtn!BM46:BM105),"")</f>
        <v>0.17617127768048654</v>
      </c>
      <c r="BT95" s="85">
        <f ca="1">IF(ISNUMBER(CORREL(ETL_Rtn!$C46:$C105,ETL_Rtn!BN46:BN105)),CORREL(ETL_Rtn!$C46:$C105,ETL_Rtn!BN46:BN105),"")</f>
        <v>6.7144607117599675E-2</v>
      </c>
      <c r="BU95" s="85">
        <f ca="1">IF(ISNUMBER(CORREL(ETL_Rtn!$C46:$C105,ETL_Rtn!BO46:BO105)),CORREL(ETL_Rtn!$C46:$C105,ETL_Rtn!BO46:BO105),"")</f>
        <v>-0.19507610065696157</v>
      </c>
      <c r="BV95" s="85">
        <f ca="1">IF(ISNUMBER(CORREL(ETL_Rtn!$C46:$C105,ETL_Rtn!BP46:BP105)),CORREL(ETL_Rtn!$C46:$C105,ETL_Rtn!BP46:BP105),"")</f>
        <v>4.7903112190423557E-2</v>
      </c>
      <c r="BW95" s="85">
        <f ca="1">IF(ISNUMBER(CORREL(ETL_Rtn!$C46:$C105,ETL_Rtn!BQ46:BQ105)),CORREL(ETL_Rtn!$C46:$C105,ETL_Rtn!BQ46:BQ105),"")</f>
        <v>-0.23048073809916009</v>
      </c>
      <c r="BY95" s="85">
        <f ca="1">VLOOKUP($E95,ETL_Price!$B$5:$CB$187,Main!BY$51,0)</f>
        <v>2832.97</v>
      </c>
      <c r="BZ95" s="85">
        <f ca="1">VLOOKUP($E95,ETL_Price!$B$5:$CB$187,Main!BZ$51,0)</f>
        <v>3665.28</v>
      </c>
      <c r="CA95" s="85">
        <f ca="1">VLOOKUP($E95,ETL_Price!$B$5:$CB$187,Main!CA$51,0)</f>
        <v>81675.42</v>
      </c>
      <c r="CB95" s="85">
        <f ca="1">VLOOKUP($E95,ETL_Price!$B$5:$CB$187,Main!CB$51,0)</f>
        <v>23816.33</v>
      </c>
      <c r="CC95" s="85">
        <f ca="1">VLOOKUP($E95,ETL_Price!$B$5:$CB$187,Main!CC$51,0)</f>
        <v>32393.41</v>
      </c>
      <c r="CD95" s="85">
        <f ca="1">VLOOKUP($E95,ETL_Price!$B$5:$CB$187,Main!CD$51,0)</f>
        <v>13204.58</v>
      </c>
      <c r="CE95" s="85">
        <f ca="1">VLOOKUP($E95,ETL_Price!$B$5:$CB$187,Main!CE$51,0)</f>
        <v>2375.5500000000002</v>
      </c>
      <c r="CF95" s="85">
        <f ca="1">VLOOKUP($E95,ETL_Price!$B$5:$CB$187,Main!CF$51,0)</f>
        <v>2632.55</v>
      </c>
      <c r="CG95" s="85">
        <f ca="1">VLOOKUP($E95,ETL_Price!$B$5:$CB$187,Main!CG$51,0)</f>
        <v>237.47370000000001</v>
      </c>
      <c r="CH95" s="85">
        <f ca="1">VLOOKUP($E95,ETL_Price!$B$5:$CB$187,Main!CH$51,0)</f>
        <v>295.2</v>
      </c>
      <c r="CI95" s="85">
        <f ca="1">VLOOKUP($E95,ETL_Price!$B$5:$CB$187,Main!CI$51,0)</f>
        <v>276.7</v>
      </c>
      <c r="CJ95" s="85">
        <f ca="1">VLOOKUP($E95,ETL_Price!$B$5:$CB$187,Main!CJ$51,0)</f>
        <v>257.33999999999997</v>
      </c>
      <c r="CK95" s="85">
        <f ca="1">VLOOKUP($E95,ETL_Price!$B$5:$CB$187,Main!CK$51,0)</f>
        <v>243.1146</v>
      </c>
      <c r="CL95" s="85">
        <f ca="1">VLOOKUP($E95,ETL_Price!$B$5:$CB$187,Main!CL$51,0)</f>
        <v>241.33760000000001</v>
      </c>
      <c r="CM95" s="85">
        <f ca="1">VLOOKUP($E95,ETL_Price!$B$5:$CB$187,Main!CM$51,0)</f>
        <v>135.4494</v>
      </c>
      <c r="CN95" s="85">
        <f ca="1">VLOOKUP($E95,ETL_Price!$B$5:$CB$187,Main!CN$51,0)</f>
        <v>237.858</v>
      </c>
      <c r="CO95" s="85">
        <f ca="1">VLOOKUP($E95,ETL_Price!$B$5:$CB$187,Main!CO$51,0)</f>
        <v>71.900000000000006</v>
      </c>
      <c r="CP95" s="85">
        <f ca="1">VLOOKUP($E95,ETL_Price!$B$5:$CB$187,Main!CP$51,0)</f>
        <v>124.75</v>
      </c>
      <c r="CQ95" s="85">
        <f ca="1">VLOOKUP($E95,ETL_Price!$B$5:$CB$187,Main!CQ$51,0)</f>
        <v>487.22269999999997</v>
      </c>
      <c r="CR95" s="85">
        <f ca="1">VLOOKUP($E95,ETL_Price!$B$5:$CB$187,Main!CR$51,0)</f>
        <v>220.77619999999999</v>
      </c>
      <c r="CS95" s="85">
        <f ca="1">VLOOKUP($E95,ETL_Price!$B$5:$CB$187,Main!CS$51,0)</f>
        <v>257.88189999999997</v>
      </c>
      <c r="CT95" s="85">
        <f ca="1">VLOOKUP($E95,ETL_Price!$B$5:$CB$187,Main!CT$51,0)</f>
        <v>2025.07</v>
      </c>
      <c r="CU95" s="85">
        <f ca="1">VLOOKUP($E95,ETL_Price!$B$5:$CB$187,Main!CU$51,0)</f>
        <v>2173.37</v>
      </c>
      <c r="CV95" s="85">
        <f ca="1">VLOOKUP($E95,ETL_Price!$B$5:$CB$187,Main!CV$51,0)</f>
        <v>2870.14</v>
      </c>
      <c r="CW95" s="85">
        <f ca="1">VLOOKUP($E95,ETL_Price!$B$5:$CB$187,Main!CW$51,0)</f>
        <v>150.11619999999999</v>
      </c>
      <c r="CX95" s="85">
        <f ca="1">VLOOKUP($E95,ETL_Price!$B$5:$CB$187,Main!CX$51,0)</f>
        <v>1321.848</v>
      </c>
      <c r="CY95" s="85">
        <f ca="1">VLOOKUP($E95,ETL_Price!$B$5:$CB$187,Main!CY$51,0)</f>
        <v>214.0112</v>
      </c>
      <c r="CZ95" s="85">
        <f ca="1">VLOOKUP($E95,ETL_Price!$B$5:$CB$187,Main!CZ$51,0)</f>
        <v>190.28630000000001</v>
      </c>
      <c r="DA95" s="85">
        <f ca="1">VLOOKUP($E95,ETL_Price!$B$5:$CB$187,Main!DA$51,0)</f>
        <v>288.74059999999997</v>
      </c>
      <c r="DB95" s="85">
        <f ca="1">VLOOKUP($E95,ETL_Price!$B$5:$CB$187,Main!DB$51,0)</f>
        <v>203.1103</v>
      </c>
      <c r="DC95" s="85">
        <f ca="1">VLOOKUP($E95,ETL_Price!$B$5:$CB$187,Main!DC$51,0)</f>
        <v>202.97980000000001</v>
      </c>
      <c r="DD95" s="85">
        <f ca="1">VLOOKUP($E95,ETL_Price!$B$5:$CB$187,Main!DD$51,0)</f>
        <v>224.9427</v>
      </c>
      <c r="DE95" s="85">
        <f ca="1">VLOOKUP($E95,ETL_Price!$B$5:$CB$187,Main!DE$51,0)</f>
        <v>217.81290000000001</v>
      </c>
      <c r="DF95" s="85">
        <f ca="1">VLOOKUP($E95,ETL_Price!$B$5:$CB$187,Main!DF$51,0)</f>
        <v>284.26650000000001</v>
      </c>
      <c r="DG95" s="85">
        <f ca="1">VLOOKUP($E95,ETL_Price!$B$5:$CB$187,Main!DG$51,0)</f>
        <v>2.65</v>
      </c>
      <c r="DH95" s="85">
        <f ca="1">VLOOKUP($E95,ETL_Price!$B$5:$CB$187,Main!DH$51,0)</f>
        <v>0.56699999999999995</v>
      </c>
      <c r="DI95" s="85">
        <f ca="1">VLOOKUP($E95,ETL_Price!$B$5:$CB$187,Main!DI$51,0)</f>
        <v>1.9933000000000001</v>
      </c>
      <c r="DJ95" s="85">
        <f ca="1">VLOOKUP($E95,ETL_Price!$B$5:$CB$187,Main!DJ$51,0)</f>
        <v>2.0648</v>
      </c>
      <c r="DK95" s="85">
        <f ca="1">VLOOKUP($E95,ETL_Price!$B$5:$CB$187,Main!DK$51,0)</f>
        <v>2.4127999999999998</v>
      </c>
      <c r="DL95" s="85">
        <f ca="1">VLOOKUP($E95,ETL_Price!$B$5:$CB$187,Main!DL$51,0)</f>
        <v>1.46</v>
      </c>
      <c r="DM95" s="85">
        <f ca="1">VLOOKUP($E95,ETL_Price!$B$5:$CB$187,Main!DM$51,0)</f>
        <v>27.636099999999999</v>
      </c>
      <c r="DN95" s="85">
        <f ca="1">VLOOKUP($E95,ETL_Price!$B$5:$CB$187,Main!DN$51,0)</f>
        <v>4.46</v>
      </c>
      <c r="DO95" s="85">
        <f ca="1">VLOOKUP($E95,ETL_Price!$B$5:$CB$187,Main!DO$51,0)</f>
        <v>230.28</v>
      </c>
      <c r="DP95" s="85">
        <f ca="1">VLOOKUP($E95,ETL_Price!$B$5:$CB$187,Main!DP$51,0)</f>
        <v>100.685</v>
      </c>
      <c r="DQ95" s="85">
        <f ca="1">VLOOKUP($E95,ETL_Price!$B$5:$CB$187,Main!DQ$51,0)</f>
        <v>46.884999999999998</v>
      </c>
      <c r="DR95" s="85">
        <f ca="1">VLOOKUP($E95,ETL_Price!$B$5:$CB$187,Main!DR$51,0)</f>
        <v>295.93799999999999</v>
      </c>
      <c r="DS95" s="85">
        <f ca="1">VLOOKUP($E95,ETL_Price!$B$5:$CB$187,Main!DS$51,0)</f>
        <v>112.925</v>
      </c>
      <c r="DT95" s="85">
        <f ca="1">VLOOKUP($E95,ETL_Price!$B$5:$CB$187,Main!DT$51,0)</f>
        <v>212.58090000000001</v>
      </c>
      <c r="DU95" s="85">
        <f ca="1">VLOOKUP($E95,ETL_Price!$B$5:$CB$187,Main!DU$51,0)</f>
        <v>150.82149999999999</v>
      </c>
      <c r="DV95" s="85">
        <f ca="1">VLOOKUP($E95,ETL_Price!$B$5:$CB$187,Main!DV$51,0)</f>
        <v>417.3614</v>
      </c>
      <c r="DW95" s="85">
        <f ca="1">VLOOKUP($E95,ETL_Price!$B$5:$CB$187,Main!DW$51,0)</f>
        <v>11.03</v>
      </c>
      <c r="DX95" s="85">
        <f ca="1">VLOOKUP($E95,ETL_Price!$B$5:$CB$187,Main!DX$51,0)</f>
        <v>16.8</v>
      </c>
      <c r="DY95" s="85">
        <f ca="1">VLOOKUP($E95,ETL_Price!$B$5:$CB$187,Main!DY$51,0)</f>
        <v>7.31</v>
      </c>
      <c r="DZ95" s="85">
        <f ca="1">VLOOKUP($E95,ETL_Price!$B$5:$CB$187,Main!DZ$51,0)</f>
        <v>4.9874999999999998</v>
      </c>
      <c r="EA95" s="85">
        <f ca="1">VLOOKUP($E95,ETL_Price!$B$5:$CB$187,Main!EA$51,0)</f>
        <v>1331.9</v>
      </c>
      <c r="EB95" s="85">
        <f ca="1">VLOOKUP($E95,ETL_Price!$B$5:$CB$187,Main!EB$51,0)</f>
        <v>16.989000000000001</v>
      </c>
      <c r="EC95" s="85">
        <f ca="1">VLOOKUP($E95,ETL_Price!$B$5:$CB$187,Main!EC$51,0)</f>
        <v>63.49</v>
      </c>
      <c r="ED95" s="85">
        <f ca="1">VLOOKUP($E95,ETL_Price!$B$5:$CB$187,Main!ED$51,0)</f>
        <v>6.4028999999999998</v>
      </c>
      <c r="EE95" s="85">
        <f ca="1">VLOOKUP($E95,ETL_Price!$B$5:$CB$187,Main!EE$51,0)</f>
        <v>111.04</v>
      </c>
      <c r="EF95" s="85">
        <f ca="1">VLOOKUP($E95,ETL_Price!$B$5:$CB$187,Main!EF$51,0)</f>
        <v>1.2262</v>
      </c>
      <c r="EG95" s="85">
        <f ca="1">VLOOKUP($E95,ETL_Price!$B$5:$CB$187,Main!EG$51,0)</f>
        <v>1.3987000000000001</v>
      </c>
      <c r="EH95" s="85">
        <f ca="1">VLOOKUP($E95,ETL_Price!$B$5:$CB$187,Main!EH$51,0)</f>
        <v>110.92</v>
      </c>
      <c r="EI95" s="85">
        <f ca="1">VLOOKUP($E95,ETL_Price!$B$5:$CB$187,Main!EI$51,0)</f>
        <v>56.505699999999997</v>
      </c>
      <c r="EJ95" s="85">
        <f ca="1">VLOOKUP($E95,ETL_Price!$B$5:$CB$187,Main!EJ$51,0)</f>
        <v>12.0505</v>
      </c>
      <c r="EK95" s="85">
        <f ca="1">VLOOKUP($E95,ETL_Price!$B$5:$CB$187,Main!EK$51,0)</f>
        <v>3.2040999999999999</v>
      </c>
    </row>
    <row r="96" spans="1:141">
      <c r="C96" s="85">
        <f>MATCH(E96,ETL_Price!$B$5:$B$187,0)</f>
        <v>43</v>
      </c>
      <c r="E96" s="119">
        <f>IF(ISNUMBER(Equities!$C48),Equities!B48,"")</f>
        <v>43119</v>
      </c>
      <c r="F96" s="120">
        <f ca="1">IF(ISNUMBER(OFFSET(INDIRECT($F$50),Main!$C96,1)),OFFSET(INDIRECT($F$50),Main!$C96,1)/100,"")</f>
        <v>0.16166</v>
      </c>
      <c r="G96" s="120">
        <f ca="1">IF(ISNUMBER(VLOOKUP($E96,ETL_Price!$B$5:$DV$187,G$50,0)),VLOOKUP($E96,ETL_Price!$B$5:$DV$187,G$50,0)/100,"")</f>
        <v>6.5500000000000003E-2</v>
      </c>
      <c r="H96" s="120">
        <f ca="1">IF(ISNUMBER(VLOOKUP($E96,ETL_Price!$B$5:$DV$187,H$50,0)),VLOOKUP($E96,ETL_Price!$B$5:$DV$187,H$50,0)/100,"")</f>
        <v>0.12759999999999999</v>
      </c>
      <c r="I96" s="120">
        <f ca="1">IF(ISNUMBER(VLOOKUP($E96,ETL_Price!$B$5:$DV$187,I$50,0)),VLOOKUP($E96,ETL_Price!$B$5:$DV$187,I$50,0)/100,"")</f>
        <v>0.18100000000000002</v>
      </c>
      <c r="K96" s="85">
        <f ca="1">IF(ISNUMBER(CORREL(ETL_Rtn!$C47:$C106,ETL_Rtn!E47:E106)),CORREL(ETL_Rtn!$C47:$C106,ETL_Rtn!E47:E106),"")</f>
        <v>0.28781591296872117</v>
      </c>
      <c r="L96" s="85">
        <f ca="1">IF(ISNUMBER(CORREL(ETL_Rtn!$C47:$C106,ETL_Rtn!F47:F106)),CORREL(ETL_Rtn!$C47:$C106,ETL_Rtn!F47:F106),"")</f>
        <v>0.18359051334774742</v>
      </c>
      <c r="M96" s="85">
        <f ca="1">IF(ISNUMBER(CORREL(ETL_Rtn!$C47:$C106,ETL_Rtn!G47:G106)),CORREL(ETL_Rtn!$C47:$C106,ETL_Rtn!G47:G106),"")</f>
        <v>0.12859406321808101</v>
      </c>
      <c r="N96" s="85">
        <f ca="1">IF(ISNUMBER(CORREL(ETL_Rtn!$C47:$C106,ETL_Rtn!H47:H106)),CORREL(ETL_Rtn!$C47:$C106,ETL_Rtn!H47:H106),"")</f>
        <v>0.37722352206633941</v>
      </c>
      <c r="O96" s="85">
        <f ca="1">IF(ISNUMBER(CORREL(ETL_Rtn!$C47:$C106,ETL_Rtn!I47:I106)),CORREL(ETL_Rtn!$C47:$C106,ETL_Rtn!I47:I106),"")</f>
        <v>0.82964616181548556</v>
      </c>
      <c r="P96" s="85">
        <f ca="1">IF(ISNUMBER(CORREL(ETL_Rtn!$C47:$C106,ETL_Rtn!J47:J106)),CORREL(ETL_Rtn!$C47:$C106,ETL_Rtn!J47:J106),"")</f>
        <v>0.73937992409739461</v>
      </c>
      <c r="Q96" s="85">
        <f ca="1">IF(ISNUMBER(CORREL(ETL_Rtn!$C47:$C106,ETL_Rtn!K47:K106)),CORREL(ETL_Rtn!$C47:$C106,ETL_Rtn!K47:K106),"")</f>
        <v>0.21061220809735537</v>
      </c>
      <c r="R96" s="85">
        <f ca="1">IF(ISNUMBER(CORREL(ETL_Rtn!$C47:$C106,ETL_Rtn!L47:L106)),CORREL(ETL_Rtn!$C47:$C106,ETL_Rtn!L47:L106),"")</f>
        <v>0.35153513730476188</v>
      </c>
      <c r="S96" s="85">
        <f ca="1">IF(ISNUMBER(CORREL(ETL_Rtn!$C47:$C106,ETL_Rtn!M47:M106)),CORREL(ETL_Rtn!$C47:$C106,ETL_Rtn!M47:M106),"")</f>
        <v>0.37138935134154122</v>
      </c>
      <c r="T96" s="85">
        <f ca="1">IF(ISNUMBER(CORREL(ETL_Rtn!$C47:$C106,ETL_Rtn!N47:N106)),CORREL(ETL_Rtn!$C47:$C106,ETL_Rtn!N47:N106),"")</f>
        <v>0.42201094252332916</v>
      </c>
      <c r="U96" s="85">
        <f ca="1">IF(ISNUMBER(CORREL(ETL_Rtn!$C47:$C106,ETL_Rtn!O47:O106)),CORREL(ETL_Rtn!$C47:$C106,ETL_Rtn!O47:O106),"")</f>
        <v>0.17880041871502078</v>
      </c>
      <c r="V96" s="85">
        <f ca="1">IF(ISNUMBER(CORREL(ETL_Rtn!$C47:$C106,ETL_Rtn!P47:P106)),CORREL(ETL_Rtn!$C47:$C106,ETL_Rtn!P47:P106),"")</f>
        <v>0.474251395221093</v>
      </c>
      <c r="W96" s="85">
        <f ca="1">IF(ISNUMBER(CORREL(ETL_Rtn!$C47:$C106,ETL_Rtn!Q47:Q106)),CORREL(ETL_Rtn!$C47:$C106,ETL_Rtn!Q47:Q106),"")</f>
        <v>2.6827188200019225E-2</v>
      </c>
      <c r="X96" s="85">
        <f ca="1">IF(ISNUMBER(CORREL(ETL_Rtn!$C47:$C106,ETL_Rtn!R47:R106)),CORREL(ETL_Rtn!$C47:$C106,ETL_Rtn!R47:R106),"")</f>
        <v>0.26737206210848308</v>
      </c>
      <c r="Y96" s="85">
        <f ca="1">IF(ISNUMBER(CORREL(ETL_Rtn!$C47:$C106,ETL_Rtn!S47:S106)),CORREL(ETL_Rtn!$C47:$C106,ETL_Rtn!S47:S106),"")</f>
        <v>0.14884179416554988</v>
      </c>
      <c r="Z96" s="85">
        <f ca="1">IF(ISNUMBER(CORREL(ETL_Rtn!$C47:$C106,ETL_Rtn!T47:T106)),CORREL(ETL_Rtn!$C47:$C106,ETL_Rtn!T47:T106),"")</f>
        <v>0.225747595977245</v>
      </c>
      <c r="AA96" s="85">
        <f ca="1">IF(ISNUMBER(CORREL(ETL_Rtn!$C47:$C106,ETL_Rtn!U47:U106)),CORREL(ETL_Rtn!$C47:$C106,ETL_Rtn!U47:U106),"")</f>
        <v>6.954472795756575E-2</v>
      </c>
      <c r="AB96" s="85">
        <f ca="1">IF(ISNUMBER(CORREL(ETL_Rtn!$C47:$C106,ETL_Rtn!V47:V106)),CORREL(ETL_Rtn!$C47:$C106,ETL_Rtn!V47:V106),"")</f>
        <v>1.9148143178573263E-2</v>
      </c>
      <c r="AC96" s="85">
        <f ca="1">IF(ISNUMBER(CORREL(ETL_Rtn!$C47:$C106,ETL_Rtn!W47:W106)),CORREL(ETL_Rtn!$C47:$C106,ETL_Rtn!W47:W106),"")</f>
        <v>-0.17728969985681076</v>
      </c>
      <c r="AD96" s="85">
        <f ca="1">IF(ISNUMBER(CORREL(ETL_Rtn!$C47:$C106,ETL_Rtn!X47:X106)),CORREL(ETL_Rtn!$C47:$C106,ETL_Rtn!X47:X106),"")</f>
        <v>-0.17202354473167364</v>
      </c>
      <c r="AE96" s="85">
        <f ca="1">IF(ISNUMBER(CORREL(ETL_Rtn!$C47:$C106,ETL_Rtn!Y47:Y106)),CORREL(ETL_Rtn!$C47:$C106,ETL_Rtn!Y47:Y106),"")</f>
        <v>-0.19608660284988783</v>
      </c>
      <c r="AF96" s="85">
        <f ca="1">IF(ISNUMBER(CORREL(ETL_Rtn!$C47:$C106,ETL_Rtn!Z47:Z106)),CORREL(ETL_Rtn!$C47:$C106,ETL_Rtn!Z47:Z106),"")</f>
        <v>-0.18605689912425444</v>
      </c>
      <c r="AG96" s="85">
        <f ca="1">IF(ISNUMBER(CORREL(ETL_Rtn!$C47:$C106,ETL_Rtn!AA47:AA106)),CORREL(ETL_Rtn!$C47:$C106,ETL_Rtn!AA47:AA106),"")</f>
        <v>-0.19459013016292714</v>
      </c>
      <c r="AH96" s="85">
        <f ca="1">IF(ISNUMBER(CORREL(ETL_Rtn!$C47:$C106,ETL_Rtn!AB47:AB106)),CORREL(ETL_Rtn!$C47:$C106,ETL_Rtn!AB47:AB106),"")</f>
        <v>-0.19342664982023847</v>
      </c>
      <c r="AI96" s="85">
        <f ca="1">IF(ISNUMBER(CORREL(ETL_Rtn!$C47:$C106,ETL_Rtn!AC47:AC106)),CORREL(ETL_Rtn!$C47:$C106,ETL_Rtn!AC47:AC106),"")</f>
        <v>0.24978509162707321</v>
      </c>
      <c r="AJ96" s="85">
        <f ca="1">IF(ISNUMBER(CORREL(ETL_Rtn!$C47:$C106,ETL_Rtn!AD47:AD106)),CORREL(ETL_Rtn!$C47:$C106,ETL_Rtn!AD47:AD106),"")</f>
        <v>0.12456859636094336</v>
      </c>
      <c r="AK96" s="85">
        <f ca="1">IF(ISNUMBER(CORREL(ETL_Rtn!$C47:$C106,ETL_Rtn!AE47:AE106)),CORREL(ETL_Rtn!$C47:$C106,ETL_Rtn!AE47:AE106),"")</f>
        <v>-8.8247144104928996E-2</v>
      </c>
      <c r="AL96" s="85">
        <f ca="1">IF(ISNUMBER(CORREL(ETL_Rtn!$C47:$C106,ETL_Rtn!AF47:AF106)),CORREL(ETL_Rtn!$C47:$C106,ETL_Rtn!AF47:AF106),"")</f>
        <v>-0.119479716316053</v>
      </c>
      <c r="AM96" s="85">
        <f ca="1">IF(ISNUMBER(CORREL(ETL_Rtn!$C47:$C106,ETL_Rtn!AG47:AG106)),CORREL(ETL_Rtn!$C47:$C106,ETL_Rtn!AG47:AG106),"")</f>
        <v>0.12392051096628104</v>
      </c>
      <c r="AN96" s="85">
        <f ca="1">IF(ISNUMBER(CORREL(ETL_Rtn!$C47:$C106,ETL_Rtn!AH47:AH106)),CORREL(ETL_Rtn!$C47:$C106,ETL_Rtn!AH47:AH106),"")</f>
        <v>-7.9753001149881153E-2</v>
      </c>
      <c r="AO96" s="85">
        <f ca="1">IF(ISNUMBER(CORREL(ETL_Rtn!$C47:$C106,ETL_Rtn!AI47:AI106)),CORREL(ETL_Rtn!$C47:$C106,ETL_Rtn!AI47:AI106),"")</f>
        <v>-6.8232068743613178E-2</v>
      </c>
      <c r="AP96" s="85">
        <f ca="1">IF(ISNUMBER(CORREL(ETL_Rtn!$C47:$C106,ETL_Rtn!AJ47:AJ106)),CORREL(ETL_Rtn!$C47:$C106,ETL_Rtn!AJ47:AJ106),"")</f>
        <v>-8.0664726674724727E-2</v>
      </c>
      <c r="AQ96" s="85">
        <f ca="1">IF(ISNUMBER(CORREL(ETL_Rtn!$C47:$C106,ETL_Rtn!AK47:AK106)),CORREL(ETL_Rtn!$C47:$C106,ETL_Rtn!AK47:AK106),"")</f>
        <v>-0.12592042093185629</v>
      </c>
      <c r="AR96" s="85">
        <f ca="1">IF(ISNUMBER(CORREL(ETL_Rtn!$C47:$C106,ETL_Rtn!AL47:AL106)),CORREL(ETL_Rtn!$C47:$C106,ETL_Rtn!AL47:AL106),"")</f>
        <v>-7.5646663887347323E-2</v>
      </c>
      <c r="AS96" s="85">
        <f ca="1">IF(ISNUMBER(CORREL(ETL_Rtn!$C47:$C106,ETL_Rtn!AM47:AM106)),CORREL(ETL_Rtn!$C47:$C106,ETL_Rtn!AM47:AM106),"")</f>
        <v>0.22700710809646746</v>
      </c>
      <c r="AT96" s="85">
        <f ca="1">IF(ISNUMBER(CORREL(ETL_Rtn!$C47:$C106,ETL_Rtn!AN47:AN106)),CORREL(ETL_Rtn!$C47:$C106,ETL_Rtn!AN47:AN106),"")</f>
        <v>0.25364468376768129</v>
      </c>
      <c r="AU96" s="85">
        <f ca="1">IF(ISNUMBER(CORREL(ETL_Rtn!$C47:$C106,ETL_Rtn!AO47:AO106)),CORREL(ETL_Rtn!$C47:$C106,ETL_Rtn!AO47:AO106),"")</f>
        <v>0.15305006684037079</v>
      </c>
      <c r="AV96" s="85">
        <f ca="1">IF(ISNUMBER(CORREL(ETL_Rtn!$C47:$C106,ETL_Rtn!AP47:AP106)),CORREL(ETL_Rtn!$C47:$C106,ETL_Rtn!AP47:AP106),"")</f>
        <v>0.20020468032813288</v>
      </c>
      <c r="AW96" s="85">
        <f ca="1">IF(ISNUMBER(CORREL(ETL_Rtn!$C47:$C106,ETL_Rtn!AQ47:AQ106)),CORREL(ETL_Rtn!$C47:$C106,ETL_Rtn!AQ47:AQ106),"")</f>
        <v>-3.6589955171022932E-2</v>
      </c>
      <c r="AX96" s="85">
        <f ca="1">IF(ISNUMBER(CORREL(ETL_Rtn!$C47:$C106,ETL_Rtn!AR47:AR106)),CORREL(ETL_Rtn!$C47:$C106,ETL_Rtn!AR47:AR106),"")</f>
        <v>-3.2571564367446786E-2</v>
      </c>
      <c r="AY96" s="85">
        <f ca="1">IF(ISNUMBER(CORREL(ETL_Rtn!$C47:$C106,ETL_Rtn!AS47:AS106)),CORREL(ETL_Rtn!$C47:$C106,ETL_Rtn!AS47:AS106),"")</f>
        <v>-3.9352099651597548E-2</v>
      </c>
      <c r="AZ96" s="85">
        <f ca="1">IF(ISNUMBER(CORREL(ETL_Rtn!$C47:$C106,ETL_Rtn!AT47:AT106)),CORREL(ETL_Rtn!$C47:$C106,ETL_Rtn!AT47:AT106),"")</f>
        <v>-0.16433169965121364</v>
      </c>
      <c r="BA96" s="85">
        <f ca="1">IF(ISNUMBER(CORREL(ETL_Rtn!$C47:$C106,ETL_Rtn!AU47:AU106)),CORREL(ETL_Rtn!$C47:$C106,ETL_Rtn!AU47:AU106),"")</f>
        <v>-0.32072538397129668</v>
      </c>
      <c r="BB96" s="85">
        <f ca="1">IF(ISNUMBER(CORREL(ETL_Rtn!$C47:$C106,ETL_Rtn!AV47:AV106)),CORREL(ETL_Rtn!$C47:$C106,ETL_Rtn!AV47:AV106),"")</f>
        <v>-0.2077636075691259</v>
      </c>
      <c r="BC96" s="85">
        <f ca="1">IF(ISNUMBER(CORREL(ETL_Rtn!$C47:$C106,ETL_Rtn!AW47:AW106)),CORREL(ETL_Rtn!$C47:$C106,ETL_Rtn!AW47:AW106),"")</f>
        <v>-0.26140852484168353</v>
      </c>
      <c r="BD96" s="85">
        <f ca="1">IF(ISNUMBER(CORREL(ETL_Rtn!$C47:$C106,ETL_Rtn!AX47:AX106)),CORREL(ETL_Rtn!$C47:$C106,ETL_Rtn!AX47:AX106),"")</f>
        <v>-0.2905274867834704</v>
      </c>
      <c r="BE96" s="85">
        <f ca="1">IF(ISNUMBER(CORREL(ETL_Rtn!$C47:$C106,ETL_Rtn!AY47:AY106)),CORREL(ETL_Rtn!$C47:$C106,ETL_Rtn!AY47:AY106),"")</f>
        <v>-0.10984411851067456</v>
      </c>
      <c r="BF96" s="85">
        <f ca="1">IF(ISNUMBER(CORREL(ETL_Rtn!$C47:$C106,ETL_Rtn!AZ47:AZ106)),CORREL(ETL_Rtn!$C47:$C106,ETL_Rtn!AZ47:AZ106),"")</f>
        <v>-0.1328153166744577</v>
      </c>
      <c r="BG96" s="85">
        <f ca="1">IF(ISNUMBER(CORREL(ETL_Rtn!$C47:$C106,ETL_Rtn!BA47:BA106)),CORREL(ETL_Rtn!$C47:$C106,ETL_Rtn!BA47:BA106),"")</f>
        <v>-0.18061575792341436</v>
      </c>
      <c r="BH96" s="85">
        <f ca="1">IF(ISNUMBER(CORREL(ETL_Rtn!$C47:$C106,ETL_Rtn!BB47:BB106)),CORREL(ETL_Rtn!$C47:$C106,ETL_Rtn!BB47:BB106),"")</f>
        <v>-7.3498269642944189E-2</v>
      </c>
      <c r="BI96" s="85">
        <f ca="1">IF(ISNUMBER(CORREL(ETL_Rtn!$C47:$C106,ETL_Rtn!BC47:BC106)),CORREL(ETL_Rtn!$C47:$C106,ETL_Rtn!BC47:BC106),"")</f>
        <v>-0.27802447596510654</v>
      </c>
      <c r="BJ96" s="85">
        <f ca="1">IF(ISNUMBER(CORREL(ETL_Rtn!$C47:$C106,ETL_Rtn!BD47:BD106)),CORREL(ETL_Rtn!$C47:$C106,ETL_Rtn!BD47:BD106),"")</f>
        <v>-0.3433868940284181</v>
      </c>
      <c r="BK96" s="85">
        <f ca="1">IF(ISNUMBER(CORREL(ETL_Rtn!$C47:$C106,ETL_Rtn!BE47:BE106)),CORREL(ETL_Rtn!$C47:$C106,ETL_Rtn!BE47:BE106),"")</f>
        <v>-0.28830345512106859</v>
      </c>
      <c r="BL96" s="85">
        <f ca="1">IF(ISNUMBER(CORREL(ETL_Rtn!$C47:$C106,ETL_Rtn!BF47:BF106)),CORREL(ETL_Rtn!$C47:$C106,ETL_Rtn!BF47:BF106),"")</f>
        <v>-3.2819598104132805E-2</v>
      </c>
      <c r="BM96" s="85">
        <f ca="1">IF(ISNUMBER(CORREL(ETL_Rtn!$C47:$C106,ETL_Rtn!BG47:BG106)),CORREL(ETL_Rtn!$C47:$C106,ETL_Rtn!BG47:BG106),"")</f>
        <v>0.20306942049190782</v>
      </c>
      <c r="BN96" s="85">
        <f ca="1">IF(ISNUMBER(CORREL(ETL_Rtn!$C47:$C106,ETL_Rtn!BH47:BH106)),CORREL(ETL_Rtn!$C47:$C106,ETL_Rtn!BH47:BH106),"")</f>
        <v>0.27539618499001023</v>
      </c>
      <c r="BO96" s="85">
        <f ca="1">IF(ISNUMBER(CORREL(ETL_Rtn!$C47:$C106,ETL_Rtn!BI47:BI106)),CORREL(ETL_Rtn!$C47:$C106,ETL_Rtn!BI47:BI106),"")</f>
        <v>0.312976395429653</v>
      </c>
      <c r="BP96" s="85">
        <f ca="1">IF(ISNUMBER(CORREL(ETL_Rtn!$C47:$C106,ETL_Rtn!BJ47:BJ106)),CORREL(ETL_Rtn!$C47:$C106,ETL_Rtn!BJ47:BJ106),"")</f>
        <v>-7.2256125950849182E-2</v>
      </c>
      <c r="BQ96" s="85">
        <f ca="1">IF(ISNUMBER(CORREL(ETL_Rtn!$C47:$C106,ETL_Rtn!BK47:BK106)),CORREL(ETL_Rtn!$C47:$C106,ETL_Rtn!BK47:BK106),"")</f>
        <v>0.22586806553286495</v>
      </c>
      <c r="BR96" s="85">
        <f ca="1">IF(ISNUMBER(CORREL(ETL_Rtn!$C47:$C106,ETL_Rtn!BL47:BL106)),CORREL(ETL_Rtn!$C47:$C106,ETL_Rtn!BL47:BL106),"")</f>
        <v>0.1017626644254405</v>
      </c>
      <c r="BS96" s="85">
        <f ca="1">IF(ISNUMBER(CORREL(ETL_Rtn!$C47:$C106,ETL_Rtn!BM47:BM106)),CORREL(ETL_Rtn!$C47:$C106,ETL_Rtn!BM47:BM106),"")</f>
        <v>0.15337869799221662</v>
      </c>
      <c r="BT96" s="85">
        <f ca="1">IF(ISNUMBER(CORREL(ETL_Rtn!$C47:$C106,ETL_Rtn!BN47:BN106)),CORREL(ETL_Rtn!$C47:$C106,ETL_Rtn!BN47:BN106),"")</f>
        <v>6.7293262896668635E-2</v>
      </c>
      <c r="BU96" s="85">
        <f ca="1">IF(ISNUMBER(CORREL(ETL_Rtn!$C47:$C106,ETL_Rtn!BO47:BO106)),CORREL(ETL_Rtn!$C47:$C106,ETL_Rtn!BO47:BO106),"")</f>
        <v>-0.18785028783003227</v>
      </c>
      <c r="BV96" s="85">
        <f ca="1">IF(ISNUMBER(CORREL(ETL_Rtn!$C47:$C106,ETL_Rtn!BP47:BP106)),CORREL(ETL_Rtn!$C47:$C106,ETL_Rtn!BP47:BP106),"")</f>
        <v>5.9162237928654195E-2</v>
      </c>
      <c r="BW96" s="85">
        <f ca="1">IF(ISNUMBER(CORREL(ETL_Rtn!$C47:$C106,ETL_Rtn!BQ47:BQ106)),CORREL(ETL_Rtn!$C47:$C106,ETL_Rtn!BQ47:BQ106),"")</f>
        <v>-0.23815625206720167</v>
      </c>
      <c r="BY96" s="85">
        <f ca="1">VLOOKUP($E96,ETL_Price!$B$5:$CB$187,Main!BY$51,0)</f>
        <v>2810.3</v>
      </c>
      <c r="BZ96" s="85">
        <f ca="1">VLOOKUP($E96,ETL_Price!$B$5:$CB$187,Main!BZ$51,0)</f>
        <v>3649.07</v>
      </c>
      <c r="CA96" s="85">
        <f ca="1">VLOOKUP($E96,ETL_Price!$B$5:$CB$187,Main!CA$51,0)</f>
        <v>81219.5</v>
      </c>
      <c r="CB96" s="85">
        <f ca="1">VLOOKUP($E96,ETL_Price!$B$5:$CB$187,Main!CB$51,0)</f>
        <v>23808.06</v>
      </c>
      <c r="CC96" s="85">
        <f ca="1">VLOOKUP($E96,ETL_Price!$B$5:$CB$187,Main!CC$51,0)</f>
        <v>32254.89</v>
      </c>
      <c r="CD96" s="85">
        <f ca="1">VLOOKUP($E96,ETL_Price!$B$5:$CB$187,Main!CD$51,0)</f>
        <v>13179.52</v>
      </c>
      <c r="CE96" s="85">
        <f ca="1">VLOOKUP($E96,ETL_Price!$B$5:$CB$187,Main!CE$51,0)</f>
        <v>2361.41</v>
      </c>
      <c r="CF96" s="85">
        <f ca="1">VLOOKUP($E96,ETL_Price!$B$5:$CB$187,Main!CF$51,0)</f>
        <v>2617.91</v>
      </c>
      <c r="CG96" s="85">
        <f ca="1">VLOOKUP($E96,ETL_Price!$B$5:$CB$187,Main!CG$51,0)</f>
        <v>233.7517</v>
      </c>
      <c r="CH96" s="85">
        <f ca="1">VLOOKUP($E96,ETL_Price!$B$5:$CB$187,Main!CH$51,0)</f>
        <v>295.48</v>
      </c>
      <c r="CI96" s="85">
        <f ca="1">VLOOKUP($E96,ETL_Price!$B$5:$CB$187,Main!CI$51,0)</f>
        <v>276.77</v>
      </c>
      <c r="CJ96" s="85">
        <f ca="1">VLOOKUP($E96,ETL_Price!$B$5:$CB$187,Main!CJ$51,0)</f>
        <v>255.33</v>
      </c>
      <c r="CK96" s="85">
        <f ca="1">VLOOKUP($E96,ETL_Price!$B$5:$CB$187,Main!CK$51,0)</f>
        <v>241.7722</v>
      </c>
      <c r="CL96" s="85">
        <f ca="1">VLOOKUP($E96,ETL_Price!$B$5:$CB$187,Main!CL$51,0)</f>
        <v>239.85230000000001</v>
      </c>
      <c r="CM96" s="85">
        <f ca="1">VLOOKUP($E96,ETL_Price!$B$5:$CB$187,Main!CM$51,0)</f>
        <v>134.5523</v>
      </c>
      <c r="CN96" s="85">
        <f ca="1">VLOOKUP($E96,ETL_Price!$B$5:$CB$187,Main!CN$51,0)</f>
        <v>236.2003</v>
      </c>
      <c r="CO96" s="85">
        <f ca="1">VLOOKUP($E96,ETL_Price!$B$5:$CB$187,Main!CO$51,0)</f>
        <v>70.760000000000005</v>
      </c>
      <c r="CP96" s="85">
        <f ca="1">VLOOKUP($E96,ETL_Price!$B$5:$CB$187,Main!CP$51,0)</f>
        <v>124.61</v>
      </c>
      <c r="CQ96" s="85">
        <f ca="1">VLOOKUP($E96,ETL_Price!$B$5:$CB$187,Main!CQ$51,0)</f>
        <v>486.92099999999999</v>
      </c>
      <c r="CR96" s="85">
        <f ca="1">VLOOKUP($E96,ETL_Price!$B$5:$CB$187,Main!CR$51,0)</f>
        <v>220.58199999999999</v>
      </c>
      <c r="CS96" s="85">
        <f ca="1">VLOOKUP($E96,ETL_Price!$B$5:$CB$187,Main!CS$51,0)</f>
        <v>257.72379999999998</v>
      </c>
      <c r="CT96" s="85">
        <f ca="1">VLOOKUP($E96,ETL_Price!$B$5:$CB$187,Main!CT$51,0)</f>
        <v>2027.27</v>
      </c>
      <c r="CU96" s="85">
        <f ca="1">VLOOKUP($E96,ETL_Price!$B$5:$CB$187,Main!CU$51,0)</f>
        <v>2175.48</v>
      </c>
      <c r="CV96" s="85">
        <f ca="1">VLOOKUP($E96,ETL_Price!$B$5:$CB$187,Main!CV$51,0)</f>
        <v>2873.65</v>
      </c>
      <c r="CW96" s="85">
        <f ca="1">VLOOKUP($E96,ETL_Price!$B$5:$CB$187,Main!CW$51,0)</f>
        <v>150.03790000000001</v>
      </c>
      <c r="CX96" s="85">
        <f ca="1">VLOOKUP($E96,ETL_Price!$B$5:$CB$187,Main!CX$51,0)</f>
        <v>1320.7380000000001</v>
      </c>
      <c r="CY96" s="85">
        <f ca="1">VLOOKUP($E96,ETL_Price!$B$5:$CB$187,Main!CY$51,0)</f>
        <v>214.20230000000001</v>
      </c>
      <c r="CZ96" s="85">
        <f ca="1">VLOOKUP($E96,ETL_Price!$B$5:$CB$187,Main!CZ$51,0)</f>
        <v>190.4658</v>
      </c>
      <c r="DA96" s="85">
        <f ca="1">VLOOKUP($E96,ETL_Price!$B$5:$CB$187,Main!DA$51,0)</f>
        <v>288.94779999999997</v>
      </c>
      <c r="DB96" s="85">
        <f ca="1">VLOOKUP($E96,ETL_Price!$B$5:$CB$187,Main!DB$51,0)</f>
        <v>203.32490000000001</v>
      </c>
      <c r="DC96" s="85">
        <f ca="1">VLOOKUP($E96,ETL_Price!$B$5:$CB$187,Main!DC$51,0)</f>
        <v>203.13040000000001</v>
      </c>
      <c r="DD96" s="85">
        <f ca="1">VLOOKUP($E96,ETL_Price!$B$5:$CB$187,Main!DD$51,0)</f>
        <v>225.18729999999999</v>
      </c>
      <c r="DE96" s="85">
        <f ca="1">VLOOKUP($E96,ETL_Price!$B$5:$CB$187,Main!DE$51,0)</f>
        <v>218.17570000000001</v>
      </c>
      <c r="DF96" s="85">
        <f ca="1">VLOOKUP($E96,ETL_Price!$B$5:$CB$187,Main!DF$51,0)</f>
        <v>284.64760000000001</v>
      </c>
      <c r="DG96" s="85">
        <f ca="1">VLOOKUP($E96,ETL_Price!$B$5:$CB$187,Main!DG$51,0)</f>
        <v>2.6592000000000002</v>
      </c>
      <c r="DH96" s="85">
        <f ca="1">VLOOKUP($E96,ETL_Price!$B$5:$CB$187,Main!DH$51,0)</f>
        <v>0.56799999999999995</v>
      </c>
      <c r="DI96" s="85">
        <f ca="1">VLOOKUP($E96,ETL_Price!$B$5:$CB$187,Main!DI$51,0)</f>
        <v>1.9979</v>
      </c>
      <c r="DJ96" s="85">
        <f ca="1">VLOOKUP($E96,ETL_Price!$B$5:$CB$187,Main!DJ$51,0)</f>
        <v>2.0731999999999999</v>
      </c>
      <c r="DK96" s="85">
        <f ca="1">VLOOKUP($E96,ETL_Price!$B$5:$CB$187,Main!DK$51,0)</f>
        <v>2.4154</v>
      </c>
      <c r="DL96" s="85">
        <f ca="1">VLOOKUP($E96,ETL_Price!$B$5:$CB$187,Main!DL$51,0)</f>
        <v>1.4510000000000001</v>
      </c>
      <c r="DM96" s="85">
        <f ca="1">VLOOKUP($E96,ETL_Price!$B$5:$CB$187,Main!DM$51,0)</f>
        <v>27.414400000000001</v>
      </c>
      <c r="DN96" s="85">
        <f ca="1">VLOOKUP($E96,ETL_Price!$B$5:$CB$187,Main!DN$51,0)</f>
        <v>5.5600000000000005</v>
      </c>
      <c r="DO96" s="85">
        <f ca="1">VLOOKUP($E96,ETL_Price!$B$5:$CB$187,Main!DO$51,0)</f>
        <v>232.51300000000001</v>
      </c>
      <c r="DP96" s="85">
        <f ca="1">VLOOKUP($E96,ETL_Price!$B$5:$CB$187,Main!DP$51,0)</f>
        <v>101.755</v>
      </c>
      <c r="DQ96" s="85">
        <f ca="1">VLOOKUP($E96,ETL_Price!$B$5:$CB$187,Main!DQ$51,0)</f>
        <v>47.515000000000001</v>
      </c>
      <c r="DR96" s="85">
        <f ca="1">VLOOKUP($E96,ETL_Price!$B$5:$CB$187,Main!DR$51,0)</f>
        <v>299.62</v>
      </c>
      <c r="DS96" s="85">
        <f ca="1">VLOOKUP($E96,ETL_Price!$B$5:$CB$187,Main!DS$51,0)</f>
        <v>113.13800000000001</v>
      </c>
      <c r="DT96" s="85">
        <f ca="1">VLOOKUP($E96,ETL_Price!$B$5:$CB$187,Main!DT$51,0)</f>
        <v>212.97219999999999</v>
      </c>
      <c r="DU96" s="85">
        <f ca="1">VLOOKUP($E96,ETL_Price!$B$5:$CB$187,Main!DU$51,0)</f>
        <v>151.19460000000001</v>
      </c>
      <c r="DV96" s="85">
        <f ca="1">VLOOKUP($E96,ETL_Price!$B$5:$CB$187,Main!DV$51,0)</f>
        <v>417.80560000000003</v>
      </c>
      <c r="DW96" s="85">
        <f ca="1">VLOOKUP($E96,ETL_Price!$B$5:$CB$187,Main!DW$51,0)</f>
        <v>11.27</v>
      </c>
      <c r="DX96" s="85">
        <f ca="1">VLOOKUP($E96,ETL_Price!$B$5:$CB$187,Main!DX$51,0)</f>
        <v>16.5</v>
      </c>
      <c r="DY96" s="85">
        <f ca="1">VLOOKUP($E96,ETL_Price!$B$5:$CB$187,Main!DY$51,0)</f>
        <v>7.54</v>
      </c>
      <c r="DZ96" s="85">
        <f ca="1">VLOOKUP($E96,ETL_Price!$B$5:$CB$187,Main!DZ$51,0)</f>
        <v>5.1224999999999996</v>
      </c>
      <c r="EA96" s="85">
        <f ca="1">VLOOKUP($E96,ETL_Price!$B$5:$CB$187,Main!EA$51,0)</f>
        <v>1333.1</v>
      </c>
      <c r="EB96" s="85">
        <f ca="1">VLOOKUP($E96,ETL_Price!$B$5:$CB$187,Main!EB$51,0)</f>
        <v>17.036000000000001</v>
      </c>
      <c r="EC96" s="85">
        <f ca="1">VLOOKUP($E96,ETL_Price!$B$5:$CB$187,Main!EC$51,0)</f>
        <v>63.37</v>
      </c>
      <c r="ED96" s="85">
        <f ca="1">VLOOKUP($E96,ETL_Price!$B$5:$CB$187,Main!ED$51,0)</f>
        <v>6.4004000000000003</v>
      </c>
      <c r="EE96" s="85">
        <f ca="1">VLOOKUP($E96,ETL_Price!$B$5:$CB$187,Main!EE$51,0)</f>
        <v>111.03</v>
      </c>
      <c r="EF96" s="85">
        <f ca="1">VLOOKUP($E96,ETL_Price!$B$5:$CB$187,Main!EF$51,0)</f>
        <v>1.2222</v>
      </c>
      <c r="EG96" s="85">
        <f ca="1">VLOOKUP($E96,ETL_Price!$B$5:$CB$187,Main!EG$51,0)</f>
        <v>1.3857999999999999</v>
      </c>
      <c r="EH96" s="85">
        <f ca="1">VLOOKUP($E96,ETL_Price!$B$5:$CB$187,Main!EH$51,0)</f>
        <v>110.77</v>
      </c>
      <c r="EI96" s="85">
        <f ca="1">VLOOKUP($E96,ETL_Price!$B$5:$CB$187,Main!EI$51,0)</f>
        <v>56.716799999999999</v>
      </c>
      <c r="EJ96" s="85">
        <f ca="1">VLOOKUP($E96,ETL_Price!$B$5:$CB$187,Main!EJ$51,0)</f>
        <v>12.196199999999999</v>
      </c>
      <c r="EK96" s="85">
        <f ca="1">VLOOKUP($E96,ETL_Price!$B$5:$CB$187,Main!EK$51,0)</f>
        <v>3.1962000000000002</v>
      </c>
    </row>
    <row r="97" spans="3:141">
      <c r="C97" s="85">
        <f>MATCH(E97,ETL_Price!$B$5:$B$187,0)</f>
        <v>44</v>
      </c>
      <c r="E97" s="119">
        <f>IF(ISNUMBER(Equities!$C49),Equities!B49,"")</f>
        <v>43118</v>
      </c>
      <c r="F97" s="120">
        <f ca="1">IF(ISNUMBER(OFFSET(INDIRECT($F$50),Main!$C97,1)),OFFSET(INDIRECT($F$50),Main!$C97,1)/100,"")</f>
        <v>0.14106199999999999</v>
      </c>
      <c r="G97" s="120">
        <f ca="1">IF(ISNUMBER(VLOOKUP($E97,ETL_Price!$B$5:$DV$187,G$50,0)),VLOOKUP($E97,ETL_Price!$B$5:$DV$187,G$50,0)/100,"")</f>
        <v>6.5199999999999994E-2</v>
      </c>
      <c r="H97" s="120">
        <f ca="1">IF(ISNUMBER(VLOOKUP($E97,ETL_Price!$B$5:$DV$187,H$50,0)),VLOOKUP($E97,ETL_Price!$B$5:$DV$187,H$50,0)/100,"")</f>
        <v>0.12770000000000001</v>
      </c>
      <c r="I97" s="120">
        <f ca="1">IF(ISNUMBER(VLOOKUP($E97,ETL_Price!$B$5:$DV$187,I$50,0)),VLOOKUP($E97,ETL_Price!$B$5:$DV$187,I$50,0)/100,"")</f>
        <v>0.1812</v>
      </c>
      <c r="K97" s="85">
        <f ca="1">IF(ISNUMBER(CORREL(ETL_Rtn!$C48:$C107,ETL_Rtn!E48:E107)),CORREL(ETL_Rtn!$C48:$C107,ETL_Rtn!E48:E107),"")</f>
        <v>0.27526255075161621</v>
      </c>
      <c r="L97" s="85">
        <f ca="1">IF(ISNUMBER(CORREL(ETL_Rtn!$C48:$C107,ETL_Rtn!F48:F107)),CORREL(ETL_Rtn!$C48:$C107,ETL_Rtn!F48:F107),"")</f>
        <v>0.17484129513867186</v>
      </c>
      <c r="M97" s="85">
        <f ca="1">IF(ISNUMBER(CORREL(ETL_Rtn!$C48:$C107,ETL_Rtn!G48:G107)),CORREL(ETL_Rtn!$C48:$C107,ETL_Rtn!G48:G107),"")</f>
        <v>0.12742753360551384</v>
      </c>
      <c r="N97" s="85">
        <f ca="1">IF(ISNUMBER(CORREL(ETL_Rtn!$C48:$C107,ETL_Rtn!H48:H107)),CORREL(ETL_Rtn!$C48:$C107,ETL_Rtn!H48:H107),"")</f>
        <v>0.37060304480744832</v>
      </c>
      <c r="O97" s="85">
        <f ca="1">IF(ISNUMBER(CORREL(ETL_Rtn!$C48:$C107,ETL_Rtn!I48:I107)),CORREL(ETL_Rtn!$C48:$C107,ETL_Rtn!I48:I107),"")</f>
        <v>0.82429128625754289</v>
      </c>
      <c r="P97" s="85">
        <f ca="1">IF(ISNUMBER(CORREL(ETL_Rtn!$C48:$C107,ETL_Rtn!J48:J107)),CORREL(ETL_Rtn!$C48:$C107,ETL_Rtn!J48:J107),"")</f>
        <v>0.7256813296503638</v>
      </c>
      <c r="Q97" s="85">
        <f ca="1">IF(ISNUMBER(CORREL(ETL_Rtn!$C48:$C107,ETL_Rtn!K48:K107)),CORREL(ETL_Rtn!$C48:$C107,ETL_Rtn!K48:K107),"")</f>
        <v>0.19343783418394145</v>
      </c>
      <c r="R97" s="85">
        <f ca="1">IF(ISNUMBER(CORREL(ETL_Rtn!$C48:$C107,ETL_Rtn!L48:L107)),CORREL(ETL_Rtn!$C48:$C107,ETL_Rtn!L48:L107),"")</f>
        <v>0.33396298604989594</v>
      </c>
      <c r="S97" s="85">
        <f ca="1">IF(ISNUMBER(CORREL(ETL_Rtn!$C48:$C107,ETL_Rtn!M48:M107)),CORREL(ETL_Rtn!$C48:$C107,ETL_Rtn!M48:M107),"")</f>
        <v>0.3783536434009625</v>
      </c>
      <c r="T97" s="85">
        <f ca="1">IF(ISNUMBER(CORREL(ETL_Rtn!$C48:$C107,ETL_Rtn!N48:N107)),CORREL(ETL_Rtn!$C48:$C107,ETL_Rtn!N48:N107),"")</f>
        <v>0.41735640882841579</v>
      </c>
      <c r="U97" s="85">
        <f ca="1">IF(ISNUMBER(CORREL(ETL_Rtn!$C48:$C107,ETL_Rtn!O48:O107)),CORREL(ETL_Rtn!$C48:$C107,ETL_Rtn!O48:O107),"")</f>
        <v>0.17368079701703029</v>
      </c>
      <c r="V97" s="85">
        <f ca="1">IF(ISNUMBER(CORREL(ETL_Rtn!$C48:$C107,ETL_Rtn!P48:P107)),CORREL(ETL_Rtn!$C48:$C107,ETL_Rtn!P48:P107),"")</f>
        <v>0.45985635595804042</v>
      </c>
      <c r="W97" s="85">
        <f ca="1">IF(ISNUMBER(CORREL(ETL_Rtn!$C48:$C107,ETL_Rtn!Q48:Q107)),CORREL(ETL_Rtn!$C48:$C107,ETL_Rtn!Q48:Q107),"")</f>
        <v>1.3762157916113071E-2</v>
      </c>
      <c r="X97" s="85">
        <f ca="1">IF(ISNUMBER(CORREL(ETL_Rtn!$C48:$C107,ETL_Rtn!R48:R107)),CORREL(ETL_Rtn!$C48:$C107,ETL_Rtn!R48:R107),"")</f>
        <v>0.26280397625363677</v>
      </c>
      <c r="Y97" s="85">
        <f ca="1">IF(ISNUMBER(CORREL(ETL_Rtn!$C48:$C107,ETL_Rtn!S48:S107)),CORREL(ETL_Rtn!$C48:$C107,ETL_Rtn!S48:S107),"")</f>
        <v>0.14305998938885445</v>
      </c>
      <c r="Z97" s="85">
        <f ca="1">IF(ISNUMBER(CORREL(ETL_Rtn!$C48:$C107,ETL_Rtn!T48:T107)),CORREL(ETL_Rtn!$C48:$C107,ETL_Rtn!T48:T107),"")</f>
        <v>0.20259389586398655</v>
      </c>
      <c r="AA97" s="85">
        <f ca="1">IF(ISNUMBER(CORREL(ETL_Rtn!$C48:$C107,ETL_Rtn!U48:U107)),CORREL(ETL_Rtn!$C48:$C107,ETL_Rtn!U48:U107),"")</f>
        <v>6.7906105081535828E-2</v>
      </c>
      <c r="AB97" s="85">
        <f ca="1">IF(ISNUMBER(CORREL(ETL_Rtn!$C48:$C107,ETL_Rtn!V48:V107)),CORREL(ETL_Rtn!$C48:$C107,ETL_Rtn!V48:V107),"")</f>
        <v>2.0376851645634731E-2</v>
      </c>
      <c r="AC97" s="85">
        <f ca="1">IF(ISNUMBER(CORREL(ETL_Rtn!$C48:$C107,ETL_Rtn!W48:W107)),CORREL(ETL_Rtn!$C48:$C107,ETL_Rtn!W48:W107),"")</f>
        <v>-0.17187603182651753</v>
      </c>
      <c r="AD97" s="85">
        <f ca="1">IF(ISNUMBER(CORREL(ETL_Rtn!$C48:$C107,ETL_Rtn!X48:X107)),CORREL(ETL_Rtn!$C48:$C107,ETL_Rtn!X48:X107),"")</f>
        <v>-0.16857044786813874</v>
      </c>
      <c r="AE97" s="85">
        <f ca="1">IF(ISNUMBER(CORREL(ETL_Rtn!$C48:$C107,ETL_Rtn!Y48:Y107)),CORREL(ETL_Rtn!$C48:$C107,ETL_Rtn!Y48:Y107),"")</f>
        <v>-0.18840737506548677</v>
      </c>
      <c r="AF97" s="85">
        <f ca="1">IF(ISNUMBER(CORREL(ETL_Rtn!$C48:$C107,ETL_Rtn!Z48:Z107)),CORREL(ETL_Rtn!$C48:$C107,ETL_Rtn!Z48:Z107),"")</f>
        <v>-0.17978349713158456</v>
      </c>
      <c r="AG97" s="85">
        <f ca="1">IF(ISNUMBER(CORREL(ETL_Rtn!$C48:$C107,ETL_Rtn!AA48:AA107)),CORREL(ETL_Rtn!$C48:$C107,ETL_Rtn!AA48:AA107),"")</f>
        <v>-0.18945224979483472</v>
      </c>
      <c r="AH97" s="85">
        <f ca="1">IF(ISNUMBER(CORREL(ETL_Rtn!$C48:$C107,ETL_Rtn!AB48:AB107)),CORREL(ETL_Rtn!$C48:$C107,ETL_Rtn!AB48:AB107),"")</f>
        <v>-0.18720992608677392</v>
      </c>
      <c r="AI97" s="85">
        <f ca="1">IF(ISNUMBER(CORREL(ETL_Rtn!$C48:$C107,ETL_Rtn!AC48:AC107)),CORREL(ETL_Rtn!$C48:$C107,ETL_Rtn!AC48:AC107),"")</f>
        <v>0.25163718216653269</v>
      </c>
      <c r="AJ97" s="85">
        <f ca="1">IF(ISNUMBER(CORREL(ETL_Rtn!$C48:$C107,ETL_Rtn!AD48:AD107)),CORREL(ETL_Rtn!$C48:$C107,ETL_Rtn!AD48:AD107),"")</f>
        <v>0.13542414571897818</v>
      </c>
      <c r="AK97" s="85">
        <f ca="1">IF(ISNUMBER(CORREL(ETL_Rtn!$C48:$C107,ETL_Rtn!AE48:AE107)),CORREL(ETL_Rtn!$C48:$C107,ETL_Rtn!AE48:AE107),"")</f>
        <v>-7.7440180759386718E-2</v>
      </c>
      <c r="AL97" s="85">
        <f ca="1">IF(ISNUMBER(CORREL(ETL_Rtn!$C48:$C107,ETL_Rtn!AF48:AF107)),CORREL(ETL_Rtn!$C48:$C107,ETL_Rtn!AF48:AF107),"")</f>
        <v>-0.10913276468131897</v>
      </c>
      <c r="AM97" s="85">
        <f ca="1">IF(ISNUMBER(CORREL(ETL_Rtn!$C48:$C107,ETL_Rtn!AG48:AG107)),CORREL(ETL_Rtn!$C48:$C107,ETL_Rtn!AG48:AG107),"")</f>
        <v>0.12923219864026517</v>
      </c>
      <c r="AN97" s="85">
        <f ca="1">IF(ISNUMBER(CORREL(ETL_Rtn!$C48:$C107,ETL_Rtn!AH48:AH107)),CORREL(ETL_Rtn!$C48:$C107,ETL_Rtn!AH48:AH107),"")</f>
        <v>-6.5519783761355088E-2</v>
      </c>
      <c r="AO97" s="85">
        <f ca="1">IF(ISNUMBER(CORREL(ETL_Rtn!$C48:$C107,ETL_Rtn!AI48:AI107)),CORREL(ETL_Rtn!$C48:$C107,ETL_Rtn!AI48:AI107),"")</f>
        <v>-6.3951064492717757E-2</v>
      </c>
      <c r="AP97" s="85">
        <f ca="1">IF(ISNUMBER(CORREL(ETL_Rtn!$C48:$C107,ETL_Rtn!AJ48:AJ107)),CORREL(ETL_Rtn!$C48:$C107,ETL_Rtn!AJ48:AJ107),"")</f>
        <v>-7.1267943348090501E-2</v>
      </c>
      <c r="AQ97" s="85">
        <f ca="1">IF(ISNUMBER(CORREL(ETL_Rtn!$C48:$C107,ETL_Rtn!AK48:AK107)),CORREL(ETL_Rtn!$C48:$C107,ETL_Rtn!AK48:AK107),"")</f>
        <v>-0.11616437827150698</v>
      </c>
      <c r="AR97" s="85">
        <f ca="1">IF(ISNUMBER(CORREL(ETL_Rtn!$C48:$C107,ETL_Rtn!AL48:AL107)),CORREL(ETL_Rtn!$C48:$C107,ETL_Rtn!AL48:AL107),"")</f>
        <v>-6.0465403649857107E-2</v>
      </c>
      <c r="AS97" s="85">
        <f ca="1">IF(ISNUMBER(CORREL(ETL_Rtn!$C48:$C107,ETL_Rtn!AM48:AM107)),CORREL(ETL_Rtn!$C48:$C107,ETL_Rtn!AM48:AM107),"")</f>
        <v>0.21770476413054884</v>
      </c>
      <c r="AT97" s="85">
        <f ca="1">IF(ISNUMBER(CORREL(ETL_Rtn!$C48:$C107,ETL_Rtn!AN48:AN107)),CORREL(ETL_Rtn!$C48:$C107,ETL_Rtn!AN48:AN107),"")</f>
        <v>0.2540574255456261</v>
      </c>
      <c r="AU97" s="85">
        <f ca="1">IF(ISNUMBER(CORREL(ETL_Rtn!$C48:$C107,ETL_Rtn!AO48:AO107)),CORREL(ETL_Rtn!$C48:$C107,ETL_Rtn!AO48:AO107),"")</f>
        <v>0.14870536111181384</v>
      </c>
      <c r="AV97" s="85">
        <f ca="1">IF(ISNUMBER(CORREL(ETL_Rtn!$C48:$C107,ETL_Rtn!AP48:AP107)),CORREL(ETL_Rtn!$C48:$C107,ETL_Rtn!AP48:AP107),"")</f>
        <v>0.21473760112520521</v>
      </c>
      <c r="AW97" s="85">
        <f ca="1">IF(ISNUMBER(CORREL(ETL_Rtn!$C48:$C107,ETL_Rtn!AQ48:AQ107)),CORREL(ETL_Rtn!$C48:$C107,ETL_Rtn!AQ48:AQ107),"")</f>
        <v>-4.0916075281656139E-2</v>
      </c>
      <c r="AX97" s="85">
        <f ca="1">IF(ISNUMBER(CORREL(ETL_Rtn!$C48:$C107,ETL_Rtn!AR48:AR107)),CORREL(ETL_Rtn!$C48:$C107,ETL_Rtn!AR48:AR107),"")</f>
        <v>-3.5885391674728942E-2</v>
      </c>
      <c r="AY97" s="85">
        <f ca="1">IF(ISNUMBER(CORREL(ETL_Rtn!$C48:$C107,ETL_Rtn!AS48:AS107)),CORREL(ETL_Rtn!$C48:$C107,ETL_Rtn!AS48:AS107),"")</f>
        <v>-3.9328423817978769E-2</v>
      </c>
      <c r="AZ97" s="85">
        <f ca="1">IF(ISNUMBER(CORREL(ETL_Rtn!$C48:$C107,ETL_Rtn!AT48:AT107)),CORREL(ETL_Rtn!$C48:$C107,ETL_Rtn!AT48:AT107),"")</f>
        <v>-0.17855607647019064</v>
      </c>
      <c r="BA97" s="85">
        <f ca="1">IF(ISNUMBER(CORREL(ETL_Rtn!$C48:$C107,ETL_Rtn!AU48:AU107)),CORREL(ETL_Rtn!$C48:$C107,ETL_Rtn!AU48:AU107),"")</f>
        <v>-0.31091286744846702</v>
      </c>
      <c r="BB97" s="85">
        <f ca="1">IF(ISNUMBER(CORREL(ETL_Rtn!$C48:$C107,ETL_Rtn!AV48:AV107)),CORREL(ETL_Rtn!$C48:$C107,ETL_Rtn!AV48:AV107),"")</f>
        <v>-0.20893801489049749</v>
      </c>
      <c r="BC97" s="85">
        <f ca="1">IF(ISNUMBER(CORREL(ETL_Rtn!$C48:$C107,ETL_Rtn!AW48:AW107)),CORREL(ETL_Rtn!$C48:$C107,ETL_Rtn!AW48:AW107),"")</f>
        <v>-0.25048202074114717</v>
      </c>
      <c r="BD97" s="85">
        <f ca="1">IF(ISNUMBER(CORREL(ETL_Rtn!$C48:$C107,ETL_Rtn!AX48:AX107)),CORREL(ETL_Rtn!$C48:$C107,ETL_Rtn!AX48:AX107),"")</f>
        <v>-0.28437557061036034</v>
      </c>
      <c r="BE97" s="85">
        <f ca="1">IF(ISNUMBER(CORREL(ETL_Rtn!$C48:$C107,ETL_Rtn!AY48:AY107)),CORREL(ETL_Rtn!$C48:$C107,ETL_Rtn!AY48:AY107),"")</f>
        <v>-0.11197114144122762</v>
      </c>
      <c r="BF97" s="85">
        <f ca="1">IF(ISNUMBER(CORREL(ETL_Rtn!$C48:$C107,ETL_Rtn!AZ48:AZ107)),CORREL(ETL_Rtn!$C48:$C107,ETL_Rtn!AZ48:AZ107),"")</f>
        <v>-0.13416521359250558</v>
      </c>
      <c r="BG97" s="85">
        <f ca="1">IF(ISNUMBER(CORREL(ETL_Rtn!$C48:$C107,ETL_Rtn!BA48:BA107)),CORREL(ETL_Rtn!$C48:$C107,ETL_Rtn!BA48:BA107),"")</f>
        <v>-0.18211432532370767</v>
      </c>
      <c r="BH97" s="85">
        <f ca="1">IF(ISNUMBER(CORREL(ETL_Rtn!$C48:$C107,ETL_Rtn!BB48:BB107)),CORREL(ETL_Rtn!$C48:$C107,ETL_Rtn!BB48:BB107),"")</f>
        <v>-7.3070284109557695E-2</v>
      </c>
      <c r="BI97" s="85">
        <f ca="1">IF(ISNUMBER(CORREL(ETL_Rtn!$C48:$C107,ETL_Rtn!BC48:BC107)),CORREL(ETL_Rtn!$C48:$C107,ETL_Rtn!BC48:BC107),"")</f>
        <v>-0.25554306305346292</v>
      </c>
      <c r="BJ97" s="85">
        <f ca="1">IF(ISNUMBER(CORREL(ETL_Rtn!$C48:$C107,ETL_Rtn!BD48:BD107)),CORREL(ETL_Rtn!$C48:$C107,ETL_Rtn!BD48:BD107),"")</f>
        <v>-0.33407942549628816</v>
      </c>
      <c r="BK97" s="85">
        <f ca="1">IF(ISNUMBER(CORREL(ETL_Rtn!$C48:$C107,ETL_Rtn!BE48:BE107)),CORREL(ETL_Rtn!$C48:$C107,ETL_Rtn!BE48:BE107),"")</f>
        <v>-0.29477047988507799</v>
      </c>
      <c r="BL97" s="85">
        <f ca="1">IF(ISNUMBER(CORREL(ETL_Rtn!$C48:$C107,ETL_Rtn!BF48:BF107)),CORREL(ETL_Rtn!$C48:$C107,ETL_Rtn!BF48:BF107),"")</f>
        <v>-4.9244691084537544E-2</v>
      </c>
      <c r="BM97" s="85">
        <f ca="1">IF(ISNUMBER(CORREL(ETL_Rtn!$C48:$C107,ETL_Rtn!BG48:BG107)),CORREL(ETL_Rtn!$C48:$C107,ETL_Rtn!BG48:BG107),"")</f>
        <v>0.1991590098217059</v>
      </c>
      <c r="BN97" s="85">
        <f ca="1">IF(ISNUMBER(CORREL(ETL_Rtn!$C48:$C107,ETL_Rtn!BH48:BH107)),CORREL(ETL_Rtn!$C48:$C107,ETL_Rtn!BH48:BH107),"")</f>
        <v>0.27310362200099642</v>
      </c>
      <c r="BO97" s="85">
        <f ca="1">IF(ISNUMBER(CORREL(ETL_Rtn!$C48:$C107,ETL_Rtn!BI48:BI107)),CORREL(ETL_Rtn!$C48:$C107,ETL_Rtn!BI48:BI107),"")</f>
        <v>0.31399197353713915</v>
      </c>
      <c r="BP97" s="85">
        <f ca="1">IF(ISNUMBER(CORREL(ETL_Rtn!$C48:$C107,ETL_Rtn!BJ48:BJ107)),CORREL(ETL_Rtn!$C48:$C107,ETL_Rtn!BJ48:BJ107),"")</f>
        <v>-6.4131672608518736E-2</v>
      </c>
      <c r="BQ97" s="85">
        <f ca="1">IF(ISNUMBER(CORREL(ETL_Rtn!$C48:$C107,ETL_Rtn!BK48:BK107)),CORREL(ETL_Rtn!$C48:$C107,ETL_Rtn!BK48:BK107),"")</f>
        <v>0.21854144417068655</v>
      </c>
      <c r="BR97" s="85">
        <f ca="1">IF(ISNUMBER(CORREL(ETL_Rtn!$C48:$C107,ETL_Rtn!BL48:BL107)),CORREL(ETL_Rtn!$C48:$C107,ETL_Rtn!BL48:BL107),"")</f>
        <v>0.10635959303620036</v>
      </c>
      <c r="BS97" s="85">
        <f ca="1">IF(ISNUMBER(CORREL(ETL_Rtn!$C48:$C107,ETL_Rtn!BM48:BM107)),CORREL(ETL_Rtn!$C48:$C107,ETL_Rtn!BM48:BM107),"")</f>
        <v>0.1605009767070795</v>
      </c>
      <c r="BT97" s="85">
        <f ca="1">IF(ISNUMBER(CORREL(ETL_Rtn!$C48:$C107,ETL_Rtn!BN48:BN107)),CORREL(ETL_Rtn!$C48:$C107,ETL_Rtn!BN48:BN107),"")</f>
        <v>7.3375893391048372E-2</v>
      </c>
      <c r="BU97" s="85">
        <f ca="1">IF(ISNUMBER(CORREL(ETL_Rtn!$C48:$C107,ETL_Rtn!BO48:BO107)),CORREL(ETL_Rtn!$C48:$C107,ETL_Rtn!BO48:BO107),"")</f>
        <v>-0.1946592240310227</v>
      </c>
      <c r="BV97" s="85">
        <f ca="1">IF(ISNUMBER(CORREL(ETL_Rtn!$C48:$C107,ETL_Rtn!BP48:BP107)),CORREL(ETL_Rtn!$C48:$C107,ETL_Rtn!BP48:BP107),"")</f>
        <v>5.4070125006368638E-2</v>
      </c>
      <c r="BW97" s="85">
        <f ca="1">IF(ISNUMBER(CORREL(ETL_Rtn!$C48:$C107,ETL_Rtn!BQ48:BQ107)),CORREL(ETL_Rtn!$C48:$C107,ETL_Rtn!BQ48:BQ107),"")</f>
        <v>-0.2173725433702792</v>
      </c>
      <c r="BY97" s="85">
        <f ca="1">VLOOKUP($E97,ETL_Price!$B$5:$CB$187,Main!BY$51,0)</f>
        <v>2798.03</v>
      </c>
      <c r="BZ97" s="85">
        <f ca="1">VLOOKUP($E97,ETL_Price!$B$5:$CB$187,Main!BZ$51,0)</f>
        <v>3620.91</v>
      </c>
      <c r="CA97" s="85">
        <f ca="1">VLOOKUP($E97,ETL_Price!$B$5:$CB$187,Main!CA$51,0)</f>
        <v>80962.649999999994</v>
      </c>
      <c r="CB97" s="85">
        <f ca="1">VLOOKUP($E97,ETL_Price!$B$5:$CB$187,Main!CB$51,0)</f>
        <v>23763.37</v>
      </c>
      <c r="CC97" s="85">
        <f ca="1">VLOOKUP($E97,ETL_Price!$B$5:$CB$187,Main!CC$51,0)</f>
        <v>32121.94</v>
      </c>
      <c r="CD97" s="85">
        <f ca="1">VLOOKUP($E97,ETL_Price!$B$5:$CB$187,Main!CD$51,0)</f>
        <v>13094.92</v>
      </c>
      <c r="CE97" s="85">
        <f ca="1">VLOOKUP($E97,ETL_Price!$B$5:$CB$187,Main!CE$51,0)</f>
        <v>2347.15</v>
      </c>
      <c r="CF97" s="85">
        <f ca="1">VLOOKUP($E97,ETL_Price!$B$5:$CB$187,Main!CF$51,0)</f>
        <v>2602.1</v>
      </c>
      <c r="CG97" s="85">
        <f ca="1">VLOOKUP($E97,ETL_Price!$B$5:$CB$187,Main!CG$51,0)</f>
        <v>234.44880000000001</v>
      </c>
      <c r="CH97" s="85">
        <f ca="1">VLOOKUP($E97,ETL_Price!$B$5:$CB$187,Main!CH$51,0)</f>
        <v>293.81</v>
      </c>
      <c r="CI97" s="85">
        <f ca="1">VLOOKUP($E97,ETL_Price!$B$5:$CB$187,Main!CI$51,0)</f>
        <v>275.29000000000002</v>
      </c>
      <c r="CJ97" s="85">
        <f ca="1">VLOOKUP($E97,ETL_Price!$B$5:$CB$187,Main!CJ$51,0)</f>
        <v>253.06</v>
      </c>
      <c r="CK97" s="85">
        <f ca="1">VLOOKUP($E97,ETL_Price!$B$5:$CB$187,Main!CK$51,0)</f>
        <v>239.7347</v>
      </c>
      <c r="CL97" s="85">
        <f ca="1">VLOOKUP($E97,ETL_Price!$B$5:$CB$187,Main!CL$51,0)</f>
        <v>238.65309999999999</v>
      </c>
      <c r="CM97" s="85">
        <f ca="1">VLOOKUP($E97,ETL_Price!$B$5:$CB$187,Main!CM$51,0)</f>
        <v>133.81460000000001</v>
      </c>
      <c r="CN97" s="85">
        <f ca="1">VLOOKUP($E97,ETL_Price!$B$5:$CB$187,Main!CN$51,0)</f>
        <v>235.499</v>
      </c>
      <c r="CO97" s="85">
        <f ca="1">VLOOKUP($E97,ETL_Price!$B$5:$CB$187,Main!CO$51,0)</f>
        <v>70.63</v>
      </c>
      <c r="CP97" s="85">
        <f ca="1">VLOOKUP($E97,ETL_Price!$B$5:$CB$187,Main!CP$51,0)</f>
        <v>124.84</v>
      </c>
      <c r="CQ97" s="85">
        <f ca="1">VLOOKUP($E97,ETL_Price!$B$5:$CB$187,Main!CQ$51,0)</f>
        <v>487.15039999999999</v>
      </c>
      <c r="CR97" s="85">
        <f ca="1">VLOOKUP($E97,ETL_Price!$B$5:$CB$187,Main!CR$51,0)</f>
        <v>220.5377</v>
      </c>
      <c r="CS97" s="85">
        <f ca="1">VLOOKUP($E97,ETL_Price!$B$5:$CB$187,Main!CS$51,0)</f>
        <v>258.09879999999998</v>
      </c>
      <c r="CT97" s="85">
        <f ca="1">VLOOKUP($E97,ETL_Price!$B$5:$CB$187,Main!CT$51,0)</f>
        <v>2030.32</v>
      </c>
      <c r="CU97" s="85">
        <f ca="1">VLOOKUP($E97,ETL_Price!$B$5:$CB$187,Main!CU$51,0)</f>
        <v>2178.4699999999998</v>
      </c>
      <c r="CV97" s="85">
        <f ca="1">VLOOKUP($E97,ETL_Price!$B$5:$CB$187,Main!CV$51,0)</f>
        <v>2879.66</v>
      </c>
      <c r="CW97" s="85">
        <f ca="1">VLOOKUP($E97,ETL_Price!$B$5:$CB$187,Main!CW$51,0)</f>
        <v>150.06960000000001</v>
      </c>
      <c r="CX97" s="85">
        <f ca="1">VLOOKUP($E97,ETL_Price!$B$5:$CB$187,Main!CX$51,0)</f>
        <v>1322.3570999999999</v>
      </c>
      <c r="CY97" s="85">
        <f ca="1">VLOOKUP($E97,ETL_Price!$B$5:$CB$187,Main!CY$51,0)</f>
        <v>214.41329999999999</v>
      </c>
      <c r="CZ97" s="85">
        <f ca="1">VLOOKUP($E97,ETL_Price!$B$5:$CB$187,Main!CZ$51,0)</f>
        <v>190.69040000000001</v>
      </c>
      <c r="DA97" s="85">
        <f ca="1">VLOOKUP($E97,ETL_Price!$B$5:$CB$187,Main!DA$51,0)</f>
        <v>289.03710000000001</v>
      </c>
      <c r="DB97" s="85">
        <f ca="1">VLOOKUP($E97,ETL_Price!$B$5:$CB$187,Main!DB$51,0)</f>
        <v>203.6456</v>
      </c>
      <c r="DC97" s="85">
        <f ca="1">VLOOKUP($E97,ETL_Price!$B$5:$CB$187,Main!DC$51,0)</f>
        <v>203.15610000000001</v>
      </c>
      <c r="DD97" s="85">
        <f ca="1">VLOOKUP($E97,ETL_Price!$B$5:$CB$187,Main!DD$51,0)</f>
        <v>225.35740000000001</v>
      </c>
      <c r="DE97" s="85">
        <f ca="1">VLOOKUP($E97,ETL_Price!$B$5:$CB$187,Main!DE$51,0)</f>
        <v>218.5676</v>
      </c>
      <c r="DF97" s="85">
        <f ca="1">VLOOKUP($E97,ETL_Price!$B$5:$CB$187,Main!DF$51,0)</f>
        <v>285.70299999999997</v>
      </c>
      <c r="DG97" s="85">
        <f ca="1">VLOOKUP($E97,ETL_Price!$B$5:$CB$187,Main!DG$51,0)</f>
        <v>2.6255999999999999</v>
      </c>
      <c r="DH97" s="85">
        <f ca="1">VLOOKUP($E97,ETL_Price!$B$5:$CB$187,Main!DH$51,0)</f>
        <v>0.57299999999999995</v>
      </c>
      <c r="DI97" s="85">
        <f ca="1">VLOOKUP($E97,ETL_Price!$B$5:$CB$187,Main!DI$51,0)</f>
        <v>1.9896</v>
      </c>
      <c r="DJ97" s="85">
        <f ca="1">VLOOKUP($E97,ETL_Price!$B$5:$CB$187,Main!DJ$51,0)</f>
        <v>2.0882000000000001</v>
      </c>
      <c r="DK97" s="85">
        <f ca="1">VLOOKUP($E97,ETL_Price!$B$5:$CB$187,Main!DK$51,0)</f>
        <v>2.3976999999999999</v>
      </c>
      <c r="DL97" s="85">
        <f ca="1">VLOOKUP($E97,ETL_Price!$B$5:$CB$187,Main!DL$51,0)</f>
        <v>1.446</v>
      </c>
      <c r="DM97" s="85">
        <f ca="1">VLOOKUP($E97,ETL_Price!$B$5:$CB$187,Main!DM$51,0)</f>
        <v>27.6081</v>
      </c>
      <c r="DN97" s="85">
        <f ca="1">VLOOKUP($E97,ETL_Price!$B$5:$CB$187,Main!DN$51,0)</f>
        <v>1.29</v>
      </c>
      <c r="DO97" s="85">
        <f ca="1">VLOOKUP($E97,ETL_Price!$B$5:$CB$187,Main!DO$51,0)</f>
        <v>233.51300000000001</v>
      </c>
      <c r="DP97" s="85">
        <f ca="1">VLOOKUP($E97,ETL_Price!$B$5:$CB$187,Main!DP$51,0)</f>
        <v>101.12</v>
      </c>
      <c r="DQ97" s="85">
        <f ca="1">VLOOKUP($E97,ETL_Price!$B$5:$CB$187,Main!DQ$51,0)</f>
        <v>47.991999999999997</v>
      </c>
      <c r="DR97" s="85">
        <f ca="1">VLOOKUP($E97,ETL_Price!$B$5:$CB$187,Main!DR$51,0)</f>
        <v>301.80599999999998</v>
      </c>
      <c r="DS97" s="85">
        <f ca="1">VLOOKUP($E97,ETL_Price!$B$5:$CB$187,Main!DS$51,0)</f>
        <v>112.149</v>
      </c>
      <c r="DT97" s="85">
        <f ca="1">VLOOKUP($E97,ETL_Price!$B$5:$CB$187,Main!DT$51,0)</f>
        <v>212.48990000000001</v>
      </c>
      <c r="DU97" s="85">
        <f ca="1">VLOOKUP($E97,ETL_Price!$B$5:$CB$187,Main!DU$51,0)</f>
        <v>150.64949999999999</v>
      </c>
      <c r="DV97" s="85">
        <f ca="1">VLOOKUP($E97,ETL_Price!$B$5:$CB$187,Main!DV$51,0)</f>
        <v>417.79169999999999</v>
      </c>
      <c r="DW97" s="85">
        <f ca="1">VLOOKUP($E97,ETL_Price!$B$5:$CB$187,Main!DW$51,0)</f>
        <v>12.22</v>
      </c>
      <c r="DX97" s="85">
        <f ca="1">VLOOKUP($E97,ETL_Price!$B$5:$CB$187,Main!DX$51,0)</f>
        <v>16.89</v>
      </c>
      <c r="DY97" s="85">
        <f ca="1">VLOOKUP($E97,ETL_Price!$B$5:$CB$187,Main!DY$51,0)</f>
        <v>7.43</v>
      </c>
      <c r="DZ97" s="85">
        <f ca="1">VLOOKUP($E97,ETL_Price!$B$5:$CB$187,Main!DZ$51,0)</f>
        <v>4.7350000000000003</v>
      </c>
      <c r="EA97" s="85">
        <f ca="1">VLOOKUP($E97,ETL_Price!$B$5:$CB$187,Main!EA$51,0)</f>
        <v>1327.2</v>
      </c>
      <c r="EB97" s="85">
        <f ca="1">VLOOKUP($E97,ETL_Price!$B$5:$CB$187,Main!EB$51,0)</f>
        <v>16.954000000000001</v>
      </c>
      <c r="EC97" s="85">
        <f ca="1">VLOOKUP($E97,ETL_Price!$B$5:$CB$187,Main!EC$51,0)</f>
        <v>63.95</v>
      </c>
      <c r="ED97" s="85">
        <f ca="1">VLOOKUP($E97,ETL_Price!$B$5:$CB$187,Main!ED$51,0)</f>
        <v>6.4215</v>
      </c>
      <c r="EE97" s="85">
        <f ca="1">VLOOKUP($E97,ETL_Price!$B$5:$CB$187,Main!EE$51,0)</f>
        <v>110.75</v>
      </c>
      <c r="EF97" s="85">
        <f ca="1">VLOOKUP($E97,ETL_Price!$B$5:$CB$187,Main!EF$51,0)</f>
        <v>1.2238</v>
      </c>
      <c r="EG97" s="85">
        <f ca="1">VLOOKUP($E97,ETL_Price!$B$5:$CB$187,Main!EG$51,0)</f>
        <v>1.3894</v>
      </c>
      <c r="EH97" s="85">
        <f ca="1">VLOOKUP($E97,ETL_Price!$B$5:$CB$187,Main!EH$51,0)</f>
        <v>111.11</v>
      </c>
      <c r="EI97" s="85">
        <f ca="1">VLOOKUP($E97,ETL_Price!$B$5:$CB$187,Main!EI$51,0)</f>
        <v>56.516300000000001</v>
      </c>
      <c r="EJ97" s="85">
        <f ca="1">VLOOKUP($E97,ETL_Price!$B$5:$CB$187,Main!EJ$51,0)</f>
        <v>12.131399999999999</v>
      </c>
      <c r="EK97" s="85">
        <f ca="1">VLOOKUP($E97,ETL_Price!$B$5:$CB$187,Main!EK$51,0)</f>
        <v>3.2115</v>
      </c>
    </row>
    <row r="98" spans="3:141">
      <c r="C98" s="85">
        <f>MATCH(E98,ETL_Price!$B$5:$B$187,0)</f>
        <v>45</v>
      </c>
      <c r="E98" s="119">
        <f>IF(ISNUMBER(Equities!$C50),Equities!B50,"")</f>
        <v>43117</v>
      </c>
      <c r="F98" s="120">
        <f ca="1">IF(ISNUMBER(OFFSET(INDIRECT($F$50),Main!$C98,1)),OFFSET(INDIRECT($F$50),Main!$C98,1)/100,"")</f>
        <v>0.13747400000000001</v>
      </c>
      <c r="G98" s="120">
        <f ca="1">IF(ISNUMBER(VLOOKUP($E98,ETL_Price!$B$5:$DV$187,G$50,0)),VLOOKUP($E98,ETL_Price!$B$5:$DV$187,G$50,0)/100,"")</f>
        <v>6.59E-2</v>
      </c>
      <c r="H98" s="120">
        <f ca="1">IF(ISNUMBER(VLOOKUP($E98,ETL_Price!$B$5:$DV$187,H$50,0)),VLOOKUP($E98,ETL_Price!$B$5:$DV$187,H$50,0)/100,"")</f>
        <v>0.12859999999999999</v>
      </c>
      <c r="I98" s="120">
        <f ca="1">IF(ISNUMBER(VLOOKUP($E98,ETL_Price!$B$5:$DV$187,I$50,0)),VLOOKUP($E98,ETL_Price!$B$5:$DV$187,I$50,0)/100,"")</f>
        <v>0.1794</v>
      </c>
      <c r="K98" s="85">
        <f ca="1">IF(ISNUMBER(CORREL(ETL_Rtn!$C49:$C108,ETL_Rtn!E49:E108)),CORREL(ETL_Rtn!$C49:$C108,ETL_Rtn!E49:E108),"")</f>
        <v>0.27111996081495249</v>
      </c>
      <c r="L98" s="85">
        <f ca="1">IF(ISNUMBER(CORREL(ETL_Rtn!$C49:$C108,ETL_Rtn!F49:F108)),CORREL(ETL_Rtn!$C49:$C108,ETL_Rtn!F49:F108),"")</f>
        <v>0.12545113590654847</v>
      </c>
      <c r="M98" s="85">
        <f ca="1">IF(ISNUMBER(CORREL(ETL_Rtn!$C49:$C108,ETL_Rtn!G49:G108)),CORREL(ETL_Rtn!$C49:$C108,ETL_Rtn!G49:G108),"")</f>
        <v>0.1442499477085086</v>
      </c>
      <c r="N98" s="85">
        <f ca="1">IF(ISNUMBER(CORREL(ETL_Rtn!$C49:$C108,ETL_Rtn!H49:H108)),CORREL(ETL_Rtn!$C49:$C108,ETL_Rtn!H49:H108),"")</f>
        <v>0.36478717021319035</v>
      </c>
      <c r="O98" s="85">
        <f ca="1">IF(ISNUMBER(CORREL(ETL_Rtn!$C49:$C108,ETL_Rtn!I49:I108)),CORREL(ETL_Rtn!$C49:$C108,ETL_Rtn!I49:I108),"")</f>
        <v>0.82751855779690353</v>
      </c>
      <c r="P98" s="85">
        <f ca="1">IF(ISNUMBER(CORREL(ETL_Rtn!$C49:$C108,ETL_Rtn!J49:J108)),CORREL(ETL_Rtn!$C49:$C108,ETL_Rtn!J49:J108),"")</f>
        <v>0.74503777934953064</v>
      </c>
      <c r="Q98" s="85">
        <f ca="1">IF(ISNUMBER(CORREL(ETL_Rtn!$C49:$C108,ETL_Rtn!K49:K108)),CORREL(ETL_Rtn!$C49:$C108,ETL_Rtn!K49:K108),"")</f>
        <v>0.18422680191644072</v>
      </c>
      <c r="R98" s="85">
        <f ca="1">IF(ISNUMBER(CORREL(ETL_Rtn!$C49:$C108,ETL_Rtn!L49:L108)),CORREL(ETL_Rtn!$C49:$C108,ETL_Rtn!L49:L108),"")</f>
        <v>0.3306988370305507</v>
      </c>
      <c r="S98" s="85">
        <f ca="1">IF(ISNUMBER(CORREL(ETL_Rtn!$C49:$C108,ETL_Rtn!M49:M108)),CORREL(ETL_Rtn!$C49:$C108,ETL_Rtn!M49:M108),"")</f>
        <v>0.37426564055988776</v>
      </c>
      <c r="T98" s="85">
        <f ca="1">IF(ISNUMBER(CORREL(ETL_Rtn!$C49:$C108,ETL_Rtn!N49:N108)),CORREL(ETL_Rtn!$C49:$C108,ETL_Rtn!N49:N108),"")</f>
        <v>0.40197752236186152</v>
      </c>
      <c r="U98" s="85">
        <f ca="1">IF(ISNUMBER(CORREL(ETL_Rtn!$C49:$C108,ETL_Rtn!O49:O108)),CORREL(ETL_Rtn!$C49:$C108,ETL_Rtn!O49:O108),"")</f>
        <v>0.15838152080291679</v>
      </c>
      <c r="V98" s="85">
        <f ca="1">IF(ISNUMBER(CORREL(ETL_Rtn!$C49:$C108,ETL_Rtn!P49:P108)),CORREL(ETL_Rtn!$C49:$C108,ETL_Rtn!P49:P108),"")</f>
        <v>0.45334200913690376</v>
      </c>
      <c r="W98" s="85">
        <f ca="1">IF(ISNUMBER(CORREL(ETL_Rtn!$C49:$C108,ETL_Rtn!Q49:Q108)),CORREL(ETL_Rtn!$C49:$C108,ETL_Rtn!Q49:Q108),"")</f>
        <v>-3.6671586897992622E-3</v>
      </c>
      <c r="X98" s="85">
        <f ca="1">IF(ISNUMBER(CORREL(ETL_Rtn!$C49:$C108,ETL_Rtn!R49:R108)),CORREL(ETL_Rtn!$C49:$C108,ETL_Rtn!R49:R108),"")</f>
        <v>0.29248301140227567</v>
      </c>
      <c r="Y98" s="85">
        <f ca="1">IF(ISNUMBER(CORREL(ETL_Rtn!$C49:$C108,ETL_Rtn!S49:S108)),CORREL(ETL_Rtn!$C49:$C108,ETL_Rtn!S49:S108),"")</f>
        <v>0.13183953560409048</v>
      </c>
      <c r="Z98" s="85">
        <f ca="1">IF(ISNUMBER(CORREL(ETL_Rtn!$C49:$C108,ETL_Rtn!T49:T108)),CORREL(ETL_Rtn!$C49:$C108,ETL_Rtn!T49:T108),"")</f>
        <v>0.19892849328581927</v>
      </c>
      <c r="AA98" s="85">
        <f ca="1">IF(ISNUMBER(CORREL(ETL_Rtn!$C49:$C108,ETL_Rtn!U49:U108)),CORREL(ETL_Rtn!$C49:$C108,ETL_Rtn!U49:U108),"")</f>
        <v>6.5305543860726983E-2</v>
      </c>
      <c r="AB98" s="85">
        <f ca="1">IF(ISNUMBER(CORREL(ETL_Rtn!$C49:$C108,ETL_Rtn!V49:V108)),CORREL(ETL_Rtn!$C49:$C108,ETL_Rtn!V49:V108),"")</f>
        <v>-4.6811407212591559E-4</v>
      </c>
      <c r="AC98" s="85">
        <f ca="1">IF(ISNUMBER(CORREL(ETL_Rtn!$C49:$C108,ETL_Rtn!W49:W108)),CORREL(ETL_Rtn!$C49:$C108,ETL_Rtn!W49:W108),"")</f>
        <v>-0.13677563985348293</v>
      </c>
      <c r="AD98" s="85">
        <f ca="1">IF(ISNUMBER(CORREL(ETL_Rtn!$C49:$C108,ETL_Rtn!X49:X108)),CORREL(ETL_Rtn!$C49:$C108,ETL_Rtn!X49:X108),"")</f>
        <v>-0.13458878769131799</v>
      </c>
      <c r="AE98" s="85">
        <f ca="1">IF(ISNUMBER(CORREL(ETL_Rtn!$C49:$C108,ETL_Rtn!Y49:Y108)),CORREL(ETL_Rtn!$C49:$C108,ETL_Rtn!Y49:Y108),"")</f>
        <v>-0.15729487536659495</v>
      </c>
      <c r="AF98" s="85">
        <f ca="1">IF(ISNUMBER(CORREL(ETL_Rtn!$C49:$C108,ETL_Rtn!Z49:Z108)),CORREL(ETL_Rtn!$C49:$C108,ETL_Rtn!Z49:Z108),"")</f>
        <v>-0.1781489977900477</v>
      </c>
      <c r="AG98" s="85">
        <f ca="1">IF(ISNUMBER(CORREL(ETL_Rtn!$C49:$C108,ETL_Rtn!AA49:AA108)),CORREL(ETL_Rtn!$C49:$C108,ETL_Rtn!AA49:AA108),"")</f>
        <v>-0.18773912109675286</v>
      </c>
      <c r="AH98" s="85">
        <f ca="1">IF(ISNUMBER(CORREL(ETL_Rtn!$C49:$C108,ETL_Rtn!AB49:AB108)),CORREL(ETL_Rtn!$C49:$C108,ETL_Rtn!AB49:AB108),"")</f>
        <v>-0.19072226726524219</v>
      </c>
      <c r="AI98" s="85">
        <f ca="1">IF(ISNUMBER(CORREL(ETL_Rtn!$C49:$C108,ETL_Rtn!AC49:AC108)),CORREL(ETL_Rtn!$C49:$C108,ETL_Rtn!AC49:AC108),"")</f>
        <v>0.2433334823858026</v>
      </c>
      <c r="AJ98" s="85">
        <f ca="1">IF(ISNUMBER(CORREL(ETL_Rtn!$C49:$C108,ETL_Rtn!AD49:AD108)),CORREL(ETL_Rtn!$C49:$C108,ETL_Rtn!AD49:AD108),"")</f>
        <v>0.16955678823370021</v>
      </c>
      <c r="AK98" s="85">
        <f ca="1">IF(ISNUMBER(CORREL(ETL_Rtn!$C49:$C108,ETL_Rtn!AE49:AE108)),CORREL(ETL_Rtn!$C49:$C108,ETL_Rtn!AE49:AE108),"")</f>
        <v>-0.10503320364648532</v>
      </c>
      <c r="AL98" s="85">
        <f ca="1">IF(ISNUMBER(CORREL(ETL_Rtn!$C49:$C108,ETL_Rtn!AF49:AF108)),CORREL(ETL_Rtn!$C49:$C108,ETL_Rtn!AF49:AF108),"")</f>
        <v>-0.13663708530481833</v>
      </c>
      <c r="AM98" s="85">
        <f ca="1">IF(ISNUMBER(CORREL(ETL_Rtn!$C49:$C108,ETL_Rtn!AG49:AG108)),CORREL(ETL_Rtn!$C49:$C108,ETL_Rtn!AG49:AG108),"")</f>
        <v>0.11580428898323041</v>
      </c>
      <c r="AN98" s="85">
        <f ca="1">IF(ISNUMBER(CORREL(ETL_Rtn!$C49:$C108,ETL_Rtn!AH49:AH108)),CORREL(ETL_Rtn!$C49:$C108,ETL_Rtn!AH49:AH108),"")</f>
        <v>-8.9809790691024821E-2</v>
      </c>
      <c r="AO98" s="85">
        <f ca="1">IF(ISNUMBER(CORREL(ETL_Rtn!$C49:$C108,ETL_Rtn!AI49:AI108)),CORREL(ETL_Rtn!$C49:$C108,ETL_Rtn!AI49:AI108),"")</f>
        <v>-9.3645357778431582E-2</v>
      </c>
      <c r="AP98" s="85">
        <f ca="1">IF(ISNUMBER(CORREL(ETL_Rtn!$C49:$C108,ETL_Rtn!AJ49:AJ108)),CORREL(ETL_Rtn!$C49:$C108,ETL_Rtn!AJ49:AJ108),"")</f>
        <v>-0.10109380227930562</v>
      </c>
      <c r="AQ98" s="85">
        <f ca="1">IF(ISNUMBER(CORREL(ETL_Rtn!$C49:$C108,ETL_Rtn!AK49:AK108)),CORREL(ETL_Rtn!$C49:$C108,ETL_Rtn!AK49:AK108),"")</f>
        <v>-0.14307977507675013</v>
      </c>
      <c r="AR98" s="85">
        <f ca="1">IF(ISNUMBER(CORREL(ETL_Rtn!$C49:$C108,ETL_Rtn!AL49:AL108)),CORREL(ETL_Rtn!$C49:$C108,ETL_Rtn!AL49:AL108),"")</f>
        <v>-8.071941971223151E-2</v>
      </c>
      <c r="AS98" s="85">
        <f ca="1">IF(ISNUMBER(CORREL(ETL_Rtn!$C49:$C108,ETL_Rtn!AM49:AM108)),CORREL(ETL_Rtn!$C49:$C108,ETL_Rtn!AM49:AM108),"")</f>
        <v>0.20276179439499872</v>
      </c>
      <c r="AT98" s="85">
        <f ca="1">IF(ISNUMBER(CORREL(ETL_Rtn!$C49:$C108,ETL_Rtn!AN49:AN108)),CORREL(ETL_Rtn!$C49:$C108,ETL_Rtn!AN49:AN108),"")</f>
        <v>0.28496878785395069</v>
      </c>
      <c r="AU98" s="85">
        <f ca="1">IF(ISNUMBER(CORREL(ETL_Rtn!$C49:$C108,ETL_Rtn!AO49:AO108)),CORREL(ETL_Rtn!$C49:$C108,ETL_Rtn!AO49:AO108),"")</f>
        <v>0.14946916602951385</v>
      </c>
      <c r="AV98" s="85">
        <f ca="1">IF(ISNUMBER(CORREL(ETL_Rtn!$C49:$C108,ETL_Rtn!AP49:AP108)),CORREL(ETL_Rtn!$C49:$C108,ETL_Rtn!AP49:AP108),"")</f>
        <v>0.21906095973814654</v>
      </c>
      <c r="AW98" s="85">
        <f ca="1">IF(ISNUMBER(CORREL(ETL_Rtn!$C49:$C108,ETL_Rtn!AQ49:AQ108)),CORREL(ETL_Rtn!$C49:$C108,ETL_Rtn!AQ49:AQ108),"")</f>
        <v>-3.7378118933142135E-2</v>
      </c>
      <c r="AX98" s="85">
        <f ca="1">IF(ISNUMBER(CORREL(ETL_Rtn!$C49:$C108,ETL_Rtn!AR49:AR108)),CORREL(ETL_Rtn!$C49:$C108,ETL_Rtn!AR49:AR108),"")</f>
        <v>-9.188280760459612E-3</v>
      </c>
      <c r="AY98" s="85">
        <f ca="1">IF(ISNUMBER(CORREL(ETL_Rtn!$C49:$C108,ETL_Rtn!AS49:AS108)),CORREL(ETL_Rtn!$C49:$C108,ETL_Rtn!AS49:AS108),"")</f>
        <v>-4.9779278161732755E-2</v>
      </c>
      <c r="AZ98" s="85">
        <f ca="1">IF(ISNUMBER(CORREL(ETL_Rtn!$C49:$C108,ETL_Rtn!AT49:AT108)),CORREL(ETL_Rtn!$C49:$C108,ETL_Rtn!AT49:AT108),"")</f>
        <v>-0.17479201847441761</v>
      </c>
      <c r="BA98" s="85">
        <f ca="1">IF(ISNUMBER(CORREL(ETL_Rtn!$C49:$C108,ETL_Rtn!AU49:AU108)),CORREL(ETL_Rtn!$C49:$C108,ETL_Rtn!AU49:AU108),"")</f>
        <v>-0.28290265001665466</v>
      </c>
      <c r="BB98" s="85">
        <f ca="1">IF(ISNUMBER(CORREL(ETL_Rtn!$C49:$C108,ETL_Rtn!AV49:AV108)),CORREL(ETL_Rtn!$C49:$C108,ETL_Rtn!AV49:AV108),"")</f>
        <v>-0.17020654067550114</v>
      </c>
      <c r="BC98" s="85">
        <f ca="1">IF(ISNUMBER(CORREL(ETL_Rtn!$C49:$C108,ETL_Rtn!AW49:AW108)),CORREL(ETL_Rtn!$C49:$C108,ETL_Rtn!AW49:AW108),"")</f>
        <v>-0.24718251818824027</v>
      </c>
      <c r="BD98" s="85">
        <f ca="1">IF(ISNUMBER(CORREL(ETL_Rtn!$C49:$C108,ETL_Rtn!AX49:AX108)),CORREL(ETL_Rtn!$C49:$C108,ETL_Rtn!AX49:AX108),"")</f>
        <v>-0.28494627952851642</v>
      </c>
      <c r="BE98" s="85">
        <f ca="1">IF(ISNUMBER(CORREL(ETL_Rtn!$C49:$C108,ETL_Rtn!AY49:AY108)),CORREL(ETL_Rtn!$C49:$C108,ETL_Rtn!AY49:AY108),"")</f>
        <v>-0.12190561410567372</v>
      </c>
      <c r="BF98" s="85">
        <f ca="1">IF(ISNUMBER(CORREL(ETL_Rtn!$C49:$C108,ETL_Rtn!AZ49:AZ108)),CORREL(ETL_Rtn!$C49:$C108,ETL_Rtn!AZ49:AZ108),"")</f>
        <v>-0.1595246189705111</v>
      </c>
      <c r="BG98" s="85">
        <f ca="1">IF(ISNUMBER(CORREL(ETL_Rtn!$C49:$C108,ETL_Rtn!BA49:BA108)),CORREL(ETL_Rtn!$C49:$C108,ETL_Rtn!BA49:BA108),"")</f>
        <v>-0.20665834092033802</v>
      </c>
      <c r="BH98" s="85">
        <f ca="1">IF(ISNUMBER(CORREL(ETL_Rtn!$C49:$C108,ETL_Rtn!BB49:BB108)),CORREL(ETL_Rtn!$C49:$C108,ETL_Rtn!BB49:BB108),"")</f>
        <v>-9.779831883839353E-2</v>
      </c>
      <c r="BI98" s="85">
        <f ca="1">IF(ISNUMBER(CORREL(ETL_Rtn!$C49:$C108,ETL_Rtn!BC49:BC108)),CORREL(ETL_Rtn!$C49:$C108,ETL_Rtn!BC49:BC108),"")</f>
        <v>-0.25229886790205175</v>
      </c>
      <c r="BJ98" s="85">
        <f ca="1">IF(ISNUMBER(CORREL(ETL_Rtn!$C49:$C108,ETL_Rtn!BD49:BD108)),CORREL(ETL_Rtn!$C49:$C108,ETL_Rtn!BD49:BD108),"")</f>
        <v>-0.33650815462400641</v>
      </c>
      <c r="BK98" s="85">
        <f ca="1">IF(ISNUMBER(CORREL(ETL_Rtn!$C49:$C108,ETL_Rtn!BE49:BE108)),CORREL(ETL_Rtn!$C49:$C108,ETL_Rtn!BE49:BE108),"")</f>
        <v>-0.28474702298828647</v>
      </c>
      <c r="BL98" s="85">
        <f ca="1">IF(ISNUMBER(CORREL(ETL_Rtn!$C49:$C108,ETL_Rtn!BF49:BF108)),CORREL(ETL_Rtn!$C49:$C108,ETL_Rtn!BF49:BF108),"")</f>
        <v>-3.9076875017001488E-2</v>
      </c>
      <c r="BM98" s="85">
        <f ca="1">IF(ISNUMBER(CORREL(ETL_Rtn!$C49:$C108,ETL_Rtn!BG49:BG108)),CORREL(ETL_Rtn!$C49:$C108,ETL_Rtn!BG49:BG108),"")</f>
        <v>0.21838366855848457</v>
      </c>
      <c r="BN98" s="85">
        <f ca="1">IF(ISNUMBER(CORREL(ETL_Rtn!$C49:$C108,ETL_Rtn!BH49:BH108)),CORREL(ETL_Rtn!$C49:$C108,ETL_Rtn!BH49:BH108),"")</f>
        <v>0.28010055241501447</v>
      </c>
      <c r="BO98" s="85">
        <f ca="1">IF(ISNUMBER(CORREL(ETL_Rtn!$C49:$C108,ETL_Rtn!BI49:BI108)),CORREL(ETL_Rtn!$C49:$C108,ETL_Rtn!BI49:BI108),"")</f>
        <v>0.29915094407720544</v>
      </c>
      <c r="BP98" s="85">
        <f ca="1">IF(ISNUMBER(CORREL(ETL_Rtn!$C49:$C108,ETL_Rtn!BJ49:BJ108)),CORREL(ETL_Rtn!$C49:$C108,ETL_Rtn!BJ49:BJ108),"")</f>
        <v>-9.061467338719266E-2</v>
      </c>
      <c r="BQ98" s="85">
        <f ca="1">IF(ISNUMBER(CORREL(ETL_Rtn!$C49:$C108,ETL_Rtn!BK49:BK108)),CORREL(ETL_Rtn!$C49:$C108,ETL_Rtn!BK49:BK108),"")</f>
        <v>0.24586358983298451</v>
      </c>
      <c r="BR98" s="85">
        <f ca="1">IF(ISNUMBER(CORREL(ETL_Rtn!$C49:$C108,ETL_Rtn!BL49:BL108)),CORREL(ETL_Rtn!$C49:$C108,ETL_Rtn!BL49:BL108),"")</f>
        <v>0.16550505450297059</v>
      </c>
      <c r="BS98" s="85">
        <f ca="1">IF(ISNUMBER(CORREL(ETL_Rtn!$C49:$C108,ETL_Rtn!BM49:BM108)),CORREL(ETL_Rtn!$C49:$C108,ETL_Rtn!BM49:BM108),"")</f>
        <v>0.19603518513406817</v>
      </c>
      <c r="BT98" s="85">
        <f ca="1">IF(ISNUMBER(CORREL(ETL_Rtn!$C49:$C108,ETL_Rtn!BN49:BN108)),CORREL(ETL_Rtn!$C49:$C108,ETL_Rtn!BN49:BN108),"")</f>
        <v>5.7717408869868765E-2</v>
      </c>
      <c r="BU98" s="85">
        <f ca="1">IF(ISNUMBER(CORREL(ETL_Rtn!$C49:$C108,ETL_Rtn!BO49:BO108)),CORREL(ETL_Rtn!$C49:$C108,ETL_Rtn!BO49:BO108),"")</f>
        <v>-0.20369477970635294</v>
      </c>
      <c r="BV98" s="85">
        <f ca="1">IF(ISNUMBER(CORREL(ETL_Rtn!$C49:$C108,ETL_Rtn!BP49:BP108)),CORREL(ETL_Rtn!$C49:$C108,ETL_Rtn!BP49:BP108),"")</f>
        <v>1.6189591011813477E-2</v>
      </c>
      <c r="BW98" s="85">
        <f ca="1">IF(ISNUMBER(CORREL(ETL_Rtn!$C49:$C108,ETL_Rtn!BQ49:BQ108)),CORREL(ETL_Rtn!$C49:$C108,ETL_Rtn!BQ49:BQ108),"")</f>
        <v>-0.25800095056804584</v>
      </c>
      <c r="BY98" s="85">
        <f ca="1">VLOOKUP($E98,ETL_Price!$B$5:$CB$187,Main!BY$51,0)</f>
        <v>2802.56</v>
      </c>
      <c r="BZ98" s="85">
        <f ca="1">VLOOKUP($E98,ETL_Price!$B$5:$CB$187,Main!BZ$51,0)</f>
        <v>3612.78</v>
      </c>
      <c r="CA98" s="85">
        <f ca="1">VLOOKUP($E98,ETL_Price!$B$5:$CB$187,Main!CA$51,0)</f>
        <v>81189.16</v>
      </c>
      <c r="CB98" s="85">
        <f ca="1">VLOOKUP($E98,ETL_Price!$B$5:$CB$187,Main!CB$51,0)</f>
        <v>23868.34</v>
      </c>
      <c r="CC98" s="85">
        <f ca="1">VLOOKUP($E98,ETL_Price!$B$5:$CB$187,Main!CC$51,0)</f>
        <v>31983.41</v>
      </c>
      <c r="CD98" s="85">
        <f ca="1">VLOOKUP($E98,ETL_Price!$B$5:$CB$187,Main!CD$51,0)</f>
        <v>12868.78</v>
      </c>
      <c r="CE98" s="85">
        <f ca="1">VLOOKUP($E98,ETL_Price!$B$5:$CB$187,Main!CE$51,0)</f>
        <v>2347.19</v>
      </c>
      <c r="CF98" s="85">
        <f ca="1">VLOOKUP($E98,ETL_Price!$B$5:$CB$187,Main!CF$51,0)</f>
        <v>2603.9</v>
      </c>
      <c r="CG98" s="85">
        <f ca="1">VLOOKUP($E98,ETL_Price!$B$5:$CB$187,Main!CG$51,0)</f>
        <v>235.7234</v>
      </c>
      <c r="CH98" s="85">
        <f ca="1">VLOOKUP($E98,ETL_Price!$B$5:$CB$187,Main!CH$51,0)</f>
        <v>293.82</v>
      </c>
      <c r="CI98" s="85">
        <f ca="1">VLOOKUP($E98,ETL_Price!$B$5:$CB$187,Main!CI$51,0)</f>
        <v>276.32</v>
      </c>
      <c r="CJ98" s="85">
        <f ca="1">VLOOKUP($E98,ETL_Price!$B$5:$CB$187,Main!CJ$51,0)</f>
        <v>253.43</v>
      </c>
      <c r="CK98" s="85">
        <f ca="1">VLOOKUP($E98,ETL_Price!$B$5:$CB$187,Main!CK$51,0)</f>
        <v>240.4033</v>
      </c>
      <c r="CL98" s="85">
        <f ca="1">VLOOKUP($E98,ETL_Price!$B$5:$CB$187,Main!CL$51,0)</f>
        <v>238.9008</v>
      </c>
      <c r="CM98" s="85">
        <f ca="1">VLOOKUP($E98,ETL_Price!$B$5:$CB$187,Main!CM$51,0)</f>
        <v>133.8828</v>
      </c>
      <c r="CN98" s="85">
        <f ca="1">VLOOKUP($E98,ETL_Price!$B$5:$CB$187,Main!CN$51,0)</f>
        <v>234.89840000000001</v>
      </c>
      <c r="CO98" s="85">
        <f ca="1">VLOOKUP($E98,ETL_Price!$B$5:$CB$187,Main!CO$51,0)</f>
        <v>70.81</v>
      </c>
      <c r="CP98" s="85">
        <f ca="1">VLOOKUP($E98,ETL_Price!$B$5:$CB$187,Main!CP$51,0)</f>
        <v>125.65</v>
      </c>
      <c r="CQ98" s="85">
        <f ca="1">VLOOKUP($E98,ETL_Price!$B$5:$CB$187,Main!CQ$51,0)</f>
        <v>487.77910000000003</v>
      </c>
      <c r="CR98" s="85">
        <f ca="1">VLOOKUP($E98,ETL_Price!$B$5:$CB$187,Main!CR$51,0)</f>
        <v>220.8295</v>
      </c>
      <c r="CS98" s="85">
        <f ca="1">VLOOKUP($E98,ETL_Price!$B$5:$CB$187,Main!CS$51,0)</f>
        <v>258.44900000000001</v>
      </c>
      <c r="CT98" s="85">
        <f ca="1">VLOOKUP($E98,ETL_Price!$B$5:$CB$187,Main!CT$51,0)</f>
        <v>2033.68</v>
      </c>
      <c r="CU98" s="85">
        <f ca="1">VLOOKUP($E98,ETL_Price!$B$5:$CB$187,Main!CU$51,0)</f>
        <v>2182.1</v>
      </c>
      <c r="CV98" s="85">
        <f ca="1">VLOOKUP($E98,ETL_Price!$B$5:$CB$187,Main!CV$51,0)</f>
        <v>2886.7</v>
      </c>
      <c r="CW98" s="85">
        <f ca="1">VLOOKUP($E98,ETL_Price!$B$5:$CB$187,Main!CW$51,0)</f>
        <v>150.00829999999999</v>
      </c>
      <c r="CX98" s="85">
        <f ca="1">VLOOKUP($E98,ETL_Price!$B$5:$CB$187,Main!CX$51,0)</f>
        <v>1323.163</v>
      </c>
      <c r="CY98" s="85">
        <f ca="1">VLOOKUP($E98,ETL_Price!$B$5:$CB$187,Main!CY$51,0)</f>
        <v>214.53460000000001</v>
      </c>
      <c r="CZ98" s="85">
        <f ca="1">VLOOKUP($E98,ETL_Price!$B$5:$CB$187,Main!CZ$51,0)</f>
        <v>190.8578</v>
      </c>
      <c r="DA98" s="85">
        <f ca="1">VLOOKUP($E98,ETL_Price!$B$5:$CB$187,Main!DA$51,0)</f>
        <v>288.88580000000002</v>
      </c>
      <c r="DB98" s="85">
        <f ca="1">VLOOKUP($E98,ETL_Price!$B$5:$CB$187,Main!DB$51,0)</f>
        <v>203.74969999999999</v>
      </c>
      <c r="DC98" s="85">
        <f ca="1">VLOOKUP($E98,ETL_Price!$B$5:$CB$187,Main!DC$51,0)</f>
        <v>203.2012</v>
      </c>
      <c r="DD98" s="85">
        <f ca="1">VLOOKUP($E98,ETL_Price!$B$5:$CB$187,Main!DD$51,0)</f>
        <v>225.4794</v>
      </c>
      <c r="DE98" s="85">
        <f ca="1">VLOOKUP($E98,ETL_Price!$B$5:$CB$187,Main!DE$51,0)</f>
        <v>219.0087</v>
      </c>
      <c r="DF98" s="85">
        <f ca="1">VLOOKUP($E98,ETL_Price!$B$5:$CB$187,Main!DF$51,0)</f>
        <v>285.96190000000001</v>
      </c>
      <c r="DG98" s="85">
        <f ca="1">VLOOKUP($E98,ETL_Price!$B$5:$CB$187,Main!DG$51,0)</f>
        <v>2.5903999999999998</v>
      </c>
      <c r="DH98" s="85">
        <f ca="1">VLOOKUP($E98,ETL_Price!$B$5:$CB$187,Main!DH$51,0)</f>
        <v>0.56200000000000006</v>
      </c>
      <c r="DI98" s="85">
        <f ca="1">VLOOKUP($E98,ETL_Price!$B$5:$CB$187,Main!DI$51,0)</f>
        <v>1.9675</v>
      </c>
      <c r="DJ98" s="85">
        <f ca="1">VLOOKUP($E98,ETL_Price!$B$5:$CB$187,Main!DJ$51,0)</f>
        <v>2.0655000000000001</v>
      </c>
      <c r="DK98" s="85">
        <f ca="1">VLOOKUP($E98,ETL_Price!$B$5:$CB$187,Main!DK$51,0)</f>
        <v>2.3245</v>
      </c>
      <c r="DL98" s="85">
        <f ca="1">VLOOKUP($E98,ETL_Price!$B$5:$CB$187,Main!DL$51,0)</f>
        <v>1.4339999999999999</v>
      </c>
      <c r="DM98" s="85">
        <f ca="1">VLOOKUP($E98,ETL_Price!$B$5:$CB$187,Main!DM$51,0)</f>
        <v>27.616900000000001</v>
      </c>
      <c r="DN98" s="85">
        <f ca="1">VLOOKUP($E98,ETL_Price!$B$5:$CB$187,Main!DN$51,0)</f>
        <v>0.69</v>
      </c>
      <c r="DO98" s="85">
        <f ca="1">VLOOKUP($E98,ETL_Price!$B$5:$CB$187,Main!DO$51,0)</f>
        <v>232.19499999999999</v>
      </c>
      <c r="DP98" s="85">
        <f ca="1">VLOOKUP($E98,ETL_Price!$B$5:$CB$187,Main!DP$51,0)</f>
        <v>100.60899999999999</v>
      </c>
      <c r="DQ98" s="85">
        <f ca="1">VLOOKUP($E98,ETL_Price!$B$5:$CB$187,Main!DQ$51,0)</f>
        <v>47.997999999999998</v>
      </c>
      <c r="DR98" s="85">
        <f ca="1">VLOOKUP($E98,ETL_Price!$B$5:$CB$187,Main!DR$51,0)</f>
        <v>300.17099999999999</v>
      </c>
      <c r="DS98" s="85">
        <f ca="1">VLOOKUP($E98,ETL_Price!$B$5:$CB$187,Main!DS$51,0)</f>
        <v>110.45399999999999</v>
      </c>
      <c r="DT98" s="85">
        <f ca="1">VLOOKUP($E98,ETL_Price!$B$5:$CB$187,Main!DT$51,0)</f>
        <v>214.3854</v>
      </c>
      <c r="DU98" s="85">
        <f ca="1">VLOOKUP($E98,ETL_Price!$B$5:$CB$187,Main!DU$51,0)</f>
        <v>152.29480000000001</v>
      </c>
      <c r="DV98" s="85">
        <f ca="1">VLOOKUP($E98,ETL_Price!$B$5:$CB$187,Main!DV$51,0)</f>
        <v>420.86599999999999</v>
      </c>
      <c r="DW98" s="85">
        <f ca="1">VLOOKUP($E98,ETL_Price!$B$5:$CB$187,Main!DW$51,0)</f>
        <v>11.91</v>
      </c>
      <c r="DX98" s="85">
        <f ca="1">VLOOKUP($E98,ETL_Price!$B$5:$CB$187,Main!DX$51,0)</f>
        <v>16.98</v>
      </c>
      <c r="DY98" s="85">
        <f ca="1">VLOOKUP($E98,ETL_Price!$B$5:$CB$187,Main!DY$51,0)</f>
        <v>7.17</v>
      </c>
      <c r="DZ98" s="85">
        <f ca="1">VLOOKUP($E98,ETL_Price!$B$5:$CB$187,Main!DZ$51,0)</f>
        <v>4.9350000000000005</v>
      </c>
      <c r="EA98" s="85">
        <f ca="1">VLOOKUP($E98,ETL_Price!$B$5:$CB$187,Main!EA$51,0)</f>
        <v>1339.2</v>
      </c>
      <c r="EB98" s="85">
        <f ca="1">VLOOKUP($E98,ETL_Price!$B$5:$CB$187,Main!EB$51,0)</f>
        <v>17.166</v>
      </c>
      <c r="EC98" s="85">
        <f ca="1">VLOOKUP($E98,ETL_Price!$B$5:$CB$187,Main!EC$51,0)</f>
        <v>63.97</v>
      </c>
      <c r="ED98" s="85">
        <f ca="1">VLOOKUP($E98,ETL_Price!$B$5:$CB$187,Main!ED$51,0)</f>
        <v>6.4325999999999999</v>
      </c>
      <c r="EE98" s="85">
        <f ca="1">VLOOKUP($E98,ETL_Price!$B$5:$CB$187,Main!EE$51,0)</f>
        <v>110.63</v>
      </c>
      <c r="EF98" s="85">
        <f ca="1">VLOOKUP($E98,ETL_Price!$B$5:$CB$187,Main!EF$51,0)</f>
        <v>1.2185999999999999</v>
      </c>
      <c r="EG98" s="85">
        <f ca="1">VLOOKUP($E98,ETL_Price!$B$5:$CB$187,Main!EG$51,0)</f>
        <v>1.3831</v>
      </c>
      <c r="EH98" s="85">
        <f ca="1">VLOOKUP($E98,ETL_Price!$B$5:$CB$187,Main!EH$51,0)</f>
        <v>111.29</v>
      </c>
      <c r="EI98" s="85">
        <f ca="1">VLOOKUP($E98,ETL_Price!$B$5:$CB$187,Main!EI$51,0)</f>
        <v>56.769500000000001</v>
      </c>
      <c r="EJ98" s="85">
        <f ca="1">VLOOKUP($E98,ETL_Price!$B$5:$CB$187,Main!EJ$51,0)</f>
        <v>12.2989</v>
      </c>
      <c r="EK98" s="85">
        <f ca="1">VLOOKUP($E98,ETL_Price!$B$5:$CB$187,Main!EK$51,0)</f>
        <v>3.2227999999999999</v>
      </c>
    </row>
    <row r="99" spans="3:141">
      <c r="C99" s="85">
        <f>MATCH(E99,ETL_Price!$B$5:$B$187,0)</f>
        <v>46</v>
      </c>
      <c r="E99" s="119">
        <f>IF(ISNUMBER(Equities!$C51),Equities!B51,"")</f>
        <v>43116</v>
      </c>
      <c r="F99" s="120">
        <f ca="1">IF(ISNUMBER(OFFSET(INDIRECT($F$50),Main!$C99,1)),OFFSET(INDIRECT($F$50),Main!$C99,1)/100,"")</f>
        <v>0.13595399999999999</v>
      </c>
      <c r="G99" s="120">
        <f ca="1">IF(ISNUMBER(VLOOKUP($E99,ETL_Price!$B$5:$DV$187,G$50,0)),VLOOKUP($E99,ETL_Price!$B$5:$DV$187,G$50,0)/100,"")</f>
        <v>6.4100000000000004E-2</v>
      </c>
      <c r="H99" s="120">
        <f ca="1">IF(ISNUMBER(VLOOKUP($E99,ETL_Price!$B$5:$DV$187,H$50,0)),VLOOKUP($E99,ETL_Price!$B$5:$DV$187,H$50,0)/100,"")</f>
        <v>0.12990000000000002</v>
      </c>
      <c r="I99" s="120">
        <f ca="1">IF(ISNUMBER(VLOOKUP($E99,ETL_Price!$B$5:$DV$187,I$50,0)),VLOOKUP($E99,ETL_Price!$B$5:$DV$187,I$50,0)/100,"")</f>
        <v>0.17989999999999998</v>
      </c>
      <c r="K99" s="85">
        <f ca="1">IF(ISNUMBER(CORREL(ETL_Rtn!$C50:$C109,ETL_Rtn!E50:E109)),CORREL(ETL_Rtn!$C50:$C109,ETL_Rtn!E50:E109),"")</f>
        <v>0.29088405861008987</v>
      </c>
      <c r="L99" s="85">
        <f ca="1">IF(ISNUMBER(CORREL(ETL_Rtn!$C50:$C109,ETL_Rtn!F50:F109)),CORREL(ETL_Rtn!$C50:$C109,ETL_Rtn!F50:F109),"")</f>
        <v>0.12043817164400815</v>
      </c>
      <c r="M99" s="85">
        <f ca="1">IF(ISNUMBER(CORREL(ETL_Rtn!$C50:$C109,ETL_Rtn!G50:G109)),CORREL(ETL_Rtn!$C50:$C109,ETL_Rtn!G50:G109),"")</f>
        <v>0.15984852285478282</v>
      </c>
      <c r="N99" s="85">
        <f ca="1">IF(ISNUMBER(CORREL(ETL_Rtn!$C50:$C109,ETL_Rtn!H50:H109)),CORREL(ETL_Rtn!$C50:$C109,ETL_Rtn!H50:H109),"")</f>
        <v>0.35910641070182525</v>
      </c>
      <c r="O99" s="85">
        <f ca="1">IF(ISNUMBER(CORREL(ETL_Rtn!$C50:$C109,ETL_Rtn!I50:I109)),CORREL(ETL_Rtn!$C50:$C109,ETL_Rtn!I50:I109),"")</f>
        <v>0.82889956421651401</v>
      </c>
      <c r="P99" s="85">
        <f ca="1">IF(ISNUMBER(CORREL(ETL_Rtn!$C50:$C109,ETL_Rtn!J50:J109)),CORREL(ETL_Rtn!$C50:$C109,ETL_Rtn!J50:J109),"")</f>
        <v>0.74974293198985964</v>
      </c>
      <c r="Q99" s="85">
        <f ca="1">IF(ISNUMBER(CORREL(ETL_Rtn!$C50:$C109,ETL_Rtn!K50:K109)),CORREL(ETL_Rtn!$C50:$C109,ETL_Rtn!K50:K109),"")</f>
        <v>0.20951784254523712</v>
      </c>
      <c r="R99" s="85">
        <f ca="1">IF(ISNUMBER(CORREL(ETL_Rtn!$C50:$C109,ETL_Rtn!L50:L109)),CORREL(ETL_Rtn!$C50:$C109,ETL_Rtn!L50:L109),"")</f>
        <v>0.34272841772839069</v>
      </c>
      <c r="S99" s="85">
        <f ca="1">IF(ISNUMBER(CORREL(ETL_Rtn!$C50:$C109,ETL_Rtn!M50:M109)),CORREL(ETL_Rtn!$C50:$C109,ETL_Rtn!M50:M109),"")</f>
        <v>0.36991873135794962</v>
      </c>
      <c r="T99" s="85">
        <f ca="1">IF(ISNUMBER(CORREL(ETL_Rtn!$C50:$C109,ETL_Rtn!N50:N109)),CORREL(ETL_Rtn!$C50:$C109,ETL_Rtn!N50:N109),"")</f>
        <v>0.39730623183549085</v>
      </c>
      <c r="U99" s="85">
        <f ca="1">IF(ISNUMBER(CORREL(ETL_Rtn!$C50:$C109,ETL_Rtn!O50:O109)),CORREL(ETL_Rtn!$C50:$C109,ETL_Rtn!O50:O109),"")</f>
        <v>0.15568116686292177</v>
      </c>
      <c r="V99" s="85">
        <f ca="1">IF(ISNUMBER(CORREL(ETL_Rtn!$C50:$C109,ETL_Rtn!P50:P109)),CORREL(ETL_Rtn!$C50:$C109,ETL_Rtn!P50:P109),"")</f>
        <v>0.45071145893263115</v>
      </c>
      <c r="W99" s="85">
        <f ca="1">IF(ISNUMBER(CORREL(ETL_Rtn!$C50:$C109,ETL_Rtn!Q50:Q109)),CORREL(ETL_Rtn!$C50:$C109,ETL_Rtn!Q50:Q109),"")</f>
        <v>8.4358881051665273E-3</v>
      </c>
      <c r="X99" s="85">
        <f ca="1">IF(ISNUMBER(CORREL(ETL_Rtn!$C50:$C109,ETL_Rtn!R50:R109)),CORREL(ETL_Rtn!$C50:$C109,ETL_Rtn!R50:R109),"")</f>
        <v>0.29979058388874025</v>
      </c>
      <c r="Y99" s="85">
        <f ca="1">IF(ISNUMBER(CORREL(ETL_Rtn!$C50:$C109,ETL_Rtn!S50:S109)),CORREL(ETL_Rtn!$C50:$C109,ETL_Rtn!S50:S109),"")</f>
        <v>0.13418263093539312</v>
      </c>
      <c r="Z99" s="85">
        <f ca="1">IF(ISNUMBER(CORREL(ETL_Rtn!$C50:$C109,ETL_Rtn!T50:T109)),CORREL(ETL_Rtn!$C50:$C109,ETL_Rtn!T50:T109),"")</f>
        <v>0.21698937275791899</v>
      </c>
      <c r="AA99" s="85">
        <f ca="1">IF(ISNUMBER(CORREL(ETL_Rtn!$C50:$C109,ETL_Rtn!U50:U109)),CORREL(ETL_Rtn!$C50:$C109,ETL_Rtn!U50:U109),"")</f>
        <v>5.7858299095307361E-2</v>
      </c>
      <c r="AB99" s="85">
        <f ca="1">IF(ISNUMBER(CORREL(ETL_Rtn!$C50:$C109,ETL_Rtn!V50:V109)),CORREL(ETL_Rtn!$C50:$C109,ETL_Rtn!V50:V109),"")</f>
        <v>6.7642727326754672E-3</v>
      </c>
      <c r="AC99" s="85">
        <f ca="1">IF(ISNUMBER(CORREL(ETL_Rtn!$C50:$C109,ETL_Rtn!W50:W109)),CORREL(ETL_Rtn!$C50:$C109,ETL_Rtn!W50:W109),"")</f>
        <v>-0.14021831552385353</v>
      </c>
      <c r="AD99" s="85">
        <f ca="1">IF(ISNUMBER(CORREL(ETL_Rtn!$C50:$C109,ETL_Rtn!X50:X109)),CORREL(ETL_Rtn!$C50:$C109,ETL_Rtn!X50:X109),"")</f>
        <v>-0.13604608060528273</v>
      </c>
      <c r="AE99" s="85">
        <f ca="1">IF(ISNUMBER(CORREL(ETL_Rtn!$C50:$C109,ETL_Rtn!Y50:Y109)),CORREL(ETL_Rtn!$C50:$C109,ETL_Rtn!Y50:Y109),"")</f>
        <v>-0.16182271044606666</v>
      </c>
      <c r="AF99" s="85">
        <f ca="1">IF(ISNUMBER(CORREL(ETL_Rtn!$C50:$C109,ETL_Rtn!Z50:Z109)),CORREL(ETL_Rtn!$C50:$C109,ETL_Rtn!Z50:Z109),"")</f>
        <v>-0.18980763718997715</v>
      </c>
      <c r="AG99" s="85">
        <f ca="1">IF(ISNUMBER(CORREL(ETL_Rtn!$C50:$C109,ETL_Rtn!AA50:AA109)),CORREL(ETL_Rtn!$C50:$C109,ETL_Rtn!AA50:AA109),"")</f>
        <v>-0.19656598412668416</v>
      </c>
      <c r="AH99" s="85">
        <f ca="1">IF(ISNUMBER(CORREL(ETL_Rtn!$C50:$C109,ETL_Rtn!AB50:AB109)),CORREL(ETL_Rtn!$C50:$C109,ETL_Rtn!AB50:AB109),"")</f>
        <v>-0.20104745785395103</v>
      </c>
      <c r="AI99" s="85">
        <f ca="1">IF(ISNUMBER(CORREL(ETL_Rtn!$C50:$C109,ETL_Rtn!AC50:AC109)),CORREL(ETL_Rtn!$C50:$C109,ETL_Rtn!AC50:AC109),"")</f>
        <v>0.23488066603283664</v>
      </c>
      <c r="AJ99" s="85">
        <f ca="1">IF(ISNUMBER(CORREL(ETL_Rtn!$C50:$C109,ETL_Rtn!AD50:AD109)),CORREL(ETL_Rtn!$C50:$C109,ETL_Rtn!AD50:AD109),"")</f>
        <v>0.16684663549071169</v>
      </c>
      <c r="AK99" s="85">
        <f ca="1">IF(ISNUMBER(CORREL(ETL_Rtn!$C50:$C109,ETL_Rtn!AE50:AE109)),CORREL(ETL_Rtn!$C50:$C109,ETL_Rtn!AE50:AE109),"")</f>
        <v>-0.11385547262801708</v>
      </c>
      <c r="AL99" s="85">
        <f ca="1">IF(ISNUMBER(CORREL(ETL_Rtn!$C50:$C109,ETL_Rtn!AF50:AF109)),CORREL(ETL_Rtn!$C50:$C109,ETL_Rtn!AF50:AF109),"")</f>
        <v>-0.14556739929561913</v>
      </c>
      <c r="AM99" s="85">
        <f ca="1">IF(ISNUMBER(CORREL(ETL_Rtn!$C50:$C109,ETL_Rtn!AG50:AG109)),CORREL(ETL_Rtn!$C50:$C109,ETL_Rtn!AG50:AG109),"")</f>
        <v>0.11427509993740929</v>
      </c>
      <c r="AN99" s="85">
        <f ca="1">IF(ISNUMBER(CORREL(ETL_Rtn!$C50:$C109,ETL_Rtn!AH50:AH109)),CORREL(ETL_Rtn!$C50:$C109,ETL_Rtn!AH50:AH109),"")</f>
        <v>-9.6946935321321301E-2</v>
      </c>
      <c r="AO99" s="85">
        <f ca="1">IF(ISNUMBER(CORREL(ETL_Rtn!$C50:$C109,ETL_Rtn!AI50:AI109)),CORREL(ETL_Rtn!$C50:$C109,ETL_Rtn!AI50:AI109),"")</f>
        <v>-0.10736010455017646</v>
      </c>
      <c r="AP99" s="85">
        <f ca="1">IF(ISNUMBER(CORREL(ETL_Rtn!$C50:$C109,ETL_Rtn!AJ50:AJ109)),CORREL(ETL_Rtn!$C50:$C109,ETL_Rtn!AJ50:AJ109),"")</f>
        <v>-0.11316678996372528</v>
      </c>
      <c r="AQ99" s="85">
        <f ca="1">IF(ISNUMBER(CORREL(ETL_Rtn!$C50:$C109,ETL_Rtn!AK50:AK109)),CORREL(ETL_Rtn!$C50:$C109,ETL_Rtn!AK50:AK109),"")</f>
        <v>-0.15159816862103112</v>
      </c>
      <c r="AR99" s="85">
        <f ca="1">IF(ISNUMBER(CORREL(ETL_Rtn!$C50:$C109,ETL_Rtn!AL50:AL109)),CORREL(ETL_Rtn!$C50:$C109,ETL_Rtn!AL50:AL109),"")</f>
        <v>-8.2654633680969869E-2</v>
      </c>
      <c r="AS99" s="85">
        <f ca="1">IF(ISNUMBER(CORREL(ETL_Rtn!$C50:$C109,ETL_Rtn!AM50:AM109)),CORREL(ETL_Rtn!$C50:$C109,ETL_Rtn!AM50:AM109),"")</f>
        <v>0.22045450209885814</v>
      </c>
      <c r="AT99" s="85">
        <f ca="1">IF(ISNUMBER(CORREL(ETL_Rtn!$C50:$C109,ETL_Rtn!AN50:AN109)),CORREL(ETL_Rtn!$C50:$C109,ETL_Rtn!AN50:AN109),"")</f>
        <v>0.28505137860133967</v>
      </c>
      <c r="AU99" s="85">
        <f ca="1">IF(ISNUMBER(CORREL(ETL_Rtn!$C50:$C109,ETL_Rtn!AO50:AO109)),CORREL(ETL_Rtn!$C50:$C109,ETL_Rtn!AO50:AO109),"")</f>
        <v>0.16469548846673229</v>
      </c>
      <c r="AV99" s="85">
        <f ca="1">IF(ISNUMBER(CORREL(ETL_Rtn!$C50:$C109,ETL_Rtn!AP50:AP109)),CORREL(ETL_Rtn!$C50:$C109,ETL_Rtn!AP50:AP109),"")</f>
        <v>0.24068957798586718</v>
      </c>
      <c r="AW99" s="85">
        <f ca="1">IF(ISNUMBER(CORREL(ETL_Rtn!$C50:$C109,ETL_Rtn!AQ50:AQ109)),CORREL(ETL_Rtn!$C50:$C109,ETL_Rtn!AQ50:AQ109),"")</f>
        <v>-3.1165298753416521E-2</v>
      </c>
      <c r="AX99" s="85">
        <f ca="1">IF(ISNUMBER(CORREL(ETL_Rtn!$C50:$C109,ETL_Rtn!AR50:AR109)),CORREL(ETL_Rtn!$C50:$C109,ETL_Rtn!AR50:AR109),"")</f>
        <v>-2.6460909540242963E-2</v>
      </c>
      <c r="AY99" s="85">
        <f ca="1">IF(ISNUMBER(CORREL(ETL_Rtn!$C50:$C109,ETL_Rtn!AS50:AS109)),CORREL(ETL_Rtn!$C50:$C109,ETL_Rtn!AS50:AS109),"")</f>
        <v>-4.7510113330304853E-2</v>
      </c>
      <c r="AZ99" s="85">
        <f ca="1">IF(ISNUMBER(CORREL(ETL_Rtn!$C50:$C109,ETL_Rtn!AT50:AT109)),CORREL(ETL_Rtn!$C50:$C109,ETL_Rtn!AT50:AT109),"")</f>
        <v>-0.17375157410886941</v>
      </c>
      <c r="BA99" s="85">
        <f ca="1">IF(ISNUMBER(CORREL(ETL_Rtn!$C50:$C109,ETL_Rtn!AU50:AU109)),CORREL(ETL_Rtn!$C50:$C109,ETL_Rtn!AU50:AU109),"")</f>
        <v>-0.27649379977679761</v>
      </c>
      <c r="BB99" s="85">
        <f ca="1">IF(ISNUMBER(CORREL(ETL_Rtn!$C50:$C109,ETL_Rtn!AV50:AV109)),CORREL(ETL_Rtn!$C50:$C109,ETL_Rtn!AV50:AV109),"")</f>
        <v>-0.17011553483379024</v>
      </c>
      <c r="BC99" s="85">
        <f ca="1">IF(ISNUMBER(CORREL(ETL_Rtn!$C50:$C109,ETL_Rtn!AW50:AW109)),CORREL(ETL_Rtn!$C50:$C109,ETL_Rtn!AW50:AW109),"")</f>
        <v>-0.24065687771197347</v>
      </c>
      <c r="BD99" s="85">
        <f ca="1">IF(ISNUMBER(CORREL(ETL_Rtn!$C50:$C109,ETL_Rtn!AX50:AX109)),CORREL(ETL_Rtn!$C50:$C109,ETL_Rtn!AX50:AX109),"")</f>
        <v>-0.27901471878336398</v>
      </c>
      <c r="BE99" s="85">
        <f ca="1">IF(ISNUMBER(CORREL(ETL_Rtn!$C50:$C109,ETL_Rtn!AY50:AY109)),CORREL(ETL_Rtn!$C50:$C109,ETL_Rtn!AY50:AY109),"")</f>
        <v>-0.11989161791571284</v>
      </c>
      <c r="BF99" s="85">
        <f ca="1">IF(ISNUMBER(CORREL(ETL_Rtn!$C50:$C109,ETL_Rtn!AZ50:AZ109)),CORREL(ETL_Rtn!$C50:$C109,ETL_Rtn!AZ50:AZ109),"")</f>
        <v>-0.17516152474523172</v>
      </c>
      <c r="BG99" s="85">
        <f ca="1">IF(ISNUMBER(CORREL(ETL_Rtn!$C50:$C109,ETL_Rtn!BA50:BA109)),CORREL(ETL_Rtn!$C50:$C109,ETL_Rtn!BA50:BA109),"")</f>
        <v>-0.22190643204184987</v>
      </c>
      <c r="BH99" s="85">
        <f ca="1">IF(ISNUMBER(CORREL(ETL_Rtn!$C50:$C109,ETL_Rtn!BB50:BB109)),CORREL(ETL_Rtn!$C50:$C109,ETL_Rtn!BB50:BB109),"")</f>
        <v>-0.11168294928180814</v>
      </c>
      <c r="BI99" s="85">
        <f ca="1">IF(ISNUMBER(CORREL(ETL_Rtn!$C50:$C109,ETL_Rtn!BC50:BC109)),CORREL(ETL_Rtn!$C50:$C109,ETL_Rtn!BC50:BC109),"")</f>
        <v>-0.25013264491171788</v>
      </c>
      <c r="BJ99" s="85">
        <f ca="1">IF(ISNUMBER(CORREL(ETL_Rtn!$C50:$C109,ETL_Rtn!BD50:BD109)),CORREL(ETL_Rtn!$C50:$C109,ETL_Rtn!BD50:BD109),"")</f>
        <v>-0.33025180871474419</v>
      </c>
      <c r="BK99" s="85">
        <f ca="1">IF(ISNUMBER(CORREL(ETL_Rtn!$C50:$C109,ETL_Rtn!BE50:BE109)),CORREL(ETL_Rtn!$C50:$C109,ETL_Rtn!BE50:BE109),"")</f>
        <v>-0.27850153686322815</v>
      </c>
      <c r="BL99" s="85">
        <f ca="1">IF(ISNUMBER(CORREL(ETL_Rtn!$C50:$C109,ETL_Rtn!BF50:BF109)),CORREL(ETL_Rtn!$C50:$C109,ETL_Rtn!BF50:BF109),"")</f>
        <v>-3.6402780095438618E-2</v>
      </c>
      <c r="BM99" s="85">
        <f ca="1">IF(ISNUMBER(CORREL(ETL_Rtn!$C50:$C109,ETL_Rtn!BG50:BG109)),CORREL(ETL_Rtn!$C50:$C109,ETL_Rtn!BG50:BG109),"")</f>
        <v>0.21976991108996791</v>
      </c>
      <c r="BN99" s="85">
        <f ca="1">IF(ISNUMBER(CORREL(ETL_Rtn!$C50:$C109,ETL_Rtn!BH50:BH109)),CORREL(ETL_Rtn!$C50:$C109,ETL_Rtn!BH50:BH109),"")</f>
        <v>0.27900213460599171</v>
      </c>
      <c r="BO99" s="85">
        <f ca="1">IF(ISNUMBER(CORREL(ETL_Rtn!$C50:$C109,ETL_Rtn!BI50:BI109)),CORREL(ETL_Rtn!$C50:$C109,ETL_Rtn!BI50:BI109),"")</f>
        <v>0.29765418945670907</v>
      </c>
      <c r="BP99" s="85">
        <f ca="1">IF(ISNUMBER(CORREL(ETL_Rtn!$C50:$C109,ETL_Rtn!BJ50:BJ109)),CORREL(ETL_Rtn!$C50:$C109,ETL_Rtn!BJ50:BJ109),"")</f>
        <v>-9.1432318277789387E-2</v>
      </c>
      <c r="BQ99" s="85">
        <f ca="1">IF(ISNUMBER(CORREL(ETL_Rtn!$C50:$C109,ETL_Rtn!BK50:BK109)),CORREL(ETL_Rtn!$C50:$C109,ETL_Rtn!BK50:BK109),"")</f>
        <v>0.24139782116205216</v>
      </c>
      <c r="BR99" s="85">
        <f ca="1">IF(ISNUMBER(CORREL(ETL_Rtn!$C50:$C109,ETL_Rtn!BL50:BL109)),CORREL(ETL_Rtn!$C50:$C109,ETL_Rtn!BL50:BL109),"")</f>
        <v>0.15658227286874116</v>
      </c>
      <c r="BS99" s="85">
        <f ca="1">IF(ISNUMBER(CORREL(ETL_Rtn!$C50:$C109,ETL_Rtn!BM50:BM109)),CORREL(ETL_Rtn!$C50:$C109,ETL_Rtn!BM50:BM109),"")</f>
        <v>0.19655700778811988</v>
      </c>
      <c r="BT99" s="85">
        <f ca="1">IF(ISNUMBER(CORREL(ETL_Rtn!$C50:$C109,ETL_Rtn!BN50:BN109)),CORREL(ETL_Rtn!$C50:$C109,ETL_Rtn!BN50:BN109),"")</f>
        <v>7.7424968420697779E-2</v>
      </c>
      <c r="BU99" s="85">
        <f ca="1">IF(ISNUMBER(CORREL(ETL_Rtn!$C50:$C109,ETL_Rtn!BO50:BO109)),CORREL(ETL_Rtn!$C50:$C109,ETL_Rtn!BO50:BO109),"")</f>
        <v>-0.19719161768054905</v>
      </c>
      <c r="BV99" s="85">
        <f ca="1">IF(ISNUMBER(CORREL(ETL_Rtn!$C50:$C109,ETL_Rtn!BP50:BP109)),CORREL(ETL_Rtn!$C50:$C109,ETL_Rtn!BP50:BP109),"")</f>
        <v>2.0893539449873818E-2</v>
      </c>
      <c r="BW99" s="85">
        <f ca="1">IF(ISNUMBER(CORREL(ETL_Rtn!$C50:$C109,ETL_Rtn!BQ50:BQ109)),CORREL(ETL_Rtn!$C50:$C109,ETL_Rtn!BQ50:BQ109),"")</f>
        <v>-0.25903697675825438</v>
      </c>
      <c r="BY99" s="85">
        <f ca="1">VLOOKUP($E99,ETL_Price!$B$5:$CB$187,Main!BY$51,0)</f>
        <v>2776.42</v>
      </c>
      <c r="BZ99" s="85">
        <f ca="1">VLOOKUP($E99,ETL_Price!$B$5:$CB$187,Main!BZ$51,0)</f>
        <v>3622.01</v>
      </c>
      <c r="CA99" s="85">
        <f ca="1">VLOOKUP($E99,ETL_Price!$B$5:$CB$187,Main!CA$51,0)</f>
        <v>79831.77</v>
      </c>
      <c r="CB99" s="85">
        <f ca="1">VLOOKUP($E99,ETL_Price!$B$5:$CB$187,Main!CB$51,0)</f>
        <v>23951.81</v>
      </c>
      <c r="CC99" s="85">
        <f ca="1">VLOOKUP($E99,ETL_Price!$B$5:$CB$187,Main!CC$51,0)</f>
        <v>31904.75</v>
      </c>
      <c r="CD99" s="85">
        <f ca="1">VLOOKUP($E99,ETL_Price!$B$5:$CB$187,Main!CD$51,0)</f>
        <v>12787.28</v>
      </c>
      <c r="CE99" s="85">
        <f ca="1">VLOOKUP($E99,ETL_Price!$B$5:$CB$187,Main!CE$51,0)</f>
        <v>2318.5</v>
      </c>
      <c r="CF99" s="85">
        <f ca="1">VLOOKUP($E99,ETL_Price!$B$5:$CB$187,Main!CF$51,0)</f>
        <v>2586.29</v>
      </c>
      <c r="CG99" s="85">
        <f ca="1">VLOOKUP($E99,ETL_Price!$B$5:$CB$187,Main!CG$51,0)</f>
        <v>234.8459</v>
      </c>
      <c r="CH99" s="85">
        <f ca="1">VLOOKUP($E99,ETL_Price!$B$5:$CB$187,Main!CH$51,0)</f>
        <v>294.39999999999998</v>
      </c>
      <c r="CI99" s="85">
        <f ca="1">VLOOKUP($E99,ETL_Price!$B$5:$CB$187,Main!CI$51,0)</f>
        <v>275.75</v>
      </c>
      <c r="CJ99" s="85">
        <f ca="1">VLOOKUP($E99,ETL_Price!$B$5:$CB$187,Main!CJ$51,0)</f>
        <v>252.73</v>
      </c>
      <c r="CK99" s="85">
        <f ca="1">VLOOKUP($E99,ETL_Price!$B$5:$CB$187,Main!CK$51,0)</f>
        <v>238.64330000000001</v>
      </c>
      <c r="CL99" s="85">
        <f ca="1">VLOOKUP($E99,ETL_Price!$B$5:$CB$187,Main!CL$51,0)</f>
        <v>237.53219999999999</v>
      </c>
      <c r="CM99" s="85">
        <f ca="1">VLOOKUP($E99,ETL_Price!$B$5:$CB$187,Main!CM$51,0)</f>
        <v>133.41329999999999</v>
      </c>
      <c r="CN99" s="85">
        <f ca="1">VLOOKUP($E99,ETL_Price!$B$5:$CB$187,Main!CN$51,0)</f>
        <v>231.6611</v>
      </c>
      <c r="CO99" s="85">
        <f ca="1">VLOOKUP($E99,ETL_Price!$B$5:$CB$187,Main!CO$51,0)</f>
        <v>70.900000000000006</v>
      </c>
      <c r="CP99" s="85">
        <f ca="1">VLOOKUP($E99,ETL_Price!$B$5:$CB$187,Main!CP$51,0)</f>
        <v>125.12</v>
      </c>
      <c r="CQ99" s="85">
        <f ca="1">VLOOKUP($E99,ETL_Price!$B$5:$CB$187,Main!CQ$51,0)</f>
        <v>487.96609999999998</v>
      </c>
      <c r="CR99" s="85">
        <f ca="1">VLOOKUP($E99,ETL_Price!$B$5:$CB$187,Main!CR$51,0)</f>
        <v>220.8424</v>
      </c>
      <c r="CS99" s="85">
        <f ca="1">VLOOKUP($E99,ETL_Price!$B$5:$CB$187,Main!CS$51,0)</f>
        <v>258.57549999999998</v>
      </c>
      <c r="CT99" s="85">
        <f ca="1">VLOOKUP($E99,ETL_Price!$B$5:$CB$187,Main!CT$51,0)</f>
        <v>2037.33</v>
      </c>
      <c r="CU99" s="85">
        <f ca="1">VLOOKUP($E99,ETL_Price!$B$5:$CB$187,Main!CU$51,0)</f>
        <v>2185.5</v>
      </c>
      <c r="CV99" s="85">
        <f ca="1">VLOOKUP($E99,ETL_Price!$B$5:$CB$187,Main!CV$51,0)</f>
        <v>2892.71</v>
      </c>
      <c r="CW99" s="85">
        <f ca="1">VLOOKUP($E99,ETL_Price!$B$5:$CB$187,Main!CW$51,0)</f>
        <v>150.07089999999999</v>
      </c>
      <c r="CX99" s="85">
        <f ca="1">VLOOKUP($E99,ETL_Price!$B$5:$CB$187,Main!CX$51,0)</f>
        <v>1323.2360000000001</v>
      </c>
      <c r="CY99" s="85">
        <f ca="1">VLOOKUP($E99,ETL_Price!$B$5:$CB$187,Main!CY$51,0)</f>
        <v>214.70179999999999</v>
      </c>
      <c r="CZ99" s="85">
        <f ca="1">VLOOKUP($E99,ETL_Price!$B$5:$CB$187,Main!CZ$51,0)</f>
        <v>191.04859999999999</v>
      </c>
      <c r="DA99" s="85">
        <f ca="1">VLOOKUP($E99,ETL_Price!$B$5:$CB$187,Main!DA$51,0)</f>
        <v>288.8895</v>
      </c>
      <c r="DB99" s="85">
        <f ca="1">VLOOKUP($E99,ETL_Price!$B$5:$CB$187,Main!DB$51,0)</f>
        <v>203.90270000000001</v>
      </c>
      <c r="DC99" s="85">
        <f ca="1">VLOOKUP($E99,ETL_Price!$B$5:$CB$187,Main!DC$51,0)</f>
        <v>203.38630000000001</v>
      </c>
      <c r="DD99" s="85">
        <f ca="1">VLOOKUP($E99,ETL_Price!$B$5:$CB$187,Main!DD$51,0)</f>
        <v>225.7208</v>
      </c>
      <c r="DE99" s="85">
        <f ca="1">VLOOKUP($E99,ETL_Price!$B$5:$CB$187,Main!DE$51,0)</f>
        <v>219.33850000000001</v>
      </c>
      <c r="DF99" s="85">
        <f ca="1">VLOOKUP($E99,ETL_Price!$B$5:$CB$187,Main!DF$51,0)</f>
        <v>286.02879999999999</v>
      </c>
      <c r="DG99" s="85">
        <f ca="1">VLOOKUP($E99,ETL_Price!$B$5:$CB$187,Main!DG$51,0)</f>
        <v>2.5371000000000001</v>
      </c>
      <c r="DH99" s="85">
        <f ca="1">VLOOKUP($E99,ETL_Price!$B$5:$CB$187,Main!DH$51,0)</f>
        <v>0.56200000000000006</v>
      </c>
      <c r="DI99" s="85">
        <f ca="1">VLOOKUP($E99,ETL_Price!$B$5:$CB$187,Main!DI$51,0)</f>
        <v>1.9437</v>
      </c>
      <c r="DJ99" s="85">
        <f ca="1">VLOOKUP($E99,ETL_Price!$B$5:$CB$187,Main!DJ$51,0)</f>
        <v>2.0394999999999999</v>
      </c>
      <c r="DK99" s="85">
        <f ca="1">VLOOKUP($E99,ETL_Price!$B$5:$CB$187,Main!DK$51,0)</f>
        <v>2.3064999999999998</v>
      </c>
      <c r="DL99" s="85">
        <f ca="1">VLOOKUP($E99,ETL_Price!$B$5:$CB$187,Main!DL$51,0)</f>
        <v>1.448</v>
      </c>
      <c r="DM99" s="85">
        <f ca="1">VLOOKUP($E99,ETL_Price!$B$5:$CB$187,Main!DM$51,0)</f>
        <v>27.4663</v>
      </c>
      <c r="DN99" s="85">
        <f ca="1">VLOOKUP($E99,ETL_Price!$B$5:$CB$187,Main!DN$51,0)</f>
        <v>0.45</v>
      </c>
      <c r="DO99" s="85">
        <f ca="1">VLOOKUP($E99,ETL_Price!$B$5:$CB$187,Main!DO$51,0)</f>
        <v>231.24</v>
      </c>
      <c r="DP99" s="85">
        <f ca="1">VLOOKUP($E99,ETL_Price!$B$5:$CB$187,Main!DP$51,0)</f>
        <v>100.908</v>
      </c>
      <c r="DQ99" s="85">
        <f ca="1">VLOOKUP($E99,ETL_Price!$B$5:$CB$187,Main!DQ$51,0)</f>
        <v>48.006999999999998</v>
      </c>
      <c r="DR99" s="85">
        <f ca="1">VLOOKUP($E99,ETL_Price!$B$5:$CB$187,Main!DR$51,0)</f>
        <v>299.29599999999999</v>
      </c>
      <c r="DS99" s="85">
        <f ca="1">VLOOKUP($E99,ETL_Price!$B$5:$CB$187,Main!DS$51,0)</f>
        <v>110.358</v>
      </c>
      <c r="DT99" s="85">
        <f ca="1">VLOOKUP($E99,ETL_Price!$B$5:$CB$187,Main!DT$51,0)</f>
        <v>216.41390000000001</v>
      </c>
      <c r="DU99" s="85">
        <f ca="1">VLOOKUP($E99,ETL_Price!$B$5:$CB$187,Main!DU$51,0)</f>
        <v>153.99469999999999</v>
      </c>
      <c r="DV99" s="85">
        <f ca="1">VLOOKUP($E99,ETL_Price!$B$5:$CB$187,Main!DV$51,0)</f>
        <v>424.10480000000001</v>
      </c>
      <c r="DW99" s="85">
        <f ca="1">VLOOKUP($E99,ETL_Price!$B$5:$CB$187,Main!DW$51,0)</f>
        <v>11.66</v>
      </c>
      <c r="DX99" s="85">
        <f ca="1">VLOOKUP($E99,ETL_Price!$B$5:$CB$187,Main!DX$51,0)</f>
        <v>16.420000000000002</v>
      </c>
      <c r="DY99" s="85">
        <f ca="1">VLOOKUP($E99,ETL_Price!$B$5:$CB$187,Main!DY$51,0)</f>
        <v>6.98</v>
      </c>
      <c r="DZ99" s="85">
        <f ca="1">VLOOKUP($E99,ETL_Price!$B$5:$CB$187,Main!DZ$51,0)</f>
        <v>4.8499999999999996</v>
      </c>
      <c r="EA99" s="85">
        <f ca="1">VLOOKUP($E99,ETL_Price!$B$5:$CB$187,Main!EA$51,0)</f>
        <v>1337.1</v>
      </c>
      <c r="EB99" s="85">
        <f ca="1">VLOOKUP($E99,ETL_Price!$B$5:$CB$187,Main!EB$51,0)</f>
        <v>17.189</v>
      </c>
      <c r="EC99" s="85">
        <f ca="1">VLOOKUP($E99,ETL_Price!$B$5:$CB$187,Main!EC$51,0)</f>
        <v>63.73</v>
      </c>
      <c r="ED99" s="85">
        <f ca="1">VLOOKUP($E99,ETL_Price!$B$5:$CB$187,Main!ED$51,0)</f>
        <v>6.4368999999999996</v>
      </c>
      <c r="EE99" s="85">
        <f ca="1">VLOOKUP($E99,ETL_Price!$B$5:$CB$187,Main!EE$51,0)</f>
        <v>110.71</v>
      </c>
      <c r="EF99" s="85">
        <f ca="1">VLOOKUP($E99,ETL_Price!$B$5:$CB$187,Main!EF$51,0)</f>
        <v>1.226</v>
      </c>
      <c r="EG99" s="85">
        <f ca="1">VLOOKUP($E99,ETL_Price!$B$5:$CB$187,Main!EG$51,0)</f>
        <v>1.3792</v>
      </c>
      <c r="EH99" s="85">
        <f ca="1">VLOOKUP($E99,ETL_Price!$B$5:$CB$187,Main!EH$51,0)</f>
        <v>110.45</v>
      </c>
      <c r="EI99" s="85">
        <f ca="1">VLOOKUP($E99,ETL_Price!$B$5:$CB$187,Main!EI$51,0)</f>
        <v>56.525500000000001</v>
      </c>
      <c r="EJ99" s="85">
        <f ca="1">VLOOKUP($E99,ETL_Price!$B$5:$CB$187,Main!EJ$51,0)</f>
        <v>12.2813</v>
      </c>
      <c r="EK99" s="85">
        <f ca="1">VLOOKUP($E99,ETL_Price!$B$5:$CB$187,Main!EK$51,0)</f>
        <v>3.2244000000000002</v>
      </c>
    </row>
    <row r="100" spans="3:141">
      <c r="C100" s="85">
        <f>MATCH(E100,ETL_Price!$B$5:$B$187,0)</f>
        <v>47</v>
      </c>
      <c r="E100" s="119">
        <f>IF(ISNUMBER(Equities!$C52),Equities!B52,"")</f>
        <v>43115</v>
      </c>
      <c r="F100" s="120">
        <f ca="1">IF(ISNUMBER(OFFSET(INDIRECT($F$50),Main!$C100,1)),OFFSET(INDIRECT($F$50),Main!$C100,1)/100,"")</f>
        <v>0.13595399999999999</v>
      </c>
      <c r="G100" s="120">
        <f ca="1">IF(ISNUMBER(VLOOKUP($E100,ETL_Price!$B$5:$DV$187,G$50,0)),VLOOKUP($E100,ETL_Price!$B$5:$DV$187,G$50,0)/100,"")</f>
        <v>6.3299999999999995E-2</v>
      </c>
      <c r="H100" s="120">
        <f ca="1">IF(ISNUMBER(VLOOKUP($E100,ETL_Price!$B$5:$DV$187,H$50,0)),VLOOKUP($E100,ETL_Price!$B$5:$DV$187,H$50,0)/100,"")</f>
        <v>0.127</v>
      </c>
      <c r="I100" s="120">
        <f ca="1">IF(ISNUMBER(VLOOKUP($E100,ETL_Price!$B$5:$DV$187,I$50,0)),VLOOKUP($E100,ETL_Price!$B$5:$DV$187,I$50,0)/100,"")</f>
        <v>0.17620000000000002</v>
      </c>
      <c r="K100" s="85">
        <f ca="1">IF(ISNUMBER(CORREL(ETL_Rtn!$C51:$C110,ETL_Rtn!E51:E110)),CORREL(ETL_Rtn!$C51:$C110,ETL_Rtn!E51:E110),"")</f>
        <v>0.31016243422775852</v>
      </c>
      <c r="L100" s="85">
        <f ca="1">IF(ISNUMBER(CORREL(ETL_Rtn!$C51:$C110,ETL_Rtn!F51:F110)),CORREL(ETL_Rtn!$C51:$C110,ETL_Rtn!F51:F110),"")</f>
        <v>0.1131667605256407</v>
      </c>
      <c r="M100" s="85">
        <f ca="1">IF(ISNUMBER(CORREL(ETL_Rtn!$C51:$C110,ETL_Rtn!G51:G110)),CORREL(ETL_Rtn!$C51:$C110,ETL_Rtn!G51:G110),"")</f>
        <v>0.14117280385243738</v>
      </c>
      <c r="N100" s="85">
        <f ca="1">IF(ISNUMBER(CORREL(ETL_Rtn!$C51:$C110,ETL_Rtn!H51:H110)),CORREL(ETL_Rtn!$C51:$C110,ETL_Rtn!H51:H110),"")</f>
        <v>0.34085118052529423</v>
      </c>
      <c r="O100" s="85">
        <f ca="1">IF(ISNUMBER(CORREL(ETL_Rtn!$C51:$C110,ETL_Rtn!I51:I110)),CORREL(ETL_Rtn!$C51:$C110,ETL_Rtn!I51:I110),"")</f>
        <v>0.83844372720611349</v>
      </c>
      <c r="P100" s="85">
        <f ca="1">IF(ISNUMBER(CORREL(ETL_Rtn!$C51:$C110,ETL_Rtn!J51:J110)),CORREL(ETL_Rtn!$C51:$C110,ETL_Rtn!J51:J110),"")</f>
        <v>0.75835433588479428</v>
      </c>
      <c r="Q100" s="85">
        <f ca="1">IF(ISNUMBER(CORREL(ETL_Rtn!$C51:$C110,ETL_Rtn!K51:K110)),CORREL(ETL_Rtn!$C51:$C110,ETL_Rtn!K51:K110),"")</f>
        <v>0.20810553286951375</v>
      </c>
      <c r="R100" s="85">
        <f ca="1">IF(ISNUMBER(CORREL(ETL_Rtn!$C51:$C110,ETL_Rtn!L51:L110)),CORREL(ETL_Rtn!$C51:$C110,ETL_Rtn!L51:L110),"")</f>
        <v>0.36386382059221622</v>
      </c>
      <c r="S100" s="85">
        <f ca="1">IF(ISNUMBER(CORREL(ETL_Rtn!$C51:$C110,ETL_Rtn!M51:M110)),CORREL(ETL_Rtn!$C51:$C110,ETL_Rtn!M51:M110),"")</f>
        <v>0.41115141180515391</v>
      </c>
      <c r="T100" s="85">
        <f ca="1">IF(ISNUMBER(CORREL(ETL_Rtn!$C51:$C110,ETL_Rtn!N51:N110)),CORREL(ETL_Rtn!$C51:$C110,ETL_Rtn!N51:N110),"")</f>
        <v>0.44095911762238721</v>
      </c>
      <c r="U100" s="85">
        <f ca="1">IF(ISNUMBER(CORREL(ETL_Rtn!$C51:$C110,ETL_Rtn!O51:O110)),CORREL(ETL_Rtn!$C51:$C110,ETL_Rtn!O51:O110),"")</f>
        <v>0.1656047387920552</v>
      </c>
      <c r="V100" s="85">
        <f ca="1">IF(ISNUMBER(CORREL(ETL_Rtn!$C51:$C110,ETL_Rtn!P51:P110)),CORREL(ETL_Rtn!$C51:$C110,ETL_Rtn!P51:P110),"")</f>
        <v>0.46977623773231225</v>
      </c>
      <c r="W100" s="85">
        <f ca="1">IF(ISNUMBER(CORREL(ETL_Rtn!$C51:$C110,ETL_Rtn!Q51:Q110)),CORREL(ETL_Rtn!$C51:$C110,ETL_Rtn!Q51:Q110),"")</f>
        <v>2.7954074499451257E-2</v>
      </c>
      <c r="X100" s="85">
        <f ca="1">IF(ISNUMBER(CORREL(ETL_Rtn!$C51:$C110,ETL_Rtn!R51:R110)),CORREL(ETL_Rtn!$C51:$C110,ETL_Rtn!R51:R110),"")</f>
        <v>0.31695639097401779</v>
      </c>
      <c r="Y100" s="85">
        <f ca="1">IF(ISNUMBER(CORREL(ETL_Rtn!$C51:$C110,ETL_Rtn!S51:S110)),CORREL(ETL_Rtn!$C51:$C110,ETL_Rtn!S51:S110),"")</f>
        <v>0.13446621907353659</v>
      </c>
      <c r="Z100" s="85">
        <f ca="1">IF(ISNUMBER(CORREL(ETL_Rtn!$C51:$C110,ETL_Rtn!T51:T110)),CORREL(ETL_Rtn!$C51:$C110,ETL_Rtn!T51:T110),"")</f>
        <v>0.22186966023321458</v>
      </c>
      <c r="AA100" s="85">
        <f ca="1">IF(ISNUMBER(CORREL(ETL_Rtn!$C51:$C110,ETL_Rtn!U51:U110)),CORREL(ETL_Rtn!$C51:$C110,ETL_Rtn!U51:U110),"")</f>
        <v>6.1092002329661825E-2</v>
      </c>
      <c r="AB100" s="85">
        <f ca="1">IF(ISNUMBER(CORREL(ETL_Rtn!$C51:$C110,ETL_Rtn!V51:V110)),CORREL(ETL_Rtn!$C51:$C110,ETL_Rtn!V51:V110),"")</f>
        <v>2.1695274577834818E-3</v>
      </c>
      <c r="AC100" s="85">
        <f ca="1">IF(ISNUMBER(CORREL(ETL_Rtn!$C51:$C110,ETL_Rtn!W51:W110)),CORREL(ETL_Rtn!$C51:$C110,ETL_Rtn!W51:W110),"")</f>
        <v>-0.11732125517114814</v>
      </c>
      <c r="AD100" s="85">
        <f ca="1">IF(ISNUMBER(CORREL(ETL_Rtn!$C51:$C110,ETL_Rtn!X51:X110)),CORREL(ETL_Rtn!$C51:$C110,ETL_Rtn!X51:X110),"")</f>
        <v>-0.11071087956015775</v>
      </c>
      <c r="AE100" s="85">
        <f ca="1">IF(ISNUMBER(CORREL(ETL_Rtn!$C51:$C110,ETL_Rtn!Y51:Y110)),CORREL(ETL_Rtn!$C51:$C110,ETL_Rtn!Y51:Y110),"")</f>
        <v>-0.1432251447330512</v>
      </c>
      <c r="AF100" s="85">
        <f ca="1">IF(ISNUMBER(CORREL(ETL_Rtn!$C51:$C110,ETL_Rtn!Z51:Z110)),CORREL(ETL_Rtn!$C51:$C110,ETL_Rtn!Z51:Z110),"")</f>
        <v>-0.17957605593881362</v>
      </c>
      <c r="AG100" s="85">
        <f ca="1">IF(ISNUMBER(CORREL(ETL_Rtn!$C51:$C110,ETL_Rtn!AA51:AA110)),CORREL(ETL_Rtn!$C51:$C110,ETL_Rtn!AA51:AA110),"")</f>
        <v>-0.18729372888108212</v>
      </c>
      <c r="AH100" s="85">
        <f ca="1">IF(ISNUMBER(CORREL(ETL_Rtn!$C51:$C110,ETL_Rtn!AB51:AB110)),CORREL(ETL_Rtn!$C51:$C110,ETL_Rtn!AB51:AB110),"")</f>
        <v>-0.19603218899606453</v>
      </c>
      <c r="AI100" s="85">
        <f ca="1">IF(ISNUMBER(CORREL(ETL_Rtn!$C51:$C110,ETL_Rtn!AC51:AC110)),CORREL(ETL_Rtn!$C51:$C110,ETL_Rtn!AC51:AC110),"")</f>
        <v>0.2279949576113835</v>
      </c>
      <c r="AJ100" s="85">
        <f ca="1">IF(ISNUMBER(CORREL(ETL_Rtn!$C51:$C110,ETL_Rtn!AD51:AD110)),CORREL(ETL_Rtn!$C51:$C110,ETL_Rtn!AD51:AD110),"")</f>
        <v>0.16470594113371259</v>
      </c>
      <c r="AK100" s="85">
        <f ca="1">IF(ISNUMBER(CORREL(ETL_Rtn!$C51:$C110,ETL_Rtn!AE51:AE110)),CORREL(ETL_Rtn!$C51:$C110,ETL_Rtn!AE51:AE110),"")</f>
        <v>-0.12834469511358709</v>
      </c>
      <c r="AL100" s="85">
        <f ca="1">IF(ISNUMBER(CORREL(ETL_Rtn!$C51:$C110,ETL_Rtn!AF51:AF110)),CORREL(ETL_Rtn!$C51:$C110,ETL_Rtn!AF51:AF110),"")</f>
        <v>-0.15964311810165474</v>
      </c>
      <c r="AM100" s="85">
        <f ca="1">IF(ISNUMBER(CORREL(ETL_Rtn!$C51:$C110,ETL_Rtn!AG51:AG110)),CORREL(ETL_Rtn!$C51:$C110,ETL_Rtn!AG51:AG110),"")</f>
        <v>0.10497110440764297</v>
      </c>
      <c r="AN100" s="85">
        <f ca="1">IF(ISNUMBER(CORREL(ETL_Rtn!$C51:$C110,ETL_Rtn!AH51:AH110)),CORREL(ETL_Rtn!$C51:$C110,ETL_Rtn!AH51:AH110),"")</f>
        <v>-0.10896845292842476</v>
      </c>
      <c r="AO100" s="85">
        <f ca="1">IF(ISNUMBER(CORREL(ETL_Rtn!$C51:$C110,ETL_Rtn!AI51:AI110)),CORREL(ETL_Rtn!$C51:$C110,ETL_Rtn!AI51:AI110),"")</f>
        <v>-0.11794815757136258</v>
      </c>
      <c r="AP100" s="85">
        <f ca="1">IF(ISNUMBER(CORREL(ETL_Rtn!$C51:$C110,ETL_Rtn!AJ51:AJ110)),CORREL(ETL_Rtn!$C51:$C110,ETL_Rtn!AJ51:AJ110),"")</f>
        <v>-0.12032524779164125</v>
      </c>
      <c r="AQ100" s="85">
        <f ca="1">IF(ISNUMBER(CORREL(ETL_Rtn!$C51:$C110,ETL_Rtn!AK51:AK110)),CORREL(ETL_Rtn!$C51:$C110,ETL_Rtn!AK51:AK110),"")</f>
        <v>-0.16556180176286286</v>
      </c>
      <c r="AR100" s="85">
        <f ca="1">IF(ISNUMBER(CORREL(ETL_Rtn!$C51:$C110,ETL_Rtn!AL51:AL110)),CORREL(ETL_Rtn!$C51:$C110,ETL_Rtn!AL51:AL110),"")</f>
        <v>-9.6679747183815265E-2</v>
      </c>
      <c r="AS100" s="85">
        <f ca="1">IF(ISNUMBER(CORREL(ETL_Rtn!$C51:$C110,ETL_Rtn!AM51:AM110)),CORREL(ETL_Rtn!$C51:$C110,ETL_Rtn!AM51:AM110),"")</f>
        <v>0.19470249008909543</v>
      </c>
      <c r="AT100" s="85">
        <f ca="1">IF(ISNUMBER(CORREL(ETL_Rtn!$C51:$C110,ETL_Rtn!AN51:AN110)),CORREL(ETL_Rtn!$C51:$C110,ETL_Rtn!AN51:AN110),"")</f>
        <v>0.26939023257790268</v>
      </c>
      <c r="AU100" s="85">
        <f ca="1">IF(ISNUMBER(CORREL(ETL_Rtn!$C51:$C110,ETL_Rtn!AO51:AO110)),CORREL(ETL_Rtn!$C51:$C110,ETL_Rtn!AO51:AO110),"")</f>
        <v>0.15129634881494422</v>
      </c>
      <c r="AV100" s="85">
        <f ca="1">IF(ISNUMBER(CORREL(ETL_Rtn!$C51:$C110,ETL_Rtn!AP51:AP110)),CORREL(ETL_Rtn!$C51:$C110,ETL_Rtn!AP51:AP110),"")</f>
        <v>0.22169414248094058</v>
      </c>
      <c r="AW100" s="85">
        <f ca="1">IF(ISNUMBER(CORREL(ETL_Rtn!$C51:$C110,ETL_Rtn!AQ51:AQ110)),CORREL(ETL_Rtn!$C51:$C110,ETL_Rtn!AQ51:AQ110),"")</f>
        <v>-4.739970661792188E-2</v>
      </c>
      <c r="AX100" s="85">
        <f ca="1">IF(ISNUMBER(CORREL(ETL_Rtn!$C51:$C110,ETL_Rtn!AR51:AR110)),CORREL(ETL_Rtn!$C51:$C110,ETL_Rtn!AR51:AR110),"")</f>
        <v>-3.0995580739098121E-2</v>
      </c>
      <c r="AY100" s="85">
        <f ca="1">IF(ISNUMBER(CORREL(ETL_Rtn!$C51:$C110,ETL_Rtn!AS51:AS110)),CORREL(ETL_Rtn!$C51:$C110,ETL_Rtn!AS51:AS110),"")</f>
        <v>-4.9711663090171415E-2</v>
      </c>
      <c r="AZ100" s="85">
        <f ca="1">IF(ISNUMBER(CORREL(ETL_Rtn!$C51:$C110,ETL_Rtn!AT51:AT110)),CORREL(ETL_Rtn!$C51:$C110,ETL_Rtn!AT51:AT110),"")</f>
        <v>-0.15374507440704335</v>
      </c>
      <c r="BA100" s="85">
        <f ca="1">IF(ISNUMBER(CORREL(ETL_Rtn!$C51:$C110,ETL_Rtn!AU51:AU110)),CORREL(ETL_Rtn!$C51:$C110,ETL_Rtn!AU51:AU110),"")</f>
        <v>-0.27457061476433831</v>
      </c>
      <c r="BB100" s="85">
        <f ca="1">IF(ISNUMBER(CORREL(ETL_Rtn!$C51:$C110,ETL_Rtn!AV51:AV110)),CORREL(ETL_Rtn!$C51:$C110,ETL_Rtn!AV51:AV110),"")</f>
        <v>-0.15598325715725778</v>
      </c>
      <c r="BC100" s="85">
        <f ca="1">IF(ISNUMBER(CORREL(ETL_Rtn!$C51:$C110,ETL_Rtn!AW51:AW110)),CORREL(ETL_Rtn!$C51:$C110,ETL_Rtn!AW51:AW110),"")</f>
        <v>-0.27243099646096519</v>
      </c>
      <c r="BD100" s="85">
        <f ca="1">IF(ISNUMBER(CORREL(ETL_Rtn!$C51:$C110,ETL_Rtn!AX51:AX110)),CORREL(ETL_Rtn!$C51:$C110,ETL_Rtn!AX51:AX110),"")</f>
        <v>-0.29296518015345929</v>
      </c>
      <c r="BE100" s="85">
        <f ca="1">IF(ISNUMBER(CORREL(ETL_Rtn!$C51:$C110,ETL_Rtn!AY51:AY110)),CORREL(ETL_Rtn!$C51:$C110,ETL_Rtn!AY51:AY110),"")</f>
        <v>-0.12715383266691044</v>
      </c>
      <c r="BF100" s="85">
        <f ca="1">IF(ISNUMBER(CORREL(ETL_Rtn!$C51:$C110,ETL_Rtn!AZ51:AZ110)),CORREL(ETL_Rtn!$C51:$C110,ETL_Rtn!AZ51:AZ110),"")</f>
        <v>-0.1697908229520316</v>
      </c>
      <c r="BG100" s="85">
        <f ca="1">IF(ISNUMBER(CORREL(ETL_Rtn!$C51:$C110,ETL_Rtn!BA51:BA110)),CORREL(ETL_Rtn!$C51:$C110,ETL_Rtn!BA51:BA110),"")</f>
        <v>-0.215817187352392</v>
      </c>
      <c r="BH100" s="85">
        <f ca="1">IF(ISNUMBER(CORREL(ETL_Rtn!$C51:$C110,ETL_Rtn!BB51:BB110)),CORREL(ETL_Rtn!$C51:$C110,ETL_Rtn!BB51:BB110),"")</f>
        <v>-0.10992594614059477</v>
      </c>
      <c r="BI100" s="85">
        <f ca="1">IF(ISNUMBER(CORREL(ETL_Rtn!$C51:$C110,ETL_Rtn!BC51:BC110)),CORREL(ETL_Rtn!$C51:$C110,ETL_Rtn!BC51:BC110),"")</f>
        <v>-0.30513136481119624</v>
      </c>
      <c r="BJ100" s="85">
        <f ca="1">IF(ISNUMBER(CORREL(ETL_Rtn!$C51:$C110,ETL_Rtn!BD51:BD110)),CORREL(ETL_Rtn!$C51:$C110,ETL_Rtn!BD51:BD110),"")</f>
        <v>-0.36344260618426688</v>
      </c>
      <c r="BK100" s="85">
        <f ca="1">IF(ISNUMBER(CORREL(ETL_Rtn!$C51:$C110,ETL_Rtn!BE51:BE110)),CORREL(ETL_Rtn!$C51:$C110,ETL_Rtn!BE51:BE110),"")</f>
        <v>-0.24943564987032718</v>
      </c>
      <c r="BL100" s="85">
        <f ca="1">IF(ISNUMBER(CORREL(ETL_Rtn!$C51:$C110,ETL_Rtn!BF51:BF110)),CORREL(ETL_Rtn!$C51:$C110,ETL_Rtn!BF51:BF110),"")</f>
        <v>-1.7700485484893416E-2</v>
      </c>
      <c r="BM100" s="85">
        <f ca="1">IF(ISNUMBER(CORREL(ETL_Rtn!$C51:$C110,ETL_Rtn!BG51:BG110)),CORREL(ETL_Rtn!$C51:$C110,ETL_Rtn!BG51:BG110),"")</f>
        <v>0.22463105631499111</v>
      </c>
      <c r="BN100" s="85">
        <f ca="1">IF(ISNUMBER(CORREL(ETL_Rtn!$C51:$C110,ETL_Rtn!BH51:BH110)),CORREL(ETL_Rtn!$C51:$C110,ETL_Rtn!BH51:BH110),"")</f>
        <v>0.28408583883221222</v>
      </c>
      <c r="BO100" s="85">
        <f ca="1">IF(ISNUMBER(CORREL(ETL_Rtn!$C51:$C110,ETL_Rtn!BI51:BI110)),CORREL(ETL_Rtn!$C51:$C110,ETL_Rtn!BI51:BI110),"")</f>
        <v>0.30279103188101014</v>
      </c>
      <c r="BP100" s="85">
        <f ca="1">IF(ISNUMBER(CORREL(ETL_Rtn!$C51:$C110,ETL_Rtn!BJ51:BJ110)),CORREL(ETL_Rtn!$C51:$C110,ETL_Rtn!BJ51:BJ110),"")</f>
        <v>-0.10948620773546065</v>
      </c>
      <c r="BQ100" s="85">
        <f ca="1">IF(ISNUMBER(CORREL(ETL_Rtn!$C51:$C110,ETL_Rtn!BK51:BK110)),CORREL(ETL_Rtn!$C51:$C110,ETL_Rtn!BK51:BK110),"")</f>
        <v>0.26762961058917772</v>
      </c>
      <c r="BR100" s="85">
        <f ca="1">IF(ISNUMBER(CORREL(ETL_Rtn!$C51:$C110,ETL_Rtn!BL51:BL110)),CORREL(ETL_Rtn!$C51:$C110,ETL_Rtn!BL51:BL110),"")</f>
        <v>0.15838582132316253</v>
      </c>
      <c r="BS100" s="85">
        <f ca="1">IF(ISNUMBER(CORREL(ETL_Rtn!$C51:$C110,ETL_Rtn!BM51:BM110)),CORREL(ETL_Rtn!$C51:$C110,ETL_Rtn!BM51:BM110),"")</f>
        <v>0.21454305648651323</v>
      </c>
      <c r="BT100" s="85">
        <f ca="1">IF(ISNUMBER(CORREL(ETL_Rtn!$C51:$C110,ETL_Rtn!BN51:BN110)),CORREL(ETL_Rtn!$C51:$C110,ETL_Rtn!BN51:BN110),"")</f>
        <v>5.8400607472076795E-2</v>
      </c>
      <c r="BU100" s="85">
        <f ca="1">IF(ISNUMBER(CORREL(ETL_Rtn!$C51:$C110,ETL_Rtn!BO51:BO110)),CORREL(ETL_Rtn!$C51:$C110,ETL_Rtn!BO51:BO110),"")</f>
        <v>-0.21274496430513523</v>
      </c>
      <c r="BV100" s="85">
        <f ca="1">IF(ISNUMBER(CORREL(ETL_Rtn!$C51:$C110,ETL_Rtn!BP51:BP110)),CORREL(ETL_Rtn!$C51:$C110,ETL_Rtn!BP51:BP110),"")</f>
        <v>1.4205172208218967E-2</v>
      </c>
      <c r="BW100" s="85">
        <f ca="1">IF(ISNUMBER(CORREL(ETL_Rtn!$C51:$C110,ETL_Rtn!BQ51:BQ110)),CORREL(ETL_Rtn!$C51:$C110,ETL_Rtn!BQ51:BQ110),"")</f>
        <v>-0.27123198722284764</v>
      </c>
      <c r="BY100" s="85">
        <f ca="1">VLOOKUP($E100,ETL_Price!$B$5:$CB$187,Main!BY$51,0)</f>
        <v>2786.24</v>
      </c>
      <c r="BZ100" s="85">
        <f ca="1">VLOOKUP($E100,ETL_Price!$B$5:$CB$187,Main!BZ$51,0)</f>
        <v>3611.81</v>
      </c>
      <c r="CA100" s="85">
        <f ca="1">VLOOKUP($E100,ETL_Price!$B$5:$CB$187,Main!CA$51,0)</f>
        <v>79752.38</v>
      </c>
      <c r="CB100" s="85">
        <f ca="1">VLOOKUP($E100,ETL_Price!$B$5:$CB$187,Main!CB$51,0)</f>
        <v>23714.880000000001</v>
      </c>
      <c r="CC100" s="85">
        <f ca="1">VLOOKUP($E100,ETL_Price!$B$5:$CB$187,Main!CC$51,0)</f>
        <v>31338.87</v>
      </c>
      <c r="CD100" s="85">
        <f ca="1">VLOOKUP($E100,ETL_Price!$B$5:$CB$187,Main!CD$51,0)</f>
        <v>12470.42</v>
      </c>
      <c r="CE100" s="85">
        <f ca="1">VLOOKUP($E100,ETL_Price!$B$5:$CB$187,Main!CE$51,0)</f>
        <v>2322.9699999999998</v>
      </c>
      <c r="CF100" s="85">
        <f ca="1">VLOOKUP($E100,ETL_Price!$B$5:$CB$187,Main!CF$51,0)</f>
        <v>2593.02</v>
      </c>
      <c r="CG100" s="85">
        <f ca="1">VLOOKUP($E100,ETL_Price!$B$5:$CB$187,Main!CG$51,0)</f>
        <v>237.7372</v>
      </c>
      <c r="CH100" s="85">
        <f ca="1">VLOOKUP($E100,ETL_Price!$B$5:$CB$187,Main!CH$51,0)</f>
        <v>297.37</v>
      </c>
      <c r="CI100" s="85">
        <f ca="1">VLOOKUP($E100,ETL_Price!$B$5:$CB$187,Main!CI$51,0)</f>
        <v>276.67</v>
      </c>
      <c r="CJ100" s="85">
        <f ca="1">VLOOKUP($E100,ETL_Price!$B$5:$CB$187,Main!CJ$51,0)</f>
        <v>253.45</v>
      </c>
      <c r="CK100" s="85">
        <f ca="1">VLOOKUP($E100,ETL_Price!$B$5:$CB$187,Main!CK$51,0)</f>
        <v>238.2603</v>
      </c>
      <c r="CL100" s="85">
        <f ca="1">VLOOKUP($E100,ETL_Price!$B$5:$CB$187,Main!CL$51,0)</f>
        <v>237.24039999999999</v>
      </c>
      <c r="CM100" s="85">
        <f ca="1">VLOOKUP($E100,ETL_Price!$B$5:$CB$187,Main!CM$51,0)</f>
        <v>133.72880000000001</v>
      </c>
      <c r="CN100" s="85">
        <f ca="1">VLOOKUP($E100,ETL_Price!$B$5:$CB$187,Main!CN$51,0)</f>
        <v>232.29390000000001</v>
      </c>
      <c r="CO100" s="85">
        <f ca="1">VLOOKUP($E100,ETL_Price!$B$5:$CB$187,Main!CO$51,0)</f>
        <v>70.819999999999993</v>
      </c>
      <c r="CP100" s="85">
        <f ca="1">VLOOKUP($E100,ETL_Price!$B$5:$CB$187,Main!CP$51,0)</f>
        <v>125.05</v>
      </c>
      <c r="CQ100" s="85">
        <f ca="1">VLOOKUP($E100,ETL_Price!$B$5:$CB$187,Main!CQ$51,0)</f>
        <v>488.1343</v>
      </c>
      <c r="CR100" s="85">
        <f ca="1">VLOOKUP($E100,ETL_Price!$B$5:$CB$187,Main!CR$51,0)</f>
        <v>221.0162</v>
      </c>
      <c r="CS100" s="85">
        <f ca="1">VLOOKUP($E100,ETL_Price!$B$5:$CB$187,Main!CS$51,0)</f>
        <v>258.56130000000002</v>
      </c>
      <c r="CT100" s="85">
        <f ca="1">VLOOKUP($E100,ETL_Price!$B$5:$CB$187,Main!CT$51,0)</f>
        <v>2036.17</v>
      </c>
      <c r="CU100" s="85">
        <f ca="1">VLOOKUP($E100,ETL_Price!$B$5:$CB$187,Main!CU$51,0)</f>
        <v>2184.14</v>
      </c>
      <c r="CV100" s="85">
        <f ca="1">VLOOKUP($E100,ETL_Price!$B$5:$CB$187,Main!CV$51,0)</f>
        <v>2889.52</v>
      </c>
      <c r="CW100" s="85">
        <f ca="1">VLOOKUP($E100,ETL_Price!$B$5:$CB$187,Main!CW$51,0)</f>
        <v>150.06610000000001</v>
      </c>
      <c r="CX100" s="85">
        <f ca="1">VLOOKUP($E100,ETL_Price!$B$5:$CB$187,Main!CX$51,0)</f>
        <v>1322.5260000000001</v>
      </c>
      <c r="CY100" s="85">
        <f ca="1">VLOOKUP($E100,ETL_Price!$B$5:$CB$187,Main!CY$51,0)</f>
        <v>214.54169999999999</v>
      </c>
      <c r="CZ100" s="85">
        <f ca="1">VLOOKUP($E100,ETL_Price!$B$5:$CB$187,Main!CZ$51,0)</f>
        <v>190.88290000000001</v>
      </c>
      <c r="DA100" s="85">
        <f ca="1">VLOOKUP($E100,ETL_Price!$B$5:$CB$187,Main!DA$51,0)</f>
        <v>288.79649999999998</v>
      </c>
      <c r="DB100" s="85">
        <f ca="1">VLOOKUP($E100,ETL_Price!$B$5:$CB$187,Main!DB$51,0)</f>
        <v>203.76900000000001</v>
      </c>
      <c r="DC100" s="85">
        <f ca="1">VLOOKUP($E100,ETL_Price!$B$5:$CB$187,Main!DC$51,0)</f>
        <v>203.3323</v>
      </c>
      <c r="DD100" s="85">
        <f ca="1">VLOOKUP($E100,ETL_Price!$B$5:$CB$187,Main!DD$51,0)</f>
        <v>225.63910000000001</v>
      </c>
      <c r="DE100" s="85">
        <f ca="1">VLOOKUP($E100,ETL_Price!$B$5:$CB$187,Main!DE$51,0)</f>
        <v>218.97579999999999</v>
      </c>
      <c r="DF100" s="85">
        <f ca="1">VLOOKUP($E100,ETL_Price!$B$5:$CB$187,Main!DF$51,0)</f>
        <v>285.4787</v>
      </c>
      <c r="DG100" s="85">
        <f ca="1">VLOOKUP($E100,ETL_Price!$B$5:$CB$187,Main!DG$51,0)</f>
        <v>2.5461999999999998</v>
      </c>
      <c r="DH100" s="85">
        <f ca="1">VLOOKUP($E100,ETL_Price!$B$5:$CB$187,Main!DH$51,0)</f>
        <v>0.58699999999999997</v>
      </c>
      <c r="DI100" s="85">
        <f ca="1">VLOOKUP($E100,ETL_Price!$B$5:$CB$187,Main!DI$51,0)</f>
        <v>1.9359</v>
      </c>
      <c r="DJ100" s="85">
        <f ca="1">VLOOKUP($E100,ETL_Price!$B$5:$CB$187,Main!DJ$51,0)</f>
        <v>2.0238</v>
      </c>
      <c r="DK100" s="85">
        <f ca="1">VLOOKUP($E100,ETL_Price!$B$5:$CB$187,Main!DK$51,0)</f>
        <v>2.2890000000000001</v>
      </c>
      <c r="DL100" s="85">
        <f ca="1">VLOOKUP($E100,ETL_Price!$B$5:$CB$187,Main!DL$51,0)</f>
        <v>1.4470000000000001</v>
      </c>
      <c r="DM100" s="85">
        <f ca="1">VLOOKUP($E100,ETL_Price!$B$5:$CB$187,Main!DM$51,0)</f>
        <v>27.374400000000001</v>
      </c>
      <c r="DN100" s="85">
        <f ca="1">VLOOKUP($E100,ETL_Price!$B$5:$CB$187,Main!DN$51,0)</f>
        <v>-0.25</v>
      </c>
      <c r="DO100" s="85">
        <f ca="1">VLOOKUP($E100,ETL_Price!$B$5:$CB$187,Main!DO$51,0)</f>
        <v>231.13900000000001</v>
      </c>
      <c r="DP100" s="85">
        <f ca="1">VLOOKUP($E100,ETL_Price!$B$5:$CB$187,Main!DP$51,0)</f>
        <v>102.584</v>
      </c>
      <c r="DQ100" s="85">
        <f ca="1">VLOOKUP($E100,ETL_Price!$B$5:$CB$187,Main!DQ$51,0)</f>
        <v>47.067999999999998</v>
      </c>
      <c r="DR100" s="85">
        <f ca="1">VLOOKUP($E100,ETL_Price!$B$5:$CB$187,Main!DR$51,0)</f>
        <v>297.31200000000001</v>
      </c>
      <c r="DS100" s="85">
        <f ca="1">VLOOKUP($E100,ETL_Price!$B$5:$CB$187,Main!DS$51,0)</f>
        <v>109.759</v>
      </c>
      <c r="DT100" s="85">
        <f ca="1">VLOOKUP($E100,ETL_Price!$B$5:$CB$187,Main!DT$51,0)</f>
        <v>216.3596</v>
      </c>
      <c r="DU100" s="85">
        <f ca="1">VLOOKUP($E100,ETL_Price!$B$5:$CB$187,Main!DU$51,0)</f>
        <v>153.91079999999999</v>
      </c>
      <c r="DV100" s="85">
        <f ca="1">VLOOKUP($E100,ETL_Price!$B$5:$CB$187,Main!DV$51,0)</f>
        <v>423.85379999999998</v>
      </c>
      <c r="DW100" s="85">
        <f ca="1">VLOOKUP($E100,ETL_Price!$B$5:$CB$187,Main!DW$51,0)</f>
        <v>10.16</v>
      </c>
      <c r="DX100" s="85">
        <f ca="1">VLOOKUP($E100,ETL_Price!$B$5:$CB$187,Main!DX$51,0)</f>
        <v>15.25</v>
      </c>
      <c r="DY100" s="85">
        <f ca="1">VLOOKUP($E100,ETL_Price!$B$5:$CB$187,Main!DY$51,0)</f>
        <v>7.38</v>
      </c>
      <c r="DZ100" s="85">
        <f ca="1">VLOOKUP($E100,ETL_Price!$B$5:$CB$187,Main!DZ$51,0)</f>
        <v>4.84</v>
      </c>
      <c r="EA100" s="85">
        <f ca="1">VLOOKUP($E100,ETL_Price!$B$5:$CB$187,Main!EA$51,0)</f>
        <v>1334.9</v>
      </c>
      <c r="EB100" s="85">
        <f ca="1">VLOOKUP($E100,ETL_Price!$B$5:$CB$187,Main!EB$51,0)</f>
        <v>17.140999999999998</v>
      </c>
      <c r="EC100" s="85">
        <f ca="1">VLOOKUP($E100,ETL_Price!$B$5:$CB$187,Main!EC$51,0)</f>
        <v>64.3</v>
      </c>
      <c r="ED100" s="85">
        <f ca="1">VLOOKUP($E100,ETL_Price!$B$5:$CB$187,Main!ED$51,0)</f>
        <v>6.4305000000000003</v>
      </c>
      <c r="EE100" s="85">
        <f ca="1">VLOOKUP($E100,ETL_Price!$B$5:$CB$187,Main!EE$51,0)</f>
        <v>110.85</v>
      </c>
      <c r="EF100" s="85">
        <f ca="1">VLOOKUP($E100,ETL_Price!$B$5:$CB$187,Main!EF$51,0)</f>
        <v>1.2263999999999999</v>
      </c>
      <c r="EG100" s="85">
        <f ca="1">VLOOKUP($E100,ETL_Price!$B$5:$CB$187,Main!EG$51,0)</f>
        <v>1.3792</v>
      </c>
      <c r="EH100" s="85">
        <f ca="1">VLOOKUP($E100,ETL_Price!$B$5:$CB$187,Main!EH$51,0)</f>
        <v>110.54</v>
      </c>
      <c r="EI100" s="85">
        <f ca="1">VLOOKUP($E100,ETL_Price!$B$5:$CB$187,Main!EI$51,0)</f>
        <v>56.332999999999998</v>
      </c>
      <c r="EJ100" s="85">
        <f ca="1">VLOOKUP($E100,ETL_Price!$B$5:$CB$187,Main!EJ$51,0)</f>
        <v>12.3063</v>
      </c>
      <c r="EK100" s="85">
        <f ca="1">VLOOKUP($E100,ETL_Price!$B$5:$CB$187,Main!EK$51,0)</f>
        <v>3.2157999999999998</v>
      </c>
    </row>
    <row r="101" spans="3:141">
      <c r="C101" s="85">
        <f>MATCH(E101,ETL_Price!$B$5:$B$187,0)</f>
        <v>48</v>
      </c>
      <c r="E101" s="119">
        <f>IF(ISNUMBER(Equities!$C53),Equities!B53,"")</f>
        <v>43112</v>
      </c>
      <c r="F101" s="120">
        <f ca="1">IF(ISNUMBER(OFFSET(INDIRECT($F$50),Main!$C101,1)),OFFSET(INDIRECT($F$50),Main!$C101,1)/100,"")</f>
        <v>0.13595399999999999</v>
      </c>
      <c r="G101" s="120">
        <f ca="1">IF(ISNUMBER(VLOOKUP($E101,ETL_Price!$B$5:$DV$187,G$50,0)),VLOOKUP($E101,ETL_Price!$B$5:$DV$187,G$50,0)/100,"")</f>
        <v>6.3299999999999995E-2</v>
      </c>
      <c r="H101" s="120">
        <f ca="1">IF(ISNUMBER(VLOOKUP($E101,ETL_Price!$B$5:$DV$187,H$50,0)),VLOOKUP($E101,ETL_Price!$B$5:$DV$187,H$50,0)/100,"")</f>
        <v>0.13439999999999999</v>
      </c>
      <c r="I101" s="120">
        <f ca="1">IF(ISNUMBER(VLOOKUP($E101,ETL_Price!$B$5:$DV$187,I$50,0)),VLOOKUP($E101,ETL_Price!$B$5:$DV$187,I$50,0)/100,"")</f>
        <v>0.18359999999999999</v>
      </c>
      <c r="K101" s="85">
        <f ca="1">IF(ISNUMBER(CORREL(ETL_Rtn!$C52:$C111,ETL_Rtn!E52:E111)),CORREL(ETL_Rtn!$C52:$C111,ETL_Rtn!E52:E111),"")</f>
        <v>0.30609687270057795</v>
      </c>
      <c r="L101" s="85">
        <f ca="1">IF(ISNUMBER(CORREL(ETL_Rtn!$C52:$C111,ETL_Rtn!F52:F111)),CORREL(ETL_Rtn!$C52:$C111,ETL_Rtn!F52:F111),"")</f>
        <v>0.11283709462354376</v>
      </c>
      <c r="M101" s="85">
        <f ca="1">IF(ISNUMBER(CORREL(ETL_Rtn!$C52:$C111,ETL_Rtn!G52:G111)),CORREL(ETL_Rtn!$C52:$C111,ETL_Rtn!G52:G111),"")</f>
        <v>0.15061363959227883</v>
      </c>
      <c r="N101" s="85">
        <f ca="1">IF(ISNUMBER(CORREL(ETL_Rtn!$C52:$C111,ETL_Rtn!H52:H111)),CORREL(ETL_Rtn!$C52:$C111,ETL_Rtn!H52:H111),"")</f>
        <v>0.33842999318466738</v>
      </c>
      <c r="O101" s="85">
        <f ca="1">IF(ISNUMBER(CORREL(ETL_Rtn!$C52:$C111,ETL_Rtn!I52:I111)),CORREL(ETL_Rtn!$C52:$C111,ETL_Rtn!I52:I111),"")</f>
        <v>0.83347465607076376</v>
      </c>
      <c r="P101" s="85">
        <f ca="1">IF(ISNUMBER(CORREL(ETL_Rtn!$C52:$C111,ETL_Rtn!J52:J111)),CORREL(ETL_Rtn!$C52:$C111,ETL_Rtn!J52:J111),"")</f>
        <v>0.7614636735468755</v>
      </c>
      <c r="Q101" s="85">
        <f ca="1">IF(ISNUMBER(CORREL(ETL_Rtn!$C52:$C111,ETL_Rtn!K52:K111)),CORREL(ETL_Rtn!$C52:$C111,ETL_Rtn!K52:K111),"")</f>
        <v>0.2133890948994672</v>
      </c>
      <c r="R101" s="85">
        <f ca="1">IF(ISNUMBER(CORREL(ETL_Rtn!$C52:$C111,ETL_Rtn!L52:L111)),CORREL(ETL_Rtn!$C52:$C111,ETL_Rtn!L52:L111),"")</f>
        <v>0.3776254051547358</v>
      </c>
      <c r="S101" s="85">
        <f ca="1">IF(ISNUMBER(CORREL(ETL_Rtn!$C52:$C111,ETL_Rtn!M52:M111)),CORREL(ETL_Rtn!$C52:$C111,ETL_Rtn!M52:M111),"")</f>
        <v>0.41750352965748416</v>
      </c>
      <c r="T101" s="85">
        <f ca="1">IF(ISNUMBER(CORREL(ETL_Rtn!$C52:$C111,ETL_Rtn!N52:N111)),CORREL(ETL_Rtn!$C52:$C111,ETL_Rtn!N52:N111),"")</f>
        <v>0.46901588502259184</v>
      </c>
      <c r="U101" s="85">
        <f ca="1">IF(ISNUMBER(CORREL(ETL_Rtn!$C52:$C111,ETL_Rtn!O52:O111)),CORREL(ETL_Rtn!$C52:$C111,ETL_Rtn!O52:O111),"")</f>
        <v>0.17937223753666984</v>
      </c>
      <c r="V101" s="85">
        <f ca="1">IF(ISNUMBER(CORREL(ETL_Rtn!$C52:$C111,ETL_Rtn!P52:P111)),CORREL(ETL_Rtn!$C52:$C111,ETL_Rtn!P52:P111),"")</f>
        <v>0.477980884348915</v>
      </c>
      <c r="W101" s="85">
        <f ca="1">IF(ISNUMBER(CORREL(ETL_Rtn!$C52:$C111,ETL_Rtn!Q52:Q111)),CORREL(ETL_Rtn!$C52:$C111,ETL_Rtn!Q52:Q111),"")</f>
        <v>4.9607426335712516E-2</v>
      </c>
      <c r="X101" s="85">
        <f ca="1">IF(ISNUMBER(CORREL(ETL_Rtn!$C52:$C111,ETL_Rtn!R52:R111)),CORREL(ETL_Rtn!$C52:$C111,ETL_Rtn!R52:R111),"")</f>
        <v>0.32635269315334053</v>
      </c>
      <c r="Y101" s="85">
        <f ca="1">IF(ISNUMBER(CORREL(ETL_Rtn!$C52:$C111,ETL_Rtn!S52:S111)),CORREL(ETL_Rtn!$C52:$C111,ETL_Rtn!S52:S111),"")</f>
        <v>0.15101031058490433</v>
      </c>
      <c r="Z101" s="85">
        <f ca="1">IF(ISNUMBER(CORREL(ETL_Rtn!$C52:$C111,ETL_Rtn!T52:T111)),CORREL(ETL_Rtn!$C52:$C111,ETL_Rtn!T52:T111),"")</f>
        <v>0.22480150045390834</v>
      </c>
      <c r="AA101" s="85">
        <f ca="1">IF(ISNUMBER(CORREL(ETL_Rtn!$C52:$C111,ETL_Rtn!U52:U111)),CORREL(ETL_Rtn!$C52:$C111,ETL_Rtn!U52:U111),"")</f>
        <v>8.0999897368364632E-2</v>
      </c>
      <c r="AB101" s="85">
        <f ca="1">IF(ISNUMBER(CORREL(ETL_Rtn!$C52:$C111,ETL_Rtn!V52:V111)),CORREL(ETL_Rtn!$C52:$C111,ETL_Rtn!V52:V111),"")</f>
        <v>2.3143664629207597E-2</v>
      </c>
      <c r="AC101" s="85">
        <f ca="1">IF(ISNUMBER(CORREL(ETL_Rtn!$C52:$C111,ETL_Rtn!W52:W111)),CORREL(ETL_Rtn!$C52:$C111,ETL_Rtn!W52:W111),"")</f>
        <v>-8.3133587516243806E-2</v>
      </c>
      <c r="AD101" s="85">
        <f ca="1">IF(ISNUMBER(CORREL(ETL_Rtn!$C52:$C111,ETL_Rtn!X52:X111)),CORREL(ETL_Rtn!$C52:$C111,ETL_Rtn!X52:X111),"")</f>
        <v>-7.3200361341587458E-2</v>
      </c>
      <c r="AE101" s="85">
        <f ca="1">IF(ISNUMBER(CORREL(ETL_Rtn!$C52:$C111,ETL_Rtn!Y52:Y111)),CORREL(ETL_Rtn!$C52:$C111,ETL_Rtn!Y52:Y111),"")</f>
        <v>-0.11594291818034601</v>
      </c>
      <c r="AF101" s="85">
        <f ca="1">IF(ISNUMBER(CORREL(ETL_Rtn!$C52:$C111,ETL_Rtn!Z52:Z111)),CORREL(ETL_Rtn!$C52:$C111,ETL_Rtn!Z52:Z111),"")</f>
        <v>-0.18215040931077114</v>
      </c>
      <c r="AG101" s="85">
        <f ca="1">IF(ISNUMBER(CORREL(ETL_Rtn!$C52:$C111,ETL_Rtn!AA52:AA111)),CORREL(ETL_Rtn!$C52:$C111,ETL_Rtn!AA52:AA111),"")</f>
        <v>-0.18909753614145247</v>
      </c>
      <c r="AH101" s="85">
        <f ca="1">IF(ISNUMBER(CORREL(ETL_Rtn!$C52:$C111,ETL_Rtn!AB52:AB111)),CORREL(ETL_Rtn!$C52:$C111,ETL_Rtn!AB52:AB111),"")</f>
        <v>-0.19948734577190649</v>
      </c>
      <c r="AI101" s="85">
        <f ca="1">IF(ISNUMBER(CORREL(ETL_Rtn!$C52:$C111,ETL_Rtn!AC52:AC111)),CORREL(ETL_Rtn!$C52:$C111,ETL_Rtn!AC52:AC111),"")</f>
        <v>0.2199729422717939</v>
      </c>
      <c r="AJ101" s="85">
        <f ca="1">IF(ISNUMBER(CORREL(ETL_Rtn!$C52:$C111,ETL_Rtn!AD52:AD111)),CORREL(ETL_Rtn!$C52:$C111,ETL_Rtn!AD52:AD111),"")</f>
        <v>0.19148997484988672</v>
      </c>
      <c r="AK101" s="85">
        <f ca="1">IF(ISNUMBER(CORREL(ETL_Rtn!$C52:$C111,ETL_Rtn!AE52:AE111)),CORREL(ETL_Rtn!$C52:$C111,ETL_Rtn!AE52:AE111),"")</f>
        <v>-0.12761465280009371</v>
      </c>
      <c r="AL101" s="85">
        <f ca="1">IF(ISNUMBER(CORREL(ETL_Rtn!$C52:$C111,ETL_Rtn!AF52:AF111)),CORREL(ETL_Rtn!$C52:$C111,ETL_Rtn!AF52:AF111),"")</f>
        <v>-0.15826754784110064</v>
      </c>
      <c r="AM101" s="85">
        <f ca="1">IF(ISNUMBER(CORREL(ETL_Rtn!$C52:$C111,ETL_Rtn!AG52:AG111)),CORREL(ETL_Rtn!$C52:$C111,ETL_Rtn!AG52:AG111),"")</f>
        <v>0.10280706949936534</v>
      </c>
      <c r="AN101" s="85">
        <f ca="1">IF(ISNUMBER(CORREL(ETL_Rtn!$C52:$C111,ETL_Rtn!AH52:AH111)),CORREL(ETL_Rtn!$C52:$C111,ETL_Rtn!AH52:AH111),"")</f>
        <v>-0.10800043730467256</v>
      </c>
      <c r="AO101" s="85">
        <f ca="1">IF(ISNUMBER(CORREL(ETL_Rtn!$C52:$C111,ETL_Rtn!AI52:AI111)),CORREL(ETL_Rtn!$C52:$C111,ETL_Rtn!AI52:AI111),"")</f>
        <v>-0.11702488165270387</v>
      </c>
      <c r="AP101" s="85">
        <f ca="1">IF(ISNUMBER(CORREL(ETL_Rtn!$C52:$C111,ETL_Rtn!AJ52:AJ111)),CORREL(ETL_Rtn!$C52:$C111,ETL_Rtn!AJ52:AJ111),"")</f>
        <v>-0.11947896491136593</v>
      </c>
      <c r="AQ101" s="85">
        <f ca="1">IF(ISNUMBER(CORREL(ETL_Rtn!$C52:$C111,ETL_Rtn!AK52:AK111)),CORREL(ETL_Rtn!$C52:$C111,ETL_Rtn!AK52:AK111),"")</f>
        <v>-0.16459406138611987</v>
      </c>
      <c r="AR101" s="85">
        <f ca="1">IF(ISNUMBER(CORREL(ETL_Rtn!$C52:$C111,ETL_Rtn!AL52:AL111)),CORREL(ETL_Rtn!$C52:$C111,ETL_Rtn!AL52:AL111),"")</f>
        <v>-9.6054050933046697E-2</v>
      </c>
      <c r="AS101" s="85">
        <f ca="1">IF(ISNUMBER(CORREL(ETL_Rtn!$C52:$C111,ETL_Rtn!AM52:AM111)),CORREL(ETL_Rtn!$C52:$C111,ETL_Rtn!AM52:AM111),"")</f>
        <v>0.19587835381402274</v>
      </c>
      <c r="AT101" s="85">
        <f ca="1">IF(ISNUMBER(CORREL(ETL_Rtn!$C52:$C111,ETL_Rtn!AN52:AN111)),CORREL(ETL_Rtn!$C52:$C111,ETL_Rtn!AN52:AN111),"")</f>
        <v>0.27316053047748007</v>
      </c>
      <c r="AU101" s="85">
        <f ca="1">IF(ISNUMBER(CORREL(ETL_Rtn!$C52:$C111,ETL_Rtn!AO52:AO111)),CORREL(ETL_Rtn!$C52:$C111,ETL_Rtn!AO52:AO111),"")</f>
        <v>0.15094308047174718</v>
      </c>
      <c r="AV101" s="85">
        <f ca="1">IF(ISNUMBER(CORREL(ETL_Rtn!$C52:$C111,ETL_Rtn!AP52:AP111)),CORREL(ETL_Rtn!$C52:$C111,ETL_Rtn!AP52:AP111),"")</f>
        <v>0.22094929386568815</v>
      </c>
      <c r="AW101" s="85">
        <f ca="1">IF(ISNUMBER(CORREL(ETL_Rtn!$C52:$C111,ETL_Rtn!AQ52:AQ111)),CORREL(ETL_Rtn!$C52:$C111,ETL_Rtn!AQ52:AQ111),"")</f>
        <v>-3.6164798533132404E-2</v>
      </c>
      <c r="AX101" s="85">
        <f ca="1">IF(ISNUMBER(CORREL(ETL_Rtn!$C52:$C111,ETL_Rtn!AR52:AR111)),CORREL(ETL_Rtn!$C52:$C111,ETL_Rtn!AR52:AR111),"")</f>
        <v>-2.9684970739611176E-2</v>
      </c>
      <c r="AY101" s="85">
        <f ca="1">IF(ISNUMBER(CORREL(ETL_Rtn!$C52:$C111,ETL_Rtn!AS52:AS111)),CORREL(ETL_Rtn!$C52:$C111,ETL_Rtn!AS52:AS111),"")</f>
        <v>-4.2349695622110599E-2</v>
      </c>
      <c r="AZ101" s="85">
        <f ca="1">IF(ISNUMBER(CORREL(ETL_Rtn!$C52:$C111,ETL_Rtn!AT52:AT111)),CORREL(ETL_Rtn!$C52:$C111,ETL_Rtn!AT52:AT111),"")</f>
        <v>-0.16222720961609777</v>
      </c>
      <c r="BA101" s="85">
        <f ca="1">IF(ISNUMBER(CORREL(ETL_Rtn!$C52:$C111,ETL_Rtn!AU52:AU111)),CORREL(ETL_Rtn!$C52:$C111,ETL_Rtn!AU52:AU111),"")</f>
        <v>-0.25276243509990054</v>
      </c>
      <c r="BB101" s="85">
        <f ca="1">IF(ISNUMBER(CORREL(ETL_Rtn!$C52:$C111,ETL_Rtn!AV52:AV111)),CORREL(ETL_Rtn!$C52:$C111,ETL_Rtn!AV52:AV111),"")</f>
        <v>-0.1461004495289204</v>
      </c>
      <c r="BC101" s="85">
        <f ca="1">IF(ISNUMBER(CORREL(ETL_Rtn!$C52:$C111,ETL_Rtn!AW52:AW111)),CORREL(ETL_Rtn!$C52:$C111,ETL_Rtn!AW52:AW111),"")</f>
        <v>-0.27297387023288289</v>
      </c>
      <c r="BD101" s="85">
        <f ca="1">IF(ISNUMBER(CORREL(ETL_Rtn!$C52:$C111,ETL_Rtn!AX52:AX111)),CORREL(ETL_Rtn!$C52:$C111,ETL_Rtn!AX52:AX111),"")</f>
        <v>-0.29503627685108047</v>
      </c>
      <c r="BE101" s="85">
        <f ca="1">IF(ISNUMBER(CORREL(ETL_Rtn!$C52:$C111,ETL_Rtn!AY52:AY111)),CORREL(ETL_Rtn!$C52:$C111,ETL_Rtn!AY52:AY111),"")</f>
        <v>-0.12663419860831601</v>
      </c>
      <c r="BF101" s="85">
        <f ca="1">IF(ISNUMBER(CORREL(ETL_Rtn!$C52:$C111,ETL_Rtn!AZ52:AZ111)),CORREL(ETL_Rtn!$C52:$C111,ETL_Rtn!AZ52:AZ111),"")</f>
        <v>-0.16862316170353525</v>
      </c>
      <c r="BG101" s="85">
        <f ca="1">IF(ISNUMBER(CORREL(ETL_Rtn!$C52:$C111,ETL_Rtn!BA52:BA111)),CORREL(ETL_Rtn!$C52:$C111,ETL_Rtn!BA52:BA111),"")</f>
        <v>-0.21522423800452106</v>
      </c>
      <c r="BH101" s="85">
        <f ca="1">IF(ISNUMBER(CORREL(ETL_Rtn!$C52:$C111,ETL_Rtn!BB52:BB111)),CORREL(ETL_Rtn!$C52:$C111,ETL_Rtn!BB52:BB111),"")</f>
        <v>-0.10786151035345456</v>
      </c>
      <c r="BI101" s="85">
        <f ca="1">IF(ISNUMBER(CORREL(ETL_Rtn!$C52:$C111,ETL_Rtn!BC52:BC111)),CORREL(ETL_Rtn!$C52:$C111,ETL_Rtn!BC52:BC111),"")</f>
        <v>-0.30288502081580509</v>
      </c>
      <c r="BJ101" s="85">
        <f ca="1">IF(ISNUMBER(CORREL(ETL_Rtn!$C52:$C111,ETL_Rtn!BD52:BD111)),CORREL(ETL_Rtn!$C52:$C111,ETL_Rtn!BD52:BD111),"")</f>
        <v>-0.3546071765823241</v>
      </c>
      <c r="BK101" s="85">
        <f ca="1">IF(ISNUMBER(CORREL(ETL_Rtn!$C52:$C111,ETL_Rtn!BE52:BE111)),CORREL(ETL_Rtn!$C52:$C111,ETL_Rtn!BE52:BE111),"")</f>
        <v>-0.22503941508880923</v>
      </c>
      <c r="BL101" s="85">
        <f ca="1">IF(ISNUMBER(CORREL(ETL_Rtn!$C52:$C111,ETL_Rtn!BF52:BF111)),CORREL(ETL_Rtn!$C52:$C111,ETL_Rtn!BF52:BF111),"")</f>
        <v>2.7694744078243804E-2</v>
      </c>
      <c r="BM101" s="85">
        <f ca="1">IF(ISNUMBER(CORREL(ETL_Rtn!$C52:$C111,ETL_Rtn!BG52:BG111)),CORREL(ETL_Rtn!$C52:$C111,ETL_Rtn!BG52:BG111),"")</f>
        <v>0.22456716754944236</v>
      </c>
      <c r="BN101" s="85">
        <f ca="1">IF(ISNUMBER(CORREL(ETL_Rtn!$C52:$C111,ETL_Rtn!BH52:BH111)),CORREL(ETL_Rtn!$C52:$C111,ETL_Rtn!BH52:BH111),"")</f>
        <v>0.28621276859002936</v>
      </c>
      <c r="BO101" s="85">
        <f ca="1">IF(ISNUMBER(CORREL(ETL_Rtn!$C52:$C111,ETL_Rtn!BI52:BI111)),CORREL(ETL_Rtn!$C52:$C111,ETL_Rtn!BI52:BI111),"")</f>
        <v>0.29864988036033696</v>
      </c>
      <c r="BP101" s="85">
        <f ca="1">IF(ISNUMBER(CORREL(ETL_Rtn!$C52:$C111,ETL_Rtn!BJ52:BJ111)),CORREL(ETL_Rtn!$C52:$C111,ETL_Rtn!BJ52:BJ111),"")</f>
        <v>-0.14655536118673365</v>
      </c>
      <c r="BQ101" s="85">
        <f ca="1">IF(ISNUMBER(CORREL(ETL_Rtn!$C52:$C111,ETL_Rtn!BK52:BK111)),CORREL(ETL_Rtn!$C52:$C111,ETL_Rtn!BK52:BK111),"")</f>
        <v>0.30015986804342232</v>
      </c>
      <c r="BR101" s="85">
        <f ca="1">IF(ISNUMBER(CORREL(ETL_Rtn!$C52:$C111,ETL_Rtn!BL52:BL111)),CORREL(ETL_Rtn!$C52:$C111,ETL_Rtn!BL52:BL111),"")</f>
        <v>0.17914290147008261</v>
      </c>
      <c r="BS101" s="85">
        <f ca="1">IF(ISNUMBER(CORREL(ETL_Rtn!$C52:$C111,ETL_Rtn!BM52:BM111)),CORREL(ETL_Rtn!$C52:$C111,ETL_Rtn!BM52:BM111),"")</f>
        <v>0.23127897061268957</v>
      </c>
      <c r="BT101" s="85">
        <f ca="1">IF(ISNUMBER(CORREL(ETL_Rtn!$C52:$C111,ETL_Rtn!BN52:BN111)),CORREL(ETL_Rtn!$C52:$C111,ETL_Rtn!BN52:BN111),"")</f>
        <v>4.0791100084952472E-2</v>
      </c>
      <c r="BU101" s="85">
        <f ca="1">IF(ISNUMBER(CORREL(ETL_Rtn!$C52:$C111,ETL_Rtn!BO52:BO111)),CORREL(ETL_Rtn!$C52:$C111,ETL_Rtn!BO52:BO111),"")</f>
        <v>-0.23349740869117228</v>
      </c>
      <c r="BV101" s="85">
        <f ca="1">IF(ISNUMBER(CORREL(ETL_Rtn!$C52:$C111,ETL_Rtn!BP52:BP111)),CORREL(ETL_Rtn!$C52:$C111,ETL_Rtn!BP52:BP111),"")</f>
        <v>7.5630050037491384E-3</v>
      </c>
      <c r="BW101" s="85">
        <f ca="1">IF(ISNUMBER(CORREL(ETL_Rtn!$C52:$C111,ETL_Rtn!BQ52:BQ111)),CORREL(ETL_Rtn!$C52:$C111,ETL_Rtn!BQ52:BQ111),"")</f>
        <v>-0.26503311686058895</v>
      </c>
      <c r="BY101" s="85">
        <f ca="1">VLOOKUP($E101,ETL_Price!$B$5:$CB$187,Main!BY$51,0)</f>
        <v>2786.24</v>
      </c>
      <c r="BZ101" s="85">
        <f ca="1">VLOOKUP($E101,ETL_Price!$B$5:$CB$187,Main!BZ$51,0)</f>
        <v>3612.61</v>
      </c>
      <c r="CA101" s="85">
        <f ca="1">VLOOKUP($E101,ETL_Price!$B$5:$CB$187,Main!CA$51,0)</f>
        <v>79349.119999999995</v>
      </c>
      <c r="CB101" s="85">
        <f ca="1">VLOOKUP($E101,ETL_Price!$B$5:$CB$187,Main!CB$51,0)</f>
        <v>23653.82</v>
      </c>
      <c r="CC101" s="85">
        <f ca="1">VLOOKUP($E101,ETL_Price!$B$5:$CB$187,Main!CC$51,0)</f>
        <v>31412.54</v>
      </c>
      <c r="CD101" s="85">
        <f ca="1">VLOOKUP($E101,ETL_Price!$B$5:$CB$187,Main!CD$51,0)</f>
        <v>12468.93</v>
      </c>
      <c r="CE101" s="85">
        <f ca="1">VLOOKUP($E101,ETL_Price!$B$5:$CB$187,Main!CE$51,0)</f>
        <v>2317.79</v>
      </c>
      <c r="CF101" s="85">
        <f ca="1">VLOOKUP($E101,ETL_Price!$B$5:$CB$187,Main!CF$51,0)</f>
        <v>2583.02</v>
      </c>
      <c r="CG101" s="85">
        <f ca="1">VLOOKUP($E101,ETL_Price!$B$5:$CB$187,Main!CG$51,0)</f>
        <v>236.86600000000001</v>
      </c>
      <c r="CH101" s="85">
        <f ca="1">VLOOKUP($E101,ETL_Price!$B$5:$CB$187,Main!CH$51,0)</f>
        <v>295.05</v>
      </c>
      <c r="CI101" s="85">
        <f ca="1">VLOOKUP($E101,ETL_Price!$B$5:$CB$187,Main!CI$51,0)</f>
        <v>275.49</v>
      </c>
      <c r="CJ101" s="85">
        <f ca="1">VLOOKUP($E101,ETL_Price!$B$5:$CB$187,Main!CJ$51,0)</f>
        <v>252.44</v>
      </c>
      <c r="CK101" s="85">
        <f ca="1">VLOOKUP($E101,ETL_Price!$B$5:$CB$187,Main!CK$51,0)</f>
        <v>237.04949999999999</v>
      </c>
      <c r="CL101" s="85">
        <f ca="1">VLOOKUP($E101,ETL_Price!$B$5:$CB$187,Main!CL$51,0)</f>
        <v>236.72569999999999</v>
      </c>
      <c r="CM101" s="85">
        <f ca="1">VLOOKUP($E101,ETL_Price!$B$5:$CB$187,Main!CM$51,0)</f>
        <v>133.05840000000001</v>
      </c>
      <c r="CN101" s="85">
        <f ca="1">VLOOKUP($E101,ETL_Price!$B$5:$CB$187,Main!CN$51,0)</f>
        <v>231.91030000000001</v>
      </c>
      <c r="CO101" s="85">
        <f ca="1">VLOOKUP($E101,ETL_Price!$B$5:$CB$187,Main!CO$51,0)</f>
        <v>70.400000000000006</v>
      </c>
      <c r="CP101" s="85">
        <f ca="1">VLOOKUP($E101,ETL_Price!$B$5:$CB$187,Main!CP$51,0)</f>
        <v>124.41</v>
      </c>
      <c r="CQ101" s="85">
        <f ca="1">VLOOKUP($E101,ETL_Price!$B$5:$CB$187,Main!CQ$51,0)</f>
        <v>485.8057</v>
      </c>
      <c r="CR101" s="85">
        <f ca="1">VLOOKUP($E101,ETL_Price!$B$5:$CB$187,Main!CR$51,0)</f>
        <v>219.66970000000001</v>
      </c>
      <c r="CS101" s="85">
        <f ca="1">VLOOKUP($E101,ETL_Price!$B$5:$CB$187,Main!CS$51,0)</f>
        <v>257.61509999999998</v>
      </c>
      <c r="CT101" s="85">
        <f ca="1">VLOOKUP($E101,ETL_Price!$B$5:$CB$187,Main!CT$51,0)</f>
        <v>2036.17</v>
      </c>
      <c r="CU101" s="85">
        <f ca="1">VLOOKUP($E101,ETL_Price!$B$5:$CB$187,Main!CU$51,0)</f>
        <v>2184.14</v>
      </c>
      <c r="CV101" s="85">
        <f ca="1">VLOOKUP($E101,ETL_Price!$B$5:$CB$187,Main!CV$51,0)</f>
        <v>2889.52</v>
      </c>
      <c r="CW101" s="85">
        <f ca="1">VLOOKUP($E101,ETL_Price!$B$5:$CB$187,Main!CW$51,0)</f>
        <v>150.11770000000001</v>
      </c>
      <c r="CX101" s="85">
        <f ca="1">VLOOKUP($E101,ETL_Price!$B$5:$CB$187,Main!CX$51,0)</f>
        <v>1319.954</v>
      </c>
      <c r="CY101" s="85">
        <f ca="1">VLOOKUP($E101,ETL_Price!$B$5:$CB$187,Main!CY$51,0)</f>
        <v>214.54169999999999</v>
      </c>
      <c r="CZ101" s="85">
        <f ca="1">VLOOKUP($E101,ETL_Price!$B$5:$CB$187,Main!CZ$51,0)</f>
        <v>190.88290000000001</v>
      </c>
      <c r="DA101" s="85">
        <f ca="1">VLOOKUP($E101,ETL_Price!$B$5:$CB$187,Main!DA$51,0)</f>
        <v>288.79649999999998</v>
      </c>
      <c r="DB101" s="85">
        <f ca="1">VLOOKUP($E101,ETL_Price!$B$5:$CB$187,Main!DB$51,0)</f>
        <v>203.76900000000001</v>
      </c>
      <c r="DC101" s="85">
        <f ca="1">VLOOKUP($E101,ETL_Price!$B$5:$CB$187,Main!DC$51,0)</f>
        <v>203.3323</v>
      </c>
      <c r="DD101" s="85">
        <f ca="1">VLOOKUP($E101,ETL_Price!$B$5:$CB$187,Main!DD$51,0)</f>
        <v>225.63910000000001</v>
      </c>
      <c r="DE101" s="85">
        <f ca="1">VLOOKUP($E101,ETL_Price!$B$5:$CB$187,Main!DE$51,0)</f>
        <v>218.97579999999999</v>
      </c>
      <c r="DF101" s="85">
        <f ca="1">VLOOKUP($E101,ETL_Price!$B$5:$CB$187,Main!DF$51,0)</f>
        <v>285.4787</v>
      </c>
      <c r="DG101" s="85">
        <f ca="1">VLOOKUP($E101,ETL_Price!$B$5:$CB$187,Main!DG$51,0)</f>
        <v>2.5461999999999998</v>
      </c>
      <c r="DH101" s="85">
        <f ca="1">VLOOKUP($E101,ETL_Price!$B$5:$CB$187,Main!DH$51,0)</f>
        <v>0.58099999999999996</v>
      </c>
      <c r="DI101" s="85">
        <f ca="1">VLOOKUP($E101,ETL_Price!$B$5:$CB$187,Main!DI$51,0)</f>
        <v>1.9359</v>
      </c>
      <c r="DJ101" s="85">
        <f ca="1">VLOOKUP($E101,ETL_Price!$B$5:$CB$187,Main!DJ$51,0)</f>
        <v>2.0238</v>
      </c>
      <c r="DK101" s="85">
        <f ca="1">VLOOKUP($E101,ETL_Price!$B$5:$CB$187,Main!DK$51,0)</f>
        <v>2.2728000000000002</v>
      </c>
      <c r="DL101" s="85">
        <f ca="1">VLOOKUP($E101,ETL_Price!$B$5:$CB$187,Main!DL$51,0)</f>
        <v>1.4450000000000001</v>
      </c>
      <c r="DM101" s="85">
        <f ca="1">VLOOKUP($E101,ETL_Price!$B$5:$CB$187,Main!DM$51,0)</f>
        <v>27.0626</v>
      </c>
      <c r="DN101" s="85">
        <f ca="1">VLOOKUP($E101,ETL_Price!$B$5:$CB$187,Main!DN$51,0)</f>
        <v>-0.81</v>
      </c>
      <c r="DO101" s="85">
        <f ca="1">VLOOKUP($E101,ETL_Price!$B$5:$CB$187,Main!DO$51,0)</f>
        <v>228.661</v>
      </c>
      <c r="DP101" s="85">
        <f ca="1">VLOOKUP($E101,ETL_Price!$B$5:$CB$187,Main!DP$51,0)</f>
        <v>102.559</v>
      </c>
      <c r="DQ101" s="85">
        <f ca="1">VLOOKUP($E101,ETL_Price!$B$5:$CB$187,Main!DQ$51,0)</f>
        <v>47.067999999999998</v>
      </c>
      <c r="DR101" s="85">
        <f ca="1">VLOOKUP($E101,ETL_Price!$B$5:$CB$187,Main!DR$51,0)</f>
        <v>297.31200000000001</v>
      </c>
      <c r="DS101" s="85">
        <f ca="1">VLOOKUP($E101,ETL_Price!$B$5:$CB$187,Main!DS$51,0)</f>
        <v>109.759</v>
      </c>
      <c r="DT101" s="85">
        <f ca="1">VLOOKUP($E101,ETL_Price!$B$5:$CB$187,Main!DT$51,0)</f>
        <v>216.3596</v>
      </c>
      <c r="DU101" s="85">
        <f ca="1">VLOOKUP($E101,ETL_Price!$B$5:$CB$187,Main!DU$51,0)</f>
        <v>153.91079999999999</v>
      </c>
      <c r="DV101" s="85">
        <f ca="1">VLOOKUP($E101,ETL_Price!$B$5:$CB$187,Main!DV$51,0)</f>
        <v>423.85379999999998</v>
      </c>
      <c r="DW101" s="85">
        <f ca="1">VLOOKUP($E101,ETL_Price!$B$5:$CB$187,Main!DW$51,0)</f>
        <v>10.16</v>
      </c>
      <c r="DX101" s="85">
        <f ca="1">VLOOKUP($E101,ETL_Price!$B$5:$CB$187,Main!DX$51,0)</f>
        <v>15.25</v>
      </c>
      <c r="DY101" s="85">
        <f ca="1">VLOOKUP($E101,ETL_Price!$B$5:$CB$187,Main!DY$51,0)</f>
        <v>7.11</v>
      </c>
      <c r="DZ101" s="85">
        <f ca="1">VLOOKUP($E101,ETL_Price!$B$5:$CB$187,Main!DZ$51,0)</f>
        <v>4.375</v>
      </c>
      <c r="EA101" s="85">
        <f ca="1">VLOOKUP($E101,ETL_Price!$B$5:$CB$187,Main!EA$51,0)</f>
        <v>1334.9</v>
      </c>
      <c r="EB101" s="85">
        <f ca="1">VLOOKUP($E101,ETL_Price!$B$5:$CB$187,Main!EB$51,0)</f>
        <v>17.140999999999998</v>
      </c>
      <c r="EC101" s="85">
        <f ca="1">VLOOKUP($E101,ETL_Price!$B$5:$CB$187,Main!EC$51,0)</f>
        <v>64.3</v>
      </c>
      <c r="ED101" s="85">
        <f ca="1">VLOOKUP($E101,ETL_Price!$B$5:$CB$187,Main!ED$51,0)</f>
        <v>6.4611000000000001</v>
      </c>
      <c r="EE101" s="85">
        <f ca="1">VLOOKUP($E101,ETL_Price!$B$5:$CB$187,Main!EE$51,0)</f>
        <v>110.54</v>
      </c>
      <c r="EF101" s="85">
        <f ca="1">VLOOKUP($E101,ETL_Price!$B$5:$CB$187,Main!EF$51,0)</f>
        <v>1.2202</v>
      </c>
      <c r="EG101" s="85">
        <f ca="1">VLOOKUP($E101,ETL_Price!$B$5:$CB$187,Main!EG$51,0)</f>
        <v>1.3728</v>
      </c>
      <c r="EH101" s="85">
        <f ca="1">VLOOKUP($E101,ETL_Price!$B$5:$CB$187,Main!EH$51,0)</f>
        <v>111.06</v>
      </c>
      <c r="EI101" s="85">
        <f ca="1">VLOOKUP($E101,ETL_Price!$B$5:$CB$187,Main!EI$51,0)</f>
        <v>56.642699999999998</v>
      </c>
      <c r="EJ101" s="85">
        <f ca="1">VLOOKUP($E101,ETL_Price!$B$5:$CB$187,Main!EJ$51,0)</f>
        <v>12.3668</v>
      </c>
      <c r="EK101" s="85">
        <f ca="1">VLOOKUP($E101,ETL_Price!$B$5:$CB$187,Main!EK$51,0)</f>
        <v>3.2054999999999998</v>
      </c>
    </row>
    <row r="102" spans="3:141">
      <c r="C102" s="85">
        <f>MATCH(E102,ETL_Price!$B$5:$B$187,0)</f>
        <v>49</v>
      </c>
      <c r="E102" s="119">
        <f>IF(ISNUMBER(Equities!$C54),Equities!B54,"")</f>
        <v>43111</v>
      </c>
      <c r="F102" s="120">
        <f ca="1">IF(ISNUMBER(OFFSET(INDIRECT($F$50),Main!$C102,1)),OFFSET(INDIRECT($F$50),Main!$C102,1)/100,"")</f>
        <v>0.13563599999999998</v>
      </c>
      <c r="G102" s="120">
        <f ca="1">IF(ISNUMBER(VLOOKUP($E102,ETL_Price!$B$5:$DV$187,G$50,0)),VLOOKUP($E102,ETL_Price!$B$5:$DV$187,G$50,0)/100,"")</f>
        <v>6.2300000000000001E-2</v>
      </c>
      <c r="H102" s="120">
        <f ca="1">IF(ISNUMBER(VLOOKUP($E102,ETL_Price!$B$5:$DV$187,H$50,0)),VLOOKUP($E102,ETL_Price!$B$5:$DV$187,H$50,0)/100,"")</f>
        <v>0.13339999999999999</v>
      </c>
      <c r="I102" s="120">
        <f ca="1">IF(ISNUMBER(VLOOKUP($E102,ETL_Price!$B$5:$DV$187,I$50,0)),VLOOKUP($E102,ETL_Price!$B$5:$DV$187,I$50,0)/100,"")</f>
        <v>0.18170000000000003</v>
      </c>
      <c r="K102" s="85">
        <f ca="1">IF(ISNUMBER(CORREL(ETL_Rtn!$C53:$C112,ETL_Rtn!E53:E112)),CORREL(ETL_Rtn!$C53:$C112,ETL_Rtn!E53:E112),"")</f>
        <v>0.29926853528213776</v>
      </c>
      <c r="L102" s="85">
        <f ca="1">IF(ISNUMBER(CORREL(ETL_Rtn!$C53:$C112,ETL_Rtn!F53:F112)),CORREL(ETL_Rtn!$C53:$C112,ETL_Rtn!F53:F112),"")</f>
        <v>0.10007019944203596</v>
      </c>
      <c r="M102" s="85">
        <f ca="1">IF(ISNUMBER(CORREL(ETL_Rtn!$C53:$C112,ETL_Rtn!G53:G112)),CORREL(ETL_Rtn!$C53:$C112,ETL_Rtn!G53:G112),"")</f>
        <v>0.1537470130714346</v>
      </c>
      <c r="N102" s="85">
        <f ca="1">IF(ISNUMBER(CORREL(ETL_Rtn!$C53:$C112,ETL_Rtn!H53:H112)),CORREL(ETL_Rtn!$C53:$C112,ETL_Rtn!H53:H112),"")</f>
        <v>0.34659430378125156</v>
      </c>
      <c r="O102" s="85">
        <f ca="1">IF(ISNUMBER(CORREL(ETL_Rtn!$C53:$C112,ETL_Rtn!I53:I112)),CORREL(ETL_Rtn!$C53:$C112,ETL_Rtn!I53:I112),"")</f>
        <v>0.83425527216315332</v>
      </c>
      <c r="P102" s="85">
        <f ca="1">IF(ISNUMBER(CORREL(ETL_Rtn!$C53:$C112,ETL_Rtn!J53:J112)),CORREL(ETL_Rtn!$C53:$C112,ETL_Rtn!J53:J112),"")</f>
        <v>0.76153222196593995</v>
      </c>
      <c r="Q102" s="85">
        <f ca="1">IF(ISNUMBER(CORREL(ETL_Rtn!$C53:$C112,ETL_Rtn!K53:K112)),CORREL(ETL_Rtn!$C53:$C112,ETL_Rtn!K53:K112),"")</f>
        <v>0.20613170472634554</v>
      </c>
      <c r="R102" s="85">
        <f ca="1">IF(ISNUMBER(CORREL(ETL_Rtn!$C53:$C112,ETL_Rtn!L53:L112)),CORREL(ETL_Rtn!$C53:$C112,ETL_Rtn!L53:L112),"")</f>
        <v>0.35308179261623412</v>
      </c>
      <c r="S102" s="85">
        <f ca="1">IF(ISNUMBER(CORREL(ETL_Rtn!$C53:$C112,ETL_Rtn!M53:M112)),CORREL(ETL_Rtn!$C53:$C112,ETL_Rtn!M53:M112),"")</f>
        <v>0.39110177649737371</v>
      </c>
      <c r="T102" s="85">
        <f ca="1">IF(ISNUMBER(CORREL(ETL_Rtn!$C53:$C112,ETL_Rtn!N53:N112)),CORREL(ETL_Rtn!$C53:$C112,ETL_Rtn!N53:N112),"")</f>
        <v>0.45518737213695742</v>
      </c>
      <c r="U102" s="85">
        <f ca="1">IF(ISNUMBER(CORREL(ETL_Rtn!$C53:$C112,ETL_Rtn!O53:O112)),CORREL(ETL_Rtn!$C53:$C112,ETL_Rtn!O53:O112),"")</f>
        <v>0.16152023571804927</v>
      </c>
      <c r="V102" s="85">
        <f ca="1">IF(ISNUMBER(CORREL(ETL_Rtn!$C53:$C112,ETL_Rtn!P53:P112)),CORREL(ETL_Rtn!$C53:$C112,ETL_Rtn!P53:P112),"")</f>
        <v>0.4364256562444388</v>
      </c>
      <c r="W102" s="85">
        <f ca="1">IF(ISNUMBER(CORREL(ETL_Rtn!$C53:$C112,ETL_Rtn!Q53:Q112)),CORREL(ETL_Rtn!$C53:$C112,ETL_Rtn!Q53:Q112),"")</f>
        <v>1.8582496744642709E-2</v>
      </c>
      <c r="X102" s="85">
        <f ca="1">IF(ISNUMBER(CORREL(ETL_Rtn!$C53:$C112,ETL_Rtn!R53:R112)),CORREL(ETL_Rtn!$C53:$C112,ETL_Rtn!R53:R112),"")</f>
        <v>0.2927261113130839</v>
      </c>
      <c r="Y102" s="85">
        <f ca="1">IF(ISNUMBER(CORREL(ETL_Rtn!$C53:$C112,ETL_Rtn!S53:S112)),CORREL(ETL_Rtn!$C53:$C112,ETL_Rtn!S53:S112),"")</f>
        <v>0.14143323622947321</v>
      </c>
      <c r="Z102" s="85">
        <f ca="1">IF(ISNUMBER(CORREL(ETL_Rtn!$C53:$C112,ETL_Rtn!T53:T112)),CORREL(ETL_Rtn!$C53:$C112,ETL_Rtn!T53:T112),"")</f>
        <v>0.22377579169218217</v>
      </c>
      <c r="AA102" s="85">
        <f ca="1">IF(ISNUMBER(CORREL(ETL_Rtn!$C53:$C112,ETL_Rtn!U53:U112)),CORREL(ETL_Rtn!$C53:$C112,ETL_Rtn!U53:U112),"")</f>
        <v>6.5286151533034187E-2</v>
      </c>
      <c r="AB102" s="85">
        <f ca="1">IF(ISNUMBER(CORREL(ETL_Rtn!$C53:$C112,ETL_Rtn!V53:V112)),CORREL(ETL_Rtn!$C53:$C112,ETL_Rtn!V53:V112),"")</f>
        <v>2.3538978275854987E-2</v>
      </c>
      <c r="AC102" s="85">
        <f ca="1">IF(ISNUMBER(CORREL(ETL_Rtn!$C53:$C112,ETL_Rtn!W53:W112)),CORREL(ETL_Rtn!$C53:$C112,ETL_Rtn!W53:W112),"")</f>
        <v>-0.16568321366269392</v>
      </c>
      <c r="AD102" s="85">
        <f ca="1">IF(ISNUMBER(CORREL(ETL_Rtn!$C53:$C112,ETL_Rtn!X53:X112)),CORREL(ETL_Rtn!$C53:$C112,ETL_Rtn!X53:X112),"")</f>
        <v>-0.16026850864851858</v>
      </c>
      <c r="AE102" s="85">
        <f ca="1">IF(ISNUMBER(CORREL(ETL_Rtn!$C53:$C112,ETL_Rtn!Y53:Y112)),CORREL(ETL_Rtn!$C53:$C112,ETL_Rtn!Y53:Y112),"")</f>
        <v>-0.18639519412821828</v>
      </c>
      <c r="AF102" s="85">
        <f ca="1">IF(ISNUMBER(CORREL(ETL_Rtn!$C53:$C112,ETL_Rtn!Z53:Z112)),CORREL(ETL_Rtn!$C53:$C112,ETL_Rtn!Z53:Z112),"")</f>
        <v>-0.20603645144581975</v>
      </c>
      <c r="AG102" s="85">
        <f ca="1">IF(ISNUMBER(CORREL(ETL_Rtn!$C53:$C112,ETL_Rtn!AA53:AA112)),CORREL(ETL_Rtn!$C53:$C112,ETL_Rtn!AA53:AA112),"")</f>
        <v>-0.2142633434555116</v>
      </c>
      <c r="AH102" s="85">
        <f ca="1">IF(ISNUMBER(CORREL(ETL_Rtn!$C53:$C112,ETL_Rtn!AB53:AB112)),CORREL(ETL_Rtn!$C53:$C112,ETL_Rtn!AB53:AB112),"")</f>
        <v>-0.22302614649537811</v>
      </c>
      <c r="AI102" s="85">
        <f ca="1">IF(ISNUMBER(CORREL(ETL_Rtn!$C53:$C112,ETL_Rtn!AC53:AC112)),CORREL(ETL_Rtn!$C53:$C112,ETL_Rtn!AC53:AC112),"")</f>
        <v>0.20956270555221188</v>
      </c>
      <c r="AJ102" s="85">
        <f ca="1">IF(ISNUMBER(CORREL(ETL_Rtn!$C53:$C112,ETL_Rtn!AD53:AD112)),CORREL(ETL_Rtn!$C53:$C112,ETL_Rtn!AD53:AD112),"")</f>
        <v>0.14720120245866719</v>
      </c>
      <c r="AK102" s="85">
        <f ca="1">IF(ISNUMBER(CORREL(ETL_Rtn!$C53:$C112,ETL_Rtn!AE53:AE112)),CORREL(ETL_Rtn!$C53:$C112,ETL_Rtn!AE53:AE112),"")</f>
        <v>-0.14973977324490975</v>
      </c>
      <c r="AL102" s="85">
        <f ca="1">IF(ISNUMBER(CORREL(ETL_Rtn!$C53:$C112,ETL_Rtn!AF53:AF112)),CORREL(ETL_Rtn!$C53:$C112,ETL_Rtn!AF53:AF112),"")</f>
        <v>-0.18090211752194585</v>
      </c>
      <c r="AM102" s="85">
        <f ca="1">IF(ISNUMBER(CORREL(ETL_Rtn!$C53:$C112,ETL_Rtn!AG53:AG112)),CORREL(ETL_Rtn!$C53:$C112,ETL_Rtn!AG53:AG112),"")</f>
        <v>9.9102150159540159E-2</v>
      </c>
      <c r="AN102" s="85">
        <f ca="1">IF(ISNUMBER(CORREL(ETL_Rtn!$C53:$C112,ETL_Rtn!AH53:AH112)),CORREL(ETL_Rtn!$C53:$C112,ETL_Rtn!AH53:AH112),"")</f>
        <v>-0.13093869725883636</v>
      </c>
      <c r="AO102" s="85">
        <f ca="1">IF(ISNUMBER(CORREL(ETL_Rtn!$C53:$C112,ETL_Rtn!AI53:AI112)),CORREL(ETL_Rtn!$C53:$C112,ETL_Rtn!AI53:AI112),"")</f>
        <v>-0.13060055642446974</v>
      </c>
      <c r="AP102" s="85">
        <f ca="1">IF(ISNUMBER(CORREL(ETL_Rtn!$C53:$C112,ETL_Rtn!AJ53:AJ112)),CORREL(ETL_Rtn!$C53:$C112,ETL_Rtn!AJ53:AJ112),"")</f>
        <v>-0.13397287122247192</v>
      </c>
      <c r="AQ102" s="85">
        <f ca="1">IF(ISNUMBER(CORREL(ETL_Rtn!$C53:$C112,ETL_Rtn!AK53:AK112)),CORREL(ETL_Rtn!$C53:$C112,ETL_Rtn!AK53:AK112),"")</f>
        <v>-0.18683553546002743</v>
      </c>
      <c r="AR102" s="85">
        <f ca="1">IF(ISNUMBER(CORREL(ETL_Rtn!$C53:$C112,ETL_Rtn!AL53:AL112)),CORREL(ETL_Rtn!$C53:$C112,ETL_Rtn!AL53:AL112),"")</f>
        <v>-0.12905575738172981</v>
      </c>
      <c r="AS102" s="85">
        <f ca="1">IF(ISNUMBER(CORREL(ETL_Rtn!$C53:$C112,ETL_Rtn!AM53:AM112)),CORREL(ETL_Rtn!$C53:$C112,ETL_Rtn!AM53:AM112),"")</f>
        <v>0.22413128777593375</v>
      </c>
      <c r="AT102" s="85">
        <f ca="1">IF(ISNUMBER(CORREL(ETL_Rtn!$C53:$C112,ETL_Rtn!AN53:AN112)),CORREL(ETL_Rtn!$C53:$C112,ETL_Rtn!AN53:AN112),"")</f>
        <v>0.30285440340587683</v>
      </c>
      <c r="AU102" s="85">
        <f ca="1">IF(ISNUMBER(CORREL(ETL_Rtn!$C53:$C112,ETL_Rtn!AO53:AO112)),CORREL(ETL_Rtn!$C53:$C112,ETL_Rtn!AO53:AO112),"")</f>
        <v>0.13329308434134821</v>
      </c>
      <c r="AV102" s="85">
        <f ca="1">IF(ISNUMBER(CORREL(ETL_Rtn!$C53:$C112,ETL_Rtn!AP53:AP112)),CORREL(ETL_Rtn!$C53:$C112,ETL_Rtn!AP53:AP112),"")</f>
        <v>0.22440188622199939</v>
      </c>
      <c r="AW102" s="85">
        <f ca="1">IF(ISNUMBER(CORREL(ETL_Rtn!$C53:$C112,ETL_Rtn!AQ53:AQ112)),CORREL(ETL_Rtn!$C53:$C112,ETL_Rtn!AQ53:AQ112),"")</f>
        <v>5.8657140600214687E-2</v>
      </c>
      <c r="AX102" s="85">
        <f ca="1">IF(ISNUMBER(CORREL(ETL_Rtn!$C53:$C112,ETL_Rtn!AR53:AR112)),CORREL(ETL_Rtn!$C53:$C112,ETL_Rtn!AR53:AR112),"")</f>
        <v>-2.6802579777024195E-2</v>
      </c>
      <c r="AY102" s="85">
        <f ca="1">IF(ISNUMBER(CORREL(ETL_Rtn!$C53:$C112,ETL_Rtn!AS53:AS112)),CORREL(ETL_Rtn!$C53:$C112,ETL_Rtn!AS53:AS112),"")</f>
        <v>-3.0161114930059924E-2</v>
      </c>
      <c r="AZ102" s="85">
        <f ca="1">IF(ISNUMBER(CORREL(ETL_Rtn!$C53:$C112,ETL_Rtn!AT53:AT112)),CORREL(ETL_Rtn!$C53:$C112,ETL_Rtn!AT53:AT112),"")</f>
        <v>-0.15959501395057551</v>
      </c>
      <c r="BA102" s="85">
        <f ca="1">IF(ISNUMBER(CORREL(ETL_Rtn!$C53:$C112,ETL_Rtn!AU53:AU112)),CORREL(ETL_Rtn!$C53:$C112,ETL_Rtn!AU53:AU112),"")</f>
        <v>-0.25915515637936476</v>
      </c>
      <c r="BB102" s="85">
        <f ca="1">IF(ISNUMBER(CORREL(ETL_Rtn!$C53:$C112,ETL_Rtn!AV53:AV112)),CORREL(ETL_Rtn!$C53:$C112,ETL_Rtn!AV53:AV112),"")</f>
        <v>-0.15397882329633714</v>
      </c>
      <c r="BC102" s="85">
        <f ca="1">IF(ISNUMBER(CORREL(ETL_Rtn!$C53:$C112,ETL_Rtn!AW53:AW112)),CORREL(ETL_Rtn!$C53:$C112,ETL_Rtn!AW53:AW112),"")</f>
        <v>-0.30540448938546788</v>
      </c>
      <c r="BD102" s="85">
        <f ca="1">IF(ISNUMBER(CORREL(ETL_Rtn!$C53:$C112,ETL_Rtn!AX53:AX112)),CORREL(ETL_Rtn!$C53:$C112,ETL_Rtn!AX53:AX112),"")</f>
        <v>-0.32424204954561608</v>
      </c>
      <c r="BE102" s="85">
        <f ca="1">IF(ISNUMBER(CORREL(ETL_Rtn!$C53:$C112,ETL_Rtn!AY53:AY112)),CORREL(ETL_Rtn!$C53:$C112,ETL_Rtn!AY53:AY112),"")</f>
        <v>-0.12166239574684505</v>
      </c>
      <c r="BF102" s="85">
        <f ca="1">IF(ISNUMBER(CORREL(ETL_Rtn!$C53:$C112,ETL_Rtn!AZ53:AZ112)),CORREL(ETL_Rtn!$C53:$C112,ETL_Rtn!AZ53:AZ112),"")</f>
        <v>-0.18390569965863687</v>
      </c>
      <c r="BG102" s="85">
        <f ca="1">IF(ISNUMBER(CORREL(ETL_Rtn!$C53:$C112,ETL_Rtn!BA53:BA112)),CORREL(ETL_Rtn!$C53:$C112,ETL_Rtn!BA53:BA112),"")</f>
        <v>-0.2299979559145145</v>
      </c>
      <c r="BH102" s="85">
        <f ca="1">IF(ISNUMBER(CORREL(ETL_Rtn!$C53:$C112,ETL_Rtn!BB53:BB112)),CORREL(ETL_Rtn!$C53:$C112,ETL_Rtn!BB53:BB112),"")</f>
        <v>-0.1238837474255563</v>
      </c>
      <c r="BI102" s="85">
        <f ca="1">IF(ISNUMBER(CORREL(ETL_Rtn!$C53:$C112,ETL_Rtn!BC53:BC112)),CORREL(ETL_Rtn!$C53:$C112,ETL_Rtn!BC53:BC112),"")</f>
        <v>-0.31728074489046837</v>
      </c>
      <c r="BJ102" s="85">
        <f ca="1">IF(ISNUMBER(CORREL(ETL_Rtn!$C53:$C112,ETL_Rtn!BD53:BD112)),CORREL(ETL_Rtn!$C53:$C112,ETL_Rtn!BD53:BD112),"")</f>
        <v>-0.36597317759264986</v>
      </c>
      <c r="BK102" s="85">
        <f ca="1">IF(ISNUMBER(CORREL(ETL_Rtn!$C53:$C112,ETL_Rtn!BE53:BE112)),CORREL(ETL_Rtn!$C53:$C112,ETL_Rtn!BE53:BE112),"")</f>
        <v>-0.29727995565810605</v>
      </c>
      <c r="BL102" s="85">
        <f ca="1">IF(ISNUMBER(CORREL(ETL_Rtn!$C53:$C112,ETL_Rtn!BF53:BF112)),CORREL(ETL_Rtn!$C53:$C112,ETL_Rtn!BF53:BF112),"")</f>
        <v>-1.5837977298870185E-2</v>
      </c>
      <c r="BM102" s="85">
        <f ca="1">IF(ISNUMBER(CORREL(ETL_Rtn!$C53:$C112,ETL_Rtn!BG53:BG112)),CORREL(ETL_Rtn!$C53:$C112,ETL_Rtn!BG53:BG112),"")</f>
        <v>0.16982532161330685</v>
      </c>
      <c r="BN102" s="85">
        <f ca="1">IF(ISNUMBER(CORREL(ETL_Rtn!$C53:$C112,ETL_Rtn!BH53:BH112)),CORREL(ETL_Rtn!$C53:$C112,ETL_Rtn!BH53:BH112),"")</f>
        <v>0.24905414769569523</v>
      </c>
      <c r="BO102" s="85">
        <f ca="1">IF(ISNUMBER(CORREL(ETL_Rtn!$C53:$C112,ETL_Rtn!BI53:BI112)),CORREL(ETL_Rtn!$C53:$C112,ETL_Rtn!BI53:BI112),"")</f>
        <v>0.29197414810202132</v>
      </c>
      <c r="BP102" s="85">
        <f ca="1">IF(ISNUMBER(CORREL(ETL_Rtn!$C53:$C112,ETL_Rtn!BJ53:BJ112)),CORREL(ETL_Rtn!$C53:$C112,ETL_Rtn!BJ53:BJ112),"")</f>
        <v>-8.6014558773159971E-2</v>
      </c>
      <c r="BQ102" s="85">
        <f ca="1">IF(ISNUMBER(CORREL(ETL_Rtn!$C53:$C112,ETL_Rtn!BK53:BK112)),CORREL(ETL_Rtn!$C53:$C112,ETL_Rtn!BK53:BK112),"")</f>
        <v>0.24097807161507018</v>
      </c>
      <c r="BR102" s="85">
        <f ca="1">IF(ISNUMBER(CORREL(ETL_Rtn!$C53:$C112,ETL_Rtn!BL53:BL112)),CORREL(ETL_Rtn!$C53:$C112,ETL_Rtn!BL53:BL112),"")</f>
        <v>9.6168549615747889E-2</v>
      </c>
      <c r="BS102" s="85">
        <f ca="1">IF(ISNUMBER(CORREL(ETL_Rtn!$C53:$C112,ETL_Rtn!BM53:BM112)),CORREL(ETL_Rtn!$C53:$C112,ETL_Rtn!BM53:BM112),"")</f>
        <v>0.19477191038947339</v>
      </c>
      <c r="BT102" s="85">
        <f ca="1">IF(ISNUMBER(CORREL(ETL_Rtn!$C53:$C112,ETL_Rtn!BN53:BN112)),CORREL(ETL_Rtn!$C53:$C112,ETL_Rtn!BN53:BN112),"")</f>
        <v>9.0475851077006009E-2</v>
      </c>
      <c r="BU102" s="85">
        <f ca="1">IF(ISNUMBER(CORREL(ETL_Rtn!$C53:$C112,ETL_Rtn!BO53:BO112)),CORREL(ETL_Rtn!$C53:$C112,ETL_Rtn!BO53:BO112),"")</f>
        <v>-0.23504597912395658</v>
      </c>
      <c r="BV102" s="85">
        <f ca="1">IF(ISNUMBER(CORREL(ETL_Rtn!$C53:$C112,ETL_Rtn!BP53:BP112)),CORREL(ETL_Rtn!$C53:$C112,ETL_Rtn!BP53:BP112),"")</f>
        <v>3.1492940035801109E-2</v>
      </c>
      <c r="BW102" s="85">
        <f ca="1">IF(ISNUMBER(CORREL(ETL_Rtn!$C53:$C112,ETL_Rtn!BQ53:BQ112)),CORREL(ETL_Rtn!$C53:$C112,ETL_Rtn!BQ53:BQ112),"")</f>
        <v>-0.23957895915123978</v>
      </c>
      <c r="BY102" s="85">
        <f ca="1">VLOOKUP($E102,ETL_Price!$B$5:$CB$187,Main!BY$51,0)</f>
        <v>2767.56</v>
      </c>
      <c r="BZ102" s="85">
        <f ca="1">VLOOKUP($E102,ETL_Price!$B$5:$CB$187,Main!BZ$51,0)</f>
        <v>3595.24</v>
      </c>
      <c r="CA102" s="85">
        <f ca="1">VLOOKUP($E102,ETL_Price!$B$5:$CB$187,Main!CA$51,0)</f>
        <v>79365.440000000002</v>
      </c>
      <c r="CB102" s="85">
        <f ca="1">VLOOKUP($E102,ETL_Price!$B$5:$CB$187,Main!CB$51,0)</f>
        <v>23710.43</v>
      </c>
      <c r="CC102" s="85">
        <f ca="1">VLOOKUP($E102,ETL_Price!$B$5:$CB$187,Main!CC$51,0)</f>
        <v>31120.39</v>
      </c>
      <c r="CD102" s="85">
        <f ca="1">VLOOKUP($E102,ETL_Price!$B$5:$CB$187,Main!CD$51,0)</f>
        <v>12295.52</v>
      </c>
      <c r="CE102" s="85">
        <f ca="1">VLOOKUP($E102,ETL_Price!$B$5:$CB$187,Main!CE$51,0)</f>
        <v>2301.15</v>
      </c>
      <c r="CF102" s="85">
        <f ca="1">VLOOKUP($E102,ETL_Price!$B$5:$CB$187,Main!CF$51,0)</f>
        <v>2566.2800000000002</v>
      </c>
      <c r="CG102" s="85">
        <f ca="1">VLOOKUP($E102,ETL_Price!$B$5:$CB$187,Main!CG$51,0)</f>
        <v>234.6611</v>
      </c>
      <c r="CH102" s="85">
        <f ca="1">VLOOKUP($E102,ETL_Price!$B$5:$CB$187,Main!CH$51,0)</f>
        <v>292.91000000000003</v>
      </c>
      <c r="CI102" s="85">
        <f ca="1">VLOOKUP($E102,ETL_Price!$B$5:$CB$187,Main!CI$51,0)</f>
        <v>273.43</v>
      </c>
      <c r="CJ102" s="85">
        <f ca="1">VLOOKUP($E102,ETL_Price!$B$5:$CB$187,Main!CJ$51,0)</f>
        <v>249.92</v>
      </c>
      <c r="CK102" s="85">
        <f ca="1">VLOOKUP($E102,ETL_Price!$B$5:$CB$187,Main!CK$51,0)</f>
        <v>236.89410000000001</v>
      </c>
      <c r="CL102" s="85">
        <f ca="1">VLOOKUP($E102,ETL_Price!$B$5:$CB$187,Main!CL$51,0)</f>
        <v>235.06489999999999</v>
      </c>
      <c r="CM102" s="85">
        <f ca="1">VLOOKUP($E102,ETL_Price!$B$5:$CB$187,Main!CM$51,0)</f>
        <v>132.09649999999999</v>
      </c>
      <c r="CN102" s="85">
        <f ca="1">VLOOKUP($E102,ETL_Price!$B$5:$CB$187,Main!CN$51,0)</f>
        <v>230.60550000000001</v>
      </c>
      <c r="CO102" s="85">
        <f ca="1">VLOOKUP($E102,ETL_Price!$B$5:$CB$187,Main!CO$51,0)</f>
        <v>70.2</v>
      </c>
      <c r="CP102" s="85">
        <f ca="1">VLOOKUP($E102,ETL_Price!$B$5:$CB$187,Main!CP$51,0)</f>
        <v>124.56</v>
      </c>
      <c r="CQ102" s="85">
        <f ca="1">VLOOKUP($E102,ETL_Price!$B$5:$CB$187,Main!CQ$51,0)</f>
        <v>484.21469999999999</v>
      </c>
      <c r="CR102" s="85">
        <f ca="1">VLOOKUP($E102,ETL_Price!$B$5:$CB$187,Main!CR$51,0)</f>
        <v>218.76730000000001</v>
      </c>
      <c r="CS102" s="85">
        <f ca="1">VLOOKUP($E102,ETL_Price!$B$5:$CB$187,Main!CS$51,0)</f>
        <v>256.94220000000001</v>
      </c>
      <c r="CT102" s="85">
        <f ca="1">VLOOKUP($E102,ETL_Price!$B$5:$CB$187,Main!CT$51,0)</f>
        <v>2036.71</v>
      </c>
      <c r="CU102" s="85">
        <f ca="1">VLOOKUP($E102,ETL_Price!$B$5:$CB$187,Main!CU$51,0)</f>
        <v>2185.2600000000002</v>
      </c>
      <c r="CV102" s="85">
        <f ca="1">VLOOKUP($E102,ETL_Price!$B$5:$CB$187,Main!CV$51,0)</f>
        <v>2889.41</v>
      </c>
      <c r="CW102" s="85">
        <f ca="1">VLOOKUP($E102,ETL_Price!$B$5:$CB$187,Main!CW$51,0)</f>
        <v>150.03399999999999</v>
      </c>
      <c r="CX102" s="85">
        <f ca="1">VLOOKUP($E102,ETL_Price!$B$5:$CB$187,Main!CX$51,0)</f>
        <v>1317.527</v>
      </c>
      <c r="CY102" s="85">
        <f ca="1">VLOOKUP($E102,ETL_Price!$B$5:$CB$187,Main!CY$51,0)</f>
        <v>214.5838</v>
      </c>
      <c r="CZ102" s="85">
        <f ca="1">VLOOKUP($E102,ETL_Price!$B$5:$CB$187,Main!CZ$51,0)</f>
        <v>190.93299999999999</v>
      </c>
      <c r="DA102" s="85">
        <f ca="1">VLOOKUP($E102,ETL_Price!$B$5:$CB$187,Main!DA$51,0)</f>
        <v>288.78609999999998</v>
      </c>
      <c r="DB102" s="85">
        <f ca="1">VLOOKUP($E102,ETL_Price!$B$5:$CB$187,Main!DB$51,0)</f>
        <v>203.8408</v>
      </c>
      <c r="DC102" s="85">
        <f ca="1">VLOOKUP($E102,ETL_Price!$B$5:$CB$187,Main!DC$51,0)</f>
        <v>203.39760000000001</v>
      </c>
      <c r="DD102" s="85">
        <f ca="1">VLOOKUP($E102,ETL_Price!$B$5:$CB$187,Main!DD$51,0)</f>
        <v>225.74369999999999</v>
      </c>
      <c r="DE102" s="85">
        <f ca="1">VLOOKUP($E102,ETL_Price!$B$5:$CB$187,Main!DE$51,0)</f>
        <v>219.0557</v>
      </c>
      <c r="DF102" s="85">
        <f ca="1">VLOOKUP($E102,ETL_Price!$B$5:$CB$187,Main!DF$51,0)</f>
        <v>285.35939999999999</v>
      </c>
      <c r="DG102" s="85">
        <f ca="1">VLOOKUP($E102,ETL_Price!$B$5:$CB$187,Main!DG$51,0)</f>
        <v>2.5366999999999997</v>
      </c>
      <c r="DH102" s="85">
        <f ca="1">VLOOKUP($E102,ETL_Price!$B$5:$CB$187,Main!DH$51,0)</f>
        <v>0.58099999999999996</v>
      </c>
      <c r="DI102" s="85">
        <f ca="1">VLOOKUP($E102,ETL_Price!$B$5:$CB$187,Main!DI$51,0)</f>
        <v>1.9106000000000001</v>
      </c>
      <c r="DJ102" s="85">
        <f ca="1">VLOOKUP($E102,ETL_Price!$B$5:$CB$187,Main!DJ$51,0)</f>
        <v>2.0169000000000001</v>
      </c>
      <c r="DK102" s="85">
        <f ca="1">VLOOKUP($E102,ETL_Price!$B$5:$CB$187,Main!DK$51,0)</f>
        <v>2.3185000000000002</v>
      </c>
      <c r="DL102" s="85">
        <f ca="1">VLOOKUP($E102,ETL_Price!$B$5:$CB$187,Main!DL$51,0)</f>
        <v>1.446</v>
      </c>
      <c r="DM102" s="85">
        <f ca="1">VLOOKUP($E102,ETL_Price!$B$5:$CB$187,Main!DM$51,0)</f>
        <v>28.146599999999999</v>
      </c>
      <c r="DN102" s="85">
        <f ca="1">VLOOKUP($E102,ETL_Price!$B$5:$CB$187,Main!DN$51,0)</f>
        <v>-0.94</v>
      </c>
      <c r="DO102" s="85">
        <f ca="1">VLOOKUP($E102,ETL_Price!$B$5:$CB$187,Main!DO$51,0)</f>
        <v>229.82599999999999</v>
      </c>
      <c r="DP102" s="85">
        <f ca="1">VLOOKUP($E102,ETL_Price!$B$5:$CB$187,Main!DP$51,0)</f>
        <v>103.744</v>
      </c>
      <c r="DQ102" s="85">
        <f ca="1">VLOOKUP($E102,ETL_Price!$B$5:$CB$187,Main!DQ$51,0)</f>
        <v>46.832000000000001</v>
      </c>
      <c r="DR102" s="85">
        <f ca="1">VLOOKUP($E102,ETL_Price!$B$5:$CB$187,Main!DR$51,0)</f>
        <v>295.91899999999998</v>
      </c>
      <c r="DS102" s="85">
        <f ca="1">VLOOKUP($E102,ETL_Price!$B$5:$CB$187,Main!DS$51,0)</f>
        <v>110.58799999999999</v>
      </c>
      <c r="DT102" s="85">
        <f ca="1">VLOOKUP($E102,ETL_Price!$B$5:$CB$187,Main!DT$51,0)</f>
        <v>217.1823</v>
      </c>
      <c r="DU102" s="85">
        <f ca="1">VLOOKUP($E102,ETL_Price!$B$5:$CB$187,Main!DU$51,0)</f>
        <v>154.62289999999999</v>
      </c>
      <c r="DV102" s="85">
        <f ca="1">VLOOKUP($E102,ETL_Price!$B$5:$CB$187,Main!DV$51,0)</f>
        <v>425.01389999999998</v>
      </c>
      <c r="DW102" s="85">
        <f ca="1">VLOOKUP($E102,ETL_Price!$B$5:$CB$187,Main!DW$51,0)</f>
        <v>9.8800000000000008</v>
      </c>
      <c r="DX102" s="85">
        <f ca="1">VLOOKUP($E102,ETL_Price!$B$5:$CB$187,Main!DX$51,0)</f>
        <v>15.44</v>
      </c>
      <c r="DY102" s="85">
        <f ca="1">VLOOKUP($E102,ETL_Price!$B$5:$CB$187,Main!DY$51,0)</f>
        <v>6.8</v>
      </c>
      <c r="DZ102" s="85">
        <f ca="1">VLOOKUP($E102,ETL_Price!$B$5:$CB$187,Main!DZ$51,0)</f>
        <v>4.0724999999999998</v>
      </c>
      <c r="EA102" s="85">
        <f ca="1">VLOOKUP($E102,ETL_Price!$B$5:$CB$187,Main!EA$51,0)</f>
        <v>1322.5</v>
      </c>
      <c r="EB102" s="85">
        <f ca="1">VLOOKUP($E102,ETL_Price!$B$5:$CB$187,Main!EB$51,0)</f>
        <v>16.966000000000001</v>
      </c>
      <c r="EC102" s="85">
        <f ca="1">VLOOKUP($E102,ETL_Price!$B$5:$CB$187,Main!EC$51,0)</f>
        <v>63.8</v>
      </c>
      <c r="ED102" s="85">
        <f ca="1">VLOOKUP($E102,ETL_Price!$B$5:$CB$187,Main!ED$51,0)</f>
        <v>6.4907000000000004</v>
      </c>
      <c r="EE102" s="85">
        <f ca="1">VLOOKUP($E102,ETL_Price!$B$5:$CB$187,Main!EE$51,0)</f>
        <v>110.27</v>
      </c>
      <c r="EF102" s="85">
        <f ca="1">VLOOKUP($E102,ETL_Price!$B$5:$CB$187,Main!EF$51,0)</f>
        <v>1.2032</v>
      </c>
      <c r="EG102" s="85">
        <f ca="1">VLOOKUP($E102,ETL_Price!$B$5:$CB$187,Main!EG$51,0)</f>
        <v>1.3538000000000001</v>
      </c>
      <c r="EH102" s="85">
        <f ca="1">VLOOKUP($E102,ETL_Price!$B$5:$CB$187,Main!EH$51,0)</f>
        <v>111.26</v>
      </c>
      <c r="EI102" s="85">
        <f ca="1">VLOOKUP($E102,ETL_Price!$B$5:$CB$187,Main!EI$51,0)</f>
        <v>56.428600000000003</v>
      </c>
      <c r="EJ102" s="85">
        <f ca="1">VLOOKUP($E102,ETL_Price!$B$5:$CB$187,Main!EJ$51,0)</f>
        <v>12.391299999999999</v>
      </c>
      <c r="EK102" s="85">
        <f ca="1">VLOOKUP($E102,ETL_Price!$B$5:$CB$187,Main!EK$51,0)</f>
        <v>3.2145999999999999</v>
      </c>
    </row>
    <row r="103" spans="3:141">
      <c r="C103" s="85">
        <f>MATCH(E103,ETL_Price!$B$5:$B$187,0)</f>
        <v>50</v>
      </c>
      <c r="E103" s="119">
        <f>IF(ISNUMBER(Equities!$C55),Equities!B55,"")</f>
        <v>43110</v>
      </c>
      <c r="F103" s="120">
        <f ca="1">IF(ISNUMBER(OFFSET(INDIRECT($F$50),Main!$C103,1)),OFFSET(INDIRECT($F$50),Main!$C103,1)/100,"")</f>
        <v>0.14691599999999999</v>
      </c>
      <c r="G103" s="120">
        <f ca="1">IF(ISNUMBER(VLOOKUP($E103,ETL_Price!$B$5:$DV$187,G$50,0)),VLOOKUP($E103,ETL_Price!$B$5:$DV$187,G$50,0)/100,"")</f>
        <v>6.1100000000000002E-2</v>
      </c>
      <c r="H103" s="120">
        <f ca="1">IF(ISNUMBER(VLOOKUP($E103,ETL_Price!$B$5:$DV$187,H$50,0)),VLOOKUP($E103,ETL_Price!$B$5:$DV$187,H$50,0)/100,"")</f>
        <v>0.13339999999999999</v>
      </c>
      <c r="I103" s="120">
        <f ca="1">IF(ISNUMBER(VLOOKUP($E103,ETL_Price!$B$5:$DV$187,I$50,0)),VLOOKUP($E103,ETL_Price!$B$5:$DV$187,I$50,0)/100,"")</f>
        <v>0.18190000000000001</v>
      </c>
      <c r="K103" s="85">
        <f ca="1">IF(ISNUMBER(CORREL(ETL_Rtn!$C54:$C113,ETL_Rtn!E54:E113)),CORREL(ETL_Rtn!$C54:$C113,ETL_Rtn!E54:E113),"")</f>
        <v>0.30643896555024097</v>
      </c>
      <c r="L103" s="85">
        <f ca="1">IF(ISNUMBER(CORREL(ETL_Rtn!$C54:$C113,ETL_Rtn!F54:F113)),CORREL(ETL_Rtn!$C54:$C113,ETL_Rtn!F54:F113),"")</f>
        <v>0.11972282685956134</v>
      </c>
      <c r="M103" s="85">
        <f ca="1">IF(ISNUMBER(CORREL(ETL_Rtn!$C54:$C113,ETL_Rtn!G54:G113)),CORREL(ETL_Rtn!$C54:$C113,ETL_Rtn!G54:G113),"")</f>
        <v>0.16606627650314415</v>
      </c>
      <c r="N103" s="85">
        <f ca="1">IF(ISNUMBER(CORREL(ETL_Rtn!$C54:$C113,ETL_Rtn!H54:H113)),CORREL(ETL_Rtn!$C54:$C113,ETL_Rtn!H54:H113),"")</f>
        <v>0.32973991314961781</v>
      </c>
      <c r="O103" s="85">
        <f ca="1">IF(ISNUMBER(CORREL(ETL_Rtn!$C54:$C113,ETL_Rtn!I54:I113)),CORREL(ETL_Rtn!$C54:$C113,ETL_Rtn!I54:I113),"")</f>
        <v>0.84180923471666791</v>
      </c>
      <c r="P103" s="85">
        <f ca="1">IF(ISNUMBER(CORREL(ETL_Rtn!$C54:$C113,ETL_Rtn!J54:J113)),CORREL(ETL_Rtn!$C54:$C113,ETL_Rtn!J54:J113),"")</f>
        <v>0.77542089482166909</v>
      </c>
      <c r="Q103" s="85">
        <f ca="1">IF(ISNUMBER(CORREL(ETL_Rtn!$C54:$C113,ETL_Rtn!K54:K113)),CORREL(ETL_Rtn!$C54:$C113,ETL_Rtn!K54:K113),"")</f>
        <v>0.2090549301725757</v>
      </c>
      <c r="R103" s="85">
        <f ca="1">IF(ISNUMBER(CORREL(ETL_Rtn!$C54:$C113,ETL_Rtn!L54:L113)),CORREL(ETL_Rtn!$C54:$C113,ETL_Rtn!L54:L113),"")</f>
        <v>0.35618267289184996</v>
      </c>
      <c r="S103" s="85">
        <f ca="1">IF(ISNUMBER(CORREL(ETL_Rtn!$C54:$C113,ETL_Rtn!M54:M113)),CORREL(ETL_Rtn!$C54:$C113,ETL_Rtn!M54:M113),"")</f>
        <v>0.40241933196509105</v>
      </c>
      <c r="T103" s="85">
        <f ca="1">IF(ISNUMBER(CORREL(ETL_Rtn!$C54:$C113,ETL_Rtn!N54:N113)),CORREL(ETL_Rtn!$C54:$C113,ETL_Rtn!N54:N113),"")</f>
        <v>0.42795508157287954</v>
      </c>
      <c r="U103" s="85">
        <f ca="1">IF(ISNUMBER(CORREL(ETL_Rtn!$C54:$C113,ETL_Rtn!O54:O113)),CORREL(ETL_Rtn!$C54:$C113,ETL_Rtn!O54:O113),"")</f>
        <v>0.14514741104129097</v>
      </c>
      <c r="V103" s="85">
        <f ca="1">IF(ISNUMBER(CORREL(ETL_Rtn!$C54:$C113,ETL_Rtn!P54:P113)),CORREL(ETL_Rtn!$C54:$C113,ETL_Rtn!P54:P113),"")</f>
        <v>0.4535108485364483</v>
      </c>
      <c r="W103" s="85">
        <f ca="1">IF(ISNUMBER(CORREL(ETL_Rtn!$C54:$C113,ETL_Rtn!Q54:Q113)),CORREL(ETL_Rtn!$C54:$C113,ETL_Rtn!Q54:Q113),"")</f>
        <v>5.807036535525794E-2</v>
      </c>
      <c r="X103" s="85">
        <f ca="1">IF(ISNUMBER(CORREL(ETL_Rtn!$C54:$C113,ETL_Rtn!R54:R113)),CORREL(ETL_Rtn!$C54:$C113,ETL_Rtn!R54:R113),"")</f>
        <v>0.25325811417671446</v>
      </c>
      <c r="Y103" s="85">
        <f ca="1">IF(ISNUMBER(CORREL(ETL_Rtn!$C54:$C113,ETL_Rtn!S54:S113)),CORREL(ETL_Rtn!$C54:$C113,ETL_Rtn!S54:S113),"")</f>
        <v>0.12919813257369553</v>
      </c>
      <c r="Z103" s="85">
        <f ca="1">IF(ISNUMBER(CORREL(ETL_Rtn!$C54:$C113,ETL_Rtn!T54:T113)),CORREL(ETL_Rtn!$C54:$C113,ETL_Rtn!T54:T113),"")</f>
        <v>0.23082125817902152</v>
      </c>
      <c r="AA103" s="85">
        <f ca="1">IF(ISNUMBER(CORREL(ETL_Rtn!$C54:$C113,ETL_Rtn!U54:U113)),CORREL(ETL_Rtn!$C54:$C113,ETL_Rtn!U54:U113),"")</f>
        <v>4.3997603968146101E-2</v>
      </c>
      <c r="AB103" s="85">
        <f ca="1">IF(ISNUMBER(CORREL(ETL_Rtn!$C54:$C113,ETL_Rtn!V54:V113)),CORREL(ETL_Rtn!$C54:$C113,ETL_Rtn!V54:V113),"")</f>
        <v>-3.4197967131168149E-2</v>
      </c>
      <c r="AC103" s="85">
        <f ca="1">IF(ISNUMBER(CORREL(ETL_Rtn!$C54:$C113,ETL_Rtn!W54:W113)),CORREL(ETL_Rtn!$C54:$C113,ETL_Rtn!W54:W113),"")</f>
        <v>-0.20273536900842468</v>
      </c>
      <c r="AD103" s="85">
        <f ca="1">IF(ISNUMBER(CORREL(ETL_Rtn!$C54:$C113,ETL_Rtn!X54:X113)),CORREL(ETL_Rtn!$C54:$C113,ETL_Rtn!X54:X113),"")</f>
        <v>-0.19799976457654445</v>
      </c>
      <c r="AE103" s="85">
        <f ca="1">IF(ISNUMBER(CORREL(ETL_Rtn!$C54:$C113,ETL_Rtn!Y54:Y113)),CORREL(ETL_Rtn!$C54:$C113,ETL_Rtn!Y54:Y113),"")</f>
        <v>-0.22289426202301524</v>
      </c>
      <c r="AF103" s="85">
        <f ca="1">IF(ISNUMBER(CORREL(ETL_Rtn!$C54:$C113,ETL_Rtn!Z54:Z113)),CORREL(ETL_Rtn!$C54:$C113,ETL_Rtn!Z54:Z113),"")</f>
        <v>-0.21741375785883793</v>
      </c>
      <c r="AG103" s="85">
        <f ca="1">IF(ISNUMBER(CORREL(ETL_Rtn!$C54:$C113,ETL_Rtn!AA54:AA113)),CORREL(ETL_Rtn!$C54:$C113,ETL_Rtn!AA54:AA113),"")</f>
        <v>-0.22979250791138092</v>
      </c>
      <c r="AH103" s="85">
        <f ca="1">IF(ISNUMBER(CORREL(ETL_Rtn!$C54:$C113,ETL_Rtn!AB54:AB113)),CORREL(ETL_Rtn!$C54:$C113,ETL_Rtn!AB54:AB113),"")</f>
        <v>-0.23731062615350035</v>
      </c>
      <c r="AI103" s="85">
        <f ca="1">IF(ISNUMBER(CORREL(ETL_Rtn!$C54:$C113,ETL_Rtn!AC54:AC113)),CORREL(ETL_Rtn!$C54:$C113,ETL_Rtn!AC54:AC113),"")</f>
        <v>0.23843823899217545</v>
      </c>
      <c r="AJ103" s="85">
        <f ca="1">IF(ISNUMBER(CORREL(ETL_Rtn!$C54:$C113,ETL_Rtn!AD54:AD113)),CORREL(ETL_Rtn!$C54:$C113,ETL_Rtn!AD54:AD113),"")</f>
        <v>0.11805113354428724</v>
      </c>
      <c r="AK103" s="85">
        <f ca="1">IF(ISNUMBER(CORREL(ETL_Rtn!$C54:$C113,ETL_Rtn!AE54:AE113)),CORREL(ETL_Rtn!$C54:$C113,ETL_Rtn!AE54:AE113),"")</f>
        <v>-0.17660511635228734</v>
      </c>
      <c r="AL103" s="85">
        <f ca="1">IF(ISNUMBER(CORREL(ETL_Rtn!$C54:$C113,ETL_Rtn!AF54:AF113)),CORREL(ETL_Rtn!$C54:$C113,ETL_Rtn!AF54:AF113),"")</f>
        <v>-0.20481869709530964</v>
      </c>
      <c r="AM103" s="85">
        <f ca="1">IF(ISNUMBER(CORREL(ETL_Rtn!$C54:$C113,ETL_Rtn!AG54:AG113)),CORREL(ETL_Rtn!$C54:$C113,ETL_Rtn!AG54:AG113),"")</f>
        <v>7.0172625064208557E-2</v>
      </c>
      <c r="AN103" s="85">
        <f ca="1">IF(ISNUMBER(CORREL(ETL_Rtn!$C54:$C113,ETL_Rtn!AH54:AH113)),CORREL(ETL_Rtn!$C54:$C113,ETL_Rtn!AH54:AH113),"")</f>
        <v>-0.14647688386925853</v>
      </c>
      <c r="AO103" s="85">
        <f ca="1">IF(ISNUMBER(CORREL(ETL_Rtn!$C54:$C113,ETL_Rtn!AI54:AI113)),CORREL(ETL_Rtn!$C54:$C113,ETL_Rtn!AI54:AI113),"")</f>
        <v>-0.1747612555212672</v>
      </c>
      <c r="AP103" s="85">
        <f ca="1">IF(ISNUMBER(CORREL(ETL_Rtn!$C54:$C113,ETL_Rtn!AJ54:AJ113)),CORREL(ETL_Rtn!$C54:$C113,ETL_Rtn!AJ54:AJ113),"")</f>
        <v>-0.16952775735858785</v>
      </c>
      <c r="AQ103" s="85">
        <f ca="1">IF(ISNUMBER(CORREL(ETL_Rtn!$C54:$C113,ETL_Rtn!AK54:AK113)),CORREL(ETL_Rtn!$C54:$C113,ETL_Rtn!AK54:AK113),"")</f>
        <v>-0.21076503593149309</v>
      </c>
      <c r="AR103" s="85">
        <f ca="1">IF(ISNUMBER(CORREL(ETL_Rtn!$C54:$C113,ETL_Rtn!AL54:AL113)),CORREL(ETL_Rtn!$C54:$C113,ETL_Rtn!AL54:AL113),"")</f>
        <v>-0.13057294047934229</v>
      </c>
      <c r="AS103" s="85">
        <f ca="1">IF(ISNUMBER(CORREL(ETL_Rtn!$C54:$C113,ETL_Rtn!AM54:AM113)),CORREL(ETL_Rtn!$C54:$C113,ETL_Rtn!AM54:AM113),"")</f>
        <v>0.24609500045665408</v>
      </c>
      <c r="AT103" s="85">
        <f ca="1">IF(ISNUMBER(CORREL(ETL_Rtn!$C54:$C113,ETL_Rtn!AN54:AN113)),CORREL(ETL_Rtn!$C54:$C113,ETL_Rtn!AN54:AN113),"")</f>
        <v>0.30232482641062175</v>
      </c>
      <c r="AU103" s="85">
        <f ca="1">IF(ISNUMBER(CORREL(ETL_Rtn!$C54:$C113,ETL_Rtn!AO54:AO113)),CORREL(ETL_Rtn!$C54:$C113,ETL_Rtn!AO54:AO113),"")</f>
        <v>8.4930826033193949E-2</v>
      </c>
      <c r="AV103" s="85">
        <f ca="1">IF(ISNUMBER(CORREL(ETL_Rtn!$C54:$C113,ETL_Rtn!AP54:AP113)),CORREL(ETL_Rtn!$C54:$C113,ETL_Rtn!AP54:AP113),"")</f>
        <v>0.19966422259148184</v>
      </c>
      <c r="AW103" s="85">
        <f ca="1">IF(ISNUMBER(CORREL(ETL_Rtn!$C54:$C113,ETL_Rtn!AQ54:AQ113)),CORREL(ETL_Rtn!$C54:$C113,ETL_Rtn!AQ54:AQ113),"")</f>
        <v>0.12280301047696862</v>
      </c>
      <c r="AX103" s="85">
        <f ca="1">IF(ISNUMBER(CORREL(ETL_Rtn!$C54:$C113,ETL_Rtn!AR54:AR113)),CORREL(ETL_Rtn!$C54:$C113,ETL_Rtn!AR54:AR113),"")</f>
        <v>5.5561230807860849E-3</v>
      </c>
      <c r="AY103" s="85">
        <f ca="1">IF(ISNUMBER(CORREL(ETL_Rtn!$C54:$C113,ETL_Rtn!AS54:AS113)),CORREL(ETL_Rtn!$C54:$C113,ETL_Rtn!AS54:AS113),"")</f>
        <v>-4.2560788396529874E-2</v>
      </c>
      <c r="AZ103" s="85">
        <f ca="1">IF(ISNUMBER(CORREL(ETL_Rtn!$C54:$C113,ETL_Rtn!AT54:AT113)),CORREL(ETL_Rtn!$C54:$C113,ETL_Rtn!AT54:AT113),"")</f>
        <v>-0.15095164909384765</v>
      </c>
      <c r="BA103" s="85">
        <f ca="1">IF(ISNUMBER(CORREL(ETL_Rtn!$C54:$C113,ETL_Rtn!AU54:AU113)),CORREL(ETL_Rtn!$C54:$C113,ETL_Rtn!AU54:AU113),"")</f>
        <v>-0.28741065444716996</v>
      </c>
      <c r="BB103" s="85">
        <f ca="1">IF(ISNUMBER(CORREL(ETL_Rtn!$C54:$C113,ETL_Rtn!AV54:AV113)),CORREL(ETL_Rtn!$C54:$C113,ETL_Rtn!AV54:AV113),"")</f>
        <v>-0.18610837110919554</v>
      </c>
      <c r="BC103" s="85">
        <f ca="1">IF(ISNUMBER(CORREL(ETL_Rtn!$C54:$C113,ETL_Rtn!AW54:AW113)),CORREL(ETL_Rtn!$C54:$C113,ETL_Rtn!AW54:AW113),"")</f>
        <v>-0.28778098820465231</v>
      </c>
      <c r="BD103" s="85">
        <f ca="1">IF(ISNUMBER(CORREL(ETL_Rtn!$C54:$C113,ETL_Rtn!AX54:AX113)),CORREL(ETL_Rtn!$C54:$C113,ETL_Rtn!AX54:AX113),"")</f>
        <v>-0.31270021339604653</v>
      </c>
      <c r="BE103" s="85">
        <f ca="1">IF(ISNUMBER(CORREL(ETL_Rtn!$C54:$C113,ETL_Rtn!AY54:AY113)),CORREL(ETL_Rtn!$C54:$C113,ETL_Rtn!AY54:AY113),"")</f>
        <v>-0.11140334302494428</v>
      </c>
      <c r="BF103" s="85">
        <f ca="1">IF(ISNUMBER(CORREL(ETL_Rtn!$C54:$C113,ETL_Rtn!AZ54:AZ113)),CORREL(ETL_Rtn!$C54:$C113,ETL_Rtn!AZ54:AZ113),"")</f>
        <v>-0.21078077436899836</v>
      </c>
      <c r="BG103" s="85">
        <f ca="1">IF(ISNUMBER(CORREL(ETL_Rtn!$C54:$C113,ETL_Rtn!BA54:BA113)),CORREL(ETL_Rtn!$C54:$C113,ETL_Rtn!BA54:BA113),"")</f>
        <v>-0.25673304610832398</v>
      </c>
      <c r="BH103" s="85">
        <f ca="1">IF(ISNUMBER(CORREL(ETL_Rtn!$C54:$C113,ETL_Rtn!BB54:BB113)),CORREL(ETL_Rtn!$C54:$C113,ETL_Rtn!BB54:BB113),"")</f>
        <v>-0.14589243619618195</v>
      </c>
      <c r="BI103" s="85">
        <f ca="1">IF(ISNUMBER(CORREL(ETL_Rtn!$C54:$C113,ETL_Rtn!BC54:BC113)),CORREL(ETL_Rtn!$C54:$C113,ETL_Rtn!BC54:BC113),"")</f>
        <v>-0.30728306465805955</v>
      </c>
      <c r="BJ103" s="85">
        <f ca="1">IF(ISNUMBER(CORREL(ETL_Rtn!$C54:$C113,ETL_Rtn!BD54:BD113)),CORREL(ETL_Rtn!$C54:$C113,ETL_Rtn!BD54:BD113),"")</f>
        <v>-0.35865290316878723</v>
      </c>
      <c r="BK103" s="85">
        <f ca="1">IF(ISNUMBER(CORREL(ETL_Rtn!$C54:$C113,ETL_Rtn!BE54:BE113)),CORREL(ETL_Rtn!$C54:$C113,ETL_Rtn!BE54:BE113),"")</f>
        <v>-0.30741046728404342</v>
      </c>
      <c r="BL103" s="85">
        <f ca="1">IF(ISNUMBER(CORREL(ETL_Rtn!$C54:$C113,ETL_Rtn!BF54:BF113)),CORREL(ETL_Rtn!$C54:$C113,ETL_Rtn!BF54:BF113),"")</f>
        <v>-2.3798965777944835E-2</v>
      </c>
      <c r="BM103" s="85">
        <f ca="1">IF(ISNUMBER(CORREL(ETL_Rtn!$C54:$C113,ETL_Rtn!BG54:BG113)),CORREL(ETL_Rtn!$C54:$C113,ETL_Rtn!BG54:BG113),"")</f>
        <v>0.14044633857216654</v>
      </c>
      <c r="BN103" s="85">
        <f ca="1">IF(ISNUMBER(CORREL(ETL_Rtn!$C54:$C113,ETL_Rtn!BH54:BH113)),CORREL(ETL_Rtn!$C54:$C113,ETL_Rtn!BH54:BH113),"")</f>
        <v>0.19719877559922303</v>
      </c>
      <c r="BO103" s="85">
        <f ca="1">IF(ISNUMBER(CORREL(ETL_Rtn!$C54:$C113,ETL_Rtn!BI54:BI113)),CORREL(ETL_Rtn!$C54:$C113,ETL_Rtn!BI54:BI113),"")</f>
        <v>0.32304034151453265</v>
      </c>
      <c r="BP103" s="85">
        <f ca="1">IF(ISNUMBER(CORREL(ETL_Rtn!$C54:$C113,ETL_Rtn!BJ54:BJ113)),CORREL(ETL_Rtn!$C54:$C113,ETL_Rtn!BJ54:BJ113),"")</f>
        <v>-6.2213498961584533E-2</v>
      </c>
      <c r="BQ103" s="85">
        <f ca="1">IF(ISNUMBER(CORREL(ETL_Rtn!$C54:$C113,ETL_Rtn!BK54:BK113)),CORREL(ETL_Rtn!$C54:$C113,ETL_Rtn!BK54:BK113),"")</f>
        <v>0.2383086410504586</v>
      </c>
      <c r="BR103" s="85">
        <f ca="1">IF(ISNUMBER(CORREL(ETL_Rtn!$C54:$C113,ETL_Rtn!BL54:BL113)),CORREL(ETL_Rtn!$C54:$C113,ETL_Rtn!BL54:BL113),"")</f>
        <v>5.8844161532301549E-2</v>
      </c>
      <c r="BS103" s="85">
        <f ca="1">IF(ISNUMBER(CORREL(ETL_Rtn!$C54:$C113,ETL_Rtn!BM54:BM113)),CORREL(ETL_Rtn!$C54:$C113,ETL_Rtn!BM54:BM113),"")</f>
        <v>0.21515853932560861</v>
      </c>
      <c r="BT103" s="85">
        <f ca="1">IF(ISNUMBER(CORREL(ETL_Rtn!$C54:$C113,ETL_Rtn!BN54:BN113)),CORREL(ETL_Rtn!$C54:$C113,ETL_Rtn!BN54:BN113),"")</f>
        <v>0.11215690143951509</v>
      </c>
      <c r="BU103" s="85">
        <f ca="1">IF(ISNUMBER(CORREL(ETL_Rtn!$C54:$C113,ETL_Rtn!BO54:BO113)),CORREL(ETL_Rtn!$C54:$C113,ETL_Rtn!BO54:BO113),"")</f>
        <v>-0.2254464019993038</v>
      </c>
      <c r="BV103" s="85">
        <f ca="1">IF(ISNUMBER(CORREL(ETL_Rtn!$C54:$C113,ETL_Rtn!BP54:BP113)),CORREL(ETL_Rtn!$C54:$C113,ETL_Rtn!BP54:BP113),"")</f>
        <v>4.4195849266932777E-2</v>
      </c>
      <c r="BW103" s="85">
        <f ca="1">IF(ISNUMBER(CORREL(ETL_Rtn!$C54:$C113,ETL_Rtn!BQ54:BQ113)),CORREL(ETL_Rtn!$C54:$C113,ETL_Rtn!BQ54:BQ113),"")</f>
        <v>-0.23606447093609484</v>
      </c>
      <c r="BY103" s="85">
        <f ca="1">VLOOKUP($E103,ETL_Price!$B$5:$CB$187,Main!BY$51,0)</f>
        <v>2748.23</v>
      </c>
      <c r="BZ103" s="85">
        <f ca="1">VLOOKUP($E103,ETL_Price!$B$5:$CB$187,Main!BZ$51,0)</f>
        <v>3609.83</v>
      </c>
      <c r="CA103" s="85">
        <f ca="1">VLOOKUP($E103,ETL_Price!$B$5:$CB$187,Main!CA$51,0)</f>
        <v>78200.570000000007</v>
      </c>
      <c r="CB103" s="85">
        <f ca="1">VLOOKUP($E103,ETL_Price!$B$5:$CB$187,Main!CB$51,0)</f>
        <v>23788.2</v>
      </c>
      <c r="CC103" s="85">
        <f ca="1">VLOOKUP($E103,ETL_Price!$B$5:$CB$187,Main!CC$51,0)</f>
        <v>31073.72</v>
      </c>
      <c r="CD103" s="85">
        <f ca="1">VLOOKUP($E103,ETL_Price!$B$5:$CB$187,Main!CD$51,0)</f>
        <v>12289.17</v>
      </c>
      <c r="CE103" s="85">
        <f ca="1">VLOOKUP($E103,ETL_Price!$B$5:$CB$187,Main!CE$51,0)</f>
        <v>2288.5</v>
      </c>
      <c r="CF103" s="85">
        <f ca="1">VLOOKUP($E103,ETL_Price!$B$5:$CB$187,Main!CF$51,0)</f>
        <v>2556.13</v>
      </c>
      <c r="CG103" s="85">
        <f ca="1">VLOOKUP($E103,ETL_Price!$B$5:$CB$187,Main!CG$51,0)</f>
        <v>231.40819999999999</v>
      </c>
      <c r="CH103" s="85">
        <f ca="1">VLOOKUP($E103,ETL_Price!$B$5:$CB$187,Main!CH$51,0)</f>
        <v>290.64999999999998</v>
      </c>
      <c r="CI103" s="85">
        <f ca="1">VLOOKUP($E103,ETL_Price!$B$5:$CB$187,Main!CI$51,0)</f>
        <v>271.62</v>
      </c>
      <c r="CJ103" s="85">
        <f ca="1">VLOOKUP($E103,ETL_Price!$B$5:$CB$187,Main!CJ$51,0)</f>
        <v>247.78</v>
      </c>
      <c r="CK103" s="85">
        <f ca="1">VLOOKUP($E103,ETL_Price!$B$5:$CB$187,Main!CK$51,0)</f>
        <v>237.15049999999999</v>
      </c>
      <c r="CL103" s="85">
        <f ca="1">VLOOKUP($E103,ETL_Price!$B$5:$CB$187,Main!CL$51,0)</f>
        <v>234.66909999999999</v>
      </c>
      <c r="CM103" s="85">
        <f ca="1">VLOOKUP($E103,ETL_Price!$B$5:$CB$187,Main!CM$51,0)</f>
        <v>131.5445</v>
      </c>
      <c r="CN103" s="85">
        <f ca="1">VLOOKUP($E103,ETL_Price!$B$5:$CB$187,Main!CN$51,0)</f>
        <v>229.72829999999999</v>
      </c>
      <c r="CO103" s="85">
        <f ca="1">VLOOKUP($E103,ETL_Price!$B$5:$CB$187,Main!CO$51,0)</f>
        <v>70.42</v>
      </c>
      <c r="CP103" s="85">
        <f ca="1">VLOOKUP($E103,ETL_Price!$B$5:$CB$187,Main!CP$51,0)</f>
        <v>124.71</v>
      </c>
      <c r="CQ103" s="85">
        <f ca="1">VLOOKUP($E103,ETL_Price!$B$5:$CB$187,Main!CQ$51,0)</f>
        <v>483.54770000000002</v>
      </c>
      <c r="CR103" s="85">
        <f ca="1">VLOOKUP($E103,ETL_Price!$B$5:$CB$187,Main!CR$51,0)</f>
        <v>218.46549999999999</v>
      </c>
      <c r="CS103" s="85">
        <f ca="1">VLOOKUP($E103,ETL_Price!$B$5:$CB$187,Main!CS$51,0)</f>
        <v>256.52940000000001</v>
      </c>
      <c r="CT103" s="85">
        <f ca="1">VLOOKUP($E103,ETL_Price!$B$5:$CB$187,Main!CT$51,0)</f>
        <v>2033.97</v>
      </c>
      <c r="CU103" s="85">
        <f ca="1">VLOOKUP($E103,ETL_Price!$B$5:$CB$187,Main!CU$51,0)</f>
        <v>2182.5700000000002</v>
      </c>
      <c r="CV103" s="85">
        <f ca="1">VLOOKUP($E103,ETL_Price!$B$5:$CB$187,Main!CV$51,0)</f>
        <v>2883.22</v>
      </c>
      <c r="CW103" s="85">
        <f ca="1">VLOOKUP($E103,ETL_Price!$B$5:$CB$187,Main!CW$51,0)</f>
        <v>149.8569</v>
      </c>
      <c r="CX103" s="85">
        <f ca="1">VLOOKUP($E103,ETL_Price!$B$5:$CB$187,Main!CX$51,0)</f>
        <v>1315.7419</v>
      </c>
      <c r="CY103" s="85">
        <f ca="1">VLOOKUP($E103,ETL_Price!$B$5:$CB$187,Main!CY$51,0)</f>
        <v>214.2586</v>
      </c>
      <c r="CZ103" s="85">
        <f ca="1">VLOOKUP($E103,ETL_Price!$B$5:$CB$187,Main!CZ$51,0)</f>
        <v>190.60290000000001</v>
      </c>
      <c r="DA103" s="85">
        <f ca="1">VLOOKUP($E103,ETL_Price!$B$5:$CB$187,Main!DA$51,0)</f>
        <v>288.56420000000003</v>
      </c>
      <c r="DB103" s="85">
        <f ca="1">VLOOKUP($E103,ETL_Price!$B$5:$CB$187,Main!DB$51,0)</f>
        <v>203.5787</v>
      </c>
      <c r="DC103" s="85">
        <f ca="1">VLOOKUP($E103,ETL_Price!$B$5:$CB$187,Main!DC$51,0)</f>
        <v>203.16659999999999</v>
      </c>
      <c r="DD103" s="85">
        <f ca="1">VLOOKUP($E103,ETL_Price!$B$5:$CB$187,Main!DD$51,0)</f>
        <v>225.41329999999999</v>
      </c>
      <c r="DE103" s="85">
        <f ca="1">VLOOKUP($E103,ETL_Price!$B$5:$CB$187,Main!DE$51,0)</f>
        <v>218.40539999999999</v>
      </c>
      <c r="DF103" s="85">
        <f ca="1">VLOOKUP($E103,ETL_Price!$B$5:$CB$187,Main!DF$51,0)</f>
        <v>284.7355</v>
      </c>
      <c r="DG103" s="85">
        <f ca="1">VLOOKUP($E103,ETL_Price!$B$5:$CB$187,Main!DG$51,0)</f>
        <v>2.5568</v>
      </c>
      <c r="DH103" s="85">
        <f ca="1">VLOOKUP($E103,ETL_Price!$B$5:$CB$187,Main!DH$51,0)</f>
        <v>0.54300000000000004</v>
      </c>
      <c r="DI103" s="85">
        <f ca="1">VLOOKUP($E103,ETL_Price!$B$5:$CB$187,Main!DI$51,0)</f>
        <v>1.9386000000000001</v>
      </c>
      <c r="DJ103" s="85">
        <f ca="1">VLOOKUP($E103,ETL_Price!$B$5:$CB$187,Main!DJ$51,0)</f>
        <v>2.0419</v>
      </c>
      <c r="DK103" s="85">
        <f ca="1">VLOOKUP($E103,ETL_Price!$B$5:$CB$187,Main!DK$51,0)</f>
        <v>2.3359999999999999</v>
      </c>
      <c r="DL103" s="85">
        <f ca="1">VLOOKUP($E103,ETL_Price!$B$5:$CB$187,Main!DL$51,0)</f>
        <v>1.4370000000000001</v>
      </c>
      <c r="DM103" s="85">
        <f ca="1">VLOOKUP($E103,ETL_Price!$B$5:$CB$187,Main!DM$51,0)</f>
        <v>27.045300000000001</v>
      </c>
      <c r="DN103" s="85">
        <f ca="1">VLOOKUP($E103,ETL_Price!$B$5:$CB$187,Main!DN$51,0)</f>
        <v>-1.81</v>
      </c>
      <c r="DO103" s="85">
        <f ca="1">VLOOKUP($E103,ETL_Price!$B$5:$CB$187,Main!DO$51,0)</f>
        <v>230.46899999999999</v>
      </c>
      <c r="DP103" s="85">
        <f ca="1">VLOOKUP($E103,ETL_Price!$B$5:$CB$187,Main!DP$51,0)</f>
        <v>105.19199999999999</v>
      </c>
      <c r="DQ103" s="85">
        <f ca="1">VLOOKUP($E103,ETL_Price!$B$5:$CB$187,Main!DQ$51,0)</f>
        <v>46.777000000000001</v>
      </c>
      <c r="DR103" s="85">
        <f ca="1">VLOOKUP($E103,ETL_Price!$B$5:$CB$187,Main!DR$51,0)</f>
        <v>300.79000000000002</v>
      </c>
      <c r="DS103" s="85">
        <f ca="1">VLOOKUP($E103,ETL_Price!$B$5:$CB$187,Main!DS$51,0)</f>
        <v>113.179</v>
      </c>
      <c r="DT103" s="85">
        <f ca="1">VLOOKUP($E103,ETL_Price!$B$5:$CB$187,Main!DT$51,0)</f>
        <v>215.47210000000001</v>
      </c>
      <c r="DU103" s="85">
        <f ca="1">VLOOKUP($E103,ETL_Price!$B$5:$CB$187,Main!DU$51,0)</f>
        <v>153.0806</v>
      </c>
      <c r="DV103" s="85">
        <f ca="1">VLOOKUP($E103,ETL_Price!$B$5:$CB$187,Main!DV$51,0)</f>
        <v>422.37470000000002</v>
      </c>
      <c r="DW103" s="85">
        <f ca="1">VLOOKUP($E103,ETL_Price!$B$5:$CB$187,Main!DW$51,0)</f>
        <v>9.82</v>
      </c>
      <c r="DX103" s="85">
        <f ca="1">VLOOKUP($E103,ETL_Price!$B$5:$CB$187,Main!DX$51,0)</f>
        <v>16.53</v>
      </c>
      <c r="DY103" s="85">
        <f ca="1">VLOOKUP($E103,ETL_Price!$B$5:$CB$187,Main!DY$51,0)</f>
        <v>6.86</v>
      </c>
      <c r="DZ103" s="85">
        <f ca="1">VLOOKUP($E103,ETL_Price!$B$5:$CB$187,Main!DZ$51,0)</f>
        <v>4.3250000000000002</v>
      </c>
      <c r="EA103" s="85">
        <f ca="1">VLOOKUP($E103,ETL_Price!$B$5:$CB$187,Main!EA$51,0)</f>
        <v>1319.3</v>
      </c>
      <c r="EB103" s="85">
        <f ca="1">VLOOKUP($E103,ETL_Price!$B$5:$CB$187,Main!EB$51,0)</f>
        <v>17.035</v>
      </c>
      <c r="EC103" s="85">
        <f ca="1">VLOOKUP($E103,ETL_Price!$B$5:$CB$187,Main!EC$51,0)</f>
        <v>63.57</v>
      </c>
      <c r="ED103" s="85">
        <f ca="1">VLOOKUP($E103,ETL_Price!$B$5:$CB$187,Main!ED$51,0)</f>
        <v>6.5229999999999997</v>
      </c>
      <c r="EE103" s="85">
        <f ca="1">VLOOKUP($E103,ETL_Price!$B$5:$CB$187,Main!EE$51,0)</f>
        <v>109.89</v>
      </c>
      <c r="EF103" s="85">
        <f ca="1">VLOOKUP($E103,ETL_Price!$B$5:$CB$187,Main!EF$51,0)</f>
        <v>1.1948000000000001</v>
      </c>
      <c r="EG103" s="85">
        <f ca="1">VLOOKUP($E103,ETL_Price!$B$5:$CB$187,Main!EG$51,0)</f>
        <v>1.3507</v>
      </c>
      <c r="EH103" s="85">
        <f ca="1">VLOOKUP($E103,ETL_Price!$B$5:$CB$187,Main!EH$51,0)</f>
        <v>111.44</v>
      </c>
      <c r="EI103" s="85">
        <f ca="1">VLOOKUP($E103,ETL_Price!$B$5:$CB$187,Main!EI$51,0)</f>
        <v>57.021999999999998</v>
      </c>
      <c r="EJ103" s="85">
        <f ca="1">VLOOKUP($E103,ETL_Price!$B$5:$CB$187,Main!EJ$51,0)</f>
        <v>12.4359</v>
      </c>
      <c r="EK103" s="85">
        <f ca="1">VLOOKUP($E103,ETL_Price!$B$5:$CB$187,Main!EK$51,0)</f>
        <v>3.2353999999999998</v>
      </c>
    </row>
    <row r="104" spans="3:141">
      <c r="C104" s="85">
        <f>MATCH(E104,ETL_Price!$B$5:$B$187,0)</f>
        <v>51</v>
      </c>
      <c r="E104" s="119">
        <f>IF(ISNUMBER(Equities!$C56),Equities!B56,"")</f>
        <v>43109</v>
      </c>
      <c r="F104" s="120">
        <f ca="1">IF(ISNUMBER(OFFSET(INDIRECT($F$50),Main!$C104,1)),OFFSET(INDIRECT($F$50),Main!$C104,1)/100,"")</f>
        <v>0.14830699999999999</v>
      </c>
      <c r="G104" s="120">
        <f ca="1">IF(ISNUMBER(VLOOKUP($E104,ETL_Price!$B$5:$DV$187,G$50,0)),VLOOKUP($E104,ETL_Price!$B$5:$DV$187,G$50,0)/100,"")</f>
        <v>6.0899999999999996E-2</v>
      </c>
      <c r="H104" s="120">
        <f ca="1">IF(ISNUMBER(VLOOKUP($E104,ETL_Price!$B$5:$DV$187,H$50,0)),VLOOKUP($E104,ETL_Price!$B$5:$DV$187,H$50,0)/100,"")</f>
        <v>0.13400000000000001</v>
      </c>
      <c r="I104" s="120">
        <f ca="1">IF(ISNUMBER(VLOOKUP($E104,ETL_Price!$B$5:$DV$187,I$50,0)),VLOOKUP($E104,ETL_Price!$B$5:$DV$187,I$50,0)/100,"")</f>
        <v>0.18230000000000002</v>
      </c>
      <c r="K104" s="85">
        <f ca="1">IF(ISNUMBER(CORREL(ETL_Rtn!$C55:$C114,ETL_Rtn!E55:E114)),CORREL(ETL_Rtn!$C55:$C114,ETL_Rtn!E55:E114),"")</f>
        <v>0.30877755794430317</v>
      </c>
      <c r="L104" s="85">
        <f ca="1">IF(ISNUMBER(CORREL(ETL_Rtn!$C55:$C114,ETL_Rtn!F55:F114)),CORREL(ETL_Rtn!$C55:$C114,ETL_Rtn!F55:F114),"")</f>
        <v>0.12135295901475494</v>
      </c>
      <c r="M104" s="85">
        <f ca="1">IF(ISNUMBER(CORREL(ETL_Rtn!$C55:$C114,ETL_Rtn!G55:G114)),CORREL(ETL_Rtn!$C55:$C114,ETL_Rtn!G55:G114),"")</f>
        <v>0.1688239660815066</v>
      </c>
      <c r="N104" s="85">
        <f ca="1">IF(ISNUMBER(CORREL(ETL_Rtn!$C55:$C114,ETL_Rtn!H55:H114)),CORREL(ETL_Rtn!$C55:$C114,ETL_Rtn!H55:H114),"")</f>
        <v>0.33176268824815758</v>
      </c>
      <c r="O104" s="85">
        <f ca="1">IF(ISNUMBER(CORREL(ETL_Rtn!$C55:$C114,ETL_Rtn!I55:I114)),CORREL(ETL_Rtn!$C55:$C114,ETL_Rtn!I55:I114),"")</f>
        <v>0.84168558325873111</v>
      </c>
      <c r="P104" s="85">
        <f ca="1">IF(ISNUMBER(CORREL(ETL_Rtn!$C55:$C114,ETL_Rtn!J55:J114)),CORREL(ETL_Rtn!$C55:$C114,ETL_Rtn!J55:J114),"")</f>
        <v>0.77476362677648281</v>
      </c>
      <c r="Q104" s="85">
        <f ca="1">IF(ISNUMBER(CORREL(ETL_Rtn!$C55:$C114,ETL_Rtn!K55:K114)),CORREL(ETL_Rtn!$C55:$C114,ETL_Rtn!K55:K114),"")</f>
        <v>0.21018017411362072</v>
      </c>
      <c r="R104" s="85">
        <f ca="1">IF(ISNUMBER(CORREL(ETL_Rtn!$C55:$C114,ETL_Rtn!L55:L114)),CORREL(ETL_Rtn!$C55:$C114,ETL_Rtn!L55:L114),"")</f>
        <v>0.35951248038241507</v>
      </c>
      <c r="S104" s="85">
        <f ca="1">IF(ISNUMBER(CORREL(ETL_Rtn!$C55:$C114,ETL_Rtn!M55:M114)),CORREL(ETL_Rtn!$C55:$C114,ETL_Rtn!M55:M114),"")</f>
        <v>0.39981965215153958</v>
      </c>
      <c r="T104" s="85">
        <f ca="1">IF(ISNUMBER(CORREL(ETL_Rtn!$C55:$C114,ETL_Rtn!N55:N114)),CORREL(ETL_Rtn!$C55:$C114,ETL_Rtn!N55:N114),"")</f>
        <v>0.42932383668415053</v>
      </c>
      <c r="U104" s="85">
        <f ca="1">IF(ISNUMBER(CORREL(ETL_Rtn!$C55:$C114,ETL_Rtn!O55:O114)),CORREL(ETL_Rtn!$C55:$C114,ETL_Rtn!O55:O114),"")</f>
        <v>0.14534472599733642</v>
      </c>
      <c r="V104" s="85">
        <f ca="1">IF(ISNUMBER(CORREL(ETL_Rtn!$C55:$C114,ETL_Rtn!P55:P114)),CORREL(ETL_Rtn!$C55:$C114,ETL_Rtn!P55:P114),"")</f>
        <v>0.4531267933071873</v>
      </c>
      <c r="W104" s="85">
        <f ca="1">IF(ISNUMBER(CORREL(ETL_Rtn!$C55:$C114,ETL_Rtn!Q55:Q114)),CORREL(ETL_Rtn!$C55:$C114,ETL_Rtn!Q55:Q114),"")</f>
        <v>6.267119269941436E-2</v>
      </c>
      <c r="X104" s="85">
        <f ca="1">IF(ISNUMBER(CORREL(ETL_Rtn!$C55:$C114,ETL_Rtn!R55:R114)),CORREL(ETL_Rtn!$C55:$C114,ETL_Rtn!R55:R114),"")</f>
        <v>0.25515180078570304</v>
      </c>
      <c r="Y104" s="85">
        <f ca="1">IF(ISNUMBER(CORREL(ETL_Rtn!$C55:$C114,ETL_Rtn!S55:S114)),CORREL(ETL_Rtn!$C55:$C114,ETL_Rtn!S55:S114),"")</f>
        <v>0.12878338439635112</v>
      </c>
      <c r="Z104" s="85">
        <f ca="1">IF(ISNUMBER(CORREL(ETL_Rtn!$C55:$C114,ETL_Rtn!T55:T114)),CORREL(ETL_Rtn!$C55:$C114,ETL_Rtn!T55:T114),"")</f>
        <v>0.23260594828955386</v>
      </c>
      <c r="AA104" s="85">
        <f ca="1">IF(ISNUMBER(CORREL(ETL_Rtn!$C55:$C114,ETL_Rtn!U55:U114)),CORREL(ETL_Rtn!$C55:$C114,ETL_Rtn!U55:U114),"")</f>
        <v>4.793455990185394E-2</v>
      </c>
      <c r="AB104" s="85">
        <f ca="1">IF(ISNUMBER(CORREL(ETL_Rtn!$C55:$C114,ETL_Rtn!V55:V114)),CORREL(ETL_Rtn!$C55:$C114,ETL_Rtn!V55:V114),"")</f>
        <v>-3.0951780687959951E-2</v>
      </c>
      <c r="AC104" s="85">
        <f ca="1">IF(ISNUMBER(CORREL(ETL_Rtn!$C55:$C114,ETL_Rtn!W55:W114)),CORREL(ETL_Rtn!$C55:$C114,ETL_Rtn!W55:W114),"")</f>
        <v>-0.20602373254463829</v>
      </c>
      <c r="AD104" s="85">
        <f ca="1">IF(ISNUMBER(CORREL(ETL_Rtn!$C55:$C114,ETL_Rtn!X55:X114)),CORREL(ETL_Rtn!$C55:$C114,ETL_Rtn!X55:X114),"")</f>
        <v>-0.20196603782322445</v>
      </c>
      <c r="AE104" s="85">
        <f ca="1">IF(ISNUMBER(CORREL(ETL_Rtn!$C55:$C114,ETL_Rtn!Y55:Y114)),CORREL(ETL_Rtn!$C55:$C114,ETL_Rtn!Y55:Y114),"")</f>
        <v>-0.22440621755217388</v>
      </c>
      <c r="AF104" s="85">
        <f ca="1">IF(ISNUMBER(CORREL(ETL_Rtn!$C55:$C114,ETL_Rtn!Z55:Z114)),CORREL(ETL_Rtn!$C55:$C114,ETL_Rtn!Z55:Z114),"")</f>
        <v>-0.21512178576739566</v>
      </c>
      <c r="AG104" s="85">
        <f ca="1">IF(ISNUMBER(CORREL(ETL_Rtn!$C55:$C114,ETL_Rtn!AA55:AA114)),CORREL(ETL_Rtn!$C55:$C114,ETL_Rtn!AA55:AA114),"")</f>
        <v>-0.22707723080790873</v>
      </c>
      <c r="AH104" s="85">
        <f ca="1">IF(ISNUMBER(CORREL(ETL_Rtn!$C55:$C114,ETL_Rtn!AB55:AB114)),CORREL(ETL_Rtn!$C55:$C114,ETL_Rtn!AB55:AB114),"")</f>
        <v>-0.23592709985614127</v>
      </c>
      <c r="AI104" s="85">
        <f ca="1">IF(ISNUMBER(CORREL(ETL_Rtn!$C55:$C114,ETL_Rtn!AC55:AC114)),CORREL(ETL_Rtn!$C55:$C114,ETL_Rtn!AC55:AC114),"")</f>
        <v>0.27493462357156695</v>
      </c>
      <c r="AJ104" s="85">
        <f ca="1">IF(ISNUMBER(CORREL(ETL_Rtn!$C55:$C114,ETL_Rtn!AD55:AD114)),CORREL(ETL_Rtn!$C55:$C114,ETL_Rtn!AD55:AD114),"")</f>
        <v>0.12101729467411693</v>
      </c>
      <c r="AK104" s="85">
        <f ca="1">IF(ISNUMBER(CORREL(ETL_Rtn!$C55:$C114,ETL_Rtn!AE55:AE114)),CORREL(ETL_Rtn!$C55:$C114,ETL_Rtn!AE55:AE114),"")</f>
        <v>-0.18298770532886982</v>
      </c>
      <c r="AL104" s="85">
        <f ca="1">IF(ISNUMBER(CORREL(ETL_Rtn!$C55:$C114,ETL_Rtn!AF55:AF114)),CORREL(ETL_Rtn!$C55:$C114,ETL_Rtn!AF55:AF114),"")</f>
        <v>-0.21325629945827429</v>
      </c>
      <c r="AM104" s="85">
        <f ca="1">IF(ISNUMBER(CORREL(ETL_Rtn!$C55:$C114,ETL_Rtn!AG55:AG114)),CORREL(ETL_Rtn!$C55:$C114,ETL_Rtn!AG55:AG114),"")</f>
        <v>7.3598531573198359E-2</v>
      </c>
      <c r="AN104" s="85">
        <f ca="1">IF(ISNUMBER(CORREL(ETL_Rtn!$C55:$C114,ETL_Rtn!AH55:AH114)),CORREL(ETL_Rtn!$C55:$C114,ETL_Rtn!AH55:AH114),"")</f>
        <v>-0.15024403071892917</v>
      </c>
      <c r="AO104" s="85">
        <f ca="1">IF(ISNUMBER(CORREL(ETL_Rtn!$C55:$C114,ETL_Rtn!AI55:AI114)),CORREL(ETL_Rtn!$C55:$C114,ETL_Rtn!AI55:AI114),"")</f>
        <v>-0.17387691867073285</v>
      </c>
      <c r="AP104" s="85">
        <f ca="1">IF(ISNUMBER(CORREL(ETL_Rtn!$C55:$C114,ETL_Rtn!AJ55:AJ114)),CORREL(ETL_Rtn!$C55:$C114,ETL_Rtn!AJ55:AJ114),"")</f>
        <v>-0.1717315734744452</v>
      </c>
      <c r="AQ104" s="85">
        <f ca="1">IF(ISNUMBER(CORREL(ETL_Rtn!$C55:$C114,ETL_Rtn!AK55:AK114)),CORREL(ETL_Rtn!$C55:$C114,ETL_Rtn!AK55:AK114),"")</f>
        <v>-0.22218006615371075</v>
      </c>
      <c r="AR104" s="85">
        <f ca="1">IF(ISNUMBER(CORREL(ETL_Rtn!$C55:$C114,ETL_Rtn!AL55:AL114)),CORREL(ETL_Rtn!$C55:$C114,ETL_Rtn!AL55:AL114),"")</f>
        <v>-0.13691841733677051</v>
      </c>
      <c r="AS104" s="85">
        <f ca="1">IF(ISNUMBER(CORREL(ETL_Rtn!$C55:$C114,ETL_Rtn!AM55:AM114)),CORREL(ETL_Rtn!$C55:$C114,ETL_Rtn!AM55:AM114),"")</f>
        <v>0.24283683673222098</v>
      </c>
      <c r="AT104" s="85">
        <f ca="1">IF(ISNUMBER(CORREL(ETL_Rtn!$C55:$C114,ETL_Rtn!AN55:AN114)),CORREL(ETL_Rtn!$C55:$C114,ETL_Rtn!AN55:AN114),"")</f>
        <v>0.30713220813043729</v>
      </c>
      <c r="AU104" s="85">
        <f ca="1">IF(ISNUMBER(CORREL(ETL_Rtn!$C55:$C114,ETL_Rtn!AO55:AO114)),CORREL(ETL_Rtn!$C55:$C114,ETL_Rtn!AO55:AO114),"")</f>
        <v>8.7419157306766762E-2</v>
      </c>
      <c r="AV104" s="85">
        <f ca="1">IF(ISNUMBER(CORREL(ETL_Rtn!$C55:$C114,ETL_Rtn!AP55:AP114)),CORREL(ETL_Rtn!$C55:$C114,ETL_Rtn!AP55:AP114),"")</f>
        <v>0.19896285554077633</v>
      </c>
      <c r="AW104" s="85">
        <f ca="1">IF(ISNUMBER(CORREL(ETL_Rtn!$C55:$C114,ETL_Rtn!AQ55:AQ114)),CORREL(ETL_Rtn!$C55:$C114,ETL_Rtn!AQ55:AQ114),"")</f>
        <v>0.12421156947425811</v>
      </c>
      <c r="AX104" s="85">
        <f ca="1">IF(ISNUMBER(CORREL(ETL_Rtn!$C55:$C114,ETL_Rtn!AR55:AR114)),CORREL(ETL_Rtn!$C55:$C114,ETL_Rtn!AR55:AR114),"")</f>
        <v>3.1978742768222026E-3</v>
      </c>
      <c r="AY104" s="85">
        <f ca="1">IF(ISNUMBER(CORREL(ETL_Rtn!$C55:$C114,ETL_Rtn!AS55:AS114)),CORREL(ETL_Rtn!$C55:$C114,ETL_Rtn!AS55:AS114),"")</f>
        <v>-4.6842633082739858E-2</v>
      </c>
      <c r="AZ104" s="85">
        <f ca="1">IF(ISNUMBER(CORREL(ETL_Rtn!$C55:$C114,ETL_Rtn!AT55:AT114)),CORREL(ETL_Rtn!$C55:$C114,ETL_Rtn!AT55:AT114),"")</f>
        <v>-0.15139114221625427</v>
      </c>
      <c r="BA104" s="85">
        <f ca="1">IF(ISNUMBER(CORREL(ETL_Rtn!$C55:$C114,ETL_Rtn!AU55:AU114)),CORREL(ETL_Rtn!$C55:$C114,ETL_Rtn!AU55:AU114),"")</f>
        <v>-0.29643127818925352</v>
      </c>
      <c r="BB104" s="85">
        <f ca="1">IF(ISNUMBER(CORREL(ETL_Rtn!$C55:$C114,ETL_Rtn!AV55:AV114)),CORREL(ETL_Rtn!$C55:$C114,ETL_Rtn!AV55:AV114),"")</f>
        <v>-0.19116216045627737</v>
      </c>
      <c r="BC104" s="85">
        <f ca="1">IF(ISNUMBER(CORREL(ETL_Rtn!$C55:$C114,ETL_Rtn!AW55:AW114)),CORREL(ETL_Rtn!$C55:$C114,ETL_Rtn!AW55:AW114),"")</f>
        <v>-0.29029843500191305</v>
      </c>
      <c r="BD104" s="85">
        <f ca="1">IF(ISNUMBER(CORREL(ETL_Rtn!$C55:$C114,ETL_Rtn!AX55:AX114)),CORREL(ETL_Rtn!$C55:$C114,ETL_Rtn!AX55:AX114),"")</f>
        <v>-0.31724591504350058</v>
      </c>
      <c r="BE104" s="85">
        <f ca="1">IF(ISNUMBER(CORREL(ETL_Rtn!$C55:$C114,ETL_Rtn!AY55:AY114)),CORREL(ETL_Rtn!$C55:$C114,ETL_Rtn!AY55:AY114),"")</f>
        <v>-0.11275991936364985</v>
      </c>
      <c r="BF104" s="85">
        <f ca="1">IF(ISNUMBER(CORREL(ETL_Rtn!$C55:$C114,ETL_Rtn!AZ55:AZ114)),CORREL(ETL_Rtn!$C55:$C114,ETL_Rtn!AZ55:AZ114),"")</f>
        <v>-0.21210526287616949</v>
      </c>
      <c r="BG104" s="85">
        <f ca="1">IF(ISNUMBER(CORREL(ETL_Rtn!$C55:$C114,ETL_Rtn!BA55:BA114)),CORREL(ETL_Rtn!$C55:$C114,ETL_Rtn!BA55:BA114),"")</f>
        <v>-0.26054101313934291</v>
      </c>
      <c r="BH104" s="85">
        <f ca="1">IF(ISNUMBER(CORREL(ETL_Rtn!$C55:$C114,ETL_Rtn!BB55:BB114)),CORREL(ETL_Rtn!$C55:$C114,ETL_Rtn!BB55:BB114),"")</f>
        <v>-0.14480058678215993</v>
      </c>
      <c r="BI104" s="85">
        <f ca="1">IF(ISNUMBER(CORREL(ETL_Rtn!$C55:$C114,ETL_Rtn!BC55:BC114)),CORREL(ETL_Rtn!$C55:$C114,ETL_Rtn!BC55:BC114),"")</f>
        <v>-0.30647189895305998</v>
      </c>
      <c r="BJ104" s="85">
        <f ca="1">IF(ISNUMBER(CORREL(ETL_Rtn!$C55:$C114,ETL_Rtn!BD55:BD114)),CORREL(ETL_Rtn!$C55:$C114,ETL_Rtn!BD55:BD114),"")</f>
        <v>-0.3572275615565349</v>
      </c>
      <c r="BK104" s="85">
        <f ca="1">IF(ISNUMBER(CORREL(ETL_Rtn!$C55:$C114,ETL_Rtn!BE55:BE114)),CORREL(ETL_Rtn!$C55:$C114,ETL_Rtn!BE55:BE114),"")</f>
        <v>-0.33229647288296654</v>
      </c>
      <c r="BL104" s="85">
        <f ca="1">IF(ISNUMBER(CORREL(ETL_Rtn!$C55:$C114,ETL_Rtn!BF55:BF114)),CORREL(ETL_Rtn!$C55:$C114,ETL_Rtn!BF55:BF114),"")</f>
        <v>-2.2282111641313593E-2</v>
      </c>
      <c r="BM104" s="85">
        <f ca="1">IF(ISNUMBER(CORREL(ETL_Rtn!$C55:$C114,ETL_Rtn!BG55:BG114)),CORREL(ETL_Rtn!$C55:$C114,ETL_Rtn!BG55:BG114),"")</f>
        <v>0.13904768043324747</v>
      </c>
      <c r="BN104" s="85">
        <f ca="1">IF(ISNUMBER(CORREL(ETL_Rtn!$C55:$C114,ETL_Rtn!BH55:BH114)),CORREL(ETL_Rtn!$C55:$C114,ETL_Rtn!BH55:BH114),"")</f>
        <v>0.19677962702695764</v>
      </c>
      <c r="BO104" s="85">
        <f ca="1">IF(ISNUMBER(CORREL(ETL_Rtn!$C55:$C114,ETL_Rtn!BI55:BI114)),CORREL(ETL_Rtn!$C55:$C114,ETL_Rtn!BI55:BI114),"")</f>
        <v>0.32263984461161521</v>
      </c>
      <c r="BP104" s="85">
        <f ca="1">IF(ISNUMBER(CORREL(ETL_Rtn!$C55:$C114,ETL_Rtn!BJ55:BJ114)),CORREL(ETL_Rtn!$C55:$C114,ETL_Rtn!BJ55:BJ114),"")</f>
        <v>-5.9822988053029789E-2</v>
      </c>
      <c r="BQ104" s="85">
        <f ca="1">IF(ISNUMBER(CORREL(ETL_Rtn!$C55:$C114,ETL_Rtn!BK55:BK114)),CORREL(ETL_Rtn!$C55:$C114,ETL_Rtn!BK55:BK114),"")</f>
        <v>0.23637824208362299</v>
      </c>
      <c r="BR104" s="85">
        <f ca="1">IF(ISNUMBER(CORREL(ETL_Rtn!$C55:$C114,ETL_Rtn!BL55:BL114)),CORREL(ETL_Rtn!$C55:$C114,ETL_Rtn!BL55:BL114),"")</f>
        <v>5.8547790335262917E-2</v>
      </c>
      <c r="BS104" s="85">
        <f ca="1">IF(ISNUMBER(CORREL(ETL_Rtn!$C55:$C114,ETL_Rtn!BM55:BM114)),CORREL(ETL_Rtn!$C55:$C114,ETL_Rtn!BM55:BM114),"")</f>
        <v>0.21740223917566789</v>
      </c>
      <c r="BT104" s="85">
        <f ca="1">IF(ISNUMBER(CORREL(ETL_Rtn!$C55:$C114,ETL_Rtn!BN55:BN114)),CORREL(ETL_Rtn!$C55:$C114,ETL_Rtn!BN55:BN114),"")</f>
        <v>0.1237100950612713</v>
      </c>
      <c r="BU104" s="85">
        <f ca="1">IF(ISNUMBER(CORREL(ETL_Rtn!$C55:$C114,ETL_Rtn!BO55:BO114)),CORREL(ETL_Rtn!$C55:$C114,ETL_Rtn!BO55:BO114),"")</f>
        <v>-0.22506135299523491</v>
      </c>
      <c r="BV104" s="85">
        <f ca="1">IF(ISNUMBER(CORREL(ETL_Rtn!$C55:$C114,ETL_Rtn!BP55:BP114)),CORREL(ETL_Rtn!$C55:$C114,ETL_Rtn!BP55:BP114),"")</f>
        <v>4.2412388018622418E-2</v>
      </c>
      <c r="BW104" s="85">
        <f ca="1">IF(ISNUMBER(CORREL(ETL_Rtn!$C55:$C114,ETL_Rtn!BQ55:BQ114)),CORREL(ETL_Rtn!$C55:$C114,ETL_Rtn!BQ55:BQ114),"")</f>
        <v>-0.23506184531200205</v>
      </c>
      <c r="BY104" s="85">
        <f ca="1">VLOOKUP($E104,ETL_Price!$B$5:$CB$187,Main!BY$51,0)</f>
        <v>2751.29</v>
      </c>
      <c r="BZ104" s="85">
        <f ca="1">VLOOKUP($E104,ETL_Price!$B$5:$CB$187,Main!BZ$51,0)</f>
        <v>3622.87</v>
      </c>
      <c r="CA104" s="85">
        <f ca="1">VLOOKUP($E104,ETL_Price!$B$5:$CB$187,Main!CA$51,0)</f>
        <v>78863.539999999994</v>
      </c>
      <c r="CB104" s="85">
        <f ca="1">VLOOKUP($E104,ETL_Price!$B$5:$CB$187,Main!CB$51,0)</f>
        <v>23849.99</v>
      </c>
      <c r="CC104" s="85">
        <f ca="1">VLOOKUP($E104,ETL_Price!$B$5:$CB$187,Main!CC$51,0)</f>
        <v>31011.41</v>
      </c>
      <c r="CD104" s="85">
        <f ca="1">VLOOKUP($E104,ETL_Price!$B$5:$CB$187,Main!CD$51,0)</f>
        <v>12255.68</v>
      </c>
      <c r="CE104" s="85">
        <f ca="1">VLOOKUP($E104,ETL_Price!$B$5:$CB$187,Main!CE$51,0)</f>
        <v>2289.1799999999998</v>
      </c>
      <c r="CF104" s="85">
        <f ca="1">VLOOKUP($E104,ETL_Price!$B$5:$CB$187,Main!CF$51,0)</f>
        <v>2560.1</v>
      </c>
      <c r="CG104" s="85">
        <f ca="1">VLOOKUP($E104,ETL_Price!$B$5:$CB$187,Main!CG$51,0)</f>
        <v>231.29429999999999</v>
      </c>
      <c r="CH104" s="85">
        <f ca="1">VLOOKUP($E104,ETL_Price!$B$5:$CB$187,Main!CH$51,0)</f>
        <v>291.23</v>
      </c>
      <c r="CI104" s="85">
        <f ca="1">VLOOKUP($E104,ETL_Price!$B$5:$CB$187,Main!CI$51,0)</f>
        <v>271.37</v>
      </c>
      <c r="CJ104" s="85">
        <f ca="1">VLOOKUP($E104,ETL_Price!$B$5:$CB$187,Main!CJ$51,0)</f>
        <v>247.46</v>
      </c>
      <c r="CK104" s="85">
        <f ca="1">VLOOKUP($E104,ETL_Price!$B$5:$CB$187,Main!CK$51,0)</f>
        <v>238.4263</v>
      </c>
      <c r="CL104" s="85">
        <f ca="1">VLOOKUP($E104,ETL_Price!$B$5:$CB$187,Main!CL$51,0)</f>
        <v>235.20359999999999</v>
      </c>
      <c r="CM104" s="85">
        <f ca="1">VLOOKUP($E104,ETL_Price!$B$5:$CB$187,Main!CM$51,0)</f>
        <v>130.15209999999999</v>
      </c>
      <c r="CN104" s="85">
        <f ca="1">VLOOKUP($E104,ETL_Price!$B$5:$CB$187,Main!CN$51,0)</f>
        <v>230.2543</v>
      </c>
      <c r="CO104" s="85">
        <f ca="1">VLOOKUP($E104,ETL_Price!$B$5:$CB$187,Main!CO$51,0)</f>
        <v>70.97</v>
      </c>
      <c r="CP104" s="85">
        <f ca="1">VLOOKUP($E104,ETL_Price!$B$5:$CB$187,Main!CP$51,0)</f>
        <v>125.83</v>
      </c>
      <c r="CQ104" s="85">
        <f ca="1">VLOOKUP($E104,ETL_Price!$B$5:$CB$187,Main!CQ$51,0)</f>
        <v>482.4828</v>
      </c>
      <c r="CR104" s="85">
        <f ca="1">VLOOKUP($E104,ETL_Price!$B$5:$CB$187,Main!CR$51,0)</f>
        <v>217.79640000000001</v>
      </c>
      <c r="CS104" s="85">
        <f ca="1">VLOOKUP($E104,ETL_Price!$B$5:$CB$187,Main!CS$51,0)</f>
        <v>256.2303</v>
      </c>
      <c r="CT104" s="85">
        <f ca="1">VLOOKUP($E104,ETL_Price!$B$5:$CB$187,Main!CT$51,0)</f>
        <v>2033.83</v>
      </c>
      <c r="CU104" s="85">
        <f ca="1">VLOOKUP($E104,ETL_Price!$B$5:$CB$187,Main!CU$51,0)</f>
        <v>2183.12</v>
      </c>
      <c r="CV104" s="85">
        <f ca="1">VLOOKUP($E104,ETL_Price!$B$5:$CB$187,Main!CV$51,0)</f>
        <v>2881.28</v>
      </c>
      <c r="CW104" s="85">
        <f ca="1">VLOOKUP($E104,ETL_Price!$B$5:$CB$187,Main!CW$51,0)</f>
        <v>150.33510000000001</v>
      </c>
      <c r="CX104" s="85">
        <f ca="1">VLOOKUP($E104,ETL_Price!$B$5:$CB$187,Main!CX$51,0)</f>
        <v>1317.17</v>
      </c>
      <c r="CY104" s="85">
        <f ca="1">VLOOKUP($E104,ETL_Price!$B$5:$CB$187,Main!CY$51,0)</f>
        <v>214.77780000000001</v>
      </c>
      <c r="CZ104" s="85">
        <f ca="1">VLOOKUP($E104,ETL_Price!$B$5:$CB$187,Main!CZ$51,0)</f>
        <v>191.16210000000001</v>
      </c>
      <c r="DA104" s="85">
        <f ca="1">VLOOKUP($E104,ETL_Price!$B$5:$CB$187,Main!DA$51,0)</f>
        <v>288.74849999999998</v>
      </c>
      <c r="DB104" s="85">
        <f ca="1">VLOOKUP($E104,ETL_Price!$B$5:$CB$187,Main!DB$51,0)</f>
        <v>204.13059999999999</v>
      </c>
      <c r="DC104" s="85">
        <f ca="1">VLOOKUP($E104,ETL_Price!$B$5:$CB$187,Main!DC$51,0)</f>
        <v>203.40180000000001</v>
      </c>
      <c r="DD104" s="85">
        <f ca="1">VLOOKUP($E104,ETL_Price!$B$5:$CB$187,Main!DD$51,0)</f>
        <v>225.8691</v>
      </c>
      <c r="DE104" s="85">
        <f ca="1">VLOOKUP($E104,ETL_Price!$B$5:$CB$187,Main!DE$51,0)</f>
        <v>219.5145</v>
      </c>
      <c r="DF104" s="85">
        <f ca="1">VLOOKUP($E104,ETL_Price!$B$5:$CB$187,Main!DF$51,0)</f>
        <v>286.4051</v>
      </c>
      <c r="DG104" s="85">
        <f ca="1">VLOOKUP($E104,ETL_Price!$B$5:$CB$187,Main!DG$51,0)</f>
        <v>2.5529999999999999</v>
      </c>
      <c r="DH104" s="85">
        <f ca="1">VLOOKUP($E104,ETL_Price!$B$5:$CB$187,Main!DH$51,0)</f>
        <v>0.46600000000000003</v>
      </c>
      <c r="DI104" s="85">
        <f ca="1">VLOOKUP($E104,ETL_Price!$B$5:$CB$187,Main!DI$51,0)</f>
        <v>1.9479</v>
      </c>
      <c r="DJ104" s="85">
        <f ca="1">VLOOKUP($E104,ETL_Price!$B$5:$CB$187,Main!DJ$51,0)</f>
        <v>2.0413000000000001</v>
      </c>
      <c r="DK104" s="85">
        <f ca="1">VLOOKUP($E104,ETL_Price!$B$5:$CB$187,Main!DK$51,0)</f>
        <v>2.3512</v>
      </c>
      <c r="DL104" s="85">
        <f ca="1">VLOOKUP($E104,ETL_Price!$B$5:$CB$187,Main!DL$51,0)</f>
        <v>1.429</v>
      </c>
      <c r="DM104" s="85">
        <f ca="1">VLOOKUP($E104,ETL_Price!$B$5:$CB$187,Main!DM$51,0)</f>
        <v>35.225700000000003</v>
      </c>
      <c r="DN104" s="85">
        <f ca="1">VLOOKUP($E104,ETL_Price!$B$5:$CB$187,Main!DN$51,0)</f>
        <v>-1.1299999999999999</v>
      </c>
      <c r="DO104" s="85">
        <f ca="1">VLOOKUP($E104,ETL_Price!$B$5:$CB$187,Main!DO$51,0)</f>
        <v>226.54900000000001</v>
      </c>
      <c r="DP104" s="85">
        <f ca="1">VLOOKUP($E104,ETL_Price!$B$5:$CB$187,Main!DP$51,0)</f>
        <v>103.52800000000001</v>
      </c>
      <c r="DQ104" s="85">
        <f ca="1">VLOOKUP($E104,ETL_Price!$B$5:$CB$187,Main!DQ$51,0)</f>
        <v>46.451999999999998</v>
      </c>
      <c r="DR104" s="85">
        <f ca="1">VLOOKUP($E104,ETL_Price!$B$5:$CB$187,Main!DR$51,0)</f>
        <v>297.83999999999997</v>
      </c>
      <c r="DS104" s="85">
        <f ca="1">VLOOKUP($E104,ETL_Price!$B$5:$CB$187,Main!DS$51,0)</f>
        <v>111.69199999999999</v>
      </c>
      <c r="DT104" s="85">
        <f ca="1">VLOOKUP($E104,ETL_Price!$B$5:$CB$187,Main!DT$51,0)</f>
        <v>218.44470000000001</v>
      </c>
      <c r="DU104" s="85">
        <f ca="1">VLOOKUP($E104,ETL_Price!$B$5:$CB$187,Main!DU$51,0)</f>
        <v>155.8614</v>
      </c>
      <c r="DV104" s="85">
        <f ca="1">VLOOKUP($E104,ETL_Price!$B$5:$CB$187,Main!DV$51,0)</f>
        <v>426.71030000000002</v>
      </c>
      <c r="DW104" s="85">
        <f ca="1">VLOOKUP($E104,ETL_Price!$B$5:$CB$187,Main!DW$51,0)</f>
        <v>10.08</v>
      </c>
      <c r="DX104" s="85">
        <f ca="1">VLOOKUP($E104,ETL_Price!$B$5:$CB$187,Main!DX$51,0)</f>
        <v>16.59</v>
      </c>
      <c r="DY104" s="85">
        <f ca="1">VLOOKUP($E104,ETL_Price!$B$5:$CB$187,Main!DY$51,0)</f>
        <v>6.6</v>
      </c>
      <c r="DZ104" s="85">
        <f ca="1">VLOOKUP($E104,ETL_Price!$B$5:$CB$187,Main!DZ$51,0)</f>
        <v>4.4574999999999996</v>
      </c>
      <c r="EA104" s="85">
        <f ca="1">VLOOKUP($E104,ETL_Price!$B$5:$CB$187,Main!EA$51,0)</f>
        <v>1313.7</v>
      </c>
      <c r="EB104" s="85">
        <f ca="1">VLOOKUP($E104,ETL_Price!$B$5:$CB$187,Main!EB$51,0)</f>
        <v>17.010000000000002</v>
      </c>
      <c r="EC104" s="85">
        <f ca="1">VLOOKUP($E104,ETL_Price!$B$5:$CB$187,Main!EC$51,0)</f>
        <v>62.96</v>
      </c>
      <c r="ED104" s="85">
        <f ca="1">VLOOKUP($E104,ETL_Price!$B$5:$CB$187,Main!ED$51,0)</f>
        <v>6.5350000000000001</v>
      </c>
      <c r="EE104" s="85">
        <f ca="1">VLOOKUP($E104,ETL_Price!$B$5:$CB$187,Main!EE$51,0)</f>
        <v>109.8</v>
      </c>
      <c r="EF104" s="85">
        <f ca="1">VLOOKUP($E104,ETL_Price!$B$5:$CB$187,Main!EF$51,0)</f>
        <v>1.1937</v>
      </c>
      <c r="EG104" s="85">
        <f ca="1">VLOOKUP($E104,ETL_Price!$B$5:$CB$187,Main!EG$51,0)</f>
        <v>1.3540000000000001</v>
      </c>
      <c r="EH104" s="85">
        <f ca="1">VLOOKUP($E104,ETL_Price!$B$5:$CB$187,Main!EH$51,0)</f>
        <v>112.65</v>
      </c>
      <c r="EI104" s="85">
        <f ca="1">VLOOKUP($E104,ETL_Price!$B$5:$CB$187,Main!EI$51,0)</f>
        <v>57.007300000000001</v>
      </c>
      <c r="EJ104" s="85">
        <f ca="1">VLOOKUP($E104,ETL_Price!$B$5:$CB$187,Main!EJ$51,0)</f>
        <v>12.344899999999999</v>
      </c>
      <c r="EK104" s="85">
        <f ca="1">VLOOKUP($E104,ETL_Price!$B$5:$CB$187,Main!EK$51,0)</f>
        <v>3.2494999999999998</v>
      </c>
    </row>
    <row r="105" spans="3:141">
      <c r="C105" s="85">
        <f>MATCH(E105,ETL_Price!$B$5:$B$187,0)</f>
        <v>52</v>
      </c>
      <c r="E105" s="119">
        <f>IF(ISNUMBER(Equities!$C57),Equities!B57,"")</f>
        <v>43108</v>
      </c>
      <c r="F105" s="120">
        <f ca="1">IF(ISNUMBER(OFFSET(INDIRECT($F$50),Main!$C105,1)),OFFSET(INDIRECT($F$50),Main!$C105,1)/100,"")</f>
        <v>0.14846299999999998</v>
      </c>
      <c r="G105" s="120">
        <f ca="1">IF(ISNUMBER(VLOOKUP($E105,ETL_Price!$B$5:$DV$187,G$50,0)),VLOOKUP($E105,ETL_Price!$B$5:$DV$187,G$50,0)/100,"")</f>
        <v>6.0999999999999999E-2</v>
      </c>
      <c r="H105" s="120">
        <f ca="1">IF(ISNUMBER(VLOOKUP($E105,ETL_Price!$B$5:$DV$187,H$50,0)),VLOOKUP($E105,ETL_Price!$B$5:$DV$187,H$50,0)/100,"")</f>
        <v>0.13390000000000002</v>
      </c>
      <c r="I105" s="120">
        <f ca="1">IF(ISNUMBER(VLOOKUP($E105,ETL_Price!$B$5:$DV$187,I$50,0)),VLOOKUP($E105,ETL_Price!$B$5:$DV$187,I$50,0)/100,"")</f>
        <v>0.18230000000000002</v>
      </c>
      <c r="K105" s="85">
        <f ca="1">IF(ISNUMBER(CORREL(ETL_Rtn!$C56:$C115,ETL_Rtn!E56:E115)),CORREL(ETL_Rtn!$C56:$C115,ETL_Rtn!E56:E115),"")</f>
        <v>0.30990575679818366</v>
      </c>
      <c r="L105" s="85">
        <f ca="1">IF(ISNUMBER(CORREL(ETL_Rtn!$C56:$C115,ETL_Rtn!F56:F115)),CORREL(ETL_Rtn!$C56:$C115,ETL_Rtn!F56:F115),"")</f>
        <v>0.12280351120754086</v>
      </c>
      <c r="M105" s="85">
        <f ca="1">IF(ISNUMBER(CORREL(ETL_Rtn!$C56:$C115,ETL_Rtn!G56:G115)),CORREL(ETL_Rtn!$C56:$C115,ETL_Rtn!G56:G115),"")</f>
        <v>0.17142354863381434</v>
      </c>
      <c r="N105" s="85">
        <f ca="1">IF(ISNUMBER(CORREL(ETL_Rtn!$C56:$C115,ETL_Rtn!H56:H115)),CORREL(ETL_Rtn!$C56:$C115,ETL_Rtn!H56:H115),"")</f>
        <v>0.33313828268110002</v>
      </c>
      <c r="O105" s="85">
        <f ca="1">IF(ISNUMBER(CORREL(ETL_Rtn!$C56:$C115,ETL_Rtn!I56:I115)),CORREL(ETL_Rtn!$C56:$C115,ETL_Rtn!I56:I115),"")</f>
        <v>0.84463251913321735</v>
      </c>
      <c r="P105" s="85">
        <f ca="1">IF(ISNUMBER(CORREL(ETL_Rtn!$C56:$C115,ETL_Rtn!J56:J115)),CORREL(ETL_Rtn!$C56:$C115,ETL_Rtn!J56:J115),"")</f>
        <v>0.77688939893884534</v>
      </c>
      <c r="Q105" s="85">
        <f ca="1">IF(ISNUMBER(CORREL(ETL_Rtn!$C56:$C115,ETL_Rtn!K56:K115)),CORREL(ETL_Rtn!$C56:$C115,ETL_Rtn!K56:K115),"")</f>
        <v>0.21704832407957478</v>
      </c>
      <c r="R105" s="85">
        <f ca="1">IF(ISNUMBER(CORREL(ETL_Rtn!$C56:$C115,ETL_Rtn!L56:L115)),CORREL(ETL_Rtn!$C56:$C115,ETL_Rtn!L56:L115),"")</f>
        <v>0.36533946779946003</v>
      </c>
      <c r="S105" s="85">
        <f ca="1">IF(ISNUMBER(CORREL(ETL_Rtn!$C56:$C115,ETL_Rtn!M56:M115)),CORREL(ETL_Rtn!$C56:$C115,ETL_Rtn!M56:M115),"")</f>
        <v>0.40046909721730123</v>
      </c>
      <c r="T105" s="85">
        <f ca="1">IF(ISNUMBER(CORREL(ETL_Rtn!$C56:$C115,ETL_Rtn!N56:N115)),CORREL(ETL_Rtn!$C56:$C115,ETL_Rtn!N56:N115),"")</f>
        <v>0.43527450204789325</v>
      </c>
      <c r="U105" s="85">
        <f ca="1">IF(ISNUMBER(CORREL(ETL_Rtn!$C56:$C115,ETL_Rtn!O56:O115)),CORREL(ETL_Rtn!$C56:$C115,ETL_Rtn!O56:O115),"")</f>
        <v>0.15935772000945608</v>
      </c>
      <c r="V105" s="85">
        <f ca="1">IF(ISNUMBER(CORREL(ETL_Rtn!$C56:$C115,ETL_Rtn!P56:P115)),CORREL(ETL_Rtn!$C56:$C115,ETL_Rtn!P56:P115),"")</f>
        <v>0.46020764487572247</v>
      </c>
      <c r="W105" s="85">
        <f ca="1">IF(ISNUMBER(CORREL(ETL_Rtn!$C56:$C115,ETL_Rtn!Q56:Q115)),CORREL(ETL_Rtn!$C56:$C115,ETL_Rtn!Q56:Q115),"")</f>
        <v>7.0782353782939275E-2</v>
      </c>
      <c r="X105" s="85">
        <f ca="1">IF(ISNUMBER(CORREL(ETL_Rtn!$C56:$C115,ETL_Rtn!R56:R115)),CORREL(ETL_Rtn!$C56:$C115,ETL_Rtn!R56:R115),"")</f>
        <v>0.25513129172942545</v>
      </c>
      <c r="Y105" s="85">
        <f ca="1">IF(ISNUMBER(CORREL(ETL_Rtn!$C56:$C115,ETL_Rtn!S56:S115)),CORREL(ETL_Rtn!$C56:$C115,ETL_Rtn!S56:S115),"")</f>
        <v>0.14335688297255605</v>
      </c>
      <c r="Z105" s="85">
        <f ca="1">IF(ISNUMBER(CORREL(ETL_Rtn!$C56:$C115,ETL_Rtn!T56:T115)),CORREL(ETL_Rtn!$C56:$C115,ETL_Rtn!T56:T115),"")</f>
        <v>0.23238194720200875</v>
      </c>
      <c r="AA105" s="85">
        <f ca="1">IF(ISNUMBER(CORREL(ETL_Rtn!$C56:$C115,ETL_Rtn!U56:U115)),CORREL(ETL_Rtn!$C56:$C115,ETL_Rtn!U56:U115),"")</f>
        <v>4.4560062159639507E-2</v>
      </c>
      <c r="AB105" s="85">
        <f ca="1">IF(ISNUMBER(CORREL(ETL_Rtn!$C56:$C115,ETL_Rtn!V56:V115)),CORREL(ETL_Rtn!$C56:$C115,ETL_Rtn!V56:V115),"")</f>
        <v>-5.2336018932910885E-2</v>
      </c>
      <c r="AC105" s="85">
        <f ca="1">IF(ISNUMBER(CORREL(ETL_Rtn!$C56:$C115,ETL_Rtn!W56:W115)),CORREL(ETL_Rtn!$C56:$C115,ETL_Rtn!W56:W115),"")</f>
        <v>-0.20981189193015384</v>
      </c>
      <c r="AD105" s="85">
        <f ca="1">IF(ISNUMBER(CORREL(ETL_Rtn!$C56:$C115,ETL_Rtn!X56:X115)),CORREL(ETL_Rtn!$C56:$C115,ETL_Rtn!X56:X115),"")</f>
        <v>-0.1987285308829484</v>
      </c>
      <c r="AE105" s="85">
        <f ca="1">IF(ISNUMBER(CORREL(ETL_Rtn!$C56:$C115,ETL_Rtn!Y56:Y115)),CORREL(ETL_Rtn!$C56:$C115,ETL_Rtn!Y56:Y115),"")</f>
        <v>-0.2422983001800238</v>
      </c>
      <c r="AF105" s="85">
        <f ca="1">IF(ISNUMBER(CORREL(ETL_Rtn!$C56:$C115,ETL_Rtn!Z56:Z115)),CORREL(ETL_Rtn!$C56:$C115,ETL_Rtn!Z56:Z115),"")</f>
        <v>-0.23827036924830472</v>
      </c>
      <c r="AG105" s="85">
        <f ca="1">IF(ISNUMBER(CORREL(ETL_Rtn!$C56:$C115,ETL_Rtn!AA56:AA115)),CORREL(ETL_Rtn!$C56:$C115,ETL_Rtn!AA56:AA115),"")</f>
        <v>-0.25018400947897307</v>
      </c>
      <c r="AH105" s="85">
        <f ca="1">IF(ISNUMBER(CORREL(ETL_Rtn!$C56:$C115,ETL_Rtn!AB56:AB115)),CORREL(ETL_Rtn!$C56:$C115,ETL_Rtn!AB56:AB115),"")</f>
        <v>-0.25538997939668512</v>
      </c>
      <c r="AI105" s="85">
        <f ca="1">IF(ISNUMBER(CORREL(ETL_Rtn!$C56:$C115,ETL_Rtn!AC56:AC115)),CORREL(ETL_Rtn!$C56:$C115,ETL_Rtn!AC56:AC115),"")</f>
        <v>0.27406872476554345</v>
      </c>
      <c r="AJ105" s="85">
        <f ca="1">IF(ISNUMBER(CORREL(ETL_Rtn!$C56:$C115,ETL_Rtn!AD56:AD115)),CORREL(ETL_Rtn!$C56:$C115,ETL_Rtn!AD56:AD115),"")</f>
        <v>0.11581561574330751</v>
      </c>
      <c r="AK105" s="85">
        <f ca="1">IF(ISNUMBER(CORREL(ETL_Rtn!$C56:$C115,ETL_Rtn!AE56:AE115)),CORREL(ETL_Rtn!$C56:$C115,ETL_Rtn!AE56:AE115),"")</f>
        <v>-0.17662483907199306</v>
      </c>
      <c r="AL105" s="85">
        <f ca="1">IF(ISNUMBER(CORREL(ETL_Rtn!$C56:$C115,ETL_Rtn!AF56:AF115)),CORREL(ETL_Rtn!$C56:$C115,ETL_Rtn!AF56:AF115),"")</f>
        <v>-0.20534630031512235</v>
      </c>
      <c r="AM105" s="85">
        <f ca="1">IF(ISNUMBER(CORREL(ETL_Rtn!$C56:$C115,ETL_Rtn!AG56:AG115)),CORREL(ETL_Rtn!$C56:$C115,ETL_Rtn!AG56:AG115),"")</f>
        <v>7.1155642949265338E-2</v>
      </c>
      <c r="AN105" s="85">
        <f ca="1">IF(ISNUMBER(CORREL(ETL_Rtn!$C56:$C115,ETL_Rtn!AH56:AH115)),CORREL(ETL_Rtn!$C56:$C115,ETL_Rtn!AH56:AH115),"")</f>
        <v>-0.13647294499812493</v>
      </c>
      <c r="AO105" s="85">
        <f ca="1">IF(ISNUMBER(CORREL(ETL_Rtn!$C56:$C115,ETL_Rtn!AI56:AI115)),CORREL(ETL_Rtn!$C56:$C115,ETL_Rtn!AI56:AI115),"")</f>
        <v>-0.16296413380642594</v>
      </c>
      <c r="AP105" s="85">
        <f ca="1">IF(ISNUMBER(CORREL(ETL_Rtn!$C56:$C115,ETL_Rtn!AJ56:AJ115)),CORREL(ETL_Rtn!$C56:$C115,ETL_Rtn!AJ56:AJ115),"")</f>
        <v>-0.16334819964109112</v>
      </c>
      <c r="AQ105" s="85">
        <f ca="1">IF(ISNUMBER(CORREL(ETL_Rtn!$C56:$C115,ETL_Rtn!AK56:AK115)),CORREL(ETL_Rtn!$C56:$C115,ETL_Rtn!AK56:AK115),"")</f>
        <v>-0.22090416194730192</v>
      </c>
      <c r="AR105" s="85">
        <f ca="1">IF(ISNUMBER(CORREL(ETL_Rtn!$C56:$C115,ETL_Rtn!AL56:AL115)),CORREL(ETL_Rtn!$C56:$C115,ETL_Rtn!AL56:AL115),"")</f>
        <v>-0.13366184293239511</v>
      </c>
      <c r="AS105" s="85">
        <f ca="1">IF(ISNUMBER(CORREL(ETL_Rtn!$C56:$C115,ETL_Rtn!AM56:AM115)),CORREL(ETL_Rtn!$C56:$C115,ETL_Rtn!AM56:AM115),"")</f>
        <v>0.26810551766034979</v>
      </c>
      <c r="AT105" s="85">
        <f ca="1">IF(ISNUMBER(CORREL(ETL_Rtn!$C56:$C115,ETL_Rtn!AN56:AN115)),CORREL(ETL_Rtn!$C56:$C115,ETL_Rtn!AN56:AN115),"")</f>
        <v>0.32020415146586023</v>
      </c>
      <c r="AU105" s="85">
        <f ca="1">IF(ISNUMBER(CORREL(ETL_Rtn!$C56:$C115,ETL_Rtn!AO56:AO115)),CORREL(ETL_Rtn!$C56:$C115,ETL_Rtn!AO56:AO115),"")</f>
        <v>0.105718211154723</v>
      </c>
      <c r="AV105" s="85">
        <f ca="1">IF(ISNUMBER(CORREL(ETL_Rtn!$C56:$C115,ETL_Rtn!AP56:AP115)),CORREL(ETL_Rtn!$C56:$C115,ETL_Rtn!AP56:AP115),"")</f>
        <v>0.21741606690238161</v>
      </c>
      <c r="AW105" s="85">
        <f ca="1">IF(ISNUMBER(CORREL(ETL_Rtn!$C56:$C115,ETL_Rtn!AQ56:AQ115)),CORREL(ETL_Rtn!$C56:$C115,ETL_Rtn!AQ56:AQ115),"")</f>
        <v>0.13956342141402714</v>
      </c>
      <c r="AX105" s="85">
        <f ca="1">IF(ISNUMBER(CORREL(ETL_Rtn!$C56:$C115,ETL_Rtn!AR56:AR115)),CORREL(ETL_Rtn!$C56:$C115,ETL_Rtn!AR56:AR115),"")</f>
        <v>2.2783670206473951E-2</v>
      </c>
      <c r="AY105" s="85">
        <f ca="1">IF(ISNUMBER(CORREL(ETL_Rtn!$C56:$C115,ETL_Rtn!AS56:AS115)),CORREL(ETL_Rtn!$C56:$C115,ETL_Rtn!AS56:AS115),"")</f>
        <v>-4.898316109061461E-2</v>
      </c>
      <c r="AZ105" s="85">
        <f ca="1">IF(ISNUMBER(CORREL(ETL_Rtn!$C56:$C115,ETL_Rtn!AT56:AT115)),CORREL(ETL_Rtn!$C56:$C115,ETL_Rtn!AT56:AT115),"")</f>
        <v>-0.14971859185339545</v>
      </c>
      <c r="BA105" s="85">
        <f ca="1">IF(ISNUMBER(CORREL(ETL_Rtn!$C56:$C115,ETL_Rtn!AU56:AU115)),CORREL(ETL_Rtn!$C56:$C115,ETL_Rtn!AU56:AU115),"")</f>
        <v>-0.29084167060560334</v>
      </c>
      <c r="BB105" s="85">
        <f ca="1">IF(ISNUMBER(CORREL(ETL_Rtn!$C56:$C115,ETL_Rtn!AV56:AV115)),CORREL(ETL_Rtn!$C56:$C115,ETL_Rtn!AV56:AV115),"")</f>
        <v>-0.18459759459279723</v>
      </c>
      <c r="BC105" s="85">
        <f ca="1">IF(ISNUMBER(CORREL(ETL_Rtn!$C56:$C115,ETL_Rtn!AW56:AW115)),CORREL(ETL_Rtn!$C56:$C115,ETL_Rtn!AW56:AW115),"")</f>
        <v>-0.28323723666637324</v>
      </c>
      <c r="BD105" s="85">
        <f ca="1">IF(ISNUMBER(CORREL(ETL_Rtn!$C56:$C115,ETL_Rtn!AX56:AX115)),CORREL(ETL_Rtn!$C56:$C115,ETL_Rtn!AX56:AX115),"")</f>
        <v>-0.3076098993324019</v>
      </c>
      <c r="BE105" s="85">
        <f ca="1">IF(ISNUMBER(CORREL(ETL_Rtn!$C56:$C115,ETL_Rtn!AY56:AY115)),CORREL(ETL_Rtn!$C56:$C115,ETL_Rtn!AY56:AY115),"")</f>
        <v>-0.11008518293622206</v>
      </c>
      <c r="BF105" s="85">
        <f ca="1">IF(ISNUMBER(CORREL(ETL_Rtn!$C56:$C115,ETL_Rtn!AZ56:AZ115)),CORREL(ETL_Rtn!$C56:$C115,ETL_Rtn!AZ56:AZ115),"")</f>
        <v>-0.20619973090015867</v>
      </c>
      <c r="BG105" s="85">
        <f ca="1">IF(ISNUMBER(CORREL(ETL_Rtn!$C56:$C115,ETL_Rtn!BA56:BA115)),CORREL(ETL_Rtn!$C56:$C115,ETL_Rtn!BA56:BA115),"")</f>
        <v>-0.2573940203100108</v>
      </c>
      <c r="BH105" s="85">
        <f ca="1">IF(ISNUMBER(CORREL(ETL_Rtn!$C56:$C115,ETL_Rtn!BB56:BB115)),CORREL(ETL_Rtn!$C56:$C115,ETL_Rtn!BB56:BB115),"")</f>
        <v>-0.13513854957665924</v>
      </c>
      <c r="BI105" s="85">
        <f ca="1">IF(ISNUMBER(CORREL(ETL_Rtn!$C56:$C115,ETL_Rtn!BC56:BC115)),CORREL(ETL_Rtn!$C56:$C115,ETL_Rtn!BC56:BC115),"")</f>
        <v>-0.30672180742169769</v>
      </c>
      <c r="BJ105" s="85">
        <f ca="1">IF(ISNUMBER(CORREL(ETL_Rtn!$C56:$C115,ETL_Rtn!BD56:BD115)),CORREL(ETL_Rtn!$C56:$C115,ETL_Rtn!BD56:BD115),"")</f>
        <v>-0.34893929742322199</v>
      </c>
      <c r="BK105" s="85">
        <f ca="1">IF(ISNUMBER(CORREL(ETL_Rtn!$C56:$C115,ETL_Rtn!BE56:BE115)),CORREL(ETL_Rtn!$C56:$C115,ETL_Rtn!BE56:BE115),"")</f>
        <v>-0.32351436885444346</v>
      </c>
      <c r="BL105" s="85">
        <f ca="1">IF(ISNUMBER(CORREL(ETL_Rtn!$C56:$C115,ETL_Rtn!BF56:BF115)),CORREL(ETL_Rtn!$C56:$C115,ETL_Rtn!BF56:BF115),"")</f>
        <v>-1.8359285906200284E-2</v>
      </c>
      <c r="BM105" s="85">
        <f ca="1">IF(ISNUMBER(CORREL(ETL_Rtn!$C56:$C115,ETL_Rtn!BG56:BG115)),CORREL(ETL_Rtn!$C56:$C115,ETL_Rtn!BG56:BG115),"")</f>
        <v>0.14733004225206733</v>
      </c>
      <c r="BN105" s="85">
        <f ca="1">IF(ISNUMBER(CORREL(ETL_Rtn!$C56:$C115,ETL_Rtn!BH56:BH115)),CORREL(ETL_Rtn!$C56:$C115,ETL_Rtn!BH56:BH115),"")</f>
        <v>0.20275647654700332</v>
      </c>
      <c r="BO105" s="85">
        <f ca="1">IF(ISNUMBER(CORREL(ETL_Rtn!$C56:$C115,ETL_Rtn!BI56:BI115)),CORREL(ETL_Rtn!$C56:$C115,ETL_Rtn!BI56:BI115),"")</f>
        <v>0.34000364040597503</v>
      </c>
      <c r="BP105" s="85">
        <f ca="1">IF(ISNUMBER(CORREL(ETL_Rtn!$C56:$C115,ETL_Rtn!BJ56:BJ115)),CORREL(ETL_Rtn!$C56:$C115,ETL_Rtn!BJ56:BJ115),"")</f>
        <v>-5.7895718392885757E-2</v>
      </c>
      <c r="BQ105" s="85">
        <f ca="1">IF(ISNUMBER(CORREL(ETL_Rtn!$C56:$C115,ETL_Rtn!BK56:BK115)),CORREL(ETL_Rtn!$C56:$C115,ETL_Rtn!BK56:BK115),"")</f>
        <v>0.23795570948645134</v>
      </c>
      <c r="BR105" s="85">
        <f ca="1">IF(ISNUMBER(CORREL(ETL_Rtn!$C56:$C115,ETL_Rtn!BL56:BL115)),CORREL(ETL_Rtn!$C56:$C115,ETL_Rtn!BL56:BL115),"")</f>
        <v>5.9810139417167327E-2</v>
      </c>
      <c r="BS105" s="85">
        <f ca="1">IF(ISNUMBER(CORREL(ETL_Rtn!$C56:$C115,ETL_Rtn!BM56:BM115)),CORREL(ETL_Rtn!$C56:$C115,ETL_Rtn!BM56:BM115),"")</f>
        <v>0.22152145603543744</v>
      </c>
      <c r="BT105" s="85">
        <f ca="1">IF(ISNUMBER(CORREL(ETL_Rtn!$C56:$C115,ETL_Rtn!BN56:BN115)),CORREL(ETL_Rtn!$C56:$C115,ETL_Rtn!BN56:BN115),"")</f>
        <v>0.11728109582367248</v>
      </c>
      <c r="BU105" s="85">
        <f ca="1">IF(ISNUMBER(CORREL(ETL_Rtn!$C56:$C115,ETL_Rtn!BO56:BO115)),CORREL(ETL_Rtn!$C56:$C115,ETL_Rtn!BO56:BO115),"")</f>
        <v>-0.2238828909848101</v>
      </c>
      <c r="BV105" s="85">
        <f ca="1">IF(ISNUMBER(CORREL(ETL_Rtn!$C56:$C115,ETL_Rtn!BP56:BP115)),CORREL(ETL_Rtn!$C56:$C115,ETL_Rtn!BP56:BP115),"")</f>
        <v>3.5184941061237485E-2</v>
      </c>
      <c r="BW105" s="85">
        <f ca="1">IF(ISNUMBER(CORREL(ETL_Rtn!$C56:$C115,ETL_Rtn!BQ56:BQ115)),CORREL(ETL_Rtn!$C56:$C115,ETL_Rtn!BQ56:BQ115),"")</f>
        <v>-0.22779257930946062</v>
      </c>
      <c r="BY105" s="85">
        <f ca="1">VLOOKUP($E105,ETL_Price!$B$5:$CB$187,Main!BY$51,0)</f>
        <v>2747.71</v>
      </c>
      <c r="BZ105" s="85">
        <f ca="1">VLOOKUP($E105,ETL_Price!$B$5:$CB$187,Main!BZ$51,0)</f>
        <v>3616.45</v>
      </c>
      <c r="CA105" s="85">
        <f ca="1">VLOOKUP($E105,ETL_Price!$B$5:$CB$187,Main!CA$51,0)</f>
        <v>79378.53</v>
      </c>
      <c r="CB105" s="85">
        <f ca="1">VLOOKUP($E105,ETL_Price!$B$5:$CB$187,Main!CB$51,0)</f>
        <v>23714.53</v>
      </c>
      <c r="CC105" s="85">
        <f ca="1">VLOOKUP($E105,ETL_Price!$B$5:$CB$187,Main!CC$51,0)</f>
        <v>30899.53</v>
      </c>
      <c r="CD105" s="85">
        <f ca="1">VLOOKUP($E105,ETL_Price!$B$5:$CB$187,Main!CD$51,0)</f>
        <v>12235.19</v>
      </c>
      <c r="CE105" s="85">
        <f ca="1">VLOOKUP($E105,ETL_Price!$B$5:$CB$187,Main!CE$51,0)</f>
        <v>2282.13</v>
      </c>
      <c r="CF105" s="85">
        <f ca="1">VLOOKUP($E105,ETL_Price!$B$5:$CB$187,Main!CF$51,0)</f>
        <v>2554.65</v>
      </c>
      <c r="CG105" s="85">
        <f ca="1">VLOOKUP($E105,ETL_Price!$B$5:$CB$187,Main!CG$51,0)</f>
        <v>231.81120000000001</v>
      </c>
      <c r="CH105" s="85">
        <f ca="1">VLOOKUP($E105,ETL_Price!$B$5:$CB$187,Main!CH$51,0)</f>
        <v>290.62</v>
      </c>
      <c r="CI105" s="85">
        <f ca="1">VLOOKUP($E105,ETL_Price!$B$5:$CB$187,Main!CI$51,0)</f>
        <v>269.98</v>
      </c>
      <c r="CJ105" s="85">
        <f ca="1">VLOOKUP($E105,ETL_Price!$B$5:$CB$187,Main!CJ$51,0)</f>
        <v>246.74</v>
      </c>
      <c r="CK105" s="85">
        <f ca="1">VLOOKUP($E105,ETL_Price!$B$5:$CB$187,Main!CK$51,0)</f>
        <v>238.54310000000001</v>
      </c>
      <c r="CL105" s="85">
        <f ca="1">VLOOKUP($E105,ETL_Price!$B$5:$CB$187,Main!CL$51,0)</f>
        <v>233.46899999999999</v>
      </c>
      <c r="CM105" s="85">
        <f ca="1">VLOOKUP($E105,ETL_Price!$B$5:$CB$187,Main!CM$51,0)</f>
        <v>129.5625</v>
      </c>
      <c r="CN105" s="85">
        <f ca="1">VLOOKUP($E105,ETL_Price!$B$5:$CB$187,Main!CN$51,0)</f>
        <v>230.58199999999999</v>
      </c>
      <c r="CO105" s="85">
        <f ca="1">VLOOKUP($E105,ETL_Price!$B$5:$CB$187,Main!CO$51,0)</f>
        <v>71.489999999999995</v>
      </c>
      <c r="CP105" s="85">
        <f ca="1">VLOOKUP($E105,ETL_Price!$B$5:$CB$187,Main!CP$51,0)</f>
        <v>126.94</v>
      </c>
      <c r="CQ105" s="85">
        <f ca="1">VLOOKUP($E105,ETL_Price!$B$5:$CB$187,Main!CQ$51,0)</f>
        <v>483.93849999999998</v>
      </c>
      <c r="CR105" s="85">
        <f ca="1">VLOOKUP($E105,ETL_Price!$B$5:$CB$187,Main!CR$51,0)</f>
        <v>218.37690000000001</v>
      </c>
      <c r="CS105" s="85">
        <f ca="1">VLOOKUP($E105,ETL_Price!$B$5:$CB$187,Main!CS$51,0)</f>
        <v>257.15039999999999</v>
      </c>
      <c r="CT105" s="85">
        <f ca="1">VLOOKUP($E105,ETL_Price!$B$5:$CB$187,Main!CT$51,0)</f>
        <v>2039.97</v>
      </c>
      <c r="CU105" s="85">
        <f ca="1">VLOOKUP($E105,ETL_Price!$B$5:$CB$187,Main!CU$51,0)</f>
        <v>2190.21</v>
      </c>
      <c r="CV105" s="85">
        <f ca="1">VLOOKUP($E105,ETL_Price!$B$5:$CB$187,Main!CV$51,0)</f>
        <v>2890.62</v>
      </c>
      <c r="CW105" s="85">
        <f ca="1">VLOOKUP($E105,ETL_Price!$B$5:$CB$187,Main!CW$51,0)</f>
        <v>150.6463</v>
      </c>
      <c r="CX105" s="85">
        <f ca="1">VLOOKUP($E105,ETL_Price!$B$5:$CB$187,Main!CX$51,0)</f>
        <v>1318.4449</v>
      </c>
      <c r="CY105" s="85">
        <f ca="1">VLOOKUP($E105,ETL_Price!$B$5:$CB$187,Main!CY$51,0)</f>
        <v>214.8459</v>
      </c>
      <c r="CZ105" s="85">
        <f ca="1">VLOOKUP($E105,ETL_Price!$B$5:$CB$187,Main!CZ$51,0)</f>
        <v>191.25190000000001</v>
      </c>
      <c r="DA105" s="85">
        <f ca="1">VLOOKUP($E105,ETL_Price!$B$5:$CB$187,Main!DA$51,0)</f>
        <v>288.68599999999998</v>
      </c>
      <c r="DB105" s="85">
        <f ca="1">VLOOKUP($E105,ETL_Price!$B$5:$CB$187,Main!DB$51,0)</f>
        <v>204.17320000000001</v>
      </c>
      <c r="DC105" s="85">
        <f ca="1">VLOOKUP($E105,ETL_Price!$B$5:$CB$187,Main!DC$51,0)</f>
        <v>203.39850000000001</v>
      </c>
      <c r="DD105" s="85">
        <f ca="1">VLOOKUP($E105,ETL_Price!$B$5:$CB$187,Main!DD$51,0)</f>
        <v>225.90440000000001</v>
      </c>
      <c r="DE105" s="85">
        <f ca="1">VLOOKUP($E105,ETL_Price!$B$5:$CB$187,Main!DE$51,0)</f>
        <v>219.73439999999999</v>
      </c>
      <c r="DF105" s="85">
        <f ca="1">VLOOKUP($E105,ETL_Price!$B$5:$CB$187,Main!DF$51,0)</f>
        <v>286.70530000000002</v>
      </c>
      <c r="DG105" s="85">
        <f ca="1">VLOOKUP($E105,ETL_Price!$B$5:$CB$187,Main!DG$51,0)</f>
        <v>2.48</v>
      </c>
      <c r="DH105" s="85">
        <f ca="1">VLOOKUP($E105,ETL_Price!$B$5:$CB$187,Main!DH$51,0)</f>
        <v>0.43099999999999999</v>
      </c>
      <c r="DI105" s="85">
        <f ca="1">VLOOKUP($E105,ETL_Price!$B$5:$CB$187,Main!DI$51,0)</f>
        <v>1.9287000000000001</v>
      </c>
      <c r="DJ105" s="85">
        <f ca="1">VLOOKUP($E105,ETL_Price!$B$5:$CB$187,Main!DJ$51,0)</f>
        <v>2.0234999999999999</v>
      </c>
      <c r="DK105" s="85">
        <f ca="1">VLOOKUP($E105,ETL_Price!$B$5:$CB$187,Main!DK$51,0)</f>
        <v>2.3376999999999999</v>
      </c>
      <c r="DL105" s="85">
        <f ca="1">VLOOKUP($E105,ETL_Price!$B$5:$CB$187,Main!DL$51,0)</f>
        <v>1.419</v>
      </c>
      <c r="DM105" s="85">
        <f ca="1">VLOOKUP($E105,ETL_Price!$B$5:$CB$187,Main!DM$51,0)</f>
        <v>35.749299999999998</v>
      </c>
      <c r="DN105" s="85">
        <f ca="1">VLOOKUP($E105,ETL_Price!$B$5:$CB$187,Main!DN$51,0)</f>
        <v>-1.25</v>
      </c>
      <c r="DO105" s="85">
        <f ca="1">VLOOKUP($E105,ETL_Price!$B$5:$CB$187,Main!DO$51,0)</f>
        <v>225.00200000000001</v>
      </c>
      <c r="DP105" s="85">
        <f ca="1">VLOOKUP($E105,ETL_Price!$B$5:$CB$187,Main!DP$51,0)</f>
        <v>101.622</v>
      </c>
      <c r="DQ105" s="85">
        <f ca="1">VLOOKUP($E105,ETL_Price!$B$5:$CB$187,Main!DQ$51,0)</f>
        <v>45.381999999999998</v>
      </c>
      <c r="DR105" s="85">
        <f ca="1">VLOOKUP($E105,ETL_Price!$B$5:$CB$187,Main!DR$51,0)</f>
        <v>291.50400000000002</v>
      </c>
      <c r="DS105" s="85">
        <f ca="1">VLOOKUP($E105,ETL_Price!$B$5:$CB$187,Main!DS$51,0)</f>
        <v>111.202</v>
      </c>
      <c r="DT105" s="85">
        <f ca="1">VLOOKUP($E105,ETL_Price!$B$5:$CB$187,Main!DT$51,0)</f>
        <v>219.1729</v>
      </c>
      <c r="DU105" s="85">
        <f ca="1">VLOOKUP($E105,ETL_Price!$B$5:$CB$187,Main!DU$51,0)</f>
        <v>156.50219999999999</v>
      </c>
      <c r="DV105" s="85">
        <f ca="1">VLOOKUP($E105,ETL_Price!$B$5:$CB$187,Main!DV$51,0)</f>
        <v>427.93400000000003</v>
      </c>
      <c r="DW105" s="85">
        <f ca="1">VLOOKUP($E105,ETL_Price!$B$5:$CB$187,Main!DW$51,0)</f>
        <v>9.52</v>
      </c>
      <c r="DX105" s="85">
        <f ca="1">VLOOKUP($E105,ETL_Price!$B$5:$CB$187,Main!DX$51,0)</f>
        <v>16.059999999999999</v>
      </c>
      <c r="DY105" s="85">
        <f ca="1">VLOOKUP($E105,ETL_Price!$B$5:$CB$187,Main!DY$51,0)</f>
        <v>6.5600000000000005</v>
      </c>
      <c r="DZ105" s="85">
        <f ca="1">VLOOKUP($E105,ETL_Price!$B$5:$CB$187,Main!DZ$51,0)</f>
        <v>4.1174999999999997</v>
      </c>
      <c r="EA105" s="85">
        <f ca="1">VLOOKUP($E105,ETL_Price!$B$5:$CB$187,Main!EA$51,0)</f>
        <v>1320.4</v>
      </c>
      <c r="EB105" s="85">
        <f ca="1">VLOOKUP($E105,ETL_Price!$B$5:$CB$187,Main!EB$51,0)</f>
        <v>17.143999999999998</v>
      </c>
      <c r="EC105" s="85">
        <f ca="1">VLOOKUP($E105,ETL_Price!$B$5:$CB$187,Main!EC$51,0)</f>
        <v>61.73</v>
      </c>
      <c r="ED105" s="85">
        <f ca="1">VLOOKUP($E105,ETL_Price!$B$5:$CB$187,Main!ED$51,0)</f>
        <v>6.4972000000000003</v>
      </c>
      <c r="EE105" s="85">
        <f ca="1">VLOOKUP($E105,ETL_Price!$B$5:$CB$187,Main!EE$51,0)</f>
        <v>110.07</v>
      </c>
      <c r="EF105" s="85">
        <f ca="1">VLOOKUP($E105,ETL_Price!$B$5:$CB$187,Main!EF$51,0)</f>
        <v>1.1967000000000001</v>
      </c>
      <c r="EG105" s="85">
        <f ca="1">VLOOKUP($E105,ETL_Price!$B$5:$CB$187,Main!EG$51,0)</f>
        <v>1.3568</v>
      </c>
      <c r="EH105" s="85">
        <f ca="1">VLOOKUP($E105,ETL_Price!$B$5:$CB$187,Main!EH$51,0)</f>
        <v>113.09</v>
      </c>
      <c r="EI105" s="85">
        <f ca="1">VLOOKUP($E105,ETL_Price!$B$5:$CB$187,Main!EI$51,0)</f>
        <v>56.990200000000002</v>
      </c>
      <c r="EJ105" s="85">
        <f ca="1">VLOOKUP($E105,ETL_Price!$B$5:$CB$187,Main!EJ$51,0)</f>
        <v>12.385</v>
      </c>
      <c r="EK105" s="85">
        <f ca="1">VLOOKUP($E105,ETL_Price!$B$5:$CB$187,Main!EK$51,0)</f>
        <v>3.2368999999999999</v>
      </c>
    </row>
    <row r="106" spans="3:141">
      <c r="C106" s="85">
        <f>MATCH(E106,ETL_Price!$B$5:$B$187,0)</f>
        <v>53</v>
      </c>
      <c r="E106" s="119">
        <f>IF(ISNUMBER(Equities!$C58),Equities!B58,"")</f>
        <v>43105</v>
      </c>
      <c r="F106" s="120">
        <f ca="1">IF(ISNUMBER(OFFSET(INDIRECT($F$50),Main!$C106,1)),OFFSET(INDIRECT($F$50),Main!$C106,1)/100,"")</f>
        <v>0.14858299999999999</v>
      </c>
      <c r="G106" s="120">
        <f ca="1">IF(ISNUMBER(VLOOKUP($E106,ETL_Price!$B$5:$DV$187,G$50,0)),VLOOKUP($E106,ETL_Price!$B$5:$DV$187,G$50,0)/100,"")</f>
        <v>6.13E-2</v>
      </c>
      <c r="H106" s="120">
        <f ca="1">IF(ISNUMBER(VLOOKUP($E106,ETL_Price!$B$5:$DV$187,H$50,0)),VLOOKUP($E106,ETL_Price!$B$5:$DV$187,H$50,0)/100,"")</f>
        <v>0.13390000000000002</v>
      </c>
      <c r="I106" s="120">
        <f ca="1">IF(ISNUMBER(VLOOKUP($E106,ETL_Price!$B$5:$DV$187,I$50,0)),VLOOKUP($E106,ETL_Price!$B$5:$DV$187,I$50,0)/100,"")</f>
        <v>0.18280000000000002</v>
      </c>
      <c r="K106" s="85">
        <f ca="1">IF(ISNUMBER(CORREL(ETL_Rtn!$C57:$C116,ETL_Rtn!E57:E116)),CORREL(ETL_Rtn!$C57:$C116,ETL_Rtn!E57:E116),"")</f>
        <v>0.31021654134118265</v>
      </c>
      <c r="L106" s="85">
        <f ca="1">IF(ISNUMBER(CORREL(ETL_Rtn!$C57:$C116,ETL_Rtn!F57:F116)),CORREL(ETL_Rtn!$C57:$C116,ETL_Rtn!F57:F116),"")</f>
        <v>0.12251416363187541</v>
      </c>
      <c r="M106" s="85">
        <f ca="1">IF(ISNUMBER(CORREL(ETL_Rtn!$C57:$C116,ETL_Rtn!G57:G116)),CORREL(ETL_Rtn!$C57:$C116,ETL_Rtn!G57:G116),"")</f>
        <v>0.16988720561728893</v>
      </c>
      <c r="N106" s="85">
        <f ca="1">IF(ISNUMBER(CORREL(ETL_Rtn!$C57:$C116,ETL_Rtn!H57:H116)),CORREL(ETL_Rtn!$C57:$C116,ETL_Rtn!H57:H116),"")</f>
        <v>0.33499788085079957</v>
      </c>
      <c r="O106" s="85">
        <f ca="1">IF(ISNUMBER(CORREL(ETL_Rtn!$C57:$C116,ETL_Rtn!I57:I116)),CORREL(ETL_Rtn!$C57:$C116,ETL_Rtn!I57:I116),"")</f>
        <v>0.84387787619961119</v>
      </c>
      <c r="P106" s="85">
        <f ca="1">IF(ISNUMBER(CORREL(ETL_Rtn!$C57:$C116,ETL_Rtn!J57:J116)),CORREL(ETL_Rtn!$C57:$C116,ETL_Rtn!J57:J116),"")</f>
        <v>0.77718942413655201</v>
      </c>
      <c r="Q106" s="85">
        <f ca="1">IF(ISNUMBER(CORREL(ETL_Rtn!$C57:$C116,ETL_Rtn!K57:K116)),CORREL(ETL_Rtn!$C57:$C116,ETL_Rtn!K57:K116),"")</f>
        <v>0.21859736913077688</v>
      </c>
      <c r="R106" s="85">
        <f ca="1">IF(ISNUMBER(CORREL(ETL_Rtn!$C57:$C116,ETL_Rtn!L57:L116)),CORREL(ETL_Rtn!$C57:$C116,ETL_Rtn!L57:L116),"")</f>
        <v>0.36460797097132008</v>
      </c>
      <c r="S106" s="85">
        <f ca="1">IF(ISNUMBER(CORREL(ETL_Rtn!$C57:$C116,ETL_Rtn!M57:M116)),CORREL(ETL_Rtn!$C57:$C116,ETL_Rtn!M57:M116),"")</f>
        <v>0.39943722507890989</v>
      </c>
      <c r="T106" s="85">
        <f ca="1">IF(ISNUMBER(CORREL(ETL_Rtn!$C57:$C116,ETL_Rtn!N57:N116)),CORREL(ETL_Rtn!$C57:$C116,ETL_Rtn!N57:N116),"")</f>
        <v>0.43300583850122393</v>
      </c>
      <c r="U106" s="85">
        <f ca="1">IF(ISNUMBER(CORREL(ETL_Rtn!$C57:$C116,ETL_Rtn!O57:O116)),CORREL(ETL_Rtn!$C57:$C116,ETL_Rtn!O57:O116),"")</f>
        <v>0.15840482237661024</v>
      </c>
      <c r="V106" s="85">
        <f ca="1">IF(ISNUMBER(CORREL(ETL_Rtn!$C57:$C116,ETL_Rtn!P57:P116)),CORREL(ETL_Rtn!$C57:$C116,ETL_Rtn!P57:P116),"")</f>
        <v>0.45786326337885108</v>
      </c>
      <c r="W106" s="85">
        <f ca="1">IF(ISNUMBER(CORREL(ETL_Rtn!$C57:$C116,ETL_Rtn!Q57:Q116)),CORREL(ETL_Rtn!$C57:$C116,ETL_Rtn!Q57:Q116),"")</f>
        <v>6.9403256700763069E-2</v>
      </c>
      <c r="X106" s="85">
        <f ca="1">IF(ISNUMBER(CORREL(ETL_Rtn!$C57:$C116,ETL_Rtn!R57:R116)),CORREL(ETL_Rtn!$C57:$C116,ETL_Rtn!R57:R116),"")</f>
        <v>0.25646545737317827</v>
      </c>
      <c r="Y106" s="85">
        <f ca="1">IF(ISNUMBER(CORREL(ETL_Rtn!$C57:$C116,ETL_Rtn!S57:S116)),CORREL(ETL_Rtn!$C57:$C116,ETL_Rtn!S57:S116),"")</f>
        <v>0.14682334968670699</v>
      </c>
      <c r="Z106" s="85">
        <f ca="1">IF(ISNUMBER(CORREL(ETL_Rtn!$C57:$C116,ETL_Rtn!T57:T116)),CORREL(ETL_Rtn!$C57:$C116,ETL_Rtn!T57:T116),"")</f>
        <v>0.23292436072290684</v>
      </c>
      <c r="AA106" s="85">
        <f ca="1">IF(ISNUMBER(CORREL(ETL_Rtn!$C57:$C116,ETL_Rtn!U57:U116)),CORREL(ETL_Rtn!$C57:$C116,ETL_Rtn!U57:U116),"")</f>
        <v>4.7016059060213833E-2</v>
      </c>
      <c r="AB106" s="85">
        <f ca="1">IF(ISNUMBER(CORREL(ETL_Rtn!$C57:$C116,ETL_Rtn!V57:V116)),CORREL(ETL_Rtn!$C57:$C116,ETL_Rtn!V57:V116),"")</f>
        <v>-5.8328657162009315E-2</v>
      </c>
      <c r="AC106" s="85">
        <f ca="1">IF(ISNUMBER(CORREL(ETL_Rtn!$C57:$C116,ETL_Rtn!W57:W116)),CORREL(ETL_Rtn!$C57:$C116,ETL_Rtn!W57:W116),"")</f>
        <v>-0.2110341310623127</v>
      </c>
      <c r="AD106" s="85">
        <f ca="1">IF(ISNUMBER(CORREL(ETL_Rtn!$C57:$C116,ETL_Rtn!X57:X116)),CORREL(ETL_Rtn!$C57:$C116,ETL_Rtn!X57:X116),"")</f>
        <v>-0.1989973248368774</v>
      </c>
      <c r="AE106" s="85">
        <f ca="1">IF(ISNUMBER(CORREL(ETL_Rtn!$C57:$C116,ETL_Rtn!Y57:Y116)),CORREL(ETL_Rtn!$C57:$C116,ETL_Rtn!Y57:Y116),"")</f>
        <v>-0.24457018028259558</v>
      </c>
      <c r="AF106" s="85">
        <f ca="1">IF(ISNUMBER(CORREL(ETL_Rtn!$C57:$C116,ETL_Rtn!Z57:Z116)),CORREL(ETL_Rtn!$C57:$C116,ETL_Rtn!Z57:Z116),"")</f>
        <v>-0.24130022134671034</v>
      </c>
      <c r="AG106" s="85">
        <f ca="1">IF(ISNUMBER(CORREL(ETL_Rtn!$C57:$C116,ETL_Rtn!AA57:AA116)),CORREL(ETL_Rtn!$C57:$C116,ETL_Rtn!AA57:AA116),"")</f>
        <v>-0.25320160441252393</v>
      </c>
      <c r="AH106" s="85">
        <f ca="1">IF(ISNUMBER(CORREL(ETL_Rtn!$C57:$C116,ETL_Rtn!AB57:AB116)),CORREL(ETL_Rtn!$C57:$C116,ETL_Rtn!AB57:AB116),"")</f>
        <v>-0.25818758924477736</v>
      </c>
      <c r="AI106" s="85">
        <f ca="1">IF(ISNUMBER(CORREL(ETL_Rtn!$C57:$C116,ETL_Rtn!AC57:AC116)),CORREL(ETL_Rtn!$C57:$C116,ETL_Rtn!AC57:AC116),"")</f>
        <v>0.27431457949603738</v>
      </c>
      <c r="AJ106" s="85">
        <f ca="1">IF(ISNUMBER(CORREL(ETL_Rtn!$C57:$C116,ETL_Rtn!AD57:AD116)),CORREL(ETL_Rtn!$C57:$C116,ETL_Rtn!AD57:AD116),"")</f>
        <v>0.11555706830690808</v>
      </c>
      <c r="AK106" s="85">
        <f ca="1">IF(ISNUMBER(CORREL(ETL_Rtn!$C57:$C116,ETL_Rtn!AE57:AE116)),CORREL(ETL_Rtn!$C57:$C116,ETL_Rtn!AE57:AE116),"")</f>
        <v>-0.16531163697018647</v>
      </c>
      <c r="AL106" s="85">
        <f ca="1">IF(ISNUMBER(CORREL(ETL_Rtn!$C57:$C116,ETL_Rtn!AF57:AF116)),CORREL(ETL_Rtn!$C57:$C116,ETL_Rtn!AF57:AF116),"")</f>
        <v>-0.19389628689002947</v>
      </c>
      <c r="AM106" s="85">
        <f ca="1">IF(ISNUMBER(CORREL(ETL_Rtn!$C57:$C116,ETL_Rtn!AG57:AG116)),CORREL(ETL_Rtn!$C57:$C116,ETL_Rtn!AG57:AG116),"")</f>
        <v>7.4806609708932728E-2</v>
      </c>
      <c r="AN106" s="85">
        <f ca="1">IF(ISNUMBER(CORREL(ETL_Rtn!$C57:$C116,ETL_Rtn!AH57:AH116)),CORREL(ETL_Rtn!$C57:$C116,ETL_Rtn!AH57:AH116),"")</f>
        <v>-0.12727202229851536</v>
      </c>
      <c r="AO106" s="85">
        <f ca="1">IF(ISNUMBER(CORREL(ETL_Rtn!$C57:$C116,ETL_Rtn!AI57:AI116)),CORREL(ETL_Rtn!$C57:$C116,ETL_Rtn!AI57:AI116),"")</f>
        <v>-0.15478106878067377</v>
      </c>
      <c r="AP106" s="85">
        <f ca="1">IF(ISNUMBER(CORREL(ETL_Rtn!$C57:$C116,ETL_Rtn!AJ57:AJ116)),CORREL(ETL_Rtn!$C57:$C116,ETL_Rtn!AJ57:AJ116),"")</f>
        <v>-0.15137850070523232</v>
      </c>
      <c r="AQ106" s="85">
        <f ca="1">IF(ISNUMBER(CORREL(ETL_Rtn!$C57:$C116,ETL_Rtn!AK57:AK116)),CORREL(ETL_Rtn!$C57:$C116,ETL_Rtn!AK57:AK116),"")</f>
        <v>-0.20927747742470645</v>
      </c>
      <c r="AR106" s="85">
        <f ca="1">IF(ISNUMBER(CORREL(ETL_Rtn!$C57:$C116,ETL_Rtn!AL57:AL116)),CORREL(ETL_Rtn!$C57:$C116,ETL_Rtn!AL57:AL116),"")</f>
        <v>-0.12261342954167628</v>
      </c>
      <c r="AS106" s="85">
        <f ca="1">IF(ISNUMBER(CORREL(ETL_Rtn!$C57:$C116,ETL_Rtn!AM57:AM116)),CORREL(ETL_Rtn!$C57:$C116,ETL_Rtn!AM57:AM116),"")</f>
        <v>0.27096752781717964</v>
      </c>
      <c r="AT106" s="85">
        <f ca="1">IF(ISNUMBER(CORREL(ETL_Rtn!$C57:$C116,ETL_Rtn!AN57:AN116)),CORREL(ETL_Rtn!$C57:$C116,ETL_Rtn!AN57:AN116),"")</f>
        <v>0.31100400841785125</v>
      </c>
      <c r="AU106" s="85">
        <f ca="1">IF(ISNUMBER(CORREL(ETL_Rtn!$C57:$C116,ETL_Rtn!AO57:AO116)),CORREL(ETL_Rtn!$C57:$C116,ETL_Rtn!AO57:AO116),"")</f>
        <v>9.6156309470203691E-2</v>
      </c>
      <c r="AV106" s="85">
        <f ca="1">IF(ISNUMBER(CORREL(ETL_Rtn!$C57:$C116,ETL_Rtn!AP57:AP116)),CORREL(ETL_Rtn!$C57:$C116,ETL_Rtn!AP57:AP116),"")</f>
        <v>0.21305959542221786</v>
      </c>
      <c r="AW106" s="85">
        <f ca="1">IF(ISNUMBER(CORREL(ETL_Rtn!$C57:$C116,ETL_Rtn!AQ57:AQ116)),CORREL(ETL_Rtn!$C57:$C116,ETL_Rtn!AQ57:AQ116),"")</f>
        <v>0.14574060962468022</v>
      </c>
      <c r="AX106" s="85">
        <f ca="1">IF(ISNUMBER(CORREL(ETL_Rtn!$C57:$C116,ETL_Rtn!AR57:AR116)),CORREL(ETL_Rtn!$C57:$C116,ETL_Rtn!AR57:AR116),"")</f>
        <v>2.4641890033614087E-2</v>
      </c>
      <c r="AY106" s="85">
        <f ca="1">IF(ISNUMBER(CORREL(ETL_Rtn!$C57:$C116,ETL_Rtn!AS57:AS116)),CORREL(ETL_Rtn!$C57:$C116,ETL_Rtn!AS57:AS116),"")</f>
        <v>-4.7836720408770718E-2</v>
      </c>
      <c r="AZ106" s="85">
        <f ca="1">IF(ISNUMBER(CORREL(ETL_Rtn!$C57:$C116,ETL_Rtn!AT57:AT116)),CORREL(ETL_Rtn!$C57:$C116,ETL_Rtn!AT57:AT116),"")</f>
        <v>-0.15119519109350968</v>
      </c>
      <c r="BA106" s="85">
        <f ca="1">IF(ISNUMBER(CORREL(ETL_Rtn!$C57:$C116,ETL_Rtn!AU57:AU116)),CORREL(ETL_Rtn!$C57:$C116,ETL_Rtn!AU57:AU116),"")</f>
        <v>-0.29750632411760114</v>
      </c>
      <c r="BB106" s="85">
        <f ca="1">IF(ISNUMBER(CORREL(ETL_Rtn!$C57:$C116,ETL_Rtn!AV57:AV116)),CORREL(ETL_Rtn!$C57:$C116,ETL_Rtn!AV57:AV116),"")</f>
        <v>-0.18969393429774309</v>
      </c>
      <c r="BC106" s="85">
        <f ca="1">IF(ISNUMBER(CORREL(ETL_Rtn!$C57:$C116,ETL_Rtn!AW57:AW116)),CORREL(ETL_Rtn!$C57:$C116,ETL_Rtn!AW57:AW116),"")</f>
        <v>-0.28412344133128653</v>
      </c>
      <c r="BD106" s="85">
        <f ca="1">IF(ISNUMBER(CORREL(ETL_Rtn!$C57:$C116,ETL_Rtn!AX57:AX116)),CORREL(ETL_Rtn!$C57:$C116,ETL_Rtn!AX57:AX116),"")</f>
        <v>-0.30901705662006573</v>
      </c>
      <c r="BE106" s="85">
        <f ca="1">IF(ISNUMBER(CORREL(ETL_Rtn!$C57:$C116,ETL_Rtn!AY57:AY116)),CORREL(ETL_Rtn!$C57:$C116,ETL_Rtn!AY57:AY116),"")</f>
        <v>-0.10941023503942907</v>
      </c>
      <c r="BF106" s="85">
        <f ca="1">IF(ISNUMBER(CORREL(ETL_Rtn!$C57:$C116,ETL_Rtn!AZ57:AZ116)),CORREL(ETL_Rtn!$C57:$C116,ETL_Rtn!AZ57:AZ116),"")</f>
        <v>-0.19761601271040247</v>
      </c>
      <c r="BG106" s="85">
        <f ca="1">IF(ISNUMBER(CORREL(ETL_Rtn!$C57:$C116,ETL_Rtn!BA57:BA116)),CORREL(ETL_Rtn!$C57:$C116,ETL_Rtn!BA57:BA116),"")</f>
        <v>-0.24648932233380494</v>
      </c>
      <c r="BH106" s="85">
        <f ca="1">IF(ISNUMBER(CORREL(ETL_Rtn!$C57:$C116,ETL_Rtn!BB57:BB116)),CORREL(ETL_Rtn!$C57:$C116,ETL_Rtn!BB57:BB116),"")</f>
        <v>-0.13015935903862522</v>
      </c>
      <c r="BI106" s="85">
        <f ca="1">IF(ISNUMBER(CORREL(ETL_Rtn!$C57:$C116,ETL_Rtn!BC57:BC116)),CORREL(ETL_Rtn!$C57:$C116,ETL_Rtn!BC57:BC116),"")</f>
        <v>-0.30454903711091491</v>
      </c>
      <c r="BJ106" s="85">
        <f ca="1">IF(ISNUMBER(CORREL(ETL_Rtn!$C57:$C116,ETL_Rtn!BD57:BD116)),CORREL(ETL_Rtn!$C57:$C116,ETL_Rtn!BD57:BD116),"")</f>
        <v>-0.34203947434274407</v>
      </c>
      <c r="BK106" s="85">
        <f ca="1">IF(ISNUMBER(CORREL(ETL_Rtn!$C57:$C116,ETL_Rtn!BE57:BE116)),CORREL(ETL_Rtn!$C57:$C116,ETL_Rtn!BE57:BE116),"")</f>
        <v>-0.33172933210804811</v>
      </c>
      <c r="BL106" s="85">
        <f ca="1">IF(ISNUMBER(CORREL(ETL_Rtn!$C57:$C116,ETL_Rtn!BF57:BF116)),CORREL(ETL_Rtn!$C57:$C116,ETL_Rtn!BF57:BF116),"")</f>
        <v>-1.5460008327516428E-2</v>
      </c>
      <c r="BM106" s="85">
        <f ca="1">IF(ISNUMBER(CORREL(ETL_Rtn!$C57:$C116,ETL_Rtn!BG57:BG116)),CORREL(ETL_Rtn!$C57:$C116,ETL_Rtn!BG57:BG116),"")</f>
        <v>0.14640694295048612</v>
      </c>
      <c r="BN106" s="85">
        <f ca="1">IF(ISNUMBER(CORREL(ETL_Rtn!$C57:$C116,ETL_Rtn!BH57:BH116)),CORREL(ETL_Rtn!$C57:$C116,ETL_Rtn!BH57:BH116),"")</f>
        <v>0.20363799693237261</v>
      </c>
      <c r="BO106" s="85">
        <f ca="1">IF(ISNUMBER(CORREL(ETL_Rtn!$C57:$C116,ETL_Rtn!BI57:BI116)),CORREL(ETL_Rtn!$C57:$C116,ETL_Rtn!BI57:BI116),"")</f>
        <v>0.34137723661744829</v>
      </c>
      <c r="BP106" s="85">
        <f ca="1">IF(ISNUMBER(CORREL(ETL_Rtn!$C57:$C116,ETL_Rtn!BJ57:BJ116)),CORREL(ETL_Rtn!$C57:$C116,ETL_Rtn!BJ57:BJ116),"")</f>
        <v>-5.4630969865066693E-2</v>
      </c>
      <c r="BQ106" s="85">
        <f ca="1">IF(ISNUMBER(CORREL(ETL_Rtn!$C57:$C116,ETL_Rtn!BK57:BK116)),CORREL(ETL_Rtn!$C57:$C116,ETL_Rtn!BK57:BK116),"")</f>
        <v>0.23813479659565578</v>
      </c>
      <c r="BR106" s="85">
        <f ca="1">IF(ISNUMBER(CORREL(ETL_Rtn!$C57:$C116,ETL_Rtn!BL57:BL116)),CORREL(ETL_Rtn!$C57:$C116,ETL_Rtn!BL57:BL116),"")</f>
        <v>5.9884929302225207E-2</v>
      </c>
      <c r="BS106" s="85">
        <f ca="1">IF(ISNUMBER(CORREL(ETL_Rtn!$C57:$C116,ETL_Rtn!BM57:BM116)),CORREL(ETL_Rtn!$C57:$C116,ETL_Rtn!BM57:BM116),"")</f>
        <v>0.21724401426645559</v>
      </c>
      <c r="BT106" s="85">
        <f ca="1">IF(ISNUMBER(CORREL(ETL_Rtn!$C57:$C116,ETL_Rtn!BN57:BN116)),CORREL(ETL_Rtn!$C57:$C116,ETL_Rtn!BN57:BN116),"")</f>
        <v>0.12098527538133112</v>
      </c>
      <c r="BU106" s="85">
        <f ca="1">IF(ISNUMBER(CORREL(ETL_Rtn!$C57:$C116,ETL_Rtn!BO57:BO116)),CORREL(ETL_Rtn!$C57:$C116,ETL_Rtn!BO57:BO116),"")</f>
        <v>-0.2205267443842274</v>
      </c>
      <c r="BV106" s="85">
        <f ca="1">IF(ISNUMBER(CORREL(ETL_Rtn!$C57:$C116,ETL_Rtn!BP57:BP116)),CORREL(ETL_Rtn!$C57:$C116,ETL_Rtn!BP57:BP116),"")</f>
        <v>3.6368116198483062E-2</v>
      </c>
      <c r="BW106" s="85">
        <f ca="1">IF(ISNUMBER(CORREL(ETL_Rtn!$C57:$C116,ETL_Rtn!BQ57:BQ116)),CORREL(ETL_Rtn!$C57:$C116,ETL_Rtn!BQ57:BQ116),"")</f>
        <v>-0.22128635997024404</v>
      </c>
      <c r="BY106" s="85">
        <f ca="1">VLOOKUP($E106,ETL_Price!$B$5:$CB$187,Main!BY$51,0)</f>
        <v>2743.15</v>
      </c>
      <c r="BZ106" s="85">
        <f ca="1">VLOOKUP($E106,ETL_Price!$B$5:$CB$187,Main!BZ$51,0)</f>
        <v>3607.63</v>
      </c>
      <c r="CA106" s="85">
        <f ca="1">VLOOKUP($E106,ETL_Price!$B$5:$CB$187,Main!CA$51,0)</f>
        <v>79071.47</v>
      </c>
      <c r="CB106" s="85">
        <f ca="1">VLOOKUP($E106,ETL_Price!$B$5:$CB$187,Main!CB$51,0)</f>
        <v>23714.53</v>
      </c>
      <c r="CC106" s="85">
        <f ca="1">VLOOKUP($E106,ETL_Price!$B$5:$CB$187,Main!CC$51,0)</f>
        <v>30814.639999999999</v>
      </c>
      <c r="CD106" s="85">
        <f ca="1">VLOOKUP($E106,ETL_Price!$B$5:$CB$187,Main!CD$51,0)</f>
        <v>12211.63</v>
      </c>
      <c r="CE106" s="85">
        <f ca="1">VLOOKUP($E106,ETL_Price!$B$5:$CB$187,Main!CE$51,0)</f>
        <v>2276.25</v>
      </c>
      <c r="CF106" s="85">
        <f ca="1">VLOOKUP($E106,ETL_Price!$B$5:$CB$187,Main!CF$51,0)</f>
        <v>2552.54</v>
      </c>
      <c r="CG106" s="85">
        <f ca="1">VLOOKUP($E106,ETL_Price!$B$5:$CB$187,Main!CG$51,0)</f>
        <v>231.2363</v>
      </c>
      <c r="CH106" s="85">
        <f ca="1">VLOOKUP($E106,ETL_Price!$B$5:$CB$187,Main!CH$51,0)</f>
        <v>290.36</v>
      </c>
      <c r="CI106" s="85">
        <f ca="1">VLOOKUP($E106,ETL_Price!$B$5:$CB$187,Main!CI$51,0)</f>
        <v>269.33</v>
      </c>
      <c r="CJ106" s="85">
        <f ca="1">VLOOKUP($E106,ETL_Price!$B$5:$CB$187,Main!CJ$51,0)</f>
        <v>246.53</v>
      </c>
      <c r="CK106" s="85">
        <f ca="1">VLOOKUP($E106,ETL_Price!$B$5:$CB$187,Main!CK$51,0)</f>
        <v>238.6225</v>
      </c>
      <c r="CL106" s="85">
        <f ca="1">VLOOKUP($E106,ETL_Price!$B$5:$CB$187,Main!CL$51,0)</f>
        <v>234.4271</v>
      </c>
      <c r="CM106" s="85">
        <f ca="1">VLOOKUP($E106,ETL_Price!$B$5:$CB$187,Main!CM$51,0)</f>
        <v>129.7535</v>
      </c>
      <c r="CN106" s="85">
        <f ca="1">VLOOKUP($E106,ETL_Price!$B$5:$CB$187,Main!CN$51,0)</f>
        <v>229.83250000000001</v>
      </c>
      <c r="CO106" s="85">
        <f ca="1">VLOOKUP($E106,ETL_Price!$B$5:$CB$187,Main!CO$51,0)</f>
        <v>71.42</v>
      </c>
      <c r="CP106" s="85">
        <f ca="1">VLOOKUP($E106,ETL_Price!$B$5:$CB$187,Main!CP$51,0)</f>
        <v>126.51</v>
      </c>
      <c r="CQ106" s="85">
        <f ca="1">VLOOKUP($E106,ETL_Price!$B$5:$CB$187,Main!CQ$51,0)</f>
        <v>484.25580000000002</v>
      </c>
      <c r="CR106" s="85">
        <f ca="1">VLOOKUP($E106,ETL_Price!$B$5:$CB$187,Main!CR$51,0)</f>
        <v>218.4708</v>
      </c>
      <c r="CS106" s="85">
        <f ca="1">VLOOKUP($E106,ETL_Price!$B$5:$CB$187,Main!CS$51,0)</f>
        <v>257.34440000000001</v>
      </c>
      <c r="CT106" s="85">
        <f ca="1">VLOOKUP($E106,ETL_Price!$B$5:$CB$187,Main!CT$51,0)</f>
        <v>2039.83</v>
      </c>
      <c r="CU106" s="85">
        <f ca="1">VLOOKUP($E106,ETL_Price!$B$5:$CB$187,Main!CU$51,0)</f>
        <v>2190.1799999999998</v>
      </c>
      <c r="CV106" s="85">
        <f ca="1">VLOOKUP($E106,ETL_Price!$B$5:$CB$187,Main!CV$51,0)</f>
        <v>2889.56</v>
      </c>
      <c r="CW106" s="85">
        <f ca="1">VLOOKUP($E106,ETL_Price!$B$5:$CB$187,Main!CW$51,0)</f>
        <v>150.77010000000001</v>
      </c>
      <c r="CX106" s="85">
        <f ca="1">VLOOKUP($E106,ETL_Price!$B$5:$CB$187,Main!CX$51,0)</f>
        <v>1319.002</v>
      </c>
      <c r="CY106" s="85">
        <f ca="1">VLOOKUP($E106,ETL_Price!$B$5:$CB$187,Main!CY$51,0)</f>
        <v>214.80449999999999</v>
      </c>
      <c r="CZ106" s="85">
        <f ca="1">VLOOKUP($E106,ETL_Price!$B$5:$CB$187,Main!CZ$51,0)</f>
        <v>191.24160000000001</v>
      </c>
      <c r="DA106" s="85">
        <f ca="1">VLOOKUP($E106,ETL_Price!$B$5:$CB$187,Main!DA$51,0)</f>
        <v>288.49020000000002</v>
      </c>
      <c r="DB106" s="85">
        <f ca="1">VLOOKUP($E106,ETL_Price!$B$5:$CB$187,Main!DB$51,0)</f>
        <v>204.12690000000001</v>
      </c>
      <c r="DC106" s="85">
        <f ca="1">VLOOKUP($E106,ETL_Price!$B$5:$CB$187,Main!DC$51,0)</f>
        <v>203.3501</v>
      </c>
      <c r="DD106" s="85">
        <f ca="1">VLOOKUP($E106,ETL_Price!$B$5:$CB$187,Main!DD$51,0)</f>
        <v>225.87780000000001</v>
      </c>
      <c r="DE106" s="85">
        <f ca="1">VLOOKUP($E106,ETL_Price!$B$5:$CB$187,Main!DE$51,0)</f>
        <v>219.70920000000001</v>
      </c>
      <c r="DF106" s="85">
        <f ca="1">VLOOKUP($E106,ETL_Price!$B$5:$CB$187,Main!DF$51,0)</f>
        <v>286.63650000000001</v>
      </c>
      <c r="DG106" s="85">
        <f ca="1">VLOOKUP($E106,ETL_Price!$B$5:$CB$187,Main!DG$51,0)</f>
        <v>2.4763000000000002</v>
      </c>
      <c r="DH106" s="85">
        <f ca="1">VLOOKUP($E106,ETL_Price!$B$5:$CB$187,Main!DH$51,0)</f>
        <v>0.439</v>
      </c>
      <c r="DI106" s="85">
        <f ca="1">VLOOKUP($E106,ETL_Price!$B$5:$CB$187,Main!DI$51,0)</f>
        <v>1.9371</v>
      </c>
      <c r="DJ106" s="85">
        <f ca="1">VLOOKUP($E106,ETL_Price!$B$5:$CB$187,Main!DJ$51,0)</f>
        <v>2.0358999999999998</v>
      </c>
      <c r="DK106" s="85">
        <f ca="1">VLOOKUP($E106,ETL_Price!$B$5:$CB$187,Main!DK$51,0)</f>
        <v>2.3660999999999999</v>
      </c>
      <c r="DL106" s="85">
        <f ca="1">VLOOKUP($E106,ETL_Price!$B$5:$CB$187,Main!DL$51,0)</f>
        <v>1.427</v>
      </c>
      <c r="DM106" s="85">
        <f ca="1">VLOOKUP($E106,ETL_Price!$B$5:$CB$187,Main!DM$51,0)</f>
        <v>35.767099999999999</v>
      </c>
      <c r="DN106" s="85">
        <f ca="1">VLOOKUP($E106,ETL_Price!$B$5:$CB$187,Main!DN$51,0)</f>
        <v>-0.78</v>
      </c>
      <c r="DO106" s="85">
        <f ca="1">VLOOKUP($E106,ETL_Price!$B$5:$CB$187,Main!DO$51,0)</f>
        <v>222.071</v>
      </c>
      <c r="DP106" s="85">
        <f ca="1">VLOOKUP($E106,ETL_Price!$B$5:$CB$187,Main!DP$51,0)</f>
        <v>100.09399999999999</v>
      </c>
      <c r="DQ106" s="85">
        <f ca="1">VLOOKUP($E106,ETL_Price!$B$5:$CB$187,Main!DQ$51,0)</f>
        <v>45.518000000000001</v>
      </c>
      <c r="DR106" s="85">
        <f ca="1">VLOOKUP($E106,ETL_Price!$B$5:$CB$187,Main!DR$51,0)</f>
        <v>292.47000000000003</v>
      </c>
      <c r="DS106" s="85">
        <f ca="1">VLOOKUP($E106,ETL_Price!$B$5:$CB$187,Main!DS$51,0)</f>
        <v>111.59699999999999</v>
      </c>
      <c r="DT106" s="85">
        <f ca="1">VLOOKUP($E106,ETL_Price!$B$5:$CB$187,Main!DT$51,0)</f>
        <v>219.44659999999999</v>
      </c>
      <c r="DU106" s="85">
        <f ca="1">VLOOKUP($E106,ETL_Price!$B$5:$CB$187,Main!DU$51,0)</f>
        <v>156.6216</v>
      </c>
      <c r="DV106" s="85">
        <f ca="1">VLOOKUP($E106,ETL_Price!$B$5:$CB$187,Main!DV$51,0)</f>
        <v>428.8546</v>
      </c>
      <c r="DW106" s="85">
        <f ca="1">VLOOKUP($E106,ETL_Price!$B$5:$CB$187,Main!DW$51,0)</f>
        <v>9.2200000000000006</v>
      </c>
      <c r="DX106" s="85">
        <f ca="1">VLOOKUP($E106,ETL_Price!$B$5:$CB$187,Main!DX$51,0)</f>
        <v>15.84</v>
      </c>
      <c r="DY106" s="85">
        <f ca="1">VLOOKUP($E106,ETL_Price!$B$5:$CB$187,Main!DY$51,0)</f>
        <v>6.8100000000000005</v>
      </c>
      <c r="DZ106" s="85">
        <f ca="1">VLOOKUP($E106,ETL_Price!$B$5:$CB$187,Main!DZ$51,0)</f>
        <v>4.2074999999999996</v>
      </c>
      <c r="EA106" s="85">
        <f ca="1">VLOOKUP($E106,ETL_Price!$B$5:$CB$187,Main!EA$51,0)</f>
        <v>1322.3</v>
      </c>
      <c r="EB106" s="85">
        <f ca="1">VLOOKUP($E106,ETL_Price!$B$5:$CB$187,Main!EB$51,0)</f>
        <v>17.285</v>
      </c>
      <c r="EC106" s="85">
        <f ca="1">VLOOKUP($E106,ETL_Price!$B$5:$CB$187,Main!EC$51,0)</f>
        <v>61.44</v>
      </c>
      <c r="ED106" s="85">
        <f ca="1">VLOOKUP($E106,ETL_Price!$B$5:$CB$187,Main!ED$51,0)</f>
        <v>6.4785000000000004</v>
      </c>
      <c r="EE106" s="85">
        <f ca="1">VLOOKUP($E106,ETL_Price!$B$5:$CB$187,Main!EE$51,0)</f>
        <v>110.4</v>
      </c>
      <c r="EF106" s="85">
        <f ca="1">VLOOKUP($E106,ETL_Price!$B$5:$CB$187,Main!EF$51,0)</f>
        <v>1.2029000000000001</v>
      </c>
      <c r="EG106" s="85">
        <f ca="1">VLOOKUP($E106,ETL_Price!$B$5:$CB$187,Main!EG$51,0)</f>
        <v>1.3571</v>
      </c>
      <c r="EH106" s="85">
        <f ca="1">VLOOKUP($E106,ETL_Price!$B$5:$CB$187,Main!EH$51,0)</f>
        <v>113.05</v>
      </c>
      <c r="EI106" s="85">
        <f ca="1">VLOOKUP($E106,ETL_Price!$B$5:$CB$187,Main!EI$51,0)</f>
        <v>56.990200000000002</v>
      </c>
      <c r="EJ106" s="85">
        <f ca="1">VLOOKUP($E106,ETL_Price!$B$5:$CB$187,Main!EJ$51,0)</f>
        <v>12.311999999999999</v>
      </c>
      <c r="EK106" s="85">
        <f ca="1">VLOOKUP($E106,ETL_Price!$B$5:$CB$187,Main!EK$51,0)</f>
        <v>3.2290000000000001</v>
      </c>
    </row>
    <row r="107" spans="3:141">
      <c r="C107" s="85">
        <f>MATCH(E107,ETL_Price!$B$5:$B$187,0)</f>
        <v>54</v>
      </c>
      <c r="E107" s="119">
        <f>IF(ISNUMBER(Equities!$C59),Equities!B59,"")</f>
        <v>43104</v>
      </c>
      <c r="F107" s="120">
        <f ca="1">IF(ISNUMBER(OFFSET(INDIRECT($F$50),Main!$C107,1)),OFFSET(INDIRECT($F$50),Main!$C107,1)/100,"")</f>
        <v>0.14858299999999999</v>
      </c>
      <c r="G107" s="120">
        <f ca="1">IF(ISNUMBER(VLOOKUP($E107,ETL_Price!$B$5:$DV$187,G$50,0)),VLOOKUP($E107,ETL_Price!$B$5:$DV$187,G$50,0)/100,"")</f>
        <v>0.06</v>
      </c>
      <c r="H107" s="120">
        <f ca="1">IF(ISNUMBER(VLOOKUP($E107,ETL_Price!$B$5:$DV$187,H$50,0)),VLOOKUP($E107,ETL_Price!$B$5:$DV$187,H$50,0)/100,"")</f>
        <v>0.1343</v>
      </c>
      <c r="I107" s="120">
        <f ca="1">IF(ISNUMBER(VLOOKUP($E107,ETL_Price!$B$5:$DV$187,I$50,0)),VLOOKUP($E107,ETL_Price!$B$5:$DV$187,I$50,0)/100,"")</f>
        <v>0.18289999999999998</v>
      </c>
      <c r="K107" s="85">
        <f ca="1">IF(ISNUMBER(CORREL(ETL_Rtn!$C58:$C117,ETL_Rtn!E58:E117)),CORREL(ETL_Rtn!$C58:$C117,ETL_Rtn!E58:E117),"")</f>
        <v>0.30556664918002013</v>
      </c>
      <c r="L107" s="85">
        <f ca="1">IF(ISNUMBER(CORREL(ETL_Rtn!$C58:$C117,ETL_Rtn!F58:F117)),CORREL(ETL_Rtn!$C58:$C117,ETL_Rtn!F58:F117),"")</f>
        <v>0.11363989179208923</v>
      </c>
      <c r="M107" s="85">
        <f ca="1">IF(ISNUMBER(CORREL(ETL_Rtn!$C58:$C117,ETL_Rtn!G58:G117)),CORREL(ETL_Rtn!$C58:$C117,ETL_Rtn!G58:G117),"")</f>
        <v>0.1699544001523553</v>
      </c>
      <c r="N107" s="85">
        <f ca="1">IF(ISNUMBER(CORREL(ETL_Rtn!$C58:$C117,ETL_Rtn!H58:H117)),CORREL(ETL_Rtn!$C58:$C117,ETL_Rtn!H58:H117),"")</f>
        <v>0.33678702150301909</v>
      </c>
      <c r="O107" s="85">
        <f ca="1">IF(ISNUMBER(CORREL(ETL_Rtn!$C58:$C117,ETL_Rtn!I58:I117)),CORREL(ETL_Rtn!$C58:$C117,ETL_Rtn!I58:I117),"")</f>
        <v>0.84145638299262548</v>
      </c>
      <c r="P107" s="85">
        <f ca="1">IF(ISNUMBER(CORREL(ETL_Rtn!$C58:$C117,ETL_Rtn!J58:J117)),CORREL(ETL_Rtn!$C58:$C117,ETL_Rtn!J58:J117),"")</f>
        <v>0.77714255475595295</v>
      </c>
      <c r="Q107" s="85">
        <f ca="1">IF(ISNUMBER(CORREL(ETL_Rtn!$C58:$C117,ETL_Rtn!K58:K117)),CORREL(ETL_Rtn!$C58:$C117,ETL_Rtn!K58:K117),"")</f>
        <v>0.21472193543196616</v>
      </c>
      <c r="R107" s="85">
        <f ca="1">IF(ISNUMBER(CORREL(ETL_Rtn!$C58:$C117,ETL_Rtn!L58:L117)),CORREL(ETL_Rtn!$C58:$C117,ETL_Rtn!L58:L117),"")</f>
        <v>0.36643921238203342</v>
      </c>
      <c r="S107" s="85">
        <f ca="1">IF(ISNUMBER(CORREL(ETL_Rtn!$C58:$C117,ETL_Rtn!M58:M117)),CORREL(ETL_Rtn!$C58:$C117,ETL_Rtn!M58:M117),"")</f>
        <v>0.40208132106162658</v>
      </c>
      <c r="T107" s="85">
        <f ca="1">IF(ISNUMBER(CORREL(ETL_Rtn!$C58:$C117,ETL_Rtn!N58:N117)),CORREL(ETL_Rtn!$C58:$C117,ETL_Rtn!N58:N117),"")</f>
        <v>0.43460351033818023</v>
      </c>
      <c r="U107" s="85">
        <f ca="1">IF(ISNUMBER(CORREL(ETL_Rtn!$C58:$C117,ETL_Rtn!O58:O117)),CORREL(ETL_Rtn!$C58:$C117,ETL_Rtn!O58:O117),"")</f>
        <v>0.15123416373326615</v>
      </c>
      <c r="V107" s="85">
        <f ca="1">IF(ISNUMBER(CORREL(ETL_Rtn!$C58:$C117,ETL_Rtn!P58:P117)),CORREL(ETL_Rtn!$C58:$C117,ETL_Rtn!P58:P117),"")</f>
        <v>0.46227886938254281</v>
      </c>
      <c r="W107" s="85">
        <f ca="1">IF(ISNUMBER(CORREL(ETL_Rtn!$C58:$C117,ETL_Rtn!Q58:Q117)),CORREL(ETL_Rtn!$C58:$C117,ETL_Rtn!Q58:Q117),"")</f>
        <v>7.1023635795324405E-2</v>
      </c>
      <c r="X107" s="85">
        <f ca="1">IF(ISNUMBER(CORREL(ETL_Rtn!$C58:$C117,ETL_Rtn!R58:R117)),CORREL(ETL_Rtn!$C58:$C117,ETL_Rtn!R58:R117),"")</f>
        <v>0.24712499312006428</v>
      </c>
      <c r="Y107" s="85">
        <f ca="1">IF(ISNUMBER(CORREL(ETL_Rtn!$C58:$C117,ETL_Rtn!S58:S117)),CORREL(ETL_Rtn!$C58:$C117,ETL_Rtn!S58:S117),"")</f>
        <v>0.14212029934608519</v>
      </c>
      <c r="Z107" s="85">
        <f ca="1">IF(ISNUMBER(CORREL(ETL_Rtn!$C58:$C117,ETL_Rtn!T58:T117)),CORREL(ETL_Rtn!$C58:$C117,ETL_Rtn!T58:T117),"")</f>
        <v>0.23189219645258674</v>
      </c>
      <c r="AA107" s="85">
        <f ca="1">IF(ISNUMBER(CORREL(ETL_Rtn!$C58:$C117,ETL_Rtn!U58:U117)),CORREL(ETL_Rtn!$C58:$C117,ETL_Rtn!U58:U117),"")</f>
        <v>4.3620885544243836E-2</v>
      </c>
      <c r="AB107" s="85">
        <f ca="1">IF(ISNUMBER(CORREL(ETL_Rtn!$C58:$C117,ETL_Rtn!V58:V117)),CORREL(ETL_Rtn!$C58:$C117,ETL_Rtn!V58:V117),"")</f>
        <v>-7.0992540244477806E-2</v>
      </c>
      <c r="AC107" s="85">
        <f ca="1">IF(ISNUMBER(CORREL(ETL_Rtn!$C58:$C117,ETL_Rtn!W58:W117)),CORREL(ETL_Rtn!$C58:$C117,ETL_Rtn!W58:W117),"")</f>
        <v>-0.19221617554050816</v>
      </c>
      <c r="AD107" s="85">
        <f ca="1">IF(ISNUMBER(CORREL(ETL_Rtn!$C58:$C117,ETL_Rtn!X58:X117)),CORREL(ETL_Rtn!$C58:$C117,ETL_Rtn!X58:X117),"")</f>
        <v>-0.18015883104855354</v>
      </c>
      <c r="AE107" s="85">
        <f ca="1">IF(ISNUMBER(CORREL(ETL_Rtn!$C58:$C117,ETL_Rtn!Y58:Y117)),CORREL(ETL_Rtn!$C58:$C117,ETL_Rtn!Y58:Y117),"")</f>
        <v>-0.22531155434052513</v>
      </c>
      <c r="AF107" s="85">
        <f ca="1">IF(ISNUMBER(CORREL(ETL_Rtn!$C58:$C117,ETL_Rtn!Z58:Z117)),CORREL(ETL_Rtn!$C58:$C117,ETL_Rtn!Z58:Z117),"")</f>
        <v>-0.22166828525530438</v>
      </c>
      <c r="AG107" s="85">
        <f ca="1">IF(ISNUMBER(CORREL(ETL_Rtn!$C58:$C117,ETL_Rtn!AA58:AA117)),CORREL(ETL_Rtn!$C58:$C117,ETL_Rtn!AA58:AA117),"")</f>
        <v>-0.23348964908992634</v>
      </c>
      <c r="AH107" s="85">
        <f ca="1">IF(ISNUMBER(CORREL(ETL_Rtn!$C58:$C117,ETL_Rtn!AB58:AB117)),CORREL(ETL_Rtn!$C58:$C117,ETL_Rtn!AB58:AB117),"")</f>
        <v>-0.23900049881404992</v>
      </c>
      <c r="AI107" s="85">
        <f ca="1">IF(ISNUMBER(CORREL(ETL_Rtn!$C58:$C117,ETL_Rtn!AC58:AC117)),CORREL(ETL_Rtn!$C58:$C117,ETL_Rtn!AC58:AC117),"")</f>
        <v>0.27282055633920971</v>
      </c>
      <c r="AJ107" s="85">
        <f ca="1">IF(ISNUMBER(CORREL(ETL_Rtn!$C58:$C117,ETL_Rtn!AD58:AD117)),CORREL(ETL_Rtn!$C58:$C117,ETL_Rtn!AD58:AD117),"")</f>
        <v>0.11667642399836389</v>
      </c>
      <c r="AK107" s="85">
        <f ca="1">IF(ISNUMBER(CORREL(ETL_Rtn!$C58:$C117,ETL_Rtn!AE58:AE117)),CORREL(ETL_Rtn!$C58:$C117,ETL_Rtn!AE58:AE117),"")</f>
        <v>-0.16198158560916254</v>
      </c>
      <c r="AL107" s="85">
        <f ca="1">IF(ISNUMBER(CORREL(ETL_Rtn!$C58:$C117,ETL_Rtn!AF58:AF117)),CORREL(ETL_Rtn!$C58:$C117,ETL_Rtn!AF58:AF117),"")</f>
        <v>-0.19045039366558256</v>
      </c>
      <c r="AM107" s="85">
        <f ca="1">IF(ISNUMBER(CORREL(ETL_Rtn!$C58:$C117,ETL_Rtn!AG58:AG117)),CORREL(ETL_Rtn!$C58:$C117,ETL_Rtn!AG58:AG117),"")</f>
        <v>7.58436390571013E-2</v>
      </c>
      <c r="AN107" s="85">
        <f ca="1">IF(ISNUMBER(CORREL(ETL_Rtn!$C58:$C117,ETL_Rtn!AH58:AH117)),CORREL(ETL_Rtn!$C58:$C117,ETL_Rtn!AH58:AH117),"")</f>
        <v>-0.12545693511113007</v>
      </c>
      <c r="AO107" s="85">
        <f ca="1">IF(ISNUMBER(CORREL(ETL_Rtn!$C58:$C117,ETL_Rtn!AI58:AI117)),CORREL(ETL_Rtn!$C58:$C117,ETL_Rtn!AI58:AI117),"")</f>
        <v>-0.15076003388611373</v>
      </c>
      <c r="AP107" s="85">
        <f ca="1">IF(ISNUMBER(CORREL(ETL_Rtn!$C58:$C117,ETL_Rtn!AJ58:AJ117)),CORREL(ETL_Rtn!$C58:$C117,ETL_Rtn!AJ58:AJ117),"")</f>
        <v>-0.14425916627681123</v>
      </c>
      <c r="AQ107" s="85">
        <f ca="1">IF(ISNUMBER(CORREL(ETL_Rtn!$C58:$C117,ETL_Rtn!AK58:AK117)),CORREL(ETL_Rtn!$C58:$C117,ETL_Rtn!AK58:AK117),"")</f>
        <v>-0.20506903871278939</v>
      </c>
      <c r="AR107" s="85">
        <f ca="1">IF(ISNUMBER(CORREL(ETL_Rtn!$C58:$C117,ETL_Rtn!AL58:AL117)),CORREL(ETL_Rtn!$C58:$C117,ETL_Rtn!AL58:AL117),"")</f>
        <v>-0.12250862731725887</v>
      </c>
      <c r="AS107" s="85">
        <f ca="1">IF(ISNUMBER(CORREL(ETL_Rtn!$C58:$C117,ETL_Rtn!AM58:AM117)),CORREL(ETL_Rtn!$C58:$C117,ETL_Rtn!AM58:AM117),"")</f>
        <v>0.24942991325321981</v>
      </c>
      <c r="AT107" s="85">
        <f ca="1">IF(ISNUMBER(CORREL(ETL_Rtn!$C58:$C117,ETL_Rtn!AN58:AN117)),CORREL(ETL_Rtn!$C58:$C117,ETL_Rtn!AN58:AN117),"")</f>
        <v>0.29356708134925136</v>
      </c>
      <c r="AU107" s="85">
        <f ca="1">IF(ISNUMBER(CORREL(ETL_Rtn!$C58:$C117,ETL_Rtn!AO58:AO117)),CORREL(ETL_Rtn!$C58:$C117,ETL_Rtn!AO58:AO117),"")</f>
        <v>4.7297447275784048E-2</v>
      </c>
      <c r="AV107" s="85">
        <f ca="1">IF(ISNUMBER(CORREL(ETL_Rtn!$C58:$C117,ETL_Rtn!AP58:AP117)),CORREL(ETL_Rtn!$C58:$C117,ETL_Rtn!AP58:AP117),"")</f>
        <v>0.15724886739444457</v>
      </c>
      <c r="AW107" s="85">
        <f ca="1">IF(ISNUMBER(CORREL(ETL_Rtn!$C58:$C117,ETL_Rtn!AQ58:AQ117)),CORREL(ETL_Rtn!$C58:$C117,ETL_Rtn!AQ58:AQ117),"")</f>
        <v>0.15181960196530789</v>
      </c>
      <c r="AX107" s="85">
        <f ca="1">IF(ISNUMBER(CORREL(ETL_Rtn!$C58:$C117,ETL_Rtn!AR58:AR117)),CORREL(ETL_Rtn!$C58:$C117,ETL_Rtn!AR58:AR117),"")</f>
        <v>3.209177040156351E-2</v>
      </c>
      <c r="AY107" s="85">
        <f ca="1">IF(ISNUMBER(CORREL(ETL_Rtn!$C58:$C117,ETL_Rtn!AS58:AS117)),CORREL(ETL_Rtn!$C58:$C117,ETL_Rtn!AS58:AS117),"")</f>
        <v>-5.5726105155153534E-2</v>
      </c>
      <c r="AZ107" s="85">
        <f ca="1">IF(ISNUMBER(CORREL(ETL_Rtn!$C58:$C117,ETL_Rtn!AT58:AT117)),CORREL(ETL_Rtn!$C58:$C117,ETL_Rtn!AT58:AT117),"")</f>
        <v>-0.15131350424586198</v>
      </c>
      <c r="BA107" s="85">
        <f ca="1">IF(ISNUMBER(CORREL(ETL_Rtn!$C58:$C117,ETL_Rtn!AU58:AU117)),CORREL(ETL_Rtn!$C58:$C117,ETL_Rtn!AU58:AU117),"")</f>
        <v>-0.29642737165960054</v>
      </c>
      <c r="BB107" s="85">
        <f ca="1">IF(ISNUMBER(CORREL(ETL_Rtn!$C58:$C117,ETL_Rtn!AV58:AV117)),CORREL(ETL_Rtn!$C58:$C117,ETL_Rtn!AV58:AV117),"")</f>
        <v>-0.19410387579578903</v>
      </c>
      <c r="BC107" s="85">
        <f ca="1">IF(ISNUMBER(CORREL(ETL_Rtn!$C58:$C117,ETL_Rtn!AW58:AW117)),CORREL(ETL_Rtn!$C58:$C117,ETL_Rtn!AW58:AW117),"")</f>
        <v>-0.28865684917085493</v>
      </c>
      <c r="BD107" s="85">
        <f ca="1">IF(ISNUMBER(CORREL(ETL_Rtn!$C58:$C117,ETL_Rtn!AX58:AX117)),CORREL(ETL_Rtn!$C58:$C117,ETL_Rtn!AX58:AX117),"")</f>
        <v>-0.31033391114923981</v>
      </c>
      <c r="BE107" s="85">
        <f ca="1">IF(ISNUMBER(CORREL(ETL_Rtn!$C58:$C117,ETL_Rtn!AY58:AY117)),CORREL(ETL_Rtn!$C58:$C117,ETL_Rtn!AY58:AY117),"")</f>
        <v>-0.10849863789771452</v>
      </c>
      <c r="BF107" s="85">
        <f ca="1">IF(ISNUMBER(CORREL(ETL_Rtn!$C58:$C117,ETL_Rtn!AZ58:AZ117)),CORREL(ETL_Rtn!$C58:$C117,ETL_Rtn!AZ58:AZ117),"")</f>
        <v>-0.19808884793112247</v>
      </c>
      <c r="BG107" s="85">
        <f ca="1">IF(ISNUMBER(CORREL(ETL_Rtn!$C58:$C117,ETL_Rtn!BA58:BA117)),CORREL(ETL_Rtn!$C58:$C117,ETL_Rtn!BA58:BA117),"")</f>
        <v>-0.24703748953245017</v>
      </c>
      <c r="BH107" s="85">
        <f ca="1">IF(ISNUMBER(CORREL(ETL_Rtn!$C58:$C117,ETL_Rtn!BB58:BB117)),CORREL(ETL_Rtn!$C58:$C117,ETL_Rtn!BB58:BB117),"")</f>
        <v>-0.13009265504291601</v>
      </c>
      <c r="BI107" s="85">
        <f ca="1">IF(ISNUMBER(CORREL(ETL_Rtn!$C58:$C117,ETL_Rtn!BC58:BC117)),CORREL(ETL_Rtn!$C58:$C117,ETL_Rtn!BC58:BC117),"")</f>
        <v>-0.30827175890986602</v>
      </c>
      <c r="BJ107" s="85">
        <f ca="1">IF(ISNUMBER(CORREL(ETL_Rtn!$C58:$C117,ETL_Rtn!BD58:BD117)),CORREL(ETL_Rtn!$C58:$C117,ETL_Rtn!BD58:BD117),"")</f>
        <v>-0.34605008444732088</v>
      </c>
      <c r="BK107" s="85">
        <f ca="1">IF(ISNUMBER(CORREL(ETL_Rtn!$C58:$C117,ETL_Rtn!BE58:BE117)),CORREL(ETL_Rtn!$C58:$C117,ETL_Rtn!BE58:BE117),"")</f>
        <v>-0.3335516978470946</v>
      </c>
      <c r="BL107" s="85">
        <f ca="1">IF(ISNUMBER(CORREL(ETL_Rtn!$C58:$C117,ETL_Rtn!BF58:BF117)),CORREL(ETL_Rtn!$C58:$C117,ETL_Rtn!BF58:BF117),"")</f>
        <v>-2.2791837218857611E-2</v>
      </c>
      <c r="BM107" s="85">
        <f ca="1">IF(ISNUMBER(CORREL(ETL_Rtn!$C58:$C117,ETL_Rtn!BG58:BG117)),CORREL(ETL_Rtn!$C58:$C117,ETL_Rtn!BG58:BG117),"")</f>
        <v>0.15326156770845953</v>
      </c>
      <c r="BN107" s="85">
        <f ca="1">IF(ISNUMBER(CORREL(ETL_Rtn!$C58:$C117,ETL_Rtn!BH58:BH117)),CORREL(ETL_Rtn!$C58:$C117,ETL_Rtn!BH58:BH117),"")</f>
        <v>0.20843712222115926</v>
      </c>
      <c r="BO107" s="85">
        <f ca="1">IF(ISNUMBER(CORREL(ETL_Rtn!$C58:$C117,ETL_Rtn!BI58:BI117)),CORREL(ETL_Rtn!$C58:$C117,ETL_Rtn!BI58:BI117),"")</f>
        <v>0.35713515291168169</v>
      </c>
      <c r="BP107" s="85">
        <f ca="1">IF(ISNUMBER(CORREL(ETL_Rtn!$C58:$C117,ETL_Rtn!BJ58:BJ117)),CORREL(ETL_Rtn!$C58:$C117,ETL_Rtn!BJ58:BJ117),"")</f>
        <v>-5.4382918837737326E-2</v>
      </c>
      <c r="BQ107" s="85">
        <f ca="1">IF(ISNUMBER(CORREL(ETL_Rtn!$C58:$C117,ETL_Rtn!BK58:BK117)),CORREL(ETL_Rtn!$C58:$C117,ETL_Rtn!BK58:BK117),"")</f>
        <v>0.24299200893957737</v>
      </c>
      <c r="BR107" s="85">
        <f ca="1">IF(ISNUMBER(CORREL(ETL_Rtn!$C58:$C117,ETL_Rtn!BL58:BL117)),CORREL(ETL_Rtn!$C58:$C117,ETL_Rtn!BL58:BL117),"")</f>
        <v>6.340295321008578E-2</v>
      </c>
      <c r="BS107" s="85">
        <f ca="1">IF(ISNUMBER(CORREL(ETL_Rtn!$C58:$C117,ETL_Rtn!BM58:BM117)),CORREL(ETL_Rtn!$C58:$C117,ETL_Rtn!BM58:BM117),"")</f>
        <v>0.21800363281829541</v>
      </c>
      <c r="BT107" s="85">
        <f ca="1">IF(ISNUMBER(CORREL(ETL_Rtn!$C58:$C117,ETL_Rtn!BN58:BN117)),CORREL(ETL_Rtn!$C58:$C117,ETL_Rtn!BN58:BN117),"")</f>
        <v>0.10614500529244918</v>
      </c>
      <c r="BU107" s="85">
        <f ca="1">IF(ISNUMBER(CORREL(ETL_Rtn!$C58:$C117,ETL_Rtn!BO58:BO117)),CORREL(ETL_Rtn!$C58:$C117,ETL_Rtn!BO58:BO117),"")</f>
        <v>-0.23278986866356924</v>
      </c>
      <c r="BV107" s="85">
        <f ca="1">IF(ISNUMBER(CORREL(ETL_Rtn!$C58:$C117,ETL_Rtn!BP58:BP117)),CORREL(ETL_Rtn!$C58:$C117,ETL_Rtn!BP58:BP117),"")</f>
        <v>2.3729608259238592E-2</v>
      </c>
      <c r="BW107" s="85">
        <f ca="1">IF(ISNUMBER(CORREL(ETL_Rtn!$C58:$C117,ETL_Rtn!BQ58:BQ117)),CORREL(ETL_Rtn!$C58:$C117,ETL_Rtn!BQ58:BQ117),"")</f>
        <v>-0.22811963430684723</v>
      </c>
      <c r="BY107" s="85">
        <f ca="1">VLOOKUP($E107,ETL_Price!$B$5:$CB$187,Main!BY$51,0)</f>
        <v>2723.99</v>
      </c>
      <c r="BZ107" s="85">
        <f ca="1">VLOOKUP($E107,ETL_Price!$B$5:$CB$187,Main!BZ$51,0)</f>
        <v>3568.88</v>
      </c>
      <c r="CA107" s="85">
        <f ca="1">VLOOKUP($E107,ETL_Price!$B$5:$CB$187,Main!CA$51,0)</f>
        <v>78647.42</v>
      </c>
      <c r="CB107" s="85">
        <f ca="1">VLOOKUP($E107,ETL_Price!$B$5:$CB$187,Main!CB$51,0)</f>
        <v>23506.33</v>
      </c>
      <c r="CC107" s="85">
        <f ca="1">VLOOKUP($E107,ETL_Price!$B$5:$CB$187,Main!CC$51,0)</f>
        <v>30736.48</v>
      </c>
      <c r="CD107" s="85">
        <f ca="1">VLOOKUP($E107,ETL_Price!$B$5:$CB$187,Main!CD$51,0)</f>
        <v>12203.55</v>
      </c>
      <c r="CE107" s="85">
        <f ca="1">VLOOKUP($E107,ETL_Price!$B$5:$CB$187,Main!CE$51,0)</f>
        <v>2255.4</v>
      </c>
      <c r="CF107" s="85">
        <f ca="1">VLOOKUP($E107,ETL_Price!$B$5:$CB$187,Main!CF$51,0)</f>
        <v>2531.8200000000002</v>
      </c>
      <c r="CG107" s="85">
        <f ca="1">VLOOKUP($E107,ETL_Price!$B$5:$CB$187,Main!CG$51,0)</f>
        <v>231.3203</v>
      </c>
      <c r="CH107" s="85">
        <f ca="1">VLOOKUP($E107,ETL_Price!$B$5:$CB$187,Main!CH$51,0)</f>
        <v>288.52999999999997</v>
      </c>
      <c r="CI107" s="85">
        <f ca="1">VLOOKUP($E107,ETL_Price!$B$5:$CB$187,Main!CI$51,0)</f>
        <v>267.58999999999997</v>
      </c>
      <c r="CJ107" s="85">
        <f ca="1">VLOOKUP($E107,ETL_Price!$B$5:$CB$187,Main!CJ$51,0)</f>
        <v>244.45</v>
      </c>
      <c r="CK107" s="85">
        <f ca="1">VLOOKUP($E107,ETL_Price!$B$5:$CB$187,Main!CK$51,0)</f>
        <v>237.3784</v>
      </c>
      <c r="CL107" s="85">
        <f ca="1">VLOOKUP($E107,ETL_Price!$B$5:$CB$187,Main!CL$51,0)</f>
        <v>232.23869999999999</v>
      </c>
      <c r="CM107" s="85">
        <f ca="1">VLOOKUP($E107,ETL_Price!$B$5:$CB$187,Main!CM$51,0)</f>
        <v>129.30670000000001</v>
      </c>
      <c r="CN107" s="85">
        <f ca="1">VLOOKUP($E107,ETL_Price!$B$5:$CB$187,Main!CN$51,0)</f>
        <v>227.39920000000001</v>
      </c>
      <c r="CO107" s="85">
        <f ca="1">VLOOKUP($E107,ETL_Price!$B$5:$CB$187,Main!CO$51,0)</f>
        <v>71.23</v>
      </c>
      <c r="CP107" s="85">
        <f ca="1">VLOOKUP($E107,ETL_Price!$B$5:$CB$187,Main!CP$51,0)</f>
        <v>126.02</v>
      </c>
      <c r="CQ107" s="85">
        <f ca="1">VLOOKUP($E107,ETL_Price!$B$5:$CB$187,Main!CQ$51,0)</f>
        <v>485.02519999999998</v>
      </c>
      <c r="CR107" s="85">
        <f ca="1">VLOOKUP($E107,ETL_Price!$B$5:$CB$187,Main!CR$51,0)</f>
        <v>218.92949999999999</v>
      </c>
      <c r="CS107" s="85">
        <f ca="1">VLOOKUP($E107,ETL_Price!$B$5:$CB$187,Main!CS$51,0)</f>
        <v>257.5899</v>
      </c>
      <c r="CT107" s="85">
        <f ca="1">VLOOKUP($E107,ETL_Price!$B$5:$CB$187,Main!CT$51,0)</f>
        <v>2042</v>
      </c>
      <c r="CU107" s="85">
        <f ca="1">VLOOKUP($E107,ETL_Price!$B$5:$CB$187,Main!CU$51,0)</f>
        <v>2192.87</v>
      </c>
      <c r="CV107" s="85">
        <f ca="1">VLOOKUP($E107,ETL_Price!$B$5:$CB$187,Main!CV$51,0)</f>
        <v>2892.44</v>
      </c>
      <c r="CW107" s="85">
        <f ca="1">VLOOKUP($E107,ETL_Price!$B$5:$CB$187,Main!CW$51,0)</f>
        <v>150.6636</v>
      </c>
      <c r="CX107" s="85">
        <f ca="1">VLOOKUP($E107,ETL_Price!$B$5:$CB$187,Main!CX$51,0)</f>
        <v>1318.184</v>
      </c>
      <c r="CY107" s="85">
        <f ca="1">VLOOKUP($E107,ETL_Price!$B$5:$CB$187,Main!CY$51,0)</f>
        <v>214.6935</v>
      </c>
      <c r="CZ107" s="85">
        <f ca="1">VLOOKUP($E107,ETL_Price!$B$5:$CB$187,Main!CZ$51,0)</f>
        <v>191.142</v>
      </c>
      <c r="DA107" s="85">
        <f ca="1">VLOOKUP($E107,ETL_Price!$B$5:$CB$187,Main!DA$51,0)</f>
        <v>288.34500000000003</v>
      </c>
      <c r="DB107" s="85">
        <f ca="1">VLOOKUP($E107,ETL_Price!$B$5:$CB$187,Main!DB$51,0)</f>
        <v>203.94970000000001</v>
      </c>
      <c r="DC107" s="85">
        <f ca="1">VLOOKUP($E107,ETL_Price!$B$5:$CB$187,Main!DC$51,0)</f>
        <v>203.34289999999999</v>
      </c>
      <c r="DD107" s="85">
        <f ca="1">VLOOKUP($E107,ETL_Price!$B$5:$CB$187,Main!DD$51,0)</f>
        <v>225.8235</v>
      </c>
      <c r="DE107" s="85">
        <f ca="1">VLOOKUP($E107,ETL_Price!$B$5:$CB$187,Main!DE$51,0)</f>
        <v>219.50479999999999</v>
      </c>
      <c r="DF107" s="85">
        <f ca="1">VLOOKUP($E107,ETL_Price!$B$5:$CB$187,Main!DF$51,0)</f>
        <v>286.11709999999999</v>
      </c>
      <c r="DG107" s="85">
        <f ca="1">VLOOKUP($E107,ETL_Price!$B$5:$CB$187,Main!DG$51,0)</f>
        <v>2.4525000000000001</v>
      </c>
      <c r="DH107" s="85">
        <f ca="1">VLOOKUP($E107,ETL_Price!$B$5:$CB$187,Main!DH$51,0)</f>
        <v>0.434</v>
      </c>
      <c r="DI107" s="85">
        <f ca="1">VLOOKUP($E107,ETL_Price!$B$5:$CB$187,Main!DI$51,0)</f>
        <v>1.911</v>
      </c>
      <c r="DJ107" s="85">
        <f ca="1">VLOOKUP($E107,ETL_Price!$B$5:$CB$187,Main!DJ$51,0)</f>
        <v>2.0142000000000002</v>
      </c>
      <c r="DK107" s="85">
        <f ca="1">VLOOKUP($E107,ETL_Price!$B$5:$CB$187,Main!DK$51,0)</f>
        <v>2.3557000000000001</v>
      </c>
      <c r="DL107" s="85">
        <f ca="1">VLOOKUP($E107,ETL_Price!$B$5:$CB$187,Main!DL$51,0)</f>
        <v>1.4379999999999999</v>
      </c>
      <c r="DM107" s="85">
        <f ca="1">VLOOKUP($E107,ETL_Price!$B$5:$CB$187,Main!DM$51,0)</f>
        <v>35.230400000000003</v>
      </c>
      <c r="DN107" s="85">
        <f ca="1">VLOOKUP($E107,ETL_Price!$B$5:$CB$187,Main!DN$51,0)</f>
        <v>-0.85</v>
      </c>
      <c r="DO107" s="85">
        <f ca="1">VLOOKUP($E107,ETL_Price!$B$5:$CB$187,Main!DO$51,0)</f>
        <v>225.64</v>
      </c>
      <c r="DP107" s="85">
        <f ca="1">VLOOKUP($E107,ETL_Price!$B$5:$CB$187,Main!DP$51,0)</f>
        <v>100.63500000000001</v>
      </c>
      <c r="DQ107" s="85">
        <f ca="1">VLOOKUP($E107,ETL_Price!$B$5:$CB$187,Main!DQ$51,0)</f>
        <v>45.877000000000002</v>
      </c>
      <c r="DR107" s="85">
        <f ca="1">VLOOKUP($E107,ETL_Price!$B$5:$CB$187,Main!DR$51,0)</f>
        <v>294.63499999999999</v>
      </c>
      <c r="DS107" s="85">
        <f ca="1">VLOOKUP($E107,ETL_Price!$B$5:$CB$187,Main!DS$51,0)</f>
        <v>112.65600000000001</v>
      </c>
      <c r="DT107" s="85">
        <f ca="1">VLOOKUP($E107,ETL_Price!$B$5:$CB$187,Main!DT$51,0)</f>
        <v>220.2209</v>
      </c>
      <c r="DU107" s="85">
        <f ca="1">VLOOKUP($E107,ETL_Price!$B$5:$CB$187,Main!DU$51,0)</f>
        <v>157.40610000000001</v>
      </c>
      <c r="DV107" s="85">
        <f ca="1">VLOOKUP($E107,ETL_Price!$B$5:$CB$187,Main!DV$51,0)</f>
        <v>429.59820000000002</v>
      </c>
      <c r="DW107" s="85">
        <f ca="1">VLOOKUP($E107,ETL_Price!$B$5:$CB$187,Main!DW$51,0)</f>
        <v>9.2200000000000006</v>
      </c>
      <c r="DX107" s="85">
        <f ca="1">VLOOKUP($E107,ETL_Price!$B$5:$CB$187,Main!DX$51,0)</f>
        <v>16.04</v>
      </c>
      <c r="DY107" s="85">
        <f ca="1">VLOOKUP($E107,ETL_Price!$B$5:$CB$187,Main!DY$51,0)</f>
        <v>6.9399999999999995</v>
      </c>
      <c r="DZ107" s="85">
        <f ca="1">VLOOKUP($E107,ETL_Price!$B$5:$CB$187,Main!DZ$51,0)</f>
        <v>4.0925000000000002</v>
      </c>
      <c r="EA107" s="85">
        <f ca="1">VLOOKUP($E107,ETL_Price!$B$5:$CB$187,Main!EA$51,0)</f>
        <v>1321.6</v>
      </c>
      <c r="EB107" s="85">
        <f ca="1">VLOOKUP($E107,ETL_Price!$B$5:$CB$187,Main!EB$51,0)</f>
        <v>17.268999999999998</v>
      </c>
      <c r="EC107" s="85">
        <f ca="1">VLOOKUP($E107,ETL_Price!$B$5:$CB$187,Main!EC$51,0)</f>
        <v>62.01</v>
      </c>
      <c r="ED107" s="85">
        <f ca="1">VLOOKUP($E107,ETL_Price!$B$5:$CB$187,Main!ED$51,0)</f>
        <v>6.492</v>
      </c>
      <c r="EE107" s="85">
        <f ca="1">VLOOKUP($E107,ETL_Price!$B$5:$CB$187,Main!EE$51,0)</f>
        <v>110.27</v>
      </c>
      <c r="EF107" s="85">
        <f ca="1">VLOOKUP($E107,ETL_Price!$B$5:$CB$187,Main!EF$51,0)</f>
        <v>1.2068000000000001</v>
      </c>
      <c r="EG107" s="85">
        <f ca="1">VLOOKUP($E107,ETL_Price!$B$5:$CB$187,Main!EG$51,0)</f>
        <v>1.3551</v>
      </c>
      <c r="EH107" s="85">
        <f ca="1">VLOOKUP($E107,ETL_Price!$B$5:$CB$187,Main!EH$51,0)</f>
        <v>112.75</v>
      </c>
      <c r="EI107" s="85">
        <f ca="1">VLOOKUP($E107,ETL_Price!$B$5:$CB$187,Main!EI$51,0)</f>
        <v>56.866700000000002</v>
      </c>
      <c r="EJ107" s="85">
        <f ca="1">VLOOKUP($E107,ETL_Price!$B$5:$CB$187,Main!EJ$51,0)</f>
        <v>12.303900000000001</v>
      </c>
      <c r="EK107" s="85">
        <f ca="1">VLOOKUP($E107,ETL_Price!$B$5:$CB$187,Main!EK$51,0)</f>
        <v>3.2307999999999999</v>
      </c>
    </row>
    <row r="108" spans="3:141">
      <c r="C108" s="85">
        <f>MATCH(E108,ETL_Price!$B$5:$B$187,0)</f>
        <v>55</v>
      </c>
      <c r="E108" s="119">
        <f>IF(ISNUMBER(Equities!$C60),Equities!B60,"")</f>
        <v>43103</v>
      </c>
      <c r="F108" s="120">
        <f ca="1">IF(ISNUMBER(OFFSET(INDIRECT($F$50),Main!$C108,1)),OFFSET(INDIRECT($F$50),Main!$C108,1)/100,"")</f>
        <v>0.14858299999999999</v>
      </c>
      <c r="G108" s="120">
        <f ca="1">IF(ISNUMBER(VLOOKUP($E108,ETL_Price!$B$5:$DV$187,G$50,0)),VLOOKUP($E108,ETL_Price!$B$5:$DV$187,G$50,0)/100,"")</f>
        <v>5.9699999999999996E-2</v>
      </c>
      <c r="H108" s="120">
        <f ca="1">IF(ISNUMBER(VLOOKUP($E108,ETL_Price!$B$5:$DV$187,H$50,0)),VLOOKUP($E108,ETL_Price!$B$5:$DV$187,H$50,0)/100,"")</f>
        <v>0.1343</v>
      </c>
      <c r="I108" s="120">
        <f ca="1">IF(ISNUMBER(VLOOKUP($E108,ETL_Price!$B$5:$DV$187,I$50,0)),VLOOKUP($E108,ETL_Price!$B$5:$DV$187,I$50,0)/100,"")</f>
        <v>0.18210000000000001</v>
      </c>
      <c r="K108" s="85">
        <f ca="1">IF(ISNUMBER(CORREL(ETL_Rtn!$C59:$C118,ETL_Rtn!E59:E118)),CORREL(ETL_Rtn!$C59:$C118,ETL_Rtn!E59:E118),"")</f>
        <v>0.30690427011849158</v>
      </c>
      <c r="L108" s="85">
        <f ca="1">IF(ISNUMBER(CORREL(ETL_Rtn!$C59:$C118,ETL_Rtn!F59:F118)),CORREL(ETL_Rtn!$C59:$C118,ETL_Rtn!F59:F118),"")</f>
        <v>0.10369352123269655</v>
      </c>
      <c r="M108" s="85">
        <f ca="1">IF(ISNUMBER(CORREL(ETL_Rtn!$C59:$C118,ETL_Rtn!G59:G118)),CORREL(ETL_Rtn!$C59:$C118,ETL_Rtn!G59:G118),"")</f>
        <v>0.1663524828017969</v>
      </c>
      <c r="N108" s="85">
        <f ca="1">IF(ISNUMBER(CORREL(ETL_Rtn!$C59:$C118,ETL_Rtn!H59:H118)),CORREL(ETL_Rtn!$C59:$C118,ETL_Rtn!H59:H118),"")</f>
        <v>0.35572155226101043</v>
      </c>
      <c r="O108" s="85">
        <f ca="1">IF(ISNUMBER(CORREL(ETL_Rtn!$C59:$C118,ETL_Rtn!I59:I118)),CORREL(ETL_Rtn!$C59:$C118,ETL_Rtn!I59:I118),"")</f>
        <v>0.83799180938896034</v>
      </c>
      <c r="P108" s="85">
        <f ca="1">IF(ISNUMBER(CORREL(ETL_Rtn!$C59:$C118,ETL_Rtn!J59:J118)),CORREL(ETL_Rtn!$C59:$C118,ETL_Rtn!J59:J118),"")</f>
        <v>0.76788746507022165</v>
      </c>
      <c r="Q108" s="85">
        <f ca="1">IF(ISNUMBER(CORREL(ETL_Rtn!$C59:$C118,ETL_Rtn!K59:K118)),CORREL(ETL_Rtn!$C59:$C118,ETL_Rtn!K59:K118),"")</f>
        <v>0.21225166762980494</v>
      </c>
      <c r="R108" s="85">
        <f ca="1">IF(ISNUMBER(CORREL(ETL_Rtn!$C59:$C118,ETL_Rtn!L59:L118)),CORREL(ETL_Rtn!$C59:$C118,ETL_Rtn!L59:L118),"")</f>
        <v>0.36509553320293914</v>
      </c>
      <c r="S108" s="85">
        <f ca="1">IF(ISNUMBER(CORREL(ETL_Rtn!$C59:$C118,ETL_Rtn!M59:M118)),CORREL(ETL_Rtn!$C59:$C118,ETL_Rtn!M59:M118),"")</f>
        <v>0.40373643902446155</v>
      </c>
      <c r="T108" s="85">
        <f ca="1">IF(ISNUMBER(CORREL(ETL_Rtn!$C59:$C118,ETL_Rtn!N59:N118)),CORREL(ETL_Rtn!$C59:$C118,ETL_Rtn!N59:N118),"")</f>
        <v>0.43919078227321884</v>
      </c>
      <c r="U108" s="85">
        <f ca="1">IF(ISNUMBER(CORREL(ETL_Rtn!$C59:$C118,ETL_Rtn!O59:O118)),CORREL(ETL_Rtn!$C59:$C118,ETL_Rtn!O59:O118),"")</f>
        <v>0.13590915069347181</v>
      </c>
      <c r="V108" s="85">
        <f ca="1">IF(ISNUMBER(CORREL(ETL_Rtn!$C59:$C118,ETL_Rtn!P59:P118)),CORREL(ETL_Rtn!$C59:$C118,ETL_Rtn!P59:P118),"")</f>
        <v>0.46649908959265951</v>
      </c>
      <c r="W108" s="85">
        <f ca="1">IF(ISNUMBER(CORREL(ETL_Rtn!$C59:$C118,ETL_Rtn!Q59:Q118)),CORREL(ETL_Rtn!$C59:$C118,ETL_Rtn!Q59:Q118),"")</f>
        <v>5.78170268071002E-2</v>
      </c>
      <c r="X108" s="85">
        <f ca="1">IF(ISNUMBER(CORREL(ETL_Rtn!$C59:$C118,ETL_Rtn!R59:R118)),CORREL(ETL_Rtn!$C59:$C118,ETL_Rtn!R59:R118),"")</f>
        <v>0.24660338984969718</v>
      </c>
      <c r="Y108" s="85">
        <f ca="1">IF(ISNUMBER(CORREL(ETL_Rtn!$C59:$C118,ETL_Rtn!S59:S118)),CORREL(ETL_Rtn!$C59:$C118,ETL_Rtn!S59:S118),"")</f>
        <v>0.14141288003518832</v>
      </c>
      <c r="Z108" s="85">
        <f ca="1">IF(ISNUMBER(CORREL(ETL_Rtn!$C59:$C118,ETL_Rtn!T59:T118)),CORREL(ETL_Rtn!$C59:$C118,ETL_Rtn!T59:T118),"")</f>
        <v>0.22891347786213631</v>
      </c>
      <c r="AA108" s="85">
        <f ca="1">IF(ISNUMBER(CORREL(ETL_Rtn!$C59:$C118,ETL_Rtn!U59:U118)),CORREL(ETL_Rtn!$C59:$C118,ETL_Rtn!U59:U118),"")</f>
        <v>5.253998045477646E-2</v>
      </c>
      <c r="AB108" s="85">
        <f ca="1">IF(ISNUMBER(CORREL(ETL_Rtn!$C59:$C118,ETL_Rtn!V59:V118)),CORREL(ETL_Rtn!$C59:$C118,ETL_Rtn!V59:V118),"")</f>
        <v>-8.3338371627822538E-2</v>
      </c>
      <c r="AC108" s="85">
        <f ca="1">IF(ISNUMBER(CORREL(ETL_Rtn!$C59:$C118,ETL_Rtn!W59:W118)),CORREL(ETL_Rtn!$C59:$C118,ETL_Rtn!W59:W118),"")</f>
        <v>-0.19713133827266771</v>
      </c>
      <c r="AD108" s="85">
        <f ca="1">IF(ISNUMBER(CORREL(ETL_Rtn!$C59:$C118,ETL_Rtn!X59:X118)),CORREL(ETL_Rtn!$C59:$C118,ETL_Rtn!X59:X118),"")</f>
        <v>-0.18381359528799715</v>
      </c>
      <c r="AE108" s="85">
        <f ca="1">IF(ISNUMBER(CORREL(ETL_Rtn!$C59:$C118,ETL_Rtn!Y59:Y118)),CORREL(ETL_Rtn!$C59:$C118,ETL_Rtn!Y59:Y118),"")</f>
        <v>-0.23179978259552775</v>
      </c>
      <c r="AF108" s="85">
        <f ca="1">IF(ISNUMBER(CORREL(ETL_Rtn!$C59:$C118,ETL_Rtn!Z59:Z118)),CORREL(ETL_Rtn!$C59:$C118,ETL_Rtn!Z59:Z118),"")</f>
        <v>-0.22450795398579484</v>
      </c>
      <c r="AG108" s="85">
        <f ca="1">IF(ISNUMBER(CORREL(ETL_Rtn!$C59:$C118,ETL_Rtn!AA59:AA118)),CORREL(ETL_Rtn!$C59:$C118,ETL_Rtn!AA59:AA118),"")</f>
        <v>-0.23631233835651003</v>
      </c>
      <c r="AH108" s="85">
        <f ca="1">IF(ISNUMBER(CORREL(ETL_Rtn!$C59:$C118,ETL_Rtn!AB59:AB118)),CORREL(ETL_Rtn!$C59:$C118,ETL_Rtn!AB59:AB118),"")</f>
        <v>-0.24054265452441129</v>
      </c>
      <c r="AI108" s="85">
        <f ca="1">IF(ISNUMBER(CORREL(ETL_Rtn!$C59:$C118,ETL_Rtn!AC59:AC118)),CORREL(ETL_Rtn!$C59:$C118,ETL_Rtn!AC59:AC118),"")</f>
        <v>0.25674051026152789</v>
      </c>
      <c r="AJ108" s="85">
        <f ca="1">IF(ISNUMBER(CORREL(ETL_Rtn!$C59:$C118,ETL_Rtn!AD59:AD118)),CORREL(ETL_Rtn!$C59:$C118,ETL_Rtn!AD59:AD118),"")</f>
        <v>0.10681287223039947</v>
      </c>
      <c r="AK108" s="85">
        <f ca="1">IF(ISNUMBER(CORREL(ETL_Rtn!$C59:$C118,ETL_Rtn!AE59:AE118)),CORREL(ETL_Rtn!$C59:$C118,ETL_Rtn!AE59:AE118),"")</f>
        <v>-0.17263185196862355</v>
      </c>
      <c r="AL108" s="85">
        <f ca="1">IF(ISNUMBER(CORREL(ETL_Rtn!$C59:$C118,ETL_Rtn!AF59:AF118)),CORREL(ETL_Rtn!$C59:$C118,ETL_Rtn!AF59:AF118),"")</f>
        <v>-0.19838572769934232</v>
      </c>
      <c r="AM108" s="85">
        <f ca="1">IF(ISNUMBER(CORREL(ETL_Rtn!$C59:$C118,ETL_Rtn!AG59:AG118)),CORREL(ETL_Rtn!$C59:$C118,ETL_Rtn!AG59:AG118),"")</f>
        <v>5.5087046379128535E-2</v>
      </c>
      <c r="AN108" s="85">
        <f ca="1">IF(ISNUMBER(CORREL(ETL_Rtn!$C59:$C118,ETL_Rtn!AH59:AH118)),CORREL(ETL_Rtn!$C59:$C118,ETL_Rtn!AH59:AH118),"")</f>
        <v>-0.13642084343528563</v>
      </c>
      <c r="AO108" s="85">
        <f ca="1">IF(ISNUMBER(CORREL(ETL_Rtn!$C59:$C118,ETL_Rtn!AI59:AI118)),CORREL(ETL_Rtn!$C59:$C118,ETL_Rtn!AI59:AI118),"")</f>
        <v>-0.15967352045702782</v>
      </c>
      <c r="AP108" s="85">
        <f ca="1">IF(ISNUMBER(CORREL(ETL_Rtn!$C59:$C118,ETL_Rtn!AJ59:AJ118)),CORREL(ETL_Rtn!$C59:$C118,ETL_Rtn!AJ59:AJ118),"")</f>
        <v>-0.15279509398533381</v>
      </c>
      <c r="AQ108" s="85">
        <f ca="1">IF(ISNUMBER(CORREL(ETL_Rtn!$C59:$C118,ETL_Rtn!AK59:AK118)),CORREL(ETL_Rtn!$C59:$C118,ETL_Rtn!AK59:AK118),"")</f>
        <v>-0.21561660070281877</v>
      </c>
      <c r="AR108" s="85">
        <f ca="1">IF(ISNUMBER(CORREL(ETL_Rtn!$C59:$C118,ETL_Rtn!AL59:AL118)),CORREL(ETL_Rtn!$C59:$C118,ETL_Rtn!AL59:AL118),"")</f>
        <v>-0.13371642700666508</v>
      </c>
      <c r="AS108" s="85">
        <f ca="1">IF(ISNUMBER(CORREL(ETL_Rtn!$C59:$C118,ETL_Rtn!AM59:AM118)),CORREL(ETL_Rtn!$C59:$C118,ETL_Rtn!AM59:AM118),"")</f>
        <v>0.25505736841010784</v>
      </c>
      <c r="AT108" s="85">
        <f ca="1">IF(ISNUMBER(CORREL(ETL_Rtn!$C59:$C118,ETL_Rtn!AN59:AN118)),CORREL(ETL_Rtn!$C59:$C118,ETL_Rtn!AN59:AN118),"")</f>
        <v>0.29917081531939754</v>
      </c>
      <c r="AU108" s="85">
        <f ca="1">IF(ISNUMBER(CORREL(ETL_Rtn!$C59:$C118,ETL_Rtn!AO59:AO118)),CORREL(ETL_Rtn!$C59:$C118,ETL_Rtn!AO59:AO118),"")</f>
        <v>4.2824928204695849E-2</v>
      </c>
      <c r="AV108" s="85">
        <f ca="1">IF(ISNUMBER(CORREL(ETL_Rtn!$C59:$C118,ETL_Rtn!AP59:AP118)),CORREL(ETL_Rtn!$C59:$C118,ETL_Rtn!AP59:AP118),"")</f>
        <v>0.15068101383924717</v>
      </c>
      <c r="AW108" s="85">
        <f ca="1">IF(ISNUMBER(CORREL(ETL_Rtn!$C59:$C118,ETL_Rtn!AQ59:AQ118)),CORREL(ETL_Rtn!$C59:$C118,ETL_Rtn!AQ59:AQ118),"")</f>
        <v>0.16133906328011377</v>
      </c>
      <c r="AX108" s="85">
        <f ca="1">IF(ISNUMBER(CORREL(ETL_Rtn!$C59:$C118,ETL_Rtn!AR59:AR118)),CORREL(ETL_Rtn!$C59:$C118,ETL_Rtn!AR59:AR118),"")</f>
        <v>4.8743806622350436E-2</v>
      </c>
      <c r="AY108" s="85">
        <f ca="1">IF(ISNUMBER(CORREL(ETL_Rtn!$C59:$C118,ETL_Rtn!AS59:AS118)),CORREL(ETL_Rtn!$C59:$C118,ETL_Rtn!AS59:AS118),"")</f>
        <v>-5.2548274997167244E-2</v>
      </c>
      <c r="AZ108" s="85">
        <f ca="1">IF(ISNUMBER(CORREL(ETL_Rtn!$C59:$C118,ETL_Rtn!AT59:AT118)),CORREL(ETL_Rtn!$C59:$C118,ETL_Rtn!AT59:AT118),"")</f>
        <v>-0.14819630688612195</v>
      </c>
      <c r="BA108" s="85">
        <f ca="1">IF(ISNUMBER(CORREL(ETL_Rtn!$C59:$C118,ETL_Rtn!AU59:AU118)),CORREL(ETL_Rtn!$C59:$C118,ETL_Rtn!AU59:AU118),"")</f>
        <v>-0.29759272886555432</v>
      </c>
      <c r="BB108" s="85">
        <f ca="1">IF(ISNUMBER(CORREL(ETL_Rtn!$C59:$C118,ETL_Rtn!AV59:AV118)),CORREL(ETL_Rtn!$C59:$C118,ETL_Rtn!AV59:AV118),"")</f>
        <v>-0.18592260170344999</v>
      </c>
      <c r="BC108" s="85">
        <f ca="1">IF(ISNUMBER(CORREL(ETL_Rtn!$C59:$C118,ETL_Rtn!AW59:AW118)),CORREL(ETL_Rtn!$C59:$C118,ETL_Rtn!AW59:AW118),"")</f>
        <v>-0.29191976022086713</v>
      </c>
      <c r="BD108" s="85">
        <f ca="1">IF(ISNUMBER(CORREL(ETL_Rtn!$C59:$C118,ETL_Rtn!AX59:AX118)),CORREL(ETL_Rtn!$C59:$C118,ETL_Rtn!AX59:AX118),"")</f>
        <v>-0.31344041477096213</v>
      </c>
      <c r="BE108" s="85">
        <f ca="1">IF(ISNUMBER(CORREL(ETL_Rtn!$C59:$C118,ETL_Rtn!AY59:AY118)),CORREL(ETL_Rtn!$C59:$C118,ETL_Rtn!AY59:AY118),"")</f>
        <v>-0.1098302324670878</v>
      </c>
      <c r="BF108" s="85">
        <f ca="1">IF(ISNUMBER(CORREL(ETL_Rtn!$C59:$C118,ETL_Rtn!AZ59:AZ118)),CORREL(ETL_Rtn!$C59:$C118,ETL_Rtn!AZ59:AZ118),"")</f>
        <v>-0.19356609232714234</v>
      </c>
      <c r="BG108" s="85">
        <f ca="1">IF(ISNUMBER(CORREL(ETL_Rtn!$C59:$C118,ETL_Rtn!BA59:BA118)),CORREL(ETL_Rtn!$C59:$C118,ETL_Rtn!BA59:BA118),"")</f>
        <v>-0.24259288970425233</v>
      </c>
      <c r="BH108" s="85">
        <f ca="1">IF(ISNUMBER(CORREL(ETL_Rtn!$C59:$C118,ETL_Rtn!BB59:BB118)),CORREL(ETL_Rtn!$C59:$C118,ETL_Rtn!BB59:BB118),"")</f>
        <v>-0.12596385554745346</v>
      </c>
      <c r="BI108" s="85">
        <f ca="1">IF(ISNUMBER(CORREL(ETL_Rtn!$C59:$C118,ETL_Rtn!BC59:BC118)),CORREL(ETL_Rtn!$C59:$C118,ETL_Rtn!BC59:BC118),"")</f>
        <v>-0.30973679573239216</v>
      </c>
      <c r="BJ108" s="85">
        <f ca="1">IF(ISNUMBER(CORREL(ETL_Rtn!$C59:$C118,ETL_Rtn!BD59:BD118)),CORREL(ETL_Rtn!$C59:$C118,ETL_Rtn!BD59:BD118),"")</f>
        <v>-0.34743408855584534</v>
      </c>
      <c r="BK108" s="85">
        <f ca="1">IF(ISNUMBER(CORREL(ETL_Rtn!$C59:$C118,ETL_Rtn!BE59:BE118)),CORREL(ETL_Rtn!$C59:$C118,ETL_Rtn!BE59:BE118),"")</f>
        <v>-0.32029903708014418</v>
      </c>
      <c r="BL108" s="85">
        <f ca="1">IF(ISNUMBER(CORREL(ETL_Rtn!$C59:$C118,ETL_Rtn!BF59:BF118)),CORREL(ETL_Rtn!$C59:$C118,ETL_Rtn!BF59:BF118),"")</f>
        <v>-1.5131789969656214E-3</v>
      </c>
      <c r="BM108" s="85">
        <f ca="1">IF(ISNUMBER(CORREL(ETL_Rtn!$C59:$C118,ETL_Rtn!BG59:BG118)),CORREL(ETL_Rtn!$C59:$C118,ETL_Rtn!BG59:BG118),"")</f>
        <v>0.14287667485500011</v>
      </c>
      <c r="BN108" s="85">
        <f ca="1">IF(ISNUMBER(CORREL(ETL_Rtn!$C59:$C118,ETL_Rtn!BH59:BH118)),CORREL(ETL_Rtn!$C59:$C118,ETL_Rtn!BH59:BH118),"")</f>
        <v>0.2015678099596469</v>
      </c>
      <c r="BO108" s="85">
        <f ca="1">IF(ISNUMBER(CORREL(ETL_Rtn!$C59:$C118,ETL_Rtn!BI59:BI118)),CORREL(ETL_Rtn!$C59:$C118,ETL_Rtn!BI59:BI118),"")</f>
        <v>0.36147007881727727</v>
      </c>
      <c r="BP108" s="85">
        <f ca="1">IF(ISNUMBER(CORREL(ETL_Rtn!$C59:$C118,ETL_Rtn!BJ59:BJ118)),CORREL(ETL_Rtn!$C59:$C118,ETL_Rtn!BJ59:BJ118),"")</f>
        <v>-5.6887896623033972E-2</v>
      </c>
      <c r="BQ108" s="85">
        <f ca="1">IF(ISNUMBER(CORREL(ETL_Rtn!$C59:$C118,ETL_Rtn!BK59:BK118)),CORREL(ETL_Rtn!$C59:$C118,ETL_Rtn!BK59:BK118),"")</f>
        <v>0.23937541830413245</v>
      </c>
      <c r="BR108" s="85">
        <f ca="1">IF(ISNUMBER(CORREL(ETL_Rtn!$C59:$C118,ETL_Rtn!BL59:BL118)),CORREL(ETL_Rtn!$C59:$C118,ETL_Rtn!BL59:BL118),"")</f>
        <v>6.3151696515196573E-2</v>
      </c>
      <c r="BS108" s="85">
        <f ca="1">IF(ISNUMBER(CORREL(ETL_Rtn!$C59:$C118,ETL_Rtn!BM59:BM118)),CORREL(ETL_Rtn!$C59:$C118,ETL_Rtn!BM59:BM118),"")</f>
        <v>0.20972101534453208</v>
      </c>
      <c r="BT108" s="85">
        <f ca="1">IF(ISNUMBER(CORREL(ETL_Rtn!$C59:$C118,ETL_Rtn!BN59:BN118)),CORREL(ETL_Rtn!$C59:$C118,ETL_Rtn!BN59:BN118),"")</f>
        <v>0.10717588921442177</v>
      </c>
      <c r="BU108" s="85">
        <f ca="1">IF(ISNUMBER(CORREL(ETL_Rtn!$C59:$C118,ETL_Rtn!BO59:BO118)),CORREL(ETL_Rtn!$C59:$C118,ETL_Rtn!BO59:BO118),"")</f>
        <v>-0.2237611836275778</v>
      </c>
      <c r="BV108" s="85">
        <f ca="1">IF(ISNUMBER(CORREL(ETL_Rtn!$C59:$C118,ETL_Rtn!BP59:BP118)),CORREL(ETL_Rtn!$C59:$C118,ETL_Rtn!BP59:BP118),"")</f>
        <v>2.7451464676613781E-2</v>
      </c>
      <c r="BW108" s="85">
        <f ca="1">IF(ISNUMBER(CORREL(ETL_Rtn!$C59:$C118,ETL_Rtn!BQ59:BQ118)),CORREL(ETL_Rtn!$C59:$C118,ETL_Rtn!BQ59:BQ118),"")</f>
        <v>-0.22559636701004551</v>
      </c>
      <c r="BY108" s="85">
        <f ca="1">VLOOKUP($E108,ETL_Price!$B$5:$CB$187,Main!BY$51,0)</f>
        <v>2713.06</v>
      </c>
      <c r="BZ108" s="85">
        <f ca="1">VLOOKUP($E108,ETL_Price!$B$5:$CB$187,Main!BZ$51,0)</f>
        <v>3509.88</v>
      </c>
      <c r="CA108" s="85">
        <f ca="1">VLOOKUP($E108,ETL_Price!$B$5:$CB$187,Main!CA$51,0)</f>
        <v>77995.16</v>
      </c>
      <c r="CB108" s="85">
        <f ca="1">VLOOKUP($E108,ETL_Price!$B$5:$CB$187,Main!CB$51,0)</f>
        <v>22764.94</v>
      </c>
      <c r="CC108" s="85">
        <f ca="1">VLOOKUP($E108,ETL_Price!$B$5:$CB$187,Main!CC$51,0)</f>
        <v>30560.95</v>
      </c>
      <c r="CD108" s="85">
        <f ca="1">VLOOKUP($E108,ETL_Price!$B$5:$CB$187,Main!CD$51,0)</f>
        <v>12088.99</v>
      </c>
      <c r="CE108" s="85">
        <f ca="1">VLOOKUP($E108,ETL_Price!$B$5:$CB$187,Main!CE$51,0)</f>
        <v>2236.63</v>
      </c>
      <c r="CF108" s="85">
        <f ca="1">VLOOKUP($E108,ETL_Price!$B$5:$CB$187,Main!CF$51,0)</f>
        <v>2512.4899999999998</v>
      </c>
      <c r="CG108" s="85">
        <f ca="1">VLOOKUP($E108,ETL_Price!$B$5:$CB$187,Main!CG$51,0)</f>
        <v>229.23740000000001</v>
      </c>
      <c r="CH108" s="85">
        <f ca="1">VLOOKUP($E108,ETL_Price!$B$5:$CB$187,Main!CH$51,0)</f>
        <v>284.8</v>
      </c>
      <c r="CI108" s="85">
        <f ca="1">VLOOKUP($E108,ETL_Price!$B$5:$CB$187,Main!CI$51,0)</f>
        <v>263.99</v>
      </c>
      <c r="CJ108" s="85">
        <f ca="1">VLOOKUP($E108,ETL_Price!$B$5:$CB$187,Main!CJ$51,0)</f>
        <v>242.68</v>
      </c>
      <c r="CK108" s="85">
        <f ca="1">VLOOKUP($E108,ETL_Price!$B$5:$CB$187,Main!CK$51,0)</f>
        <v>236.4425</v>
      </c>
      <c r="CL108" s="85">
        <f ca="1">VLOOKUP($E108,ETL_Price!$B$5:$CB$187,Main!CL$51,0)</f>
        <v>231.47200000000001</v>
      </c>
      <c r="CM108" s="85">
        <f ca="1">VLOOKUP($E108,ETL_Price!$B$5:$CB$187,Main!CM$51,0)</f>
        <v>127.7187</v>
      </c>
      <c r="CN108" s="85">
        <f ca="1">VLOOKUP($E108,ETL_Price!$B$5:$CB$187,Main!CN$51,0)</f>
        <v>225.7449</v>
      </c>
      <c r="CO108" s="85">
        <f ca="1">VLOOKUP($E108,ETL_Price!$B$5:$CB$187,Main!CO$51,0)</f>
        <v>70.61</v>
      </c>
      <c r="CP108" s="85">
        <f ca="1">VLOOKUP($E108,ETL_Price!$B$5:$CB$187,Main!CP$51,0)</f>
        <v>125.83</v>
      </c>
      <c r="CQ108" s="85">
        <f ca="1">VLOOKUP($E108,ETL_Price!$B$5:$CB$187,Main!CQ$51,0)</f>
        <v>484.62619999999998</v>
      </c>
      <c r="CR108" s="85">
        <f ca="1">VLOOKUP($E108,ETL_Price!$B$5:$CB$187,Main!CR$51,0)</f>
        <v>218.76220000000001</v>
      </c>
      <c r="CS108" s="85">
        <f ca="1">VLOOKUP($E108,ETL_Price!$B$5:$CB$187,Main!CS$51,0)</f>
        <v>257.31130000000002</v>
      </c>
      <c r="CT108" s="85">
        <f ca="1">VLOOKUP($E108,ETL_Price!$B$5:$CB$187,Main!CT$51,0)</f>
        <v>2042.81</v>
      </c>
      <c r="CU108" s="85">
        <f ca="1">VLOOKUP($E108,ETL_Price!$B$5:$CB$187,Main!CU$51,0)</f>
        <v>2194.0500000000002</v>
      </c>
      <c r="CV108" s="85">
        <f ca="1">VLOOKUP($E108,ETL_Price!$B$5:$CB$187,Main!CV$51,0)</f>
        <v>2893.38</v>
      </c>
      <c r="CW108" s="85">
        <f ca="1">VLOOKUP($E108,ETL_Price!$B$5:$CB$187,Main!CW$51,0)</f>
        <v>150.5196</v>
      </c>
      <c r="CX108" s="85">
        <f ca="1">VLOOKUP($E108,ETL_Price!$B$5:$CB$187,Main!CX$51,0)</f>
        <v>1314.3878999999999</v>
      </c>
      <c r="CY108" s="85">
        <f ca="1">VLOOKUP($E108,ETL_Price!$B$5:$CB$187,Main!CY$51,0)</f>
        <v>214.65790000000001</v>
      </c>
      <c r="CZ108" s="85">
        <f ca="1">VLOOKUP($E108,ETL_Price!$B$5:$CB$187,Main!CZ$51,0)</f>
        <v>191.15559999999999</v>
      </c>
      <c r="DA108" s="85">
        <f ca="1">VLOOKUP($E108,ETL_Price!$B$5:$CB$187,Main!DA$51,0)</f>
        <v>288.05799999999999</v>
      </c>
      <c r="DB108" s="85">
        <f ca="1">VLOOKUP($E108,ETL_Price!$B$5:$CB$187,Main!DB$51,0)</f>
        <v>203.93899999999999</v>
      </c>
      <c r="DC108" s="85">
        <f ca="1">VLOOKUP($E108,ETL_Price!$B$5:$CB$187,Main!DC$51,0)</f>
        <v>203.35749999999999</v>
      </c>
      <c r="DD108" s="85">
        <f ca="1">VLOOKUP($E108,ETL_Price!$B$5:$CB$187,Main!DD$51,0)</f>
        <v>225.82830000000001</v>
      </c>
      <c r="DE108" s="85">
        <f ca="1">VLOOKUP($E108,ETL_Price!$B$5:$CB$187,Main!DE$51,0)</f>
        <v>219.3835</v>
      </c>
      <c r="DF108" s="85">
        <f ca="1">VLOOKUP($E108,ETL_Price!$B$5:$CB$187,Main!DF$51,0)</f>
        <v>285.99</v>
      </c>
      <c r="DG108" s="85">
        <f ca="1">VLOOKUP($E108,ETL_Price!$B$5:$CB$187,Main!DG$51,0)</f>
        <v>2.4470999999999998</v>
      </c>
      <c r="DH108" s="85">
        <f ca="1">VLOOKUP($E108,ETL_Price!$B$5:$CB$187,Main!DH$51,0)</f>
        <v>0.442</v>
      </c>
      <c r="DI108" s="85">
        <f ca="1">VLOOKUP($E108,ETL_Price!$B$5:$CB$187,Main!DI$51,0)</f>
        <v>1.8961000000000001</v>
      </c>
      <c r="DJ108" s="85">
        <f ca="1">VLOOKUP($E108,ETL_Price!$B$5:$CB$187,Main!DJ$51,0)</f>
        <v>2.0044</v>
      </c>
      <c r="DK108" s="85">
        <f ca="1">VLOOKUP($E108,ETL_Price!$B$5:$CB$187,Main!DK$51,0)</f>
        <v>2.3536999999999999</v>
      </c>
      <c r="DL108" s="85">
        <f ca="1">VLOOKUP($E108,ETL_Price!$B$5:$CB$187,Main!DL$51,0)</f>
        <v>1.4419999999999999</v>
      </c>
      <c r="DM108" s="85">
        <f ca="1">VLOOKUP($E108,ETL_Price!$B$5:$CB$187,Main!DM$51,0)</f>
        <v>35.424500000000002</v>
      </c>
      <c r="DN108" s="85">
        <f ca="1">VLOOKUP($E108,ETL_Price!$B$5:$CB$187,Main!DN$51,0)</f>
        <v>-1.5</v>
      </c>
      <c r="DO108" s="85">
        <f ca="1">VLOOKUP($E108,ETL_Price!$B$5:$CB$187,Main!DO$51,0)</f>
        <v>229.994</v>
      </c>
      <c r="DP108" s="85">
        <f ca="1">VLOOKUP($E108,ETL_Price!$B$5:$CB$187,Main!DP$51,0)</f>
        <v>104.021</v>
      </c>
      <c r="DQ108" s="85">
        <f ca="1">VLOOKUP($E108,ETL_Price!$B$5:$CB$187,Main!DQ$51,0)</f>
        <v>47.094999999999999</v>
      </c>
      <c r="DR108" s="85">
        <f ca="1">VLOOKUP($E108,ETL_Price!$B$5:$CB$187,Main!DR$51,0)</f>
        <v>299.85599999999999</v>
      </c>
      <c r="DS108" s="85">
        <f ca="1">VLOOKUP($E108,ETL_Price!$B$5:$CB$187,Main!DS$51,0)</f>
        <v>114.883</v>
      </c>
      <c r="DT108" s="85">
        <f ca="1">VLOOKUP($E108,ETL_Price!$B$5:$CB$187,Main!DT$51,0)</f>
        <v>221.74510000000001</v>
      </c>
      <c r="DU108" s="85">
        <f ca="1">VLOOKUP($E108,ETL_Price!$B$5:$CB$187,Main!DU$51,0)</f>
        <v>158.58760000000001</v>
      </c>
      <c r="DV108" s="85">
        <f ca="1">VLOOKUP($E108,ETL_Price!$B$5:$CB$187,Main!DV$51,0)</f>
        <v>432.44729999999998</v>
      </c>
      <c r="DW108" s="85">
        <f ca="1">VLOOKUP($E108,ETL_Price!$B$5:$CB$187,Main!DW$51,0)</f>
        <v>9.15</v>
      </c>
      <c r="DX108" s="85">
        <f ca="1">VLOOKUP($E108,ETL_Price!$B$5:$CB$187,Main!DX$51,0)</f>
        <v>15.88</v>
      </c>
      <c r="DY108" s="85">
        <f ca="1">VLOOKUP($E108,ETL_Price!$B$5:$CB$187,Main!DY$51,0)</f>
        <v>7.12</v>
      </c>
      <c r="DZ108" s="85">
        <f ca="1">VLOOKUP($E108,ETL_Price!$B$5:$CB$187,Main!DZ$51,0)</f>
        <v>4.3849999999999998</v>
      </c>
      <c r="EA108" s="85">
        <f ca="1">VLOOKUP($E108,ETL_Price!$B$5:$CB$187,Main!EA$51,0)</f>
        <v>1318.5</v>
      </c>
      <c r="EB108" s="85">
        <f ca="1">VLOOKUP($E108,ETL_Price!$B$5:$CB$187,Main!EB$51,0)</f>
        <v>17.266999999999999</v>
      </c>
      <c r="EC108" s="85">
        <f ca="1">VLOOKUP($E108,ETL_Price!$B$5:$CB$187,Main!EC$51,0)</f>
        <v>61.63</v>
      </c>
      <c r="ED108" s="85">
        <f ca="1">VLOOKUP($E108,ETL_Price!$B$5:$CB$187,Main!ED$51,0)</f>
        <v>6.4957000000000003</v>
      </c>
      <c r="EE108" s="85">
        <f ca="1">VLOOKUP($E108,ETL_Price!$B$5:$CB$187,Main!EE$51,0)</f>
        <v>110.14</v>
      </c>
      <c r="EF108" s="85">
        <f ca="1">VLOOKUP($E108,ETL_Price!$B$5:$CB$187,Main!EF$51,0)</f>
        <v>1.2015</v>
      </c>
      <c r="EG108" s="85">
        <f ca="1">VLOOKUP($E108,ETL_Price!$B$5:$CB$187,Main!EG$51,0)</f>
        <v>1.3515999999999999</v>
      </c>
      <c r="EH108" s="85">
        <f ca="1">VLOOKUP($E108,ETL_Price!$B$5:$CB$187,Main!EH$51,0)</f>
        <v>112.51</v>
      </c>
      <c r="EI108" s="85">
        <f ca="1">VLOOKUP($E108,ETL_Price!$B$5:$CB$187,Main!EI$51,0)</f>
        <v>57.241799999999998</v>
      </c>
      <c r="EJ108" s="85">
        <f ca="1">VLOOKUP($E108,ETL_Price!$B$5:$CB$187,Main!EJ$51,0)</f>
        <v>12.366300000000001</v>
      </c>
      <c r="EK108" s="85">
        <f ca="1">VLOOKUP($E108,ETL_Price!$B$5:$CB$187,Main!EK$51,0)</f>
        <v>3.2385000000000002</v>
      </c>
    </row>
    <row r="109" spans="3:141">
      <c r="C109" s="85">
        <f>MATCH(E109,ETL_Price!$B$5:$B$187,0)</f>
        <v>56</v>
      </c>
      <c r="E109" s="119">
        <f>IF(ISNUMBER(Equities!$C61),Equities!B61,"")</f>
        <v>43102</v>
      </c>
      <c r="F109" s="120">
        <f ca="1">IF(ISNUMBER(OFFSET(INDIRECT($F$50),Main!$C109,1)),OFFSET(INDIRECT($F$50),Main!$C109,1)/100,"")</f>
        <v>0.14846199999999998</v>
      </c>
      <c r="G109" s="120">
        <f ca="1">IF(ISNUMBER(VLOOKUP($E109,ETL_Price!$B$5:$DV$187,G$50,0)),VLOOKUP($E109,ETL_Price!$B$5:$DV$187,G$50,0)/100,"")</f>
        <v>5.9000000000000004E-2</v>
      </c>
      <c r="H109" s="120">
        <f ca="1">IF(ISNUMBER(VLOOKUP($E109,ETL_Price!$B$5:$DV$187,H$50,0)),VLOOKUP($E109,ETL_Price!$B$5:$DV$187,H$50,0)/100,"")</f>
        <v>0.13489999999999999</v>
      </c>
      <c r="I109" s="120">
        <f ca="1">IF(ISNUMBER(VLOOKUP($E109,ETL_Price!$B$5:$DV$187,I$50,0)),VLOOKUP($E109,ETL_Price!$B$5:$DV$187,I$50,0)/100,"")</f>
        <v>0.1827</v>
      </c>
      <c r="K109" s="85">
        <f ca="1">IF(ISNUMBER(CORREL(ETL_Rtn!$C60:$C119,ETL_Rtn!E60:E119)),CORREL(ETL_Rtn!$C60:$C119,ETL_Rtn!E60:E119),"")</f>
        <v>0.29374144386255813</v>
      </c>
      <c r="L109" s="85">
        <f ca="1">IF(ISNUMBER(CORREL(ETL_Rtn!$C60:$C119,ETL_Rtn!F60:F119)),CORREL(ETL_Rtn!$C60:$C119,ETL_Rtn!F60:F119),"")</f>
        <v>8.7114480941280228E-2</v>
      </c>
      <c r="M109" s="85">
        <f ca="1">IF(ISNUMBER(CORREL(ETL_Rtn!$C60:$C119,ETL_Rtn!G60:G119)),CORREL(ETL_Rtn!$C60:$C119,ETL_Rtn!G60:G119),"")</f>
        <v>0.16818346088962272</v>
      </c>
      <c r="N109" s="85">
        <f ca="1">IF(ISNUMBER(CORREL(ETL_Rtn!$C60:$C119,ETL_Rtn!H60:H119)),CORREL(ETL_Rtn!$C60:$C119,ETL_Rtn!H60:H119),"")</f>
        <v>0.35710755214346629</v>
      </c>
      <c r="O109" s="85">
        <f ca="1">IF(ISNUMBER(CORREL(ETL_Rtn!$C60:$C119,ETL_Rtn!I60:I119)),CORREL(ETL_Rtn!$C60:$C119,ETL_Rtn!I60:I119),"")</f>
        <v>0.84169164965004495</v>
      </c>
      <c r="P109" s="85">
        <f ca="1">IF(ISNUMBER(CORREL(ETL_Rtn!$C60:$C119,ETL_Rtn!J60:J119)),CORREL(ETL_Rtn!$C60:$C119,ETL_Rtn!J60:J119),"")</f>
        <v>0.76962099237815818</v>
      </c>
      <c r="Q109" s="85">
        <f ca="1">IF(ISNUMBER(CORREL(ETL_Rtn!$C60:$C119,ETL_Rtn!K60:K119)),CORREL(ETL_Rtn!$C60:$C119,ETL_Rtn!K60:K119),"")</f>
        <v>0.19650785673727203</v>
      </c>
      <c r="R109" s="85">
        <f ca="1">IF(ISNUMBER(CORREL(ETL_Rtn!$C60:$C119,ETL_Rtn!L60:L119)),CORREL(ETL_Rtn!$C60:$C119,ETL_Rtn!L60:L119),"")</f>
        <v>0.35088633406375574</v>
      </c>
      <c r="S109" s="85">
        <f ca="1">IF(ISNUMBER(CORREL(ETL_Rtn!$C60:$C119,ETL_Rtn!M60:M119)),CORREL(ETL_Rtn!$C60:$C119,ETL_Rtn!M60:M119),"")</f>
        <v>0.39341103063172028</v>
      </c>
      <c r="T109" s="85">
        <f ca="1">IF(ISNUMBER(CORREL(ETL_Rtn!$C60:$C119,ETL_Rtn!N60:N119)),CORREL(ETL_Rtn!$C60:$C119,ETL_Rtn!N60:N119),"")</f>
        <v>0.43857397375617024</v>
      </c>
      <c r="U109" s="85">
        <f ca="1">IF(ISNUMBER(CORREL(ETL_Rtn!$C60:$C119,ETL_Rtn!O60:O119)),CORREL(ETL_Rtn!$C60:$C119,ETL_Rtn!O60:O119),"")</f>
        <v>0.12767885293819356</v>
      </c>
      <c r="V109" s="85">
        <f ca="1">IF(ISNUMBER(CORREL(ETL_Rtn!$C60:$C119,ETL_Rtn!P60:P119)),CORREL(ETL_Rtn!$C60:$C119,ETL_Rtn!P60:P119),"")</f>
        <v>0.46326400575138876</v>
      </c>
      <c r="W109" s="85">
        <f ca="1">IF(ISNUMBER(CORREL(ETL_Rtn!$C60:$C119,ETL_Rtn!Q60:Q119)),CORREL(ETL_Rtn!$C60:$C119,ETL_Rtn!Q60:Q119),"")</f>
        <v>5.9296460679566745E-2</v>
      </c>
      <c r="X109" s="85">
        <f ca="1">IF(ISNUMBER(CORREL(ETL_Rtn!$C60:$C119,ETL_Rtn!R60:R119)),CORREL(ETL_Rtn!$C60:$C119,ETL_Rtn!R60:R119),"")</f>
        <v>0.22813295914609905</v>
      </c>
      <c r="Y109" s="85">
        <f ca="1">IF(ISNUMBER(CORREL(ETL_Rtn!$C60:$C119,ETL_Rtn!S60:S119)),CORREL(ETL_Rtn!$C60:$C119,ETL_Rtn!S60:S119),"")</f>
        <v>0.13925185675025498</v>
      </c>
      <c r="Z109" s="85">
        <f ca="1">IF(ISNUMBER(CORREL(ETL_Rtn!$C60:$C119,ETL_Rtn!T60:T119)),CORREL(ETL_Rtn!$C60:$C119,ETL_Rtn!T60:T119),"")</f>
        <v>0.21378949093392882</v>
      </c>
      <c r="AA109" s="85">
        <f ca="1">IF(ISNUMBER(CORREL(ETL_Rtn!$C60:$C119,ETL_Rtn!U60:U119)),CORREL(ETL_Rtn!$C60:$C119,ETL_Rtn!U60:U119),"")</f>
        <v>8.0610322835129311E-2</v>
      </c>
      <c r="AB109" s="85">
        <f ca="1">IF(ISNUMBER(CORREL(ETL_Rtn!$C60:$C119,ETL_Rtn!V60:V119)),CORREL(ETL_Rtn!$C60:$C119,ETL_Rtn!V60:V119),"")</f>
        <v>-8.3894474600419475E-2</v>
      </c>
      <c r="AC109" s="85">
        <f ca="1">IF(ISNUMBER(CORREL(ETL_Rtn!$C60:$C119,ETL_Rtn!W60:W119)),CORREL(ETL_Rtn!$C60:$C119,ETL_Rtn!W60:W119),"")</f>
        <v>-0.19661219760530996</v>
      </c>
      <c r="AD109" s="85">
        <f ca="1">IF(ISNUMBER(CORREL(ETL_Rtn!$C60:$C119,ETL_Rtn!X60:X119)),CORREL(ETL_Rtn!$C60:$C119,ETL_Rtn!X60:X119),"")</f>
        <v>-0.18090706929845751</v>
      </c>
      <c r="AE109" s="85">
        <f ca="1">IF(ISNUMBER(CORREL(ETL_Rtn!$C60:$C119,ETL_Rtn!Y60:Y119)),CORREL(ETL_Rtn!$C60:$C119,ETL_Rtn!Y60:Y119),"")</f>
        <v>-0.23566006730139807</v>
      </c>
      <c r="AF109" s="85">
        <f ca="1">IF(ISNUMBER(CORREL(ETL_Rtn!$C60:$C119,ETL_Rtn!Z60:Z119)),CORREL(ETL_Rtn!$C60:$C119,ETL_Rtn!Z60:Z119),"")</f>
        <v>-0.23424948295648096</v>
      </c>
      <c r="AG109" s="85">
        <f ca="1">IF(ISNUMBER(CORREL(ETL_Rtn!$C60:$C119,ETL_Rtn!AA60:AA119)),CORREL(ETL_Rtn!$C60:$C119,ETL_Rtn!AA60:AA119),"")</f>
        <v>-0.24406900240367282</v>
      </c>
      <c r="AH109" s="85">
        <f ca="1">IF(ISNUMBER(CORREL(ETL_Rtn!$C60:$C119,ETL_Rtn!AB60:AB119)),CORREL(ETL_Rtn!$C60:$C119,ETL_Rtn!AB60:AB119),"")</f>
        <v>-0.24964068310094767</v>
      </c>
      <c r="AI109" s="85">
        <f ca="1">IF(ISNUMBER(CORREL(ETL_Rtn!$C60:$C119,ETL_Rtn!AC60:AC119)),CORREL(ETL_Rtn!$C60:$C119,ETL_Rtn!AC60:AC119),"")</f>
        <v>0.25648981883513639</v>
      </c>
      <c r="AJ109" s="85">
        <f ca="1">IF(ISNUMBER(CORREL(ETL_Rtn!$C60:$C119,ETL_Rtn!AD60:AD119)),CORREL(ETL_Rtn!$C60:$C119,ETL_Rtn!AD60:AD119),"")</f>
        <v>8.6738453850412886E-2</v>
      </c>
      <c r="AK109" s="85">
        <f ca="1">IF(ISNUMBER(CORREL(ETL_Rtn!$C60:$C119,ETL_Rtn!AE60:AE119)),CORREL(ETL_Rtn!$C60:$C119,ETL_Rtn!AE60:AE119),"")</f>
        <v>-0.17595907612605299</v>
      </c>
      <c r="AL109" s="85">
        <f ca="1">IF(ISNUMBER(CORREL(ETL_Rtn!$C60:$C119,ETL_Rtn!AF60:AF119)),CORREL(ETL_Rtn!$C60:$C119,ETL_Rtn!AF60:AF119),"")</f>
        <v>-0.19826423164853529</v>
      </c>
      <c r="AM109" s="85">
        <f ca="1">IF(ISNUMBER(CORREL(ETL_Rtn!$C60:$C119,ETL_Rtn!AG60:AG119)),CORREL(ETL_Rtn!$C60:$C119,ETL_Rtn!AG60:AG119),"")</f>
        <v>3.0571344513499476E-2</v>
      </c>
      <c r="AN109" s="85">
        <f ca="1">IF(ISNUMBER(CORREL(ETL_Rtn!$C60:$C119,ETL_Rtn!AH60:AH119)),CORREL(ETL_Rtn!$C60:$C119,ETL_Rtn!AH60:AH119),"")</f>
        <v>-0.14137176329539716</v>
      </c>
      <c r="AO109" s="85">
        <f ca="1">IF(ISNUMBER(CORREL(ETL_Rtn!$C60:$C119,ETL_Rtn!AI60:AI119)),CORREL(ETL_Rtn!$C60:$C119,ETL_Rtn!AI60:AI119),"")</f>
        <v>-0.16664499148070319</v>
      </c>
      <c r="AP109" s="85">
        <f ca="1">IF(ISNUMBER(CORREL(ETL_Rtn!$C60:$C119,ETL_Rtn!AJ60:AJ119)),CORREL(ETL_Rtn!$C60:$C119,ETL_Rtn!AJ60:AJ119),"")</f>
        <v>-0.15967470081698998</v>
      </c>
      <c r="AQ109" s="85">
        <f ca="1">IF(ISNUMBER(CORREL(ETL_Rtn!$C60:$C119,ETL_Rtn!AK60:AK119)),CORREL(ETL_Rtn!$C60:$C119,ETL_Rtn!AK60:AK119),"")</f>
        <v>-0.21876335638223823</v>
      </c>
      <c r="AR109" s="85">
        <f ca="1">IF(ISNUMBER(CORREL(ETL_Rtn!$C60:$C119,ETL_Rtn!AL60:AL119)),CORREL(ETL_Rtn!$C60:$C119,ETL_Rtn!AL60:AL119),"")</f>
        <v>-0.13316734388761134</v>
      </c>
      <c r="AS109" s="85">
        <f ca="1">IF(ISNUMBER(CORREL(ETL_Rtn!$C60:$C119,ETL_Rtn!AM60:AM119)),CORREL(ETL_Rtn!$C60:$C119,ETL_Rtn!AM60:AM119),"")</f>
        <v>0.26573675641833794</v>
      </c>
      <c r="AT109" s="85">
        <f ca="1">IF(ISNUMBER(CORREL(ETL_Rtn!$C60:$C119,ETL_Rtn!AN60:AN119)),CORREL(ETL_Rtn!$C60:$C119,ETL_Rtn!AN60:AN119),"")</f>
        <v>0.30361627510005396</v>
      </c>
      <c r="AU109" s="85">
        <f ca="1">IF(ISNUMBER(CORREL(ETL_Rtn!$C60:$C119,ETL_Rtn!AO60:AO119)),CORREL(ETL_Rtn!$C60:$C119,ETL_Rtn!AO60:AO119),"")</f>
        <v>4.5868936374331329E-2</v>
      </c>
      <c r="AV109" s="85">
        <f ca="1">IF(ISNUMBER(CORREL(ETL_Rtn!$C60:$C119,ETL_Rtn!AP60:AP119)),CORREL(ETL_Rtn!$C60:$C119,ETL_Rtn!AP60:AP119),"")</f>
        <v>0.15643405391344908</v>
      </c>
      <c r="AW109" s="85">
        <f ca="1">IF(ISNUMBER(CORREL(ETL_Rtn!$C60:$C119,ETL_Rtn!AQ60:AQ119)),CORREL(ETL_Rtn!$C60:$C119,ETL_Rtn!AQ60:AQ119),"")</f>
        <v>0.14768213196966848</v>
      </c>
      <c r="AX109" s="85">
        <f ca="1">IF(ISNUMBER(CORREL(ETL_Rtn!$C60:$C119,ETL_Rtn!AR60:AR119)),CORREL(ETL_Rtn!$C60:$C119,ETL_Rtn!AR60:AR119),"")</f>
        <v>3.5380089413046378E-2</v>
      </c>
      <c r="AY109" s="85">
        <f ca="1">IF(ISNUMBER(CORREL(ETL_Rtn!$C60:$C119,ETL_Rtn!AS60:AS119)),CORREL(ETL_Rtn!$C60:$C119,ETL_Rtn!AS60:AS119),"")</f>
        <v>-8.0129306650026794E-2</v>
      </c>
      <c r="AZ109" s="85">
        <f ca="1">IF(ISNUMBER(CORREL(ETL_Rtn!$C60:$C119,ETL_Rtn!AT60:AT119)),CORREL(ETL_Rtn!$C60:$C119,ETL_Rtn!AT60:AT119),"")</f>
        <v>-0.14479732755003963</v>
      </c>
      <c r="BA109" s="85">
        <f ca="1">IF(ISNUMBER(CORREL(ETL_Rtn!$C60:$C119,ETL_Rtn!AU60:AU119)),CORREL(ETL_Rtn!$C60:$C119,ETL_Rtn!AU60:AU119),"")</f>
        <v>-0.27736881712530326</v>
      </c>
      <c r="BB109" s="85">
        <f ca="1">IF(ISNUMBER(CORREL(ETL_Rtn!$C60:$C119,ETL_Rtn!AV60:AV119)),CORREL(ETL_Rtn!$C60:$C119,ETL_Rtn!AV60:AV119),"")</f>
        <v>-0.17954288722263981</v>
      </c>
      <c r="BC109" s="85">
        <f ca="1">IF(ISNUMBER(CORREL(ETL_Rtn!$C60:$C119,ETL_Rtn!AW60:AW119)),CORREL(ETL_Rtn!$C60:$C119,ETL_Rtn!AW60:AW119),"")</f>
        <v>-0.28495931904684302</v>
      </c>
      <c r="BD109" s="85">
        <f ca="1">IF(ISNUMBER(CORREL(ETL_Rtn!$C60:$C119,ETL_Rtn!AX60:AX119)),CORREL(ETL_Rtn!$C60:$C119,ETL_Rtn!AX60:AX119),"")</f>
        <v>-0.30281680907886377</v>
      </c>
      <c r="BE109" s="85">
        <f ca="1">IF(ISNUMBER(CORREL(ETL_Rtn!$C60:$C119,ETL_Rtn!AY60:AY119)),CORREL(ETL_Rtn!$C60:$C119,ETL_Rtn!AY60:AY119),"")</f>
        <v>-0.10507510406561531</v>
      </c>
      <c r="BF109" s="85">
        <f ca="1">IF(ISNUMBER(CORREL(ETL_Rtn!$C60:$C119,ETL_Rtn!AZ60:AZ119)),CORREL(ETL_Rtn!$C60:$C119,ETL_Rtn!AZ60:AZ119),"")</f>
        <v>-0.18413905019069318</v>
      </c>
      <c r="BG109" s="85">
        <f ca="1">IF(ISNUMBER(CORREL(ETL_Rtn!$C60:$C119,ETL_Rtn!BA60:BA119)),CORREL(ETL_Rtn!$C60:$C119,ETL_Rtn!BA60:BA119),"")</f>
        <v>-0.23611998868197723</v>
      </c>
      <c r="BH109" s="85">
        <f ca="1">IF(ISNUMBER(CORREL(ETL_Rtn!$C60:$C119,ETL_Rtn!BB60:BB119)),CORREL(ETL_Rtn!$C60:$C119,ETL_Rtn!BB60:BB119),"")</f>
        <v>-0.11232088040878796</v>
      </c>
      <c r="BI109" s="85">
        <f ca="1">IF(ISNUMBER(CORREL(ETL_Rtn!$C60:$C119,ETL_Rtn!BC60:BC119)),CORREL(ETL_Rtn!$C60:$C119,ETL_Rtn!BC60:BC119),"")</f>
        <v>-0.2958233224495303</v>
      </c>
      <c r="BJ109" s="85">
        <f ca="1">IF(ISNUMBER(CORREL(ETL_Rtn!$C60:$C119,ETL_Rtn!BD60:BD119)),CORREL(ETL_Rtn!$C60:$C119,ETL_Rtn!BD60:BD119),"")</f>
        <v>-0.33299314009298198</v>
      </c>
      <c r="BK109" s="85">
        <f ca="1">IF(ISNUMBER(CORREL(ETL_Rtn!$C60:$C119,ETL_Rtn!BE60:BE119)),CORREL(ETL_Rtn!$C60:$C119,ETL_Rtn!BE60:BE119),"")</f>
        <v>-0.31036192649737476</v>
      </c>
      <c r="BL109" s="85">
        <f ca="1">IF(ISNUMBER(CORREL(ETL_Rtn!$C60:$C119,ETL_Rtn!BF60:BF119)),CORREL(ETL_Rtn!$C60:$C119,ETL_Rtn!BF60:BF119),"")</f>
        <v>2.4835927516021032E-2</v>
      </c>
      <c r="BM109" s="85">
        <f ca="1">IF(ISNUMBER(CORREL(ETL_Rtn!$C60:$C119,ETL_Rtn!BG60:BG119)),CORREL(ETL_Rtn!$C60:$C119,ETL_Rtn!BG60:BG119),"")</f>
        <v>0.14583676447518976</v>
      </c>
      <c r="BN109" s="85">
        <f ca="1">IF(ISNUMBER(CORREL(ETL_Rtn!$C60:$C119,ETL_Rtn!BH60:BH119)),CORREL(ETL_Rtn!$C60:$C119,ETL_Rtn!BH60:BH119),"")</f>
        <v>0.20177061146353234</v>
      </c>
      <c r="BO109" s="85">
        <f ca="1">IF(ISNUMBER(CORREL(ETL_Rtn!$C60:$C119,ETL_Rtn!BI60:BI119)),CORREL(ETL_Rtn!$C60:$C119,ETL_Rtn!BI60:BI119),"")</f>
        <v>0.34783045344260455</v>
      </c>
      <c r="BP109" s="85">
        <f ca="1">IF(ISNUMBER(CORREL(ETL_Rtn!$C60:$C119,ETL_Rtn!BJ60:BJ119)),CORREL(ETL_Rtn!$C60:$C119,ETL_Rtn!BJ60:BJ119),"")</f>
        <v>-5.8222857824483276E-2</v>
      </c>
      <c r="BQ109" s="85">
        <f ca="1">IF(ISNUMBER(CORREL(ETL_Rtn!$C60:$C119,ETL_Rtn!BK60:BK119)),CORREL(ETL_Rtn!$C60:$C119,ETL_Rtn!BK60:BK119),"")</f>
        <v>0.23658174318727496</v>
      </c>
      <c r="BR109" s="85">
        <f ca="1">IF(ISNUMBER(CORREL(ETL_Rtn!$C60:$C119,ETL_Rtn!BL60:BL119)),CORREL(ETL_Rtn!$C60:$C119,ETL_Rtn!BL60:BL119),"")</f>
        <v>6.565172693165823E-2</v>
      </c>
      <c r="BS109" s="85">
        <f ca="1">IF(ISNUMBER(CORREL(ETL_Rtn!$C60:$C119,ETL_Rtn!BM60:BM119)),CORREL(ETL_Rtn!$C60:$C119,ETL_Rtn!BM60:BM119),"")</f>
        <v>0.22607437748720199</v>
      </c>
      <c r="BT109" s="85">
        <f ca="1">IF(ISNUMBER(CORREL(ETL_Rtn!$C60:$C119,ETL_Rtn!BN60:BN119)),CORREL(ETL_Rtn!$C60:$C119,ETL_Rtn!BN60:BN119),"")</f>
        <v>0.10056706285244518</v>
      </c>
      <c r="BU109" s="85">
        <f ca="1">IF(ISNUMBER(CORREL(ETL_Rtn!$C60:$C119,ETL_Rtn!BO60:BO119)),CORREL(ETL_Rtn!$C60:$C119,ETL_Rtn!BO60:BO119),"")</f>
        <v>-0.20741218812738466</v>
      </c>
      <c r="BV109" s="85">
        <f ca="1">IF(ISNUMBER(CORREL(ETL_Rtn!$C60:$C119,ETL_Rtn!BP60:BP119)),CORREL(ETL_Rtn!$C60:$C119,ETL_Rtn!BP60:BP119),"")</f>
        <v>4.223139678608067E-2</v>
      </c>
      <c r="BW109" s="85">
        <f ca="1">IF(ISNUMBER(CORREL(ETL_Rtn!$C60:$C119,ETL_Rtn!BQ60:BQ119)),CORREL(ETL_Rtn!$C60:$C119,ETL_Rtn!BQ60:BQ119),"")</f>
        <v>-0.21419499429685984</v>
      </c>
      <c r="BY109" s="85">
        <f ca="1">VLOOKUP($E109,ETL_Price!$B$5:$CB$187,Main!BY$51,0)</f>
        <v>2695.81</v>
      </c>
      <c r="BZ109" s="85">
        <f ca="1">VLOOKUP($E109,ETL_Price!$B$5:$CB$187,Main!BZ$51,0)</f>
        <v>3490.19</v>
      </c>
      <c r="CA109" s="85">
        <f ca="1">VLOOKUP($E109,ETL_Price!$B$5:$CB$187,Main!CA$51,0)</f>
        <v>77891.039999999994</v>
      </c>
      <c r="CB109" s="85">
        <f ca="1">VLOOKUP($E109,ETL_Price!$B$5:$CB$187,Main!CB$51,0)</f>
        <v>22764.94</v>
      </c>
      <c r="CC109" s="85">
        <f ca="1">VLOOKUP($E109,ETL_Price!$B$5:$CB$187,Main!CC$51,0)</f>
        <v>30515.31</v>
      </c>
      <c r="CD109" s="85">
        <f ca="1">VLOOKUP($E109,ETL_Price!$B$5:$CB$187,Main!CD$51,0)</f>
        <v>12068.99</v>
      </c>
      <c r="CE109" s="85">
        <f ca="1">VLOOKUP($E109,ETL_Price!$B$5:$CB$187,Main!CE$51,0)</f>
        <v>2218.0300000000002</v>
      </c>
      <c r="CF109" s="85">
        <f ca="1">VLOOKUP($E109,ETL_Price!$B$5:$CB$187,Main!CF$51,0)</f>
        <v>2495.7600000000002</v>
      </c>
      <c r="CG109" s="85">
        <f ca="1">VLOOKUP($E109,ETL_Price!$B$5:$CB$187,Main!CG$51,0)</f>
        <v>226.49780000000001</v>
      </c>
      <c r="CH109" s="85">
        <f ca="1">VLOOKUP($E109,ETL_Price!$B$5:$CB$187,Main!CH$51,0)</f>
        <v>283.52999999999997</v>
      </c>
      <c r="CI109" s="85">
        <f ca="1">VLOOKUP($E109,ETL_Price!$B$5:$CB$187,Main!CI$51,0)</f>
        <v>262.88</v>
      </c>
      <c r="CJ109" s="85">
        <f ca="1">VLOOKUP($E109,ETL_Price!$B$5:$CB$187,Main!CJ$51,0)</f>
        <v>241.74</v>
      </c>
      <c r="CK109" s="85">
        <f ca="1">VLOOKUP($E109,ETL_Price!$B$5:$CB$187,Main!CK$51,0)</f>
        <v>236.7552</v>
      </c>
      <c r="CL109" s="85">
        <f ca="1">VLOOKUP($E109,ETL_Price!$B$5:$CB$187,Main!CL$51,0)</f>
        <v>229.61</v>
      </c>
      <c r="CM109" s="85">
        <f ca="1">VLOOKUP($E109,ETL_Price!$B$5:$CB$187,Main!CM$51,0)</f>
        <v>127.41840000000001</v>
      </c>
      <c r="CN109" s="85">
        <f ca="1">VLOOKUP($E109,ETL_Price!$B$5:$CB$187,Main!CN$51,0)</f>
        <v>223.43979999999999</v>
      </c>
      <c r="CO109" s="85">
        <f ca="1">VLOOKUP($E109,ETL_Price!$B$5:$CB$187,Main!CO$51,0)</f>
        <v>71.400000000000006</v>
      </c>
      <c r="CP109" s="85">
        <f ca="1">VLOOKUP($E109,ETL_Price!$B$5:$CB$187,Main!CP$51,0)</f>
        <v>126.56</v>
      </c>
      <c r="CQ109" s="85">
        <f ca="1">VLOOKUP($E109,ETL_Price!$B$5:$CB$187,Main!CQ$51,0)</f>
        <v>484.55619999999999</v>
      </c>
      <c r="CR109" s="85">
        <f ca="1">VLOOKUP($E109,ETL_Price!$B$5:$CB$187,Main!CR$51,0)</f>
        <v>218.79140000000001</v>
      </c>
      <c r="CS109" s="85">
        <f ca="1">VLOOKUP($E109,ETL_Price!$B$5:$CB$187,Main!CS$51,0)</f>
        <v>257.14260000000002</v>
      </c>
      <c r="CT109" s="85">
        <f ca="1">VLOOKUP($E109,ETL_Price!$B$5:$CB$187,Main!CT$51,0)</f>
        <v>2040.48</v>
      </c>
      <c r="CU109" s="85">
        <f ca="1">VLOOKUP($E109,ETL_Price!$B$5:$CB$187,Main!CU$51,0)</f>
        <v>2191.86</v>
      </c>
      <c r="CV109" s="85">
        <f ca="1">VLOOKUP($E109,ETL_Price!$B$5:$CB$187,Main!CV$51,0)</f>
        <v>2888.75</v>
      </c>
      <c r="CW109" s="85">
        <f ca="1">VLOOKUP($E109,ETL_Price!$B$5:$CB$187,Main!CW$51,0)</f>
        <v>150.48150000000001</v>
      </c>
      <c r="CX109" s="85">
        <f ca="1">VLOOKUP($E109,ETL_Price!$B$5:$CB$187,Main!CX$51,0)</f>
        <v>1311.7180000000001</v>
      </c>
      <c r="CY109" s="85">
        <f ca="1">VLOOKUP($E109,ETL_Price!$B$5:$CB$187,Main!CY$51,0)</f>
        <v>214.74109999999999</v>
      </c>
      <c r="CZ109" s="85">
        <f ca="1">VLOOKUP($E109,ETL_Price!$B$5:$CB$187,Main!CZ$51,0)</f>
        <v>191.3039</v>
      </c>
      <c r="DA109" s="85">
        <f ca="1">VLOOKUP($E109,ETL_Price!$B$5:$CB$187,Main!DA$51,0)</f>
        <v>287.77730000000003</v>
      </c>
      <c r="DB109" s="85">
        <f ca="1">VLOOKUP($E109,ETL_Price!$B$5:$CB$187,Main!DB$51,0)</f>
        <v>204.0273</v>
      </c>
      <c r="DC109" s="85">
        <f ca="1">VLOOKUP($E109,ETL_Price!$B$5:$CB$187,Main!DC$51,0)</f>
        <v>203.35730000000001</v>
      </c>
      <c r="DD109" s="85">
        <f ca="1">VLOOKUP($E109,ETL_Price!$B$5:$CB$187,Main!DD$51,0)</f>
        <v>225.8561</v>
      </c>
      <c r="DE109" s="85">
        <f ca="1">VLOOKUP($E109,ETL_Price!$B$5:$CB$187,Main!DE$51,0)</f>
        <v>219.5735</v>
      </c>
      <c r="DF109" s="85">
        <f ca="1">VLOOKUP($E109,ETL_Price!$B$5:$CB$187,Main!DF$51,0)</f>
        <v>286.36340000000001</v>
      </c>
      <c r="DG109" s="85">
        <f ca="1">VLOOKUP($E109,ETL_Price!$B$5:$CB$187,Main!DG$51,0)</f>
        <v>2.4632999999999998</v>
      </c>
      <c r="DH109" s="85">
        <f ca="1">VLOOKUP($E109,ETL_Price!$B$5:$CB$187,Main!DH$51,0)</f>
        <v>0.46700000000000003</v>
      </c>
      <c r="DI109" s="85">
        <f ca="1">VLOOKUP($E109,ETL_Price!$B$5:$CB$187,Main!DI$51,0)</f>
        <v>1.9008</v>
      </c>
      <c r="DJ109" s="85">
        <f ca="1">VLOOKUP($E109,ETL_Price!$B$5:$CB$187,Main!DJ$51,0)</f>
        <v>2.0101</v>
      </c>
      <c r="DK109" s="85">
        <f ca="1">VLOOKUP($E109,ETL_Price!$B$5:$CB$187,Main!DK$51,0)</f>
        <v>2.319</v>
      </c>
      <c r="DL109" s="85">
        <f ca="1">VLOOKUP($E109,ETL_Price!$B$5:$CB$187,Main!DL$51,0)</f>
        <v>1.4390000000000001</v>
      </c>
      <c r="DM109" s="85">
        <f ca="1">VLOOKUP($E109,ETL_Price!$B$5:$CB$187,Main!DM$51,0)</f>
        <v>35.599499999999999</v>
      </c>
      <c r="DN109" s="85">
        <f ca="1">VLOOKUP($E109,ETL_Price!$B$5:$CB$187,Main!DN$51,0)</f>
        <v>-2.13</v>
      </c>
      <c r="DO109" s="85">
        <f ca="1">VLOOKUP($E109,ETL_Price!$B$5:$CB$187,Main!DO$51,0)</f>
        <v>233.465</v>
      </c>
      <c r="DP109" s="85">
        <f ca="1">VLOOKUP($E109,ETL_Price!$B$5:$CB$187,Main!DP$51,0)</f>
        <v>105.607</v>
      </c>
      <c r="DQ109" s="85">
        <f ca="1">VLOOKUP($E109,ETL_Price!$B$5:$CB$187,Main!DQ$51,0)</f>
        <v>48.454999999999998</v>
      </c>
      <c r="DR109" s="85">
        <f ca="1">VLOOKUP($E109,ETL_Price!$B$5:$CB$187,Main!DR$51,0)</f>
        <v>306.24700000000001</v>
      </c>
      <c r="DS109" s="85">
        <f ca="1">VLOOKUP($E109,ETL_Price!$B$5:$CB$187,Main!DS$51,0)</f>
        <v>116.81699999999999</v>
      </c>
      <c r="DT109" s="85">
        <f ca="1">VLOOKUP($E109,ETL_Price!$B$5:$CB$187,Main!DT$51,0)</f>
        <v>221.9365</v>
      </c>
      <c r="DU109" s="85">
        <f ca="1">VLOOKUP($E109,ETL_Price!$B$5:$CB$187,Main!DU$51,0)</f>
        <v>158.26609999999999</v>
      </c>
      <c r="DV109" s="85">
        <f ca="1">VLOOKUP($E109,ETL_Price!$B$5:$CB$187,Main!DV$51,0)</f>
        <v>434.7876</v>
      </c>
      <c r="DW109" s="85">
        <f ca="1">VLOOKUP($E109,ETL_Price!$B$5:$CB$187,Main!DW$51,0)</f>
        <v>9.77</v>
      </c>
      <c r="DX109" s="85">
        <f ca="1">VLOOKUP($E109,ETL_Price!$B$5:$CB$187,Main!DX$51,0)</f>
        <v>16.64</v>
      </c>
      <c r="DY109" s="85">
        <f ca="1">VLOOKUP($E109,ETL_Price!$B$5:$CB$187,Main!DY$51,0)</f>
        <v>7.27</v>
      </c>
      <c r="DZ109" s="85">
        <f ca="1">VLOOKUP($E109,ETL_Price!$B$5:$CB$187,Main!DZ$51,0)</f>
        <v>4.6074999999999999</v>
      </c>
      <c r="EA109" s="85">
        <f ca="1">VLOOKUP($E109,ETL_Price!$B$5:$CB$187,Main!EA$51,0)</f>
        <v>1316.1</v>
      </c>
      <c r="EB109" s="85">
        <f ca="1">VLOOKUP($E109,ETL_Price!$B$5:$CB$187,Main!EB$51,0)</f>
        <v>17.206</v>
      </c>
      <c r="EC109" s="85">
        <f ca="1">VLOOKUP($E109,ETL_Price!$B$5:$CB$187,Main!EC$51,0)</f>
        <v>60.37</v>
      </c>
      <c r="ED109" s="85">
        <f ca="1">VLOOKUP($E109,ETL_Price!$B$5:$CB$187,Main!ED$51,0)</f>
        <v>6.5015000000000001</v>
      </c>
      <c r="EE109" s="85">
        <f ca="1">VLOOKUP($E109,ETL_Price!$B$5:$CB$187,Main!EE$51,0)</f>
        <v>110.09</v>
      </c>
      <c r="EF109" s="85">
        <f ca="1">VLOOKUP($E109,ETL_Price!$B$5:$CB$187,Main!EF$51,0)</f>
        <v>1.2059</v>
      </c>
      <c r="EG109" s="85">
        <f ca="1">VLOOKUP($E109,ETL_Price!$B$5:$CB$187,Main!EG$51,0)</f>
        <v>1.359</v>
      </c>
      <c r="EH109" s="85">
        <f ca="1">VLOOKUP($E109,ETL_Price!$B$5:$CB$187,Main!EH$51,0)</f>
        <v>112.29</v>
      </c>
      <c r="EI109" s="85">
        <f ca="1">VLOOKUP($E109,ETL_Price!$B$5:$CB$187,Main!EI$51,0)</f>
        <v>57.625799999999998</v>
      </c>
      <c r="EJ109" s="85">
        <f ca="1">VLOOKUP($E109,ETL_Price!$B$5:$CB$187,Main!EJ$51,0)</f>
        <v>12.4589</v>
      </c>
      <c r="EK109" s="85">
        <f ca="1">VLOOKUP($E109,ETL_Price!$B$5:$CB$187,Main!EK$51,0)</f>
        <v>3.2618999999999998</v>
      </c>
    </row>
    <row r="110" spans="3:141">
      <c r="C110" s="85">
        <f>MATCH(E110,ETL_Price!$B$5:$B$187,0)</f>
        <v>57</v>
      </c>
      <c r="E110" s="119">
        <f>IF(ISNUMBER(Equities!$C62),Equities!B62,"")</f>
        <v>43101</v>
      </c>
      <c r="F110" s="120">
        <f ca="1">IF(ISNUMBER(OFFSET(INDIRECT($F$50),Main!$C110,1)),OFFSET(INDIRECT($F$50),Main!$C110,1)/100,"")</f>
        <v>0.147837</v>
      </c>
      <c r="G110" s="120">
        <f ca="1">IF(ISNUMBER(VLOOKUP($E110,ETL_Price!$B$5:$DV$187,G$50,0)),VLOOKUP($E110,ETL_Price!$B$5:$DV$187,G$50,0)/100,"")</f>
        <v>5.7000000000000002E-2</v>
      </c>
      <c r="H110" s="120">
        <f ca="1">IF(ISNUMBER(VLOOKUP($E110,ETL_Price!$B$5:$DV$187,H$50,0)),VLOOKUP($E110,ETL_Price!$B$5:$DV$187,H$50,0)/100,"")</f>
        <v>0.129</v>
      </c>
      <c r="I110" s="120">
        <f ca="1">IF(ISNUMBER(VLOOKUP($E110,ETL_Price!$B$5:$DV$187,I$50,0)),VLOOKUP($E110,ETL_Price!$B$5:$DV$187,I$50,0)/100,"")</f>
        <v>0.17190000000000003</v>
      </c>
      <c r="K110" s="85">
        <f ca="1">IF(ISNUMBER(CORREL(ETL_Rtn!$C61:$C120,ETL_Rtn!E61:E120)),CORREL(ETL_Rtn!$C61:$C120,ETL_Rtn!E61:E120),"")</f>
        <v>0.23473846888565256</v>
      </c>
      <c r="L110" s="85">
        <f ca="1">IF(ISNUMBER(CORREL(ETL_Rtn!$C61:$C120,ETL_Rtn!F61:F120)),CORREL(ETL_Rtn!$C61:$C120,ETL_Rtn!F61:F120),"")</f>
        <v>0.11349865867988661</v>
      </c>
      <c r="M110" s="85">
        <f ca="1">IF(ISNUMBER(CORREL(ETL_Rtn!$C61:$C120,ETL_Rtn!G61:G120)),CORREL(ETL_Rtn!$C61:$C120,ETL_Rtn!G61:G120),"")</f>
        <v>0.11443748454317108</v>
      </c>
      <c r="N110" s="85">
        <f ca="1">IF(ISNUMBER(CORREL(ETL_Rtn!$C61:$C120,ETL_Rtn!H61:H120)),CORREL(ETL_Rtn!$C61:$C120,ETL_Rtn!H61:H120),"")</f>
        <v>0.38591534163911595</v>
      </c>
      <c r="O110" s="85">
        <f ca="1">IF(ISNUMBER(CORREL(ETL_Rtn!$C61:$C120,ETL_Rtn!I61:I120)),CORREL(ETL_Rtn!$C61:$C120,ETL_Rtn!I61:I120),"")</f>
        <v>0.82670966052710781</v>
      </c>
      <c r="P110" s="85">
        <f ca="1">IF(ISNUMBER(CORREL(ETL_Rtn!$C61:$C120,ETL_Rtn!J61:J120)),CORREL(ETL_Rtn!$C61:$C120,ETL_Rtn!J61:J120),"")</f>
        <v>0.74401282845220185</v>
      </c>
      <c r="Q110" s="85">
        <f ca="1">IF(ISNUMBER(CORREL(ETL_Rtn!$C61:$C120,ETL_Rtn!K61:K120)),CORREL(ETL_Rtn!$C61:$C120,ETL_Rtn!K61:K120),"")</f>
        <v>0.15069714936350445</v>
      </c>
      <c r="R110" s="85">
        <f ca="1">IF(ISNUMBER(CORREL(ETL_Rtn!$C61:$C120,ETL_Rtn!L61:L120)),CORREL(ETL_Rtn!$C61:$C120,ETL_Rtn!L61:L120),"")</f>
        <v>0.30660422853270097</v>
      </c>
      <c r="S110" s="85">
        <f ca="1">IF(ISNUMBER(CORREL(ETL_Rtn!$C61:$C120,ETL_Rtn!M61:M120)),CORREL(ETL_Rtn!$C61:$C120,ETL_Rtn!M61:M120),"")</f>
        <v>0.34691414896490108</v>
      </c>
      <c r="T110" s="85">
        <f ca="1">IF(ISNUMBER(CORREL(ETL_Rtn!$C61:$C120,ETL_Rtn!N61:N120)),CORREL(ETL_Rtn!$C61:$C120,ETL_Rtn!N61:N120),"")</f>
        <v>0.39584354820239692</v>
      </c>
      <c r="U110" s="85">
        <f ca="1">IF(ISNUMBER(CORREL(ETL_Rtn!$C61:$C120,ETL_Rtn!O61:O120)),CORREL(ETL_Rtn!$C61:$C120,ETL_Rtn!O61:O120),"")</f>
        <v>0.10097364927985739</v>
      </c>
      <c r="V110" s="85">
        <f ca="1">IF(ISNUMBER(CORREL(ETL_Rtn!$C61:$C120,ETL_Rtn!P61:P120)),CORREL(ETL_Rtn!$C61:$C120,ETL_Rtn!P61:P120),"")</f>
        <v>0.41331958214871245</v>
      </c>
      <c r="W110" s="85">
        <f ca="1">IF(ISNUMBER(CORREL(ETL_Rtn!$C61:$C120,ETL_Rtn!Q61:Q120)),CORREL(ETL_Rtn!$C61:$C120,ETL_Rtn!Q61:Q120),"")</f>
        <v>0.1266158247922613</v>
      </c>
      <c r="X110" s="85">
        <f ca="1">IF(ISNUMBER(CORREL(ETL_Rtn!$C61:$C120,ETL_Rtn!R61:R120)),CORREL(ETL_Rtn!$C61:$C120,ETL_Rtn!R61:R120),"")</f>
        <v>0.16666298222209536</v>
      </c>
      <c r="Y110" s="85">
        <f ca="1">IF(ISNUMBER(CORREL(ETL_Rtn!$C61:$C120,ETL_Rtn!S61:S120)),CORREL(ETL_Rtn!$C61:$C120,ETL_Rtn!S61:S120),"")</f>
        <v>0.14648309173619342</v>
      </c>
      <c r="Z110" s="85">
        <f ca="1">IF(ISNUMBER(CORREL(ETL_Rtn!$C61:$C120,ETL_Rtn!T61:T120)),CORREL(ETL_Rtn!$C61:$C120,ETL_Rtn!T61:T120),"")</f>
        <v>0.16090528862395015</v>
      </c>
      <c r="AA110" s="85">
        <f ca="1">IF(ISNUMBER(CORREL(ETL_Rtn!$C61:$C120,ETL_Rtn!U61:U120)),CORREL(ETL_Rtn!$C61:$C120,ETL_Rtn!U61:U120),"")</f>
        <v>6.5550083901062386E-2</v>
      </c>
      <c r="AB110" s="85">
        <f ca="1">IF(ISNUMBER(CORREL(ETL_Rtn!$C61:$C120,ETL_Rtn!V61:V120)),CORREL(ETL_Rtn!$C61:$C120,ETL_Rtn!V61:V120),"")</f>
        <v>-3.2159205327843263E-2</v>
      </c>
      <c r="AC110" s="85">
        <f ca="1">IF(ISNUMBER(CORREL(ETL_Rtn!$C61:$C120,ETL_Rtn!W61:W120)),CORREL(ETL_Rtn!$C61:$C120,ETL_Rtn!W61:W120),"")</f>
        <v>-0.17557481846358183</v>
      </c>
      <c r="AD110" s="85">
        <f ca="1">IF(ISNUMBER(CORREL(ETL_Rtn!$C61:$C120,ETL_Rtn!X61:X120)),CORREL(ETL_Rtn!$C61:$C120,ETL_Rtn!X61:X120),"")</f>
        <v>-0.1709586265060547</v>
      </c>
      <c r="AE110" s="85">
        <f ca="1">IF(ISNUMBER(CORREL(ETL_Rtn!$C61:$C120,ETL_Rtn!Y61:Y120)),CORREL(ETL_Rtn!$C61:$C120,ETL_Rtn!Y61:Y120),"")</f>
        <v>-0.18491664601293895</v>
      </c>
      <c r="AF110" s="85">
        <f ca="1">IF(ISNUMBER(CORREL(ETL_Rtn!$C61:$C120,ETL_Rtn!Z61:Z120)),CORREL(ETL_Rtn!$C61:$C120,ETL_Rtn!Z61:Z120),"")</f>
        <v>-0.16522223572913783</v>
      </c>
      <c r="AG110" s="85">
        <f ca="1">IF(ISNUMBER(CORREL(ETL_Rtn!$C61:$C120,ETL_Rtn!AA61:AA120)),CORREL(ETL_Rtn!$C61:$C120,ETL_Rtn!AA61:AA120),"")</f>
        <v>-0.17615769568445713</v>
      </c>
      <c r="AH110" s="85">
        <f ca="1">IF(ISNUMBER(CORREL(ETL_Rtn!$C61:$C120,ETL_Rtn!AB61:AB120)),CORREL(ETL_Rtn!$C61:$C120,ETL_Rtn!AB61:AB120),"")</f>
        <v>-0.16892580621845402</v>
      </c>
      <c r="AI110" s="85">
        <f ca="1">IF(ISNUMBER(CORREL(ETL_Rtn!$C61:$C120,ETL_Rtn!AC61:AC120)),CORREL(ETL_Rtn!$C61:$C120,ETL_Rtn!AC61:AC120),"")</f>
        <v>0.27386498303758094</v>
      </c>
      <c r="AJ110" s="85">
        <f ca="1">IF(ISNUMBER(CORREL(ETL_Rtn!$C61:$C120,ETL_Rtn!AD61:AD120)),CORREL(ETL_Rtn!$C61:$C120,ETL_Rtn!AD61:AD120),"")</f>
        <v>5.6276050189726978E-2</v>
      </c>
      <c r="AK110" s="85">
        <f ca="1">IF(ISNUMBER(CORREL(ETL_Rtn!$C61:$C120,ETL_Rtn!AE61:AE120)),CORREL(ETL_Rtn!$C61:$C120,ETL_Rtn!AE61:AE120),"")</f>
        <v>-0.17924195118950037</v>
      </c>
      <c r="AL110" s="85">
        <f ca="1">IF(ISNUMBER(CORREL(ETL_Rtn!$C61:$C120,ETL_Rtn!AF61:AF120)),CORREL(ETL_Rtn!$C61:$C120,ETL_Rtn!AF61:AF120),"")</f>
        <v>-0.19133787868611499</v>
      </c>
      <c r="AM110" s="85">
        <f ca="1">IF(ISNUMBER(CORREL(ETL_Rtn!$C61:$C120,ETL_Rtn!AG61:AG120)),CORREL(ETL_Rtn!$C61:$C120,ETL_Rtn!AG61:AG120),"")</f>
        <v>-2.7316969317628337E-2</v>
      </c>
      <c r="AN110" s="85">
        <f ca="1">IF(ISNUMBER(CORREL(ETL_Rtn!$C61:$C120,ETL_Rtn!AH61:AH120)),CORREL(ETL_Rtn!$C61:$C120,ETL_Rtn!AH61:AH120),"")</f>
        <v>-0.13770597185636227</v>
      </c>
      <c r="AO110" s="85">
        <f ca="1">IF(ISNUMBER(CORREL(ETL_Rtn!$C61:$C120,ETL_Rtn!AI61:AI120)),CORREL(ETL_Rtn!$C61:$C120,ETL_Rtn!AI61:AI120),"")</f>
        <v>-0.17234136624314186</v>
      </c>
      <c r="AP110" s="85">
        <f ca="1">IF(ISNUMBER(CORREL(ETL_Rtn!$C61:$C120,ETL_Rtn!AJ61:AJ120)),CORREL(ETL_Rtn!$C61:$C120,ETL_Rtn!AJ61:AJ120),"")</f>
        <v>-0.17343475945977363</v>
      </c>
      <c r="AQ110" s="85">
        <f ca="1">IF(ISNUMBER(CORREL(ETL_Rtn!$C61:$C120,ETL_Rtn!AK61:AK120)),CORREL(ETL_Rtn!$C61:$C120,ETL_Rtn!AK61:AK120),"")</f>
        <v>-0.21704699625291596</v>
      </c>
      <c r="AR110" s="85">
        <f ca="1">IF(ISNUMBER(CORREL(ETL_Rtn!$C61:$C120,ETL_Rtn!AL61:AL120)),CORREL(ETL_Rtn!$C61:$C120,ETL_Rtn!AL61:AL120),"")</f>
        <v>-0.13042811415746866</v>
      </c>
      <c r="AS110" s="85">
        <f ca="1">IF(ISNUMBER(CORREL(ETL_Rtn!$C61:$C120,ETL_Rtn!AM61:AM120)),CORREL(ETL_Rtn!$C61:$C120,ETL_Rtn!AM61:AM120),"")</f>
        <v>0.21413636390621554</v>
      </c>
      <c r="AT110" s="85">
        <f ca="1">IF(ISNUMBER(CORREL(ETL_Rtn!$C61:$C120,ETL_Rtn!AN61:AN120)),CORREL(ETL_Rtn!$C61:$C120,ETL_Rtn!AN61:AN120),"")</f>
        <v>0.26933687601125306</v>
      </c>
      <c r="AU110" s="85">
        <f ca="1">IF(ISNUMBER(CORREL(ETL_Rtn!$C61:$C120,ETL_Rtn!AO61:AO120)),CORREL(ETL_Rtn!$C61:$C120,ETL_Rtn!AO61:AO120),"")</f>
        <v>-9.957740905038261E-3</v>
      </c>
      <c r="AV110" s="85">
        <f ca="1">IF(ISNUMBER(CORREL(ETL_Rtn!$C61:$C120,ETL_Rtn!AP61:AP120)),CORREL(ETL_Rtn!$C61:$C120,ETL_Rtn!AP61:AP120),"")</f>
        <v>9.0633791144131476E-2</v>
      </c>
      <c r="AW110" s="85">
        <f ca="1">IF(ISNUMBER(CORREL(ETL_Rtn!$C61:$C120,ETL_Rtn!AQ61:AQ120)),CORREL(ETL_Rtn!$C61:$C120,ETL_Rtn!AQ61:AQ120),"")</f>
        <v>0.22705596498726396</v>
      </c>
      <c r="AX110" s="85">
        <f ca="1">IF(ISNUMBER(CORREL(ETL_Rtn!$C61:$C120,ETL_Rtn!AR61:AR120)),CORREL(ETL_Rtn!$C61:$C120,ETL_Rtn!AR61:AR120),"")</f>
        <v>-6.7430075793936074E-3</v>
      </c>
      <c r="AY110" s="85">
        <f ca="1">IF(ISNUMBER(CORREL(ETL_Rtn!$C61:$C120,ETL_Rtn!AS61:AS120)),CORREL(ETL_Rtn!$C61:$C120,ETL_Rtn!AS61:AS120),"")</f>
        <v>-7.783304368815655E-2</v>
      </c>
      <c r="AZ110" s="85">
        <f ca="1">IF(ISNUMBER(CORREL(ETL_Rtn!$C61:$C120,ETL_Rtn!AT61:AT120)),CORREL(ETL_Rtn!$C61:$C120,ETL_Rtn!AT61:AT120),"")</f>
        <v>-0.16158652527914444</v>
      </c>
      <c r="BA110" s="85">
        <f ca="1">IF(ISNUMBER(CORREL(ETL_Rtn!$C61:$C120,ETL_Rtn!AU61:AU120)),CORREL(ETL_Rtn!$C61:$C120,ETL_Rtn!AU61:AU120),"")</f>
        <v>-0.31446776325991627</v>
      </c>
      <c r="BB110" s="85">
        <f ca="1">IF(ISNUMBER(CORREL(ETL_Rtn!$C61:$C120,ETL_Rtn!AV61:AV120)),CORREL(ETL_Rtn!$C61:$C120,ETL_Rtn!AV61:AV120),"")</f>
        <v>-0.23659256780067603</v>
      </c>
      <c r="BC110" s="85">
        <f ca="1">IF(ISNUMBER(CORREL(ETL_Rtn!$C61:$C120,ETL_Rtn!AW61:AW120)),CORREL(ETL_Rtn!$C61:$C120,ETL_Rtn!AW61:AW120),"")</f>
        <v>-0.26908961417640687</v>
      </c>
      <c r="BD110" s="85">
        <f ca="1">IF(ISNUMBER(CORREL(ETL_Rtn!$C61:$C120,ETL_Rtn!AX61:AX120)),CORREL(ETL_Rtn!$C61:$C120,ETL_Rtn!AX61:AX120),"")</f>
        <v>-0.31966675010549739</v>
      </c>
      <c r="BE110" s="85">
        <f ca="1">IF(ISNUMBER(CORREL(ETL_Rtn!$C61:$C120,ETL_Rtn!AY61:AY120)),CORREL(ETL_Rtn!$C61:$C120,ETL_Rtn!AY61:AY120),"")</f>
        <v>-9.261183139481588E-2</v>
      </c>
      <c r="BF110" s="85">
        <f ca="1">IF(ISNUMBER(CORREL(ETL_Rtn!$C61:$C120,ETL_Rtn!AZ61:AZ120)),CORREL(ETL_Rtn!$C61:$C120,ETL_Rtn!AZ61:AZ120),"")</f>
        <v>-0.18117093517904498</v>
      </c>
      <c r="BG110" s="85">
        <f ca="1">IF(ISNUMBER(CORREL(ETL_Rtn!$C61:$C120,ETL_Rtn!BA61:BA120)),CORREL(ETL_Rtn!$C61:$C120,ETL_Rtn!BA61:BA120),"")</f>
        <v>-0.24479354020895283</v>
      </c>
      <c r="BH110" s="85">
        <f ca="1">IF(ISNUMBER(CORREL(ETL_Rtn!$C61:$C120,ETL_Rtn!BB61:BB120)),CORREL(ETL_Rtn!$C61:$C120,ETL_Rtn!BB61:BB120),"")</f>
        <v>-8.4927346198755291E-2</v>
      </c>
      <c r="BI110" s="85">
        <f ca="1">IF(ISNUMBER(CORREL(ETL_Rtn!$C61:$C120,ETL_Rtn!BC61:BC120)),CORREL(ETL_Rtn!$C61:$C120,ETL_Rtn!BC61:BC120),"")</f>
        <v>-0.23317050830165126</v>
      </c>
      <c r="BJ110" s="85">
        <f ca="1">IF(ISNUMBER(CORREL(ETL_Rtn!$C61:$C120,ETL_Rtn!BD61:BD120)),CORREL(ETL_Rtn!$C61:$C120,ETL_Rtn!BD61:BD120),"")</f>
        <v>-0.3692595855273611</v>
      </c>
      <c r="BK110" s="85">
        <f ca="1">IF(ISNUMBER(CORREL(ETL_Rtn!$C61:$C120,ETL_Rtn!BE61:BE120)),CORREL(ETL_Rtn!$C61:$C120,ETL_Rtn!BE61:BE120),"")</f>
        <v>-0.31700676165829939</v>
      </c>
      <c r="BL110" s="85">
        <f ca="1">IF(ISNUMBER(CORREL(ETL_Rtn!$C61:$C120,ETL_Rtn!BF61:BF120)),CORREL(ETL_Rtn!$C61:$C120,ETL_Rtn!BF61:BF120),"")</f>
        <v>-2.6770561527678636E-3</v>
      </c>
      <c r="BM110" s="85">
        <f ca="1">IF(ISNUMBER(CORREL(ETL_Rtn!$C61:$C120,ETL_Rtn!BG61:BG120)),CORREL(ETL_Rtn!$C61:$C120,ETL_Rtn!BG61:BG120),"")</f>
        <v>0.12798527890119366</v>
      </c>
      <c r="BN110" s="85">
        <f ca="1">IF(ISNUMBER(CORREL(ETL_Rtn!$C61:$C120,ETL_Rtn!BH61:BH120)),CORREL(ETL_Rtn!$C61:$C120,ETL_Rtn!BH61:BH120),"")</f>
        <v>0.20506858563235972</v>
      </c>
      <c r="BO110" s="85">
        <f ca="1">IF(ISNUMBER(CORREL(ETL_Rtn!$C61:$C120,ETL_Rtn!BI61:BI120)),CORREL(ETL_Rtn!$C61:$C120,ETL_Rtn!BI61:BI120),"")</f>
        <v>0.37959104555390416</v>
      </c>
      <c r="BP110" s="85">
        <f ca="1">IF(ISNUMBER(CORREL(ETL_Rtn!$C61:$C120,ETL_Rtn!BJ61:BJ120)),CORREL(ETL_Rtn!$C61:$C120,ETL_Rtn!BJ61:BJ120),"")</f>
        <v>-4.1653222301025403E-2</v>
      </c>
      <c r="BQ110" s="85">
        <f ca="1">IF(ISNUMBER(CORREL(ETL_Rtn!$C61:$C120,ETL_Rtn!BK61:BK120)),CORREL(ETL_Rtn!$C61:$C120,ETL_Rtn!BK61:BK120),"")</f>
        <v>0.19215057283266371</v>
      </c>
      <c r="BR110" s="85">
        <f ca="1">IF(ISNUMBER(CORREL(ETL_Rtn!$C61:$C120,ETL_Rtn!BL61:BL120)),CORREL(ETL_Rtn!$C61:$C120,ETL_Rtn!BL61:BL120),"")</f>
        <v>4.1823516689811865E-2</v>
      </c>
      <c r="BS110" s="85">
        <f ca="1">IF(ISNUMBER(CORREL(ETL_Rtn!$C61:$C120,ETL_Rtn!BM61:BM120)),CORREL(ETL_Rtn!$C61:$C120,ETL_Rtn!BM61:BM120),"")</f>
        <v>0.19010496571111346</v>
      </c>
      <c r="BT110" s="85">
        <f ca="1">IF(ISNUMBER(CORREL(ETL_Rtn!$C61:$C120,ETL_Rtn!BN61:BN120)),CORREL(ETL_Rtn!$C61:$C120,ETL_Rtn!BN61:BN120),"")</f>
        <v>0.1341841357158719</v>
      </c>
      <c r="BU110" s="85">
        <f ca="1">IF(ISNUMBER(CORREL(ETL_Rtn!$C61:$C120,ETL_Rtn!BO61:BO120)),CORREL(ETL_Rtn!$C61:$C120,ETL_Rtn!BO61:BO120),"")</f>
        <v>-0.22411556929964135</v>
      </c>
      <c r="BV110" s="85">
        <f ca="1">IF(ISNUMBER(CORREL(ETL_Rtn!$C61:$C120,ETL_Rtn!BP61:BP120)),CORREL(ETL_Rtn!$C61:$C120,ETL_Rtn!BP61:BP120),"")</f>
        <v>1.1851095804341993E-2</v>
      </c>
      <c r="BW110" s="85">
        <f ca="1">IF(ISNUMBER(CORREL(ETL_Rtn!$C61:$C120,ETL_Rtn!BQ61:BQ120)),CORREL(ETL_Rtn!$C61:$C120,ETL_Rtn!BQ61:BQ120),"")</f>
        <v>-0.15453495903370387</v>
      </c>
      <c r="BY110" s="85">
        <f ca="1">VLOOKUP($E110,ETL_Price!$B$5:$CB$187,Main!BY$51,0)</f>
        <v>2673.61</v>
      </c>
      <c r="BZ110" s="85">
        <f ca="1">VLOOKUP($E110,ETL_Price!$B$5:$CB$187,Main!BZ$51,0)</f>
        <v>3503.96</v>
      </c>
      <c r="CA110" s="85">
        <f ca="1">VLOOKUP($E110,ETL_Price!$B$5:$CB$187,Main!CA$51,0)</f>
        <v>76402.080000000002</v>
      </c>
      <c r="CB110" s="85">
        <f ca="1">VLOOKUP($E110,ETL_Price!$B$5:$CB$187,Main!CB$51,0)</f>
        <v>22764.94</v>
      </c>
      <c r="CC110" s="85">
        <f ca="1">VLOOKUP($E110,ETL_Price!$B$5:$CB$187,Main!CC$51,0)</f>
        <v>29919.15</v>
      </c>
      <c r="CD110" s="85">
        <f ca="1">VLOOKUP($E110,ETL_Price!$B$5:$CB$187,Main!CD$51,0)</f>
        <v>11709.3</v>
      </c>
      <c r="CE110" s="85">
        <f ca="1">VLOOKUP($E110,ETL_Price!$B$5:$CB$187,Main!CE$51,0)</f>
        <v>2201.63</v>
      </c>
      <c r="CF110" s="85">
        <f ca="1">VLOOKUP($E110,ETL_Price!$B$5:$CB$187,Main!CF$51,0)</f>
        <v>2478.11</v>
      </c>
      <c r="CG110" s="85">
        <f ca="1">VLOOKUP($E110,ETL_Price!$B$5:$CB$187,Main!CG$51,0)</f>
        <v>223.53720000000001</v>
      </c>
      <c r="CH110" s="85">
        <f ca="1">VLOOKUP($E110,ETL_Price!$B$5:$CB$187,Main!CH$51,0)</f>
        <v>280.52</v>
      </c>
      <c r="CI110" s="85">
        <f ca="1">VLOOKUP($E110,ETL_Price!$B$5:$CB$187,Main!CI$51,0)</f>
        <v>261.68</v>
      </c>
      <c r="CJ110" s="85">
        <f ca="1">VLOOKUP($E110,ETL_Price!$B$5:$CB$187,Main!CJ$51,0)</f>
        <v>239.46</v>
      </c>
      <c r="CK110" s="85">
        <f ca="1">VLOOKUP($E110,ETL_Price!$B$5:$CB$187,Main!CK$51,0)</f>
        <v>237.76920000000001</v>
      </c>
      <c r="CL110" s="85">
        <f ca="1">VLOOKUP($E110,ETL_Price!$B$5:$CB$187,Main!CL$51,0)</f>
        <v>227.6189</v>
      </c>
      <c r="CM110" s="85">
        <f ca="1">VLOOKUP($E110,ETL_Price!$B$5:$CB$187,Main!CM$51,0)</f>
        <v>127.26779999999999</v>
      </c>
      <c r="CN110" s="85">
        <f ca="1">VLOOKUP($E110,ETL_Price!$B$5:$CB$187,Main!CN$51,0)</f>
        <v>220.66210000000001</v>
      </c>
      <c r="CO110" s="85">
        <f ca="1">VLOOKUP($E110,ETL_Price!$B$5:$CB$187,Main!CO$51,0)</f>
        <v>71.13</v>
      </c>
      <c r="CP110" s="85">
        <f ca="1">VLOOKUP($E110,ETL_Price!$B$5:$CB$187,Main!CP$51,0)</f>
        <v>127.18</v>
      </c>
      <c r="CQ110" s="85">
        <f ca="1">VLOOKUP($E110,ETL_Price!$B$5:$CB$187,Main!CQ$51,0)</f>
        <v>484.73129999999998</v>
      </c>
      <c r="CR110" s="85">
        <f ca="1">VLOOKUP($E110,ETL_Price!$B$5:$CB$187,Main!CR$51,0)</f>
        <v>218.7396</v>
      </c>
      <c r="CS110" s="85">
        <f ca="1">VLOOKUP($E110,ETL_Price!$B$5:$CB$187,Main!CS$51,0)</f>
        <v>257.59140000000002</v>
      </c>
      <c r="CT110" s="85">
        <f ca="1">VLOOKUP($E110,ETL_Price!$B$5:$CB$187,Main!CT$51,0)</f>
        <v>2046.37</v>
      </c>
      <c r="CU110" s="85">
        <f ca="1">VLOOKUP($E110,ETL_Price!$B$5:$CB$187,Main!CU$51,0)</f>
        <v>2198.85</v>
      </c>
      <c r="CV110" s="85">
        <f ca="1">VLOOKUP($E110,ETL_Price!$B$5:$CB$187,Main!CV$51,0)</f>
        <v>2901.78</v>
      </c>
      <c r="CW110" s="85">
        <f ca="1">VLOOKUP($E110,ETL_Price!$B$5:$CB$187,Main!CW$51,0)</f>
        <v>150.4873</v>
      </c>
      <c r="CX110" s="85">
        <f ca="1">VLOOKUP($E110,ETL_Price!$B$5:$CB$187,Main!CX$51,0)</f>
        <v>1309.8408999999999</v>
      </c>
      <c r="CY110" s="85">
        <f ca="1">VLOOKUP($E110,ETL_Price!$B$5:$CB$187,Main!CY$51,0)</f>
        <v>214.70349999999999</v>
      </c>
      <c r="CZ110" s="85">
        <f ca="1">VLOOKUP($E110,ETL_Price!$B$5:$CB$187,Main!CZ$51,0)</f>
        <v>191.3235</v>
      </c>
      <c r="DA110" s="85">
        <f ca="1">VLOOKUP($E110,ETL_Price!$B$5:$CB$187,Main!DA$51,0)</f>
        <v>287.44589999999999</v>
      </c>
      <c r="DB110" s="85">
        <f ca="1">VLOOKUP($E110,ETL_Price!$B$5:$CB$187,Main!DB$51,0)</f>
        <v>204.01660000000001</v>
      </c>
      <c r="DC110" s="85">
        <f ca="1">VLOOKUP($E110,ETL_Price!$B$5:$CB$187,Main!DC$51,0)</f>
        <v>203.3237</v>
      </c>
      <c r="DD110" s="85">
        <f ca="1">VLOOKUP($E110,ETL_Price!$B$5:$CB$187,Main!DD$51,0)</f>
        <v>225.7466</v>
      </c>
      <c r="DE110" s="85">
        <f ca="1">VLOOKUP($E110,ETL_Price!$B$5:$CB$187,Main!DE$51,0)</f>
        <v>219.55099999999999</v>
      </c>
      <c r="DF110" s="85">
        <f ca="1">VLOOKUP($E110,ETL_Price!$B$5:$CB$187,Main!DF$51,0)</f>
        <v>286.34429999999998</v>
      </c>
      <c r="DG110" s="85">
        <f ca="1">VLOOKUP($E110,ETL_Price!$B$5:$CB$187,Main!DG$51,0)</f>
        <v>2.4054000000000002</v>
      </c>
      <c r="DH110" s="85">
        <f ca="1">VLOOKUP($E110,ETL_Price!$B$5:$CB$187,Main!DH$51,0)</f>
        <v>0.42699999999999999</v>
      </c>
      <c r="DI110" s="85">
        <f ca="1">VLOOKUP($E110,ETL_Price!$B$5:$CB$187,Main!DI$51,0)</f>
        <v>1.8771</v>
      </c>
      <c r="DJ110" s="85">
        <f ca="1">VLOOKUP($E110,ETL_Price!$B$5:$CB$187,Main!DJ$51,0)</f>
        <v>1.9834000000000001</v>
      </c>
      <c r="DK110" s="85">
        <f ca="1">VLOOKUP($E110,ETL_Price!$B$5:$CB$187,Main!DK$51,0)</f>
        <v>2.3605</v>
      </c>
      <c r="DL110" s="85">
        <f ca="1">VLOOKUP($E110,ETL_Price!$B$5:$CB$187,Main!DL$51,0)</f>
        <v>1.43</v>
      </c>
      <c r="DM110" s="85">
        <f ca="1">VLOOKUP($E110,ETL_Price!$B$5:$CB$187,Main!DM$51,0)</f>
        <v>35.784799999999997</v>
      </c>
      <c r="DN110" s="85">
        <f ca="1">VLOOKUP($E110,ETL_Price!$B$5:$CB$187,Main!DN$51,0)</f>
        <v>-1.25</v>
      </c>
      <c r="DO110" s="85">
        <f ca="1">VLOOKUP($E110,ETL_Price!$B$5:$CB$187,Main!DO$51,0)</f>
        <v>232.42599999999999</v>
      </c>
      <c r="DP110" s="85">
        <f ca="1">VLOOKUP($E110,ETL_Price!$B$5:$CB$187,Main!DP$51,0)</f>
        <v>104.45099999999999</v>
      </c>
      <c r="DQ110" s="85">
        <f ca="1">VLOOKUP($E110,ETL_Price!$B$5:$CB$187,Main!DQ$51,0)</f>
        <v>49.02</v>
      </c>
      <c r="DR110" s="85">
        <f ca="1">VLOOKUP($E110,ETL_Price!$B$5:$CB$187,Main!DR$51,0)</f>
        <v>306.37400000000002</v>
      </c>
      <c r="DS110" s="85">
        <f ca="1">VLOOKUP($E110,ETL_Price!$B$5:$CB$187,Main!DS$51,0)</f>
        <v>119.372</v>
      </c>
      <c r="DT110" s="85">
        <f ca="1">VLOOKUP($E110,ETL_Price!$B$5:$CB$187,Main!DT$51,0)</f>
        <v>222.422</v>
      </c>
      <c r="DU110" s="85">
        <f ca="1">VLOOKUP($E110,ETL_Price!$B$5:$CB$187,Main!DU$51,0)</f>
        <v>158.45169999999999</v>
      </c>
      <c r="DV110" s="85">
        <f ca="1">VLOOKUP($E110,ETL_Price!$B$5:$CB$187,Main!DV$51,0)</f>
        <v>436.66219999999998</v>
      </c>
      <c r="DW110" s="85">
        <f ca="1">VLOOKUP($E110,ETL_Price!$B$5:$CB$187,Main!DW$51,0)</f>
        <v>11.04</v>
      </c>
      <c r="DX110" s="85">
        <f ca="1">VLOOKUP($E110,ETL_Price!$B$5:$CB$187,Main!DX$51,0)</f>
        <v>16.25</v>
      </c>
      <c r="DY110" s="85">
        <f ca="1">VLOOKUP($E110,ETL_Price!$B$5:$CB$187,Main!DY$51,0)</f>
        <v>7.28</v>
      </c>
      <c r="DZ110" s="85">
        <f ca="1">VLOOKUP($E110,ETL_Price!$B$5:$CB$187,Main!DZ$51,0)</f>
        <v>4.47</v>
      </c>
      <c r="EA110" s="85">
        <f ca="1">VLOOKUP($E110,ETL_Price!$B$5:$CB$187,Main!EA$51,0)</f>
        <v>1309.3</v>
      </c>
      <c r="EB110" s="85">
        <f ca="1">VLOOKUP($E110,ETL_Price!$B$5:$CB$187,Main!EB$51,0)</f>
        <v>17.145</v>
      </c>
      <c r="EC110" s="85">
        <f ca="1">VLOOKUP($E110,ETL_Price!$B$5:$CB$187,Main!EC$51,0)</f>
        <v>60.42</v>
      </c>
      <c r="ED110" s="85">
        <f ca="1">VLOOKUP($E110,ETL_Price!$B$5:$CB$187,Main!ED$51,0)</f>
        <v>6.5163000000000002</v>
      </c>
      <c r="EE110" s="85">
        <f ca="1">VLOOKUP($E110,ETL_Price!$B$5:$CB$187,Main!EE$51,0)</f>
        <v>109.78</v>
      </c>
      <c r="EF110" s="85">
        <f ca="1">VLOOKUP($E110,ETL_Price!$B$5:$CB$187,Main!EF$51,0)</f>
        <v>1.2012</v>
      </c>
      <c r="EG110" s="85">
        <f ca="1">VLOOKUP($E110,ETL_Price!$B$5:$CB$187,Main!EG$51,0)</f>
        <v>1.3503000000000001</v>
      </c>
      <c r="EH110" s="85">
        <f ca="1">VLOOKUP($E110,ETL_Price!$B$5:$CB$187,Main!EH$51,0)</f>
        <v>112.63</v>
      </c>
      <c r="EI110" s="85">
        <f ca="1">VLOOKUP($E110,ETL_Price!$B$5:$CB$187,Main!EI$51,0)</f>
        <v>57.625799999999998</v>
      </c>
      <c r="EJ110" s="85">
        <f ca="1">VLOOKUP($E110,ETL_Price!$B$5:$CB$187,Main!EJ$51,0)</f>
        <v>12.3828</v>
      </c>
      <c r="EK110" s="85">
        <f ca="1">VLOOKUP($E110,ETL_Price!$B$5:$CB$187,Main!EK$51,0)</f>
        <v>3.3085</v>
      </c>
    </row>
    <row r="111" spans="3:141">
      <c r="C111" s="85">
        <f>MATCH(E111,ETL_Price!$B$5:$B$187,0)</f>
        <v>58</v>
      </c>
      <c r="E111" s="119">
        <f>IF(ISNUMBER(Equities!$C63),Equities!B63,"")</f>
        <v>43098</v>
      </c>
      <c r="F111" s="120">
        <f ca="1">IF(ISNUMBER(OFFSET(INDIRECT($F$50),Main!$C111,1)),OFFSET(INDIRECT($F$50),Main!$C111,1)/100,"")</f>
        <v>0.14716399999999999</v>
      </c>
      <c r="G111" s="120">
        <f ca="1">IF(ISNUMBER(VLOOKUP($E111,ETL_Price!$B$5:$DV$187,G$50,0)),VLOOKUP($E111,ETL_Price!$B$5:$DV$187,G$50,0)/100,"")</f>
        <v>5.7000000000000002E-2</v>
      </c>
      <c r="H111" s="120">
        <f ca="1">IF(ISNUMBER(VLOOKUP($E111,ETL_Price!$B$5:$DV$187,H$50,0)),VLOOKUP($E111,ETL_Price!$B$5:$DV$187,H$50,0)/100,"")</f>
        <v>0.129</v>
      </c>
      <c r="I111" s="120">
        <f ca="1">IF(ISNUMBER(VLOOKUP($E111,ETL_Price!$B$5:$DV$187,I$50,0)),VLOOKUP($E111,ETL_Price!$B$5:$DV$187,I$50,0)/100,"")</f>
        <v>0.17190000000000003</v>
      </c>
      <c r="K111" s="85">
        <f ca="1">IF(ISNUMBER(CORREL(ETL_Rtn!$C62:$C121,ETL_Rtn!E62:E121)),CORREL(ETL_Rtn!$C62:$C121,ETL_Rtn!E62:E121),"")</f>
        <v>0.23458913967533604</v>
      </c>
      <c r="L111" s="85">
        <f ca="1">IF(ISNUMBER(CORREL(ETL_Rtn!$C62:$C121,ETL_Rtn!F62:F121)),CORREL(ETL_Rtn!$C62:$C121,ETL_Rtn!F62:F121),"")</f>
        <v>0.11271959301835363</v>
      </c>
      <c r="M111" s="85">
        <f ca="1">IF(ISNUMBER(CORREL(ETL_Rtn!$C62:$C121,ETL_Rtn!G62:G121)),CORREL(ETL_Rtn!$C62:$C121,ETL_Rtn!G62:G121),"")</f>
        <v>0.11488025790810376</v>
      </c>
      <c r="N111" s="85">
        <f ca="1">IF(ISNUMBER(CORREL(ETL_Rtn!$C62:$C121,ETL_Rtn!H62:H121)),CORREL(ETL_Rtn!$C62:$C121,ETL_Rtn!H62:H121),"")</f>
        <v>0.38598371826055339</v>
      </c>
      <c r="O111" s="85">
        <f ca="1">IF(ISNUMBER(CORREL(ETL_Rtn!$C62:$C121,ETL_Rtn!I62:I121)),CORREL(ETL_Rtn!$C62:$C121,ETL_Rtn!I62:I121),"")</f>
        <v>0.82429017271940663</v>
      </c>
      <c r="P111" s="85">
        <f ca="1">IF(ISNUMBER(CORREL(ETL_Rtn!$C62:$C121,ETL_Rtn!J62:J121)),CORREL(ETL_Rtn!$C62:$C121,ETL_Rtn!J62:J121),"")</f>
        <v>0.74224135975264993</v>
      </c>
      <c r="Q111" s="85">
        <f ca="1">IF(ISNUMBER(CORREL(ETL_Rtn!$C62:$C121,ETL_Rtn!K62:K121)),CORREL(ETL_Rtn!$C62:$C121,ETL_Rtn!K62:K121),"")</f>
        <v>0.1507667739741069</v>
      </c>
      <c r="R111" s="85">
        <f ca="1">IF(ISNUMBER(CORREL(ETL_Rtn!$C62:$C121,ETL_Rtn!L62:L121)),CORREL(ETL_Rtn!$C62:$C121,ETL_Rtn!L62:L121),"")</f>
        <v>0.30669047008681188</v>
      </c>
      <c r="S111" s="85">
        <f ca="1">IF(ISNUMBER(CORREL(ETL_Rtn!$C62:$C121,ETL_Rtn!M62:M121)),CORREL(ETL_Rtn!$C62:$C121,ETL_Rtn!M62:M121),"")</f>
        <v>0.3464376933198311</v>
      </c>
      <c r="T111" s="85">
        <f ca="1">IF(ISNUMBER(CORREL(ETL_Rtn!$C62:$C121,ETL_Rtn!N62:N121)),CORREL(ETL_Rtn!$C62:$C121,ETL_Rtn!N62:N121),"")</f>
        <v>0.3956287240883572</v>
      </c>
      <c r="U111" s="85">
        <f ca="1">IF(ISNUMBER(CORREL(ETL_Rtn!$C62:$C121,ETL_Rtn!O62:O121)),CORREL(ETL_Rtn!$C62:$C121,ETL_Rtn!O62:O121),"")</f>
        <v>0.10134244393773149</v>
      </c>
      <c r="V111" s="85">
        <f ca="1">IF(ISNUMBER(CORREL(ETL_Rtn!$C62:$C121,ETL_Rtn!P62:P121)),CORREL(ETL_Rtn!$C62:$C121,ETL_Rtn!P62:P121),"")</f>
        <v>0.41220032045057259</v>
      </c>
      <c r="W111" s="85">
        <f ca="1">IF(ISNUMBER(CORREL(ETL_Rtn!$C62:$C121,ETL_Rtn!Q62:Q121)),CORREL(ETL_Rtn!$C62:$C121,ETL_Rtn!Q62:Q121),"")</f>
        <v>0.12638682463103396</v>
      </c>
      <c r="X111" s="85">
        <f ca="1">IF(ISNUMBER(CORREL(ETL_Rtn!$C62:$C121,ETL_Rtn!R62:R121)),CORREL(ETL_Rtn!$C62:$C121,ETL_Rtn!R62:R121),"")</f>
        <v>0.16670351088653099</v>
      </c>
      <c r="Y111" s="85">
        <f ca="1">IF(ISNUMBER(CORREL(ETL_Rtn!$C62:$C121,ETL_Rtn!S62:S121)),CORREL(ETL_Rtn!$C62:$C121,ETL_Rtn!S62:S121),"")</f>
        <v>0.14677283567081112</v>
      </c>
      <c r="Z111" s="85">
        <f ca="1">IF(ISNUMBER(CORREL(ETL_Rtn!$C62:$C121,ETL_Rtn!T62:T121)),CORREL(ETL_Rtn!$C62:$C121,ETL_Rtn!T62:T121),"")</f>
        <v>0.16037492885576698</v>
      </c>
      <c r="AA111" s="85">
        <f ca="1">IF(ISNUMBER(CORREL(ETL_Rtn!$C62:$C121,ETL_Rtn!U62:U121)),CORREL(ETL_Rtn!$C62:$C121,ETL_Rtn!U62:U121),"")</f>
        <v>6.545055031413953E-2</v>
      </c>
      <c r="AB111" s="85">
        <f ca="1">IF(ISNUMBER(CORREL(ETL_Rtn!$C62:$C121,ETL_Rtn!V62:V121)),CORREL(ETL_Rtn!$C62:$C121,ETL_Rtn!V62:V121),"")</f>
        <v>-3.3445719789561124E-2</v>
      </c>
      <c r="AC111" s="85">
        <f ca="1">IF(ISNUMBER(CORREL(ETL_Rtn!$C62:$C121,ETL_Rtn!W62:W121)),CORREL(ETL_Rtn!$C62:$C121,ETL_Rtn!W62:W121),"")</f>
        <v>-0.17608966768690049</v>
      </c>
      <c r="AD111" s="85">
        <f ca="1">IF(ISNUMBER(CORREL(ETL_Rtn!$C62:$C121,ETL_Rtn!X62:X121)),CORREL(ETL_Rtn!$C62:$C121,ETL_Rtn!X62:X121),"")</f>
        <v>-0.17148341220148158</v>
      </c>
      <c r="AE111" s="85">
        <f ca="1">IF(ISNUMBER(CORREL(ETL_Rtn!$C62:$C121,ETL_Rtn!Y62:Y121)),CORREL(ETL_Rtn!$C62:$C121,ETL_Rtn!Y62:Y121),"")</f>
        <v>-0.18540468858009834</v>
      </c>
      <c r="AF111" s="85">
        <f ca="1">IF(ISNUMBER(CORREL(ETL_Rtn!$C62:$C121,ETL_Rtn!Z62:Z121)),CORREL(ETL_Rtn!$C62:$C121,ETL_Rtn!Z62:Z121),"")</f>
        <v>-0.16519615243570618</v>
      </c>
      <c r="AG111" s="85">
        <f ca="1">IF(ISNUMBER(CORREL(ETL_Rtn!$C62:$C121,ETL_Rtn!AA62:AA121)),CORREL(ETL_Rtn!$C62:$C121,ETL_Rtn!AA62:AA121),"")</f>
        <v>-0.17614234880406993</v>
      </c>
      <c r="AH111" s="85">
        <f ca="1">IF(ISNUMBER(CORREL(ETL_Rtn!$C62:$C121,ETL_Rtn!AB62:AB121)),CORREL(ETL_Rtn!$C62:$C121,ETL_Rtn!AB62:AB121),"")</f>
        <v>-0.16888497650080858</v>
      </c>
      <c r="AI111" s="85">
        <f ca="1">IF(ISNUMBER(CORREL(ETL_Rtn!$C62:$C121,ETL_Rtn!AC62:AC121)),CORREL(ETL_Rtn!$C62:$C121,ETL_Rtn!AC62:AC121),"")</f>
        <v>0.27395575374748427</v>
      </c>
      <c r="AJ111" s="85">
        <f ca="1">IF(ISNUMBER(CORREL(ETL_Rtn!$C62:$C121,ETL_Rtn!AD62:AD121)),CORREL(ETL_Rtn!$C62:$C121,ETL_Rtn!AD62:AD121),"")</f>
        <v>5.5952750076955084E-2</v>
      </c>
      <c r="AK111" s="85">
        <f ca="1">IF(ISNUMBER(CORREL(ETL_Rtn!$C62:$C121,ETL_Rtn!AE62:AE121)),CORREL(ETL_Rtn!$C62:$C121,ETL_Rtn!AE62:AE121),"")</f>
        <v>-0.17920617057168203</v>
      </c>
      <c r="AL111" s="85">
        <f ca="1">IF(ISNUMBER(CORREL(ETL_Rtn!$C62:$C121,ETL_Rtn!AF62:AF121)),CORREL(ETL_Rtn!$C62:$C121,ETL_Rtn!AF62:AF121),"")</f>
        <v>-0.1913098500166332</v>
      </c>
      <c r="AM111" s="85">
        <f ca="1">IF(ISNUMBER(CORREL(ETL_Rtn!$C62:$C121,ETL_Rtn!AG62:AG121)),CORREL(ETL_Rtn!$C62:$C121,ETL_Rtn!AG62:AG121),"")</f>
        <v>-2.7258115092959022E-2</v>
      </c>
      <c r="AN111" s="85">
        <f ca="1">IF(ISNUMBER(CORREL(ETL_Rtn!$C62:$C121,ETL_Rtn!AH62:AH121)),CORREL(ETL_Rtn!$C62:$C121,ETL_Rtn!AH62:AH121),"")</f>
        <v>-0.13767389130019891</v>
      </c>
      <c r="AO111" s="85">
        <f ca="1">IF(ISNUMBER(CORREL(ETL_Rtn!$C62:$C121,ETL_Rtn!AI62:AI121)),CORREL(ETL_Rtn!$C62:$C121,ETL_Rtn!AI62:AI121),"")</f>
        <v>-0.17232722244289786</v>
      </c>
      <c r="AP111" s="85">
        <f ca="1">IF(ISNUMBER(CORREL(ETL_Rtn!$C62:$C121,ETL_Rtn!AJ62:AJ121)),CORREL(ETL_Rtn!$C62:$C121,ETL_Rtn!AJ62:AJ121),"")</f>
        <v>-0.17339660597320314</v>
      </c>
      <c r="AQ111" s="85">
        <f ca="1">IF(ISNUMBER(CORREL(ETL_Rtn!$C62:$C121,ETL_Rtn!AK62:AK121)),CORREL(ETL_Rtn!$C62:$C121,ETL_Rtn!AK62:AK121),"")</f>
        <v>-0.21702026472590522</v>
      </c>
      <c r="AR111" s="85">
        <f ca="1">IF(ISNUMBER(CORREL(ETL_Rtn!$C62:$C121,ETL_Rtn!AL62:AL121)),CORREL(ETL_Rtn!$C62:$C121,ETL_Rtn!AL62:AL121),"")</f>
        <v>-0.13038230705415599</v>
      </c>
      <c r="AS111" s="85">
        <f ca="1">IF(ISNUMBER(CORREL(ETL_Rtn!$C62:$C121,ETL_Rtn!AM62:AM121)),CORREL(ETL_Rtn!$C62:$C121,ETL_Rtn!AM62:AM121),"")</f>
        <v>0.21414135921767563</v>
      </c>
      <c r="AT111" s="85">
        <f ca="1">IF(ISNUMBER(CORREL(ETL_Rtn!$C62:$C121,ETL_Rtn!AN62:AN121)),CORREL(ETL_Rtn!$C62:$C121,ETL_Rtn!AN62:AN121),"")</f>
        <v>0.2695071658936718</v>
      </c>
      <c r="AU111" s="85">
        <f ca="1">IF(ISNUMBER(CORREL(ETL_Rtn!$C62:$C121,ETL_Rtn!AO62:AO121)),CORREL(ETL_Rtn!$C62:$C121,ETL_Rtn!AO62:AO121),"")</f>
        <v>-9.9248500102415513E-3</v>
      </c>
      <c r="AV111" s="85">
        <f ca="1">IF(ISNUMBER(CORREL(ETL_Rtn!$C62:$C121,ETL_Rtn!AP62:AP121)),CORREL(ETL_Rtn!$C62:$C121,ETL_Rtn!AP62:AP121),"")</f>
        <v>9.0687839395535402E-2</v>
      </c>
      <c r="AW111" s="85">
        <f ca="1">IF(ISNUMBER(CORREL(ETL_Rtn!$C62:$C121,ETL_Rtn!AQ62:AQ121)),CORREL(ETL_Rtn!$C62:$C121,ETL_Rtn!AQ62:AQ121),"")</f>
        <v>0.2259440642308457</v>
      </c>
      <c r="AX111" s="85">
        <f ca="1">IF(ISNUMBER(CORREL(ETL_Rtn!$C62:$C121,ETL_Rtn!AR62:AR121)),CORREL(ETL_Rtn!$C62:$C121,ETL_Rtn!AR62:AR121),"")</f>
        <v>-6.911359845835398E-3</v>
      </c>
      <c r="AY111" s="85">
        <f ca="1">IF(ISNUMBER(CORREL(ETL_Rtn!$C62:$C121,ETL_Rtn!AS62:AS121)),CORREL(ETL_Rtn!$C62:$C121,ETL_Rtn!AS62:AS121),"")</f>
        <v>-7.7633779454603147E-2</v>
      </c>
      <c r="AZ111" s="85">
        <f ca="1">IF(ISNUMBER(CORREL(ETL_Rtn!$C62:$C121,ETL_Rtn!AT62:AT121)),CORREL(ETL_Rtn!$C62:$C121,ETL_Rtn!AT62:AT121),"")</f>
        <v>-0.16145330732535007</v>
      </c>
      <c r="BA111" s="85">
        <f ca="1">IF(ISNUMBER(CORREL(ETL_Rtn!$C62:$C121,ETL_Rtn!AU62:AU121)),CORREL(ETL_Rtn!$C62:$C121,ETL_Rtn!AU62:AU121),"")</f>
        <v>-0.31433863209327623</v>
      </c>
      <c r="BB111" s="85">
        <f ca="1">IF(ISNUMBER(CORREL(ETL_Rtn!$C62:$C121,ETL_Rtn!AV62:AV121)),CORREL(ETL_Rtn!$C62:$C121,ETL_Rtn!AV62:AV121),"")</f>
        <v>-0.23640572667302528</v>
      </c>
      <c r="BC111" s="85">
        <f ca="1">IF(ISNUMBER(CORREL(ETL_Rtn!$C62:$C121,ETL_Rtn!AW62:AW121)),CORREL(ETL_Rtn!$C62:$C121,ETL_Rtn!AW62:AW121),"")</f>
        <v>-0.26912364933037025</v>
      </c>
      <c r="BD111" s="85">
        <f ca="1">IF(ISNUMBER(CORREL(ETL_Rtn!$C62:$C121,ETL_Rtn!AX62:AX121)),CORREL(ETL_Rtn!$C62:$C121,ETL_Rtn!AX62:AX121),"")</f>
        <v>-0.31967937163944687</v>
      </c>
      <c r="BE111" s="85">
        <f ca="1">IF(ISNUMBER(CORREL(ETL_Rtn!$C62:$C121,ETL_Rtn!AY62:AY121)),CORREL(ETL_Rtn!$C62:$C121,ETL_Rtn!AY62:AY121),"")</f>
        <v>-9.2660395505015924E-2</v>
      </c>
      <c r="BF111" s="85">
        <f ca="1">IF(ISNUMBER(CORREL(ETL_Rtn!$C62:$C121,ETL_Rtn!AZ62:AZ121)),CORREL(ETL_Rtn!$C62:$C121,ETL_Rtn!AZ62:AZ121),"")</f>
        <v>-0.18118245109397249</v>
      </c>
      <c r="BG111" s="85">
        <f ca="1">IF(ISNUMBER(CORREL(ETL_Rtn!$C62:$C121,ETL_Rtn!BA62:BA121)),CORREL(ETL_Rtn!$C62:$C121,ETL_Rtn!BA62:BA121),"")</f>
        <v>-0.24480826034886635</v>
      </c>
      <c r="BH111" s="85">
        <f ca="1">IF(ISNUMBER(CORREL(ETL_Rtn!$C62:$C121,ETL_Rtn!BB62:BB121)),CORREL(ETL_Rtn!$C62:$C121,ETL_Rtn!BB62:BB121),"")</f>
        <v>-8.4931277174952788E-2</v>
      </c>
      <c r="BI111" s="85">
        <f ca="1">IF(ISNUMBER(CORREL(ETL_Rtn!$C62:$C121,ETL_Rtn!BC62:BC121)),CORREL(ETL_Rtn!$C62:$C121,ETL_Rtn!BC62:BC121),"")</f>
        <v>-0.23186380605892909</v>
      </c>
      <c r="BJ111" s="85">
        <f ca="1">IF(ISNUMBER(CORREL(ETL_Rtn!$C62:$C121,ETL_Rtn!BD62:BD121)),CORREL(ETL_Rtn!$C62:$C121,ETL_Rtn!BD62:BD121),"")</f>
        <v>-0.36944959482987449</v>
      </c>
      <c r="BK111" s="85">
        <f ca="1">IF(ISNUMBER(CORREL(ETL_Rtn!$C62:$C121,ETL_Rtn!BE62:BE121)),CORREL(ETL_Rtn!$C62:$C121,ETL_Rtn!BE62:BE121),"")</f>
        <v>-0.31775322561118241</v>
      </c>
      <c r="BL111" s="85">
        <f ca="1">IF(ISNUMBER(CORREL(ETL_Rtn!$C62:$C121,ETL_Rtn!BF62:BF121)),CORREL(ETL_Rtn!$C62:$C121,ETL_Rtn!BF62:BF121),"")</f>
        <v>-3.3507417401802348E-3</v>
      </c>
      <c r="BM111" s="85">
        <f ca="1">IF(ISNUMBER(CORREL(ETL_Rtn!$C62:$C121,ETL_Rtn!BG62:BG121)),CORREL(ETL_Rtn!$C62:$C121,ETL_Rtn!BG62:BG121),"")</f>
        <v>0.12454565095093809</v>
      </c>
      <c r="BN111" s="85">
        <f ca="1">IF(ISNUMBER(CORREL(ETL_Rtn!$C62:$C121,ETL_Rtn!BH62:BH121)),CORREL(ETL_Rtn!$C62:$C121,ETL_Rtn!BH62:BH121),"")</f>
        <v>0.20218060707781399</v>
      </c>
      <c r="BO111" s="85">
        <f ca="1">IF(ISNUMBER(CORREL(ETL_Rtn!$C62:$C121,ETL_Rtn!BI62:BI121)),CORREL(ETL_Rtn!$C62:$C121,ETL_Rtn!BI62:BI121),"")</f>
        <v>0.37907333888722761</v>
      </c>
      <c r="BP111" s="85">
        <f ca="1">IF(ISNUMBER(CORREL(ETL_Rtn!$C62:$C121,ETL_Rtn!BJ62:BJ121)),CORREL(ETL_Rtn!$C62:$C121,ETL_Rtn!BJ62:BJ121),"")</f>
        <v>-3.6623891136725276E-2</v>
      </c>
      <c r="BQ111" s="85">
        <f ca="1">IF(ISNUMBER(CORREL(ETL_Rtn!$C62:$C121,ETL_Rtn!BK62:BK121)),CORREL(ETL_Rtn!$C62:$C121,ETL_Rtn!BK62:BK121),"")</f>
        <v>0.18965068078446468</v>
      </c>
      <c r="BR111" s="85">
        <f ca="1">IF(ISNUMBER(CORREL(ETL_Rtn!$C62:$C121,ETL_Rtn!BL62:BL121)),CORREL(ETL_Rtn!$C62:$C121,ETL_Rtn!BL62:BL121),"")</f>
        <v>4.1699961907532591E-2</v>
      </c>
      <c r="BS111" s="85">
        <f ca="1">IF(ISNUMBER(CORREL(ETL_Rtn!$C62:$C121,ETL_Rtn!BM62:BM121)),CORREL(ETL_Rtn!$C62:$C121,ETL_Rtn!BM62:BM121),"")</f>
        <v>0.18582702222459438</v>
      </c>
      <c r="BT111" s="85">
        <f ca="1">IF(ISNUMBER(CORREL(ETL_Rtn!$C62:$C121,ETL_Rtn!BN62:BN121)),CORREL(ETL_Rtn!$C62:$C121,ETL_Rtn!BN62:BN121),"")</f>
        <v>0.1339293140314147</v>
      </c>
      <c r="BU111" s="85">
        <f ca="1">IF(ISNUMBER(CORREL(ETL_Rtn!$C62:$C121,ETL_Rtn!BO62:BO121)),CORREL(ETL_Rtn!$C62:$C121,ETL_Rtn!BO62:BO121),"")</f>
        <v>-0.2243098051839468</v>
      </c>
      <c r="BV111" s="85">
        <f ca="1">IF(ISNUMBER(CORREL(ETL_Rtn!$C62:$C121,ETL_Rtn!BP62:BP121)),CORREL(ETL_Rtn!$C62:$C121,ETL_Rtn!BP62:BP121),"")</f>
        <v>1.1167005347036152E-2</v>
      </c>
      <c r="BW111" s="85">
        <f ca="1">IF(ISNUMBER(CORREL(ETL_Rtn!$C62:$C121,ETL_Rtn!BQ62:BQ121)),CORREL(ETL_Rtn!$C62:$C121,ETL_Rtn!BQ62:BQ121),"")</f>
        <v>-0.15444387312316957</v>
      </c>
      <c r="BY111" s="85">
        <f ca="1">VLOOKUP($E111,ETL_Price!$B$5:$CB$187,Main!BY$51,0)</f>
        <v>2673.61</v>
      </c>
      <c r="BZ111" s="85">
        <f ca="1">VLOOKUP($E111,ETL_Price!$B$5:$CB$187,Main!BZ$51,0)</f>
        <v>3503.96</v>
      </c>
      <c r="CA111" s="85">
        <f ca="1">VLOOKUP($E111,ETL_Price!$B$5:$CB$187,Main!CA$51,0)</f>
        <v>76402.080000000002</v>
      </c>
      <c r="CB111" s="85">
        <f ca="1">VLOOKUP($E111,ETL_Price!$B$5:$CB$187,Main!CB$51,0)</f>
        <v>22764.94</v>
      </c>
      <c r="CC111" s="85">
        <f ca="1">VLOOKUP($E111,ETL_Price!$B$5:$CB$187,Main!CC$51,0)</f>
        <v>29919.15</v>
      </c>
      <c r="CD111" s="85">
        <f ca="1">VLOOKUP($E111,ETL_Price!$B$5:$CB$187,Main!CD$51,0)</f>
        <v>11709.3</v>
      </c>
      <c r="CE111" s="85">
        <f ca="1">VLOOKUP($E111,ETL_Price!$B$5:$CB$187,Main!CE$51,0)</f>
        <v>2201.58</v>
      </c>
      <c r="CF111" s="85">
        <f ca="1">VLOOKUP($E111,ETL_Price!$B$5:$CB$187,Main!CF$51,0)</f>
        <v>2478.0700000000002</v>
      </c>
      <c r="CG111" s="85">
        <f ca="1">VLOOKUP($E111,ETL_Price!$B$5:$CB$187,Main!CG$51,0)</f>
        <v>223.53720000000001</v>
      </c>
      <c r="CH111" s="85">
        <f ca="1">VLOOKUP($E111,ETL_Price!$B$5:$CB$187,Main!CH$51,0)</f>
        <v>280.52</v>
      </c>
      <c r="CI111" s="85">
        <f ca="1">VLOOKUP($E111,ETL_Price!$B$5:$CB$187,Main!CI$51,0)</f>
        <v>261.67</v>
      </c>
      <c r="CJ111" s="85">
        <f ca="1">VLOOKUP($E111,ETL_Price!$B$5:$CB$187,Main!CJ$51,0)</f>
        <v>239.46</v>
      </c>
      <c r="CK111" s="85">
        <f ca="1">VLOOKUP($E111,ETL_Price!$B$5:$CB$187,Main!CK$51,0)</f>
        <v>237.76920000000001</v>
      </c>
      <c r="CL111" s="85">
        <f ca="1">VLOOKUP($E111,ETL_Price!$B$5:$CB$187,Main!CL$51,0)</f>
        <v>227.6189</v>
      </c>
      <c r="CM111" s="85">
        <f ca="1">VLOOKUP($E111,ETL_Price!$B$5:$CB$187,Main!CM$51,0)</f>
        <v>127.26349999999999</v>
      </c>
      <c r="CN111" s="85">
        <f ca="1">VLOOKUP($E111,ETL_Price!$B$5:$CB$187,Main!CN$51,0)</f>
        <v>220.6576</v>
      </c>
      <c r="CO111" s="85">
        <f ca="1">VLOOKUP($E111,ETL_Price!$B$5:$CB$187,Main!CO$51,0)</f>
        <v>71.13</v>
      </c>
      <c r="CP111" s="85">
        <f ca="1">VLOOKUP($E111,ETL_Price!$B$5:$CB$187,Main!CP$51,0)</f>
        <v>127.18</v>
      </c>
      <c r="CQ111" s="85">
        <f ca="1">VLOOKUP($E111,ETL_Price!$B$5:$CB$187,Main!CQ$51,0)</f>
        <v>484.73129999999998</v>
      </c>
      <c r="CR111" s="85">
        <f ca="1">VLOOKUP($E111,ETL_Price!$B$5:$CB$187,Main!CR$51,0)</f>
        <v>218.7396</v>
      </c>
      <c r="CS111" s="85">
        <f ca="1">VLOOKUP($E111,ETL_Price!$B$5:$CB$187,Main!CS$51,0)</f>
        <v>257.59140000000002</v>
      </c>
      <c r="CT111" s="85">
        <f ca="1">VLOOKUP($E111,ETL_Price!$B$5:$CB$187,Main!CT$51,0)</f>
        <v>2046.37</v>
      </c>
      <c r="CU111" s="85">
        <f ca="1">VLOOKUP($E111,ETL_Price!$B$5:$CB$187,Main!CU$51,0)</f>
        <v>2198.85</v>
      </c>
      <c r="CV111" s="85">
        <f ca="1">VLOOKUP($E111,ETL_Price!$B$5:$CB$187,Main!CV$51,0)</f>
        <v>2901.78</v>
      </c>
      <c r="CW111" s="85">
        <f ca="1">VLOOKUP($E111,ETL_Price!$B$5:$CB$187,Main!CW$51,0)</f>
        <v>150.4873</v>
      </c>
      <c r="CX111" s="85">
        <f ca="1">VLOOKUP($E111,ETL_Price!$B$5:$CB$187,Main!CX$51,0)</f>
        <v>1309.8408999999999</v>
      </c>
      <c r="CY111" s="85">
        <f ca="1">VLOOKUP($E111,ETL_Price!$B$5:$CB$187,Main!CY$51,0)</f>
        <v>214.70349999999999</v>
      </c>
      <c r="CZ111" s="85">
        <f ca="1">VLOOKUP($E111,ETL_Price!$B$5:$CB$187,Main!CZ$51,0)</f>
        <v>191.3235</v>
      </c>
      <c r="DA111" s="85">
        <f ca="1">VLOOKUP($E111,ETL_Price!$B$5:$CB$187,Main!DA$51,0)</f>
        <v>287.44589999999999</v>
      </c>
      <c r="DB111" s="85">
        <f ca="1">VLOOKUP($E111,ETL_Price!$B$5:$CB$187,Main!DB$51,0)</f>
        <v>204.01660000000001</v>
      </c>
      <c r="DC111" s="85">
        <f ca="1">VLOOKUP($E111,ETL_Price!$B$5:$CB$187,Main!DC$51,0)</f>
        <v>203.3237</v>
      </c>
      <c r="DD111" s="85">
        <f ca="1">VLOOKUP($E111,ETL_Price!$B$5:$CB$187,Main!DD$51,0)</f>
        <v>225.7466</v>
      </c>
      <c r="DE111" s="85">
        <f ca="1">VLOOKUP($E111,ETL_Price!$B$5:$CB$187,Main!DE$51,0)</f>
        <v>219.55099999999999</v>
      </c>
      <c r="DF111" s="85">
        <f ca="1">VLOOKUP($E111,ETL_Price!$B$5:$CB$187,Main!DF$51,0)</f>
        <v>286.34429999999998</v>
      </c>
      <c r="DG111" s="85">
        <f ca="1">VLOOKUP($E111,ETL_Price!$B$5:$CB$187,Main!DG$51,0)</f>
        <v>2.4054000000000002</v>
      </c>
      <c r="DH111" s="85">
        <f ca="1">VLOOKUP($E111,ETL_Price!$B$5:$CB$187,Main!DH$51,0)</f>
        <v>0.42699999999999999</v>
      </c>
      <c r="DI111" s="85">
        <f ca="1">VLOOKUP($E111,ETL_Price!$B$5:$CB$187,Main!DI$51,0)</f>
        <v>1.8771</v>
      </c>
      <c r="DJ111" s="85">
        <f ca="1">VLOOKUP($E111,ETL_Price!$B$5:$CB$187,Main!DJ$51,0)</f>
        <v>1.9834000000000001</v>
      </c>
      <c r="DK111" s="85">
        <f ca="1">VLOOKUP($E111,ETL_Price!$B$5:$CB$187,Main!DK$51,0)</f>
        <v>2.335</v>
      </c>
      <c r="DL111" s="85">
        <f ca="1">VLOOKUP($E111,ETL_Price!$B$5:$CB$187,Main!DL$51,0)</f>
        <v>1.43</v>
      </c>
      <c r="DM111" s="85">
        <f ca="1">VLOOKUP($E111,ETL_Price!$B$5:$CB$187,Main!DM$51,0)</f>
        <v>35.7851</v>
      </c>
      <c r="DN111" s="85">
        <f ca="1">VLOOKUP($E111,ETL_Price!$B$5:$CB$187,Main!DN$51,0)</f>
        <v>-1.1299999999999999</v>
      </c>
      <c r="DO111" s="85">
        <f ca="1">VLOOKUP($E111,ETL_Price!$B$5:$CB$187,Main!DO$51,0)</f>
        <v>232.434</v>
      </c>
      <c r="DP111" s="85">
        <f ca="1">VLOOKUP($E111,ETL_Price!$B$5:$CB$187,Main!DP$51,0)</f>
        <v>104.532</v>
      </c>
      <c r="DQ111" s="85">
        <f ca="1">VLOOKUP($E111,ETL_Price!$B$5:$CB$187,Main!DQ$51,0)</f>
        <v>49.02</v>
      </c>
      <c r="DR111" s="85">
        <f ca="1">VLOOKUP($E111,ETL_Price!$B$5:$CB$187,Main!DR$51,0)</f>
        <v>306.37400000000002</v>
      </c>
      <c r="DS111" s="85">
        <f ca="1">VLOOKUP($E111,ETL_Price!$B$5:$CB$187,Main!DS$51,0)</f>
        <v>119.372</v>
      </c>
      <c r="DT111" s="85">
        <f ca="1">VLOOKUP($E111,ETL_Price!$B$5:$CB$187,Main!DT$51,0)</f>
        <v>222.422</v>
      </c>
      <c r="DU111" s="85">
        <f ca="1">VLOOKUP($E111,ETL_Price!$B$5:$CB$187,Main!DU$51,0)</f>
        <v>158.45169999999999</v>
      </c>
      <c r="DV111" s="85">
        <f ca="1">VLOOKUP($E111,ETL_Price!$B$5:$CB$187,Main!DV$51,0)</f>
        <v>436.66219999999998</v>
      </c>
      <c r="DW111" s="85">
        <f ca="1">VLOOKUP($E111,ETL_Price!$B$5:$CB$187,Main!DW$51,0)</f>
        <v>11.04</v>
      </c>
      <c r="DX111" s="85">
        <f ca="1">VLOOKUP($E111,ETL_Price!$B$5:$CB$187,Main!DX$51,0)</f>
        <v>16.25</v>
      </c>
      <c r="DY111" s="85">
        <f ca="1">VLOOKUP($E111,ETL_Price!$B$5:$CB$187,Main!DY$51,0)</f>
        <v>7.21</v>
      </c>
      <c r="DZ111" s="85">
        <f ca="1">VLOOKUP($E111,ETL_Price!$B$5:$CB$187,Main!DZ$51,0)</f>
        <v>4.3975</v>
      </c>
      <c r="EA111" s="85">
        <f ca="1">VLOOKUP($E111,ETL_Price!$B$5:$CB$187,Main!EA$51,0)</f>
        <v>1309.3</v>
      </c>
      <c r="EB111" s="85">
        <f ca="1">VLOOKUP($E111,ETL_Price!$B$5:$CB$187,Main!EB$51,0)</f>
        <v>17.145</v>
      </c>
      <c r="EC111" s="85">
        <f ca="1">VLOOKUP($E111,ETL_Price!$B$5:$CB$187,Main!EC$51,0)</f>
        <v>60.42</v>
      </c>
      <c r="ED111" s="85">
        <f ca="1">VLOOKUP($E111,ETL_Price!$B$5:$CB$187,Main!ED$51,0)</f>
        <v>6.5143000000000004</v>
      </c>
      <c r="EE111" s="85">
        <f ca="1">VLOOKUP($E111,ETL_Price!$B$5:$CB$187,Main!EE$51,0)</f>
        <v>109.78</v>
      </c>
      <c r="EF111" s="85">
        <f ca="1">VLOOKUP($E111,ETL_Price!$B$5:$CB$187,Main!EF$51,0)</f>
        <v>1.2004999999999999</v>
      </c>
      <c r="EG111" s="85">
        <f ca="1">VLOOKUP($E111,ETL_Price!$B$5:$CB$187,Main!EG$51,0)</f>
        <v>1.3512999999999999</v>
      </c>
      <c r="EH111" s="85">
        <f ca="1">VLOOKUP($E111,ETL_Price!$B$5:$CB$187,Main!EH$51,0)</f>
        <v>112.69</v>
      </c>
      <c r="EI111" s="85">
        <f ca="1">VLOOKUP($E111,ETL_Price!$B$5:$CB$187,Main!EI$51,0)</f>
        <v>57.625799999999998</v>
      </c>
      <c r="EJ111" s="85">
        <f ca="1">VLOOKUP($E111,ETL_Price!$B$5:$CB$187,Main!EJ$51,0)</f>
        <v>12.3828</v>
      </c>
      <c r="EK111" s="85">
        <f ca="1">VLOOKUP($E111,ETL_Price!$B$5:$CB$187,Main!EK$51,0)</f>
        <v>3.3085</v>
      </c>
    </row>
    <row r="112" spans="3:141">
      <c r="C112" s="85">
        <f>MATCH(E112,ETL_Price!$B$5:$B$187,0)</f>
        <v>59</v>
      </c>
      <c r="E112" s="119">
        <f>IF(ISNUMBER(Equities!$C64),Equities!B64,"")</f>
        <v>43097</v>
      </c>
      <c r="F112" s="120">
        <f ca="1">IF(ISNUMBER(OFFSET(INDIRECT($F$50),Main!$C112,1)),OFFSET(INDIRECT($F$50),Main!$C112,1)/100,"")</f>
        <v>0.14557300000000001</v>
      </c>
      <c r="G112" s="120">
        <f ca="1">IF(ISNUMBER(VLOOKUP($E112,ETL_Price!$B$5:$DV$187,G$50,0)),VLOOKUP($E112,ETL_Price!$B$5:$DV$187,G$50,0)/100,"")</f>
        <v>5.6399999999999999E-2</v>
      </c>
      <c r="H112" s="120">
        <f ca="1">IF(ISNUMBER(VLOOKUP($E112,ETL_Price!$B$5:$DV$187,H$50,0)),VLOOKUP($E112,ETL_Price!$B$5:$DV$187,H$50,0)/100,"")</f>
        <v>0.12970000000000001</v>
      </c>
      <c r="I112" s="120">
        <f ca="1">IF(ISNUMBER(VLOOKUP($E112,ETL_Price!$B$5:$DV$187,I$50,0)),VLOOKUP($E112,ETL_Price!$B$5:$DV$187,I$50,0)/100,"")</f>
        <v>0.17269999999999999</v>
      </c>
      <c r="K112" s="85">
        <f ca="1">IF(ISNUMBER(CORREL(ETL_Rtn!$C63:$C122,ETL_Rtn!E63:E122)),CORREL(ETL_Rtn!$C63:$C122,ETL_Rtn!E63:E122),"")</f>
        <v>0.229231160697044</v>
      </c>
      <c r="L112" s="85">
        <f ca="1">IF(ISNUMBER(CORREL(ETL_Rtn!$C63:$C122,ETL_Rtn!F63:F122)),CORREL(ETL_Rtn!$C63:$C122,ETL_Rtn!F63:F122),"")</f>
        <v>0.10541104772726018</v>
      </c>
      <c r="M112" s="85">
        <f ca="1">IF(ISNUMBER(CORREL(ETL_Rtn!$C63:$C122,ETL_Rtn!G63:G122)),CORREL(ETL_Rtn!$C63:$C122,ETL_Rtn!G63:G122),"")</f>
        <v>0.102256046124217</v>
      </c>
      <c r="N112" s="85">
        <f ca="1">IF(ISNUMBER(CORREL(ETL_Rtn!$C63:$C122,ETL_Rtn!H63:H122)),CORREL(ETL_Rtn!$C63:$C122,ETL_Rtn!H63:H122),"")</f>
        <v>0.38626692703757404</v>
      </c>
      <c r="O112" s="85">
        <f ca="1">IF(ISNUMBER(CORREL(ETL_Rtn!$C63:$C122,ETL_Rtn!I63:I122)),CORREL(ETL_Rtn!$C63:$C122,ETL_Rtn!I63:I122),"")</f>
        <v>0.82142256207548225</v>
      </c>
      <c r="P112" s="85">
        <f ca="1">IF(ISNUMBER(CORREL(ETL_Rtn!$C63:$C122,ETL_Rtn!J63:J122)),CORREL(ETL_Rtn!$C63:$C122,ETL_Rtn!J63:J122),"")</f>
        <v>0.74285960504529913</v>
      </c>
      <c r="Q112" s="85">
        <f ca="1">IF(ISNUMBER(CORREL(ETL_Rtn!$C63:$C122,ETL_Rtn!K63:K122)),CORREL(ETL_Rtn!$C63:$C122,ETL_Rtn!K63:K122),"")</f>
        <v>0.14895886726172347</v>
      </c>
      <c r="R112" s="85">
        <f ca="1">IF(ISNUMBER(CORREL(ETL_Rtn!$C63:$C122,ETL_Rtn!L63:L122)),CORREL(ETL_Rtn!$C63:$C122,ETL_Rtn!L63:L122),"")</f>
        <v>0.29845960618658607</v>
      </c>
      <c r="S112" s="85">
        <f ca="1">IF(ISNUMBER(CORREL(ETL_Rtn!$C63:$C122,ETL_Rtn!M63:M122)),CORREL(ETL_Rtn!$C63:$C122,ETL_Rtn!M63:M122),"")</f>
        <v>0.31250771628760066</v>
      </c>
      <c r="T112" s="85">
        <f ca="1">IF(ISNUMBER(CORREL(ETL_Rtn!$C63:$C122,ETL_Rtn!N63:N122)),CORREL(ETL_Rtn!$C63:$C122,ETL_Rtn!N63:N122),"")</f>
        <v>0.38127442772482206</v>
      </c>
      <c r="U112" s="85">
        <f ca="1">IF(ISNUMBER(CORREL(ETL_Rtn!$C63:$C122,ETL_Rtn!O63:O122)),CORREL(ETL_Rtn!$C63:$C122,ETL_Rtn!O63:O122),"")</f>
        <v>9.2735136986572889E-2</v>
      </c>
      <c r="V112" s="85">
        <f ca="1">IF(ISNUMBER(CORREL(ETL_Rtn!$C63:$C122,ETL_Rtn!P63:P122)),CORREL(ETL_Rtn!$C63:$C122,ETL_Rtn!P63:P122),"")</f>
        <v>0.41243673017991911</v>
      </c>
      <c r="W112" s="85">
        <f ca="1">IF(ISNUMBER(CORREL(ETL_Rtn!$C63:$C122,ETL_Rtn!Q63:Q122)),CORREL(ETL_Rtn!$C63:$C122,ETL_Rtn!Q63:Q122),"")</f>
        <v>9.3766738105426087E-2</v>
      </c>
      <c r="X112" s="85">
        <f ca="1">IF(ISNUMBER(CORREL(ETL_Rtn!$C63:$C122,ETL_Rtn!R63:R122)),CORREL(ETL_Rtn!$C63:$C122,ETL_Rtn!R63:R122),"")</f>
        <v>0.16569341537112858</v>
      </c>
      <c r="Y112" s="85">
        <f ca="1">IF(ISNUMBER(CORREL(ETL_Rtn!$C63:$C122,ETL_Rtn!S63:S122)),CORREL(ETL_Rtn!$C63:$C122,ETL_Rtn!S63:S122),"")</f>
        <v>0.14763600110590758</v>
      </c>
      <c r="Z112" s="85">
        <f ca="1">IF(ISNUMBER(CORREL(ETL_Rtn!$C63:$C122,ETL_Rtn!T63:T122)),CORREL(ETL_Rtn!$C63:$C122,ETL_Rtn!T63:T122),"")</f>
        <v>0.16405073851456051</v>
      </c>
      <c r="AA112" s="85">
        <f ca="1">IF(ISNUMBER(CORREL(ETL_Rtn!$C63:$C122,ETL_Rtn!U63:U122)),CORREL(ETL_Rtn!$C63:$C122,ETL_Rtn!U63:U122),"")</f>
        <v>3.2441116857109653E-2</v>
      </c>
      <c r="AB112" s="85">
        <f ca="1">IF(ISNUMBER(CORREL(ETL_Rtn!$C63:$C122,ETL_Rtn!V63:V122)),CORREL(ETL_Rtn!$C63:$C122,ETL_Rtn!V63:V122),"")</f>
        <v>-4.1102419468682469E-2</v>
      </c>
      <c r="AC112" s="85">
        <f ca="1">IF(ISNUMBER(CORREL(ETL_Rtn!$C63:$C122,ETL_Rtn!W63:W122)),CORREL(ETL_Rtn!$C63:$C122,ETL_Rtn!W63:W122),"")</f>
        <v>-0.1867201658928172</v>
      </c>
      <c r="AD112" s="85">
        <f ca="1">IF(ISNUMBER(CORREL(ETL_Rtn!$C63:$C122,ETL_Rtn!X63:X122)),CORREL(ETL_Rtn!$C63:$C122,ETL_Rtn!X63:X122),"")</f>
        <v>-0.18167156187275565</v>
      </c>
      <c r="AE112" s="85">
        <f ca="1">IF(ISNUMBER(CORREL(ETL_Rtn!$C63:$C122,ETL_Rtn!Y63:Y122)),CORREL(ETL_Rtn!$C63:$C122,ETL_Rtn!Y63:Y122),"")</f>
        <v>-0.19527683985880814</v>
      </c>
      <c r="AF112" s="85">
        <f ca="1">IF(ISNUMBER(CORREL(ETL_Rtn!$C63:$C122,ETL_Rtn!Z63:Z122)),CORREL(ETL_Rtn!$C63:$C122,ETL_Rtn!Z63:Z122),"")</f>
        <v>-0.17568549840612868</v>
      </c>
      <c r="AG112" s="85">
        <f ca="1">IF(ISNUMBER(CORREL(ETL_Rtn!$C63:$C122,ETL_Rtn!AA63:AA122)),CORREL(ETL_Rtn!$C63:$C122,ETL_Rtn!AA63:AA122),"")</f>
        <v>-0.18448853736624926</v>
      </c>
      <c r="AH112" s="85">
        <f ca="1">IF(ISNUMBER(CORREL(ETL_Rtn!$C63:$C122,ETL_Rtn!AB63:AB122)),CORREL(ETL_Rtn!$C63:$C122,ETL_Rtn!AB63:AB122),"")</f>
        <v>-0.17639152327578225</v>
      </c>
      <c r="AI112" s="85">
        <f ca="1">IF(ISNUMBER(CORREL(ETL_Rtn!$C63:$C122,ETL_Rtn!AC63:AC122)),CORREL(ETL_Rtn!$C63:$C122,ETL_Rtn!AC63:AC122),"")</f>
        <v>0.24119904984829391</v>
      </c>
      <c r="AJ112" s="85">
        <f ca="1">IF(ISNUMBER(CORREL(ETL_Rtn!$C63:$C122,ETL_Rtn!AD63:AD122)),CORREL(ETL_Rtn!$C63:$C122,ETL_Rtn!AD63:AD122),"")</f>
        <v>4.9057681870316686E-2</v>
      </c>
      <c r="AK112" s="85">
        <f ca="1">IF(ISNUMBER(CORREL(ETL_Rtn!$C63:$C122,ETL_Rtn!AE63:AE122)),CORREL(ETL_Rtn!$C63:$C122,ETL_Rtn!AE63:AE122),"")</f>
        <v>-0.19479507443830202</v>
      </c>
      <c r="AL112" s="85">
        <f ca="1">IF(ISNUMBER(CORREL(ETL_Rtn!$C63:$C122,ETL_Rtn!AF63:AF122)),CORREL(ETL_Rtn!$C63:$C122,ETL_Rtn!AF63:AF122),"")</f>
        <v>-0.20834723659190973</v>
      </c>
      <c r="AM112" s="85">
        <f ca="1">IF(ISNUMBER(CORREL(ETL_Rtn!$C63:$C122,ETL_Rtn!AG63:AG122)),CORREL(ETL_Rtn!$C63:$C122,ETL_Rtn!AG63:AG122),"")</f>
        <v>-2.4465404683193179E-2</v>
      </c>
      <c r="AN112" s="85">
        <f ca="1">IF(ISNUMBER(CORREL(ETL_Rtn!$C63:$C122,ETL_Rtn!AH63:AH122)),CORREL(ETL_Rtn!$C63:$C122,ETL_Rtn!AH63:AH122),"")</f>
        <v>-0.1515996813407508</v>
      </c>
      <c r="AO112" s="85">
        <f ca="1">IF(ISNUMBER(CORREL(ETL_Rtn!$C63:$C122,ETL_Rtn!AI63:AI122)),CORREL(ETL_Rtn!$C63:$C122,ETL_Rtn!AI63:AI122),"")</f>
        <v>-0.19068286542590945</v>
      </c>
      <c r="AP112" s="85">
        <f ca="1">IF(ISNUMBER(CORREL(ETL_Rtn!$C63:$C122,ETL_Rtn!AJ63:AJ122)),CORREL(ETL_Rtn!$C63:$C122,ETL_Rtn!AJ63:AJ122),"")</f>
        <v>-0.18857731719491799</v>
      </c>
      <c r="AQ112" s="85">
        <f ca="1">IF(ISNUMBER(CORREL(ETL_Rtn!$C63:$C122,ETL_Rtn!AK63:AK122)),CORREL(ETL_Rtn!$C63:$C122,ETL_Rtn!AK63:AK122),"")</f>
        <v>-0.23147417909628112</v>
      </c>
      <c r="AR112" s="85">
        <f ca="1">IF(ISNUMBER(CORREL(ETL_Rtn!$C63:$C122,ETL_Rtn!AL63:AL122)),CORREL(ETL_Rtn!$C63:$C122,ETL_Rtn!AL63:AL122),"")</f>
        <v>-0.14302291223662883</v>
      </c>
      <c r="AS112" s="85">
        <f ca="1">IF(ISNUMBER(CORREL(ETL_Rtn!$C63:$C122,ETL_Rtn!AM63:AM122)),CORREL(ETL_Rtn!$C63:$C122,ETL_Rtn!AM63:AM122),"")</f>
        <v>0.218530561072388</v>
      </c>
      <c r="AT112" s="85">
        <f ca="1">IF(ISNUMBER(CORREL(ETL_Rtn!$C63:$C122,ETL_Rtn!AN63:AN122)),CORREL(ETL_Rtn!$C63:$C122,ETL_Rtn!AN63:AN122),"")</f>
        <v>0.26859730054815822</v>
      </c>
      <c r="AU112" s="85">
        <f ca="1">IF(ISNUMBER(CORREL(ETL_Rtn!$C63:$C122,ETL_Rtn!AO63:AO122)),CORREL(ETL_Rtn!$C63:$C122,ETL_Rtn!AO63:AO122),"")</f>
        <v>-1.4674636591963215E-3</v>
      </c>
      <c r="AV112" s="85">
        <f ca="1">IF(ISNUMBER(CORREL(ETL_Rtn!$C63:$C122,ETL_Rtn!AP63:AP122)),CORREL(ETL_Rtn!$C63:$C122,ETL_Rtn!AP63:AP122),"")</f>
        <v>9.477569498646593E-2</v>
      </c>
      <c r="AW112" s="85">
        <f ca="1">IF(ISNUMBER(CORREL(ETL_Rtn!$C63:$C122,ETL_Rtn!AQ63:AQ122)),CORREL(ETL_Rtn!$C63:$C122,ETL_Rtn!AQ63:AQ122),"")</f>
        <v>0.23837965015103485</v>
      </c>
      <c r="AX112" s="85">
        <f ca="1">IF(ISNUMBER(CORREL(ETL_Rtn!$C63:$C122,ETL_Rtn!AR63:AR122)),CORREL(ETL_Rtn!$C63:$C122,ETL_Rtn!AR63:AR122),"")</f>
        <v>-1.116555356392173E-2</v>
      </c>
      <c r="AY112" s="85">
        <f ca="1">IF(ISNUMBER(CORREL(ETL_Rtn!$C63:$C122,ETL_Rtn!AS63:AS122)),CORREL(ETL_Rtn!$C63:$C122,ETL_Rtn!AS63:AS122),"")</f>
        <v>-8.0462731243301902E-2</v>
      </c>
      <c r="AZ112" s="85">
        <f ca="1">IF(ISNUMBER(CORREL(ETL_Rtn!$C63:$C122,ETL_Rtn!AT63:AT122)),CORREL(ETL_Rtn!$C63:$C122,ETL_Rtn!AT63:AT122),"")</f>
        <v>-0.16198715624905319</v>
      </c>
      <c r="BA112" s="85">
        <f ca="1">IF(ISNUMBER(CORREL(ETL_Rtn!$C63:$C122,ETL_Rtn!AU63:AU122)),CORREL(ETL_Rtn!$C63:$C122,ETL_Rtn!AU63:AU122),"")</f>
        <v>-0.30236600190968543</v>
      </c>
      <c r="BB112" s="85">
        <f ca="1">IF(ISNUMBER(CORREL(ETL_Rtn!$C63:$C122,ETL_Rtn!AV63:AV122)),CORREL(ETL_Rtn!$C63:$C122,ETL_Rtn!AV63:AV122),"")</f>
        <v>-0.21726611296283307</v>
      </c>
      <c r="BC112" s="85">
        <f ca="1">IF(ISNUMBER(CORREL(ETL_Rtn!$C63:$C122,ETL_Rtn!AW63:AW122)),CORREL(ETL_Rtn!$C63:$C122,ETL_Rtn!AW63:AW122),"")</f>
        <v>-0.23802203455249782</v>
      </c>
      <c r="BD112" s="85">
        <f ca="1">IF(ISNUMBER(CORREL(ETL_Rtn!$C63:$C122,ETL_Rtn!AX63:AX122)),CORREL(ETL_Rtn!$C63:$C122,ETL_Rtn!AX63:AX122),"")</f>
        <v>-0.29328156851697129</v>
      </c>
      <c r="BE112" s="85">
        <f ca="1">IF(ISNUMBER(CORREL(ETL_Rtn!$C63:$C122,ETL_Rtn!AY63:AY122)),CORREL(ETL_Rtn!$C63:$C122,ETL_Rtn!AY63:AY122),"")</f>
        <v>-8.5083836041097732E-2</v>
      </c>
      <c r="BF112" s="85">
        <f ca="1">IF(ISNUMBER(CORREL(ETL_Rtn!$C63:$C122,ETL_Rtn!AZ63:AZ122)),CORREL(ETL_Rtn!$C63:$C122,ETL_Rtn!AZ63:AZ122),"")</f>
        <v>-0.21151177595241302</v>
      </c>
      <c r="BG112" s="85">
        <f ca="1">IF(ISNUMBER(CORREL(ETL_Rtn!$C63:$C122,ETL_Rtn!BA63:BA122)),CORREL(ETL_Rtn!$C63:$C122,ETL_Rtn!BA63:BA122),"")</f>
        <v>-0.26905905152917453</v>
      </c>
      <c r="BH112" s="85">
        <f ca="1">IF(ISNUMBER(CORREL(ETL_Rtn!$C63:$C122,ETL_Rtn!BB63:BB122)),CORREL(ETL_Rtn!$C63:$C122,ETL_Rtn!BB63:BB122),"")</f>
        <v>-0.10890070762393887</v>
      </c>
      <c r="BI112" s="85">
        <f ca="1">IF(ISNUMBER(CORREL(ETL_Rtn!$C63:$C122,ETL_Rtn!BC63:BC122)),CORREL(ETL_Rtn!$C63:$C122,ETL_Rtn!BC63:BC122),"")</f>
        <v>-0.21858563184448171</v>
      </c>
      <c r="BJ112" s="85">
        <f ca="1">IF(ISNUMBER(CORREL(ETL_Rtn!$C63:$C122,ETL_Rtn!BD63:BD122)),CORREL(ETL_Rtn!$C63:$C122,ETL_Rtn!BD63:BD122),"")</f>
        <v>-0.35555343419202312</v>
      </c>
      <c r="BK112" s="85">
        <f ca="1">IF(ISNUMBER(CORREL(ETL_Rtn!$C63:$C122,ETL_Rtn!BE63:BE122)),CORREL(ETL_Rtn!$C63:$C122,ETL_Rtn!BE63:BE122),"")</f>
        <v>-0.30856750589990939</v>
      </c>
      <c r="BL112" s="85">
        <f ca="1">IF(ISNUMBER(CORREL(ETL_Rtn!$C63:$C122,ETL_Rtn!BF63:BF122)),CORREL(ETL_Rtn!$C63:$C122,ETL_Rtn!BF63:BF122),"")</f>
        <v>7.5935837228773319E-3</v>
      </c>
      <c r="BM112" s="85">
        <f ca="1">IF(ISNUMBER(CORREL(ETL_Rtn!$C63:$C122,ETL_Rtn!BG63:BG122)),CORREL(ETL_Rtn!$C63:$C122,ETL_Rtn!BG63:BG122),"")</f>
        <v>0.12787104346842684</v>
      </c>
      <c r="BN112" s="85">
        <f ca="1">IF(ISNUMBER(CORREL(ETL_Rtn!$C63:$C122,ETL_Rtn!BH63:BH122)),CORREL(ETL_Rtn!$C63:$C122,ETL_Rtn!BH63:BH122),"")</f>
        <v>0.21419269319427076</v>
      </c>
      <c r="BO112" s="85">
        <f ca="1">IF(ISNUMBER(CORREL(ETL_Rtn!$C63:$C122,ETL_Rtn!BI63:BI122)),CORREL(ETL_Rtn!$C63:$C122,ETL_Rtn!BI63:BI122),"")</f>
        <v>0.31455152726797098</v>
      </c>
      <c r="BP112" s="85">
        <f ca="1">IF(ISNUMBER(CORREL(ETL_Rtn!$C63:$C122,ETL_Rtn!BJ63:BJ122)),CORREL(ETL_Rtn!$C63:$C122,ETL_Rtn!BJ63:BJ122),"")</f>
        <v>-3.8221075416313428E-2</v>
      </c>
      <c r="BQ112" s="85">
        <f ca="1">IF(ISNUMBER(CORREL(ETL_Rtn!$C63:$C122,ETL_Rtn!BK63:BK122)),CORREL(ETL_Rtn!$C63:$C122,ETL_Rtn!BK63:BK122),"")</f>
        <v>0.17498835586856989</v>
      </c>
      <c r="BR112" s="85">
        <f ca="1">IF(ISNUMBER(CORREL(ETL_Rtn!$C63:$C122,ETL_Rtn!BL63:BL122)),CORREL(ETL_Rtn!$C63:$C122,ETL_Rtn!BL63:BL122),"")</f>
        <v>4.690801357527196E-2</v>
      </c>
      <c r="BS112" s="85">
        <f ca="1">IF(ISNUMBER(CORREL(ETL_Rtn!$C63:$C122,ETL_Rtn!BM63:BM122)),CORREL(ETL_Rtn!$C63:$C122,ETL_Rtn!BM63:BM122),"")</f>
        <v>0.16786606061306023</v>
      </c>
      <c r="BT112" s="85">
        <f ca="1">IF(ISNUMBER(CORREL(ETL_Rtn!$C63:$C122,ETL_Rtn!BN63:BN122)),CORREL(ETL_Rtn!$C63:$C122,ETL_Rtn!BN63:BN122),"")</f>
        <v>0.12637862891877008</v>
      </c>
      <c r="BU112" s="85">
        <f ca="1">IF(ISNUMBER(CORREL(ETL_Rtn!$C63:$C122,ETL_Rtn!BO63:BO122)),CORREL(ETL_Rtn!$C63:$C122,ETL_Rtn!BO63:BO122),"")</f>
        <v>-0.19058023957763334</v>
      </c>
      <c r="BV112" s="85">
        <f ca="1">IF(ISNUMBER(CORREL(ETL_Rtn!$C63:$C122,ETL_Rtn!BP63:BP122)),CORREL(ETL_Rtn!$C63:$C122,ETL_Rtn!BP63:BP122),"")</f>
        <v>2.0629416301057441E-2</v>
      </c>
      <c r="BW112" s="85">
        <f ca="1">IF(ISNUMBER(CORREL(ETL_Rtn!$C63:$C122,ETL_Rtn!BQ63:BQ122)),CORREL(ETL_Rtn!$C63:$C122,ETL_Rtn!BQ63:BQ122),"")</f>
        <v>-0.15394987345078376</v>
      </c>
      <c r="BY112" s="85">
        <f ca="1">VLOOKUP($E112,ETL_Price!$B$5:$CB$187,Main!BY$51,0)</f>
        <v>2687.54</v>
      </c>
      <c r="BZ112" s="85">
        <f ca="1">VLOOKUP($E112,ETL_Price!$B$5:$CB$187,Main!BZ$51,0)</f>
        <v>3524.31</v>
      </c>
      <c r="CA112" s="85">
        <f ca="1">VLOOKUP($E112,ETL_Price!$B$5:$CB$187,Main!CA$51,0)</f>
        <v>76402.080000000002</v>
      </c>
      <c r="CB112" s="85">
        <f ca="1">VLOOKUP($E112,ETL_Price!$B$5:$CB$187,Main!CB$51,0)</f>
        <v>22783.98</v>
      </c>
      <c r="CC112" s="85">
        <f ca="1">VLOOKUP($E112,ETL_Price!$B$5:$CB$187,Main!CC$51,0)</f>
        <v>29863.71</v>
      </c>
      <c r="CD112" s="85">
        <f ca="1">VLOOKUP($E112,ETL_Price!$B$5:$CB$187,Main!CD$51,0)</f>
        <v>11683.99</v>
      </c>
      <c r="CE112" s="85">
        <f ca="1">VLOOKUP($E112,ETL_Price!$B$5:$CB$187,Main!CE$51,0)</f>
        <v>2214.16</v>
      </c>
      <c r="CF112" s="85">
        <f ca="1">VLOOKUP($E112,ETL_Price!$B$5:$CB$187,Main!CF$51,0)</f>
        <v>2483.2800000000002</v>
      </c>
      <c r="CG112" s="85">
        <f ca="1">VLOOKUP($E112,ETL_Price!$B$5:$CB$187,Main!CG$51,0)</f>
        <v>223.48679999999999</v>
      </c>
      <c r="CH112" s="85">
        <f ca="1">VLOOKUP($E112,ETL_Price!$B$5:$CB$187,Main!CH$51,0)</f>
        <v>280.13</v>
      </c>
      <c r="CI112" s="85">
        <f ca="1">VLOOKUP($E112,ETL_Price!$B$5:$CB$187,Main!CI$51,0)</f>
        <v>261.8</v>
      </c>
      <c r="CJ112" s="85">
        <f ca="1">VLOOKUP($E112,ETL_Price!$B$5:$CB$187,Main!CJ$51,0)</f>
        <v>240.3</v>
      </c>
      <c r="CK112" s="85">
        <f ca="1">VLOOKUP($E112,ETL_Price!$B$5:$CB$187,Main!CK$51,0)</f>
        <v>237.2175</v>
      </c>
      <c r="CL112" s="85">
        <f ca="1">VLOOKUP($E112,ETL_Price!$B$5:$CB$187,Main!CL$51,0)</f>
        <v>228.41800000000001</v>
      </c>
      <c r="CM112" s="85">
        <f ca="1">VLOOKUP($E112,ETL_Price!$B$5:$CB$187,Main!CM$51,0)</f>
        <v>127.3707</v>
      </c>
      <c r="CN112" s="85">
        <f ca="1">VLOOKUP($E112,ETL_Price!$B$5:$CB$187,Main!CN$51,0)</f>
        <v>221.8006</v>
      </c>
      <c r="CO112" s="85">
        <f ca="1">VLOOKUP($E112,ETL_Price!$B$5:$CB$187,Main!CO$51,0)</f>
        <v>71.31</v>
      </c>
      <c r="CP112" s="85">
        <f ca="1">VLOOKUP($E112,ETL_Price!$B$5:$CB$187,Main!CP$51,0)</f>
        <v>126.95</v>
      </c>
      <c r="CQ112" s="85">
        <f ca="1">VLOOKUP($E112,ETL_Price!$B$5:$CB$187,Main!CQ$51,0)</f>
        <v>483.30459999999999</v>
      </c>
      <c r="CR112" s="85">
        <f ca="1">VLOOKUP($E112,ETL_Price!$B$5:$CB$187,Main!CR$51,0)</f>
        <v>218.07400000000001</v>
      </c>
      <c r="CS112" s="85">
        <f ca="1">VLOOKUP($E112,ETL_Price!$B$5:$CB$187,Main!CS$51,0)</f>
        <v>256.83510000000001</v>
      </c>
      <c r="CT112" s="85">
        <f ca="1">VLOOKUP($E112,ETL_Price!$B$5:$CB$187,Main!CT$51,0)</f>
        <v>2043.55</v>
      </c>
      <c r="CU112" s="85">
        <f ca="1">VLOOKUP($E112,ETL_Price!$B$5:$CB$187,Main!CU$51,0)</f>
        <v>2195.94</v>
      </c>
      <c r="CV112" s="85">
        <f ca="1">VLOOKUP($E112,ETL_Price!$B$5:$CB$187,Main!CV$51,0)</f>
        <v>2897.54</v>
      </c>
      <c r="CW112" s="85">
        <f ca="1">VLOOKUP($E112,ETL_Price!$B$5:$CB$187,Main!CW$51,0)</f>
        <v>150.41579999999999</v>
      </c>
      <c r="CX112" s="85">
        <f ca="1">VLOOKUP($E112,ETL_Price!$B$5:$CB$187,Main!CX$51,0)</f>
        <v>1308.3059000000001</v>
      </c>
      <c r="CY112" s="85">
        <f ca="1">VLOOKUP($E112,ETL_Price!$B$5:$CB$187,Main!CY$51,0)</f>
        <v>214.63489999999999</v>
      </c>
      <c r="CZ112" s="85">
        <f ca="1">VLOOKUP($E112,ETL_Price!$B$5:$CB$187,Main!CZ$51,0)</f>
        <v>191.25649999999999</v>
      </c>
      <c r="DA112" s="85">
        <f ca="1">VLOOKUP($E112,ETL_Price!$B$5:$CB$187,Main!DA$51,0)</f>
        <v>287.3843</v>
      </c>
      <c r="DB112" s="85">
        <f ca="1">VLOOKUP($E112,ETL_Price!$B$5:$CB$187,Main!DB$51,0)</f>
        <v>203.96549999999999</v>
      </c>
      <c r="DC112" s="85">
        <f ca="1">VLOOKUP($E112,ETL_Price!$B$5:$CB$187,Main!DC$51,0)</f>
        <v>203.2784</v>
      </c>
      <c r="DD112" s="85">
        <f ca="1">VLOOKUP($E112,ETL_Price!$B$5:$CB$187,Main!DD$51,0)</f>
        <v>225.67769999999999</v>
      </c>
      <c r="DE112" s="85">
        <f ca="1">VLOOKUP($E112,ETL_Price!$B$5:$CB$187,Main!DE$51,0)</f>
        <v>219.4187</v>
      </c>
      <c r="DF112" s="85">
        <f ca="1">VLOOKUP($E112,ETL_Price!$B$5:$CB$187,Main!DF$51,0)</f>
        <v>286.1798</v>
      </c>
      <c r="DG112" s="85">
        <f ca="1">VLOOKUP($E112,ETL_Price!$B$5:$CB$187,Main!DG$51,0)</f>
        <v>2.4304999999999999</v>
      </c>
      <c r="DH112" s="85">
        <f ca="1">VLOOKUP($E112,ETL_Price!$B$5:$CB$187,Main!DH$51,0)</f>
        <v>0.42399999999999999</v>
      </c>
      <c r="DI112" s="85">
        <f ca="1">VLOOKUP($E112,ETL_Price!$B$5:$CB$187,Main!DI$51,0)</f>
        <v>1.8538999999999999</v>
      </c>
      <c r="DJ112" s="85">
        <f ca="1">VLOOKUP($E112,ETL_Price!$B$5:$CB$187,Main!DJ$51,0)</f>
        <v>1.9725999999999999</v>
      </c>
      <c r="DK112" s="85">
        <f ca="1">VLOOKUP($E112,ETL_Price!$B$5:$CB$187,Main!DK$51,0)</f>
        <v>2.3071000000000002</v>
      </c>
      <c r="DL112" s="85">
        <f ca="1">VLOOKUP($E112,ETL_Price!$B$5:$CB$187,Main!DL$51,0)</f>
        <v>1.425</v>
      </c>
      <c r="DM112" s="85">
        <f ca="1">VLOOKUP($E112,ETL_Price!$B$5:$CB$187,Main!DM$51,0)</f>
        <v>34.372300000000003</v>
      </c>
      <c r="DN112" s="85">
        <f ca="1">VLOOKUP($E112,ETL_Price!$B$5:$CB$187,Main!DN$51,0)</f>
        <v>-1.31</v>
      </c>
      <c r="DO112" s="85">
        <f ca="1">VLOOKUP($E112,ETL_Price!$B$5:$CB$187,Main!DO$51,0)</f>
        <v>230.67</v>
      </c>
      <c r="DP112" s="85">
        <f ca="1">VLOOKUP($E112,ETL_Price!$B$5:$CB$187,Main!DP$51,0)</f>
        <v>104.509</v>
      </c>
      <c r="DQ112" s="85">
        <f ca="1">VLOOKUP($E112,ETL_Price!$B$5:$CB$187,Main!DQ$51,0)</f>
        <v>49.43</v>
      </c>
      <c r="DR112" s="85">
        <f ca="1">VLOOKUP($E112,ETL_Price!$B$5:$CB$187,Main!DR$51,0)</f>
        <v>309.012</v>
      </c>
      <c r="DS112" s="85">
        <f ca="1">VLOOKUP($E112,ETL_Price!$B$5:$CB$187,Main!DS$51,0)</f>
        <v>120.123</v>
      </c>
      <c r="DT112" s="85">
        <f ca="1">VLOOKUP($E112,ETL_Price!$B$5:$CB$187,Main!DT$51,0)</f>
        <v>225.4325</v>
      </c>
      <c r="DU112" s="85">
        <f ca="1">VLOOKUP($E112,ETL_Price!$B$5:$CB$187,Main!DU$51,0)</f>
        <v>160.26859999999999</v>
      </c>
      <c r="DV112" s="85">
        <f ca="1">VLOOKUP($E112,ETL_Price!$B$5:$CB$187,Main!DV$51,0)</f>
        <v>436.84410000000003</v>
      </c>
      <c r="DW112" s="85">
        <f ca="1">VLOOKUP($E112,ETL_Price!$B$5:$CB$187,Main!DW$51,0)</f>
        <v>10.18</v>
      </c>
      <c r="DX112" s="85">
        <f ca="1">VLOOKUP($E112,ETL_Price!$B$5:$CB$187,Main!DX$51,0)</f>
        <v>15.56</v>
      </c>
      <c r="DY112" s="85">
        <f ca="1">VLOOKUP($E112,ETL_Price!$B$5:$CB$187,Main!DY$51,0)</f>
        <v>7.15</v>
      </c>
      <c r="DZ112" s="85">
        <f ca="1">VLOOKUP($E112,ETL_Price!$B$5:$CB$187,Main!DZ$51,0)</f>
        <v>4.2774999999999999</v>
      </c>
      <c r="EA112" s="85">
        <f ca="1">VLOOKUP($E112,ETL_Price!$B$5:$CB$187,Main!EA$51,0)</f>
        <v>1297.2</v>
      </c>
      <c r="EB112" s="85">
        <f ca="1">VLOOKUP($E112,ETL_Price!$B$5:$CB$187,Main!EB$51,0)</f>
        <v>16.923000000000002</v>
      </c>
      <c r="EC112" s="85">
        <f ca="1">VLOOKUP($E112,ETL_Price!$B$5:$CB$187,Main!EC$51,0)</f>
        <v>59.84</v>
      </c>
      <c r="ED112" s="85">
        <f ca="1">VLOOKUP($E112,ETL_Price!$B$5:$CB$187,Main!ED$51,0)</f>
        <v>6.5308999999999999</v>
      </c>
      <c r="EE112" s="85">
        <f ca="1">VLOOKUP($E112,ETL_Price!$B$5:$CB$187,Main!EE$51,0)</f>
        <v>109.5</v>
      </c>
      <c r="EF112" s="85">
        <f ca="1">VLOOKUP($E112,ETL_Price!$B$5:$CB$187,Main!EF$51,0)</f>
        <v>1.1942999999999999</v>
      </c>
      <c r="EG112" s="85">
        <f ca="1">VLOOKUP($E112,ETL_Price!$B$5:$CB$187,Main!EG$51,0)</f>
        <v>1.3443000000000001</v>
      </c>
      <c r="EH112" s="85">
        <f ca="1">VLOOKUP($E112,ETL_Price!$B$5:$CB$187,Main!EH$51,0)</f>
        <v>112.87</v>
      </c>
      <c r="EI112" s="85">
        <f ca="1">VLOOKUP($E112,ETL_Price!$B$5:$CB$187,Main!EI$51,0)</f>
        <v>57.518700000000003</v>
      </c>
      <c r="EJ112" s="85">
        <f ca="1">VLOOKUP($E112,ETL_Price!$B$5:$CB$187,Main!EJ$51,0)</f>
        <v>12.3531</v>
      </c>
      <c r="EK112" s="85">
        <f ca="1">VLOOKUP($E112,ETL_Price!$B$5:$CB$187,Main!EK$51,0)</f>
        <v>3.3132000000000001</v>
      </c>
    </row>
    <row r="113" spans="3:141">
      <c r="C113" s="85">
        <f>MATCH(E113,ETL_Price!$B$5:$B$187,0)</f>
        <v>60</v>
      </c>
      <c r="E113" s="119">
        <f>IF(ISNUMBER(Equities!$C65),Equities!B65,"")</f>
        <v>43096</v>
      </c>
      <c r="F113" s="120">
        <f ca="1">IF(ISNUMBER(OFFSET(INDIRECT($F$50),Main!$C113,1)),OFFSET(INDIRECT($F$50),Main!$C113,1)/100,"")</f>
        <v>0.145597</v>
      </c>
      <c r="G113" s="120">
        <f ca="1">IF(ISNUMBER(VLOOKUP($E113,ETL_Price!$B$5:$DV$187,G$50,0)),VLOOKUP($E113,ETL_Price!$B$5:$DV$187,G$50,0)/100,"")</f>
        <v>5.6399999999999999E-2</v>
      </c>
      <c r="H113" s="120">
        <f ca="1">IF(ISNUMBER(VLOOKUP($E113,ETL_Price!$B$5:$DV$187,H$50,0)),VLOOKUP($E113,ETL_Price!$B$5:$DV$187,H$50,0)/100,"")</f>
        <v>0.13619999999999999</v>
      </c>
      <c r="I113" s="120">
        <f ca="1">IF(ISNUMBER(VLOOKUP($E113,ETL_Price!$B$5:$DV$187,I$50,0)),VLOOKUP($E113,ETL_Price!$B$5:$DV$187,I$50,0)/100,"")</f>
        <v>0.18739999999999998</v>
      </c>
      <c r="K113" s="85">
        <f ca="1">IF(ISNUMBER(CORREL(ETL_Rtn!$C64:$C123,ETL_Rtn!E64:E123)),CORREL(ETL_Rtn!$C64:$C123,ETL_Rtn!E64:E123),"")</f>
        <v>0.22115113316111043</v>
      </c>
      <c r="L113" s="85">
        <f ca="1">IF(ISNUMBER(CORREL(ETL_Rtn!$C64:$C123,ETL_Rtn!F64:F123)),CORREL(ETL_Rtn!$C64:$C123,ETL_Rtn!F64:F123),"")</f>
        <v>0.12738579532020675</v>
      </c>
      <c r="M113" s="85">
        <f ca="1">IF(ISNUMBER(CORREL(ETL_Rtn!$C64:$C123,ETL_Rtn!G64:G123)),CORREL(ETL_Rtn!$C64:$C123,ETL_Rtn!G64:G123),"")</f>
        <v>9.6342128775840738E-2</v>
      </c>
      <c r="N113" s="85">
        <f ca="1">IF(ISNUMBER(CORREL(ETL_Rtn!$C64:$C123,ETL_Rtn!H64:H123)),CORREL(ETL_Rtn!$C64:$C123,ETL_Rtn!H64:H123),"")</f>
        <v>0.40984710108019057</v>
      </c>
      <c r="O113" s="85">
        <f ca="1">IF(ISNUMBER(CORREL(ETL_Rtn!$C64:$C123,ETL_Rtn!I64:I123)),CORREL(ETL_Rtn!$C64:$C123,ETL_Rtn!I64:I123),"")</f>
        <v>0.81832099992460994</v>
      </c>
      <c r="P113" s="85">
        <f ca="1">IF(ISNUMBER(CORREL(ETL_Rtn!$C64:$C123,ETL_Rtn!J64:J123)),CORREL(ETL_Rtn!$C64:$C123,ETL_Rtn!J64:J123),"")</f>
        <v>0.74221893329567545</v>
      </c>
      <c r="Q113" s="85">
        <f ca="1">IF(ISNUMBER(CORREL(ETL_Rtn!$C64:$C123,ETL_Rtn!K64:K123)),CORREL(ETL_Rtn!$C64:$C123,ETL_Rtn!K64:K123),"")</f>
        <v>0.14471645329173141</v>
      </c>
      <c r="R113" s="85">
        <f ca="1">IF(ISNUMBER(CORREL(ETL_Rtn!$C64:$C123,ETL_Rtn!L64:L123)),CORREL(ETL_Rtn!$C64:$C123,ETL_Rtn!L64:L123),"")</f>
        <v>0.29498610048096618</v>
      </c>
      <c r="S113" s="85">
        <f ca="1">IF(ISNUMBER(CORREL(ETL_Rtn!$C64:$C123,ETL_Rtn!M64:M123)),CORREL(ETL_Rtn!$C64:$C123,ETL_Rtn!M64:M123),"")</f>
        <v>0.31082905577903519</v>
      </c>
      <c r="T113" s="85">
        <f ca="1">IF(ISNUMBER(CORREL(ETL_Rtn!$C64:$C123,ETL_Rtn!N64:N123)),CORREL(ETL_Rtn!$C64:$C123,ETL_Rtn!N64:N123),"")</f>
        <v>0.37314037215732743</v>
      </c>
      <c r="U113" s="85">
        <f ca="1">IF(ISNUMBER(CORREL(ETL_Rtn!$C64:$C123,ETL_Rtn!O64:O123)),CORREL(ETL_Rtn!$C64:$C123,ETL_Rtn!O64:O123),"")</f>
        <v>9.4634131321305617E-2</v>
      </c>
      <c r="V113" s="85">
        <f ca="1">IF(ISNUMBER(CORREL(ETL_Rtn!$C64:$C123,ETL_Rtn!P64:P123)),CORREL(ETL_Rtn!$C64:$C123,ETL_Rtn!P64:P123),"")</f>
        <v>0.41158053102820963</v>
      </c>
      <c r="W113" s="85">
        <f ca="1">IF(ISNUMBER(CORREL(ETL_Rtn!$C64:$C123,ETL_Rtn!Q64:Q123)),CORREL(ETL_Rtn!$C64:$C123,ETL_Rtn!Q64:Q123),"")</f>
        <v>9.7883516079357413E-2</v>
      </c>
      <c r="X113" s="85">
        <f ca="1">IF(ISNUMBER(CORREL(ETL_Rtn!$C64:$C123,ETL_Rtn!R64:R123)),CORREL(ETL_Rtn!$C64:$C123,ETL_Rtn!R64:R123),"")</f>
        <v>0.16096223461736098</v>
      </c>
      <c r="Y113" s="85">
        <f ca="1">IF(ISNUMBER(CORREL(ETL_Rtn!$C64:$C123,ETL_Rtn!S64:S123)),CORREL(ETL_Rtn!$C64:$C123,ETL_Rtn!S64:S123),"")</f>
        <v>0.13798312383306555</v>
      </c>
      <c r="Z113" s="85">
        <f ca="1">IF(ISNUMBER(CORREL(ETL_Rtn!$C64:$C123,ETL_Rtn!T64:T123)),CORREL(ETL_Rtn!$C64:$C123,ETL_Rtn!T64:T123),"")</f>
        <v>0.16398531982204989</v>
      </c>
      <c r="AA113" s="85">
        <f ca="1">IF(ISNUMBER(CORREL(ETL_Rtn!$C64:$C123,ETL_Rtn!U64:U123)),CORREL(ETL_Rtn!$C64:$C123,ETL_Rtn!U64:U123),"")</f>
        <v>2.6802375895934375E-2</v>
      </c>
      <c r="AB113" s="85">
        <f ca="1">IF(ISNUMBER(CORREL(ETL_Rtn!$C64:$C123,ETL_Rtn!V64:V123)),CORREL(ETL_Rtn!$C64:$C123,ETL_Rtn!V64:V123),"")</f>
        <v>-5.2876070174595162E-2</v>
      </c>
      <c r="AC113" s="85">
        <f ca="1">IF(ISNUMBER(CORREL(ETL_Rtn!$C64:$C123,ETL_Rtn!W64:W123)),CORREL(ETL_Rtn!$C64:$C123,ETL_Rtn!W64:W123),"")</f>
        <v>-0.19248398062042285</v>
      </c>
      <c r="AD113" s="85">
        <f ca="1">IF(ISNUMBER(CORREL(ETL_Rtn!$C64:$C123,ETL_Rtn!X64:X123)),CORREL(ETL_Rtn!$C64:$C123,ETL_Rtn!X64:X123),"")</f>
        <v>-0.18997990726661204</v>
      </c>
      <c r="AE113" s="85">
        <f ca="1">IF(ISNUMBER(CORREL(ETL_Rtn!$C64:$C123,ETL_Rtn!Y64:Y123)),CORREL(ETL_Rtn!$C64:$C123,ETL_Rtn!Y64:Y123),"")</f>
        <v>-0.19399137771811559</v>
      </c>
      <c r="AF113" s="85">
        <f ca="1">IF(ISNUMBER(CORREL(ETL_Rtn!$C64:$C123,ETL_Rtn!Z64:Z123)),CORREL(ETL_Rtn!$C64:$C123,ETL_Rtn!Z64:Z123),"")</f>
        <v>-0.16805634562328098</v>
      </c>
      <c r="AG113" s="85">
        <f ca="1">IF(ISNUMBER(CORREL(ETL_Rtn!$C64:$C123,ETL_Rtn!AA64:AA123)),CORREL(ETL_Rtn!$C64:$C123,ETL_Rtn!AA64:AA123),"")</f>
        <v>-0.17731730885715216</v>
      </c>
      <c r="AH113" s="85">
        <f ca="1">IF(ISNUMBER(CORREL(ETL_Rtn!$C64:$C123,ETL_Rtn!AB64:AB123)),CORREL(ETL_Rtn!$C64:$C123,ETL_Rtn!AB64:AB123),"")</f>
        <v>-0.16981973972672798</v>
      </c>
      <c r="AI113" s="85">
        <f ca="1">IF(ISNUMBER(CORREL(ETL_Rtn!$C64:$C123,ETL_Rtn!AC64:AC123)),CORREL(ETL_Rtn!$C64:$C123,ETL_Rtn!AC64:AC123),"")</f>
        <v>0.24316862797236374</v>
      </c>
      <c r="AJ113" s="85">
        <f ca="1">IF(ISNUMBER(CORREL(ETL_Rtn!$C64:$C123,ETL_Rtn!AD64:AD123)),CORREL(ETL_Rtn!$C64:$C123,ETL_Rtn!AD64:AD123),"")</f>
        <v>3.9361477410383358E-2</v>
      </c>
      <c r="AK113" s="85">
        <f ca="1">IF(ISNUMBER(CORREL(ETL_Rtn!$C64:$C123,ETL_Rtn!AE64:AE123)),CORREL(ETL_Rtn!$C64:$C123,ETL_Rtn!AE64:AE123),"")</f>
        <v>-0.23043240898418191</v>
      </c>
      <c r="AL113" s="85">
        <f ca="1">IF(ISNUMBER(CORREL(ETL_Rtn!$C64:$C123,ETL_Rtn!AF64:AF123)),CORREL(ETL_Rtn!$C64:$C123,ETL_Rtn!AF64:AF123),"")</f>
        <v>-0.24407120691400941</v>
      </c>
      <c r="AM113" s="85">
        <f ca="1">IF(ISNUMBER(CORREL(ETL_Rtn!$C64:$C123,ETL_Rtn!AG64:AG123)),CORREL(ETL_Rtn!$C64:$C123,ETL_Rtn!AG64:AG123),"")</f>
        <v>-4.0455906456113647E-2</v>
      </c>
      <c r="AN113" s="85">
        <f ca="1">IF(ISNUMBER(CORREL(ETL_Rtn!$C64:$C123,ETL_Rtn!AH64:AH123)),CORREL(ETL_Rtn!$C64:$C123,ETL_Rtn!AH64:AH123),"")</f>
        <v>-0.18254655576381265</v>
      </c>
      <c r="AO113" s="85">
        <f ca="1">IF(ISNUMBER(CORREL(ETL_Rtn!$C64:$C123,ETL_Rtn!AI64:AI123)),CORREL(ETL_Rtn!$C64:$C123,ETL_Rtn!AI64:AI123),"")</f>
        <v>-0.22983633129901715</v>
      </c>
      <c r="AP113" s="85">
        <f ca="1">IF(ISNUMBER(CORREL(ETL_Rtn!$C64:$C123,ETL_Rtn!AJ64:AJ123)),CORREL(ETL_Rtn!$C64:$C123,ETL_Rtn!AJ64:AJ123),"")</f>
        <v>-0.22385391832118759</v>
      </c>
      <c r="AQ113" s="85">
        <f ca="1">IF(ISNUMBER(CORREL(ETL_Rtn!$C64:$C123,ETL_Rtn!AK64:AK123)),CORREL(ETL_Rtn!$C64:$C123,ETL_Rtn!AK64:AK123),"")</f>
        <v>-0.26372015968575169</v>
      </c>
      <c r="AR113" s="85">
        <f ca="1">IF(ISNUMBER(CORREL(ETL_Rtn!$C64:$C123,ETL_Rtn!AL64:AL123)),CORREL(ETL_Rtn!$C64:$C123,ETL_Rtn!AL64:AL123),"")</f>
        <v>-0.16980547088239137</v>
      </c>
      <c r="AS113" s="85">
        <f ca="1">IF(ISNUMBER(CORREL(ETL_Rtn!$C64:$C123,ETL_Rtn!AM64:AM123)),CORREL(ETL_Rtn!$C64:$C123,ETL_Rtn!AM64:AM123),"")</f>
        <v>0.20934582066180416</v>
      </c>
      <c r="AT113" s="85">
        <f ca="1">IF(ISNUMBER(CORREL(ETL_Rtn!$C64:$C123,ETL_Rtn!AN64:AN123)),CORREL(ETL_Rtn!$C64:$C123,ETL_Rtn!AN64:AN123),"")</f>
        <v>0.25117402569584729</v>
      </c>
      <c r="AU113" s="85">
        <f ca="1">IF(ISNUMBER(CORREL(ETL_Rtn!$C64:$C123,ETL_Rtn!AO64:AO123)),CORREL(ETL_Rtn!$C64:$C123,ETL_Rtn!AO64:AO123),"")</f>
        <v>-1.7975592486717269E-2</v>
      </c>
      <c r="AV113" s="85">
        <f ca="1">IF(ISNUMBER(CORREL(ETL_Rtn!$C64:$C123,ETL_Rtn!AP64:AP123)),CORREL(ETL_Rtn!$C64:$C123,ETL_Rtn!AP64:AP123),"")</f>
        <v>7.0161136900172172E-2</v>
      </c>
      <c r="AW113" s="85">
        <f ca="1">IF(ISNUMBER(CORREL(ETL_Rtn!$C64:$C123,ETL_Rtn!AQ64:AQ123)),CORREL(ETL_Rtn!$C64:$C123,ETL_Rtn!AQ64:AQ123),"")</f>
        <v>0.24229581884889215</v>
      </c>
      <c r="AX113" s="85">
        <f ca="1">IF(ISNUMBER(CORREL(ETL_Rtn!$C64:$C123,ETL_Rtn!AR64:AR123)),CORREL(ETL_Rtn!$C64:$C123,ETL_Rtn!AR64:AR123),"")</f>
        <v>-1.9620806377164984E-2</v>
      </c>
      <c r="AY113" s="85">
        <f ca="1">IF(ISNUMBER(CORREL(ETL_Rtn!$C64:$C123,ETL_Rtn!AS64:AS123)),CORREL(ETL_Rtn!$C64:$C123,ETL_Rtn!AS64:AS123),"")</f>
        <v>-8.4911693922483086E-2</v>
      </c>
      <c r="AZ113" s="85">
        <f ca="1">IF(ISNUMBER(CORREL(ETL_Rtn!$C64:$C123,ETL_Rtn!AT64:AT123)),CORREL(ETL_Rtn!$C64:$C123,ETL_Rtn!AT64:AT123),"")</f>
        <v>-0.15982855281739472</v>
      </c>
      <c r="BA113" s="85">
        <f ca="1">IF(ISNUMBER(CORREL(ETL_Rtn!$C64:$C123,ETL_Rtn!AU64:AU123)),CORREL(ETL_Rtn!$C64:$C123,ETL_Rtn!AU64:AU123),"")</f>
        <v>-0.30831076700438864</v>
      </c>
      <c r="BB113" s="85">
        <f ca="1">IF(ISNUMBER(CORREL(ETL_Rtn!$C64:$C123,ETL_Rtn!AV64:AV123)),CORREL(ETL_Rtn!$C64:$C123,ETL_Rtn!AV64:AV123),"")</f>
        <v>-0.22752470205474687</v>
      </c>
      <c r="BC113" s="85">
        <f ca="1">IF(ISNUMBER(CORREL(ETL_Rtn!$C64:$C123,ETL_Rtn!AW64:AW123)),CORREL(ETL_Rtn!$C64:$C123,ETL_Rtn!AW64:AW123),"")</f>
        <v>-0.2556228758052228</v>
      </c>
      <c r="BD113" s="85">
        <f ca="1">IF(ISNUMBER(CORREL(ETL_Rtn!$C64:$C123,ETL_Rtn!AX64:AX123)),CORREL(ETL_Rtn!$C64:$C123,ETL_Rtn!AX64:AX123),"")</f>
        <v>-0.30580827466618682</v>
      </c>
      <c r="BE113" s="85">
        <f ca="1">IF(ISNUMBER(CORREL(ETL_Rtn!$C64:$C123,ETL_Rtn!AY64:AY123)),CORREL(ETL_Rtn!$C64:$C123,ETL_Rtn!AY64:AY123),"")</f>
        <v>-8.810863211416331E-2</v>
      </c>
      <c r="BF113" s="85">
        <f ca="1">IF(ISNUMBER(CORREL(ETL_Rtn!$C64:$C123,ETL_Rtn!AZ64:AZ123)),CORREL(ETL_Rtn!$C64:$C123,ETL_Rtn!AZ64:AZ123),"")</f>
        <v>-0.22975181998455721</v>
      </c>
      <c r="BG113" s="85">
        <f ca="1">IF(ISNUMBER(CORREL(ETL_Rtn!$C64:$C123,ETL_Rtn!BA64:BA123)),CORREL(ETL_Rtn!$C64:$C123,ETL_Rtn!BA64:BA123),"")</f>
        <v>-0.28664159995288097</v>
      </c>
      <c r="BH113" s="85">
        <f ca="1">IF(ISNUMBER(CORREL(ETL_Rtn!$C64:$C123,ETL_Rtn!BB64:BB123)),CORREL(ETL_Rtn!$C64:$C123,ETL_Rtn!BB64:BB123),"")</f>
        <v>-0.12843180538357285</v>
      </c>
      <c r="BI113" s="85">
        <f ca="1">IF(ISNUMBER(CORREL(ETL_Rtn!$C64:$C123,ETL_Rtn!BC64:BC123)),CORREL(ETL_Rtn!$C64:$C123,ETL_Rtn!BC64:BC123),"")</f>
        <v>-0.20809354413159026</v>
      </c>
      <c r="BJ113" s="85">
        <f ca="1">IF(ISNUMBER(CORREL(ETL_Rtn!$C64:$C123,ETL_Rtn!BD64:BD123)),CORREL(ETL_Rtn!$C64:$C123,ETL_Rtn!BD64:BD123),"")</f>
        <v>-0.38373590617223913</v>
      </c>
      <c r="BK113" s="85">
        <f ca="1">IF(ISNUMBER(CORREL(ETL_Rtn!$C64:$C123,ETL_Rtn!BE64:BE123)),CORREL(ETL_Rtn!$C64:$C123,ETL_Rtn!BE64:BE123),"")</f>
        <v>-0.32432875309920201</v>
      </c>
      <c r="BL113" s="85">
        <f ca="1">IF(ISNUMBER(CORREL(ETL_Rtn!$C64:$C123,ETL_Rtn!BF64:BF123)),CORREL(ETL_Rtn!$C64:$C123,ETL_Rtn!BF64:BF123),"")</f>
        <v>-5.1271433539865326E-3</v>
      </c>
      <c r="BM113" s="85">
        <f ca="1">IF(ISNUMBER(CORREL(ETL_Rtn!$C64:$C123,ETL_Rtn!BG64:BG123)),CORREL(ETL_Rtn!$C64:$C123,ETL_Rtn!BG64:BG123),"")</f>
        <v>0.11017046589441325</v>
      </c>
      <c r="BN113" s="85">
        <f ca="1">IF(ISNUMBER(CORREL(ETL_Rtn!$C64:$C123,ETL_Rtn!BH64:BH123)),CORREL(ETL_Rtn!$C64:$C123,ETL_Rtn!BH64:BH123),"")</f>
        <v>0.19319311100448416</v>
      </c>
      <c r="BO113" s="85">
        <f ca="1">IF(ISNUMBER(CORREL(ETL_Rtn!$C64:$C123,ETL_Rtn!BI64:BI123)),CORREL(ETL_Rtn!$C64:$C123,ETL_Rtn!BI64:BI123),"")</f>
        <v>0.31236001282177472</v>
      </c>
      <c r="BP113" s="85">
        <f ca="1">IF(ISNUMBER(CORREL(ETL_Rtn!$C64:$C123,ETL_Rtn!BJ64:BJ123)),CORREL(ETL_Rtn!$C64:$C123,ETL_Rtn!BJ64:BJ123),"")</f>
        <v>-1.4633973097000574E-2</v>
      </c>
      <c r="BQ113" s="85">
        <f ca="1">IF(ISNUMBER(CORREL(ETL_Rtn!$C64:$C123,ETL_Rtn!BK64:BK123)),CORREL(ETL_Rtn!$C64:$C123,ETL_Rtn!BK64:BK123),"")</f>
        <v>0.15444816963361177</v>
      </c>
      <c r="BR113" s="85">
        <f ca="1">IF(ISNUMBER(CORREL(ETL_Rtn!$C64:$C123,ETL_Rtn!BL64:BL123)),CORREL(ETL_Rtn!$C64:$C123,ETL_Rtn!BL64:BL123),"")</f>
        <v>3.0302208415903389E-2</v>
      </c>
      <c r="BS113" s="85">
        <f ca="1">IF(ISNUMBER(CORREL(ETL_Rtn!$C64:$C123,ETL_Rtn!BM64:BM123)),CORREL(ETL_Rtn!$C64:$C123,ETL_Rtn!BM64:BM123),"")</f>
        <v>0.15546764275772262</v>
      </c>
      <c r="BT113" s="85">
        <f ca="1">IF(ISNUMBER(CORREL(ETL_Rtn!$C64:$C123,ETL_Rtn!BN64:BN123)),CORREL(ETL_Rtn!$C64:$C123,ETL_Rtn!BN64:BN123),"")</f>
        <v>0.14800774005708714</v>
      </c>
      <c r="BU113" s="85">
        <f ca="1">IF(ISNUMBER(CORREL(ETL_Rtn!$C64:$C123,ETL_Rtn!BO64:BO123)),CORREL(ETL_Rtn!$C64:$C123,ETL_Rtn!BO64:BO123),"")</f>
        <v>-0.18037228950786921</v>
      </c>
      <c r="BV113" s="85">
        <f ca="1">IF(ISNUMBER(CORREL(ETL_Rtn!$C64:$C123,ETL_Rtn!BP64:BP123)),CORREL(ETL_Rtn!$C64:$C123,ETL_Rtn!BP64:BP123),"")</f>
        <v>6.7841270611526732E-3</v>
      </c>
      <c r="BW113" s="85">
        <f ca="1">IF(ISNUMBER(CORREL(ETL_Rtn!$C64:$C123,ETL_Rtn!BQ64:BQ123)),CORREL(ETL_Rtn!$C64:$C123,ETL_Rtn!BQ64:BQ123),"")</f>
        <v>-0.15109037984736209</v>
      </c>
      <c r="BY113" s="85">
        <f ca="1">VLOOKUP($E113,ETL_Price!$B$5:$CB$187,Main!BY$51,0)</f>
        <v>2682.62</v>
      </c>
      <c r="BZ113" s="85">
        <f ca="1">VLOOKUP($E113,ETL_Price!$B$5:$CB$187,Main!BZ$51,0)</f>
        <v>3550.17</v>
      </c>
      <c r="CA113" s="85">
        <f ca="1">VLOOKUP($E113,ETL_Price!$B$5:$CB$187,Main!CA$51,0)</f>
        <v>76072.539999999994</v>
      </c>
      <c r="CB113" s="85">
        <f ca="1">VLOOKUP($E113,ETL_Price!$B$5:$CB$187,Main!CB$51,0)</f>
        <v>22911.21</v>
      </c>
      <c r="CC113" s="85">
        <f ca="1">VLOOKUP($E113,ETL_Price!$B$5:$CB$187,Main!CC$51,0)</f>
        <v>29597.66</v>
      </c>
      <c r="CD113" s="85">
        <f ca="1">VLOOKUP($E113,ETL_Price!$B$5:$CB$187,Main!CD$51,0)</f>
        <v>11617.75</v>
      </c>
      <c r="CE113" s="85">
        <f ca="1">VLOOKUP($E113,ETL_Price!$B$5:$CB$187,Main!CE$51,0)</f>
        <v>2209.84</v>
      </c>
      <c r="CF113" s="85">
        <f ca="1">VLOOKUP($E113,ETL_Price!$B$5:$CB$187,Main!CF$51,0)</f>
        <v>2478.5700000000002</v>
      </c>
      <c r="CG113" s="85">
        <f ca="1">VLOOKUP($E113,ETL_Price!$B$5:$CB$187,Main!CG$51,0)</f>
        <v>222.9616</v>
      </c>
      <c r="CH113" s="85">
        <f ca="1">VLOOKUP($E113,ETL_Price!$B$5:$CB$187,Main!CH$51,0)</f>
        <v>278.83999999999997</v>
      </c>
      <c r="CI113" s="85">
        <f ca="1">VLOOKUP($E113,ETL_Price!$B$5:$CB$187,Main!CI$51,0)</f>
        <v>261.64999999999998</v>
      </c>
      <c r="CJ113" s="85">
        <f ca="1">VLOOKUP($E113,ETL_Price!$B$5:$CB$187,Main!CJ$51,0)</f>
        <v>239.9</v>
      </c>
      <c r="CK113" s="85">
        <f ca="1">VLOOKUP($E113,ETL_Price!$B$5:$CB$187,Main!CK$51,0)</f>
        <v>237.25470000000001</v>
      </c>
      <c r="CL113" s="85">
        <f ca="1">VLOOKUP($E113,ETL_Price!$B$5:$CB$187,Main!CL$51,0)</f>
        <v>228.0412</v>
      </c>
      <c r="CM113" s="85">
        <f ca="1">VLOOKUP($E113,ETL_Price!$B$5:$CB$187,Main!CM$51,0)</f>
        <v>126.9796</v>
      </c>
      <c r="CN113" s="85">
        <f ca="1">VLOOKUP($E113,ETL_Price!$B$5:$CB$187,Main!CN$51,0)</f>
        <v>221.66630000000001</v>
      </c>
      <c r="CO113" s="85">
        <f ca="1">VLOOKUP($E113,ETL_Price!$B$5:$CB$187,Main!CO$51,0)</f>
        <v>71.16</v>
      </c>
      <c r="CP113" s="85">
        <f ca="1">VLOOKUP($E113,ETL_Price!$B$5:$CB$187,Main!CP$51,0)</f>
        <v>126.6</v>
      </c>
      <c r="CQ113" s="85">
        <f ca="1">VLOOKUP($E113,ETL_Price!$B$5:$CB$187,Main!CQ$51,0)</f>
        <v>482.79239999999999</v>
      </c>
      <c r="CR113" s="85">
        <f ca="1">VLOOKUP($E113,ETL_Price!$B$5:$CB$187,Main!CR$51,0)</f>
        <v>217.75280000000001</v>
      </c>
      <c r="CS113" s="85">
        <f ca="1">VLOOKUP($E113,ETL_Price!$B$5:$CB$187,Main!CS$51,0)</f>
        <v>256.71440000000001</v>
      </c>
      <c r="CT113" s="85">
        <f ca="1">VLOOKUP($E113,ETL_Price!$B$5:$CB$187,Main!CT$51,0)</f>
        <v>2044.89</v>
      </c>
      <c r="CU113" s="85">
        <f ca="1">VLOOKUP($E113,ETL_Price!$B$5:$CB$187,Main!CU$51,0)</f>
        <v>2197.5500000000002</v>
      </c>
      <c r="CV113" s="85">
        <f ca="1">VLOOKUP($E113,ETL_Price!$B$5:$CB$187,Main!CV$51,0)</f>
        <v>2899.49</v>
      </c>
      <c r="CW113" s="85">
        <f ca="1">VLOOKUP($E113,ETL_Price!$B$5:$CB$187,Main!CW$51,0)</f>
        <v>150.3947</v>
      </c>
      <c r="CX113" s="85">
        <f ca="1">VLOOKUP($E113,ETL_Price!$B$5:$CB$187,Main!CX$51,0)</f>
        <v>1307.171</v>
      </c>
      <c r="CY113" s="85">
        <f ca="1">VLOOKUP($E113,ETL_Price!$B$5:$CB$187,Main!CY$51,0)</f>
        <v>214.32490000000001</v>
      </c>
      <c r="CZ113" s="85">
        <f ca="1">VLOOKUP($E113,ETL_Price!$B$5:$CB$187,Main!CZ$51,0)</f>
        <v>190.93600000000001</v>
      </c>
      <c r="DA113" s="85">
        <f ca="1">VLOOKUP($E113,ETL_Price!$B$5:$CB$187,Main!DA$51,0)</f>
        <v>287.19589999999999</v>
      </c>
      <c r="DB113" s="85">
        <f ca="1">VLOOKUP($E113,ETL_Price!$B$5:$CB$187,Main!DB$51,0)</f>
        <v>203.65010000000001</v>
      </c>
      <c r="DC113" s="85">
        <f ca="1">VLOOKUP($E113,ETL_Price!$B$5:$CB$187,Main!DC$51,0)</f>
        <v>203.02799999999999</v>
      </c>
      <c r="DD113" s="85">
        <f ca="1">VLOOKUP($E113,ETL_Price!$B$5:$CB$187,Main!DD$51,0)</f>
        <v>225.33099999999999</v>
      </c>
      <c r="DE113" s="85">
        <f ca="1">VLOOKUP($E113,ETL_Price!$B$5:$CB$187,Main!DE$51,0)</f>
        <v>218.89320000000001</v>
      </c>
      <c r="DF113" s="85">
        <f ca="1">VLOOKUP($E113,ETL_Price!$B$5:$CB$187,Main!DF$51,0)</f>
        <v>285.50729999999999</v>
      </c>
      <c r="DG113" s="85">
        <f ca="1">VLOOKUP($E113,ETL_Price!$B$5:$CB$187,Main!DG$51,0)</f>
        <v>2.4106999999999998</v>
      </c>
      <c r="DH113" s="85">
        <f ca="1">VLOOKUP($E113,ETL_Price!$B$5:$CB$187,Main!DH$51,0)</f>
        <v>0.38500000000000001</v>
      </c>
      <c r="DI113" s="85">
        <f ca="1">VLOOKUP($E113,ETL_Price!$B$5:$CB$187,Main!DI$51,0)</f>
        <v>1.8403</v>
      </c>
      <c r="DJ113" s="85">
        <f ca="1">VLOOKUP($E113,ETL_Price!$B$5:$CB$187,Main!DJ$51,0)</f>
        <v>1.9529999999999998</v>
      </c>
      <c r="DK113" s="85">
        <f ca="1">VLOOKUP($E113,ETL_Price!$B$5:$CB$187,Main!DK$51,0)</f>
        <v>2.3224999999999998</v>
      </c>
      <c r="DL113" s="85">
        <f ca="1">VLOOKUP($E113,ETL_Price!$B$5:$CB$187,Main!DL$51,0)</f>
        <v>1.421</v>
      </c>
      <c r="DM113" s="85">
        <f ca="1">VLOOKUP($E113,ETL_Price!$B$5:$CB$187,Main!DM$51,0)</f>
        <v>33.443899999999999</v>
      </c>
      <c r="DN113" s="85">
        <f ca="1">VLOOKUP($E113,ETL_Price!$B$5:$CB$187,Main!DN$51,0)</f>
        <v>-1.69</v>
      </c>
      <c r="DO113" s="85">
        <f ca="1">VLOOKUP($E113,ETL_Price!$B$5:$CB$187,Main!DO$51,0)</f>
        <v>229.90899999999999</v>
      </c>
      <c r="DP113" s="85">
        <f ca="1">VLOOKUP($E113,ETL_Price!$B$5:$CB$187,Main!DP$51,0)</f>
        <v>104.05500000000001</v>
      </c>
      <c r="DQ113" s="85">
        <f ca="1">VLOOKUP($E113,ETL_Price!$B$5:$CB$187,Main!DQ$51,0)</f>
        <v>48.692999999999998</v>
      </c>
      <c r="DR113" s="85">
        <f ca="1">VLOOKUP($E113,ETL_Price!$B$5:$CB$187,Main!DR$51,0)</f>
        <v>306.16899999999998</v>
      </c>
      <c r="DS113" s="85">
        <f ca="1">VLOOKUP($E113,ETL_Price!$B$5:$CB$187,Main!DS$51,0)</f>
        <v>120.13200000000001</v>
      </c>
      <c r="DT113" s="85">
        <f ca="1">VLOOKUP($E113,ETL_Price!$B$5:$CB$187,Main!DT$51,0)</f>
        <v>224.292</v>
      </c>
      <c r="DU113" s="85">
        <f ca="1">VLOOKUP($E113,ETL_Price!$B$5:$CB$187,Main!DU$51,0)</f>
        <v>159.3587</v>
      </c>
      <c r="DV113" s="85">
        <f ca="1">VLOOKUP($E113,ETL_Price!$B$5:$CB$187,Main!DV$51,0)</f>
        <v>434.56560000000002</v>
      </c>
      <c r="DW113" s="85">
        <f ca="1">VLOOKUP($E113,ETL_Price!$B$5:$CB$187,Main!DW$51,0)</f>
        <v>10.47</v>
      </c>
      <c r="DX113" s="85">
        <f ca="1">VLOOKUP($E113,ETL_Price!$B$5:$CB$187,Main!DX$51,0)</f>
        <v>14.62</v>
      </c>
      <c r="DY113" s="85">
        <f ca="1">VLOOKUP($E113,ETL_Price!$B$5:$CB$187,Main!DY$51,0)</f>
        <v>7.07</v>
      </c>
      <c r="DZ113" s="85">
        <f ca="1">VLOOKUP($E113,ETL_Price!$B$5:$CB$187,Main!DZ$51,0)</f>
        <v>4.18</v>
      </c>
      <c r="EA113" s="85">
        <f ca="1">VLOOKUP($E113,ETL_Price!$B$5:$CB$187,Main!EA$51,0)</f>
        <v>1287</v>
      </c>
      <c r="EB113" s="85">
        <f ca="1">VLOOKUP($E113,ETL_Price!$B$5:$CB$187,Main!EB$51,0)</f>
        <v>16.619</v>
      </c>
      <c r="EC113" s="85">
        <f ca="1">VLOOKUP($E113,ETL_Price!$B$5:$CB$187,Main!EC$51,0)</f>
        <v>59.64</v>
      </c>
      <c r="ED113" s="85">
        <f ca="1">VLOOKUP($E113,ETL_Price!$B$5:$CB$187,Main!ED$51,0)</f>
        <v>6.5553999999999997</v>
      </c>
      <c r="EE113" s="85">
        <f ca="1">VLOOKUP($E113,ETL_Price!$B$5:$CB$187,Main!EE$51,0)</f>
        <v>109.21</v>
      </c>
      <c r="EF113" s="85">
        <f ca="1">VLOOKUP($E113,ETL_Price!$B$5:$CB$187,Main!EF$51,0)</f>
        <v>1.1888000000000001</v>
      </c>
      <c r="EG113" s="85">
        <f ca="1">VLOOKUP($E113,ETL_Price!$B$5:$CB$187,Main!EG$51,0)</f>
        <v>1.34</v>
      </c>
      <c r="EH113" s="85">
        <f ca="1">VLOOKUP($E113,ETL_Price!$B$5:$CB$187,Main!EH$51,0)</f>
        <v>113.35</v>
      </c>
      <c r="EI113" s="85">
        <f ca="1">VLOOKUP($E113,ETL_Price!$B$5:$CB$187,Main!EI$51,0)</f>
        <v>57.744799999999998</v>
      </c>
      <c r="EJ113" s="85">
        <f ca="1">VLOOKUP($E113,ETL_Price!$B$5:$CB$187,Main!EJ$51,0)</f>
        <v>12.2684</v>
      </c>
      <c r="EK113" s="85">
        <f ca="1">VLOOKUP($E113,ETL_Price!$B$5:$CB$187,Main!EK$51,0)</f>
        <v>3.3170000000000002</v>
      </c>
    </row>
    <row r="114" spans="3:141">
      <c r="C114" s="85">
        <f>MATCH(E114,ETL_Price!$B$5:$B$187,0)</f>
        <v>61</v>
      </c>
      <c r="E114" s="119">
        <f>IF(ISNUMBER(Equities!$C66),Equities!B66,"")</f>
        <v>43095</v>
      </c>
      <c r="F114" s="120">
        <f ca="1">IF(ISNUMBER(OFFSET(INDIRECT($F$50),Main!$C114,1)),OFFSET(INDIRECT($F$50),Main!$C114,1)/100,"")</f>
        <v>0.145597</v>
      </c>
      <c r="G114" s="120">
        <f ca="1">IF(ISNUMBER(VLOOKUP($E114,ETL_Price!$B$5:$DV$187,G$50,0)),VLOOKUP($E114,ETL_Price!$B$5:$DV$187,G$50,0)/100,"")</f>
        <v>5.6399999999999999E-2</v>
      </c>
      <c r="H114" s="120">
        <f ca="1">IF(ISNUMBER(VLOOKUP($E114,ETL_Price!$B$5:$DV$187,H$50,0)),VLOOKUP($E114,ETL_Price!$B$5:$DV$187,H$50,0)/100,"")</f>
        <v>0.13639999999999999</v>
      </c>
      <c r="I114" s="120">
        <f ca="1">IF(ISNUMBER(VLOOKUP($E114,ETL_Price!$B$5:$DV$187,I$50,0)),VLOOKUP($E114,ETL_Price!$B$5:$DV$187,I$50,0)/100,"")</f>
        <v>0.18729999999999999</v>
      </c>
      <c r="K114" s="85">
        <f ca="1">IF(ISNUMBER(CORREL(ETL_Rtn!$C65:$C124,ETL_Rtn!E65:E124)),CORREL(ETL_Rtn!$C65:$C124,ETL_Rtn!E65:E124),"")</f>
        <v>0.22126267637994451</v>
      </c>
      <c r="L114" s="85">
        <f ca="1">IF(ISNUMBER(CORREL(ETL_Rtn!$C65:$C124,ETL_Rtn!F65:F124)),CORREL(ETL_Rtn!$C65:$C124,ETL_Rtn!F65:F124),"")</f>
        <v>0.12573223103676648</v>
      </c>
      <c r="M114" s="85">
        <f ca="1">IF(ISNUMBER(CORREL(ETL_Rtn!$C65:$C124,ETL_Rtn!G65:G124)),CORREL(ETL_Rtn!$C65:$C124,ETL_Rtn!G65:G124),"")</f>
        <v>9.9482448416121347E-2</v>
      </c>
      <c r="N114" s="85">
        <f ca="1">IF(ISNUMBER(CORREL(ETL_Rtn!$C65:$C124,ETL_Rtn!H65:H124)),CORREL(ETL_Rtn!$C65:$C124,ETL_Rtn!H65:H124),"")</f>
        <v>0.40924370802638682</v>
      </c>
      <c r="O114" s="85">
        <f ca="1">IF(ISNUMBER(CORREL(ETL_Rtn!$C65:$C124,ETL_Rtn!I65:I124)),CORREL(ETL_Rtn!$C65:$C124,ETL_Rtn!I65:I124),"")</f>
        <v>0.81561124156914167</v>
      </c>
      <c r="P114" s="85">
        <f ca="1">IF(ISNUMBER(CORREL(ETL_Rtn!$C65:$C124,ETL_Rtn!J65:J124)),CORREL(ETL_Rtn!$C65:$C124,ETL_Rtn!J65:J124),"")</f>
        <v>0.73927640349765311</v>
      </c>
      <c r="Q114" s="85">
        <f ca="1">IF(ISNUMBER(CORREL(ETL_Rtn!$C65:$C124,ETL_Rtn!K65:K124)),CORREL(ETL_Rtn!$C65:$C124,ETL_Rtn!K65:K124),"")</f>
        <v>0.14789193811035617</v>
      </c>
      <c r="R114" s="85">
        <f ca="1">IF(ISNUMBER(CORREL(ETL_Rtn!$C65:$C124,ETL_Rtn!L65:L124)),CORREL(ETL_Rtn!$C65:$C124,ETL_Rtn!L65:L124),"")</f>
        <v>0.29860530397704516</v>
      </c>
      <c r="S114" s="85">
        <f ca="1">IF(ISNUMBER(CORREL(ETL_Rtn!$C65:$C124,ETL_Rtn!M65:M124)),CORREL(ETL_Rtn!$C65:$C124,ETL_Rtn!M65:M124),"")</f>
        <v>0.31090632655424061</v>
      </c>
      <c r="T114" s="85">
        <f ca="1">IF(ISNUMBER(CORREL(ETL_Rtn!$C65:$C124,ETL_Rtn!N65:N124)),CORREL(ETL_Rtn!$C65:$C124,ETL_Rtn!N65:N124),"")</f>
        <v>0.38600357443475736</v>
      </c>
      <c r="U114" s="85">
        <f ca="1">IF(ISNUMBER(CORREL(ETL_Rtn!$C65:$C124,ETL_Rtn!O65:O124)),CORREL(ETL_Rtn!$C65:$C124,ETL_Rtn!O65:O124),"")</f>
        <v>9.9223639454888823E-2</v>
      </c>
      <c r="V114" s="85">
        <f ca="1">IF(ISNUMBER(CORREL(ETL_Rtn!$C65:$C124,ETL_Rtn!P65:P124)),CORREL(ETL_Rtn!$C65:$C124,ETL_Rtn!P65:P124),"")</f>
        <v>0.40849555848299357</v>
      </c>
      <c r="W114" s="85">
        <f ca="1">IF(ISNUMBER(CORREL(ETL_Rtn!$C65:$C124,ETL_Rtn!Q65:Q124)),CORREL(ETL_Rtn!$C65:$C124,ETL_Rtn!Q65:Q124),"")</f>
        <v>9.9959936757130746E-2</v>
      </c>
      <c r="X114" s="85">
        <f ca="1">IF(ISNUMBER(CORREL(ETL_Rtn!$C65:$C124,ETL_Rtn!R65:R124)),CORREL(ETL_Rtn!$C65:$C124,ETL_Rtn!R65:R124),"")</f>
        <v>0.16601215409750564</v>
      </c>
      <c r="Y114" s="85">
        <f ca="1">IF(ISNUMBER(CORREL(ETL_Rtn!$C65:$C124,ETL_Rtn!S65:S124)),CORREL(ETL_Rtn!$C65:$C124,ETL_Rtn!S65:S124),"")</f>
        <v>0.13626783056916186</v>
      </c>
      <c r="Z114" s="85">
        <f ca="1">IF(ISNUMBER(CORREL(ETL_Rtn!$C65:$C124,ETL_Rtn!T65:T124)),CORREL(ETL_Rtn!$C65:$C124,ETL_Rtn!T65:T124),"")</f>
        <v>0.16326449784925545</v>
      </c>
      <c r="AA114" s="85">
        <f ca="1">IF(ISNUMBER(CORREL(ETL_Rtn!$C65:$C124,ETL_Rtn!U65:U124)),CORREL(ETL_Rtn!$C65:$C124,ETL_Rtn!U65:U124),"")</f>
        <v>2.5291630371707903E-2</v>
      </c>
      <c r="AB114" s="85">
        <f ca="1">IF(ISNUMBER(CORREL(ETL_Rtn!$C65:$C124,ETL_Rtn!V65:V124)),CORREL(ETL_Rtn!$C65:$C124,ETL_Rtn!V65:V124),"")</f>
        <v>-4.759405914678741E-2</v>
      </c>
      <c r="AC114" s="85">
        <f ca="1">IF(ISNUMBER(CORREL(ETL_Rtn!$C65:$C124,ETL_Rtn!W65:W124)),CORREL(ETL_Rtn!$C65:$C124,ETL_Rtn!W65:W124),"")</f>
        <v>-0.18532938155324236</v>
      </c>
      <c r="AD114" s="85">
        <f ca="1">IF(ISNUMBER(CORREL(ETL_Rtn!$C65:$C124,ETL_Rtn!X65:X124)),CORREL(ETL_Rtn!$C65:$C124,ETL_Rtn!X65:X124),"")</f>
        <v>-0.18460148063498408</v>
      </c>
      <c r="AE114" s="85">
        <f ca="1">IF(ISNUMBER(CORREL(ETL_Rtn!$C65:$C124,ETL_Rtn!Y65:Y124)),CORREL(ETL_Rtn!$C65:$C124,ETL_Rtn!Y65:Y124),"")</f>
        <v>-0.1867815185332608</v>
      </c>
      <c r="AF114" s="85">
        <f ca="1">IF(ISNUMBER(CORREL(ETL_Rtn!$C65:$C124,ETL_Rtn!Z65:Z124)),CORREL(ETL_Rtn!$C65:$C124,ETL_Rtn!Z65:Z124),"")</f>
        <v>-0.16030926115231264</v>
      </c>
      <c r="AG114" s="85">
        <f ca="1">IF(ISNUMBER(CORREL(ETL_Rtn!$C65:$C124,ETL_Rtn!AA65:AA124)),CORREL(ETL_Rtn!$C65:$C124,ETL_Rtn!AA65:AA124),"")</f>
        <v>-0.1699883120756864</v>
      </c>
      <c r="AH114" s="85">
        <f ca="1">IF(ISNUMBER(CORREL(ETL_Rtn!$C65:$C124,ETL_Rtn!AB65:AB124)),CORREL(ETL_Rtn!$C65:$C124,ETL_Rtn!AB65:AB124),"")</f>
        <v>-0.16202842036985871</v>
      </c>
      <c r="AI114" s="85">
        <f ca="1">IF(ISNUMBER(CORREL(ETL_Rtn!$C65:$C124,ETL_Rtn!AC65:AC124)),CORREL(ETL_Rtn!$C65:$C124,ETL_Rtn!AC65:AC124),"")</f>
        <v>0.23894765309147767</v>
      </c>
      <c r="AJ114" s="85">
        <f ca="1">IF(ISNUMBER(CORREL(ETL_Rtn!$C65:$C124,ETL_Rtn!AD65:AD124)),CORREL(ETL_Rtn!$C65:$C124,ETL_Rtn!AD65:AD124),"")</f>
        <v>4.7536065606035072E-2</v>
      </c>
      <c r="AK114" s="85">
        <f ca="1">IF(ISNUMBER(CORREL(ETL_Rtn!$C65:$C124,ETL_Rtn!AE65:AE124)),CORREL(ETL_Rtn!$C65:$C124,ETL_Rtn!AE65:AE124),"")</f>
        <v>-0.22004347859199139</v>
      </c>
      <c r="AL114" s="85">
        <f ca="1">IF(ISNUMBER(CORREL(ETL_Rtn!$C65:$C124,ETL_Rtn!AF65:AF124)),CORREL(ETL_Rtn!$C65:$C124,ETL_Rtn!AF65:AF124),"")</f>
        <v>-0.23343655101239569</v>
      </c>
      <c r="AM114" s="85">
        <f ca="1">IF(ISNUMBER(CORREL(ETL_Rtn!$C65:$C124,ETL_Rtn!AG65:AG124)),CORREL(ETL_Rtn!$C65:$C124,ETL_Rtn!AG65:AG124),"")</f>
        <v>-3.7965778711411761E-2</v>
      </c>
      <c r="AN114" s="85">
        <f ca="1">IF(ISNUMBER(CORREL(ETL_Rtn!$C65:$C124,ETL_Rtn!AH65:AH124)),CORREL(ETL_Rtn!$C65:$C124,ETL_Rtn!AH65:AH124),"")</f>
        <v>-0.17460176122973378</v>
      </c>
      <c r="AO114" s="85">
        <f ca="1">IF(ISNUMBER(CORREL(ETL_Rtn!$C65:$C124,ETL_Rtn!AI65:AI124)),CORREL(ETL_Rtn!$C65:$C124,ETL_Rtn!AI65:AI124),"")</f>
        <v>-0.2190967748119389</v>
      </c>
      <c r="AP114" s="85">
        <f ca="1">IF(ISNUMBER(CORREL(ETL_Rtn!$C65:$C124,ETL_Rtn!AJ65:AJ124)),CORREL(ETL_Rtn!$C65:$C124,ETL_Rtn!AJ65:AJ124),"")</f>
        <v>-0.21034650834059876</v>
      </c>
      <c r="AQ114" s="85">
        <f ca="1">IF(ISNUMBER(CORREL(ETL_Rtn!$C65:$C124,ETL_Rtn!AK65:AK124)),CORREL(ETL_Rtn!$C65:$C124,ETL_Rtn!AK65:AK124),"")</f>
        <v>-0.25290264678961649</v>
      </c>
      <c r="AR114" s="85">
        <f ca="1">IF(ISNUMBER(CORREL(ETL_Rtn!$C65:$C124,ETL_Rtn!AL65:AL124)),CORREL(ETL_Rtn!$C65:$C124,ETL_Rtn!AL65:AL124),"")</f>
        <v>-0.16290359357184855</v>
      </c>
      <c r="AS114" s="85">
        <f ca="1">IF(ISNUMBER(CORREL(ETL_Rtn!$C65:$C124,ETL_Rtn!AM65:AM124)),CORREL(ETL_Rtn!$C65:$C124,ETL_Rtn!AM65:AM124),"")</f>
        <v>0.20295759712636158</v>
      </c>
      <c r="AT114" s="85">
        <f ca="1">IF(ISNUMBER(CORREL(ETL_Rtn!$C65:$C124,ETL_Rtn!AN65:AN124)),CORREL(ETL_Rtn!$C65:$C124,ETL_Rtn!AN65:AN124),"")</f>
        <v>0.24579560147427379</v>
      </c>
      <c r="AU114" s="85">
        <f ca="1">IF(ISNUMBER(CORREL(ETL_Rtn!$C65:$C124,ETL_Rtn!AO65:AO124)),CORREL(ETL_Rtn!$C65:$C124,ETL_Rtn!AO65:AO124),"")</f>
        <v>-1.7749645612119423E-2</v>
      </c>
      <c r="AV114" s="85">
        <f ca="1">IF(ISNUMBER(CORREL(ETL_Rtn!$C65:$C124,ETL_Rtn!AP65:AP124)),CORREL(ETL_Rtn!$C65:$C124,ETL_Rtn!AP65:AP124),"")</f>
        <v>6.9792785293507784E-2</v>
      </c>
      <c r="AW114" s="85">
        <f ca="1">IF(ISNUMBER(CORREL(ETL_Rtn!$C65:$C124,ETL_Rtn!AQ65:AQ124)),CORREL(ETL_Rtn!$C65:$C124,ETL_Rtn!AQ65:AQ124),"")</f>
        <v>0.22994832574199461</v>
      </c>
      <c r="AX114" s="85">
        <f ca="1">IF(ISNUMBER(CORREL(ETL_Rtn!$C65:$C124,ETL_Rtn!AR65:AR124)),CORREL(ETL_Rtn!$C65:$C124,ETL_Rtn!AR65:AR124),"")</f>
        <v>-1.6190099284887894E-2</v>
      </c>
      <c r="AY114" s="85">
        <f ca="1">IF(ISNUMBER(CORREL(ETL_Rtn!$C65:$C124,ETL_Rtn!AS65:AS124)),CORREL(ETL_Rtn!$C65:$C124,ETL_Rtn!AS65:AS124),"")</f>
        <v>-8.1418064893949496E-2</v>
      </c>
      <c r="AZ114" s="85">
        <f ca="1">IF(ISNUMBER(CORREL(ETL_Rtn!$C65:$C124,ETL_Rtn!AT65:AT124)),CORREL(ETL_Rtn!$C65:$C124,ETL_Rtn!AT65:AT124),"")</f>
        <v>-0.16220302682849694</v>
      </c>
      <c r="BA114" s="85">
        <f ca="1">IF(ISNUMBER(CORREL(ETL_Rtn!$C65:$C124,ETL_Rtn!AU65:AU124)),CORREL(ETL_Rtn!$C65:$C124,ETL_Rtn!AU65:AU124),"")</f>
        <v>-0.30870759796725972</v>
      </c>
      <c r="BB114" s="85">
        <f ca="1">IF(ISNUMBER(CORREL(ETL_Rtn!$C65:$C124,ETL_Rtn!AV65:AV124)),CORREL(ETL_Rtn!$C65:$C124,ETL_Rtn!AV65:AV124),"")</f>
        <v>-0.22165050440101786</v>
      </c>
      <c r="BC114" s="85">
        <f ca="1">IF(ISNUMBER(CORREL(ETL_Rtn!$C65:$C124,ETL_Rtn!AW65:AW124)),CORREL(ETL_Rtn!$C65:$C124,ETL_Rtn!AW65:AW124),"")</f>
        <v>-0.25727882002959634</v>
      </c>
      <c r="BD114" s="85">
        <f ca="1">IF(ISNUMBER(CORREL(ETL_Rtn!$C65:$C124,ETL_Rtn!AX65:AX124)),CORREL(ETL_Rtn!$C65:$C124,ETL_Rtn!AX65:AX124),"")</f>
        <v>-0.30860551014759735</v>
      </c>
      <c r="BE114" s="85">
        <f ca="1">IF(ISNUMBER(CORREL(ETL_Rtn!$C65:$C124,ETL_Rtn!AY65:AY124)),CORREL(ETL_Rtn!$C65:$C124,ETL_Rtn!AY65:AY124),"")</f>
        <v>-8.8144733412653622E-2</v>
      </c>
      <c r="BF114" s="85">
        <f ca="1">IF(ISNUMBER(CORREL(ETL_Rtn!$C65:$C124,ETL_Rtn!AZ65:AZ124)),CORREL(ETL_Rtn!$C65:$C124,ETL_Rtn!AZ65:AZ124),"")</f>
        <v>-0.21856274103074202</v>
      </c>
      <c r="BG114" s="85">
        <f ca="1">IF(ISNUMBER(CORREL(ETL_Rtn!$C65:$C124,ETL_Rtn!BA65:BA124)),CORREL(ETL_Rtn!$C65:$C124,ETL_Rtn!BA65:BA124),"")</f>
        <v>-0.27350229236776868</v>
      </c>
      <c r="BH114" s="85">
        <f ca="1">IF(ISNUMBER(CORREL(ETL_Rtn!$C65:$C124,ETL_Rtn!BB65:BB124)),CORREL(ETL_Rtn!$C65:$C124,ETL_Rtn!BB65:BB124),"")</f>
        <v>-0.12141078308223557</v>
      </c>
      <c r="BI114" s="85">
        <f ca="1">IF(ISNUMBER(CORREL(ETL_Rtn!$C65:$C124,ETL_Rtn!BC65:BC124)),CORREL(ETL_Rtn!$C65:$C124,ETL_Rtn!BC65:BC124),"")</f>
        <v>-0.20580910377465803</v>
      </c>
      <c r="BJ114" s="85">
        <f ca="1">IF(ISNUMBER(CORREL(ETL_Rtn!$C65:$C124,ETL_Rtn!BD65:BD124)),CORREL(ETL_Rtn!$C65:$C124,ETL_Rtn!BD65:BD124),"")</f>
        <v>-0.3852149956430645</v>
      </c>
      <c r="BK114" s="85">
        <f ca="1">IF(ISNUMBER(CORREL(ETL_Rtn!$C65:$C124,ETL_Rtn!BE65:BE124)),CORREL(ETL_Rtn!$C65:$C124,ETL_Rtn!BE65:BE124),"")</f>
        <v>-0.32561740544182405</v>
      </c>
      <c r="BL114" s="85">
        <f ca="1">IF(ISNUMBER(CORREL(ETL_Rtn!$C65:$C124,ETL_Rtn!BF65:BF124)),CORREL(ETL_Rtn!$C65:$C124,ETL_Rtn!BF65:BF124),"")</f>
        <v>-6.7909575812915525E-3</v>
      </c>
      <c r="BM114" s="85">
        <f ca="1">IF(ISNUMBER(CORREL(ETL_Rtn!$C65:$C124,ETL_Rtn!BG65:BG124)),CORREL(ETL_Rtn!$C65:$C124,ETL_Rtn!BG65:BG124),"")</f>
        <v>0.11295981092870705</v>
      </c>
      <c r="BN114" s="85">
        <f ca="1">IF(ISNUMBER(CORREL(ETL_Rtn!$C65:$C124,ETL_Rtn!BH65:BH124)),CORREL(ETL_Rtn!$C65:$C124,ETL_Rtn!BH65:BH124),"")</f>
        <v>0.19738799977941074</v>
      </c>
      <c r="BO114" s="85">
        <f ca="1">IF(ISNUMBER(CORREL(ETL_Rtn!$C65:$C124,ETL_Rtn!BI65:BI124)),CORREL(ETL_Rtn!$C65:$C124,ETL_Rtn!BI65:BI124),"")</f>
        <v>0.30615961661586943</v>
      </c>
      <c r="BP114" s="85">
        <f ca="1">IF(ISNUMBER(CORREL(ETL_Rtn!$C65:$C124,ETL_Rtn!BJ65:BJ124)),CORREL(ETL_Rtn!$C65:$C124,ETL_Rtn!BJ65:BJ124),"")</f>
        <v>-8.969494441350423E-3</v>
      </c>
      <c r="BQ114" s="85">
        <f ca="1">IF(ISNUMBER(CORREL(ETL_Rtn!$C65:$C124,ETL_Rtn!BK65:BK124)),CORREL(ETL_Rtn!$C65:$C124,ETL_Rtn!BK65:BK124),"")</f>
        <v>0.15183233266597276</v>
      </c>
      <c r="BR114" s="85">
        <f ca="1">IF(ISNUMBER(CORREL(ETL_Rtn!$C65:$C124,ETL_Rtn!BL65:BL124)),CORREL(ETL_Rtn!$C65:$C124,ETL_Rtn!BL65:BL124),"")</f>
        <v>3.4797114269854046E-2</v>
      </c>
      <c r="BS114" s="85">
        <f ca="1">IF(ISNUMBER(CORREL(ETL_Rtn!$C65:$C124,ETL_Rtn!BM65:BM124)),CORREL(ETL_Rtn!$C65:$C124,ETL_Rtn!BM65:BM124),"")</f>
        <v>0.1585814625344289</v>
      </c>
      <c r="BT114" s="85">
        <f ca="1">IF(ISNUMBER(CORREL(ETL_Rtn!$C65:$C124,ETL_Rtn!BN65:BN124)),CORREL(ETL_Rtn!$C65:$C124,ETL_Rtn!BN65:BN124),"")</f>
        <v>0.14969696111455763</v>
      </c>
      <c r="BU114" s="85">
        <f ca="1">IF(ISNUMBER(CORREL(ETL_Rtn!$C65:$C124,ETL_Rtn!BO65:BO124)),CORREL(ETL_Rtn!$C65:$C124,ETL_Rtn!BO65:BO124),"")</f>
        <v>-0.17846403177769657</v>
      </c>
      <c r="BV114" s="85">
        <f ca="1">IF(ISNUMBER(CORREL(ETL_Rtn!$C65:$C124,ETL_Rtn!BP65:BP124)),CORREL(ETL_Rtn!$C65:$C124,ETL_Rtn!BP65:BP124),"")</f>
        <v>-4.5771464456345681E-3</v>
      </c>
      <c r="BW114" s="85">
        <f ca="1">IF(ISNUMBER(CORREL(ETL_Rtn!$C65:$C124,ETL_Rtn!BQ65:BQ124)),CORREL(ETL_Rtn!$C65:$C124,ETL_Rtn!BQ65:BQ124),"")</f>
        <v>-0.15049795442888356</v>
      </c>
      <c r="BY114" s="85">
        <f ca="1">VLOOKUP($E114,ETL_Price!$B$5:$CB$187,Main!BY$51,0)</f>
        <v>2680.5</v>
      </c>
      <c r="BZ114" s="85">
        <f ca="1">VLOOKUP($E114,ETL_Price!$B$5:$CB$187,Main!BZ$51,0)</f>
        <v>3553.39</v>
      </c>
      <c r="CA114" s="85">
        <f ca="1">VLOOKUP($E114,ETL_Price!$B$5:$CB$187,Main!CA$51,0)</f>
        <v>75707.73</v>
      </c>
      <c r="CB114" s="85">
        <f ca="1">VLOOKUP($E114,ETL_Price!$B$5:$CB$187,Main!CB$51,0)</f>
        <v>22892.69</v>
      </c>
      <c r="CC114" s="85">
        <f ca="1">VLOOKUP($E114,ETL_Price!$B$5:$CB$187,Main!CC$51,0)</f>
        <v>29578.01</v>
      </c>
      <c r="CD114" s="85">
        <f ca="1">VLOOKUP($E114,ETL_Price!$B$5:$CB$187,Main!CD$51,0)</f>
        <v>11653.08</v>
      </c>
      <c r="CE114" s="85">
        <f ca="1">VLOOKUP($E114,ETL_Price!$B$5:$CB$187,Main!CE$51,0)</f>
        <v>2203.33</v>
      </c>
      <c r="CF114" s="85">
        <f ca="1">VLOOKUP($E114,ETL_Price!$B$5:$CB$187,Main!CF$51,0)</f>
        <v>2473.02</v>
      </c>
      <c r="CG114" s="85">
        <f ca="1">VLOOKUP($E114,ETL_Price!$B$5:$CB$187,Main!CG$51,0)</f>
        <v>222.49690000000001</v>
      </c>
      <c r="CH114" s="85">
        <f ca="1">VLOOKUP($E114,ETL_Price!$B$5:$CB$187,Main!CH$51,0)</f>
        <v>277.04000000000002</v>
      </c>
      <c r="CI114" s="85">
        <f ca="1">VLOOKUP($E114,ETL_Price!$B$5:$CB$187,Main!CI$51,0)</f>
        <v>260.82</v>
      </c>
      <c r="CJ114" s="85">
        <f ca="1">VLOOKUP($E114,ETL_Price!$B$5:$CB$187,Main!CJ$51,0)</f>
        <v>239.97</v>
      </c>
      <c r="CK114" s="85">
        <f ca="1">VLOOKUP($E114,ETL_Price!$B$5:$CB$187,Main!CK$51,0)</f>
        <v>236.86349999999999</v>
      </c>
      <c r="CL114" s="85">
        <f ca="1">VLOOKUP($E114,ETL_Price!$B$5:$CB$187,Main!CL$51,0)</f>
        <v>227.4383</v>
      </c>
      <c r="CM114" s="85">
        <f ca="1">VLOOKUP($E114,ETL_Price!$B$5:$CB$187,Main!CM$51,0)</f>
        <v>126.85080000000001</v>
      </c>
      <c r="CN114" s="85">
        <f ca="1">VLOOKUP($E114,ETL_Price!$B$5:$CB$187,Main!CN$51,0)</f>
        <v>221.40629999999999</v>
      </c>
      <c r="CO114" s="85">
        <f ca="1">VLOOKUP($E114,ETL_Price!$B$5:$CB$187,Main!CO$51,0)</f>
        <v>71.22</v>
      </c>
      <c r="CP114" s="85">
        <f ca="1">VLOOKUP($E114,ETL_Price!$B$5:$CB$187,Main!CP$51,0)</f>
        <v>126.2</v>
      </c>
      <c r="CQ114" s="85">
        <f ca="1">VLOOKUP($E114,ETL_Price!$B$5:$CB$187,Main!CQ$51,0)</f>
        <v>481.06659999999999</v>
      </c>
      <c r="CR114" s="85">
        <f ca="1">VLOOKUP($E114,ETL_Price!$B$5:$CB$187,Main!CR$51,0)</f>
        <v>217.196</v>
      </c>
      <c r="CS114" s="85">
        <f ca="1">VLOOKUP($E114,ETL_Price!$B$5:$CB$187,Main!CS$51,0)</f>
        <v>255.74809999999999</v>
      </c>
      <c r="CT114" s="85">
        <f ca="1">VLOOKUP($E114,ETL_Price!$B$5:$CB$187,Main!CT$51,0)</f>
        <v>2038.66</v>
      </c>
      <c r="CU114" s="85">
        <f ca="1">VLOOKUP($E114,ETL_Price!$B$5:$CB$187,Main!CU$51,0)</f>
        <v>2190.59</v>
      </c>
      <c r="CV114" s="85">
        <f ca="1">VLOOKUP($E114,ETL_Price!$B$5:$CB$187,Main!CV$51,0)</f>
        <v>2886.92</v>
      </c>
      <c r="CW114" s="85">
        <f ca="1">VLOOKUP($E114,ETL_Price!$B$5:$CB$187,Main!CW$51,0)</f>
        <v>150.34209999999999</v>
      </c>
      <c r="CX114" s="85">
        <f ca="1">VLOOKUP($E114,ETL_Price!$B$5:$CB$187,Main!CX$51,0)</f>
        <v>1305.3978999999999</v>
      </c>
      <c r="CY114" s="85">
        <f ca="1">VLOOKUP($E114,ETL_Price!$B$5:$CB$187,Main!CY$51,0)</f>
        <v>214.20140000000001</v>
      </c>
      <c r="CZ114" s="85">
        <f ca="1">VLOOKUP($E114,ETL_Price!$B$5:$CB$187,Main!CZ$51,0)</f>
        <v>190.80600000000001</v>
      </c>
      <c r="DA114" s="85">
        <f ca="1">VLOOKUP($E114,ETL_Price!$B$5:$CB$187,Main!DA$51,0)</f>
        <v>287.13249999999999</v>
      </c>
      <c r="DB114" s="85">
        <f ca="1">VLOOKUP($E114,ETL_Price!$B$5:$CB$187,Main!DB$51,0)</f>
        <v>203.5437</v>
      </c>
      <c r="DC114" s="85">
        <f ca="1">VLOOKUP($E114,ETL_Price!$B$5:$CB$187,Main!DC$51,0)</f>
        <v>202.9589</v>
      </c>
      <c r="DD114" s="85">
        <f ca="1">VLOOKUP($E114,ETL_Price!$B$5:$CB$187,Main!DD$51,0)</f>
        <v>225.18889999999999</v>
      </c>
      <c r="DE114" s="85">
        <f ca="1">VLOOKUP($E114,ETL_Price!$B$5:$CB$187,Main!DE$51,0)</f>
        <v>218.62520000000001</v>
      </c>
      <c r="DF114" s="85">
        <f ca="1">VLOOKUP($E114,ETL_Price!$B$5:$CB$187,Main!DF$51,0)</f>
        <v>285.18220000000002</v>
      </c>
      <c r="DG114" s="85">
        <f ca="1">VLOOKUP($E114,ETL_Price!$B$5:$CB$187,Main!DG$51,0)</f>
        <v>2.4756</v>
      </c>
      <c r="DH114" s="85">
        <f ca="1">VLOOKUP($E114,ETL_Price!$B$5:$CB$187,Main!DH$51,0)</f>
        <v>0.42</v>
      </c>
      <c r="DI114" s="85">
        <f ca="1">VLOOKUP($E114,ETL_Price!$B$5:$CB$187,Main!DI$51,0)</f>
        <v>1.8418000000000001</v>
      </c>
      <c r="DJ114" s="85">
        <f ca="1">VLOOKUP($E114,ETL_Price!$B$5:$CB$187,Main!DJ$51,0)</f>
        <v>1.9531000000000001</v>
      </c>
      <c r="DK114" s="85">
        <f ca="1">VLOOKUP($E114,ETL_Price!$B$5:$CB$187,Main!DK$51,0)</f>
        <v>2.3247999999999998</v>
      </c>
      <c r="DL114" s="85">
        <f ca="1">VLOOKUP($E114,ETL_Price!$B$5:$CB$187,Main!DL$51,0)</f>
        <v>1.417</v>
      </c>
      <c r="DM114" s="85">
        <f ca="1">VLOOKUP($E114,ETL_Price!$B$5:$CB$187,Main!DM$51,0)</f>
        <v>32.127800000000001</v>
      </c>
      <c r="DN114" s="85">
        <f ca="1">VLOOKUP($E114,ETL_Price!$B$5:$CB$187,Main!DN$51,0)</f>
        <v>-2.75</v>
      </c>
      <c r="DO114" s="85">
        <f ca="1">VLOOKUP($E114,ETL_Price!$B$5:$CB$187,Main!DO$51,0)</f>
        <v>230.274</v>
      </c>
      <c r="DP114" s="85">
        <f ca="1">VLOOKUP($E114,ETL_Price!$B$5:$CB$187,Main!DP$51,0)</f>
        <v>104.67700000000001</v>
      </c>
      <c r="DQ114" s="85">
        <f ca="1">VLOOKUP($E114,ETL_Price!$B$5:$CB$187,Main!DQ$51,0)</f>
        <v>49.006999999999998</v>
      </c>
      <c r="DR114" s="85">
        <f ca="1">VLOOKUP($E114,ETL_Price!$B$5:$CB$187,Main!DR$51,0)</f>
        <v>307.47300000000001</v>
      </c>
      <c r="DS114" s="85">
        <f ca="1">VLOOKUP($E114,ETL_Price!$B$5:$CB$187,Main!DS$51,0)</f>
        <v>120.732</v>
      </c>
      <c r="DT114" s="85">
        <f ca="1">VLOOKUP($E114,ETL_Price!$B$5:$CB$187,Main!DT$51,0)</f>
        <v>223.6311</v>
      </c>
      <c r="DU114" s="85">
        <f ca="1">VLOOKUP($E114,ETL_Price!$B$5:$CB$187,Main!DU$51,0)</f>
        <v>158.75700000000001</v>
      </c>
      <c r="DV114" s="85">
        <f ca="1">VLOOKUP($E114,ETL_Price!$B$5:$CB$187,Main!DV$51,0)</f>
        <v>433.51190000000003</v>
      </c>
      <c r="DW114" s="85">
        <f ca="1">VLOOKUP($E114,ETL_Price!$B$5:$CB$187,Main!DW$51,0)</f>
        <v>10.25</v>
      </c>
      <c r="DX114" s="85">
        <f ca="1">VLOOKUP($E114,ETL_Price!$B$5:$CB$187,Main!DX$51,0)</f>
        <v>14.71</v>
      </c>
      <c r="DY114" s="85">
        <f ca="1">VLOOKUP($E114,ETL_Price!$B$5:$CB$187,Main!DY$51,0)</f>
        <v>7.1</v>
      </c>
      <c r="DZ114" s="85">
        <f ca="1">VLOOKUP($E114,ETL_Price!$B$5:$CB$187,Main!DZ$51,0)</f>
        <v>4.2850000000000001</v>
      </c>
      <c r="EA114" s="85">
        <f ca="1">VLOOKUP($E114,ETL_Price!$B$5:$CB$187,Main!EA$51,0)</f>
        <v>1284.0999999999999</v>
      </c>
      <c r="EB114" s="85">
        <f ca="1">VLOOKUP($E114,ETL_Price!$B$5:$CB$187,Main!EB$51,0)</f>
        <v>16.52</v>
      </c>
      <c r="EC114" s="85">
        <f ca="1">VLOOKUP($E114,ETL_Price!$B$5:$CB$187,Main!EC$51,0)</f>
        <v>59.97</v>
      </c>
      <c r="ED114" s="85">
        <f ca="1">VLOOKUP($E114,ETL_Price!$B$5:$CB$187,Main!ED$51,0)</f>
        <v>6.5415000000000001</v>
      </c>
      <c r="EE114" s="85">
        <f ca="1">VLOOKUP($E114,ETL_Price!$B$5:$CB$187,Main!EE$51,0)</f>
        <v>109.24</v>
      </c>
      <c r="EF114" s="85">
        <f ca="1">VLOOKUP($E114,ETL_Price!$B$5:$CB$187,Main!EF$51,0)</f>
        <v>1.1858</v>
      </c>
      <c r="EG114" s="85">
        <f ca="1">VLOOKUP($E114,ETL_Price!$B$5:$CB$187,Main!EG$51,0)</f>
        <v>1.3373999999999999</v>
      </c>
      <c r="EH114" s="85">
        <f ca="1">VLOOKUP($E114,ETL_Price!$B$5:$CB$187,Main!EH$51,0)</f>
        <v>113.23</v>
      </c>
      <c r="EI114" s="85">
        <f ca="1">VLOOKUP($E114,ETL_Price!$B$5:$CB$187,Main!EI$51,0)</f>
        <v>57.634999999999998</v>
      </c>
      <c r="EJ114" s="85">
        <f ca="1">VLOOKUP($E114,ETL_Price!$B$5:$CB$187,Main!EJ$51,0)</f>
        <v>12.5098</v>
      </c>
      <c r="EK114" s="85">
        <f ca="1">VLOOKUP($E114,ETL_Price!$B$5:$CB$187,Main!EK$51,0)</f>
        <v>3.3096000000000001</v>
      </c>
    </row>
    <row r="115" spans="3:141">
      <c r="C115" s="85">
        <f>MATCH(E115,ETL_Price!$B$5:$B$187,0)</f>
        <v>62</v>
      </c>
      <c r="E115" s="119">
        <f>IF(ISNUMBER(Equities!$C67),Equities!B67,"")</f>
        <v>43094</v>
      </c>
      <c r="F115" s="120">
        <f ca="1">IF(ISNUMBER(OFFSET(INDIRECT($F$50),Main!$C115,1)),OFFSET(INDIRECT($F$50),Main!$C115,1)/100,"")</f>
        <v>0.145597</v>
      </c>
      <c r="G115" s="120">
        <f ca="1">IF(ISNUMBER(VLOOKUP($E115,ETL_Price!$B$5:$DV$187,G$50,0)),VLOOKUP($E115,ETL_Price!$B$5:$DV$187,G$50,0)/100,"")</f>
        <v>5.6600000000000004E-2</v>
      </c>
      <c r="H115" s="120">
        <f ca="1">IF(ISNUMBER(VLOOKUP($E115,ETL_Price!$B$5:$DV$187,H$50,0)),VLOOKUP($E115,ETL_Price!$B$5:$DV$187,H$50,0)/100,"")</f>
        <v>0.13639999999999999</v>
      </c>
      <c r="I115" s="120">
        <f ca="1">IF(ISNUMBER(VLOOKUP($E115,ETL_Price!$B$5:$DV$187,I$50,0)),VLOOKUP($E115,ETL_Price!$B$5:$DV$187,I$50,0)/100,"")</f>
        <v>0.18729999999999999</v>
      </c>
      <c r="K115" s="85">
        <f ca="1">IF(ISNUMBER(CORREL(ETL_Rtn!$C66:$C125,ETL_Rtn!E66:E125)),CORREL(ETL_Rtn!$C66:$C125,ETL_Rtn!E66:E125),"")</f>
        <v>0.22069351711338792</v>
      </c>
      <c r="L115" s="85">
        <f ca="1">IF(ISNUMBER(CORREL(ETL_Rtn!$C66:$C125,ETL_Rtn!F66:F125)),CORREL(ETL_Rtn!$C66:$C125,ETL_Rtn!F66:F125),"")</f>
        <v>0.12768899306321185</v>
      </c>
      <c r="M115" s="85">
        <f ca="1">IF(ISNUMBER(CORREL(ETL_Rtn!$C66:$C125,ETL_Rtn!G66:G125)),CORREL(ETL_Rtn!$C66:$C125,ETL_Rtn!G66:G125),"")</f>
        <v>0.21090703137997843</v>
      </c>
      <c r="N115" s="85">
        <f ca="1">IF(ISNUMBER(CORREL(ETL_Rtn!$C66:$C125,ETL_Rtn!H66:H125)),CORREL(ETL_Rtn!$C66:$C125,ETL_Rtn!H66:H125),"")</f>
        <v>0.42999882620662139</v>
      </c>
      <c r="O115" s="85">
        <f ca="1">IF(ISNUMBER(CORREL(ETL_Rtn!$C66:$C125,ETL_Rtn!I66:I125)),CORREL(ETL_Rtn!$C66:$C125,ETL_Rtn!I66:I125),"")</f>
        <v>0.83583080141079946</v>
      </c>
      <c r="P115" s="85">
        <f ca="1">IF(ISNUMBER(CORREL(ETL_Rtn!$C66:$C125,ETL_Rtn!J66:J125)),CORREL(ETL_Rtn!$C66:$C125,ETL_Rtn!J66:J125),"")</f>
        <v>0.77113414021444171</v>
      </c>
      <c r="Q115" s="85">
        <f ca="1">IF(ISNUMBER(CORREL(ETL_Rtn!$C66:$C125,ETL_Rtn!K66:K125)),CORREL(ETL_Rtn!$C66:$C125,ETL_Rtn!K66:K125),"")</f>
        <v>0.15505184553271401</v>
      </c>
      <c r="R115" s="85">
        <f ca="1">IF(ISNUMBER(CORREL(ETL_Rtn!$C66:$C125,ETL_Rtn!L66:L125)),CORREL(ETL_Rtn!$C66:$C125,ETL_Rtn!L66:L125),"")</f>
        <v>0.2988594021002442</v>
      </c>
      <c r="S115" s="85">
        <f ca="1">IF(ISNUMBER(CORREL(ETL_Rtn!$C66:$C125,ETL_Rtn!M66:M125)),CORREL(ETL_Rtn!$C66:$C125,ETL_Rtn!M66:M125),"")</f>
        <v>0.30944409151729757</v>
      </c>
      <c r="T115" s="85">
        <f ca="1">IF(ISNUMBER(CORREL(ETL_Rtn!$C66:$C125,ETL_Rtn!N66:N125)),CORREL(ETL_Rtn!$C66:$C125,ETL_Rtn!N66:N125),"")</f>
        <v>0.40039793642716209</v>
      </c>
      <c r="U115" s="85">
        <f ca="1">IF(ISNUMBER(CORREL(ETL_Rtn!$C66:$C125,ETL_Rtn!O66:O125)),CORREL(ETL_Rtn!$C66:$C125,ETL_Rtn!O66:O125),"")</f>
        <v>0.11966616248839738</v>
      </c>
      <c r="V115" s="85">
        <f ca="1">IF(ISNUMBER(CORREL(ETL_Rtn!$C66:$C125,ETL_Rtn!P66:P125)),CORREL(ETL_Rtn!$C66:$C125,ETL_Rtn!P66:P125),"")</f>
        <v>0.41583437877490165</v>
      </c>
      <c r="W115" s="85">
        <f ca="1">IF(ISNUMBER(CORREL(ETL_Rtn!$C66:$C125,ETL_Rtn!Q66:Q125)),CORREL(ETL_Rtn!$C66:$C125,ETL_Rtn!Q66:Q125),"")</f>
        <v>0.10765856863173819</v>
      </c>
      <c r="X115" s="85">
        <f ca="1">IF(ISNUMBER(CORREL(ETL_Rtn!$C66:$C125,ETL_Rtn!R66:R125)),CORREL(ETL_Rtn!$C66:$C125,ETL_Rtn!R66:R125),"")</f>
        <v>0.16406940205257792</v>
      </c>
      <c r="Y115" s="85">
        <f ca="1">IF(ISNUMBER(CORREL(ETL_Rtn!$C66:$C125,ETL_Rtn!S66:S125)),CORREL(ETL_Rtn!$C66:$C125,ETL_Rtn!S66:S125),"")</f>
        <v>0.14419747275953645</v>
      </c>
      <c r="Z115" s="85">
        <f ca="1">IF(ISNUMBER(CORREL(ETL_Rtn!$C66:$C125,ETL_Rtn!T66:T125)),CORREL(ETL_Rtn!$C66:$C125,ETL_Rtn!T66:T125),"")</f>
        <v>0.15717235059324558</v>
      </c>
      <c r="AA115" s="85">
        <f ca="1">IF(ISNUMBER(CORREL(ETL_Rtn!$C66:$C125,ETL_Rtn!U66:U125)),CORREL(ETL_Rtn!$C66:$C125,ETL_Rtn!U66:U125),"")</f>
        <v>6.0934115898322767E-2</v>
      </c>
      <c r="AB115" s="85">
        <f ca="1">IF(ISNUMBER(CORREL(ETL_Rtn!$C66:$C125,ETL_Rtn!V66:V125)),CORREL(ETL_Rtn!$C66:$C125,ETL_Rtn!V66:V125),"")</f>
        <v>-7.6015465667473511E-2</v>
      </c>
      <c r="AC115" s="85">
        <f ca="1">IF(ISNUMBER(CORREL(ETL_Rtn!$C66:$C125,ETL_Rtn!W66:W125)),CORREL(ETL_Rtn!$C66:$C125,ETL_Rtn!W66:W125),"")</f>
        <v>-0.17317742070859732</v>
      </c>
      <c r="AD115" s="85">
        <f ca="1">IF(ISNUMBER(CORREL(ETL_Rtn!$C66:$C125,ETL_Rtn!X66:X125)),CORREL(ETL_Rtn!$C66:$C125,ETL_Rtn!X66:X125),"")</f>
        <v>-0.1798853997647949</v>
      </c>
      <c r="AE115" s="85">
        <f ca="1">IF(ISNUMBER(CORREL(ETL_Rtn!$C66:$C125,ETL_Rtn!Y66:Y125)),CORREL(ETL_Rtn!$C66:$C125,ETL_Rtn!Y66:Y125),"")</f>
        <v>-0.15640045091013821</v>
      </c>
      <c r="AF115" s="85">
        <f ca="1">IF(ISNUMBER(CORREL(ETL_Rtn!$C66:$C125,ETL_Rtn!Z66:Z125)),CORREL(ETL_Rtn!$C66:$C125,ETL_Rtn!Z66:Z125),"")</f>
        <v>-0.13054936428225219</v>
      </c>
      <c r="AG115" s="85">
        <f ca="1">IF(ISNUMBER(CORREL(ETL_Rtn!$C66:$C125,ETL_Rtn!AA66:AA125)),CORREL(ETL_Rtn!$C66:$C125,ETL_Rtn!AA66:AA125),"")</f>
        <v>-0.14961077149709076</v>
      </c>
      <c r="AH115" s="85">
        <f ca="1">IF(ISNUMBER(CORREL(ETL_Rtn!$C66:$C125,ETL_Rtn!AB66:AB125)),CORREL(ETL_Rtn!$C66:$C125,ETL_Rtn!AB66:AB125),"")</f>
        <v>-0.12307747174201672</v>
      </c>
      <c r="AI115" s="85">
        <f ca="1">IF(ISNUMBER(CORREL(ETL_Rtn!$C66:$C125,ETL_Rtn!AC66:AC125)),CORREL(ETL_Rtn!$C66:$C125,ETL_Rtn!AC66:AC125),"")</f>
        <v>0.21053379029750974</v>
      </c>
      <c r="AJ115" s="85">
        <f ca="1">IF(ISNUMBER(CORREL(ETL_Rtn!$C66:$C125,ETL_Rtn!AD66:AD125)),CORREL(ETL_Rtn!$C66:$C125,ETL_Rtn!AD66:AD125),"")</f>
        <v>7.8273078164538532E-2</v>
      </c>
      <c r="AK115" s="85">
        <f ca="1">IF(ISNUMBER(CORREL(ETL_Rtn!$C66:$C125,ETL_Rtn!AE66:AE125)),CORREL(ETL_Rtn!$C66:$C125,ETL_Rtn!AE66:AE125),"")</f>
        <v>-0.21398439882350254</v>
      </c>
      <c r="AL115" s="85">
        <f ca="1">IF(ISNUMBER(CORREL(ETL_Rtn!$C66:$C125,ETL_Rtn!AF66:AF125)),CORREL(ETL_Rtn!$C66:$C125,ETL_Rtn!AF66:AF125),"")</f>
        <v>-0.22332083378816708</v>
      </c>
      <c r="AM115" s="85">
        <f ca="1">IF(ISNUMBER(CORREL(ETL_Rtn!$C66:$C125,ETL_Rtn!AG66:AG125)),CORREL(ETL_Rtn!$C66:$C125,ETL_Rtn!AG66:AG125),"")</f>
        <v>-5.65499929447063E-2</v>
      </c>
      <c r="AN115" s="85">
        <f ca="1">IF(ISNUMBER(CORREL(ETL_Rtn!$C66:$C125,ETL_Rtn!AH66:AH125)),CORREL(ETL_Rtn!$C66:$C125,ETL_Rtn!AH66:AH125),"")</f>
        <v>-0.16265015995834262</v>
      </c>
      <c r="AO115" s="85">
        <f ca="1">IF(ISNUMBER(CORREL(ETL_Rtn!$C66:$C125,ETL_Rtn!AI66:AI125)),CORREL(ETL_Rtn!$C66:$C125,ETL_Rtn!AI66:AI125),"")</f>
        <v>-0.20706169836176683</v>
      </c>
      <c r="AP115" s="85">
        <f ca="1">IF(ISNUMBER(CORREL(ETL_Rtn!$C66:$C125,ETL_Rtn!AJ66:AJ125)),CORREL(ETL_Rtn!$C66:$C125,ETL_Rtn!AJ66:AJ125),"")</f>
        <v>-0.18996507802308307</v>
      </c>
      <c r="AQ115" s="85">
        <f ca="1">IF(ISNUMBER(CORREL(ETL_Rtn!$C66:$C125,ETL_Rtn!AK66:AK125)),CORREL(ETL_Rtn!$C66:$C125,ETL_Rtn!AK66:AK125),"")</f>
        <v>-0.24537772309434128</v>
      </c>
      <c r="AR115" s="85">
        <f ca="1">IF(ISNUMBER(CORREL(ETL_Rtn!$C66:$C125,ETL_Rtn!AL66:AL125)),CORREL(ETL_Rtn!$C66:$C125,ETL_Rtn!AL66:AL125),"")</f>
        <v>-0.17420675172480116</v>
      </c>
      <c r="AS115" s="85">
        <f ca="1">IF(ISNUMBER(CORREL(ETL_Rtn!$C66:$C125,ETL_Rtn!AM66:AM125)),CORREL(ETL_Rtn!$C66:$C125,ETL_Rtn!AM66:AM125),"")</f>
        <v>0.16151595079552319</v>
      </c>
      <c r="AT115" s="85">
        <f ca="1">IF(ISNUMBER(CORREL(ETL_Rtn!$C66:$C125,ETL_Rtn!AN66:AN125)),CORREL(ETL_Rtn!$C66:$C125,ETL_Rtn!AN66:AN125),"")</f>
        <v>0.2480421399460517</v>
      </c>
      <c r="AU115" s="85">
        <f ca="1">IF(ISNUMBER(CORREL(ETL_Rtn!$C66:$C125,ETL_Rtn!AO66:AO125)),CORREL(ETL_Rtn!$C66:$C125,ETL_Rtn!AO66:AO125),"")</f>
        <v>-7.1559265741393376E-3</v>
      </c>
      <c r="AV115" s="85">
        <f ca="1">IF(ISNUMBER(CORREL(ETL_Rtn!$C66:$C125,ETL_Rtn!AP66:AP125)),CORREL(ETL_Rtn!$C66:$C125,ETL_Rtn!AP66:AP125),"")</f>
        <v>8.2202078158691363E-2</v>
      </c>
      <c r="AW115" s="85">
        <f ca="1">IF(ISNUMBER(CORREL(ETL_Rtn!$C66:$C125,ETL_Rtn!AQ66:AQ125)),CORREL(ETL_Rtn!$C66:$C125,ETL_Rtn!AQ66:AQ125),"")</f>
        <v>0.16326515681013876</v>
      </c>
      <c r="AX115" s="85">
        <f ca="1">IF(ISNUMBER(CORREL(ETL_Rtn!$C66:$C125,ETL_Rtn!AR66:AR125)),CORREL(ETL_Rtn!$C66:$C125,ETL_Rtn!AR66:AR125),"")</f>
        <v>0.29174384103547835</v>
      </c>
      <c r="AY115" s="85">
        <f ca="1">IF(ISNUMBER(CORREL(ETL_Rtn!$C66:$C125,ETL_Rtn!AS66:AS125)),CORREL(ETL_Rtn!$C66:$C125,ETL_Rtn!AS66:AS125),"")</f>
        <v>-7.6175112697011521E-2</v>
      </c>
      <c r="AZ115" s="85">
        <f ca="1">IF(ISNUMBER(CORREL(ETL_Rtn!$C66:$C125,ETL_Rtn!AT66:AT125)),CORREL(ETL_Rtn!$C66:$C125,ETL_Rtn!AT66:AT125),"")</f>
        <v>-0.15794677735669871</v>
      </c>
      <c r="BA115" s="85">
        <f ca="1">IF(ISNUMBER(CORREL(ETL_Rtn!$C66:$C125,ETL_Rtn!AU66:AU125)),CORREL(ETL_Rtn!$C66:$C125,ETL_Rtn!AU66:AU125),"")</f>
        <v>-0.31943741226619921</v>
      </c>
      <c r="BB115" s="85">
        <f ca="1">IF(ISNUMBER(CORREL(ETL_Rtn!$C66:$C125,ETL_Rtn!AV66:AV125)),CORREL(ETL_Rtn!$C66:$C125,ETL_Rtn!AV66:AV125),"")</f>
        <v>-0.20958752849813345</v>
      </c>
      <c r="BC115" s="85">
        <f ca="1">IF(ISNUMBER(CORREL(ETL_Rtn!$C66:$C125,ETL_Rtn!AW66:AW125)),CORREL(ETL_Rtn!$C66:$C125,ETL_Rtn!AW66:AW125),"")</f>
        <v>-0.26767521815625933</v>
      </c>
      <c r="BD115" s="85">
        <f ca="1">IF(ISNUMBER(CORREL(ETL_Rtn!$C66:$C125,ETL_Rtn!AX66:AX125)),CORREL(ETL_Rtn!$C66:$C125,ETL_Rtn!AX66:AX125),"")</f>
        <v>-0.32080440176846131</v>
      </c>
      <c r="BE115" s="85">
        <f ca="1">IF(ISNUMBER(CORREL(ETL_Rtn!$C66:$C125,ETL_Rtn!AY66:AY125)),CORREL(ETL_Rtn!$C66:$C125,ETL_Rtn!AY66:AY125),"")</f>
        <v>-9.4894174374643758E-2</v>
      </c>
      <c r="BF115" s="85">
        <f ca="1">IF(ISNUMBER(CORREL(ETL_Rtn!$C66:$C125,ETL_Rtn!AZ66:AZ125)),CORREL(ETL_Rtn!$C66:$C125,ETL_Rtn!AZ66:AZ125),"")</f>
        <v>-0.21986649055475307</v>
      </c>
      <c r="BG115" s="85">
        <f ca="1">IF(ISNUMBER(CORREL(ETL_Rtn!$C66:$C125,ETL_Rtn!BA66:BA125)),CORREL(ETL_Rtn!$C66:$C125,ETL_Rtn!BA66:BA125),"")</f>
        <v>-0.27873089426688397</v>
      </c>
      <c r="BH115" s="85">
        <f ca="1">IF(ISNUMBER(CORREL(ETL_Rtn!$C66:$C125,ETL_Rtn!BB66:BB125)),CORREL(ETL_Rtn!$C66:$C125,ETL_Rtn!BB66:BB125),"")</f>
        <v>-0.10931157169130182</v>
      </c>
      <c r="BI115" s="85">
        <f ca="1">IF(ISNUMBER(CORREL(ETL_Rtn!$C66:$C125,ETL_Rtn!BC66:BC125)),CORREL(ETL_Rtn!$C66:$C125,ETL_Rtn!BC66:BC125),"")</f>
        <v>-0.18812907971872861</v>
      </c>
      <c r="BJ115" s="85">
        <f ca="1">IF(ISNUMBER(CORREL(ETL_Rtn!$C66:$C125,ETL_Rtn!BD66:BD125)),CORREL(ETL_Rtn!$C66:$C125,ETL_Rtn!BD66:BD125),"")</f>
        <v>-0.38660221003746498</v>
      </c>
      <c r="BK115" s="85">
        <f ca="1">IF(ISNUMBER(CORREL(ETL_Rtn!$C66:$C125,ETL_Rtn!BE66:BE125)),CORREL(ETL_Rtn!$C66:$C125,ETL_Rtn!BE66:BE125),"")</f>
        <v>-0.36975159912934463</v>
      </c>
      <c r="BL115" s="85">
        <f ca="1">IF(ISNUMBER(CORREL(ETL_Rtn!$C66:$C125,ETL_Rtn!BF66:BF125)),CORREL(ETL_Rtn!$C66:$C125,ETL_Rtn!BF66:BF125),"")</f>
        <v>4.5550547790467959E-2</v>
      </c>
      <c r="BM115" s="85">
        <f ca="1">IF(ISNUMBER(CORREL(ETL_Rtn!$C66:$C125,ETL_Rtn!BG66:BG125)),CORREL(ETL_Rtn!$C66:$C125,ETL_Rtn!BG66:BG125),"")</f>
        <v>0.10783348959195004</v>
      </c>
      <c r="BN115" s="85">
        <f ca="1">IF(ISNUMBER(CORREL(ETL_Rtn!$C66:$C125,ETL_Rtn!BH66:BH125)),CORREL(ETL_Rtn!$C66:$C125,ETL_Rtn!BH66:BH125),"")</f>
        <v>0.1939469361904072</v>
      </c>
      <c r="BO115" s="85">
        <f ca="1">IF(ISNUMBER(CORREL(ETL_Rtn!$C66:$C125,ETL_Rtn!BI66:BI125)),CORREL(ETL_Rtn!$C66:$C125,ETL_Rtn!BI66:BI125),"")</f>
        <v>0.28942833872603624</v>
      </c>
      <c r="BP115" s="85">
        <f ca="1">IF(ISNUMBER(CORREL(ETL_Rtn!$C66:$C125,ETL_Rtn!BJ66:BJ125)),CORREL(ETL_Rtn!$C66:$C125,ETL_Rtn!BJ66:BJ125),"")</f>
        <v>-2.5510021658343714E-2</v>
      </c>
      <c r="BQ115" s="85">
        <f ca="1">IF(ISNUMBER(CORREL(ETL_Rtn!$C66:$C125,ETL_Rtn!BK66:BK125)),CORREL(ETL_Rtn!$C66:$C125,ETL_Rtn!BK66:BK125),"")</f>
        <v>0.16859345728371844</v>
      </c>
      <c r="BR115" s="85">
        <f ca="1">IF(ISNUMBER(CORREL(ETL_Rtn!$C66:$C125,ETL_Rtn!BL66:BL125)),CORREL(ETL_Rtn!$C66:$C125,ETL_Rtn!BL66:BL125),"")</f>
        <v>3.9040543807268388E-2</v>
      </c>
      <c r="BS115" s="85">
        <f ca="1">IF(ISNUMBER(CORREL(ETL_Rtn!$C66:$C125,ETL_Rtn!BM66:BM125)),CORREL(ETL_Rtn!$C66:$C125,ETL_Rtn!BM66:BM125),"")</f>
        <v>0.12161754988662171</v>
      </c>
      <c r="BT115" s="85">
        <f ca="1">IF(ISNUMBER(CORREL(ETL_Rtn!$C66:$C125,ETL_Rtn!BN66:BN125)),CORREL(ETL_Rtn!$C66:$C125,ETL_Rtn!BN66:BN125),"")</f>
        <v>0.14839530342938165</v>
      </c>
      <c r="BU115" s="85">
        <f ca="1">IF(ISNUMBER(CORREL(ETL_Rtn!$C66:$C125,ETL_Rtn!BO66:BO125)),CORREL(ETL_Rtn!$C66:$C125,ETL_Rtn!BO66:BO125),"")</f>
        <v>-0.1789455228307428</v>
      </c>
      <c r="BV115" s="85">
        <f ca="1">IF(ISNUMBER(CORREL(ETL_Rtn!$C66:$C125,ETL_Rtn!BP66:BP125)),CORREL(ETL_Rtn!$C66:$C125,ETL_Rtn!BP66:BP125),"")</f>
        <v>1.2806392787761838E-2</v>
      </c>
      <c r="BW115" s="85">
        <f ca="1">IF(ISNUMBER(CORREL(ETL_Rtn!$C66:$C125,ETL_Rtn!BQ66:BQ125)),CORREL(ETL_Rtn!$C66:$C125,ETL_Rtn!BQ66:BQ125),"")</f>
        <v>-0.17654621433442833</v>
      </c>
      <c r="BY115" s="85">
        <f ca="1">VLOOKUP($E115,ETL_Price!$B$5:$CB$187,Main!BY$51,0)</f>
        <v>2683.34</v>
      </c>
      <c r="BZ115" s="85">
        <f ca="1">VLOOKUP($E115,ETL_Price!$B$5:$CB$187,Main!BZ$51,0)</f>
        <v>3553.39</v>
      </c>
      <c r="CA115" s="85">
        <f ca="1">VLOOKUP($E115,ETL_Price!$B$5:$CB$187,Main!CA$51,0)</f>
        <v>75186.53</v>
      </c>
      <c r="CB115" s="85">
        <f ca="1">VLOOKUP($E115,ETL_Price!$B$5:$CB$187,Main!CB$51,0)</f>
        <v>22939.18</v>
      </c>
      <c r="CC115" s="85">
        <f ca="1">VLOOKUP($E115,ETL_Price!$B$5:$CB$187,Main!CC$51,0)</f>
        <v>29578.01</v>
      </c>
      <c r="CD115" s="85">
        <f ca="1">VLOOKUP($E115,ETL_Price!$B$5:$CB$187,Main!CD$51,0)</f>
        <v>11653.08</v>
      </c>
      <c r="CE115" s="85">
        <f ca="1">VLOOKUP($E115,ETL_Price!$B$5:$CB$187,Main!CE$51,0)</f>
        <v>2208.1799999999998</v>
      </c>
      <c r="CF115" s="85">
        <f ca="1">VLOOKUP($E115,ETL_Price!$B$5:$CB$187,Main!CF$51,0)</f>
        <v>2474.54</v>
      </c>
      <c r="CG115" s="85">
        <f ca="1">VLOOKUP($E115,ETL_Price!$B$5:$CB$187,Main!CG$51,0)</f>
        <v>221.2775</v>
      </c>
      <c r="CH115" s="85">
        <f ca="1">VLOOKUP($E115,ETL_Price!$B$5:$CB$187,Main!CH$51,0)</f>
        <v>276.98</v>
      </c>
      <c r="CI115" s="85">
        <f ca="1">VLOOKUP($E115,ETL_Price!$B$5:$CB$187,Main!CI$51,0)</f>
        <v>260.72000000000003</v>
      </c>
      <c r="CJ115" s="85">
        <f ca="1">VLOOKUP($E115,ETL_Price!$B$5:$CB$187,Main!CJ$51,0)</f>
        <v>239.66</v>
      </c>
      <c r="CK115" s="85">
        <f ca="1">VLOOKUP($E115,ETL_Price!$B$5:$CB$187,Main!CK$51,0)</f>
        <v>236.40280000000001</v>
      </c>
      <c r="CL115" s="85">
        <f ca="1">VLOOKUP($E115,ETL_Price!$B$5:$CB$187,Main!CL$51,0)</f>
        <v>227.22829999999999</v>
      </c>
      <c r="CM115" s="85">
        <f ca="1">VLOOKUP($E115,ETL_Price!$B$5:$CB$187,Main!CM$51,0)</f>
        <v>126.9845</v>
      </c>
      <c r="CN115" s="85">
        <f ca="1">VLOOKUP($E115,ETL_Price!$B$5:$CB$187,Main!CN$51,0)</f>
        <v>222.72290000000001</v>
      </c>
      <c r="CO115" s="85">
        <f ca="1">VLOOKUP($E115,ETL_Price!$B$5:$CB$187,Main!CO$51,0)</f>
        <v>71.11</v>
      </c>
      <c r="CP115" s="85">
        <f ca="1">VLOOKUP($E115,ETL_Price!$B$5:$CB$187,Main!CP$51,0)</f>
        <v>126.59</v>
      </c>
      <c r="CQ115" s="85">
        <f ca="1">VLOOKUP($E115,ETL_Price!$B$5:$CB$187,Main!CQ$51,0)</f>
        <v>480.63889999999998</v>
      </c>
      <c r="CR115" s="85">
        <f ca="1">VLOOKUP($E115,ETL_Price!$B$5:$CB$187,Main!CR$51,0)</f>
        <v>216.86600000000001</v>
      </c>
      <c r="CS115" s="85">
        <f ca="1">VLOOKUP($E115,ETL_Price!$B$5:$CB$187,Main!CS$51,0)</f>
        <v>255.26949999999999</v>
      </c>
      <c r="CT115" s="85">
        <f ca="1">VLOOKUP($E115,ETL_Price!$B$5:$CB$187,Main!CT$51,0)</f>
        <v>2035.93</v>
      </c>
      <c r="CU115" s="85">
        <f ca="1">VLOOKUP($E115,ETL_Price!$B$5:$CB$187,Main!CU$51,0)</f>
        <v>2187.54</v>
      </c>
      <c r="CV115" s="85">
        <f ca="1">VLOOKUP($E115,ETL_Price!$B$5:$CB$187,Main!CV$51,0)</f>
        <v>2881.07</v>
      </c>
      <c r="CW115" s="85">
        <f ca="1">VLOOKUP($E115,ETL_Price!$B$5:$CB$187,Main!CW$51,0)</f>
        <v>150.3777</v>
      </c>
      <c r="CX115" s="85">
        <f ca="1">VLOOKUP($E115,ETL_Price!$B$5:$CB$187,Main!CX$51,0)</f>
        <v>1304.42</v>
      </c>
      <c r="CY115" s="85">
        <f ca="1">VLOOKUP($E115,ETL_Price!$B$5:$CB$187,Main!CY$51,0)</f>
        <v>214.22720000000001</v>
      </c>
      <c r="CZ115" s="85">
        <f ca="1">VLOOKUP($E115,ETL_Price!$B$5:$CB$187,Main!CZ$51,0)</f>
        <v>190.84200000000001</v>
      </c>
      <c r="DA115" s="85">
        <f ca="1">VLOOKUP($E115,ETL_Price!$B$5:$CB$187,Main!DA$51,0)</f>
        <v>287.10050000000001</v>
      </c>
      <c r="DB115" s="85">
        <f ca="1">VLOOKUP($E115,ETL_Price!$B$5:$CB$187,Main!DB$51,0)</f>
        <v>203.5711</v>
      </c>
      <c r="DC115" s="85">
        <f ca="1">VLOOKUP($E115,ETL_Price!$B$5:$CB$187,Main!DC$51,0)</f>
        <v>202.98070000000001</v>
      </c>
      <c r="DD115" s="85">
        <f ca="1">VLOOKUP($E115,ETL_Price!$B$5:$CB$187,Main!DD$51,0)</f>
        <v>225.21879999999999</v>
      </c>
      <c r="DE115" s="85">
        <f ca="1">VLOOKUP($E115,ETL_Price!$B$5:$CB$187,Main!DE$51,0)</f>
        <v>218.6985</v>
      </c>
      <c r="DF115" s="85">
        <f ca="1">VLOOKUP($E115,ETL_Price!$B$5:$CB$187,Main!DF$51,0)</f>
        <v>285.13139999999999</v>
      </c>
      <c r="DG115" s="85">
        <f ca="1">VLOOKUP($E115,ETL_Price!$B$5:$CB$187,Main!DG$51,0)</f>
        <v>2.4809999999999999</v>
      </c>
      <c r="DH115" s="85">
        <f ca="1">VLOOKUP($E115,ETL_Price!$B$5:$CB$187,Main!DH$51,0)</f>
        <v>0.42</v>
      </c>
      <c r="DI115" s="85">
        <f ca="1">VLOOKUP($E115,ETL_Price!$B$5:$CB$187,Main!DI$51,0)</f>
        <v>1.841</v>
      </c>
      <c r="DJ115" s="85">
        <f ca="1">VLOOKUP($E115,ETL_Price!$B$5:$CB$187,Main!DJ$51,0)</f>
        <v>1.9514</v>
      </c>
      <c r="DK115" s="85">
        <f ca="1">VLOOKUP($E115,ETL_Price!$B$5:$CB$187,Main!DK$51,0)</f>
        <v>2.3359999999999999</v>
      </c>
      <c r="DL115" s="85">
        <f ca="1">VLOOKUP($E115,ETL_Price!$B$5:$CB$187,Main!DL$51,0)</f>
        <v>1.417</v>
      </c>
      <c r="DM115" s="85">
        <f ca="1">VLOOKUP($E115,ETL_Price!$B$5:$CB$187,Main!DM$51,0)</f>
        <v>32.127800000000001</v>
      </c>
      <c r="DN115" s="85">
        <f ca="1">VLOOKUP($E115,ETL_Price!$B$5:$CB$187,Main!DN$51,0)</f>
        <v>-2.25</v>
      </c>
      <c r="DO115" s="85">
        <f ca="1">VLOOKUP($E115,ETL_Price!$B$5:$CB$187,Main!DO$51,0)</f>
        <v>230.33</v>
      </c>
      <c r="DP115" s="85">
        <f ca="1">VLOOKUP($E115,ETL_Price!$B$5:$CB$187,Main!DP$51,0)</f>
        <v>104.746</v>
      </c>
      <c r="DQ115" s="85">
        <f ca="1">VLOOKUP($E115,ETL_Price!$B$5:$CB$187,Main!DQ$51,0)</f>
        <v>49.481999999999999</v>
      </c>
      <c r="DR115" s="85">
        <f ca="1">VLOOKUP($E115,ETL_Price!$B$5:$CB$187,Main!DR$51,0)</f>
        <v>309.52699999999999</v>
      </c>
      <c r="DS115" s="85">
        <f ca="1">VLOOKUP($E115,ETL_Price!$B$5:$CB$187,Main!DS$51,0)</f>
        <v>120.732</v>
      </c>
      <c r="DT115" s="85">
        <f ca="1">VLOOKUP($E115,ETL_Price!$B$5:$CB$187,Main!DT$51,0)</f>
        <v>224.12110000000001</v>
      </c>
      <c r="DU115" s="85">
        <f ca="1">VLOOKUP($E115,ETL_Price!$B$5:$CB$187,Main!DU$51,0)</f>
        <v>159.12729999999999</v>
      </c>
      <c r="DV115" s="85">
        <f ca="1">VLOOKUP($E115,ETL_Price!$B$5:$CB$187,Main!DV$51,0)</f>
        <v>434.44209999999998</v>
      </c>
      <c r="DW115" s="85">
        <f ca="1">VLOOKUP($E115,ETL_Price!$B$5:$CB$187,Main!DW$51,0)</f>
        <v>9.9</v>
      </c>
      <c r="DX115" s="85">
        <f ca="1">VLOOKUP($E115,ETL_Price!$B$5:$CB$187,Main!DX$51,0)</f>
        <v>13.66</v>
      </c>
      <c r="DY115" s="85">
        <f ca="1">VLOOKUP($E115,ETL_Price!$B$5:$CB$187,Main!DY$51,0)</f>
        <v>7.06</v>
      </c>
      <c r="DZ115" s="85">
        <f ca="1">VLOOKUP($E115,ETL_Price!$B$5:$CB$187,Main!DZ$51,0)</f>
        <v>4.12</v>
      </c>
      <c r="EA115" s="85">
        <f ca="1">VLOOKUP($E115,ETL_Price!$B$5:$CB$187,Main!EA$51,0)</f>
        <v>1275.4000000000001</v>
      </c>
      <c r="EB115" s="85">
        <f ca="1">VLOOKUP($E115,ETL_Price!$B$5:$CB$187,Main!EB$51,0)</f>
        <v>16.356999999999999</v>
      </c>
      <c r="EC115" s="85">
        <f ca="1">VLOOKUP($E115,ETL_Price!$B$5:$CB$187,Main!EC$51,0)</f>
        <v>58.47</v>
      </c>
      <c r="ED115" s="85">
        <f ca="1">VLOOKUP($E115,ETL_Price!$B$5:$CB$187,Main!ED$51,0)</f>
        <v>6.5545</v>
      </c>
      <c r="EE115" s="85">
        <f ca="1">VLOOKUP($E115,ETL_Price!$B$5:$CB$187,Main!EE$51,0)</f>
        <v>109.29</v>
      </c>
      <c r="EF115" s="85">
        <f ca="1">VLOOKUP($E115,ETL_Price!$B$5:$CB$187,Main!EF$51,0)</f>
        <v>1.1870000000000001</v>
      </c>
      <c r="EG115" s="85">
        <f ca="1">VLOOKUP($E115,ETL_Price!$B$5:$CB$187,Main!EG$51,0)</f>
        <v>1.3371</v>
      </c>
      <c r="EH115" s="85">
        <f ca="1">VLOOKUP($E115,ETL_Price!$B$5:$CB$187,Main!EH$51,0)</f>
        <v>113.26</v>
      </c>
      <c r="EI115" s="85">
        <f ca="1">VLOOKUP($E115,ETL_Price!$B$5:$CB$187,Main!EI$51,0)</f>
        <v>57.969700000000003</v>
      </c>
      <c r="EJ115" s="85">
        <f ca="1">VLOOKUP($E115,ETL_Price!$B$5:$CB$187,Main!EJ$51,0)</f>
        <v>12.6119</v>
      </c>
      <c r="EK115" s="85">
        <f ca="1">VLOOKUP($E115,ETL_Price!$B$5:$CB$187,Main!EK$51,0)</f>
        <v>3.3376000000000001</v>
      </c>
    </row>
    <row r="116" spans="3:141">
      <c r="C116" s="85">
        <f>MATCH(E116,ETL_Price!$B$5:$B$187,0)</f>
        <v>63</v>
      </c>
      <c r="E116" s="119">
        <f>IF(ISNUMBER(Equities!$C68),Equities!B68,"")</f>
        <v>43091</v>
      </c>
      <c r="F116" s="120">
        <f ca="1">IF(ISNUMBER(OFFSET(INDIRECT($F$50),Main!$C116,1)),OFFSET(INDIRECT($F$50),Main!$C116,1)/100,"")</f>
        <v>0.14538999999999999</v>
      </c>
      <c r="G116" s="120">
        <f ca="1">IF(ISNUMBER(VLOOKUP($E116,ETL_Price!$B$5:$DV$187,G$50,0)),VLOOKUP($E116,ETL_Price!$B$5:$DV$187,G$50,0)/100,"")</f>
        <v>5.6600000000000004E-2</v>
      </c>
      <c r="H116" s="120">
        <f ca="1">IF(ISNUMBER(VLOOKUP($E116,ETL_Price!$B$5:$DV$187,H$50,0)),VLOOKUP($E116,ETL_Price!$B$5:$DV$187,H$50,0)/100,"")</f>
        <v>0.13639999999999999</v>
      </c>
      <c r="I116" s="120">
        <f ca="1">IF(ISNUMBER(VLOOKUP($E116,ETL_Price!$B$5:$DV$187,I$50,0)),VLOOKUP($E116,ETL_Price!$B$5:$DV$187,I$50,0)/100,"")</f>
        <v>0.18729999999999999</v>
      </c>
      <c r="K116" s="85">
        <f ca="1">IF(ISNUMBER(CORREL(ETL_Rtn!$C67:$C126,ETL_Rtn!E67:E126)),CORREL(ETL_Rtn!$C67:$C126,ETL_Rtn!E67:E126),"")</f>
        <v>0.22025416409983389</v>
      </c>
      <c r="L116" s="85">
        <f ca="1">IF(ISNUMBER(CORREL(ETL_Rtn!$C67:$C126,ETL_Rtn!F67:F126)),CORREL(ETL_Rtn!$C67:$C126,ETL_Rtn!F67:F126),"")</f>
        <v>0.12783449263790883</v>
      </c>
      <c r="M116" s="85">
        <f ca="1">IF(ISNUMBER(CORREL(ETL_Rtn!$C67:$C126,ETL_Rtn!G67:G126)),CORREL(ETL_Rtn!$C67:$C126,ETL_Rtn!G67:G126),"")</f>
        <v>0.21094268975049196</v>
      </c>
      <c r="N116" s="85">
        <f ca="1">IF(ISNUMBER(CORREL(ETL_Rtn!$C67:$C126,ETL_Rtn!H67:H126)),CORREL(ETL_Rtn!$C67:$C126,ETL_Rtn!H67:H126),"")</f>
        <v>0.43001914810237779</v>
      </c>
      <c r="O116" s="85">
        <f ca="1">IF(ISNUMBER(CORREL(ETL_Rtn!$C67:$C126,ETL_Rtn!I67:I126)),CORREL(ETL_Rtn!$C67:$C126,ETL_Rtn!I67:I126),"")</f>
        <v>0.83569398911309212</v>
      </c>
      <c r="P116" s="85">
        <f ca="1">IF(ISNUMBER(CORREL(ETL_Rtn!$C67:$C126,ETL_Rtn!J67:J126)),CORREL(ETL_Rtn!$C67:$C126,ETL_Rtn!J67:J126),"")</f>
        <v>0.77103544355707976</v>
      </c>
      <c r="Q116" s="85">
        <f ca="1">IF(ISNUMBER(CORREL(ETL_Rtn!$C67:$C126,ETL_Rtn!K67:K126)),CORREL(ETL_Rtn!$C67:$C126,ETL_Rtn!K67:K126),"")</f>
        <v>0.15520661800072147</v>
      </c>
      <c r="R116" s="85">
        <f ca="1">IF(ISNUMBER(CORREL(ETL_Rtn!$C67:$C126,ETL_Rtn!L67:L126)),CORREL(ETL_Rtn!$C67:$C126,ETL_Rtn!L67:L126),"")</f>
        <v>0.29901246806018511</v>
      </c>
      <c r="S116" s="85">
        <f ca="1">IF(ISNUMBER(CORREL(ETL_Rtn!$C67:$C126,ETL_Rtn!M67:M126)),CORREL(ETL_Rtn!$C67:$C126,ETL_Rtn!M67:M126),"")</f>
        <v>0.30866249997710637</v>
      </c>
      <c r="T116" s="85">
        <f ca="1">IF(ISNUMBER(CORREL(ETL_Rtn!$C67:$C126,ETL_Rtn!N67:N126)),CORREL(ETL_Rtn!$C67:$C126,ETL_Rtn!N67:N126),"")</f>
        <v>0.39911046266502731</v>
      </c>
      <c r="U116" s="85">
        <f ca="1">IF(ISNUMBER(CORREL(ETL_Rtn!$C67:$C126,ETL_Rtn!O67:O126)),CORREL(ETL_Rtn!$C67:$C126,ETL_Rtn!O67:O126),"")</f>
        <v>0.11981759311590635</v>
      </c>
      <c r="V116" s="85">
        <f ca="1">IF(ISNUMBER(CORREL(ETL_Rtn!$C67:$C126,ETL_Rtn!P67:P126)),CORREL(ETL_Rtn!$C67:$C126,ETL_Rtn!P67:P126),"")</f>
        <v>0.41605689185381201</v>
      </c>
      <c r="W116" s="85">
        <f ca="1">IF(ISNUMBER(CORREL(ETL_Rtn!$C67:$C126,ETL_Rtn!Q67:Q126)),CORREL(ETL_Rtn!$C67:$C126,ETL_Rtn!Q67:Q126),"")</f>
        <v>0.10716817050526846</v>
      </c>
      <c r="X116" s="85">
        <f ca="1">IF(ISNUMBER(CORREL(ETL_Rtn!$C67:$C126,ETL_Rtn!R67:R126)),CORREL(ETL_Rtn!$C67:$C126,ETL_Rtn!R67:R126),"")</f>
        <v>0.16011854057257616</v>
      </c>
      <c r="Y116" s="85">
        <f ca="1">IF(ISNUMBER(CORREL(ETL_Rtn!$C67:$C126,ETL_Rtn!S67:S126)),CORREL(ETL_Rtn!$C67:$C126,ETL_Rtn!S67:S126),"")</f>
        <v>0.14439055604028508</v>
      </c>
      <c r="Z116" s="85">
        <f ca="1">IF(ISNUMBER(CORREL(ETL_Rtn!$C67:$C126,ETL_Rtn!T67:T126)),CORREL(ETL_Rtn!$C67:$C126,ETL_Rtn!T67:T126),"")</f>
        <v>0.15719719371491453</v>
      </c>
      <c r="AA116" s="85">
        <f ca="1">IF(ISNUMBER(CORREL(ETL_Rtn!$C67:$C126,ETL_Rtn!U67:U126)),CORREL(ETL_Rtn!$C67:$C126,ETL_Rtn!U67:U126),"")</f>
        <v>5.9911422342007824E-2</v>
      </c>
      <c r="AB116" s="85">
        <f ca="1">IF(ISNUMBER(CORREL(ETL_Rtn!$C67:$C126,ETL_Rtn!V67:V126)),CORREL(ETL_Rtn!$C67:$C126,ETL_Rtn!V67:V126),"")</f>
        <v>-7.5790649011142922E-2</v>
      </c>
      <c r="AC116" s="85">
        <f ca="1">IF(ISNUMBER(CORREL(ETL_Rtn!$C67:$C126,ETL_Rtn!W67:W126)),CORREL(ETL_Rtn!$C67:$C126,ETL_Rtn!W67:W126),"")</f>
        <v>-0.17151235865231415</v>
      </c>
      <c r="AD116" s="85">
        <f ca="1">IF(ISNUMBER(CORREL(ETL_Rtn!$C67:$C126,ETL_Rtn!X67:X126)),CORREL(ETL_Rtn!$C67:$C126,ETL_Rtn!X67:X126),"")</f>
        <v>-0.17794547535727104</v>
      </c>
      <c r="AE116" s="85">
        <f ca="1">IF(ISNUMBER(CORREL(ETL_Rtn!$C67:$C126,ETL_Rtn!Y67:Y126)),CORREL(ETL_Rtn!$C67:$C126,ETL_Rtn!Y67:Y126),"")</f>
        <v>-0.15549350631883135</v>
      </c>
      <c r="AF116" s="85">
        <f ca="1">IF(ISNUMBER(CORREL(ETL_Rtn!$C67:$C126,ETL_Rtn!Z67:Z126)),CORREL(ETL_Rtn!$C67:$C126,ETL_Rtn!Z67:Z126),"")</f>
        <v>-0.13056271242099349</v>
      </c>
      <c r="AG116" s="85">
        <f ca="1">IF(ISNUMBER(CORREL(ETL_Rtn!$C67:$C126,ETL_Rtn!AA67:AA126)),CORREL(ETL_Rtn!$C67:$C126,ETL_Rtn!AA67:AA126),"")</f>
        <v>-0.14972531831549266</v>
      </c>
      <c r="AH116" s="85">
        <f ca="1">IF(ISNUMBER(CORREL(ETL_Rtn!$C67:$C126,ETL_Rtn!AB67:AB126)),CORREL(ETL_Rtn!$C67:$C126,ETL_Rtn!AB67:AB126),"")</f>
        <v>-0.12292317811940705</v>
      </c>
      <c r="AI116" s="85">
        <f ca="1">IF(ISNUMBER(CORREL(ETL_Rtn!$C67:$C126,ETL_Rtn!AC67:AC126)),CORREL(ETL_Rtn!$C67:$C126,ETL_Rtn!AC67:AC126),"")</f>
        <v>0.20805988334519471</v>
      </c>
      <c r="AJ116" s="85">
        <f ca="1">IF(ISNUMBER(CORREL(ETL_Rtn!$C67:$C126,ETL_Rtn!AD67:AD126)),CORREL(ETL_Rtn!$C67:$C126,ETL_Rtn!AD67:AD126),"")</f>
        <v>7.7346763576431568E-2</v>
      </c>
      <c r="AK116" s="85">
        <f ca="1">IF(ISNUMBER(CORREL(ETL_Rtn!$C67:$C126,ETL_Rtn!AE67:AE126)),CORREL(ETL_Rtn!$C67:$C126,ETL_Rtn!AE67:AE126),"")</f>
        <v>-0.21351833469492273</v>
      </c>
      <c r="AL116" s="85">
        <f ca="1">IF(ISNUMBER(CORREL(ETL_Rtn!$C67:$C126,ETL_Rtn!AF67:AF126)),CORREL(ETL_Rtn!$C67:$C126,ETL_Rtn!AF67:AF126),"")</f>
        <v>-0.22256291726670827</v>
      </c>
      <c r="AM116" s="85">
        <f ca="1">IF(ISNUMBER(CORREL(ETL_Rtn!$C67:$C126,ETL_Rtn!AG67:AG126)),CORREL(ETL_Rtn!$C67:$C126,ETL_Rtn!AG67:AG126),"")</f>
        <v>-5.6409481869785873E-2</v>
      </c>
      <c r="AN116" s="85">
        <f ca="1">IF(ISNUMBER(CORREL(ETL_Rtn!$C67:$C126,ETL_Rtn!AH67:AH126)),CORREL(ETL_Rtn!$C67:$C126,ETL_Rtn!AH67:AH126),"")</f>
        <v>-0.16223588491550092</v>
      </c>
      <c r="AO116" s="85">
        <f ca="1">IF(ISNUMBER(CORREL(ETL_Rtn!$C67:$C126,ETL_Rtn!AI67:AI126)),CORREL(ETL_Rtn!$C67:$C126,ETL_Rtn!AI67:AI126),"")</f>
        <v>-0.20564330810474646</v>
      </c>
      <c r="AP116" s="85">
        <f ca="1">IF(ISNUMBER(CORREL(ETL_Rtn!$C67:$C126,ETL_Rtn!AJ67:AJ126)),CORREL(ETL_Rtn!$C67:$C126,ETL_Rtn!AJ67:AJ126),"")</f>
        <v>-0.18903985195420672</v>
      </c>
      <c r="AQ116" s="85">
        <f ca="1">IF(ISNUMBER(CORREL(ETL_Rtn!$C67:$C126,ETL_Rtn!AK67:AK126)),CORREL(ETL_Rtn!$C67:$C126,ETL_Rtn!AK67:AK126),"")</f>
        <v>-0.2444939072516718</v>
      </c>
      <c r="AR116" s="85">
        <f ca="1">IF(ISNUMBER(CORREL(ETL_Rtn!$C67:$C126,ETL_Rtn!AL67:AL126)),CORREL(ETL_Rtn!$C67:$C126,ETL_Rtn!AL67:AL126),"")</f>
        <v>-0.17428064104295923</v>
      </c>
      <c r="AS116" s="85">
        <f ca="1">IF(ISNUMBER(CORREL(ETL_Rtn!$C67:$C126,ETL_Rtn!AM67:AM126)),CORREL(ETL_Rtn!$C67:$C126,ETL_Rtn!AM67:AM126),"")</f>
        <v>0.16161241277003102</v>
      </c>
      <c r="AT116" s="85">
        <f ca="1">IF(ISNUMBER(CORREL(ETL_Rtn!$C67:$C126,ETL_Rtn!AN67:AN126)),CORREL(ETL_Rtn!$C67:$C126,ETL_Rtn!AN67:AN126),"")</f>
        <v>0.2473406073596916</v>
      </c>
      <c r="AU116" s="85">
        <f ca="1">IF(ISNUMBER(CORREL(ETL_Rtn!$C67:$C126,ETL_Rtn!AO67:AO126)),CORREL(ETL_Rtn!$C67:$C126,ETL_Rtn!AO67:AO126),"")</f>
        <v>-8.0882971192948634E-3</v>
      </c>
      <c r="AV116" s="85">
        <f ca="1">IF(ISNUMBER(CORREL(ETL_Rtn!$C67:$C126,ETL_Rtn!AP67:AP126)),CORREL(ETL_Rtn!$C67:$C126,ETL_Rtn!AP67:AP126),"")</f>
        <v>8.0680275902884083E-2</v>
      </c>
      <c r="AW116" s="85">
        <f ca="1">IF(ISNUMBER(CORREL(ETL_Rtn!$C67:$C126,ETL_Rtn!AQ67:AQ126)),CORREL(ETL_Rtn!$C67:$C126,ETL_Rtn!AQ67:AQ126),"")</f>
        <v>0.16232411267750171</v>
      </c>
      <c r="AX116" s="85">
        <f ca="1">IF(ISNUMBER(CORREL(ETL_Rtn!$C67:$C126,ETL_Rtn!AR67:AR126)),CORREL(ETL_Rtn!$C67:$C126,ETL_Rtn!AR67:AR126),"")</f>
        <v>0.2915994916356428</v>
      </c>
      <c r="AY116" s="85">
        <f ca="1">IF(ISNUMBER(CORREL(ETL_Rtn!$C67:$C126,ETL_Rtn!AS67:AS126)),CORREL(ETL_Rtn!$C67:$C126,ETL_Rtn!AS67:AS126),"")</f>
        <v>-7.5923236710162045E-2</v>
      </c>
      <c r="AZ116" s="85">
        <f ca="1">IF(ISNUMBER(CORREL(ETL_Rtn!$C67:$C126,ETL_Rtn!AT67:AT126)),CORREL(ETL_Rtn!$C67:$C126,ETL_Rtn!AT67:AT126),"")</f>
        <v>-0.1580458087356067</v>
      </c>
      <c r="BA116" s="85">
        <f ca="1">IF(ISNUMBER(CORREL(ETL_Rtn!$C67:$C126,ETL_Rtn!AU67:AU126)),CORREL(ETL_Rtn!$C67:$C126,ETL_Rtn!AU67:AU126),"")</f>
        <v>-0.31701520358561069</v>
      </c>
      <c r="BB116" s="85">
        <f ca="1">IF(ISNUMBER(CORREL(ETL_Rtn!$C67:$C126,ETL_Rtn!AV67:AV126)),CORREL(ETL_Rtn!$C67:$C126,ETL_Rtn!AV67:AV126),"")</f>
        <v>-0.2098099528824201</v>
      </c>
      <c r="BC116" s="85">
        <f ca="1">IF(ISNUMBER(CORREL(ETL_Rtn!$C67:$C126,ETL_Rtn!AW67:AW126)),CORREL(ETL_Rtn!$C67:$C126,ETL_Rtn!AW67:AW126),"")</f>
        <v>-0.26562448929220284</v>
      </c>
      <c r="BD116" s="85">
        <f ca="1">IF(ISNUMBER(CORREL(ETL_Rtn!$C67:$C126,ETL_Rtn!AX67:AX126)),CORREL(ETL_Rtn!$C67:$C126,ETL_Rtn!AX67:AX126),"")</f>
        <v>-0.32000152291913725</v>
      </c>
      <c r="BE116" s="85">
        <f ca="1">IF(ISNUMBER(CORREL(ETL_Rtn!$C67:$C126,ETL_Rtn!AY67:AY126)),CORREL(ETL_Rtn!$C67:$C126,ETL_Rtn!AY67:AY126),"")</f>
        <v>-9.5057205060080988E-2</v>
      </c>
      <c r="BF116" s="85">
        <f ca="1">IF(ISNUMBER(CORREL(ETL_Rtn!$C67:$C126,ETL_Rtn!AZ67:AZ126)),CORREL(ETL_Rtn!$C67:$C126,ETL_Rtn!AZ67:AZ126),"")</f>
        <v>-0.21503322543411479</v>
      </c>
      <c r="BG116" s="85">
        <f ca="1">IF(ISNUMBER(CORREL(ETL_Rtn!$C67:$C126,ETL_Rtn!BA67:BA126)),CORREL(ETL_Rtn!$C67:$C126,ETL_Rtn!BA67:BA126),"")</f>
        <v>-0.27319873874458339</v>
      </c>
      <c r="BH116" s="85">
        <f ca="1">IF(ISNUMBER(CORREL(ETL_Rtn!$C67:$C126,ETL_Rtn!BB67:BB126)),CORREL(ETL_Rtn!$C67:$C126,ETL_Rtn!BB67:BB126),"")</f>
        <v>-0.10821957144558264</v>
      </c>
      <c r="BI116" s="85">
        <f ca="1">IF(ISNUMBER(CORREL(ETL_Rtn!$C67:$C126,ETL_Rtn!BC67:BC126)),CORREL(ETL_Rtn!$C67:$C126,ETL_Rtn!BC67:BC126),"")</f>
        <v>-0.18821796590309578</v>
      </c>
      <c r="BJ116" s="85">
        <f ca="1">IF(ISNUMBER(CORREL(ETL_Rtn!$C67:$C126,ETL_Rtn!BD67:BD126)),CORREL(ETL_Rtn!$C67:$C126,ETL_Rtn!BD67:BD126),"")</f>
        <v>-0.38546438321659221</v>
      </c>
      <c r="BK116" s="85">
        <f ca="1">IF(ISNUMBER(CORREL(ETL_Rtn!$C67:$C126,ETL_Rtn!BE67:BE126)),CORREL(ETL_Rtn!$C67:$C126,ETL_Rtn!BE67:BE126),"")</f>
        <v>-0.37360570204229054</v>
      </c>
      <c r="BL116" s="85">
        <f ca="1">IF(ISNUMBER(CORREL(ETL_Rtn!$C67:$C126,ETL_Rtn!BF67:BF126)),CORREL(ETL_Rtn!$C67:$C126,ETL_Rtn!BF67:BF126),"")</f>
        <v>4.5844037110979015E-2</v>
      </c>
      <c r="BM116" s="85">
        <f ca="1">IF(ISNUMBER(CORREL(ETL_Rtn!$C67:$C126,ETL_Rtn!BG67:BG126)),CORREL(ETL_Rtn!$C67:$C126,ETL_Rtn!BG67:BG126),"")</f>
        <v>0.10580285614277943</v>
      </c>
      <c r="BN116" s="85">
        <f ca="1">IF(ISNUMBER(CORREL(ETL_Rtn!$C67:$C126,ETL_Rtn!BH67:BH126)),CORREL(ETL_Rtn!$C67:$C126,ETL_Rtn!BH67:BH126),"")</f>
        <v>0.19385068036295075</v>
      </c>
      <c r="BO116" s="85">
        <f ca="1">IF(ISNUMBER(CORREL(ETL_Rtn!$C67:$C126,ETL_Rtn!BI67:BI126)),CORREL(ETL_Rtn!$C67:$C126,ETL_Rtn!BI67:BI126),"")</f>
        <v>0.28008426239136897</v>
      </c>
      <c r="BP116" s="85">
        <f ca="1">IF(ISNUMBER(CORREL(ETL_Rtn!$C67:$C126,ETL_Rtn!BJ67:BJ126)),CORREL(ETL_Rtn!$C67:$C126,ETL_Rtn!BJ67:BJ126),"")</f>
        <v>-2.3524411528213472E-2</v>
      </c>
      <c r="BQ116" s="85">
        <f ca="1">IF(ISNUMBER(CORREL(ETL_Rtn!$C67:$C126,ETL_Rtn!BK67:BK126)),CORREL(ETL_Rtn!$C67:$C126,ETL_Rtn!BK67:BK126),"")</f>
        <v>0.16071123789414887</v>
      </c>
      <c r="BR116" s="85">
        <f ca="1">IF(ISNUMBER(CORREL(ETL_Rtn!$C67:$C126,ETL_Rtn!BL67:BL126)),CORREL(ETL_Rtn!$C67:$C126,ETL_Rtn!BL67:BL126),"")</f>
        <v>3.6666008293918959E-2</v>
      </c>
      <c r="BS116" s="85">
        <f ca="1">IF(ISNUMBER(CORREL(ETL_Rtn!$C67:$C126,ETL_Rtn!BM67:BM126)),CORREL(ETL_Rtn!$C67:$C126,ETL_Rtn!BM67:BM126),"")</f>
        <v>0.11628188903235413</v>
      </c>
      <c r="BT116" s="85">
        <f ca="1">IF(ISNUMBER(CORREL(ETL_Rtn!$C67:$C126,ETL_Rtn!BN67:BN126)),CORREL(ETL_Rtn!$C67:$C126,ETL_Rtn!BN67:BN126),"")</f>
        <v>0.14844062009838208</v>
      </c>
      <c r="BU116" s="85">
        <f ca="1">IF(ISNUMBER(CORREL(ETL_Rtn!$C67:$C126,ETL_Rtn!BO67:BO126)),CORREL(ETL_Rtn!$C67:$C126,ETL_Rtn!BO67:BO126),"")</f>
        <v>-0.17802362492029952</v>
      </c>
      <c r="BV116" s="85">
        <f ca="1">IF(ISNUMBER(CORREL(ETL_Rtn!$C67:$C126,ETL_Rtn!BP67:BP126)),CORREL(ETL_Rtn!$C67:$C126,ETL_Rtn!BP67:BP126),"")</f>
        <v>1.31033172195995E-2</v>
      </c>
      <c r="BW116" s="85">
        <f ca="1">IF(ISNUMBER(CORREL(ETL_Rtn!$C67:$C126,ETL_Rtn!BQ67:BQ126)),CORREL(ETL_Rtn!$C67:$C126,ETL_Rtn!BQ67:BQ126),"")</f>
        <v>-0.17662273225207306</v>
      </c>
      <c r="BY116" s="85">
        <f ca="1">VLOOKUP($E116,ETL_Price!$B$5:$CB$187,Main!BY$51,0)</f>
        <v>2683.34</v>
      </c>
      <c r="BZ116" s="85">
        <f ca="1">VLOOKUP($E116,ETL_Price!$B$5:$CB$187,Main!BZ$51,0)</f>
        <v>3553.39</v>
      </c>
      <c r="CA116" s="85">
        <f ca="1">VLOOKUP($E116,ETL_Price!$B$5:$CB$187,Main!CA$51,0)</f>
        <v>75186.53</v>
      </c>
      <c r="CB116" s="85">
        <f ca="1">VLOOKUP($E116,ETL_Price!$B$5:$CB$187,Main!CB$51,0)</f>
        <v>22902.76</v>
      </c>
      <c r="CC116" s="85">
        <f ca="1">VLOOKUP($E116,ETL_Price!$B$5:$CB$187,Main!CC$51,0)</f>
        <v>29578.01</v>
      </c>
      <c r="CD116" s="85">
        <f ca="1">VLOOKUP($E116,ETL_Price!$B$5:$CB$187,Main!CD$51,0)</f>
        <v>11653.08</v>
      </c>
      <c r="CE116" s="85">
        <f ca="1">VLOOKUP($E116,ETL_Price!$B$5:$CB$187,Main!CE$51,0)</f>
        <v>2207.1999999999998</v>
      </c>
      <c r="CF116" s="85">
        <f ca="1">VLOOKUP($E116,ETL_Price!$B$5:$CB$187,Main!CF$51,0)</f>
        <v>2473.81</v>
      </c>
      <c r="CG116" s="85">
        <f ca="1">VLOOKUP($E116,ETL_Price!$B$5:$CB$187,Main!CG$51,0)</f>
        <v>221.2542</v>
      </c>
      <c r="CH116" s="85">
        <f ca="1">VLOOKUP($E116,ETL_Price!$B$5:$CB$187,Main!CH$51,0)</f>
        <v>276.86</v>
      </c>
      <c r="CI116" s="85">
        <f ca="1">VLOOKUP($E116,ETL_Price!$B$5:$CB$187,Main!CI$51,0)</f>
        <v>260.55</v>
      </c>
      <c r="CJ116" s="85">
        <f ca="1">VLOOKUP($E116,ETL_Price!$B$5:$CB$187,Main!CJ$51,0)</f>
        <v>239.68</v>
      </c>
      <c r="CK116" s="85">
        <f ca="1">VLOOKUP($E116,ETL_Price!$B$5:$CB$187,Main!CK$51,0)</f>
        <v>236.28299999999999</v>
      </c>
      <c r="CL116" s="85">
        <f ca="1">VLOOKUP($E116,ETL_Price!$B$5:$CB$187,Main!CL$51,0)</f>
        <v>227.17959999999999</v>
      </c>
      <c r="CM116" s="85">
        <f ca="1">VLOOKUP($E116,ETL_Price!$B$5:$CB$187,Main!CM$51,0)</f>
        <v>127.0342</v>
      </c>
      <c r="CN116" s="85">
        <f ca="1">VLOOKUP($E116,ETL_Price!$B$5:$CB$187,Main!CN$51,0)</f>
        <v>222.6705</v>
      </c>
      <c r="CO116" s="85">
        <f ca="1">VLOOKUP($E116,ETL_Price!$B$5:$CB$187,Main!CO$51,0)</f>
        <v>71.08</v>
      </c>
      <c r="CP116" s="85">
        <f ca="1">VLOOKUP($E116,ETL_Price!$B$5:$CB$187,Main!CP$51,0)</f>
        <v>126.56</v>
      </c>
      <c r="CQ116" s="85">
        <f ca="1">VLOOKUP($E116,ETL_Price!$B$5:$CB$187,Main!CQ$51,0)</f>
        <v>480.59059999999999</v>
      </c>
      <c r="CR116" s="85">
        <f ca="1">VLOOKUP($E116,ETL_Price!$B$5:$CB$187,Main!CR$51,0)</f>
        <v>216.82769999999999</v>
      </c>
      <c r="CS116" s="85">
        <f ca="1">VLOOKUP($E116,ETL_Price!$B$5:$CB$187,Main!CS$51,0)</f>
        <v>255.2679</v>
      </c>
      <c r="CT116" s="85">
        <f ca="1">VLOOKUP($E116,ETL_Price!$B$5:$CB$187,Main!CT$51,0)</f>
        <v>2035.93</v>
      </c>
      <c r="CU116" s="85">
        <f ca="1">VLOOKUP($E116,ETL_Price!$B$5:$CB$187,Main!CU$51,0)</f>
        <v>2187.54</v>
      </c>
      <c r="CV116" s="85">
        <f ca="1">VLOOKUP($E116,ETL_Price!$B$5:$CB$187,Main!CV$51,0)</f>
        <v>2881.07</v>
      </c>
      <c r="CW116" s="85">
        <f ca="1">VLOOKUP($E116,ETL_Price!$B$5:$CB$187,Main!CW$51,0)</f>
        <v>150.30189999999999</v>
      </c>
      <c r="CX116" s="85">
        <f ca="1">VLOOKUP($E116,ETL_Price!$B$5:$CB$187,Main!CX$51,0)</f>
        <v>1304.4199000000001</v>
      </c>
      <c r="CY116" s="85">
        <f ca="1">VLOOKUP($E116,ETL_Price!$B$5:$CB$187,Main!CY$51,0)</f>
        <v>214.22720000000001</v>
      </c>
      <c r="CZ116" s="85">
        <f ca="1">VLOOKUP($E116,ETL_Price!$B$5:$CB$187,Main!CZ$51,0)</f>
        <v>190.84200000000001</v>
      </c>
      <c r="DA116" s="85">
        <f ca="1">VLOOKUP($E116,ETL_Price!$B$5:$CB$187,Main!DA$51,0)</f>
        <v>287.10050000000001</v>
      </c>
      <c r="DB116" s="85">
        <f ca="1">VLOOKUP($E116,ETL_Price!$B$5:$CB$187,Main!DB$51,0)</f>
        <v>203.5711</v>
      </c>
      <c r="DC116" s="85">
        <f ca="1">VLOOKUP($E116,ETL_Price!$B$5:$CB$187,Main!DC$51,0)</f>
        <v>202.98070000000001</v>
      </c>
      <c r="DD116" s="85">
        <f ca="1">VLOOKUP($E116,ETL_Price!$B$5:$CB$187,Main!DD$51,0)</f>
        <v>225.21879999999999</v>
      </c>
      <c r="DE116" s="85">
        <f ca="1">VLOOKUP($E116,ETL_Price!$B$5:$CB$187,Main!DE$51,0)</f>
        <v>218.6985</v>
      </c>
      <c r="DF116" s="85">
        <f ca="1">VLOOKUP($E116,ETL_Price!$B$5:$CB$187,Main!DF$51,0)</f>
        <v>285.13139999999999</v>
      </c>
      <c r="DG116" s="85">
        <f ca="1">VLOOKUP($E116,ETL_Price!$B$5:$CB$187,Main!DG$51,0)</f>
        <v>2.4809999999999999</v>
      </c>
      <c r="DH116" s="85">
        <f ca="1">VLOOKUP($E116,ETL_Price!$B$5:$CB$187,Main!DH$51,0)</f>
        <v>0.42</v>
      </c>
      <c r="DI116" s="85">
        <f ca="1">VLOOKUP($E116,ETL_Price!$B$5:$CB$187,Main!DI$51,0)</f>
        <v>1.8401000000000001</v>
      </c>
      <c r="DJ116" s="85">
        <f ca="1">VLOOKUP($E116,ETL_Price!$B$5:$CB$187,Main!DJ$51,0)</f>
        <v>1.9514</v>
      </c>
      <c r="DK116" s="85">
        <f ca="1">VLOOKUP($E116,ETL_Price!$B$5:$CB$187,Main!DK$51,0)</f>
        <v>2.3319000000000001</v>
      </c>
      <c r="DL116" s="85">
        <f ca="1">VLOOKUP($E116,ETL_Price!$B$5:$CB$187,Main!DL$51,0)</f>
        <v>1.417</v>
      </c>
      <c r="DM116" s="85">
        <f ca="1">VLOOKUP($E116,ETL_Price!$B$5:$CB$187,Main!DM$51,0)</f>
        <v>32.125700000000002</v>
      </c>
      <c r="DN116" s="85">
        <f ca="1">VLOOKUP($E116,ETL_Price!$B$5:$CB$187,Main!DN$51,0)</f>
        <v>-2.31</v>
      </c>
      <c r="DO116" s="85">
        <f ca="1">VLOOKUP($E116,ETL_Price!$B$5:$CB$187,Main!DO$51,0)</f>
        <v>230.595</v>
      </c>
      <c r="DP116" s="85">
        <f ca="1">VLOOKUP($E116,ETL_Price!$B$5:$CB$187,Main!DP$51,0)</f>
        <v>104.569</v>
      </c>
      <c r="DQ116" s="85">
        <f ca="1">VLOOKUP($E116,ETL_Price!$B$5:$CB$187,Main!DQ$51,0)</f>
        <v>49.481999999999999</v>
      </c>
      <c r="DR116" s="85">
        <f ca="1">VLOOKUP($E116,ETL_Price!$B$5:$CB$187,Main!DR$51,0)</f>
        <v>309.52699999999999</v>
      </c>
      <c r="DS116" s="85">
        <f ca="1">VLOOKUP($E116,ETL_Price!$B$5:$CB$187,Main!DS$51,0)</f>
        <v>120.732</v>
      </c>
      <c r="DT116" s="85">
        <f ca="1">VLOOKUP($E116,ETL_Price!$B$5:$CB$187,Main!DT$51,0)</f>
        <v>224.12110000000001</v>
      </c>
      <c r="DU116" s="85">
        <f ca="1">VLOOKUP($E116,ETL_Price!$B$5:$CB$187,Main!DU$51,0)</f>
        <v>159.12729999999999</v>
      </c>
      <c r="DV116" s="85">
        <f ca="1">VLOOKUP($E116,ETL_Price!$B$5:$CB$187,Main!DV$51,0)</f>
        <v>434.44209999999998</v>
      </c>
      <c r="DW116" s="85">
        <f ca="1">VLOOKUP($E116,ETL_Price!$B$5:$CB$187,Main!DW$51,0)</f>
        <v>9.9</v>
      </c>
      <c r="DX116" s="85">
        <f ca="1">VLOOKUP($E116,ETL_Price!$B$5:$CB$187,Main!DX$51,0)</f>
        <v>13.66</v>
      </c>
      <c r="DY116" s="85">
        <f ca="1">VLOOKUP($E116,ETL_Price!$B$5:$CB$187,Main!DY$51,0)</f>
        <v>6.9399999999999995</v>
      </c>
      <c r="DZ116" s="85">
        <f ca="1">VLOOKUP($E116,ETL_Price!$B$5:$CB$187,Main!DZ$51,0)</f>
        <v>4.08</v>
      </c>
      <c r="EA116" s="85">
        <f ca="1">VLOOKUP($E116,ETL_Price!$B$5:$CB$187,Main!EA$51,0)</f>
        <v>1275.4000000000001</v>
      </c>
      <c r="EB116" s="85">
        <f ca="1">VLOOKUP($E116,ETL_Price!$B$5:$CB$187,Main!EB$51,0)</f>
        <v>16.356999999999999</v>
      </c>
      <c r="EC116" s="85">
        <f ca="1">VLOOKUP($E116,ETL_Price!$B$5:$CB$187,Main!EC$51,0)</f>
        <v>58.47</v>
      </c>
      <c r="ED116" s="85">
        <f ca="1">VLOOKUP($E116,ETL_Price!$B$5:$CB$187,Main!ED$51,0)</f>
        <v>6.5670000000000002</v>
      </c>
      <c r="EE116" s="85">
        <f ca="1">VLOOKUP($E116,ETL_Price!$B$5:$CB$187,Main!EE$51,0)</f>
        <v>109.1</v>
      </c>
      <c r="EF116" s="85">
        <f ca="1">VLOOKUP($E116,ETL_Price!$B$5:$CB$187,Main!EF$51,0)</f>
        <v>1.1861999999999999</v>
      </c>
      <c r="EG116" s="85">
        <f ca="1">VLOOKUP($E116,ETL_Price!$B$5:$CB$187,Main!EG$51,0)</f>
        <v>1.3363</v>
      </c>
      <c r="EH116" s="85">
        <f ca="1">VLOOKUP($E116,ETL_Price!$B$5:$CB$187,Main!EH$51,0)</f>
        <v>113.29</v>
      </c>
      <c r="EI116" s="85">
        <f ca="1">VLOOKUP($E116,ETL_Price!$B$5:$CB$187,Main!EI$51,0)</f>
        <v>58.378999999999998</v>
      </c>
      <c r="EJ116" s="85">
        <f ca="1">VLOOKUP($E116,ETL_Price!$B$5:$CB$187,Main!EJ$51,0)</f>
        <v>12.6212</v>
      </c>
      <c r="EK116" s="85">
        <f ca="1">VLOOKUP($E116,ETL_Price!$B$5:$CB$187,Main!EK$51,0)</f>
        <v>3.3376000000000001</v>
      </c>
    </row>
    <row r="117" spans="3:141">
      <c r="C117" s="85">
        <f>MATCH(E117,ETL_Price!$B$5:$B$187,0)</f>
        <v>64</v>
      </c>
      <c r="E117" s="119">
        <f>IF(ISNUMBER(Equities!$C69),Equities!B69,"")</f>
        <v>43090</v>
      </c>
      <c r="F117" s="120">
        <f ca="1">IF(ISNUMBER(OFFSET(INDIRECT($F$50),Main!$C117,1)),OFFSET(INDIRECT($F$50),Main!$C117,1)/100,"")</f>
        <v>0.14564099999999999</v>
      </c>
      <c r="G117" s="120">
        <f ca="1">IF(ISNUMBER(VLOOKUP($E117,ETL_Price!$B$5:$DV$187,G$50,0)),VLOOKUP($E117,ETL_Price!$B$5:$DV$187,G$50,0)/100,"")</f>
        <v>5.6799999999999996E-2</v>
      </c>
      <c r="H117" s="120">
        <f ca="1">IF(ISNUMBER(VLOOKUP($E117,ETL_Price!$B$5:$DV$187,H$50,0)),VLOOKUP($E117,ETL_Price!$B$5:$DV$187,H$50,0)/100,"")</f>
        <v>0.13720000000000002</v>
      </c>
      <c r="I117" s="120">
        <f ca="1">IF(ISNUMBER(VLOOKUP($E117,ETL_Price!$B$5:$DV$187,I$50,0)),VLOOKUP($E117,ETL_Price!$B$5:$DV$187,I$50,0)/100,"")</f>
        <v>0.19</v>
      </c>
      <c r="K117" s="85">
        <f ca="1">IF(ISNUMBER(CORREL(ETL_Rtn!$C68:$C127,ETL_Rtn!E68:E127)),CORREL(ETL_Rtn!$C68:$C127,ETL_Rtn!E68:E127),"")</f>
        <v>0.23412252830249225</v>
      </c>
      <c r="L117" s="85">
        <f ca="1">IF(ISNUMBER(CORREL(ETL_Rtn!$C68:$C127,ETL_Rtn!F68:F127)),CORREL(ETL_Rtn!$C68:$C127,ETL_Rtn!F68:F127),"")</f>
        <v>0.15680722300731387</v>
      </c>
      <c r="M117" s="85">
        <f ca="1">IF(ISNUMBER(CORREL(ETL_Rtn!$C68:$C127,ETL_Rtn!G68:G127)),CORREL(ETL_Rtn!$C68:$C127,ETL_Rtn!G68:G127),"")</f>
        <v>0.21997019339824861</v>
      </c>
      <c r="N117" s="85">
        <f ca="1">IF(ISNUMBER(CORREL(ETL_Rtn!$C68:$C127,ETL_Rtn!H68:H127)),CORREL(ETL_Rtn!$C68:$C127,ETL_Rtn!H68:H127),"")</f>
        <v>0.42550882644972815</v>
      </c>
      <c r="O117" s="85">
        <f ca="1">IF(ISNUMBER(CORREL(ETL_Rtn!$C68:$C127,ETL_Rtn!I68:I127)),CORREL(ETL_Rtn!$C68:$C127,ETL_Rtn!I68:I127),"")</f>
        <v>0.8344919530569006</v>
      </c>
      <c r="P117" s="85">
        <f ca="1">IF(ISNUMBER(CORREL(ETL_Rtn!$C68:$C127,ETL_Rtn!J68:J127)),CORREL(ETL_Rtn!$C68:$C127,ETL_Rtn!J68:J127),"")</f>
        <v>0.76923977414206568</v>
      </c>
      <c r="Q117" s="85">
        <f ca="1">IF(ISNUMBER(CORREL(ETL_Rtn!$C68:$C127,ETL_Rtn!K68:K127)),CORREL(ETL_Rtn!$C68:$C127,ETL_Rtn!K68:K127),"")</f>
        <v>0.17396714369062288</v>
      </c>
      <c r="R117" s="85">
        <f ca="1">IF(ISNUMBER(CORREL(ETL_Rtn!$C68:$C127,ETL_Rtn!L68:L127)),CORREL(ETL_Rtn!$C68:$C127,ETL_Rtn!L68:L127),"")</f>
        <v>0.31758060857283688</v>
      </c>
      <c r="S117" s="85">
        <f ca="1">IF(ISNUMBER(CORREL(ETL_Rtn!$C68:$C127,ETL_Rtn!M68:M127)),CORREL(ETL_Rtn!$C68:$C127,ETL_Rtn!M68:M127),"")</f>
        <v>0.30542100265085892</v>
      </c>
      <c r="T117" s="85">
        <f ca="1">IF(ISNUMBER(CORREL(ETL_Rtn!$C68:$C127,ETL_Rtn!N68:N127)),CORREL(ETL_Rtn!$C68:$C127,ETL_Rtn!N68:N127),"")</f>
        <v>0.40284752399851848</v>
      </c>
      <c r="U117" s="85">
        <f ca="1">IF(ISNUMBER(CORREL(ETL_Rtn!$C68:$C127,ETL_Rtn!O68:O127)),CORREL(ETL_Rtn!$C68:$C127,ETL_Rtn!O68:O127),"")</f>
        <v>0.12332611163236751</v>
      </c>
      <c r="V117" s="85">
        <f ca="1">IF(ISNUMBER(CORREL(ETL_Rtn!$C68:$C127,ETL_Rtn!P68:P127)),CORREL(ETL_Rtn!$C68:$C127,ETL_Rtn!P68:P127),"")</f>
        <v>0.43508998926154729</v>
      </c>
      <c r="W117" s="85">
        <f ca="1">IF(ISNUMBER(CORREL(ETL_Rtn!$C68:$C127,ETL_Rtn!Q68:Q127)),CORREL(ETL_Rtn!$C68:$C127,ETL_Rtn!Q68:Q127),"")</f>
        <v>0.11208001652045489</v>
      </c>
      <c r="X117" s="85">
        <f ca="1">IF(ISNUMBER(CORREL(ETL_Rtn!$C68:$C127,ETL_Rtn!R68:R127)),CORREL(ETL_Rtn!$C68:$C127,ETL_Rtn!R68:R127),"")</f>
        <v>0.18479565939677278</v>
      </c>
      <c r="Y117" s="85">
        <f ca="1">IF(ISNUMBER(CORREL(ETL_Rtn!$C68:$C127,ETL_Rtn!S68:S127)),CORREL(ETL_Rtn!$C68:$C127,ETL_Rtn!S68:S127),"")</f>
        <v>0.16208093866927259</v>
      </c>
      <c r="Z117" s="85">
        <f ca="1">IF(ISNUMBER(CORREL(ETL_Rtn!$C68:$C127,ETL_Rtn!T68:T127)),CORREL(ETL_Rtn!$C68:$C127,ETL_Rtn!T68:T127),"")</f>
        <v>0.17077433184246393</v>
      </c>
      <c r="AA117" s="85">
        <f ca="1">IF(ISNUMBER(CORREL(ETL_Rtn!$C68:$C127,ETL_Rtn!U68:U127)),CORREL(ETL_Rtn!$C68:$C127,ETL_Rtn!U68:U127),"")</f>
        <v>6.864739387114166E-2</v>
      </c>
      <c r="AB117" s="85">
        <f ca="1">IF(ISNUMBER(CORREL(ETL_Rtn!$C68:$C127,ETL_Rtn!V68:V127)),CORREL(ETL_Rtn!$C68:$C127,ETL_Rtn!V68:V127),"")</f>
        <v>-7.2529122576840438E-2</v>
      </c>
      <c r="AC117" s="85">
        <f ca="1">IF(ISNUMBER(CORREL(ETL_Rtn!$C68:$C127,ETL_Rtn!W68:W127)),CORREL(ETL_Rtn!$C68:$C127,ETL_Rtn!W68:W127),"")</f>
        <v>-0.15970677491889751</v>
      </c>
      <c r="AD117" s="85">
        <f ca="1">IF(ISNUMBER(CORREL(ETL_Rtn!$C68:$C127,ETL_Rtn!X68:X127)),CORREL(ETL_Rtn!$C68:$C127,ETL_Rtn!X68:X127),"")</f>
        <v>-0.1668515590779438</v>
      </c>
      <c r="AE117" s="85">
        <f ca="1">IF(ISNUMBER(CORREL(ETL_Rtn!$C68:$C127,ETL_Rtn!Y68:Y127)),CORREL(ETL_Rtn!$C68:$C127,ETL_Rtn!Y68:Y127),"")</f>
        <v>-0.14066983096270605</v>
      </c>
      <c r="AF117" s="85">
        <f ca="1">IF(ISNUMBER(CORREL(ETL_Rtn!$C68:$C127,ETL_Rtn!Z68:Z127)),CORREL(ETL_Rtn!$C68:$C127,ETL_Rtn!Z68:Z127),"")</f>
        <v>-0.12907608316501126</v>
      </c>
      <c r="AG117" s="85">
        <f ca="1">IF(ISNUMBER(CORREL(ETL_Rtn!$C68:$C127,ETL_Rtn!AA68:AA127)),CORREL(ETL_Rtn!$C68:$C127,ETL_Rtn!AA68:AA127),"")</f>
        <v>-0.15047805029964986</v>
      </c>
      <c r="AH117" s="85">
        <f ca="1">IF(ISNUMBER(CORREL(ETL_Rtn!$C68:$C127,ETL_Rtn!AB68:AB127)),CORREL(ETL_Rtn!$C68:$C127,ETL_Rtn!AB68:AB127),"")</f>
        <v>-0.11391070385185541</v>
      </c>
      <c r="AI117" s="85">
        <f ca="1">IF(ISNUMBER(CORREL(ETL_Rtn!$C68:$C127,ETL_Rtn!AC68:AC127)),CORREL(ETL_Rtn!$C68:$C127,ETL_Rtn!AC68:AC127),"")</f>
        <v>0.21575076664103118</v>
      </c>
      <c r="AJ117" s="85">
        <f ca="1">IF(ISNUMBER(CORREL(ETL_Rtn!$C68:$C127,ETL_Rtn!AD68:AD127)),CORREL(ETL_Rtn!$C68:$C127,ETL_Rtn!AD68:AD127),"")</f>
        <v>9.367012078128481E-2</v>
      </c>
      <c r="AK117" s="85">
        <f ca="1">IF(ISNUMBER(CORREL(ETL_Rtn!$C68:$C127,ETL_Rtn!AE68:AE127)),CORREL(ETL_Rtn!$C68:$C127,ETL_Rtn!AE68:AE127),"")</f>
        <v>-0.18920071097489843</v>
      </c>
      <c r="AL117" s="85">
        <f ca="1">IF(ISNUMBER(CORREL(ETL_Rtn!$C68:$C127,ETL_Rtn!AF68:AF127)),CORREL(ETL_Rtn!$C68:$C127,ETL_Rtn!AF68:AF127),"")</f>
        <v>-0.19677688500887633</v>
      </c>
      <c r="AM117" s="85">
        <f ca="1">IF(ISNUMBER(CORREL(ETL_Rtn!$C68:$C127,ETL_Rtn!AG68:AG127)),CORREL(ETL_Rtn!$C68:$C127,ETL_Rtn!AG68:AG127),"")</f>
        <v>-5.2111274305068969E-2</v>
      </c>
      <c r="AN117" s="85">
        <f ca="1">IF(ISNUMBER(CORREL(ETL_Rtn!$C68:$C127,ETL_Rtn!AH68:AH127)),CORREL(ETL_Rtn!$C68:$C127,ETL_Rtn!AH68:AH127),"")</f>
        <v>-0.13288984324194333</v>
      </c>
      <c r="AO117" s="85">
        <f ca="1">IF(ISNUMBER(CORREL(ETL_Rtn!$C68:$C127,ETL_Rtn!AI68:AI127)),CORREL(ETL_Rtn!$C68:$C127,ETL_Rtn!AI68:AI127),"")</f>
        <v>-0.17914897876297914</v>
      </c>
      <c r="AP117" s="85">
        <f ca="1">IF(ISNUMBER(CORREL(ETL_Rtn!$C68:$C127,ETL_Rtn!AJ68:AJ127)),CORREL(ETL_Rtn!$C68:$C127,ETL_Rtn!AJ68:AJ127),"")</f>
        <v>-0.16401900412548764</v>
      </c>
      <c r="AQ117" s="85">
        <f ca="1">IF(ISNUMBER(CORREL(ETL_Rtn!$C68:$C127,ETL_Rtn!AK68:AK127)),CORREL(ETL_Rtn!$C68:$C127,ETL_Rtn!AK68:AK127),"")</f>
        <v>-0.22550762481369757</v>
      </c>
      <c r="AR117" s="85">
        <f ca="1">IF(ISNUMBER(CORREL(ETL_Rtn!$C68:$C127,ETL_Rtn!AL68:AL127)),CORREL(ETL_Rtn!$C68:$C127,ETL_Rtn!AL68:AL127),"")</f>
        <v>-0.15569830909773349</v>
      </c>
      <c r="AS117" s="85">
        <f ca="1">IF(ISNUMBER(CORREL(ETL_Rtn!$C68:$C127,ETL_Rtn!AM68:AM127)),CORREL(ETL_Rtn!$C68:$C127,ETL_Rtn!AM68:AM127),"")</f>
        <v>0.17202908915458454</v>
      </c>
      <c r="AT117" s="85">
        <f ca="1">IF(ISNUMBER(CORREL(ETL_Rtn!$C68:$C127,ETL_Rtn!AN68:AN127)),CORREL(ETL_Rtn!$C68:$C127,ETL_Rtn!AN68:AN127),"")</f>
        <v>0.23951515298633294</v>
      </c>
      <c r="AU117" s="85">
        <f ca="1">IF(ISNUMBER(CORREL(ETL_Rtn!$C68:$C127,ETL_Rtn!AO68:AO127)),CORREL(ETL_Rtn!$C68:$C127,ETL_Rtn!AO68:AO127),"")</f>
        <v>-2.8861476610425148E-2</v>
      </c>
      <c r="AV117" s="85">
        <f ca="1">IF(ISNUMBER(CORREL(ETL_Rtn!$C68:$C127,ETL_Rtn!AP68:AP127)),CORREL(ETL_Rtn!$C68:$C127,ETL_Rtn!AP68:AP127),"")</f>
        <v>4.6031288313160779E-2</v>
      </c>
      <c r="AW117" s="85">
        <f ca="1">IF(ISNUMBER(CORREL(ETL_Rtn!$C68:$C127,ETL_Rtn!AQ68:AQ127)),CORREL(ETL_Rtn!$C68:$C127,ETL_Rtn!AQ68:AQ127),"")</f>
        <v>0.14976172292299286</v>
      </c>
      <c r="AX117" s="85">
        <f ca="1">IF(ISNUMBER(CORREL(ETL_Rtn!$C68:$C127,ETL_Rtn!AR68:AR127)),CORREL(ETL_Rtn!$C68:$C127,ETL_Rtn!AR68:AR127),"")</f>
        <v>0.28889853427419054</v>
      </c>
      <c r="AY117" s="85">
        <f ca="1">IF(ISNUMBER(CORREL(ETL_Rtn!$C68:$C127,ETL_Rtn!AS68:AS127)),CORREL(ETL_Rtn!$C68:$C127,ETL_Rtn!AS68:AS127),"")</f>
        <v>-8.1088023529580625E-2</v>
      </c>
      <c r="AZ117" s="85">
        <f ca="1">IF(ISNUMBER(CORREL(ETL_Rtn!$C68:$C127,ETL_Rtn!AT68:AT127)),CORREL(ETL_Rtn!$C68:$C127,ETL_Rtn!AT68:AT127),"")</f>
        <v>-0.15974088085047555</v>
      </c>
      <c r="BA117" s="85">
        <f ca="1">IF(ISNUMBER(CORREL(ETL_Rtn!$C68:$C127,ETL_Rtn!AU68:AU127)),CORREL(ETL_Rtn!$C68:$C127,ETL_Rtn!AU68:AU127),"")</f>
        <v>-0.31775494237993213</v>
      </c>
      <c r="BB117" s="85">
        <f ca="1">IF(ISNUMBER(CORREL(ETL_Rtn!$C68:$C127,ETL_Rtn!AV68:AV127)),CORREL(ETL_Rtn!$C68:$C127,ETL_Rtn!AV68:AV127),"")</f>
        <v>-0.19325061333954141</v>
      </c>
      <c r="BC117" s="85">
        <f ca="1">IF(ISNUMBER(CORREL(ETL_Rtn!$C68:$C127,ETL_Rtn!AW68:AW127)),CORREL(ETL_Rtn!$C68:$C127,ETL_Rtn!AW68:AW127),"")</f>
        <v>-0.29907730290111906</v>
      </c>
      <c r="BD117" s="85">
        <f ca="1">IF(ISNUMBER(CORREL(ETL_Rtn!$C68:$C127,ETL_Rtn!AX68:AX127)),CORREL(ETL_Rtn!$C68:$C127,ETL_Rtn!AX68:AX127),"")</f>
        <v>-0.34518029539779177</v>
      </c>
      <c r="BE117" s="85">
        <f ca="1">IF(ISNUMBER(CORREL(ETL_Rtn!$C68:$C127,ETL_Rtn!AY68:AY127)),CORREL(ETL_Rtn!$C68:$C127,ETL_Rtn!AY68:AY127),"")</f>
        <v>-9.664461868833181E-2</v>
      </c>
      <c r="BF117" s="85">
        <f ca="1">IF(ISNUMBER(CORREL(ETL_Rtn!$C68:$C127,ETL_Rtn!AZ68:AZ127)),CORREL(ETL_Rtn!$C68:$C127,ETL_Rtn!AZ68:AZ127),"")</f>
        <v>-0.19686538970413331</v>
      </c>
      <c r="BG117" s="85">
        <f ca="1">IF(ISNUMBER(CORREL(ETL_Rtn!$C68:$C127,ETL_Rtn!BA68:BA127)),CORREL(ETL_Rtn!$C68:$C127,ETL_Rtn!BA68:BA127),"")</f>
        <v>-0.25783793401354571</v>
      </c>
      <c r="BH117" s="85">
        <f ca="1">IF(ISNUMBER(CORREL(ETL_Rtn!$C68:$C127,ETL_Rtn!BB68:BB127)),CORREL(ETL_Rtn!$C68:$C127,ETL_Rtn!BB68:BB127),"")</f>
        <v>-9.0293608257167771E-2</v>
      </c>
      <c r="BI117" s="85">
        <f ca="1">IF(ISNUMBER(CORREL(ETL_Rtn!$C68:$C127,ETL_Rtn!BC68:BC127)),CORREL(ETL_Rtn!$C68:$C127,ETL_Rtn!BC68:BC127),"")</f>
        <v>-0.1959410637427948</v>
      </c>
      <c r="BJ117" s="85">
        <f ca="1">IF(ISNUMBER(CORREL(ETL_Rtn!$C68:$C127,ETL_Rtn!BD68:BD127)),CORREL(ETL_Rtn!$C68:$C127,ETL_Rtn!BD68:BD127),"")</f>
        <v>-0.39272497578795812</v>
      </c>
      <c r="BK117" s="85">
        <f ca="1">IF(ISNUMBER(CORREL(ETL_Rtn!$C68:$C127,ETL_Rtn!BE68:BE127)),CORREL(ETL_Rtn!$C68:$C127,ETL_Rtn!BE68:BE127),"")</f>
        <v>-0.375433309116735</v>
      </c>
      <c r="BL117" s="85">
        <f ca="1">IF(ISNUMBER(CORREL(ETL_Rtn!$C68:$C127,ETL_Rtn!BF68:BF127)),CORREL(ETL_Rtn!$C68:$C127,ETL_Rtn!BF68:BF127),"")</f>
        <v>3.5395885879035298E-2</v>
      </c>
      <c r="BM117" s="85">
        <f ca="1">IF(ISNUMBER(CORREL(ETL_Rtn!$C68:$C127,ETL_Rtn!BG68:BG127)),CORREL(ETL_Rtn!$C68:$C127,ETL_Rtn!BG68:BG127),"")</f>
        <v>8.8052089139380674E-2</v>
      </c>
      <c r="BN117" s="85">
        <f ca="1">IF(ISNUMBER(CORREL(ETL_Rtn!$C68:$C127,ETL_Rtn!BH68:BH127)),CORREL(ETL_Rtn!$C68:$C127,ETL_Rtn!BH68:BH127),"")</f>
        <v>0.16940247538968942</v>
      </c>
      <c r="BO117" s="85">
        <f ca="1">IF(ISNUMBER(CORREL(ETL_Rtn!$C68:$C127,ETL_Rtn!BI68:BI127)),CORREL(ETL_Rtn!$C68:$C127,ETL_Rtn!BI68:BI127),"")</f>
        <v>0.27991799234821485</v>
      </c>
      <c r="BP117" s="85">
        <f ca="1">IF(ISNUMBER(CORREL(ETL_Rtn!$C68:$C127,ETL_Rtn!BJ68:BJ127)),CORREL(ETL_Rtn!$C68:$C127,ETL_Rtn!BJ68:BJ127),"")</f>
        <v>-3.0014968664487999E-2</v>
      </c>
      <c r="BQ117" s="85">
        <f ca="1">IF(ISNUMBER(CORREL(ETL_Rtn!$C68:$C127,ETL_Rtn!BK68:BK127)),CORREL(ETL_Rtn!$C68:$C127,ETL_Rtn!BK68:BK127),"")</f>
        <v>0.16033167224629835</v>
      </c>
      <c r="BR117" s="85">
        <f ca="1">IF(ISNUMBER(CORREL(ETL_Rtn!$C68:$C127,ETL_Rtn!BL68:BL127)),CORREL(ETL_Rtn!$C68:$C127,ETL_Rtn!BL68:BL127),"")</f>
        <v>4.6986230168126711E-2</v>
      </c>
      <c r="BS117" s="85">
        <f ca="1">IF(ISNUMBER(CORREL(ETL_Rtn!$C68:$C127,ETL_Rtn!BM68:BM127)),CORREL(ETL_Rtn!$C68:$C127,ETL_Rtn!BM68:BM127),"")</f>
        <v>0.11089016528464828</v>
      </c>
      <c r="BT117" s="85">
        <f ca="1">IF(ISNUMBER(CORREL(ETL_Rtn!$C68:$C127,ETL_Rtn!BN68:BN127)),CORREL(ETL_Rtn!$C68:$C127,ETL_Rtn!BN68:BN127),"")</f>
        <v>0.15439968676554774</v>
      </c>
      <c r="BU117" s="85">
        <f ca="1">IF(ISNUMBER(CORREL(ETL_Rtn!$C68:$C127,ETL_Rtn!BO68:BO127)),CORREL(ETL_Rtn!$C68:$C127,ETL_Rtn!BO68:BO127),"")</f>
        <v>-0.18979215646818129</v>
      </c>
      <c r="BV117" s="85">
        <f ca="1">IF(ISNUMBER(CORREL(ETL_Rtn!$C68:$C127,ETL_Rtn!BP68:BP127)),CORREL(ETL_Rtn!$C68:$C127,ETL_Rtn!BP68:BP127),"")</f>
        <v>2.8619799262389257E-2</v>
      </c>
      <c r="BW117" s="85">
        <f ca="1">IF(ISNUMBER(CORREL(ETL_Rtn!$C68:$C127,ETL_Rtn!BQ68:BQ127)),CORREL(ETL_Rtn!$C68:$C127,ETL_Rtn!BQ68:BQ127),"")</f>
        <v>-0.20193528100553557</v>
      </c>
      <c r="BY117" s="85">
        <f ca="1">VLOOKUP($E117,ETL_Price!$B$5:$CB$187,Main!BY$51,0)</f>
        <v>2684.57</v>
      </c>
      <c r="BZ117" s="85">
        <f ca="1">VLOOKUP($E117,ETL_Price!$B$5:$CB$187,Main!BZ$51,0)</f>
        <v>3570.78</v>
      </c>
      <c r="CA117" s="85">
        <f ca="1">VLOOKUP($E117,ETL_Price!$B$5:$CB$187,Main!CA$51,0)</f>
        <v>75133.429999999993</v>
      </c>
      <c r="CB117" s="85">
        <f ca="1">VLOOKUP($E117,ETL_Price!$B$5:$CB$187,Main!CB$51,0)</f>
        <v>22866.1</v>
      </c>
      <c r="CC117" s="85">
        <f ca="1">VLOOKUP($E117,ETL_Price!$B$5:$CB$187,Main!CC$51,0)</f>
        <v>29367.06</v>
      </c>
      <c r="CD117" s="85">
        <f ca="1">VLOOKUP($E117,ETL_Price!$B$5:$CB$187,Main!CD$51,0)</f>
        <v>11596.94</v>
      </c>
      <c r="CE117" s="85">
        <f ca="1">VLOOKUP($E117,ETL_Price!$B$5:$CB$187,Main!CE$51,0)</f>
        <v>2209.0100000000002</v>
      </c>
      <c r="CF117" s="85">
        <f ca="1">VLOOKUP($E117,ETL_Price!$B$5:$CB$187,Main!CF$51,0)</f>
        <v>2475.6799999999998</v>
      </c>
      <c r="CG117" s="85">
        <f ca="1">VLOOKUP($E117,ETL_Price!$B$5:$CB$187,Main!CG$51,0)</f>
        <v>220.9845</v>
      </c>
      <c r="CH117" s="85">
        <f ca="1">VLOOKUP($E117,ETL_Price!$B$5:$CB$187,Main!CH$51,0)</f>
        <v>276.52</v>
      </c>
      <c r="CI117" s="85">
        <f ca="1">VLOOKUP($E117,ETL_Price!$B$5:$CB$187,Main!CI$51,0)</f>
        <v>260.2</v>
      </c>
      <c r="CJ117" s="85">
        <f ca="1">VLOOKUP($E117,ETL_Price!$B$5:$CB$187,Main!CJ$51,0)</f>
        <v>240</v>
      </c>
      <c r="CK117" s="85">
        <f ca="1">VLOOKUP($E117,ETL_Price!$B$5:$CB$187,Main!CK$51,0)</f>
        <v>236.13399999999999</v>
      </c>
      <c r="CL117" s="85">
        <f ca="1">VLOOKUP($E117,ETL_Price!$B$5:$CB$187,Main!CL$51,0)</f>
        <v>227.97380000000001</v>
      </c>
      <c r="CM117" s="85">
        <f ca="1">VLOOKUP($E117,ETL_Price!$B$5:$CB$187,Main!CM$51,0)</f>
        <v>127.2907</v>
      </c>
      <c r="CN117" s="85">
        <f ca="1">VLOOKUP($E117,ETL_Price!$B$5:$CB$187,Main!CN$51,0)</f>
        <v>222.86320000000001</v>
      </c>
      <c r="CO117" s="85">
        <f ca="1">VLOOKUP($E117,ETL_Price!$B$5:$CB$187,Main!CO$51,0)</f>
        <v>71.08</v>
      </c>
      <c r="CP117" s="85">
        <f ca="1">VLOOKUP($E117,ETL_Price!$B$5:$CB$187,Main!CP$51,0)</f>
        <v>126.52</v>
      </c>
      <c r="CQ117" s="85">
        <f ca="1">VLOOKUP($E117,ETL_Price!$B$5:$CB$187,Main!CQ$51,0)</f>
        <v>480.68020000000001</v>
      </c>
      <c r="CR117" s="85">
        <f ca="1">VLOOKUP($E117,ETL_Price!$B$5:$CB$187,Main!CR$51,0)</f>
        <v>216.81309999999999</v>
      </c>
      <c r="CS117" s="85">
        <f ca="1">VLOOKUP($E117,ETL_Price!$B$5:$CB$187,Main!CS$51,0)</f>
        <v>255.42429999999999</v>
      </c>
      <c r="CT117" s="85">
        <f ca="1">VLOOKUP($E117,ETL_Price!$B$5:$CB$187,Main!CT$51,0)</f>
        <v>2036.38</v>
      </c>
      <c r="CU117" s="85">
        <f ca="1">VLOOKUP($E117,ETL_Price!$B$5:$CB$187,Main!CU$51,0)</f>
        <v>2188.46</v>
      </c>
      <c r="CV117" s="85">
        <f ca="1">VLOOKUP($E117,ETL_Price!$B$5:$CB$187,Main!CV$51,0)</f>
        <v>2882.06</v>
      </c>
      <c r="CW117" s="85">
        <f ca="1">VLOOKUP($E117,ETL_Price!$B$5:$CB$187,Main!CW$51,0)</f>
        <v>150.21860000000001</v>
      </c>
      <c r="CX117" s="85">
        <f ca="1">VLOOKUP($E117,ETL_Price!$B$5:$CB$187,Main!CX$51,0)</f>
        <v>1304.6199999999999</v>
      </c>
      <c r="CY117" s="85">
        <f ca="1">VLOOKUP($E117,ETL_Price!$B$5:$CB$187,Main!CY$51,0)</f>
        <v>214.23609999999999</v>
      </c>
      <c r="CZ117" s="85">
        <f ca="1">VLOOKUP($E117,ETL_Price!$B$5:$CB$187,Main!CZ$51,0)</f>
        <v>190.8622</v>
      </c>
      <c r="DA117" s="85">
        <f ca="1">VLOOKUP($E117,ETL_Price!$B$5:$CB$187,Main!DA$51,0)</f>
        <v>287.0498</v>
      </c>
      <c r="DB117" s="85">
        <f ca="1">VLOOKUP($E117,ETL_Price!$B$5:$CB$187,Main!DB$51,0)</f>
        <v>203.59219999999999</v>
      </c>
      <c r="DC117" s="85">
        <f ca="1">VLOOKUP($E117,ETL_Price!$B$5:$CB$187,Main!DC$51,0)</f>
        <v>203.04519999999999</v>
      </c>
      <c r="DD117" s="85">
        <f ca="1">VLOOKUP($E117,ETL_Price!$B$5:$CB$187,Main!DD$51,0)</f>
        <v>225.25559999999999</v>
      </c>
      <c r="DE117" s="85">
        <f ca="1">VLOOKUP($E117,ETL_Price!$B$5:$CB$187,Main!DE$51,0)</f>
        <v>218.67740000000001</v>
      </c>
      <c r="DF117" s="85">
        <f ca="1">VLOOKUP($E117,ETL_Price!$B$5:$CB$187,Main!DF$51,0)</f>
        <v>284.93939999999998</v>
      </c>
      <c r="DG117" s="85">
        <f ca="1">VLOOKUP($E117,ETL_Price!$B$5:$CB$187,Main!DG$51,0)</f>
        <v>2.4826000000000001</v>
      </c>
      <c r="DH117" s="85">
        <f ca="1">VLOOKUP($E117,ETL_Price!$B$5:$CB$187,Main!DH$51,0)</f>
        <v>0.41699999999999998</v>
      </c>
      <c r="DI117" s="85">
        <f ca="1">VLOOKUP($E117,ETL_Price!$B$5:$CB$187,Main!DI$51,0)</f>
        <v>1.8407</v>
      </c>
      <c r="DJ117" s="85">
        <f ca="1">VLOOKUP($E117,ETL_Price!$B$5:$CB$187,Main!DJ$51,0)</f>
        <v>1.9474</v>
      </c>
      <c r="DK117" s="85">
        <f ca="1">VLOOKUP($E117,ETL_Price!$B$5:$CB$187,Main!DK$51,0)</f>
        <v>2.3125</v>
      </c>
      <c r="DL117" s="85">
        <f ca="1">VLOOKUP($E117,ETL_Price!$B$5:$CB$187,Main!DL$51,0)</f>
        <v>1.4219999999999999</v>
      </c>
      <c r="DM117" s="85">
        <f ca="1">VLOOKUP($E117,ETL_Price!$B$5:$CB$187,Main!DM$51,0)</f>
        <v>31.960899999999999</v>
      </c>
      <c r="DN117" s="85">
        <f ca="1">VLOOKUP($E117,ETL_Price!$B$5:$CB$187,Main!DN$51,0)</f>
        <v>-1.63</v>
      </c>
      <c r="DO117" s="85">
        <f ca="1">VLOOKUP($E117,ETL_Price!$B$5:$CB$187,Main!DO$51,0)</f>
        <v>231.679</v>
      </c>
      <c r="DP117" s="85">
        <f ca="1">VLOOKUP($E117,ETL_Price!$B$5:$CB$187,Main!DP$51,0)</f>
        <v>106.931</v>
      </c>
      <c r="DQ117" s="85">
        <f ca="1">VLOOKUP($E117,ETL_Price!$B$5:$CB$187,Main!DQ$51,0)</f>
        <v>48.55</v>
      </c>
      <c r="DR117" s="85">
        <f ca="1">VLOOKUP($E117,ETL_Price!$B$5:$CB$187,Main!DR$51,0)</f>
        <v>306.80500000000001</v>
      </c>
      <c r="DS117" s="85">
        <f ca="1">VLOOKUP($E117,ETL_Price!$B$5:$CB$187,Main!DS$51,0)</f>
        <v>120.803</v>
      </c>
      <c r="DT117" s="85">
        <f ca="1">VLOOKUP($E117,ETL_Price!$B$5:$CB$187,Main!DT$51,0)</f>
        <v>224.92500000000001</v>
      </c>
      <c r="DU117" s="85">
        <f ca="1">VLOOKUP($E117,ETL_Price!$B$5:$CB$187,Main!DU$51,0)</f>
        <v>159.7825</v>
      </c>
      <c r="DV117" s="85">
        <f ca="1">VLOOKUP($E117,ETL_Price!$B$5:$CB$187,Main!DV$51,0)</f>
        <v>435.65550000000002</v>
      </c>
      <c r="DW117" s="85">
        <f ca="1">VLOOKUP($E117,ETL_Price!$B$5:$CB$187,Main!DW$51,0)</f>
        <v>9.6199999999999992</v>
      </c>
      <c r="DX117" s="85">
        <f ca="1">VLOOKUP($E117,ETL_Price!$B$5:$CB$187,Main!DX$51,0)</f>
        <v>13.49</v>
      </c>
      <c r="DY117" s="85">
        <f ca="1">VLOOKUP($E117,ETL_Price!$B$5:$CB$187,Main!DY$51,0)</f>
        <v>7.09</v>
      </c>
      <c r="DZ117" s="85">
        <f ca="1">VLOOKUP($E117,ETL_Price!$B$5:$CB$187,Main!DZ$51,0)</f>
        <v>4.1325000000000003</v>
      </c>
      <c r="EA117" s="85">
        <f ca="1">VLOOKUP($E117,ETL_Price!$B$5:$CB$187,Main!EA$51,0)</f>
        <v>1267.3</v>
      </c>
      <c r="EB117" s="85">
        <f ca="1">VLOOKUP($E117,ETL_Price!$B$5:$CB$187,Main!EB$51,0)</f>
        <v>16.152000000000001</v>
      </c>
      <c r="EC117" s="85">
        <f ca="1">VLOOKUP($E117,ETL_Price!$B$5:$CB$187,Main!EC$51,0)</f>
        <v>58.36</v>
      </c>
      <c r="ED117" s="85">
        <f ca="1">VLOOKUP($E117,ETL_Price!$B$5:$CB$187,Main!ED$51,0)</f>
        <v>6.5663999999999998</v>
      </c>
      <c r="EE117" s="85">
        <f ca="1">VLOOKUP($E117,ETL_Price!$B$5:$CB$187,Main!EE$51,0)</f>
        <v>108.97</v>
      </c>
      <c r="EF117" s="85">
        <f ca="1">VLOOKUP($E117,ETL_Price!$B$5:$CB$187,Main!EF$51,0)</f>
        <v>1.1874</v>
      </c>
      <c r="EG117" s="85">
        <f ca="1">VLOOKUP($E117,ETL_Price!$B$5:$CB$187,Main!EG$51,0)</f>
        <v>1.3386</v>
      </c>
      <c r="EH117" s="85">
        <f ca="1">VLOOKUP($E117,ETL_Price!$B$5:$CB$187,Main!EH$51,0)</f>
        <v>113.33</v>
      </c>
      <c r="EI117" s="85">
        <f ca="1">VLOOKUP($E117,ETL_Price!$B$5:$CB$187,Main!EI$51,0)</f>
        <v>58.475299999999997</v>
      </c>
      <c r="EJ117" s="85">
        <f ca="1">VLOOKUP($E117,ETL_Price!$B$5:$CB$187,Main!EJ$51,0)</f>
        <v>12.761800000000001</v>
      </c>
      <c r="EK117" s="85">
        <f ca="1">VLOOKUP($E117,ETL_Price!$B$5:$CB$187,Main!EK$51,0)</f>
        <v>3.3067000000000002</v>
      </c>
    </row>
    <row r="118" spans="3:141">
      <c r="C118" s="85">
        <f>MATCH(E118,ETL_Price!$B$5:$B$187,0)</f>
        <v>65</v>
      </c>
      <c r="E118" s="119">
        <f>IF(ISNUMBER(Equities!$C70),Equities!B70,"")</f>
        <v>43089</v>
      </c>
      <c r="F118" s="120">
        <f ca="1">IF(ISNUMBER(OFFSET(INDIRECT($F$50),Main!$C118,1)),OFFSET(INDIRECT($F$50),Main!$C118,1)/100,"")</f>
        <v>0.146838</v>
      </c>
      <c r="G118" s="120">
        <f ca="1">IF(ISNUMBER(VLOOKUP($E118,ETL_Price!$B$5:$DV$187,G$50,0)),VLOOKUP($E118,ETL_Price!$B$5:$DV$187,G$50,0)/100,"")</f>
        <v>5.67E-2</v>
      </c>
      <c r="H118" s="120">
        <f ca="1">IF(ISNUMBER(VLOOKUP($E118,ETL_Price!$B$5:$DV$187,H$50,0)),VLOOKUP($E118,ETL_Price!$B$5:$DV$187,H$50,0)/100,"")</f>
        <v>0.13720000000000002</v>
      </c>
      <c r="I118" s="120">
        <f ca="1">IF(ISNUMBER(VLOOKUP($E118,ETL_Price!$B$5:$DV$187,I$50,0)),VLOOKUP($E118,ETL_Price!$B$5:$DV$187,I$50,0)/100,"")</f>
        <v>0.1898</v>
      </c>
      <c r="K118" s="85">
        <f ca="1">IF(ISNUMBER(CORREL(ETL_Rtn!$C69:$C128,ETL_Rtn!E69:E128)),CORREL(ETL_Rtn!$C69:$C128,ETL_Rtn!E69:E128),"")</f>
        <v>0.23076369480894618</v>
      </c>
      <c r="L118" s="85">
        <f ca="1">IF(ISNUMBER(CORREL(ETL_Rtn!$C69:$C128,ETL_Rtn!F69:F128)),CORREL(ETL_Rtn!$C69:$C128,ETL_Rtn!F69:F128),"")</f>
        <v>0.14058871868914485</v>
      </c>
      <c r="M118" s="85">
        <f ca="1">IF(ISNUMBER(CORREL(ETL_Rtn!$C69:$C128,ETL_Rtn!G69:G128)),CORREL(ETL_Rtn!$C69:$C128,ETL_Rtn!G69:G128),"")</f>
        <v>0.20575658476524442</v>
      </c>
      <c r="N118" s="85">
        <f ca="1">IF(ISNUMBER(CORREL(ETL_Rtn!$C69:$C128,ETL_Rtn!H69:H128)),CORREL(ETL_Rtn!$C69:$C128,ETL_Rtn!H69:H128),"")</f>
        <v>0.42574852279207626</v>
      </c>
      <c r="O118" s="85">
        <f ca="1">IF(ISNUMBER(CORREL(ETL_Rtn!$C69:$C128,ETL_Rtn!I69:I128)),CORREL(ETL_Rtn!$C69:$C128,ETL_Rtn!I69:I128),"")</f>
        <v>0.83596318967785432</v>
      </c>
      <c r="P118" s="85">
        <f ca="1">IF(ISNUMBER(CORREL(ETL_Rtn!$C69:$C128,ETL_Rtn!J69:J128)),CORREL(ETL_Rtn!$C69:$C128,ETL_Rtn!J69:J128),"")</f>
        <v>0.76955363742928862</v>
      </c>
      <c r="Q118" s="85">
        <f ca="1">IF(ISNUMBER(CORREL(ETL_Rtn!$C69:$C128,ETL_Rtn!K69:K128)),CORREL(ETL_Rtn!$C69:$C128,ETL_Rtn!K69:K128),"")</f>
        <v>0.17343658117932714</v>
      </c>
      <c r="R118" s="85">
        <f ca="1">IF(ISNUMBER(CORREL(ETL_Rtn!$C69:$C128,ETL_Rtn!L69:L128)),CORREL(ETL_Rtn!$C69:$C128,ETL_Rtn!L69:L128),"")</f>
        <v>0.31012512896214417</v>
      </c>
      <c r="S118" s="85">
        <f ca="1">IF(ISNUMBER(CORREL(ETL_Rtn!$C69:$C128,ETL_Rtn!M69:M128)),CORREL(ETL_Rtn!$C69:$C128,ETL_Rtn!M69:M128),"")</f>
        <v>0.28785528078017703</v>
      </c>
      <c r="T118" s="85">
        <f ca="1">IF(ISNUMBER(CORREL(ETL_Rtn!$C69:$C128,ETL_Rtn!N69:N128)),CORREL(ETL_Rtn!$C69:$C128,ETL_Rtn!N69:N128),"")</f>
        <v>0.38031735452083443</v>
      </c>
      <c r="U118" s="85">
        <f ca="1">IF(ISNUMBER(CORREL(ETL_Rtn!$C69:$C128,ETL_Rtn!O69:O128)),CORREL(ETL_Rtn!$C69:$C128,ETL_Rtn!O69:O128),"")</f>
        <v>0.11471459842298182</v>
      </c>
      <c r="V118" s="85">
        <f ca="1">IF(ISNUMBER(CORREL(ETL_Rtn!$C69:$C128,ETL_Rtn!P69:P128)),CORREL(ETL_Rtn!$C69:$C128,ETL_Rtn!P69:P128),"")</f>
        <v>0.42905080600334838</v>
      </c>
      <c r="W118" s="85">
        <f ca="1">IF(ISNUMBER(CORREL(ETL_Rtn!$C69:$C128,ETL_Rtn!Q69:Q128)),CORREL(ETL_Rtn!$C69:$C128,ETL_Rtn!Q69:Q128),"")</f>
        <v>0.11230509455454035</v>
      </c>
      <c r="X118" s="85">
        <f ca="1">IF(ISNUMBER(CORREL(ETL_Rtn!$C69:$C128,ETL_Rtn!R69:R128)),CORREL(ETL_Rtn!$C69:$C128,ETL_Rtn!R69:R128),"")</f>
        <v>0.18057145615618642</v>
      </c>
      <c r="Y118" s="85">
        <f ca="1">IF(ISNUMBER(CORREL(ETL_Rtn!$C69:$C128,ETL_Rtn!S69:S128)),CORREL(ETL_Rtn!$C69:$C128,ETL_Rtn!S69:S128),"")</f>
        <v>0.14434862077249666</v>
      </c>
      <c r="Z118" s="85">
        <f ca="1">IF(ISNUMBER(CORREL(ETL_Rtn!$C69:$C128,ETL_Rtn!T69:T128)),CORREL(ETL_Rtn!$C69:$C128,ETL_Rtn!T69:T128),"")</f>
        <v>0.17603648938406155</v>
      </c>
      <c r="AA118" s="85">
        <f ca="1">IF(ISNUMBER(CORREL(ETL_Rtn!$C69:$C128,ETL_Rtn!U69:U128)),CORREL(ETL_Rtn!$C69:$C128,ETL_Rtn!U69:U128),"")</f>
        <v>5.9257709242729661E-2</v>
      </c>
      <c r="AB118" s="85">
        <f ca="1">IF(ISNUMBER(CORREL(ETL_Rtn!$C69:$C128,ETL_Rtn!V69:V128)),CORREL(ETL_Rtn!$C69:$C128,ETL_Rtn!V69:V128),"")</f>
        <v>-5.498403121519501E-2</v>
      </c>
      <c r="AC118" s="85">
        <f ca="1">IF(ISNUMBER(CORREL(ETL_Rtn!$C69:$C128,ETL_Rtn!W69:W128)),CORREL(ETL_Rtn!$C69:$C128,ETL_Rtn!W69:W128),"")</f>
        <v>-0.16073866037261236</v>
      </c>
      <c r="AD118" s="85">
        <f ca="1">IF(ISNUMBER(CORREL(ETL_Rtn!$C69:$C128,ETL_Rtn!X69:X128)),CORREL(ETL_Rtn!$C69:$C128,ETL_Rtn!X69:X128),"")</f>
        <v>-0.16288992465695112</v>
      </c>
      <c r="AE118" s="85">
        <f ca="1">IF(ISNUMBER(CORREL(ETL_Rtn!$C69:$C128,ETL_Rtn!Y69:Y128)),CORREL(ETL_Rtn!$C69:$C128,ETL_Rtn!Y69:Y128),"")</f>
        <v>-0.15305337100411193</v>
      </c>
      <c r="AF118" s="85">
        <f ca="1">IF(ISNUMBER(CORREL(ETL_Rtn!$C69:$C128,ETL_Rtn!Z69:Z128)),CORREL(ETL_Rtn!$C69:$C128,ETL_Rtn!Z69:Z128),"")</f>
        <v>-0.14689297781854274</v>
      </c>
      <c r="AG118" s="85">
        <f ca="1">IF(ISNUMBER(CORREL(ETL_Rtn!$C69:$C128,ETL_Rtn!AA69:AA128)),CORREL(ETL_Rtn!$C69:$C128,ETL_Rtn!AA69:AA128),"")</f>
        <v>-0.16499297500045235</v>
      </c>
      <c r="AH118" s="85">
        <f ca="1">IF(ISNUMBER(CORREL(ETL_Rtn!$C69:$C128,ETL_Rtn!AB69:AB128)),CORREL(ETL_Rtn!$C69:$C128,ETL_Rtn!AB69:AB128),"")</f>
        <v>-0.13707007391044645</v>
      </c>
      <c r="AI118" s="85">
        <f ca="1">IF(ISNUMBER(CORREL(ETL_Rtn!$C69:$C128,ETL_Rtn!AC69:AC128)),CORREL(ETL_Rtn!$C69:$C128,ETL_Rtn!AC69:AC128),"")</f>
        <v>0.24116598976550346</v>
      </c>
      <c r="AJ118" s="85">
        <f ca="1">IF(ISNUMBER(CORREL(ETL_Rtn!$C69:$C128,ETL_Rtn!AD69:AD128)),CORREL(ETL_Rtn!$C69:$C128,ETL_Rtn!AD69:AD128),"")</f>
        <v>7.8117117076199422E-2</v>
      </c>
      <c r="AK118" s="85">
        <f ca="1">IF(ISNUMBER(CORREL(ETL_Rtn!$C69:$C128,ETL_Rtn!AE69:AE128)),CORREL(ETL_Rtn!$C69:$C128,ETL_Rtn!AE69:AE128),"")</f>
        <v>-0.15387992089711836</v>
      </c>
      <c r="AL118" s="85">
        <f ca="1">IF(ISNUMBER(CORREL(ETL_Rtn!$C69:$C128,ETL_Rtn!AF69:AF128)),CORREL(ETL_Rtn!$C69:$C128,ETL_Rtn!AF69:AF128),"")</f>
        <v>-0.16127914038329033</v>
      </c>
      <c r="AM118" s="85">
        <f ca="1">IF(ISNUMBER(CORREL(ETL_Rtn!$C69:$C128,ETL_Rtn!AG69:AG128)),CORREL(ETL_Rtn!$C69:$C128,ETL_Rtn!AG69:AG128),"")</f>
        <v>-3.938193166176427E-2</v>
      </c>
      <c r="AN118" s="85">
        <f ca="1">IF(ISNUMBER(CORREL(ETL_Rtn!$C69:$C128,ETL_Rtn!AH69:AH128)),CORREL(ETL_Rtn!$C69:$C128,ETL_Rtn!AH69:AH128),"")</f>
        <v>-9.2721951408479927E-2</v>
      </c>
      <c r="AO118" s="85">
        <f ca="1">IF(ISNUMBER(CORREL(ETL_Rtn!$C69:$C128,ETL_Rtn!AI69:AI128)),CORREL(ETL_Rtn!$C69:$C128,ETL_Rtn!AI69:AI128),"")</f>
        <v>-0.16688279330806871</v>
      </c>
      <c r="AP118" s="85">
        <f ca="1">IF(ISNUMBER(CORREL(ETL_Rtn!$C69:$C128,ETL_Rtn!AJ69:AJ128)),CORREL(ETL_Rtn!$C69:$C128,ETL_Rtn!AJ69:AJ128),"")</f>
        <v>-0.13679181858391953</v>
      </c>
      <c r="AQ118" s="85">
        <f ca="1">IF(ISNUMBER(CORREL(ETL_Rtn!$C69:$C128,ETL_Rtn!AK69:AK128)),CORREL(ETL_Rtn!$C69:$C128,ETL_Rtn!AK69:AK128),"")</f>
        <v>-0.1903036355609716</v>
      </c>
      <c r="AR118" s="85">
        <f ca="1">IF(ISNUMBER(CORREL(ETL_Rtn!$C69:$C128,ETL_Rtn!AL69:AL128)),CORREL(ETL_Rtn!$C69:$C128,ETL_Rtn!AL69:AL128),"")</f>
        <v>-9.8612996903996136E-2</v>
      </c>
      <c r="AS118" s="85">
        <f ca="1">IF(ISNUMBER(CORREL(ETL_Rtn!$C69:$C128,ETL_Rtn!AM69:AM128)),CORREL(ETL_Rtn!$C69:$C128,ETL_Rtn!AM69:AM128),"")</f>
        <v>0.18109405523665506</v>
      </c>
      <c r="AT118" s="85">
        <f ca="1">IF(ISNUMBER(CORREL(ETL_Rtn!$C69:$C128,ETL_Rtn!AN69:AN128)),CORREL(ETL_Rtn!$C69:$C128,ETL_Rtn!AN69:AN128),"")</f>
        <v>0.22992380363127529</v>
      </c>
      <c r="AU118" s="85">
        <f ca="1">IF(ISNUMBER(CORREL(ETL_Rtn!$C69:$C128,ETL_Rtn!AO69:AO128)),CORREL(ETL_Rtn!$C69:$C128,ETL_Rtn!AO69:AO128),"")</f>
        <v>-5.0400244465840079E-2</v>
      </c>
      <c r="AV118" s="85">
        <f ca="1">IF(ISNUMBER(CORREL(ETL_Rtn!$C69:$C128,ETL_Rtn!AP69:AP128)),CORREL(ETL_Rtn!$C69:$C128,ETL_Rtn!AP69:AP128),"")</f>
        <v>2.1509000761514598E-2</v>
      </c>
      <c r="AW118" s="85">
        <f ca="1">IF(ISNUMBER(CORREL(ETL_Rtn!$C69:$C128,ETL_Rtn!AQ69:AQ128)),CORREL(ETL_Rtn!$C69:$C128,ETL_Rtn!AQ69:AQ128),"")</f>
        <v>0.13451112534810547</v>
      </c>
      <c r="AX118" s="85">
        <f ca="1">IF(ISNUMBER(CORREL(ETL_Rtn!$C69:$C128,ETL_Rtn!AR69:AR128)),CORREL(ETL_Rtn!$C69:$C128,ETL_Rtn!AR69:AR128),"")</f>
        <v>0.2959132201323379</v>
      </c>
      <c r="AY118" s="85">
        <f ca="1">IF(ISNUMBER(CORREL(ETL_Rtn!$C69:$C128,ETL_Rtn!AS69:AS128)),CORREL(ETL_Rtn!$C69:$C128,ETL_Rtn!AS69:AS128),"")</f>
        <v>-7.0508825547674611E-2</v>
      </c>
      <c r="AZ118" s="85">
        <f ca="1">IF(ISNUMBER(CORREL(ETL_Rtn!$C69:$C128,ETL_Rtn!AT69:AT128)),CORREL(ETL_Rtn!$C69:$C128,ETL_Rtn!AT69:AT128),"")</f>
        <v>-0.15551013959511548</v>
      </c>
      <c r="BA118" s="85">
        <f ca="1">IF(ISNUMBER(CORREL(ETL_Rtn!$C69:$C128,ETL_Rtn!AU69:AU128)),CORREL(ETL_Rtn!$C69:$C128,ETL_Rtn!AU69:AU128),"")</f>
        <v>-0.31342484218837502</v>
      </c>
      <c r="BB118" s="85">
        <f ca="1">IF(ISNUMBER(CORREL(ETL_Rtn!$C69:$C128,ETL_Rtn!AV69:AV128)),CORREL(ETL_Rtn!$C69:$C128,ETL_Rtn!AV69:AV128),"")</f>
        <v>-0.18922101714573406</v>
      </c>
      <c r="BC118" s="85">
        <f ca="1">IF(ISNUMBER(CORREL(ETL_Rtn!$C69:$C128,ETL_Rtn!AW69:AW128)),CORREL(ETL_Rtn!$C69:$C128,ETL_Rtn!AW69:AW128),"")</f>
        <v>-0.27918287816281395</v>
      </c>
      <c r="BD118" s="85">
        <f ca="1">IF(ISNUMBER(CORREL(ETL_Rtn!$C69:$C128,ETL_Rtn!AX69:AX128)),CORREL(ETL_Rtn!$C69:$C128,ETL_Rtn!AX69:AX128),"")</f>
        <v>-0.33581994419697309</v>
      </c>
      <c r="BE118" s="85">
        <f ca="1">IF(ISNUMBER(CORREL(ETL_Rtn!$C69:$C128,ETL_Rtn!AY69:AY128)),CORREL(ETL_Rtn!$C69:$C128,ETL_Rtn!AY69:AY128),"")</f>
        <v>-9.5908727772071323E-2</v>
      </c>
      <c r="BF118" s="85">
        <f ca="1">IF(ISNUMBER(CORREL(ETL_Rtn!$C69:$C128,ETL_Rtn!AZ69:AZ128)),CORREL(ETL_Rtn!$C69:$C128,ETL_Rtn!AZ69:AZ128),"")</f>
        <v>-0.20522704096492364</v>
      </c>
      <c r="BG118" s="85">
        <f ca="1">IF(ISNUMBER(CORREL(ETL_Rtn!$C69:$C128,ETL_Rtn!BA69:BA128)),CORREL(ETL_Rtn!$C69:$C128,ETL_Rtn!BA69:BA128),"")</f>
        <v>-0.26680108929573343</v>
      </c>
      <c r="BH118" s="85">
        <f ca="1">IF(ISNUMBER(CORREL(ETL_Rtn!$C69:$C128,ETL_Rtn!BB69:BB128)),CORREL(ETL_Rtn!$C69:$C128,ETL_Rtn!BB69:BB128),"")</f>
        <v>-9.3557160052835264E-2</v>
      </c>
      <c r="BI118" s="85">
        <f ca="1">IF(ISNUMBER(CORREL(ETL_Rtn!$C69:$C128,ETL_Rtn!BC69:BC128)),CORREL(ETL_Rtn!$C69:$C128,ETL_Rtn!BC69:BC128),"")</f>
        <v>-0.18393096264671716</v>
      </c>
      <c r="BJ118" s="85">
        <f ca="1">IF(ISNUMBER(CORREL(ETL_Rtn!$C69:$C128,ETL_Rtn!BD69:BD128)),CORREL(ETL_Rtn!$C69:$C128,ETL_Rtn!BD69:BD128),"")</f>
        <v>-0.36783509037980838</v>
      </c>
      <c r="BK118" s="85">
        <f ca="1">IF(ISNUMBER(CORREL(ETL_Rtn!$C69:$C128,ETL_Rtn!BE69:BE128)),CORREL(ETL_Rtn!$C69:$C128,ETL_Rtn!BE69:BE128),"")</f>
        <v>-0.36978536313245597</v>
      </c>
      <c r="BL118" s="85">
        <f ca="1">IF(ISNUMBER(CORREL(ETL_Rtn!$C69:$C128,ETL_Rtn!BF69:BF128)),CORREL(ETL_Rtn!$C69:$C128,ETL_Rtn!BF69:BF128),"")</f>
        <v>2.7917396936338081E-2</v>
      </c>
      <c r="BM118" s="85">
        <f ca="1">IF(ISNUMBER(CORREL(ETL_Rtn!$C69:$C128,ETL_Rtn!BG69:BG128)),CORREL(ETL_Rtn!$C69:$C128,ETL_Rtn!BG69:BG128),"")</f>
        <v>8.2891508300793601E-2</v>
      </c>
      <c r="BN118" s="85">
        <f ca="1">IF(ISNUMBER(CORREL(ETL_Rtn!$C69:$C128,ETL_Rtn!BH69:BH128)),CORREL(ETL_Rtn!$C69:$C128,ETL_Rtn!BH69:BH128),"")</f>
        <v>0.16294728548292611</v>
      </c>
      <c r="BO118" s="85">
        <f ca="1">IF(ISNUMBER(CORREL(ETL_Rtn!$C69:$C128,ETL_Rtn!BI69:BI128)),CORREL(ETL_Rtn!$C69:$C128,ETL_Rtn!BI69:BI128),"")</f>
        <v>0.28803996985195002</v>
      </c>
      <c r="BP118" s="85">
        <f ca="1">IF(ISNUMBER(CORREL(ETL_Rtn!$C69:$C128,ETL_Rtn!BJ69:BJ128)),CORREL(ETL_Rtn!$C69:$C128,ETL_Rtn!BJ69:BJ128),"")</f>
        <v>-4.5245679052699633E-2</v>
      </c>
      <c r="BQ118" s="85">
        <f ca="1">IF(ISNUMBER(CORREL(ETL_Rtn!$C69:$C128,ETL_Rtn!BK69:BK128)),CORREL(ETL_Rtn!$C69:$C128,ETL_Rtn!BK69:BK128),"")</f>
        <v>0.1787211079874497</v>
      </c>
      <c r="BR118" s="85">
        <f ca="1">IF(ISNUMBER(CORREL(ETL_Rtn!$C69:$C128,ETL_Rtn!BL69:BL128)),CORREL(ETL_Rtn!$C69:$C128,ETL_Rtn!BL69:BL128),"")</f>
        <v>3.5802451427156282E-2</v>
      </c>
      <c r="BS118" s="85">
        <f ca="1">IF(ISNUMBER(CORREL(ETL_Rtn!$C69:$C128,ETL_Rtn!BM69:BM128)),CORREL(ETL_Rtn!$C69:$C128,ETL_Rtn!BM69:BM128),"")</f>
        <v>9.7046889600595779E-2</v>
      </c>
      <c r="BT118" s="85">
        <f ca="1">IF(ISNUMBER(CORREL(ETL_Rtn!$C69:$C128,ETL_Rtn!BN69:BN128)),CORREL(ETL_Rtn!$C69:$C128,ETL_Rtn!BN69:BN128),"")</f>
        <v>0.17047220166804</v>
      </c>
      <c r="BU118" s="85">
        <f ca="1">IF(ISNUMBER(CORREL(ETL_Rtn!$C69:$C128,ETL_Rtn!BO69:BO128)),CORREL(ETL_Rtn!$C69:$C128,ETL_Rtn!BO69:BO128),"")</f>
        <v>-0.16735765598021005</v>
      </c>
      <c r="BV118" s="85">
        <f ca="1">IF(ISNUMBER(CORREL(ETL_Rtn!$C69:$C128,ETL_Rtn!BP69:BP128)),CORREL(ETL_Rtn!$C69:$C128,ETL_Rtn!BP69:BP128),"")</f>
        <v>2.9365808612285955E-2</v>
      </c>
      <c r="BW118" s="85">
        <f ca="1">IF(ISNUMBER(CORREL(ETL_Rtn!$C69:$C128,ETL_Rtn!BQ69:BQ128)),CORREL(ETL_Rtn!$C69:$C128,ETL_Rtn!BQ69:BQ128),"")</f>
        <v>-0.19856886760266693</v>
      </c>
      <c r="BY118" s="85">
        <f ca="1">VLOOKUP($E118,ETL_Price!$B$5:$CB$187,Main!BY$51,0)</f>
        <v>2679.25</v>
      </c>
      <c r="BZ118" s="85">
        <f ca="1">VLOOKUP($E118,ETL_Price!$B$5:$CB$187,Main!BZ$51,0)</f>
        <v>3552.65</v>
      </c>
      <c r="CA118" s="85">
        <f ca="1">VLOOKUP($E118,ETL_Price!$B$5:$CB$187,Main!CA$51,0)</f>
        <v>73367.03</v>
      </c>
      <c r="CB118" s="85">
        <f ca="1">VLOOKUP($E118,ETL_Price!$B$5:$CB$187,Main!CB$51,0)</f>
        <v>22891.72</v>
      </c>
      <c r="CC118" s="85">
        <f ca="1">VLOOKUP($E118,ETL_Price!$B$5:$CB$187,Main!CC$51,0)</f>
        <v>29234.09</v>
      </c>
      <c r="CD118" s="85">
        <f ca="1">VLOOKUP($E118,ETL_Price!$B$5:$CB$187,Main!CD$51,0)</f>
        <v>11505.88</v>
      </c>
      <c r="CE118" s="85">
        <f ca="1">VLOOKUP($E118,ETL_Price!$B$5:$CB$187,Main!CE$51,0)</f>
        <v>2209.7600000000002</v>
      </c>
      <c r="CF118" s="85">
        <f ca="1">VLOOKUP($E118,ETL_Price!$B$5:$CB$187,Main!CF$51,0)</f>
        <v>2470.98</v>
      </c>
      <c r="CG118" s="85">
        <f ca="1">VLOOKUP($E118,ETL_Price!$B$5:$CB$187,Main!CG$51,0)</f>
        <v>217.18520000000001</v>
      </c>
      <c r="CH118" s="85">
        <f ca="1">VLOOKUP($E118,ETL_Price!$B$5:$CB$187,Main!CH$51,0)</f>
        <v>275.18</v>
      </c>
      <c r="CI118" s="85">
        <f ca="1">VLOOKUP($E118,ETL_Price!$B$5:$CB$187,Main!CI$51,0)</f>
        <v>260.06</v>
      </c>
      <c r="CJ118" s="85">
        <f ca="1">VLOOKUP($E118,ETL_Price!$B$5:$CB$187,Main!CJ$51,0)</f>
        <v>238.77</v>
      </c>
      <c r="CK118" s="85">
        <f ca="1">VLOOKUP($E118,ETL_Price!$B$5:$CB$187,Main!CK$51,0)</f>
        <v>235.9032</v>
      </c>
      <c r="CL118" s="85">
        <f ca="1">VLOOKUP($E118,ETL_Price!$B$5:$CB$187,Main!CL$51,0)</f>
        <v>228.0615</v>
      </c>
      <c r="CM118" s="85">
        <f ca="1">VLOOKUP($E118,ETL_Price!$B$5:$CB$187,Main!CM$51,0)</f>
        <v>126.53440000000001</v>
      </c>
      <c r="CN118" s="85">
        <f ca="1">VLOOKUP($E118,ETL_Price!$B$5:$CB$187,Main!CN$51,0)</f>
        <v>223.34960000000001</v>
      </c>
      <c r="CO118" s="85">
        <f ca="1">VLOOKUP($E118,ETL_Price!$B$5:$CB$187,Main!CO$51,0)</f>
        <v>70.73</v>
      </c>
      <c r="CP118" s="85">
        <f ca="1">VLOOKUP($E118,ETL_Price!$B$5:$CB$187,Main!CP$51,0)</f>
        <v>127.58</v>
      </c>
      <c r="CQ118" s="85">
        <f ca="1">VLOOKUP($E118,ETL_Price!$B$5:$CB$187,Main!CQ$51,0)</f>
        <v>480.87810000000002</v>
      </c>
      <c r="CR118" s="85">
        <f ca="1">VLOOKUP($E118,ETL_Price!$B$5:$CB$187,Main!CR$51,0)</f>
        <v>217.0316</v>
      </c>
      <c r="CS118" s="85">
        <f ca="1">VLOOKUP($E118,ETL_Price!$B$5:$CB$187,Main!CS$51,0)</f>
        <v>255.31290000000001</v>
      </c>
      <c r="CT118" s="85">
        <f ca="1">VLOOKUP($E118,ETL_Price!$B$5:$CB$187,Main!CT$51,0)</f>
        <v>2033.9</v>
      </c>
      <c r="CU118" s="85">
        <f ca="1">VLOOKUP($E118,ETL_Price!$B$5:$CB$187,Main!CU$51,0)</f>
        <v>2185.77</v>
      </c>
      <c r="CV118" s="85">
        <f ca="1">VLOOKUP($E118,ETL_Price!$B$5:$CB$187,Main!CV$51,0)</f>
        <v>2875.49</v>
      </c>
      <c r="CW118" s="85">
        <f ca="1">VLOOKUP($E118,ETL_Price!$B$5:$CB$187,Main!CW$51,0)</f>
        <v>150.23929999999999</v>
      </c>
      <c r="CX118" s="85">
        <f ca="1">VLOOKUP($E118,ETL_Price!$B$5:$CB$187,Main!CX$51,0)</f>
        <v>1304.787</v>
      </c>
      <c r="CY118" s="85">
        <f ca="1">VLOOKUP($E118,ETL_Price!$B$5:$CB$187,Main!CY$51,0)</f>
        <v>214.2859</v>
      </c>
      <c r="CZ118" s="85">
        <f ca="1">VLOOKUP($E118,ETL_Price!$B$5:$CB$187,Main!CZ$51,0)</f>
        <v>190.94139999999999</v>
      </c>
      <c r="DA118" s="85">
        <f ca="1">VLOOKUP($E118,ETL_Price!$B$5:$CB$187,Main!DA$51,0)</f>
        <v>286.93830000000003</v>
      </c>
      <c r="DB118" s="85">
        <f ca="1">VLOOKUP($E118,ETL_Price!$B$5:$CB$187,Main!DB$51,0)</f>
        <v>203.62880000000001</v>
      </c>
      <c r="DC118" s="85">
        <f ca="1">VLOOKUP($E118,ETL_Price!$B$5:$CB$187,Main!DC$51,0)</f>
        <v>203.04130000000001</v>
      </c>
      <c r="DD118" s="85">
        <f ca="1">VLOOKUP($E118,ETL_Price!$B$5:$CB$187,Main!DD$51,0)</f>
        <v>225.30289999999999</v>
      </c>
      <c r="DE118" s="85">
        <f ca="1">VLOOKUP($E118,ETL_Price!$B$5:$CB$187,Main!DE$51,0)</f>
        <v>218.8672</v>
      </c>
      <c r="DF118" s="85">
        <f ca="1">VLOOKUP($E118,ETL_Price!$B$5:$CB$187,Main!DF$51,0)</f>
        <v>285.23399999999998</v>
      </c>
      <c r="DG118" s="85">
        <f ca="1">VLOOKUP($E118,ETL_Price!$B$5:$CB$187,Main!DG$51,0)</f>
        <v>2.4969999999999999</v>
      </c>
      <c r="DH118" s="85">
        <f ca="1">VLOOKUP($E118,ETL_Price!$B$5:$CB$187,Main!DH$51,0)</f>
        <v>0.40500000000000003</v>
      </c>
      <c r="DI118" s="85">
        <f ca="1">VLOOKUP($E118,ETL_Price!$B$5:$CB$187,Main!DI$51,0)</f>
        <v>1.8109</v>
      </c>
      <c r="DJ118" s="85">
        <f ca="1">VLOOKUP($E118,ETL_Price!$B$5:$CB$187,Main!DJ$51,0)</f>
        <v>1.9273</v>
      </c>
      <c r="DK118" s="85">
        <f ca="1">VLOOKUP($E118,ETL_Price!$B$5:$CB$187,Main!DK$51,0)</f>
        <v>2.2947000000000002</v>
      </c>
      <c r="DL118" s="85">
        <f ca="1">VLOOKUP($E118,ETL_Price!$B$5:$CB$187,Main!DL$51,0)</f>
        <v>1.4339999999999999</v>
      </c>
      <c r="DM118" s="85">
        <f ca="1">VLOOKUP($E118,ETL_Price!$B$5:$CB$187,Main!DM$51,0)</f>
        <v>32.851900000000001</v>
      </c>
      <c r="DN118" s="85">
        <f ca="1">VLOOKUP($E118,ETL_Price!$B$5:$CB$187,Main!DN$51,0)</f>
        <v>-2.25</v>
      </c>
      <c r="DO118" s="85">
        <f ca="1">VLOOKUP($E118,ETL_Price!$B$5:$CB$187,Main!DO$51,0)</f>
        <v>234.22800000000001</v>
      </c>
      <c r="DP118" s="85">
        <f ca="1">VLOOKUP($E118,ETL_Price!$B$5:$CB$187,Main!DP$51,0)</f>
        <v>109.08199999999999</v>
      </c>
      <c r="DQ118" s="85">
        <f ca="1">VLOOKUP($E118,ETL_Price!$B$5:$CB$187,Main!DQ$51,0)</f>
        <v>49.082999999999998</v>
      </c>
      <c r="DR118" s="85">
        <f ca="1">VLOOKUP($E118,ETL_Price!$B$5:$CB$187,Main!DR$51,0)</f>
        <v>307.25700000000001</v>
      </c>
      <c r="DS118" s="85">
        <f ca="1">VLOOKUP($E118,ETL_Price!$B$5:$CB$187,Main!DS$51,0)</f>
        <v>120.523</v>
      </c>
      <c r="DT118" s="85">
        <f ca="1">VLOOKUP($E118,ETL_Price!$B$5:$CB$187,Main!DT$51,0)</f>
        <v>225.03809999999999</v>
      </c>
      <c r="DU118" s="85">
        <f ca="1">VLOOKUP($E118,ETL_Price!$B$5:$CB$187,Main!DU$51,0)</f>
        <v>159.92060000000001</v>
      </c>
      <c r="DV118" s="85">
        <f ca="1">VLOOKUP($E118,ETL_Price!$B$5:$CB$187,Main!DV$51,0)</f>
        <v>435.9228</v>
      </c>
      <c r="DW118" s="85">
        <f ca="1">VLOOKUP($E118,ETL_Price!$B$5:$CB$187,Main!DW$51,0)</f>
        <v>9.7200000000000006</v>
      </c>
      <c r="DX118" s="85">
        <f ca="1">VLOOKUP($E118,ETL_Price!$B$5:$CB$187,Main!DX$51,0)</f>
        <v>14.11</v>
      </c>
      <c r="DY118" s="85">
        <f ca="1">VLOOKUP($E118,ETL_Price!$B$5:$CB$187,Main!DY$51,0)</f>
        <v>7.17</v>
      </c>
      <c r="DZ118" s="85">
        <f ca="1">VLOOKUP($E118,ETL_Price!$B$5:$CB$187,Main!DZ$51,0)</f>
        <v>3.9950000000000001</v>
      </c>
      <c r="EA118" s="85">
        <f ca="1">VLOOKUP($E118,ETL_Price!$B$5:$CB$187,Main!EA$51,0)</f>
        <v>1266.0999999999999</v>
      </c>
      <c r="EB118" s="85">
        <f ca="1">VLOOKUP($E118,ETL_Price!$B$5:$CB$187,Main!EB$51,0)</f>
        <v>16.187999999999999</v>
      </c>
      <c r="EC118" s="85">
        <f ca="1">VLOOKUP($E118,ETL_Price!$B$5:$CB$187,Main!EC$51,0)</f>
        <v>58.09</v>
      </c>
      <c r="ED118" s="85">
        <f ca="1">VLOOKUP($E118,ETL_Price!$B$5:$CB$187,Main!ED$51,0)</f>
        <v>6.5646000000000004</v>
      </c>
      <c r="EE118" s="85">
        <f ca="1">VLOOKUP($E118,ETL_Price!$B$5:$CB$187,Main!EE$51,0)</f>
        <v>109.05</v>
      </c>
      <c r="EF118" s="85">
        <f ca="1">VLOOKUP($E118,ETL_Price!$B$5:$CB$187,Main!EF$51,0)</f>
        <v>1.1871</v>
      </c>
      <c r="EG118" s="85">
        <f ca="1">VLOOKUP($E118,ETL_Price!$B$5:$CB$187,Main!EG$51,0)</f>
        <v>1.3376000000000001</v>
      </c>
      <c r="EH118" s="85">
        <f ca="1">VLOOKUP($E118,ETL_Price!$B$5:$CB$187,Main!EH$51,0)</f>
        <v>113.4</v>
      </c>
      <c r="EI118" s="85">
        <f ca="1">VLOOKUP($E118,ETL_Price!$B$5:$CB$187,Main!EI$51,0)</f>
        <v>58.709000000000003</v>
      </c>
      <c r="EJ118" s="85">
        <f ca="1">VLOOKUP($E118,ETL_Price!$B$5:$CB$187,Main!EJ$51,0)</f>
        <v>12.7224</v>
      </c>
      <c r="EK118" s="85">
        <f ca="1">VLOOKUP($E118,ETL_Price!$B$5:$CB$187,Main!EK$51,0)</f>
        <v>3.2965</v>
      </c>
    </row>
    <row r="119" spans="3:141">
      <c r="C119" s="85">
        <f>MATCH(E119,ETL_Price!$B$5:$B$187,0)</f>
        <v>66</v>
      </c>
      <c r="E119" s="119">
        <f>IF(ISNUMBER(Equities!$C71),Equities!B71,"")</f>
        <v>43088</v>
      </c>
      <c r="F119" s="120">
        <f ca="1">IF(ISNUMBER(OFFSET(INDIRECT($F$50),Main!$C119,1)),OFFSET(INDIRECT($F$50),Main!$C119,1)/100,"")</f>
        <v>0.14676</v>
      </c>
      <c r="G119" s="120">
        <f ca="1">IF(ISNUMBER(VLOOKUP($E119,ETL_Price!$B$5:$DV$187,G$50,0)),VLOOKUP($E119,ETL_Price!$B$5:$DV$187,G$50,0)/100,"")</f>
        <v>5.6899999999999992E-2</v>
      </c>
      <c r="H119" s="120">
        <f ca="1">IF(ISNUMBER(VLOOKUP($E119,ETL_Price!$B$5:$DV$187,H$50,0)),VLOOKUP($E119,ETL_Price!$B$5:$DV$187,H$50,0)/100,"")</f>
        <v>0.1371</v>
      </c>
      <c r="I119" s="120">
        <f ca="1">IF(ISNUMBER(VLOOKUP($E119,ETL_Price!$B$5:$DV$187,I$50,0)),VLOOKUP($E119,ETL_Price!$B$5:$DV$187,I$50,0)/100,"")</f>
        <v>0.1898</v>
      </c>
      <c r="K119" s="85">
        <f ca="1">IF(ISNUMBER(CORREL(ETL_Rtn!$C70:$C129,ETL_Rtn!E70:E129)),CORREL(ETL_Rtn!$C70:$C129,ETL_Rtn!E70:E129),"")</f>
        <v>0.24328949001901312</v>
      </c>
      <c r="L119" s="85">
        <f ca="1">IF(ISNUMBER(CORREL(ETL_Rtn!$C70:$C129,ETL_Rtn!F70:F129)),CORREL(ETL_Rtn!$C70:$C129,ETL_Rtn!F70:F129),"")</f>
        <v>0.15685080518385872</v>
      </c>
      <c r="M119" s="85">
        <f ca="1">IF(ISNUMBER(CORREL(ETL_Rtn!$C70:$C129,ETL_Rtn!G70:G129)),CORREL(ETL_Rtn!$C70:$C129,ETL_Rtn!G70:G129),"")</f>
        <v>0.19274934040828026</v>
      </c>
      <c r="N119" s="85">
        <f ca="1">IF(ISNUMBER(CORREL(ETL_Rtn!$C70:$C129,ETL_Rtn!H70:H129)),CORREL(ETL_Rtn!$C70:$C129,ETL_Rtn!H70:H129),"")</f>
        <v>0.40298973897385992</v>
      </c>
      <c r="O119" s="85">
        <f ca="1">IF(ISNUMBER(CORREL(ETL_Rtn!$C70:$C129,ETL_Rtn!I70:I129)),CORREL(ETL_Rtn!$C70:$C129,ETL_Rtn!I70:I129),"")</f>
        <v>0.83246580169510154</v>
      </c>
      <c r="P119" s="85">
        <f ca="1">IF(ISNUMBER(CORREL(ETL_Rtn!$C70:$C129,ETL_Rtn!J70:J129)),CORREL(ETL_Rtn!$C70:$C129,ETL_Rtn!J70:J129),"")</f>
        <v>0.76738944811294196</v>
      </c>
      <c r="Q119" s="85">
        <f ca="1">IF(ISNUMBER(CORREL(ETL_Rtn!$C70:$C129,ETL_Rtn!K70:K129)),CORREL(ETL_Rtn!$C70:$C129,ETL_Rtn!K70:K129),"")</f>
        <v>0.20635851321156165</v>
      </c>
      <c r="R119" s="85">
        <f ca="1">IF(ISNUMBER(CORREL(ETL_Rtn!$C70:$C129,ETL_Rtn!L70:L129)),CORREL(ETL_Rtn!$C70:$C129,ETL_Rtn!L70:L129),"")</f>
        <v>0.31990635571626186</v>
      </c>
      <c r="S119" s="85">
        <f ca="1">IF(ISNUMBER(CORREL(ETL_Rtn!$C70:$C129,ETL_Rtn!M70:M129)),CORREL(ETL_Rtn!$C70:$C129,ETL_Rtn!M70:M129),"")</f>
        <v>0.30352155994902114</v>
      </c>
      <c r="T119" s="85">
        <f ca="1">IF(ISNUMBER(CORREL(ETL_Rtn!$C70:$C129,ETL_Rtn!N70:N129)),CORREL(ETL_Rtn!$C70:$C129,ETL_Rtn!N70:N129),"")</f>
        <v>0.37421849798102502</v>
      </c>
      <c r="U119" s="85">
        <f ca="1">IF(ISNUMBER(CORREL(ETL_Rtn!$C70:$C129,ETL_Rtn!O70:O129)),CORREL(ETL_Rtn!$C70:$C129,ETL_Rtn!O70:O129),"")</f>
        <v>0.10851567048845005</v>
      </c>
      <c r="V119" s="85">
        <f ca="1">IF(ISNUMBER(CORREL(ETL_Rtn!$C70:$C129,ETL_Rtn!P70:P129)),CORREL(ETL_Rtn!$C70:$C129,ETL_Rtn!P70:P129),"")</f>
        <v>0.42781887914102795</v>
      </c>
      <c r="W119" s="85">
        <f ca="1">IF(ISNUMBER(CORREL(ETL_Rtn!$C70:$C129,ETL_Rtn!Q70:Q129)),CORREL(ETL_Rtn!$C70:$C129,ETL_Rtn!Q70:Q129),"")</f>
        <v>7.2284989754274678E-2</v>
      </c>
      <c r="X119" s="85">
        <f ca="1">IF(ISNUMBER(CORREL(ETL_Rtn!$C70:$C129,ETL_Rtn!R70:R129)),CORREL(ETL_Rtn!$C70:$C129,ETL_Rtn!R70:R129),"")</f>
        <v>0.16442146305141347</v>
      </c>
      <c r="Y119" s="85">
        <f ca="1">IF(ISNUMBER(CORREL(ETL_Rtn!$C70:$C129,ETL_Rtn!S70:S129)),CORREL(ETL_Rtn!$C70:$C129,ETL_Rtn!S70:S129),"")</f>
        <v>0.18186155866299755</v>
      </c>
      <c r="Z119" s="85">
        <f ca="1">IF(ISNUMBER(CORREL(ETL_Rtn!$C70:$C129,ETL_Rtn!T70:T129)),CORREL(ETL_Rtn!$C70:$C129,ETL_Rtn!T70:T129),"")</f>
        <v>0.19579425071985887</v>
      </c>
      <c r="AA119" s="85">
        <f ca="1">IF(ISNUMBER(CORREL(ETL_Rtn!$C70:$C129,ETL_Rtn!U70:U129)),CORREL(ETL_Rtn!$C70:$C129,ETL_Rtn!U70:U129),"")</f>
        <v>5.2214119467706689E-2</v>
      </c>
      <c r="AB119" s="85">
        <f ca="1">IF(ISNUMBER(CORREL(ETL_Rtn!$C70:$C129,ETL_Rtn!V70:V129)),CORREL(ETL_Rtn!$C70:$C129,ETL_Rtn!V70:V129),"")</f>
        <v>-0.10454445792505697</v>
      </c>
      <c r="AC119" s="85">
        <f ca="1">IF(ISNUMBER(CORREL(ETL_Rtn!$C70:$C129,ETL_Rtn!W70:W129)),CORREL(ETL_Rtn!$C70:$C129,ETL_Rtn!W70:W129),"")</f>
        <v>-0.19769441960916925</v>
      </c>
      <c r="AD119" s="85">
        <f ca="1">IF(ISNUMBER(CORREL(ETL_Rtn!$C70:$C129,ETL_Rtn!X70:X129)),CORREL(ETL_Rtn!$C70:$C129,ETL_Rtn!X70:X129),"")</f>
        <v>-0.19907520313330995</v>
      </c>
      <c r="AE119" s="85">
        <f ca="1">IF(ISNUMBER(CORREL(ETL_Rtn!$C70:$C129,ETL_Rtn!Y70:Y129)),CORREL(ETL_Rtn!$C70:$C129,ETL_Rtn!Y70:Y129),"")</f>
        <v>-0.19293793313294075</v>
      </c>
      <c r="AF119" s="85">
        <f ca="1">IF(ISNUMBER(CORREL(ETL_Rtn!$C70:$C129,ETL_Rtn!Z70:Z129)),CORREL(ETL_Rtn!$C70:$C129,ETL_Rtn!Z70:Z129),"")</f>
        <v>-0.19450231024642489</v>
      </c>
      <c r="AG119" s="85">
        <f ca="1">IF(ISNUMBER(CORREL(ETL_Rtn!$C70:$C129,ETL_Rtn!AA70:AA129)),CORREL(ETL_Rtn!$C70:$C129,ETL_Rtn!AA70:AA129),"")</f>
        <v>-0.21390533092505531</v>
      </c>
      <c r="AH119" s="85">
        <f ca="1">IF(ISNUMBER(CORREL(ETL_Rtn!$C70:$C129,ETL_Rtn!AB70:AB129)),CORREL(ETL_Rtn!$C70:$C129,ETL_Rtn!AB70:AB129),"")</f>
        <v>-0.18376327668305562</v>
      </c>
      <c r="AI119" s="85">
        <f ca="1">IF(ISNUMBER(CORREL(ETL_Rtn!$C70:$C129,ETL_Rtn!AC70:AC129)),CORREL(ETL_Rtn!$C70:$C129,ETL_Rtn!AC70:AC129),"")</f>
        <v>0.19605118467754165</v>
      </c>
      <c r="AJ119" s="85">
        <f ca="1">IF(ISNUMBER(CORREL(ETL_Rtn!$C70:$C129,ETL_Rtn!AD70:AD129)),CORREL(ETL_Rtn!$C70:$C129,ETL_Rtn!AD70:AD129),"")</f>
        <v>4.9270796832574758E-2</v>
      </c>
      <c r="AK119" s="85">
        <f ca="1">IF(ISNUMBER(CORREL(ETL_Rtn!$C70:$C129,ETL_Rtn!AE70:AE129)),CORREL(ETL_Rtn!$C70:$C129,ETL_Rtn!AE70:AE129),"")</f>
        <v>-0.20333940762948316</v>
      </c>
      <c r="AL119" s="85">
        <f ca="1">IF(ISNUMBER(CORREL(ETL_Rtn!$C70:$C129,ETL_Rtn!AF70:AF129)),CORREL(ETL_Rtn!$C70:$C129,ETL_Rtn!AF70:AF129),"")</f>
        <v>-0.2125108059285335</v>
      </c>
      <c r="AM119" s="85">
        <f ca="1">IF(ISNUMBER(CORREL(ETL_Rtn!$C70:$C129,ETL_Rtn!AG70:AG129)),CORREL(ETL_Rtn!$C70:$C129,ETL_Rtn!AG70:AG129),"")</f>
        <v>-5.595875941354949E-2</v>
      </c>
      <c r="AN119" s="85">
        <f ca="1">IF(ISNUMBER(CORREL(ETL_Rtn!$C70:$C129,ETL_Rtn!AH70:AH129)),CORREL(ETL_Rtn!$C70:$C129,ETL_Rtn!AH70:AH129),"")</f>
        <v>-0.14608831859510724</v>
      </c>
      <c r="AO119" s="85">
        <f ca="1">IF(ISNUMBER(CORREL(ETL_Rtn!$C70:$C129,ETL_Rtn!AI70:AI129)),CORREL(ETL_Rtn!$C70:$C129,ETL_Rtn!AI70:AI129),"")</f>
        <v>-0.20390756261469964</v>
      </c>
      <c r="AP119" s="85">
        <f ca="1">IF(ISNUMBER(CORREL(ETL_Rtn!$C70:$C129,ETL_Rtn!AJ70:AJ129)),CORREL(ETL_Rtn!$C70:$C129,ETL_Rtn!AJ70:AJ129),"")</f>
        <v>-0.18382604337329642</v>
      </c>
      <c r="AQ119" s="85">
        <f ca="1">IF(ISNUMBER(CORREL(ETL_Rtn!$C70:$C129,ETL_Rtn!AK70:AK129)),CORREL(ETL_Rtn!$C70:$C129,ETL_Rtn!AK70:AK129),"")</f>
        <v>-0.23763428266252917</v>
      </c>
      <c r="AR119" s="85">
        <f ca="1">IF(ISNUMBER(CORREL(ETL_Rtn!$C70:$C129,ETL_Rtn!AL70:AL129)),CORREL(ETL_Rtn!$C70:$C129,ETL_Rtn!AL70:AL129),"")</f>
        <v>-0.15823502375523715</v>
      </c>
      <c r="AS119" s="85">
        <f ca="1">IF(ISNUMBER(CORREL(ETL_Rtn!$C70:$C129,ETL_Rtn!AM70:AM129)),CORREL(ETL_Rtn!$C70:$C129,ETL_Rtn!AM70:AM129),"")</f>
        <v>0.22409323009686147</v>
      </c>
      <c r="AT119" s="85">
        <f ca="1">IF(ISNUMBER(CORREL(ETL_Rtn!$C70:$C129,ETL_Rtn!AN70:AN129)),CORREL(ETL_Rtn!$C70:$C129,ETL_Rtn!AN70:AN129),"")</f>
        <v>0.26695642351349541</v>
      </c>
      <c r="AU119" s="85">
        <f ca="1">IF(ISNUMBER(CORREL(ETL_Rtn!$C70:$C129,ETL_Rtn!AO70:AO129)),CORREL(ETL_Rtn!$C70:$C129,ETL_Rtn!AO70:AO129),"")</f>
        <v>-1.2879191570982685E-2</v>
      </c>
      <c r="AV119" s="85">
        <f ca="1">IF(ISNUMBER(CORREL(ETL_Rtn!$C70:$C129,ETL_Rtn!AP70:AP129)),CORREL(ETL_Rtn!$C70:$C129,ETL_Rtn!AP70:AP129),"")</f>
        <v>6.4243808890247833E-2</v>
      </c>
      <c r="AW119" s="85">
        <f ca="1">IF(ISNUMBER(CORREL(ETL_Rtn!$C70:$C129,ETL_Rtn!AQ70:AQ129)),CORREL(ETL_Rtn!$C70:$C129,ETL_Rtn!AQ70:AQ129),"")</f>
        <v>0.14776100342713427</v>
      </c>
      <c r="AX119" s="85">
        <f ca="1">IF(ISNUMBER(CORREL(ETL_Rtn!$C70:$C129,ETL_Rtn!AR70:AR129)),CORREL(ETL_Rtn!$C70:$C129,ETL_Rtn!AR70:AR129),"")</f>
        <v>0.30570913714821352</v>
      </c>
      <c r="AY119" s="85">
        <f ca="1">IF(ISNUMBER(CORREL(ETL_Rtn!$C70:$C129,ETL_Rtn!AS70:AS129)),CORREL(ETL_Rtn!$C70:$C129,ETL_Rtn!AS70:AS129),"")</f>
        <v>-7.3119246680982422E-2</v>
      </c>
      <c r="AZ119" s="85">
        <f ca="1">IF(ISNUMBER(CORREL(ETL_Rtn!$C70:$C129,ETL_Rtn!AT70:AT129)),CORREL(ETL_Rtn!$C70:$C129,ETL_Rtn!AT70:AT129),"")</f>
        <v>-0.1549503199008094</v>
      </c>
      <c r="BA119" s="85">
        <f ca="1">IF(ISNUMBER(CORREL(ETL_Rtn!$C70:$C129,ETL_Rtn!AU70:AU129)),CORREL(ETL_Rtn!$C70:$C129,ETL_Rtn!AU70:AU129),"")</f>
        <v>-0.32314592491429323</v>
      </c>
      <c r="BB119" s="85">
        <f ca="1">IF(ISNUMBER(CORREL(ETL_Rtn!$C70:$C129,ETL_Rtn!AV70:AV129)),CORREL(ETL_Rtn!$C70:$C129,ETL_Rtn!AV70:AV129),"")</f>
        <v>-0.18528450721371473</v>
      </c>
      <c r="BC119" s="85">
        <f ca="1">IF(ISNUMBER(CORREL(ETL_Rtn!$C70:$C129,ETL_Rtn!AW70:AW129)),CORREL(ETL_Rtn!$C70:$C129,ETL_Rtn!AW70:AW129),"")</f>
        <v>-0.30287116617181492</v>
      </c>
      <c r="BD119" s="85">
        <f ca="1">IF(ISNUMBER(CORREL(ETL_Rtn!$C70:$C129,ETL_Rtn!AX70:AX129)),CORREL(ETL_Rtn!$C70:$C129,ETL_Rtn!AX70:AX129),"")</f>
        <v>-0.27675935070824997</v>
      </c>
      <c r="BE119" s="85">
        <f ca="1">IF(ISNUMBER(CORREL(ETL_Rtn!$C70:$C129,ETL_Rtn!AY70:AY129)),CORREL(ETL_Rtn!$C70:$C129,ETL_Rtn!AY70:AY129),"")</f>
        <v>-9.166401461075184E-2</v>
      </c>
      <c r="BF119" s="85">
        <f ca="1">IF(ISNUMBER(CORREL(ETL_Rtn!$C70:$C129,ETL_Rtn!AZ70:AZ129)),CORREL(ETL_Rtn!$C70:$C129,ETL_Rtn!AZ70:AZ129),"")</f>
        <v>-0.24610745277749516</v>
      </c>
      <c r="BG119" s="85">
        <f ca="1">IF(ISNUMBER(CORREL(ETL_Rtn!$C70:$C129,ETL_Rtn!BA70:BA129)),CORREL(ETL_Rtn!$C70:$C129,ETL_Rtn!BA70:BA129),"")</f>
        <v>-0.30658529515330468</v>
      </c>
      <c r="BH119" s="85">
        <f ca="1">IF(ISNUMBER(CORREL(ETL_Rtn!$C70:$C129,ETL_Rtn!BB70:BB129)),CORREL(ETL_Rtn!$C70:$C129,ETL_Rtn!BB70:BB129),"")</f>
        <v>-0.13166208815991223</v>
      </c>
      <c r="BI119" s="85">
        <f ca="1">IF(ISNUMBER(CORREL(ETL_Rtn!$C70:$C129,ETL_Rtn!BC70:BC129)),CORREL(ETL_Rtn!$C70:$C129,ETL_Rtn!BC70:BC129),"")</f>
        <v>-0.19600552858487613</v>
      </c>
      <c r="BJ119" s="85">
        <f ca="1">IF(ISNUMBER(CORREL(ETL_Rtn!$C70:$C129,ETL_Rtn!BD70:BD129)),CORREL(ETL_Rtn!$C70:$C129,ETL_Rtn!BD70:BD129),"")</f>
        <v>-0.3753634439858472</v>
      </c>
      <c r="BK119" s="85">
        <f ca="1">IF(ISNUMBER(CORREL(ETL_Rtn!$C70:$C129,ETL_Rtn!BE70:BE129)),CORREL(ETL_Rtn!$C70:$C129,ETL_Rtn!BE70:BE129),"")</f>
        <v>-0.38491290316090954</v>
      </c>
      <c r="BL119" s="85">
        <f ca="1">IF(ISNUMBER(CORREL(ETL_Rtn!$C70:$C129,ETL_Rtn!BF70:BF129)),CORREL(ETL_Rtn!$C70:$C129,ETL_Rtn!BF70:BF129),"")</f>
        <v>4.6827848512363345E-2</v>
      </c>
      <c r="BM119" s="85">
        <f ca="1">IF(ISNUMBER(CORREL(ETL_Rtn!$C70:$C129,ETL_Rtn!BG70:BG129)),CORREL(ETL_Rtn!$C70:$C129,ETL_Rtn!BG70:BG129),"")</f>
        <v>4.7489551344813224E-2</v>
      </c>
      <c r="BN119" s="85">
        <f ca="1">IF(ISNUMBER(CORREL(ETL_Rtn!$C70:$C129,ETL_Rtn!BH70:BH129)),CORREL(ETL_Rtn!$C70:$C129,ETL_Rtn!BH70:BH129),"")</f>
        <v>0.15814348426653893</v>
      </c>
      <c r="BO119" s="85">
        <f ca="1">IF(ISNUMBER(CORREL(ETL_Rtn!$C70:$C129,ETL_Rtn!BI70:BI129)),CORREL(ETL_Rtn!$C70:$C129,ETL_Rtn!BI70:BI129),"")</f>
        <v>0.2923043600920559</v>
      </c>
      <c r="BP119" s="85">
        <f ca="1">IF(ISNUMBER(CORREL(ETL_Rtn!$C70:$C129,ETL_Rtn!BJ70:BJ129)),CORREL(ETL_Rtn!$C70:$C129,ETL_Rtn!BJ70:BJ129),"")</f>
        <v>-3.7276203789054427E-2</v>
      </c>
      <c r="BQ119" s="85">
        <f ca="1">IF(ISNUMBER(CORREL(ETL_Rtn!$C70:$C129,ETL_Rtn!BK70:BK129)),CORREL(ETL_Rtn!$C70:$C129,ETL_Rtn!BK70:BK129),"")</f>
        <v>0.14804508674606348</v>
      </c>
      <c r="BR119" s="85">
        <f ca="1">IF(ISNUMBER(CORREL(ETL_Rtn!$C70:$C129,ETL_Rtn!BL70:BL129)),CORREL(ETL_Rtn!$C70:$C129,ETL_Rtn!BL70:BL129),"")</f>
        <v>1.487863560342656E-2</v>
      </c>
      <c r="BS119" s="85">
        <f ca="1">IF(ISNUMBER(CORREL(ETL_Rtn!$C70:$C129,ETL_Rtn!BM70:BM129)),CORREL(ETL_Rtn!$C70:$C129,ETL_Rtn!BM70:BM129),"")</f>
        <v>7.1428614719181466E-2</v>
      </c>
      <c r="BT119" s="85">
        <f ca="1">IF(ISNUMBER(CORREL(ETL_Rtn!$C70:$C129,ETL_Rtn!BN70:BN129)),CORREL(ETL_Rtn!$C70:$C129,ETL_Rtn!BN70:BN129),"")</f>
        <v>0.20020793372086867</v>
      </c>
      <c r="BU119" s="85">
        <f ca="1">IF(ISNUMBER(CORREL(ETL_Rtn!$C70:$C129,ETL_Rtn!BO70:BO129)),CORREL(ETL_Rtn!$C70:$C129,ETL_Rtn!BO70:BO129),"")</f>
        <v>-0.13804203181082952</v>
      </c>
      <c r="BV119" s="85">
        <f ca="1">IF(ISNUMBER(CORREL(ETL_Rtn!$C70:$C129,ETL_Rtn!BP70:BP129)),CORREL(ETL_Rtn!$C70:$C129,ETL_Rtn!BP70:BP129),"")</f>
        <v>6.1553699133877558E-2</v>
      </c>
      <c r="BW119" s="85">
        <f ca="1">IF(ISNUMBER(CORREL(ETL_Rtn!$C70:$C129,ETL_Rtn!BQ70:BQ129)),CORREL(ETL_Rtn!$C70:$C129,ETL_Rtn!BQ70:BQ129),"")</f>
        <v>-0.17172966791772171</v>
      </c>
      <c r="BY119" s="85">
        <f ca="1">VLOOKUP($E119,ETL_Price!$B$5:$CB$187,Main!BY$51,0)</f>
        <v>2681.47</v>
      </c>
      <c r="BZ119" s="85">
        <f ca="1">VLOOKUP($E119,ETL_Price!$B$5:$CB$187,Main!BZ$51,0)</f>
        <v>3582.22</v>
      </c>
      <c r="CA119" s="85">
        <f ca="1">VLOOKUP($E119,ETL_Price!$B$5:$CB$187,Main!CA$51,0)</f>
        <v>72680.37</v>
      </c>
      <c r="CB119" s="85">
        <f ca="1">VLOOKUP($E119,ETL_Price!$B$5:$CB$187,Main!CB$51,0)</f>
        <v>22868</v>
      </c>
      <c r="CC119" s="85">
        <f ca="1">VLOOKUP($E119,ETL_Price!$B$5:$CB$187,Main!CC$51,0)</f>
        <v>29253.66</v>
      </c>
      <c r="CD119" s="85">
        <f ca="1">VLOOKUP($E119,ETL_Price!$B$5:$CB$187,Main!CD$51,0)</f>
        <v>11541.88</v>
      </c>
      <c r="CE119" s="85">
        <f ca="1">VLOOKUP($E119,ETL_Price!$B$5:$CB$187,Main!CE$51,0)</f>
        <v>2211.39</v>
      </c>
      <c r="CF119" s="85">
        <f ca="1">VLOOKUP($E119,ETL_Price!$B$5:$CB$187,Main!CF$51,0)</f>
        <v>2473.0100000000002</v>
      </c>
      <c r="CG119" s="85">
        <f ca="1">VLOOKUP($E119,ETL_Price!$B$5:$CB$187,Main!CG$51,0)</f>
        <v>214.9975</v>
      </c>
      <c r="CH119" s="85">
        <f ca="1">VLOOKUP($E119,ETL_Price!$B$5:$CB$187,Main!CH$51,0)</f>
        <v>274.04000000000002</v>
      </c>
      <c r="CI119" s="85">
        <f ca="1">VLOOKUP($E119,ETL_Price!$B$5:$CB$187,Main!CI$51,0)</f>
        <v>259.45999999999998</v>
      </c>
      <c r="CJ119" s="85">
        <f ca="1">VLOOKUP($E119,ETL_Price!$B$5:$CB$187,Main!CJ$51,0)</f>
        <v>239.01</v>
      </c>
      <c r="CK119" s="85">
        <f ca="1">VLOOKUP($E119,ETL_Price!$B$5:$CB$187,Main!CK$51,0)</f>
        <v>236.92259999999999</v>
      </c>
      <c r="CL119" s="85">
        <f ca="1">VLOOKUP($E119,ETL_Price!$B$5:$CB$187,Main!CL$51,0)</f>
        <v>228.7636</v>
      </c>
      <c r="CM119" s="85">
        <f ca="1">VLOOKUP($E119,ETL_Price!$B$5:$CB$187,Main!CM$51,0)</f>
        <v>126.587</v>
      </c>
      <c r="CN119" s="85">
        <f ca="1">VLOOKUP($E119,ETL_Price!$B$5:$CB$187,Main!CN$51,0)</f>
        <v>223.61199999999999</v>
      </c>
      <c r="CO119" s="85">
        <f ca="1">VLOOKUP($E119,ETL_Price!$B$5:$CB$187,Main!CO$51,0)</f>
        <v>70.75</v>
      </c>
      <c r="CP119" s="85">
        <f ca="1">VLOOKUP($E119,ETL_Price!$B$5:$CB$187,Main!CP$51,0)</f>
        <v>128.16</v>
      </c>
      <c r="CQ119" s="85">
        <f ca="1">VLOOKUP($E119,ETL_Price!$B$5:$CB$187,Main!CQ$51,0)</f>
        <v>481.08760000000001</v>
      </c>
      <c r="CR119" s="85">
        <f ca="1">VLOOKUP($E119,ETL_Price!$B$5:$CB$187,Main!CR$51,0)</f>
        <v>217.20529999999999</v>
      </c>
      <c r="CS119" s="85">
        <f ca="1">VLOOKUP($E119,ETL_Price!$B$5:$CB$187,Main!CS$51,0)</f>
        <v>255.36259999999999</v>
      </c>
      <c r="CT119" s="85">
        <f ca="1">VLOOKUP($E119,ETL_Price!$B$5:$CB$187,Main!CT$51,0)</f>
        <v>2037.67</v>
      </c>
      <c r="CU119" s="85">
        <f ca="1">VLOOKUP($E119,ETL_Price!$B$5:$CB$187,Main!CU$51,0)</f>
        <v>2190.42</v>
      </c>
      <c r="CV119" s="85">
        <f ca="1">VLOOKUP($E119,ETL_Price!$B$5:$CB$187,Main!CV$51,0)</f>
        <v>2882.37</v>
      </c>
      <c r="CW119" s="85">
        <f ca="1">VLOOKUP($E119,ETL_Price!$B$5:$CB$187,Main!CW$51,0)</f>
        <v>150.267</v>
      </c>
      <c r="CX119" s="85">
        <f ca="1">VLOOKUP($E119,ETL_Price!$B$5:$CB$187,Main!CX$51,0)</f>
        <v>1304.1089999999999</v>
      </c>
      <c r="CY119" s="85">
        <f ca="1">VLOOKUP($E119,ETL_Price!$B$5:$CB$187,Main!CY$51,0)</f>
        <v>214.60720000000001</v>
      </c>
      <c r="CZ119" s="85">
        <f ca="1">VLOOKUP($E119,ETL_Price!$B$5:$CB$187,Main!CZ$51,0)</f>
        <v>191.30889999999999</v>
      </c>
      <c r="DA119" s="85">
        <f ca="1">VLOOKUP($E119,ETL_Price!$B$5:$CB$187,Main!DA$51,0)</f>
        <v>286.95370000000003</v>
      </c>
      <c r="DB119" s="85">
        <f ca="1">VLOOKUP($E119,ETL_Price!$B$5:$CB$187,Main!DB$51,0)</f>
        <v>203.9314</v>
      </c>
      <c r="DC119" s="85">
        <f ca="1">VLOOKUP($E119,ETL_Price!$B$5:$CB$187,Main!DC$51,0)</f>
        <v>203.19759999999999</v>
      </c>
      <c r="DD119" s="85">
        <f ca="1">VLOOKUP($E119,ETL_Price!$B$5:$CB$187,Main!DD$51,0)</f>
        <v>225.61359999999999</v>
      </c>
      <c r="DE119" s="85">
        <f ca="1">VLOOKUP($E119,ETL_Price!$B$5:$CB$187,Main!DE$51,0)</f>
        <v>219.51740000000001</v>
      </c>
      <c r="DF119" s="85">
        <f ca="1">VLOOKUP($E119,ETL_Price!$B$5:$CB$187,Main!DF$51,0)</f>
        <v>286.2826</v>
      </c>
      <c r="DG119" s="85">
        <f ca="1">VLOOKUP($E119,ETL_Price!$B$5:$CB$187,Main!DG$51,0)</f>
        <v>2.4643999999999999</v>
      </c>
      <c r="DH119" s="85">
        <f ca="1">VLOOKUP($E119,ETL_Price!$B$5:$CB$187,Main!DH$51,0)</f>
        <v>0.379</v>
      </c>
      <c r="DI119" s="85">
        <f ca="1">VLOOKUP($E119,ETL_Price!$B$5:$CB$187,Main!DI$51,0)</f>
        <v>1.8067</v>
      </c>
      <c r="DJ119" s="85">
        <f ca="1">VLOOKUP($E119,ETL_Price!$B$5:$CB$187,Main!DJ$51,0)</f>
        <v>1.9315</v>
      </c>
      <c r="DK119" s="85">
        <f ca="1">VLOOKUP($E119,ETL_Price!$B$5:$CB$187,Main!DK$51,0)</f>
        <v>2.2782</v>
      </c>
      <c r="DL119" s="85">
        <f ca="1">VLOOKUP($E119,ETL_Price!$B$5:$CB$187,Main!DL$51,0)</f>
        <v>1.4359999999999999</v>
      </c>
      <c r="DM119" s="85">
        <f ca="1">VLOOKUP($E119,ETL_Price!$B$5:$CB$187,Main!DM$51,0)</f>
        <v>32.684199999999997</v>
      </c>
      <c r="DN119" s="85">
        <f ca="1">VLOOKUP($E119,ETL_Price!$B$5:$CB$187,Main!DN$51,0)</f>
        <v>-1.88</v>
      </c>
      <c r="DO119" s="85">
        <f ca="1">VLOOKUP($E119,ETL_Price!$B$5:$CB$187,Main!DO$51,0)</f>
        <v>234.91800000000001</v>
      </c>
      <c r="DP119" s="85">
        <f ca="1">VLOOKUP($E119,ETL_Price!$B$5:$CB$187,Main!DP$51,0)</f>
        <v>109.206</v>
      </c>
      <c r="DQ119" s="85">
        <f ca="1">VLOOKUP($E119,ETL_Price!$B$5:$CB$187,Main!DQ$51,0)</f>
        <v>49.758000000000003</v>
      </c>
      <c r="DR119" s="85">
        <f ca="1">VLOOKUP($E119,ETL_Price!$B$5:$CB$187,Main!DR$51,0)</f>
        <v>309.59100000000001</v>
      </c>
      <c r="DS119" s="85">
        <f ca="1">VLOOKUP($E119,ETL_Price!$B$5:$CB$187,Main!DS$51,0)</f>
        <v>121.783</v>
      </c>
      <c r="DT119" s="85">
        <f ca="1">VLOOKUP($E119,ETL_Price!$B$5:$CB$187,Main!DT$51,0)</f>
        <v>227.52160000000001</v>
      </c>
      <c r="DU119" s="85">
        <f ca="1">VLOOKUP($E119,ETL_Price!$B$5:$CB$187,Main!DU$51,0)</f>
        <v>162.24940000000001</v>
      </c>
      <c r="DV119" s="85">
        <f ca="1">VLOOKUP($E119,ETL_Price!$B$5:$CB$187,Main!DV$51,0)</f>
        <v>439.5849</v>
      </c>
      <c r="DW119" s="85">
        <f ca="1">VLOOKUP($E119,ETL_Price!$B$5:$CB$187,Main!DW$51,0)</f>
        <v>10.029999999999999</v>
      </c>
      <c r="DX119" s="85">
        <f ca="1">VLOOKUP($E119,ETL_Price!$B$5:$CB$187,Main!DX$51,0)</f>
        <v>14.48</v>
      </c>
      <c r="DY119" s="85">
        <f ca="1">VLOOKUP($E119,ETL_Price!$B$5:$CB$187,Main!DY$51,0)</f>
        <v>6.96</v>
      </c>
      <c r="DZ119" s="85">
        <f ca="1">VLOOKUP($E119,ETL_Price!$B$5:$CB$187,Main!DZ$51,0)</f>
        <v>3.51</v>
      </c>
      <c r="EA119" s="85">
        <f ca="1">VLOOKUP($E119,ETL_Price!$B$5:$CB$187,Main!EA$51,0)</f>
        <v>1260.7</v>
      </c>
      <c r="EB119" s="85">
        <f ca="1">VLOOKUP($E119,ETL_Price!$B$5:$CB$187,Main!EB$51,0)</f>
        <v>16.065999999999999</v>
      </c>
      <c r="EC119" s="85">
        <f ca="1">VLOOKUP($E119,ETL_Price!$B$5:$CB$187,Main!EC$51,0)</f>
        <v>57.46</v>
      </c>
      <c r="ED119" s="85">
        <f ca="1">VLOOKUP($E119,ETL_Price!$B$5:$CB$187,Main!ED$51,0)</f>
        <v>6.6062000000000003</v>
      </c>
      <c r="EE119" s="85">
        <f ca="1">VLOOKUP($E119,ETL_Price!$B$5:$CB$187,Main!EE$51,0)</f>
        <v>108.68</v>
      </c>
      <c r="EF119" s="85">
        <f ca="1">VLOOKUP($E119,ETL_Price!$B$5:$CB$187,Main!EF$51,0)</f>
        <v>1.1839999999999999</v>
      </c>
      <c r="EG119" s="85">
        <f ca="1">VLOOKUP($E119,ETL_Price!$B$5:$CB$187,Main!EG$51,0)</f>
        <v>1.3385</v>
      </c>
      <c r="EH119" s="85">
        <f ca="1">VLOOKUP($E119,ETL_Price!$B$5:$CB$187,Main!EH$51,0)</f>
        <v>112.89</v>
      </c>
      <c r="EI119" s="85">
        <f ca="1">VLOOKUP($E119,ETL_Price!$B$5:$CB$187,Main!EI$51,0)</f>
        <v>58.775599999999997</v>
      </c>
      <c r="EJ119" s="85">
        <f ca="1">VLOOKUP($E119,ETL_Price!$B$5:$CB$187,Main!EJ$51,0)</f>
        <v>12.706799999999999</v>
      </c>
      <c r="EK119" s="85">
        <f ca="1">VLOOKUP($E119,ETL_Price!$B$5:$CB$187,Main!EK$51,0)</f>
        <v>3.2911000000000001</v>
      </c>
    </row>
    <row r="120" spans="3:141">
      <c r="C120" s="85">
        <f>MATCH(E120,ETL_Price!$B$5:$B$187,0)</f>
        <v>67</v>
      </c>
      <c r="E120" s="119">
        <f>IF(ISNUMBER(Equities!$C72),Equities!B72,"")</f>
        <v>43087</v>
      </c>
      <c r="F120" s="120">
        <f ca="1">IF(ISNUMBER(OFFSET(INDIRECT($F$50),Main!$C120,1)),OFFSET(INDIRECT($F$50),Main!$C120,1)/100,"")</f>
        <v>0.14711399999999999</v>
      </c>
      <c r="G120" s="120">
        <f ca="1">IF(ISNUMBER(VLOOKUP($E120,ETL_Price!$B$5:$DV$187,G$50,0)),VLOOKUP($E120,ETL_Price!$B$5:$DV$187,G$50,0)/100,"")</f>
        <v>5.62E-2</v>
      </c>
      <c r="H120" s="120">
        <f ca="1">IF(ISNUMBER(VLOOKUP($E120,ETL_Price!$B$5:$DV$187,H$50,0)),VLOOKUP($E120,ETL_Price!$B$5:$DV$187,H$50,0)/100,"")</f>
        <v>0.14000000000000001</v>
      </c>
      <c r="I120" s="120">
        <f ca="1">IF(ISNUMBER(VLOOKUP($E120,ETL_Price!$B$5:$DV$187,I$50,0)),VLOOKUP($E120,ETL_Price!$B$5:$DV$187,I$50,0)/100,"")</f>
        <v>0.19260000000000002</v>
      </c>
      <c r="K120" s="85">
        <f ca="1">IF(ISNUMBER(CORREL(ETL_Rtn!$C71:$C130,ETL_Rtn!E71:E130)),CORREL(ETL_Rtn!$C71:$C130,ETL_Rtn!E71:E130),"")</f>
        <v>0.26109763539138209</v>
      </c>
      <c r="L120" s="85">
        <f ca="1">IF(ISNUMBER(CORREL(ETL_Rtn!$C71:$C130,ETL_Rtn!F71:F130)),CORREL(ETL_Rtn!$C71:$C130,ETL_Rtn!F71:F130),"")</f>
        <v>0.17463090858472577</v>
      </c>
      <c r="M120" s="85">
        <f ca="1">IF(ISNUMBER(CORREL(ETL_Rtn!$C71:$C130,ETL_Rtn!G71:G130)),CORREL(ETL_Rtn!$C71:$C130,ETL_Rtn!G71:G130),"")</f>
        <v>0.19905387041628153</v>
      </c>
      <c r="N120" s="85">
        <f ca="1">IF(ISNUMBER(CORREL(ETL_Rtn!$C71:$C130,ETL_Rtn!H71:H130)),CORREL(ETL_Rtn!$C71:$C130,ETL_Rtn!H71:H130),"")</f>
        <v>0.41197478762920536</v>
      </c>
      <c r="O120" s="85">
        <f ca="1">IF(ISNUMBER(CORREL(ETL_Rtn!$C71:$C130,ETL_Rtn!I71:I130)),CORREL(ETL_Rtn!$C71:$C130,ETL_Rtn!I71:I130),"")</f>
        <v>0.83065820280475899</v>
      </c>
      <c r="P120" s="85">
        <f ca="1">IF(ISNUMBER(CORREL(ETL_Rtn!$C71:$C130,ETL_Rtn!J71:J130)),CORREL(ETL_Rtn!$C71:$C130,ETL_Rtn!J71:J130),"")</f>
        <v>0.76140311458808063</v>
      </c>
      <c r="Q120" s="85">
        <f ca="1">IF(ISNUMBER(CORREL(ETL_Rtn!$C71:$C130,ETL_Rtn!K71:K130)),CORREL(ETL_Rtn!$C71:$C130,ETL_Rtn!K71:K130),"")</f>
        <v>0.2244534147497291</v>
      </c>
      <c r="R120" s="85">
        <f ca="1">IF(ISNUMBER(CORREL(ETL_Rtn!$C71:$C130,ETL_Rtn!L71:L130)),CORREL(ETL_Rtn!$C71:$C130,ETL_Rtn!L71:L130),"")</f>
        <v>0.34290123394364619</v>
      </c>
      <c r="S120" s="85">
        <f ca="1">IF(ISNUMBER(CORREL(ETL_Rtn!$C71:$C130,ETL_Rtn!M71:M130)),CORREL(ETL_Rtn!$C71:$C130,ETL_Rtn!M71:M130),"")</f>
        <v>0.31376830764662411</v>
      </c>
      <c r="T120" s="85">
        <f ca="1">IF(ISNUMBER(CORREL(ETL_Rtn!$C71:$C130,ETL_Rtn!N71:N130)),CORREL(ETL_Rtn!$C71:$C130,ETL_Rtn!N71:N130),"")</f>
        <v>0.38696949365357503</v>
      </c>
      <c r="U120" s="85">
        <f ca="1">IF(ISNUMBER(CORREL(ETL_Rtn!$C71:$C130,ETL_Rtn!O71:O130)),CORREL(ETL_Rtn!$C71:$C130,ETL_Rtn!O71:O130),"")</f>
        <v>0.121857692478549</v>
      </c>
      <c r="V120" s="85">
        <f ca="1">IF(ISNUMBER(CORREL(ETL_Rtn!$C71:$C130,ETL_Rtn!P71:P130)),CORREL(ETL_Rtn!$C71:$C130,ETL_Rtn!P71:P130),"")</f>
        <v>0.44038417358348353</v>
      </c>
      <c r="W120" s="85">
        <f ca="1">IF(ISNUMBER(CORREL(ETL_Rtn!$C71:$C130,ETL_Rtn!Q71:Q130)),CORREL(ETL_Rtn!$C71:$C130,ETL_Rtn!Q71:Q130),"")</f>
        <v>7.9522189948290564E-2</v>
      </c>
      <c r="X120" s="85">
        <f ca="1">IF(ISNUMBER(CORREL(ETL_Rtn!$C71:$C130,ETL_Rtn!R71:R130)),CORREL(ETL_Rtn!$C71:$C130,ETL_Rtn!R71:R130),"")</f>
        <v>0.1777322002669707</v>
      </c>
      <c r="Y120" s="85">
        <f ca="1">IF(ISNUMBER(CORREL(ETL_Rtn!$C71:$C130,ETL_Rtn!S71:S130)),CORREL(ETL_Rtn!$C71:$C130,ETL_Rtn!S71:S130),"")</f>
        <v>0.19966568163908399</v>
      </c>
      <c r="Z120" s="85">
        <f ca="1">IF(ISNUMBER(CORREL(ETL_Rtn!$C71:$C130,ETL_Rtn!T71:T130)),CORREL(ETL_Rtn!$C71:$C130,ETL_Rtn!T71:T130),"")</f>
        <v>0.20799323007047438</v>
      </c>
      <c r="AA120" s="85">
        <f ca="1">IF(ISNUMBER(CORREL(ETL_Rtn!$C71:$C130,ETL_Rtn!U71:U130)),CORREL(ETL_Rtn!$C71:$C130,ETL_Rtn!U71:U130),"")</f>
        <v>7.2644765890948829E-2</v>
      </c>
      <c r="AB120" s="85">
        <f ca="1">IF(ISNUMBER(CORREL(ETL_Rtn!$C71:$C130,ETL_Rtn!V71:V130)),CORREL(ETL_Rtn!$C71:$C130,ETL_Rtn!V71:V130),"")</f>
        <v>-7.6632689014796404E-2</v>
      </c>
      <c r="AC120" s="85">
        <f ca="1">IF(ISNUMBER(CORREL(ETL_Rtn!$C71:$C130,ETL_Rtn!W71:W130)),CORREL(ETL_Rtn!$C71:$C130,ETL_Rtn!W71:W130),"")</f>
        <v>-0.16602348854025045</v>
      </c>
      <c r="AD120" s="85">
        <f ca="1">IF(ISNUMBER(CORREL(ETL_Rtn!$C71:$C130,ETL_Rtn!X71:X130)),CORREL(ETL_Rtn!$C71:$C130,ETL_Rtn!X71:X130),"")</f>
        <v>-0.16690167700011144</v>
      </c>
      <c r="AE120" s="85">
        <f ca="1">IF(ISNUMBER(CORREL(ETL_Rtn!$C71:$C130,ETL_Rtn!Y71:Y130)),CORREL(ETL_Rtn!$C71:$C130,ETL_Rtn!Y71:Y130),"")</f>
        <v>-0.16389518214792767</v>
      </c>
      <c r="AF120" s="85">
        <f ca="1">IF(ISNUMBER(CORREL(ETL_Rtn!$C71:$C130,ETL_Rtn!Z71:Z130)),CORREL(ETL_Rtn!$C71:$C130,ETL_Rtn!Z71:Z130),"")</f>
        <v>-0.18041294711159511</v>
      </c>
      <c r="AG120" s="85">
        <f ca="1">IF(ISNUMBER(CORREL(ETL_Rtn!$C71:$C130,ETL_Rtn!AA71:AA130)),CORREL(ETL_Rtn!$C71:$C130,ETL_Rtn!AA71:AA130),"")</f>
        <v>-0.1993586091603019</v>
      </c>
      <c r="AH120" s="85">
        <f ca="1">IF(ISNUMBER(CORREL(ETL_Rtn!$C71:$C130,ETL_Rtn!AB71:AB130)),CORREL(ETL_Rtn!$C71:$C130,ETL_Rtn!AB71:AB130),"")</f>
        <v>-0.1688053724977967</v>
      </c>
      <c r="AI120" s="85">
        <f ca="1">IF(ISNUMBER(CORREL(ETL_Rtn!$C71:$C130,ETL_Rtn!AC71:AC130)),CORREL(ETL_Rtn!$C71:$C130,ETL_Rtn!AC71:AC130),"")</f>
        <v>0.19541729783718614</v>
      </c>
      <c r="AJ120" s="85">
        <f ca="1">IF(ISNUMBER(CORREL(ETL_Rtn!$C71:$C130,ETL_Rtn!AD71:AD130)),CORREL(ETL_Rtn!$C71:$C130,ETL_Rtn!AD71:AD130),"")</f>
        <v>5.9845451897381281E-2</v>
      </c>
      <c r="AK120" s="85">
        <f ca="1">IF(ISNUMBER(CORREL(ETL_Rtn!$C71:$C130,ETL_Rtn!AE71:AE130)),CORREL(ETL_Rtn!$C71:$C130,ETL_Rtn!AE71:AE130),"")</f>
        <v>-0.20210050473482491</v>
      </c>
      <c r="AL120" s="85">
        <f ca="1">IF(ISNUMBER(CORREL(ETL_Rtn!$C71:$C130,ETL_Rtn!AF71:AF130)),CORREL(ETL_Rtn!$C71:$C130,ETL_Rtn!AF71:AF130),"")</f>
        <v>-0.2117491708518876</v>
      </c>
      <c r="AM120" s="85">
        <f ca="1">IF(ISNUMBER(CORREL(ETL_Rtn!$C71:$C130,ETL_Rtn!AG71:AG130)),CORREL(ETL_Rtn!$C71:$C130,ETL_Rtn!AG71:AG130),"")</f>
        <v>-5.2242650827989914E-2</v>
      </c>
      <c r="AN120" s="85">
        <f ca="1">IF(ISNUMBER(CORREL(ETL_Rtn!$C71:$C130,ETL_Rtn!AH71:AH130)),CORREL(ETL_Rtn!$C71:$C130,ETL_Rtn!AH71:AH130),"")</f>
        <v>-0.14605505932658525</v>
      </c>
      <c r="AO120" s="85">
        <f ca="1">IF(ISNUMBER(CORREL(ETL_Rtn!$C71:$C130,ETL_Rtn!AI71:AI130)),CORREL(ETL_Rtn!$C71:$C130,ETL_Rtn!AI71:AI130),"")</f>
        <v>-0.20709512082249237</v>
      </c>
      <c r="AP120" s="85">
        <f ca="1">IF(ISNUMBER(CORREL(ETL_Rtn!$C71:$C130,ETL_Rtn!AJ71:AJ130)),CORREL(ETL_Rtn!$C71:$C130,ETL_Rtn!AJ71:AJ130),"")</f>
        <v>-0.18487296039968693</v>
      </c>
      <c r="AQ120" s="85">
        <f ca="1">IF(ISNUMBER(CORREL(ETL_Rtn!$C71:$C130,ETL_Rtn!AK71:AK130)),CORREL(ETL_Rtn!$C71:$C130,ETL_Rtn!AK71:AK130),"")</f>
        <v>-0.23440127198027916</v>
      </c>
      <c r="AR120" s="85">
        <f ca="1">IF(ISNUMBER(CORREL(ETL_Rtn!$C71:$C130,ETL_Rtn!AL71:AL130)),CORREL(ETL_Rtn!$C71:$C130,ETL_Rtn!AL71:AL130),"")</f>
        <v>-0.15359754716063129</v>
      </c>
      <c r="AS120" s="85">
        <f ca="1">IF(ISNUMBER(CORREL(ETL_Rtn!$C71:$C130,ETL_Rtn!AM71:AM130)),CORREL(ETL_Rtn!$C71:$C130,ETL_Rtn!AM71:AM130),"")</f>
        <v>0.20945808904014895</v>
      </c>
      <c r="AT120" s="85">
        <f ca="1">IF(ISNUMBER(CORREL(ETL_Rtn!$C71:$C130,ETL_Rtn!AN71:AN130)),CORREL(ETL_Rtn!$C71:$C130,ETL_Rtn!AN71:AN130),"")</f>
        <v>0.25837051129101279</v>
      </c>
      <c r="AU120" s="85">
        <f ca="1">IF(ISNUMBER(CORREL(ETL_Rtn!$C71:$C130,ETL_Rtn!AO71:AO130)),CORREL(ETL_Rtn!$C71:$C130,ETL_Rtn!AO71:AO130),"")</f>
        <v>-2.9842195091636489E-2</v>
      </c>
      <c r="AV120" s="85">
        <f ca="1">IF(ISNUMBER(CORREL(ETL_Rtn!$C71:$C130,ETL_Rtn!AP71:AP130)),CORREL(ETL_Rtn!$C71:$C130,ETL_Rtn!AP71:AP130),"")</f>
        <v>4.8568865995025357E-2</v>
      </c>
      <c r="AW120" s="85">
        <f ca="1">IF(ISNUMBER(CORREL(ETL_Rtn!$C71:$C130,ETL_Rtn!AQ71:AQ130)),CORREL(ETL_Rtn!$C71:$C130,ETL_Rtn!AQ71:AQ130),"")</f>
        <v>0.15662786542437396</v>
      </c>
      <c r="AX120" s="85">
        <f ca="1">IF(ISNUMBER(CORREL(ETL_Rtn!$C71:$C130,ETL_Rtn!AR71:AR130)),CORREL(ETL_Rtn!$C71:$C130,ETL_Rtn!AR71:AR130),"")</f>
        <v>0.31030939204889368</v>
      </c>
      <c r="AY120" s="85">
        <f ca="1">IF(ISNUMBER(CORREL(ETL_Rtn!$C71:$C130,ETL_Rtn!AS71:AS130)),CORREL(ETL_Rtn!$C71:$C130,ETL_Rtn!AS71:AS130),"")</f>
        <v>-7.3737423752132394E-2</v>
      </c>
      <c r="AZ120" s="85">
        <f ca="1">IF(ISNUMBER(CORREL(ETL_Rtn!$C71:$C130,ETL_Rtn!AT71:AT130)),CORREL(ETL_Rtn!$C71:$C130,ETL_Rtn!AT71:AT130),"")</f>
        <v>-0.15785328053785777</v>
      </c>
      <c r="BA120" s="85">
        <f ca="1">IF(ISNUMBER(CORREL(ETL_Rtn!$C71:$C130,ETL_Rtn!AU71:AU130)),CORREL(ETL_Rtn!$C71:$C130,ETL_Rtn!AU71:AU130),"")</f>
        <v>-0.31958349516257062</v>
      </c>
      <c r="BB120" s="85">
        <f ca="1">IF(ISNUMBER(CORREL(ETL_Rtn!$C71:$C130,ETL_Rtn!AV71:AV130)),CORREL(ETL_Rtn!$C71:$C130,ETL_Rtn!AV71:AV130),"")</f>
        <v>-0.19199220188777424</v>
      </c>
      <c r="BC120" s="85">
        <f ca="1">IF(ISNUMBER(CORREL(ETL_Rtn!$C71:$C130,ETL_Rtn!AW71:AW130)),CORREL(ETL_Rtn!$C71:$C130,ETL_Rtn!AW71:AW130),"")</f>
        <v>-0.30289056130876357</v>
      </c>
      <c r="BD120" s="85">
        <f ca="1">IF(ISNUMBER(CORREL(ETL_Rtn!$C71:$C130,ETL_Rtn!AX71:AX130)),CORREL(ETL_Rtn!$C71:$C130,ETL_Rtn!AX71:AX130),"")</f>
        <v>-0.27641316044719128</v>
      </c>
      <c r="BE120" s="85">
        <f ca="1">IF(ISNUMBER(CORREL(ETL_Rtn!$C71:$C130,ETL_Rtn!AY71:AY130)),CORREL(ETL_Rtn!$C71:$C130,ETL_Rtn!AY71:AY130),"")</f>
        <v>-9.2575548023516835E-2</v>
      </c>
      <c r="BF120" s="85">
        <f ca="1">IF(ISNUMBER(CORREL(ETL_Rtn!$C71:$C130,ETL_Rtn!AZ71:AZ130)),CORREL(ETL_Rtn!$C71:$C130,ETL_Rtn!AZ71:AZ130),"")</f>
        <v>-0.25759071070457668</v>
      </c>
      <c r="BG120" s="85">
        <f ca="1">IF(ISNUMBER(CORREL(ETL_Rtn!$C71:$C130,ETL_Rtn!BA71:BA130)),CORREL(ETL_Rtn!$C71:$C130,ETL_Rtn!BA71:BA130),"")</f>
        <v>-0.31868655109311039</v>
      </c>
      <c r="BH120" s="85">
        <f ca="1">IF(ISNUMBER(CORREL(ETL_Rtn!$C71:$C130,ETL_Rtn!BB71:BB130)),CORREL(ETL_Rtn!$C71:$C130,ETL_Rtn!BB71:BB130),"")</f>
        <v>-0.1405511604571133</v>
      </c>
      <c r="BI120" s="85">
        <f ca="1">IF(ISNUMBER(CORREL(ETL_Rtn!$C71:$C130,ETL_Rtn!BC71:BC130)),CORREL(ETL_Rtn!$C71:$C130,ETL_Rtn!BC71:BC130),"")</f>
        <v>-0.20670349383731995</v>
      </c>
      <c r="BJ120" s="85">
        <f ca="1">IF(ISNUMBER(CORREL(ETL_Rtn!$C71:$C130,ETL_Rtn!BD71:BD130)),CORREL(ETL_Rtn!$C71:$C130,ETL_Rtn!BD71:BD130),"")</f>
        <v>-0.38271202622722289</v>
      </c>
      <c r="BK120" s="85">
        <f ca="1">IF(ISNUMBER(CORREL(ETL_Rtn!$C71:$C130,ETL_Rtn!BE71:BE130)),CORREL(ETL_Rtn!$C71:$C130,ETL_Rtn!BE71:BE130),"")</f>
        <v>-0.38849785951073607</v>
      </c>
      <c r="BL120" s="85">
        <f ca="1">IF(ISNUMBER(CORREL(ETL_Rtn!$C71:$C130,ETL_Rtn!BF71:BF130)),CORREL(ETL_Rtn!$C71:$C130,ETL_Rtn!BF71:BF130),"")</f>
        <v>2.43299263529346E-2</v>
      </c>
      <c r="BM120" s="85">
        <f ca="1">IF(ISNUMBER(CORREL(ETL_Rtn!$C71:$C130,ETL_Rtn!BG71:BG130)),CORREL(ETL_Rtn!$C71:$C130,ETL_Rtn!BG71:BG130),"")</f>
        <v>5.5858024752637958E-2</v>
      </c>
      <c r="BN120" s="85">
        <f ca="1">IF(ISNUMBER(CORREL(ETL_Rtn!$C71:$C130,ETL_Rtn!BH71:BH130)),CORREL(ETL_Rtn!$C71:$C130,ETL_Rtn!BH71:BH130),"")</f>
        <v>0.16770794787437499</v>
      </c>
      <c r="BO120" s="85">
        <f ca="1">IF(ISNUMBER(CORREL(ETL_Rtn!$C71:$C130,ETL_Rtn!BI71:BI130)),CORREL(ETL_Rtn!$C71:$C130,ETL_Rtn!BI71:BI130),"")</f>
        <v>0.29386213683576706</v>
      </c>
      <c r="BP120" s="85">
        <f ca="1">IF(ISNUMBER(CORREL(ETL_Rtn!$C71:$C130,ETL_Rtn!BJ71:BJ130)),CORREL(ETL_Rtn!$C71:$C130,ETL_Rtn!BJ71:BJ130),"")</f>
        <v>-4.3357724418086198E-2</v>
      </c>
      <c r="BQ120" s="85">
        <f ca="1">IF(ISNUMBER(CORREL(ETL_Rtn!$C71:$C130,ETL_Rtn!BK71:BK130)),CORREL(ETL_Rtn!$C71:$C130,ETL_Rtn!BK71:BK130),"")</f>
        <v>0.1532388939436822</v>
      </c>
      <c r="BR120" s="85">
        <f ca="1">IF(ISNUMBER(CORREL(ETL_Rtn!$C71:$C130,ETL_Rtn!BL71:BL130)),CORREL(ETL_Rtn!$C71:$C130,ETL_Rtn!BL71:BL130),"")</f>
        <v>1.2032591216453588E-2</v>
      </c>
      <c r="BS120" s="85">
        <f ca="1">IF(ISNUMBER(CORREL(ETL_Rtn!$C71:$C130,ETL_Rtn!BM71:BM130)),CORREL(ETL_Rtn!$C71:$C130,ETL_Rtn!BM71:BM130),"")</f>
        <v>7.1810269338844906E-2</v>
      </c>
      <c r="BT120" s="85">
        <f ca="1">IF(ISNUMBER(CORREL(ETL_Rtn!$C71:$C130,ETL_Rtn!BN71:BN130)),CORREL(ETL_Rtn!$C71:$C130,ETL_Rtn!BN71:BN130),"")</f>
        <v>0.18354293017436502</v>
      </c>
      <c r="BU120" s="85">
        <f ca="1">IF(ISNUMBER(CORREL(ETL_Rtn!$C71:$C130,ETL_Rtn!BO71:BO130)),CORREL(ETL_Rtn!$C71:$C130,ETL_Rtn!BO71:BO130),"")</f>
        <v>-0.14613320300272803</v>
      </c>
      <c r="BV120" s="85">
        <f ca="1">IF(ISNUMBER(CORREL(ETL_Rtn!$C71:$C130,ETL_Rtn!BP71:BP130)),CORREL(ETL_Rtn!$C71:$C130,ETL_Rtn!BP71:BP130),"")</f>
        <v>6.0961171667193871E-2</v>
      </c>
      <c r="BW120" s="85">
        <f ca="1">IF(ISNUMBER(CORREL(ETL_Rtn!$C71:$C130,ETL_Rtn!BQ71:BQ130)),CORREL(ETL_Rtn!$C71:$C130,ETL_Rtn!BQ71:BQ130),"")</f>
        <v>-0.17322973419358079</v>
      </c>
      <c r="BY120" s="85">
        <f ca="1">VLOOKUP($E120,ETL_Price!$B$5:$CB$187,Main!BY$51,0)</f>
        <v>2690.16</v>
      </c>
      <c r="BZ120" s="85">
        <f ca="1">VLOOKUP($E120,ETL_Price!$B$5:$CB$187,Main!BZ$51,0)</f>
        <v>3609.42</v>
      </c>
      <c r="CA120" s="85">
        <f ca="1">VLOOKUP($E120,ETL_Price!$B$5:$CB$187,Main!CA$51,0)</f>
        <v>73115.45</v>
      </c>
      <c r="CB120" s="85">
        <f ca="1">VLOOKUP($E120,ETL_Price!$B$5:$CB$187,Main!CB$51,0)</f>
        <v>22901.77</v>
      </c>
      <c r="CC120" s="85">
        <f ca="1">VLOOKUP($E120,ETL_Price!$B$5:$CB$187,Main!CC$51,0)</f>
        <v>29050.41</v>
      </c>
      <c r="CD120" s="85">
        <f ca="1">VLOOKUP($E120,ETL_Price!$B$5:$CB$187,Main!CD$51,0)</f>
        <v>11415.13</v>
      </c>
      <c r="CE120" s="85">
        <f ca="1">VLOOKUP($E120,ETL_Price!$B$5:$CB$187,Main!CE$51,0)</f>
        <v>2219.11</v>
      </c>
      <c r="CF120" s="85">
        <f ca="1">VLOOKUP($E120,ETL_Price!$B$5:$CB$187,Main!CF$51,0)</f>
        <v>2481.7199999999998</v>
      </c>
      <c r="CG120" s="85">
        <f ca="1">VLOOKUP($E120,ETL_Price!$B$5:$CB$187,Main!CG$51,0)</f>
        <v>215.64009999999999</v>
      </c>
      <c r="CH120" s="85">
        <f ca="1">VLOOKUP($E120,ETL_Price!$B$5:$CB$187,Main!CH$51,0)</f>
        <v>274.77</v>
      </c>
      <c r="CI120" s="85">
        <f ca="1">VLOOKUP($E120,ETL_Price!$B$5:$CB$187,Main!CI$51,0)</f>
        <v>260.02</v>
      </c>
      <c r="CJ120" s="85">
        <f ca="1">VLOOKUP($E120,ETL_Price!$B$5:$CB$187,Main!CJ$51,0)</f>
        <v>239.32</v>
      </c>
      <c r="CK120" s="85">
        <f ca="1">VLOOKUP($E120,ETL_Price!$B$5:$CB$187,Main!CK$51,0)</f>
        <v>237.37450000000001</v>
      </c>
      <c r="CL120" s="85">
        <f ca="1">VLOOKUP($E120,ETL_Price!$B$5:$CB$187,Main!CL$51,0)</f>
        <v>229.3502</v>
      </c>
      <c r="CM120" s="85">
        <f ca="1">VLOOKUP($E120,ETL_Price!$B$5:$CB$187,Main!CM$51,0)</f>
        <v>127.0164</v>
      </c>
      <c r="CN120" s="85">
        <f ca="1">VLOOKUP($E120,ETL_Price!$B$5:$CB$187,Main!CN$51,0)</f>
        <v>224.755</v>
      </c>
      <c r="CO120" s="85">
        <f ca="1">VLOOKUP($E120,ETL_Price!$B$5:$CB$187,Main!CO$51,0)</f>
        <v>71.22</v>
      </c>
      <c r="CP120" s="85">
        <f ca="1">VLOOKUP($E120,ETL_Price!$B$5:$CB$187,Main!CP$51,0)</f>
        <v>129.96</v>
      </c>
      <c r="CQ120" s="85">
        <f ca="1">VLOOKUP($E120,ETL_Price!$B$5:$CB$187,Main!CQ$51,0)</f>
        <v>483.1712</v>
      </c>
      <c r="CR120" s="85">
        <f ca="1">VLOOKUP($E120,ETL_Price!$B$5:$CB$187,Main!CR$51,0)</f>
        <v>218.30709999999999</v>
      </c>
      <c r="CS120" s="85">
        <f ca="1">VLOOKUP($E120,ETL_Price!$B$5:$CB$187,Main!CS$51,0)</f>
        <v>256.35610000000003</v>
      </c>
      <c r="CT120" s="85">
        <f ca="1">VLOOKUP($E120,ETL_Price!$B$5:$CB$187,Main!CT$51,0)</f>
        <v>2044.98</v>
      </c>
      <c r="CU120" s="85">
        <f ca="1">VLOOKUP($E120,ETL_Price!$B$5:$CB$187,Main!CU$51,0)</f>
        <v>2199.0500000000002</v>
      </c>
      <c r="CV120" s="85">
        <f ca="1">VLOOKUP($E120,ETL_Price!$B$5:$CB$187,Main!CV$51,0)</f>
        <v>2895.91</v>
      </c>
      <c r="CW120" s="85">
        <f ca="1">VLOOKUP($E120,ETL_Price!$B$5:$CB$187,Main!CW$51,0)</f>
        <v>150.1567</v>
      </c>
      <c r="CX120" s="85">
        <f ca="1">VLOOKUP($E120,ETL_Price!$B$5:$CB$187,Main!CX$51,0)</f>
        <v>1304.7070000000001</v>
      </c>
      <c r="CY120" s="85">
        <f ca="1">VLOOKUP($E120,ETL_Price!$B$5:$CB$187,Main!CY$51,0)</f>
        <v>214.6413</v>
      </c>
      <c r="CZ120" s="85">
        <f ca="1">VLOOKUP($E120,ETL_Price!$B$5:$CB$187,Main!CZ$51,0)</f>
        <v>191.35980000000001</v>
      </c>
      <c r="DA120" s="85">
        <f ca="1">VLOOKUP($E120,ETL_Price!$B$5:$CB$187,Main!DA$51,0)</f>
        <v>286.89440000000002</v>
      </c>
      <c r="DB120" s="85">
        <f ca="1">VLOOKUP($E120,ETL_Price!$B$5:$CB$187,Main!DB$51,0)</f>
        <v>203.9238</v>
      </c>
      <c r="DC120" s="85">
        <f ca="1">VLOOKUP($E120,ETL_Price!$B$5:$CB$187,Main!DC$51,0)</f>
        <v>203.1703</v>
      </c>
      <c r="DD120" s="85">
        <f ca="1">VLOOKUP($E120,ETL_Price!$B$5:$CB$187,Main!DD$51,0)</f>
        <v>225.63560000000001</v>
      </c>
      <c r="DE120" s="85">
        <f ca="1">VLOOKUP($E120,ETL_Price!$B$5:$CB$187,Main!DE$51,0)</f>
        <v>219.73099999999999</v>
      </c>
      <c r="DF120" s="85">
        <f ca="1">VLOOKUP($E120,ETL_Price!$B$5:$CB$187,Main!DF$51,0)</f>
        <v>286.49700000000001</v>
      </c>
      <c r="DG120" s="85">
        <f ca="1">VLOOKUP($E120,ETL_Price!$B$5:$CB$187,Main!DG$51,0)</f>
        <v>2.3942000000000001</v>
      </c>
      <c r="DH120" s="85">
        <f ca="1">VLOOKUP($E120,ETL_Price!$B$5:$CB$187,Main!DH$51,0)</f>
        <v>0.309</v>
      </c>
      <c r="DI120" s="85">
        <f ca="1">VLOOKUP($E120,ETL_Price!$B$5:$CB$187,Main!DI$51,0)</f>
        <v>1.7848000000000002</v>
      </c>
      <c r="DJ120" s="85">
        <f ca="1">VLOOKUP($E120,ETL_Price!$B$5:$CB$187,Main!DJ$51,0)</f>
        <v>1.9079000000000002</v>
      </c>
      <c r="DK120" s="85">
        <f ca="1">VLOOKUP($E120,ETL_Price!$B$5:$CB$187,Main!DK$51,0)</f>
        <v>2.3090000000000002</v>
      </c>
      <c r="DL120" s="85">
        <f ca="1">VLOOKUP($E120,ETL_Price!$B$5:$CB$187,Main!DL$51,0)</f>
        <v>1.4419999999999999</v>
      </c>
      <c r="DM120" s="85">
        <f ca="1">VLOOKUP($E120,ETL_Price!$B$5:$CB$187,Main!DM$51,0)</f>
        <v>32.203000000000003</v>
      </c>
      <c r="DN120" s="85">
        <f ca="1">VLOOKUP($E120,ETL_Price!$B$5:$CB$187,Main!DN$51,0)</f>
        <v>-1</v>
      </c>
      <c r="DO120" s="85">
        <f ca="1">VLOOKUP($E120,ETL_Price!$B$5:$CB$187,Main!DO$51,0)</f>
        <v>234.73599999999999</v>
      </c>
      <c r="DP120" s="85">
        <f ca="1">VLOOKUP($E120,ETL_Price!$B$5:$CB$187,Main!DP$51,0)</f>
        <v>109.5</v>
      </c>
      <c r="DQ120" s="85">
        <f ca="1">VLOOKUP($E120,ETL_Price!$B$5:$CB$187,Main!DQ$51,0)</f>
        <v>49.52</v>
      </c>
      <c r="DR120" s="85">
        <f ca="1">VLOOKUP($E120,ETL_Price!$B$5:$CB$187,Main!DR$51,0)</f>
        <v>307.96600000000001</v>
      </c>
      <c r="DS120" s="85">
        <f ca="1">VLOOKUP($E120,ETL_Price!$B$5:$CB$187,Main!DS$51,0)</f>
        <v>121.964</v>
      </c>
      <c r="DT120" s="85">
        <f ca="1">VLOOKUP($E120,ETL_Price!$B$5:$CB$187,Main!DT$51,0)</f>
        <v>226.8109</v>
      </c>
      <c r="DU120" s="85">
        <f ca="1">VLOOKUP($E120,ETL_Price!$B$5:$CB$187,Main!DU$51,0)</f>
        <v>161.5205</v>
      </c>
      <c r="DV120" s="85">
        <f ca="1">VLOOKUP($E120,ETL_Price!$B$5:$CB$187,Main!DV$51,0)</f>
        <v>439.09949999999998</v>
      </c>
      <c r="DW120" s="85">
        <f ca="1">VLOOKUP($E120,ETL_Price!$B$5:$CB$187,Main!DW$51,0)</f>
        <v>9.5299999999999994</v>
      </c>
      <c r="DX120" s="85">
        <f ca="1">VLOOKUP($E120,ETL_Price!$B$5:$CB$187,Main!DX$51,0)</f>
        <v>14.13</v>
      </c>
      <c r="DY120" s="85">
        <f ca="1">VLOOKUP($E120,ETL_Price!$B$5:$CB$187,Main!DY$51,0)</f>
        <v>6.9399999999999995</v>
      </c>
      <c r="DZ120" s="85">
        <f ca="1">VLOOKUP($E120,ETL_Price!$B$5:$CB$187,Main!DZ$51,0)</f>
        <v>3.4950000000000001</v>
      </c>
      <c r="EA120" s="85">
        <f ca="1">VLOOKUP($E120,ETL_Price!$B$5:$CB$187,Main!EA$51,0)</f>
        <v>1262.2</v>
      </c>
      <c r="EB120" s="85">
        <f ca="1">VLOOKUP($E120,ETL_Price!$B$5:$CB$187,Main!EB$51,0)</f>
        <v>16.12</v>
      </c>
      <c r="EC120" s="85">
        <f ca="1">VLOOKUP($E120,ETL_Price!$B$5:$CB$187,Main!EC$51,0)</f>
        <v>57.16</v>
      </c>
      <c r="ED120" s="85">
        <f ca="1">VLOOKUP($E120,ETL_Price!$B$5:$CB$187,Main!ED$51,0)</f>
        <v>6.6088000000000005</v>
      </c>
      <c r="EE120" s="85">
        <f ca="1">VLOOKUP($E120,ETL_Price!$B$5:$CB$187,Main!EE$51,0)</f>
        <v>108.63</v>
      </c>
      <c r="EF120" s="85">
        <f ca="1">VLOOKUP($E120,ETL_Price!$B$5:$CB$187,Main!EF$51,0)</f>
        <v>1.1781999999999999</v>
      </c>
      <c r="EG120" s="85">
        <f ca="1">VLOOKUP($E120,ETL_Price!$B$5:$CB$187,Main!EG$51,0)</f>
        <v>1.3383</v>
      </c>
      <c r="EH120" s="85">
        <f ca="1">VLOOKUP($E120,ETL_Price!$B$5:$CB$187,Main!EH$51,0)</f>
        <v>112.55</v>
      </c>
      <c r="EI120" s="85">
        <f ca="1">VLOOKUP($E120,ETL_Price!$B$5:$CB$187,Main!EI$51,0)</f>
        <v>58.664499999999997</v>
      </c>
      <c r="EJ120" s="85">
        <f ca="1">VLOOKUP($E120,ETL_Price!$B$5:$CB$187,Main!EJ$51,0)</f>
        <v>12.746</v>
      </c>
      <c r="EK120" s="85">
        <f ca="1">VLOOKUP($E120,ETL_Price!$B$5:$CB$187,Main!EK$51,0)</f>
        <v>3.2886000000000002</v>
      </c>
    </row>
    <row r="121" spans="3:141">
      <c r="C121" s="85">
        <f>MATCH(E121,ETL_Price!$B$5:$B$187,0)</f>
        <v>68</v>
      </c>
      <c r="E121" s="119">
        <f>IF(ISNUMBER(Equities!$C73),Equities!B73,"")</f>
        <v>43084</v>
      </c>
      <c r="F121" s="120">
        <f ca="1">IF(ISNUMBER(OFFSET(INDIRECT($F$50),Main!$C121,1)),OFFSET(INDIRECT($F$50),Main!$C121,1)/100,"")</f>
        <v>0.14711399999999999</v>
      </c>
      <c r="G121" s="120">
        <f ca="1">IF(ISNUMBER(VLOOKUP($E121,ETL_Price!$B$5:$DV$187,G$50,0)),VLOOKUP($E121,ETL_Price!$B$5:$DV$187,G$50,0)/100,"")</f>
        <v>5.5999999999999994E-2</v>
      </c>
      <c r="H121" s="120">
        <f ca="1">IF(ISNUMBER(VLOOKUP($E121,ETL_Price!$B$5:$DV$187,H$50,0)),VLOOKUP($E121,ETL_Price!$B$5:$DV$187,H$50,0)/100,"")</f>
        <v>0.1406</v>
      </c>
      <c r="I121" s="120">
        <f ca="1">IF(ISNUMBER(VLOOKUP($E121,ETL_Price!$B$5:$DV$187,I$50,0)),VLOOKUP($E121,ETL_Price!$B$5:$DV$187,I$50,0)/100,"")</f>
        <v>0.19320000000000001</v>
      </c>
      <c r="K121" s="85">
        <f ca="1">IF(ISNUMBER(CORREL(ETL_Rtn!$C72:$C131,ETL_Rtn!E72:E131)),CORREL(ETL_Rtn!$C72:$C131,ETL_Rtn!E72:E131),"")</f>
        <v>0.27954496623779806</v>
      </c>
      <c r="L121" s="85">
        <f ca="1">IF(ISNUMBER(CORREL(ETL_Rtn!$C72:$C131,ETL_Rtn!F72:F131)),CORREL(ETL_Rtn!$C72:$C131,ETL_Rtn!F72:F131),"")</f>
        <v>0.16408560591372764</v>
      </c>
      <c r="M121" s="85">
        <f ca="1">IF(ISNUMBER(CORREL(ETL_Rtn!$C72:$C131,ETL_Rtn!G72:G131)),CORREL(ETL_Rtn!$C72:$C131,ETL_Rtn!G72:G131),"")</f>
        <v>0.22680550823917692</v>
      </c>
      <c r="N121" s="85">
        <f ca="1">IF(ISNUMBER(CORREL(ETL_Rtn!$C72:$C131,ETL_Rtn!H72:H131)),CORREL(ETL_Rtn!$C72:$C131,ETL_Rtn!H72:H131),"")</f>
        <v>0.37110142968942061</v>
      </c>
      <c r="O121" s="85">
        <f ca="1">IF(ISNUMBER(CORREL(ETL_Rtn!$C72:$C131,ETL_Rtn!I72:I131)),CORREL(ETL_Rtn!$C72:$C131,ETL_Rtn!I72:I131),"")</f>
        <v>0.83791122761931425</v>
      </c>
      <c r="P121" s="85">
        <f ca="1">IF(ISNUMBER(CORREL(ETL_Rtn!$C72:$C131,ETL_Rtn!J72:J131)),CORREL(ETL_Rtn!$C72:$C131,ETL_Rtn!J72:J131),"")</f>
        <v>0.77120034024239803</v>
      </c>
      <c r="Q121" s="85">
        <f ca="1">IF(ISNUMBER(CORREL(ETL_Rtn!$C72:$C131,ETL_Rtn!K72:K131)),CORREL(ETL_Rtn!$C72:$C131,ETL_Rtn!K72:K131),"")</f>
        <v>0.29427232310685197</v>
      </c>
      <c r="R121" s="85">
        <f ca="1">IF(ISNUMBER(CORREL(ETL_Rtn!$C72:$C131,ETL_Rtn!L72:L131)),CORREL(ETL_Rtn!$C72:$C131,ETL_Rtn!L72:L131),"")</f>
        <v>0.38877313494247662</v>
      </c>
      <c r="S121" s="85">
        <f ca="1">IF(ISNUMBER(CORREL(ETL_Rtn!$C72:$C131,ETL_Rtn!M72:M131)),CORREL(ETL_Rtn!$C72:$C131,ETL_Rtn!M72:M131),"")</f>
        <v>0.21753243842381234</v>
      </c>
      <c r="T121" s="85">
        <f ca="1">IF(ISNUMBER(CORREL(ETL_Rtn!$C72:$C131,ETL_Rtn!N72:N131)),CORREL(ETL_Rtn!$C72:$C131,ETL_Rtn!N72:N131),"")</f>
        <v>0.42382144606939431</v>
      </c>
      <c r="U121" s="85">
        <f ca="1">IF(ISNUMBER(CORREL(ETL_Rtn!$C72:$C131,ETL_Rtn!O72:O131)),CORREL(ETL_Rtn!$C72:$C131,ETL_Rtn!O72:O131),"")</f>
        <v>0.1192084197123315</v>
      </c>
      <c r="V121" s="85">
        <f ca="1">IF(ISNUMBER(CORREL(ETL_Rtn!$C72:$C131,ETL_Rtn!P72:P131)),CORREL(ETL_Rtn!$C72:$C131,ETL_Rtn!P72:P131),"")</f>
        <v>0.46168325478672584</v>
      </c>
      <c r="W121" s="85">
        <f ca="1">IF(ISNUMBER(CORREL(ETL_Rtn!$C72:$C131,ETL_Rtn!Q72:Q131)),CORREL(ETL_Rtn!$C72:$C131,ETL_Rtn!Q72:Q131),"")</f>
        <v>4.7451398323977746E-2</v>
      </c>
      <c r="X121" s="85">
        <f ca="1">IF(ISNUMBER(CORREL(ETL_Rtn!$C72:$C131,ETL_Rtn!R72:R131)),CORREL(ETL_Rtn!$C72:$C131,ETL_Rtn!R72:R131),"")</f>
        <v>0.17357236980346805</v>
      </c>
      <c r="Y121" s="85">
        <f ca="1">IF(ISNUMBER(CORREL(ETL_Rtn!$C72:$C131,ETL_Rtn!S72:S131)),CORREL(ETL_Rtn!$C72:$C131,ETL_Rtn!S72:S131),"")</f>
        <v>0.23681451216463156</v>
      </c>
      <c r="Z121" s="85">
        <f ca="1">IF(ISNUMBER(CORREL(ETL_Rtn!$C72:$C131,ETL_Rtn!T72:T131)),CORREL(ETL_Rtn!$C72:$C131,ETL_Rtn!T72:T131),"")</f>
        <v>0.26655006761659555</v>
      </c>
      <c r="AA121" s="85">
        <f ca="1">IF(ISNUMBER(CORREL(ETL_Rtn!$C72:$C131,ETL_Rtn!U72:U131)),CORREL(ETL_Rtn!$C72:$C131,ETL_Rtn!U72:U131),"")</f>
        <v>3.1748257352075739E-2</v>
      </c>
      <c r="AB121" s="85">
        <f ca="1">IF(ISNUMBER(CORREL(ETL_Rtn!$C72:$C131,ETL_Rtn!V72:V131)),CORREL(ETL_Rtn!$C72:$C131,ETL_Rtn!V72:V131),"")</f>
        <v>-9.7801184592093873E-2</v>
      </c>
      <c r="AC121" s="85">
        <f ca="1">IF(ISNUMBER(CORREL(ETL_Rtn!$C72:$C131,ETL_Rtn!W72:W131)),CORREL(ETL_Rtn!$C72:$C131,ETL_Rtn!W72:W131),"")</f>
        <v>-0.15390518639985754</v>
      </c>
      <c r="AD121" s="85">
        <f ca="1">IF(ISNUMBER(CORREL(ETL_Rtn!$C72:$C131,ETL_Rtn!X72:X131)),CORREL(ETL_Rtn!$C72:$C131,ETL_Rtn!X72:X131),"")</f>
        <v>-0.15531400487238398</v>
      </c>
      <c r="AE121" s="85">
        <f ca="1">IF(ISNUMBER(CORREL(ETL_Rtn!$C72:$C131,ETL_Rtn!Y72:Y131)),CORREL(ETL_Rtn!$C72:$C131,ETL_Rtn!Y72:Y131),"")</f>
        <v>-0.15645594034279411</v>
      </c>
      <c r="AF121" s="85">
        <f ca="1">IF(ISNUMBER(CORREL(ETL_Rtn!$C72:$C131,ETL_Rtn!Z72:Z131)),CORREL(ETL_Rtn!$C72:$C131,ETL_Rtn!Z72:Z131),"")</f>
        <v>-0.22192211156483246</v>
      </c>
      <c r="AG121" s="85">
        <f ca="1">IF(ISNUMBER(CORREL(ETL_Rtn!$C72:$C131,ETL_Rtn!AA72:AA131)),CORREL(ETL_Rtn!$C72:$C131,ETL_Rtn!AA72:AA131),"")</f>
        <v>-0.23858377633043912</v>
      </c>
      <c r="AH121" s="85">
        <f ca="1">IF(ISNUMBER(CORREL(ETL_Rtn!$C72:$C131,ETL_Rtn!AB72:AB131)),CORREL(ETL_Rtn!$C72:$C131,ETL_Rtn!AB72:AB131),"")</f>
        <v>-0.21087492493675691</v>
      </c>
      <c r="AI121" s="85">
        <f ca="1">IF(ISNUMBER(CORREL(ETL_Rtn!$C72:$C131,ETL_Rtn!AC72:AC131)),CORREL(ETL_Rtn!$C72:$C131,ETL_Rtn!AC72:AC131),"")</f>
        <v>0.19788462064851867</v>
      </c>
      <c r="AJ121" s="85">
        <f ca="1">IF(ISNUMBER(CORREL(ETL_Rtn!$C72:$C131,ETL_Rtn!AD72:AD131)),CORREL(ETL_Rtn!$C72:$C131,ETL_Rtn!AD72:AD131),"")</f>
        <v>8.3574700069669022E-2</v>
      </c>
      <c r="AK121" s="85">
        <f ca="1">IF(ISNUMBER(CORREL(ETL_Rtn!$C72:$C131,ETL_Rtn!AE72:AE131)),CORREL(ETL_Rtn!$C72:$C131,ETL_Rtn!AE72:AE131),"")</f>
        <v>-0.22438715400295528</v>
      </c>
      <c r="AL121" s="85">
        <f ca="1">IF(ISNUMBER(CORREL(ETL_Rtn!$C72:$C131,ETL_Rtn!AF72:AF131)),CORREL(ETL_Rtn!$C72:$C131,ETL_Rtn!AF72:AF131),"")</f>
        <v>-0.23603911239284839</v>
      </c>
      <c r="AM121" s="85">
        <f ca="1">IF(ISNUMBER(CORREL(ETL_Rtn!$C72:$C131,ETL_Rtn!AG72:AG131)),CORREL(ETL_Rtn!$C72:$C131,ETL_Rtn!AG72:AG131),"")</f>
        <v>-5.0973153408342048E-2</v>
      </c>
      <c r="AN121" s="85">
        <f ca="1">IF(ISNUMBER(CORREL(ETL_Rtn!$C72:$C131,ETL_Rtn!AH72:AH131)),CORREL(ETL_Rtn!$C72:$C131,ETL_Rtn!AH72:AH131),"")</f>
        <v>-0.18108705818018014</v>
      </c>
      <c r="AO121" s="85">
        <f ca="1">IF(ISNUMBER(CORREL(ETL_Rtn!$C72:$C131,ETL_Rtn!AI72:AI131)),CORREL(ETL_Rtn!$C72:$C131,ETL_Rtn!AI72:AI131),"")</f>
        <v>-0.22028909032129987</v>
      </c>
      <c r="AP121" s="85">
        <f ca="1">IF(ISNUMBER(CORREL(ETL_Rtn!$C72:$C131,ETL_Rtn!AJ72:AJ131)),CORREL(ETL_Rtn!$C72:$C131,ETL_Rtn!AJ72:AJ131),"")</f>
        <v>-0.20276247676269707</v>
      </c>
      <c r="AQ121" s="85">
        <f ca="1">IF(ISNUMBER(CORREL(ETL_Rtn!$C72:$C131,ETL_Rtn!AK72:AK131)),CORREL(ETL_Rtn!$C72:$C131,ETL_Rtn!AK72:AK131),"")</f>
        <v>-0.24886869530550862</v>
      </c>
      <c r="AR121" s="85">
        <f ca="1">IF(ISNUMBER(CORREL(ETL_Rtn!$C72:$C131,ETL_Rtn!AL72:AL131)),CORREL(ETL_Rtn!$C72:$C131,ETL_Rtn!AL72:AL131),"")</f>
        <v>-0.19506911815182071</v>
      </c>
      <c r="AS121" s="85">
        <f ca="1">IF(ISNUMBER(CORREL(ETL_Rtn!$C72:$C131,ETL_Rtn!AM72:AM131)),CORREL(ETL_Rtn!$C72:$C131,ETL_Rtn!AM72:AM131),"")</f>
        <v>0.23421702007314937</v>
      </c>
      <c r="AT121" s="85">
        <f ca="1">IF(ISNUMBER(CORREL(ETL_Rtn!$C72:$C131,ETL_Rtn!AN72:AN131)),CORREL(ETL_Rtn!$C72:$C131,ETL_Rtn!AN72:AN131),"")</f>
        <v>0.29924177786208844</v>
      </c>
      <c r="AU121" s="85">
        <f ca="1">IF(ISNUMBER(CORREL(ETL_Rtn!$C72:$C131,ETL_Rtn!AO72:AO131)),CORREL(ETL_Rtn!$C72:$C131,ETL_Rtn!AO72:AO131),"")</f>
        <v>-6.1275867911212242E-2</v>
      </c>
      <c r="AV121" s="85">
        <f ca="1">IF(ISNUMBER(CORREL(ETL_Rtn!$C72:$C131,ETL_Rtn!AP72:AP131)),CORREL(ETL_Rtn!$C72:$C131,ETL_Rtn!AP72:AP131),"")</f>
        <v>6.780428927640729E-2</v>
      </c>
      <c r="AW121" s="85">
        <f ca="1">IF(ISNUMBER(CORREL(ETL_Rtn!$C72:$C131,ETL_Rtn!AQ72:AQ131)),CORREL(ETL_Rtn!$C72:$C131,ETL_Rtn!AQ72:AQ131),"")</f>
        <v>0.17495662501211651</v>
      </c>
      <c r="AX121" s="85">
        <f ca="1">IF(ISNUMBER(CORREL(ETL_Rtn!$C72:$C131,ETL_Rtn!AR72:AR131)),CORREL(ETL_Rtn!$C72:$C131,ETL_Rtn!AR72:AR131),"")</f>
        <v>0.29415067938826056</v>
      </c>
      <c r="AY121" s="85">
        <f ca="1">IF(ISNUMBER(CORREL(ETL_Rtn!$C72:$C131,ETL_Rtn!AS72:AS131)),CORREL(ETL_Rtn!$C72:$C131,ETL_Rtn!AS72:AS131),"")</f>
        <v>-9.2712174264837549E-2</v>
      </c>
      <c r="AZ121" s="85">
        <f ca="1">IF(ISNUMBER(CORREL(ETL_Rtn!$C72:$C131,ETL_Rtn!AT72:AT131)),CORREL(ETL_Rtn!$C72:$C131,ETL_Rtn!AT72:AT131),"")</f>
        <v>-0.14781963155162853</v>
      </c>
      <c r="BA121" s="85">
        <f ca="1">IF(ISNUMBER(CORREL(ETL_Rtn!$C72:$C131,ETL_Rtn!AU72:AU131)),CORREL(ETL_Rtn!$C72:$C131,ETL_Rtn!AU72:AU131),"")</f>
        <v>-0.32486213973524064</v>
      </c>
      <c r="BB121" s="85">
        <f ca="1">IF(ISNUMBER(CORREL(ETL_Rtn!$C72:$C131,ETL_Rtn!AV72:AV131)),CORREL(ETL_Rtn!$C72:$C131,ETL_Rtn!AV72:AV131),"")</f>
        <v>-0.21785429116758911</v>
      </c>
      <c r="BC121" s="85">
        <f ca="1">IF(ISNUMBER(CORREL(ETL_Rtn!$C72:$C131,ETL_Rtn!AW72:AW131)),CORREL(ETL_Rtn!$C72:$C131,ETL_Rtn!AW72:AW131),"")</f>
        <v>-0.26906203188077682</v>
      </c>
      <c r="BD121" s="85">
        <f ca="1">IF(ISNUMBER(CORREL(ETL_Rtn!$C72:$C131,ETL_Rtn!AX72:AX131)),CORREL(ETL_Rtn!$C72:$C131,ETL_Rtn!AX72:AX131),"")</f>
        <v>-0.24864020155633909</v>
      </c>
      <c r="BE121" s="85">
        <f ca="1">IF(ISNUMBER(CORREL(ETL_Rtn!$C72:$C131,ETL_Rtn!AY72:AY131)),CORREL(ETL_Rtn!$C72:$C131,ETL_Rtn!AY72:AY131),"")</f>
        <v>-0.10139476544036155</v>
      </c>
      <c r="BF121" s="85">
        <f ca="1">IF(ISNUMBER(CORREL(ETL_Rtn!$C72:$C131,ETL_Rtn!AZ72:AZ131)),CORREL(ETL_Rtn!$C72:$C131,ETL_Rtn!AZ72:AZ131),"")</f>
        <v>-0.24330633929478843</v>
      </c>
      <c r="BG121" s="85">
        <f ca="1">IF(ISNUMBER(CORREL(ETL_Rtn!$C72:$C131,ETL_Rtn!BA72:BA131)),CORREL(ETL_Rtn!$C72:$C131,ETL_Rtn!BA72:BA131),"")</f>
        <v>-0.29637325659495856</v>
      </c>
      <c r="BH121" s="85">
        <f ca="1">IF(ISNUMBER(CORREL(ETL_Rtn!$C72:$C131,ETL_Rtn!BB72:BB131)),CORREL(ETL_Rtn!$C72:$C131,ETL_Rtn!BB72:BB131),"")</f>
        <v>-0.14803220372007125</v>
      </c>
      <c r="BI121" s="85">
        <f ca="1">IF(ISNUMBER(CORREL(ETL_Rtn!$C72:$C131,ETL_Rtn!BC72:BC131)),CORREL(ETL_Rtn!$C72:$C131,ETL_Rtn!BC72:BC131),"")</f>
        <v>-0.24597102840200452</v>
      </c>
      <c r="BJ121" s="85">
        <f ca="1">IF(ISNUMBER(CORREL(ETL_Rtn!$C72:$C131,ETL_Rtn!BD72:BD131)),CORREL(ETL_Rtn!$C72:$C131,ETL_Rtn!BD72:BD131),"")</f>
        <v>-0.45512707677695086</v>
      </c>
      <c r="BK121" s="85">
        <f ca="1">IF(ISNUMBER(CORREL(ETL_Rtn!$C72:$C131,ETL_Rtn!BE72:BE131)),CORREL(ETL_Rtn!$C72:$C131,ETL_Rtn!BE72:BE131),"")</f>
        <v>-0.31349596961089876</v>
      </c>
      <c r="BL121" s="85">
        <f ca="1">IF(ISNUMBER(CORREL(ETL_Rtn!$C72:$C131,ETL_Rtn!BF72:BF131)),CORREL(ETL_Rtn!$C72:$C131,ETL_Rtn!BF72:BF131),"")</f>
        <v>8.6100538802644016E-4</v>
      </c>
      <c r="BM121" s="85">
        <f ca="1">IF(ISNUMBER(CORREL(ETL_Rtn!$C72:$C131,ETL_Rtn!BG72:BG131)),CORREL(ETL_Rtn!$C72:$C131,ETL_Rtn!BG72:BG131),"")</f>
        <v>-2.6193362757402708E-2</v>
      </c>
      <c r="BN121" s="85">
        <f ca="1">IF(ISNUMBER(CORREL(ETL_Rtn!$C72:$C131,ETL_Rtn!BH72:BH131)),CORREL(ETL_Rtn!$C72:$C131,ETL_Rtn!BH72:BH131),"")</f>
        <v>0.11610808183400506</v>
      </c>
      <c r="BO121" s="85">
        <f ca="1">IF(ISNUMBER(CORREL(ETL_Rtn!$C72:$C131,ETL_Rtn!BI72:BI131)),CORREL(ETL_Rtn!$C72:$C131,ETL_Rtn!BI72:BI131),"")</f>
        <v>0.18791158244700132</v>
      </c>
      <c r="BP121" s="85">
        <f ca="1">IF(ISNUMBER(CORREL(ETL_Rtn!$C72:$C131,ETL_Rtn!BJ72:BJ131)),CORREL(ETL_Rtn!$C72:$C131,ETL_Rtn!BJ72:BJ131),"")</f>
        <v>-0.12521347920512291</v>
      </c>
      <c r="BQ121" s="85">
        <f ca="1">IF(ISNUMBER(CORREL(ETL_Rtn!$C72:$C131,ETL_Rtn!BK72:BK131)),CORREL(ETL_Rtn!$C72:$C131,ETL_Rtn!BK72:BK131),"")</f>
        <v>0.22504640386821231</v>
      </c>
      <c r="BR121" s="85">
        <f ca="1">IF(ISNUMBER(CORREL(ETL_Rtn!$C72:$C131,ETL_Rtn!BL72:BL131)),CORREL(ETL_Rtn!$C72:$C131,ETL_Rtn!BL72:BL131),"")</f>
        <v>8.4857422352355064E-2</v>
      </c>
      <c r="BS121" s="85">
        <f ca="1">IF(ISNUMBER(CORREL(ETL_Rtn!$C72:$C131,ETL_Rtn!BM72:BM131)),CORREL(ETL_Rtn!$C72:$C131,ETL_Rtn!BM72:BM131),"")</f>
        <v>8.2460756413532205E-2</v>
      </c>
      <c r="BT121" s="85">
        <f ca="1">IF(ISNUMBER(CORREL(ETL_Rtn!$C72:$C131,ETL_Rtn!BN72:BN131)),CORREL(ETL_Rtn!$C72:$C131,ETL_Rtn!BN72:BN131),"")</f>
        <v>0.20096409520678288</v>
      </c>
      <c r="BU121" s="85">
        <f ca="1">IF(ISNUMBER(CORREL(ETL_Rtn!$C72:$C131,ETL_Rtn!BO72:BO131)),CORREL(ETL_Rtn!$C72:$C131,ETL_Rtn!BO72:BO131),"")</f>
        <v>-0.14160996665693495</v>
      </c>
      <c r="BV121" s="85">
        <f ca="1">IF(ISNUMBER(CORREL(ETL_Rtn!$C72:$C131,ETL_Rtn!BP72:BP131)),CORREL(ETL_Rtn!$C72:$C131,ETL_Rtn!BP72:BP131),"")</f>
        <v>5.7596964866382917E-2</v>
      </c>
      <c r="BW121" s="85">
        <f ca="1">IF(ISNUMBER(CORREL(ETL_Rtn!$C72:$C131,ETL_Rtn!BQ72:BQ131)),CORREL(ETL_Rtn!$C72:$C131,ETL_Rtn!BQ72:BQ131),"")</f>
        <v>-0.21265625809598246</v>
      </c>
      <c r="BY121" s="85">
        <f ca="1">VLOOKUP($E121,ETL_Price!$B$5:$CB$187,Main!BY$51,0)</f>
        <v>2675.81</v>
      </c>
      <c r="BZ121" s="85">
        <f ca="1">VLOOKUP($E121,ETL_Price!$B$5:$CB$187,Main!BZ$51,0)</f>
        <v>3560.53</v>
      </c>
      <c r="CA121" s="85">
        <f ca="1">VLOOKUP($E121,ETL_Price!$B$5:$CB$187,Main!CA$51,0)</f>
        <v>72607.7</v>
      </c>
      <c r="CB121" s="85">
        <f ca="1">VLOOKUP($E121,ETL_Price!$B$5:$CB$187,Main!CB$51,0)</f>
        <v>22553.22</v>
      </c>
      <c r="CC121" s="85">
        <f ca="1">VLOOKUP($E121,ETL_Price!$B$5:$CB$187,Main!CC$51,0)</f>
        <v>28848.11</v>
      </c>
      <c r="CD121" s="85">
        <f ca="1">VLOOKUP($E121,ETL_Price!$B$5:$CB$187,Main!CD$51,0)</f>
        <v>11365.92</v>
      </c>
      <c r="CE121" s="85">
        <f ca="1">VLOOKUP($E121,ETL_Price!$B$5:$CB$187,Main!CE$51,0)</f>
        <v>2197.46</v>
      </c>
      <c r="CF121" s="85">
        <f ca="1">VLOOKUP($E121,ETL_Price!$B$5:$CB$187,Main!CF$51,0)</f>
        <v>2458.37</v>
      </c>
      <c r="CG121" s="85">
        <f ca="1">VLOOKUP($E121,ETL_Price!$B$5:$CB$187,Main!CG$51,0)</f>
        <v>213.82419999999999</v>
      </c>
      <c r="CH121" s="85">
        <f ca="1">VLOOKUP($E121,ETL_Price!$B$5:$CB$187,Main!CH$51,0)</f>
        <v>270.19</v>
      </c>
      <c r="CI121" s="85">
        <f ca="1">VLOOKUP($E121,ETL_Price!$B$5:$CB$187,Main!CI$51,0)</f>
        <v>257.06</v>
      </c>
      <c r="CJ121" s="85">
        <f ca="1">VLOOKUP($E121,ETL_Price!$B$5:$CB$187,Main!CJ$51,0)</f>
        <v>236.78</v>
      </c>
      <c r="CK121" s="85">
        <f ca="1">VLOOKUP($E121,ETL_Price!$B$5:$CB$187,Main!CK$51,0)</f>
        <v>236.42179999999999</v>
      </c>
      <c r="CL121" s="85">
        <f ca="1">VLOOKUP($E121,ETL_Price!$B$5:$CB$187,Main!CL$51,0)</f>
        <v>228.3245</v>
      </c>
      <c r="CM121" s="85">
        <f ca="1">VLOOKUP($E121,ETL_Price!$B$5:$CB$187,Main!CM$51,0)</f>
        <v>125.6285</v>
      </c>
      <c r="CN121" s="85">
        <f ca="1">VLOOKUP($E121,ETL_Price!$B$5:$CB$187,Main!CN$51,0)</f>
        <v>222.66659999999999</v>
      </c>
      <c r="CO121" s="85">
        <f ca="1">VLOOKUP($E121,ETL_Price!$B$5:$CB$187,Main!CO$51,0)</f>
        <v>70.650000000000006</v>
      </c>
      <c r="CP121" s="85">
        <f ca="1">VLOOKUP($E121,ETL_Price!$B$5:$CB$187,Main!CP$51,0)</f>
        <v>130.26</v>
      </c>
      <c r="CQ121" s="85">
        <f ca="1">VLOOKUP($E121,ETL_Price!$B$5:$CB$187,Main!CQ$51,0)</f>
        <v>482.52769999999998</v>
      </c>
      <c r="CR121" s="85">
        <f ca="1">VLOOKUP($E121,ETL_Price!$B$5:$CB$187,Main!CR$51,0)</f>
        <v>217.8228</v>
      </c>
      <c r="CS121" s="85">
        <f ca="1">VLOOKUP($E121,ETL_Price!$B$5:$CB$187,Main!CS$51,0)</f>
        <v>256.31709999999998</v>
      </c>
      <c r="CT121" s="85">
        <f ca="1">VLOOKUP($E121,ETL_Price!$B$5:$CB$187,Main!CT$51,0)</f>
        <v>2048.3200000000002</v>
      </c>
      <c r="CU121" s="85">
        <f ca="1">VLOOKUP($E121,ETL_Price!$B$5:$CB$187,Main!CU$51,0)</f>
        <v>2203.19</v>
      </c>
      <c r="CV121" s="85">
        <f ca="1">VLOOKUP($E121,ETL_Price!$B$5:$CB$187,Main!CV$51,0)</f>
        <v>2903.16</v>
      </c>
      <c r="CW121" s="85">
        <f ca="1">VLOOKUP($E121,ETL_Price!$B$5:$CB$187,Main!CW$51,0)</f>
        <v>150.1234</v>
      </c>
      <c r="CX121" s="85">
        <f ca="1">VLOOKUP($E121,ETL_Price!$B$5:$CB$187,Main!CX$51,0)</f>
        <v>1303.193</v>
      </c>
      <c r="CY121" s="85">
        <f ca="1">VLOOKUP($E121,ETL_Price!$B$5:$CB$187,Main!CY$51,0)</f>
        <v>214.7073</v>
      </c>
      <c r="CZ121" s="85">
        <f ca="1">VLOOKUP($E121,ETL_Price!$B$5:$CB$187,Main!CZ$51,0)</f>
        <v>191.43690000000001</v>
      </c>
      <c r="DA121" s="85">
        <f ca="1">VLOOKUP($E121,ETL_Price!$B$5:$CB$187,Main!DA$51,0)</f>
        <v>286.88929999999999</v>
      </c>
      <c r="DB121" s="85">
        <f ca="1">VLOOKUP($E121,ETL_Price!$B$5:$CB$187,Main!DB$51,0)</f>
        <v>203.99100000000001</v>
      </c>
      <c r="DC121" s="85">
        <f ca="1">VLOOKUP($E121,ETL_Price!$B$5:$CB$187,Main!DC$51,0)</f>
        <v>203.30269999999999</v>
      </c>
      <c r="DD121" s="85">
        <f ca="1">VLOOKUP($E121,ETL_Price!$B$5:$CB$187,Main!DD$51,0)</f>
        <v>225.73099999999999</v>
      </c>
      <c r="DE121" s="85">
        <f ca="1">VLOOKUP($E121,ETL_Price!$B$5:$CB$187,Main!DE$51,0)</f>
        <v>219.83500000000001</v>
      </c>
      <c r="DF121" s="85">
        <f ca="1">VLOOKUP($E121,ETL_Price!$B$5:$CB$187,Main!DF$51,0)</f>
        <v>286.3546</v>
      </c>
      <c r="DG121" s="85">
        <f ca="1">VLOOKUP($E121,ETL_Price!$B$5:$CB$187,Main!DG$51,0)</f>
        <v>2.3529999999999998</v>
      </c>
      <c r="DH121" s="85">
        <f ca="1">VLOOKUP($E121,ETL_Price!$B$5:$CB$187,Main!DH$51,0)</f>
        <v>0.30099999999999999</v>
      </c>
      <c r="DI121" s="85">
        <f ca="1">VLOOKUP($E121,ETL_Price!$B$5:$CB$187,Main!DI$51,0)</f>
        <v>1.7715000000000001</v>
      </c>
      <c r="DJ121" s="85">
        <f ca="1">VLOOKUP($E121,ETL_Price!$B$5:$CB$187,Main!DJ$51,0)</f>
        <v>1.8949</v>
      </c>
      <c r="DK121" s="85">
        <f ca="1">VLOOKUP($E121,ETL_Price!$B$5:$CB$187,Main!DK$51,0)</f>
        <v>2.2774999999999999</v>
      </c>
      <c r="DL121" s="85">
        <f ca="1">VLOOKUP($E121,ETL_Price!$B$5:$CB$187,Main!DL$51,0)</f>
        <v>1.431</v>
      </c>
      <c r="DM121" s="85">
        <f ca="1">VLOOKUP($E121,ETL_Price!$B$5:$CB$187,Main!DM$51,0)</f>
        <v>33.014600000000002</v>
      </c>
      <c r="DN121" s="85">
        <f ca="1">VLOOKUP($E121,ETL_Price!$B$5:$CB$187,Main!DN$51,0)</f>
        <v>-0.95</v>
      </c>
      <c r="DO121" s="85">
        <f ca="1">VLOOKUP($E121,ETL_Price!$B$5:$CB$187,Main!DO$51,0)</f>
        <v>237.83500000000001</v>
      </c>
      <c r="DP121" s="85">
        <f ca="1">VLOOKUP($E121,ETL_Price!$B$5:$CB$187,Main!DP$51,0)</f>
        <v>110.77800000000001</v>
      </c>
      <c r="DQ121" s="85">
        <f ca="1">VLOOKUP($E121,ETL_Price!$B$5:$CB$187,Main!DQ$51,0)</f>
        <v>50.341000000000001</v>
      </c>
      <c r="DR121" s="85">
        <f ca="1">VLOOKUP($E121,ETL_Price!$B$5:$CB$187,Main!DR$51,0)</f>
        <v>311.923</v>
      </c>
      <c r="DS121" s="85">
        <f ca="1">VLOOKUP($E121,ETL_Price!$B$5:$CB$187,Main!DS$51,0)</f>
        <v>125.78100000000001</v>
      </c>
      <c r="DT121" s="85">
        <f ca="1">VLOOKUP($E121,ETL_Price!$B$5:$CB$187,Main!DT$51,0)</f>
        <v>228.75919999999999</v>
      </c>
      <c r="DU121" s="85">
        <f ca="1">VLOOKUP($E121,ETL_Price!$B$5:$CB$187,Main!DU$51,0)</f>
        <v>163.32249999999999</v>
      </c>
      <c r="DV121" s="85">
        <f ca="1">VLOOKUP($E121,ETL_Price!$B$5:$CB$187,Main!DV$51,0)</f>
        <v>441.4785</v>
      </c>
      <c r="DW121" s="85">
        <f ca="1">VLOOKUP($E121,ETL_Price!$B$5:$CB$187,Main!DW$51,0)</f>
        <v>9.42</v>
      </c>
      <c r="DX121" s="85">
        <f ca="1">VLOOKUP($E121,ETL_Price!$B$5:$CB$187,Main!DX$51,0)</f>
        <v>14.23</v>
      </c>
      <c r="DY121" s="85">
        <f ca="1">VLOOKUP($E121,ETL_Price!$B$5:$CB$187,Main!DY$51,0)</f>
        <v>7.04</v>
      </c>
      <c r="DZ121" s="85">
        <f ca="1">VLOOKUP($E121,ETL_Price!$B$5:$CB$187,Main!DZ$51,0)</f>
        <v>3.49</v>
      </c>
      <c r="EA121" s="85">
        <f ca="1">VLOOKUP($E121,ETL_Price!$B$5:$CB$187,Main!EA$51,0)</f>
        <v>1254.3</v>
      </c>
      <c r="EB121" s="85">
        <f ca="1">VLOOKUP($E121,ETL_Price!$B$5:$CB$187,Main!EB$51,0)</f>
        <v>15.978</v>
      </c>
      <c r="EC121" s="85">
        <f ca="1">VLOOKUP($E121,ETL_Price!$B$5:$CB$187,Main!EC$51,0)</f>
        <v>57.3</v>
      </c>
      <c r="ED121" s="85">
        <f ca="1">VLOOKUP($E121,ETL_Price!$B$5:$CB$187,Main!ED$51,0)</f>
        <v>6.6059999999999999</v>
      </c>
      <c r="EE121" s="85">
        <f ca="1">VLOOKUP($E121,ETL_Price!$B$5:$CB$187,Main!EE$51,0)</f>
        <v>108.66</v>
      </c>
      <c r="EF121" s="85">
        <f ca="1">VLOOKUP($E121,ETL_Price!$B$5:$CB$187,Main!EF$51,0)</f>
        <v>1.1749000000000001</v>
      </c>
      <c r="EG121" s="85">
        <f ca="1">VLOOKUP($E121,ETL_Price!$B$5:$CB$187,Main!EG$51,0)</f>
        <v>1.3320000000000001</v>
      </c>
      <c r="EH121" s="85">
        <f ca="1">VLOOKUP($E121,ETL_Price!$B$5:$CB$187,Main!EH$51,0)</f>
        <v>112.6</v>
      </c>
      <c r="EI121" s="85">
        <f ca="1">VLOOKUP($E121,ETL_Price!$B$5:$CB$187,Main!EI$51,0)</f>
        <v>58.809699999999999</v>
      </c>
      <c r="EJ121" s="85">
        <f ca="1">VLOOKUP($E121,ETL_Price!$B$5:$CB$187,Main!EJ$51,0)</f>
        <v>13.099600000000001</v>
      </c>
      <c r="EK121" s="85">
        <f ca="1">VLOOKUP($E121,ETL_Price!$B$5:$CB$187,Main!EK$51,0)</f>
        <v>3.3018999999999998</v>
      </c>
    </row>
    <row r="122" spans="3:141">
      <c r="C122" s="85">
        <f>MATCH(E122,ETL_Price!$B$5:$B$187,0)</f>
        <v>69</v>
      </c>
      <c r="E122" s="119">
        <f>IF(ISNUMBER(Equities!$C74),Equities!B74,"")</f>
        <v>43083</v>
      </c>
      <c r="F122" s="120">
        <f ca="1">IF(ISNUMBER(OFFSET(INDIRECT($F$50),Main!$C122,1)),OFFSET(INDIRECT($F$50),Main!$C122,1)/100,"")</f>
        <v>0.14711399999999999</v>
      </c>
      <c r="G122" s="120">
        <f ca="1">IF(ISNUMBER(VLOOKUP($E122,ETL_Price!$B$5:$DV$187,G$50,0)),VLOOKUP($E122,ETL_Price!$B$5:$DV$187,G$50,0)/100,"")</f>
        <v>5.3399999999999996E-2</v>
      </c>
      <c r="H122" s="120">
        <f ca="1">IF(ISNUMBER(VLOOKUP($E122,ETL_Price!$B$5:$DV$187,H$50,0)),VLOOKUP($E122,ETL_Price!$B$5:$DV$187,H$50,0)/100,"")</f>
        <v>0.1384</v>
      </c>
      <c r="I122" s="120">
        <f ca="1">IF(ISNUMBER(VLOOKUP($E122,ETL_Price!$B$5:$DV$187,I$50,0)),VLOOKUP($E122,ETL_Price!$B$5:$DV$187,I$50,0)/100,"")</f>
        <v>0.19070000000000001</v>
      </c>
      <c r="K122" s="85">
        <f ca="1">IF(ISNUMBER(CORREL(ETL_Rtn!$C73:$C132,ETL_Rtn!E73:E132)),CORREL(ETL_Rtn!$C73:$C132,ETL_Rtn!E73:E132),"")</f>
        <v>0.3380028422260028</v>
      </c>
      <c r="L122" s="85">
        <f ca="1">IF(ISNUMBER(CORREL(ETL_Rtn!$C73:$C132,ETL_Rtn!F73:F132)),CORREL(ETL_Rtn!$C73:$C132,ETL_Rtn!F73:F132),"")</f>
        <v>0.16962099228989941</v>
      </c>
      <c r="M122" s="85">
        <f ca="1">IF(ISNUMBER(CORREL(ETL_Rtn!$C73:$C132,ETL_Rtn!G73:G132)),CORREL(ETL_Rtn!$C73:$C132,ETL_Rtn!G73:G132),"")</f>
        <v>0.233882530327154</v>
      </c>
      <c r="N122" s="85">
        <f ca="1">IF(ISNUMBER(CORREL(ETL_Rtn!$C73:$C132,ETL_Rtn!H73:H132)),CORREL(ETL_Rtn!$C73:$C132,ETL_Rtn!H73:H132),"")</f>
        <v>0.35851827564678623</v>
      </c>
      <c r="O122" s="85">
        <f ca="1">IF(ISNUMBER(CORREL(ETL_Rtn!$C73:$C132,ETL_Rtn!I73:I132)),CORREL(ETL_Rtn!$C73:$C132,ETL_Rtn!I73:I132),"")</f>
        <v>0.83475531111936574</v>
      </c>
      <c r="P122" s="85">
        <f ca="1">IF(ISNUMBER(CORREL(ETL_Rtn!$C73:$C132,ETL_Rtn!J73:J132)),CORREL(ETL_Rtn!$C73:$C132,ETL_Rtn!J73:J132),"")</f>
        <v>0.76639949791187378</v>
      </c>
      <c r="Q122" s="85">
        <f ca="1">IF(ISNUMBER(CORREL(ETL_Rtn!$C73:$C132,ETL_Rtn!K73:K132)),CORREL(ETL_Rtn!$C73:$C132,ETL_Rtn!K73:K132),"")</f>
        <v>0.33346921603032392</v>
      </c>
      <c r="R122" s="85">
        <f ca="1">IF(ISNUMBER(CORREL(ETL_Rtn!$C73:$C132,ETL_Rtn!L73:L132)),CORREL(ETL_Rtn!$C73:$C132,ETL_Rtn!L73:L132),"")</f>
        <v>0.41674748285216368</v>
      </c>
      <c r="S122" s="85">
        <f ca="1">IF(ISNUMBER(CORREL(ETL_Rtn!$C73:$C132,ETL_Rtn!M73:M132)),CORREL(ETL_Rtn!$C73:$C132,ETL_Rtn!M73:M132),"")</f>
        <v>0.21217494307960177</v>
      </c>
      <c r="T122" s="85">
        <f ca="1">IF(ISNUMBER(CORREL(ETL_Rtn!$C73:$C132,ETL_Rtn!N73:N132)),CORREL(ETL_Rtn!$C73:$C132,ETL_Rtn!N73:N132),"")</f>
        <v>0.43218982802808475</v>
      </c>
      <c r="U122" s="85">
        <f ca="1">IF(ISNUMBER(CORREL(ETL_Rtn!$C73:$C132,ETL_Rtn!O73:O132)),CORREL(ETL_Rtn!$C73:$C132,ETL_Rtn!O73:O132),"")</f>
        <v>0.12656648539344401</v>
      </c>
      <c r="V122" s="85">
        <f ca="1">IF(ISNUMBER(CORREL(ETL_Rtn!$C73:$C132,ETL_Rtn!P73:P132)),CORREL(ETL_Rtn!$C73:$C132,ETL_Rtn!P73:P132),"")</f>
        <v>0.46721164228907641</v>
      </c>
      <c r="W122" s="85">
        <f ca="1">IF(ISNUMBER(CORREL(ETL_Rtn!$C73:$C132,ETL_Rtn!Q73:Q132)),CORREL(ETL_Rtn!$C73:$C132,ETL_Rtn!Q73:Q132),"")</f>
        <v>6.7331670974662944E-2</v>
      </c>
      <c r="X122" s="85">
        <f ca="1">IF(ISNUMBER(CORREL(ETL_Rtn!$C73:$C132,ETL_Rtn!R73:R132)),CORREL(ETL_Rtn!$C73:$C132,ETL_Rtn!R73:R132),"")</f>
        <v>0.2097037925611713</v>
      </c>
      <c r="Y122" s="85">
        <f ca="1">IF(ISNUMBER(CORREL(ETL_Rtn!$C73:$C132,ETL_Rtn!S73:S132)),CORREL(ETL_Rtn!$C73:$C132,ETL_Rtn!S73:S132),"")</f>
        <v>0.24765238416718871</v>
      </c>
      <c r="Z122" s="85">
        <f ca="1">IF(ISNUMBER(CORREL(ETL_Rtn!$C73:$C132,ETL_Rtn!T73:T132)),CORREL(ETL_Rtn!$C73:$C132,ETL_Rtn!T73:T132),"")</f>
        <v>0.29406243113248659</v>
      </c>
      <c r="AA122" s="85">
        <f ca="1">IF(ISNUMBER(CORREL(ETL_Rtn!$C73:$C132,ETL_Rtn!U73:U132)),CORREL(ETL_Rtn!$C73:$C132,ETL_Rtn!U73:U132),"")</f>
        <v>1.9144347280069352E-2</v>
      </c>
      <c r="AB122" s="85">
        <f ca="1">IF(ISNUMBER(CORREL(ETL_Rtn!$C73:$C132,ETL_Rtn!V73:V132)),CORREL(ETL_Rtn!$C73:$C132,ETL_Rtn!V73:V132),"")</f>
        <v>-9.1646648948502385E-2</v>
      </c>
      <c r="AC122" s="85">
        <f ca="1">IF(ISNUMBER(CORREL(ETL_Rtn!$C73:$C132,ETL_Rtn!W73:W132)),CORREL(ETL_Rtn!$C73:$C132,ETL_Rtn!W73:W132),"")</f>
        <v>-0.15885403535849735</v>
      </c>
      <c r="AD122" s="85">
        <f ca="1">IF(ISNUMBER(CORREL(ETL_Rtn!$C73:$C132,ETL_Rtn!X73:X132)),CORREL(ETL_Rtn!$C73:$C132,ETL_Rtn!X73:X132),"")</f>
        <v>-0.1602239925001373</v>
      </c>
      <c r="AE122" s="85">
        <f ca="1">IF(ISNUMBER(CORREL(ETL_Rtn!$C73:$C132,ETL_Rtn!Y73:Y132)),CORREL(ETL_Rtn!$C73:$C132,ETL_Rtn!Y73:Y132),"")</f>
        <v>-0.16067575908097742</v>
      </c>
      <c r="AF122" s="85">
        <f ca="1">IF(ISNUMBER(CORREL(ETL_Rtn!$C73:$C132,ETL_Rtn!Z73:Z132)),CORREL(ETL_Rtn!$C73:$C132,ETL_Rtn!Z73:Z132),"")</f>
        <v>-0.22688584340063053</v>
      </c>
      <c r="AG122" s="85">
        <f ca="1">IF(ISNUMBER(CORREL(ETL_Rtn!$C73:$C132,ETL_Rtn!AA73:AA132)),CORREL(ETL_Rtn!$C73:$C132,ETL_Rtn!AA73:AA132),"")</f>
        <v>-0.24265148709318154</v>
      </c>
      <c r="AH122" s="85">
        <f ca="1">IF(ISNUMBER(CORREL(ETL_Rtn!$C73:$C132,ETL_Rtn!AB73:AB132)),CORREL(ETL_Rtn!$C73:$C132,ETL_Rtn!AB73:AB132),"")</f>
        <v>-0.20981293306788965</v>
      </c>
      <c r="AI122" s="85">
        <f ca="1">IF(ISNUMBER(CORREL(ETL_Rtn!$C73:$C132,ETL_Rtn!AC73:AC132)),CORREL(ETL_Rtn!$C73:$C132,ETL_Rtn!AC73:AC132),"")</f>
        <v>0.20263162927688608</v>
      </c>
      <c r="AJ122" s="85">
        <f ca="1">IF(ISNUMBER(CORREL(ETL_Rtn!$C73:$C132,ETL_Rtn!AD73:AD132)),CORREL(ETL_Rtn!$C73:$C132,ETL_Rtn!AD73:AD132),"")</f>
        <v>8.4059284556375874E-2</v>
      </c>
      <c r="AK122" s="85">
        <f ca="1">IF(ISNUMBER(CORREL(ETL_Rtn!$C73:$C132,ETL_Rtn!AE73:AE132)),CORREL(ETL_Rtn!$C73:$C132,ETL_Rtn!AE73:AE132),"")</f>
        <v>-0.22333114315083924</v>
      </c>
      <c r="AL122" s="85">
        <f ca="1">IF(ISNUMBER(CORREL(ETL_Rtn!$C73:$C132,ETL_Rtn!AF73:AF132)),CORREL(ETL_Rtn!$C73:$C132,ETL_Rtn!AF73:AF132),"")</f>
        <v>-0.23421892194515148</v>
      </c>
      <c r="AM122" s="85">
        <f ca="1">IF(ISNUMBER(CORREL(ETL_Rtn!$C73:$C132,ETL_Rtn!AG73:AG132)),CORREL(ETL_Rtn!$C73:$C132,ETL_Rtn!AG73:AG132),"")</f>
        <v>-5.49212119394192E-2</v>
      </c>
      <c r="AN122" s="85">
        <f ca="1">IF(ISNUMBER(CORREL(ETL_Rtn!$C73:$C132,ETL_Rtn!AH73:AH132)),CORREL(ETL_Rtn!$C73:$C132,ETL_Rtn!AH73:AH132),"")</f>
        <v>-0.18128845972620114</v>
      </c>
      <c r="AO122" s="85">
        <f ca="1">IF(ISNUMBER(CORREL(ETL_Rtn!$C73:$C132,ETL_Rtn!AI73:AI132)),CORREL(ETL_Rtn!$C73:$C132,ETL_Rtn!AI73:AI132),"")</f>
        <v>-0.22479548298981888</v>
      </c>
      <c r="AP122" s="85">
        <f ca="1">IF(ISNUMBER(CORREL(ETL_Rtn!$C73:$C132,ETL_Rtn!AJ73:AJ132)),CORREL(ETL_Rtn!$C73:$C132,ETL_Rtn!AJ73:AJ132),"")</f>
        <v>-0.20512827173297463</v>
      </c>
      <c r="AQ122" s="85">
        <f ca="1">IF(ISNUMBER(CORREL(ETL_Rtn!$C73:$C132,ETL_Rtn!AK73:AK132)),CORREL(ETL_Rtn!$C73:$C132,ETL_Rtn!AK73:AK132),"")</f>
        <v>-0.24625901352290117</v>
      </c>
      <c r="AR122" s="85">
        <f ca="1">IF(ISNUMBER(CORREL(ETL_Rtn!$C73:$C132,ETL_Rtn!AL73:AL132)),CORREL(ETL_Rtn!$C73:$C132,ETL_Rtn!AL73:AL132),"")</f>
        <v>-0.18802728545216668</v>
      </c>
      <c r="AS122" s="85">
        <f ca="1">IF(ISNUMBER(CORREL(ETL_Rtn!$C73:$C132,ETL_Rtn!AM73:AM132)),CORREL(ETL_Rtn!$C73:$C132,ETL_Rtn!AM73:AM132),"")</f>
        <v>0.23737761199620913</v>
      </c>
      <c r="AT122" s="85">
        <f ca="1">IF(ISNUMBER(CORREL(ETL_Rtn!$C73:$C132,ETL_Rtn!AN73:AN132)),CORREL(ETL_Rtn!$C73:$C132,ETL_Rtn!AN73:AN132),"")</f>
        <v>0.29154413039172528</v>
      </c>
      <c r="AU122" s="85">
        <f ca="1">IF(ISNUMBER(CORREL(ETL_Rtn!$C73:$C132,ETL_Rtn!AO73:AO132)),CORREL(ETL_Rtn!$C73:$C132,ETL_Rtn!AO73:AO132),"")</f>
        <v>-7.2051722509804642E-2</v>
      </c>
      <c r="AV122" s="85">
        <f ca="1">IF(ISNUMBER(CORREL(ETL_Rtn!$C73:$C132,ETL_Rtn!AP73:AP132)),CORREL(ETL_Rtn!$C73:$C132,ETL_Rtn!AP73:AP132),"")</f>
        <v>7.2759692836043457E-2</v>
      </c>
      <c r="AW122" s="85">
        <f ca="1">IF(ISNUMBER(CORREL(ETL_Rtn!$C73:$C132,ETL_Rtn!AQ73:AQ132)),CORREL(ETL_Rtn!$C73:$C132,ETL_Rtn!AQ73:AQ132),"")</f>
        <v>0.17072493840757333</v>
      </c>
      <c r="AX122" s="85">
        <f ca="1">IF(ISNUMBER(CORREL(ETL_Rtn!$C73:$C132,ETL_Rtn!AR73:AR132)),CORREL(ETL_Rtn!$C73:$C132,ETL_Rtn!AR73:AR132),"")</f>
        <v>0.29327121791181127</v>
      </c>
      <c r="AY122" s="85">
        <f ca="1">IF(ISNUMBER(CORREL(ETL_Rtn!$C73:$C132,ETL_Rtn!AS73:AS132)),CORREL(ETL_Rtn!$C73:$C132,ETL_Rtn!AS73:AS132),"")</f>
        <v>-9.4729757576521703E-2</v>
      </c>
      <c r="AZ122" s="85">
        <f ca="1">IF(ISNUMBER(CORREL(ETL_Rtn!$C73:$C132,ETL_Rtn!AT73:AT132)),CORREL(ETL_Rtn!$C73:$C132,ETL_Rtn!AT73:AT132),"")</f>
        <v>-0.14129258025955277</v>
      </c>
      <c r="BA122" s="85">
        <f ca="1">IF(ISNUMBER(CORREL(ETL_Rtn!$C73:$C132,ETL_Rtn!AU73:AU132)),CORREL(ETL_Rtn!$C73:$C132,ETL_Rtn!AU73:AU132),"")</f>
        <v>-0.31327718546417349</v>
      </c>
      <c r="BB122" s="85">
        <f ca="1">IF(ISNUMBER(CORREL(ETL_Rtn!$C73:$C132,ETL_Rtn!AV73:AV132)),CORREL(ETL_Rtn!$C73:$C132,ETL_Rtn!AV73:AV132),"")</f>
        <v>-0.20714644560946616</v>
      </c>
      <c r="BC122" s="85">
        <f ca="1">IF(ISNUMBER(CORREL(ETL_Rtn!$C73:$C132,ETL_Rtn!AW73:AW132)),CORREL(ETL_Rtn!$C73:$C132,ETL_Rtn!AW73:AW132),"")</f>
        <v>-0.28599288693218744</v>
      </c>
      <c r="BD122" s="85">
        <f ca="1">IF(ISNUMBER(CORREL(ETL_Rtn!$C73:$C132,ETL_Rtn!AX73:AX132)),CORREL(ETL_Rtn!$C73:$C132,ETL_Rtn!AX73:AX132),"")</f>
        <v>-0.26589478858876336</v>
      </c>
      <c r="BE122" s="85">
        <f ca="1">IF(ISNUMBER(CORREL(ETL_Rtn!$C73:$C132,ETL_Rtn!AY73:AY132)),CORREL(ETL_Rtn!$C73:$C132,ETL_Rtn!AY73:AY132),"")</f>
        <v>-0.10256807806195221</v>
      </c>
      <c r="BF122" s="85">
        <f ca="1">IF(ISNUMBER(CORREL(ETL_Rtn!$C73:$C132,ETL_Rtn!AZ73:AZ132)),CORREL(ETL_Rtn!$C73:$C132,ETL_Rtn!AZ73:AZ132),"")</f>
        <v>-0.24766348405223829</v>
      </c>
      <c r="BG122" s="85">
        <f ca="1">IF(ISNUMBER(CORREL(ETL_Rtn!$C73:$C132,ETL_Rtn!BA73:BA132)),CORREL(ETL_Rtn!$C73:$C132,ETL_Rtn!BA73:BA132),"")</f>
        <v>-0.30104332895338654</v>
      </c>
      <c r="BH122" s="85">
        <f ca="1">IF(ISNUMBER(CORREL(ETL_Rtn!$C73:$C132,ETL_Rtn!BB73:BB132)),CORREL(ETL_Rtn!$C73:$C132,ETL_Rtn!BB73:BB132),"")</f>
        <v>-0.14884548643253451</v>
      </c>
      <c r="BI122" s="85">
        <f ca="1">IF(ISNUMBER(CORREL(ETL_Rtn!$C73:$C132,ETL_Rtn!BC73:BC132)),CORREL(ETL_Rtn!$C73:$C132,ETL_Rtn!BC73:BC132),"")</f>
        <v>-0.293919889316206</v>
      </c>
      <c r="BJ122" s="85">
        <f ca="1">IF(ISNUMBER(CORREL(ETL_Rtn!$C73:$C132,ETL_Rtn!BD73:BD132)),CORREL(ETL_Rtn!$C73:$C132,ETL_Rtn!BD73:BD132),"")</f>
        <v>-0.48729422717864301</v>
      </c>
      <c r="BK122" s="85">
        <f ca="1">IF(ISNUMBER(CORREL(ETL_Rtn!$C73:$C132,ETL_Rtn!BE73:BE132)),CORREL(ETL_Rtn!$C73:$C132,ETL_Rtn!BE73:BE132),"")</f>
        <v>-0.30385906606198326</v>
      </c>
      <c r="BL122" s="85">
        <f ca="1">IF(ISNUMBER(CORREL(ETL_Rtn!$C73:$C132,ETL_Rtn!BF73:BF132)),CORREL(ETL_Rtn!$C73:$C132,ETL_Rtn!BF73:BF132),"")</f>
        <v>-3.4187591706220032E-4</v>
      </c>
      <c r="BM122" s="85">
        <f ca="1">IF(ISNUMBER(CORREL(ETL_Rtn!$C73:$C132,ETL_Rtn!BG73:BG132)),CORREL(ETL_Rtn!$C73:$C132,ETL_Rtn!BG73:BG132),"")</f>
        <v>-2.397111771228546E-2</v>
      </c>
      <c r="BN122" s="85">
        <f ca="1">IF(ISNUMBER(CORREL(ETL_Rtn!$C73:$C132,ETL_Rtn!BH73:BH132)),CORREL(ETL_Rtn!$C73:$C132,ETL_Rtn!BH73:BH132),"")</f>
        <v>0.13229646732618483</v>
      </c>
      <c r="BO122" s="85">
        <f ca="1">IF(ISNUMBER(CORREL(ETL_Rtn!$C73:$C132,ETL_Rtn!BI73:BI132)),CORREL(ETL_Rtn!$C73:$C132,ETL_Rtn!BI73:BI132),"")</f>
        <v>0.19281392994453175</v>
      </c>
      <c r="BP122" s="85">
        <f ca="1">IF(ISNUMBER(CORREL(ETL_Rtn!$C73:$C132,ETL_Rtn!BJ73:BJ132)),CORREL(ETL_Rtn!$C73:$C132,ETL_Rtn!BJ73:BJ132),"")</f>
        <v>-0.1279147295047211</v>
      </c>
      <c r="BQ122" s="85">
        <f ca="1">IF(ISNUMBER(CORREL(ETL_Rtn!$C73:$C132,ETL_Rtn!BK73:BK132)),CORREL(ETL_Rtn!$C73:$C132,ETL_Rtn!BK73:BK132),"")</f>
        <v>0.22705369200454681</v>
      </c>
      <c r="BR122" s="85">
        <f ca="1">IF(ISNUMBER(CORREL(ETL_Rtn!$C73:$C132,ETL_Rtn!BL73:BL132)),CORREL(ETL_Rtn!$C73:$C132,ETL_Rtn!BL73:BL132),"")</f>
        <v>7.6631194039819758E-2</v>
      </c>
      <c r="BS122" s="85">
        <f ca="1">IF(ISNUMBER(CORREL(ETL_Rtn!$C73:$C132,ETL_Rtn!BM73:BM132)),CORREL(ETL_Rtn!$C73:$C132,ETL_Rtn!BM73:BM132),"")</f>
        <v>5.5070601706507537E-2</v>
      </c>
      <c r="BT122" s="85">
        <f ca="1">IF(ISNUMBER(CORREL(ETL_Rtn!$C73:$C132,ETL_Rtn!BN73:BN132)),CORREL(ETL_Rtn!$C73:$C132,ETL_Rtn!BN73:BN132),"")</f>
        <v>0.21136224260766137</v>
      </c>
      <c r="BU122" s="85">
        <f ca="1">IF(ISNUMBER(CORREL(ETL_Rtn!$C73:$C132,ETL_Rtn!BO73:BO132)),CORREL(ETL_Rtn!$C73:$C132,ETL_Rtn!BO73:BO132),"")</f>
        <v>-0.1419605039659925</v>
      </c>
      <c r="BV122" s="85">
        <f ca="1">IF(ISNUMBER(CORREL(ETL_Rtn!$C73:$C132,ETL_Rtn!BP73:BP132)),CORREL(ETL_Rtn!$C73:$C132,ETL_Rtn!BP73:BP132),"")</f>
        <v>8.0657683805811457E-3</v>
      </c>
      <c r="BW122" s="85">
        <f ca="1">IF(ISNUMBER(CORREL(ETL_Rtn!$C73:$C132,ETL_Rtn!BQ73:BQ132)),CORREL(ETL_Rtn!$C73:$C132,ETL_Rtn!BQ73:BQ132),"")</f>
        <v>-0.24393804386370371</v>
      </c>
      <c r="BY122" s="85">
        <f ca="1">VLOOKUP($E122,ETL_Price!$B$5:$CB$187,Main!BY$51,0)</f>
        <v>2652.01</v>
      </c>
      <c r="BZ122" s="85">
        <f ca="1">VLOOKUP($E122,ETL_Price!$B$5:$CB$187,Main!BZ$51,0)</f>
        <v>3556.22</v>
      </c>
      <c r="CA122" s="85">
        <f ca="1">VLOOKUP($E122,ETL_Price!$B$5:$CB$187,Main!CA$51,0)</f>
        <v>72428.929999999993</v>
      </c>
      <c r="CB122" s="85">
        <f ca="1">VLOOKUP($E122,ETL_Price!$B$5:$CB$187,Main!CB$51,0)</f>
        <v>22694.45</v>
      </c>
      <c r="CC122" s="85">
        <f ca="1">VLOOKUP($E122,ETL_Price!$B$5:$CB$187,Main!CC$51,0)</f>
        <v>29166.38</v>
      </c>
      <c r="CD122" s="85">
        <f ca="1">VLOOKUP($E122,ETL_Price!$B$5:$CB$187,Main!CD$51,0)</f>
        <v>11531.73</v>
      </c>
      <c r="CE122" s="85">
        <f ca="1">VLOOKUP($E122,ETL_Price!$B$5:$CB$187,Main!CE$51,0)</f>
        <v>2179.36</v>
      </c>
      <c r="CF122" s="85">
        <f ca="1">VLOOKUP($E122,ETL_Price!$B$5:$CB$187,Main!CF$51,0)</f>
        <v>2447</v>
      </c>
      <c r="CG122" s="85">
        <f ca="1">VLOOKUP($E122,ETL_Price!$B$5:$CB$187,Main!CG$51,0)</f>
        <v>214.2672</v>
      </c>
      <c r="CH122" s="85">
        <f ca="1">VLOOKUP($E122,ETL_Price!$B$5:$CB$187,Main!CH$51,0)</f>
        <v>269.75</v>
      </c>
      <c r="CI122" s="85">
        <f ca="1">VLOOKUP($E122,ETL_Price!$B$5:$CB$187,Main!CI$51,0)</f>
        <v>256.58</v>
      </c>
      <c r="CJ122" s="85">
        <f ca="1">VLOOKUP($E122,ETL_Price!$B$5:$CB$187,Main!CJ$51,0)</f>
        <v>236.48</v>
      </c>
      <c r="CK122" s="85">
        <f ca="1">VLOOKUP($E122,ETL_Price!$B$5:$CB$187,Main!CK$51,0)</f>
        <v>235.18010000000001</v>
      </c>
      <c r="CL122" s="85">
        <f ca="1">VLOOKUP($E122,ETL_Price!$B$5:$CB$187,Main!CL$51,0)</f>
        <v>226.59610000000001</v>
      </c>
      <c r="CM122" s="85">
        <f ca="1">VLOOKUP($E122,ETL_Price!$B$5:$CB$187,Main!CM$51,0)</f>
        <v>125.2774</v>
      </c>
      <c r="CN122" s="85">
        <f ca="1">VLOOKUP($E122,ETL_Price!$B$5:$CB$187,Main!CN$51,0)</f>
        <v>220.46369999999999</v>
      </c>
      <c r="CO122" s="85">
        <f ca="1">VLOOKUP($E122,ETL_Price!$B$5:$CB$187,Main!CO$51,0)</f>
        <v>70.930000000000007</v>
      </c>
      <c r="CP122" s="85">
        <f ca="1">VLOOKUP($E122,ETL_Price!$B$5:$CB$187,Main!CP$51,0)</f>
        <v>130.02000000000001</v>
      </c>
      <c r="CQ122" s="85">
        <f ca="1">VLOOKUP($E122,ETL_Price!$B$5:$CB$187,Main!CQ$51,0)</f>
        <v>482.73360000000002</v>
      </c>
      <c r="CR122" s="85">
        <f ca="1">VLOOKUP($E122,ETL_Price!$B$5:$CB$187,Main!CR$51,0)</f>
        <v>217.9393</v>
      </c>
      <c r="CS122" s="85">
        <f ca="1">VLOOKUP($E122,ETL_Price!$B$5:$CB$187,Main!CS$51,0)</f>
        <v>256.37049999999999</v>
      </c>
      <c r="CT122" s="85">
        <f ca="1">VLOOKUP($E122,ETL_Price!$B$5:$CB$187,Main!CT$51,0)</f>
        <v>2048.67</v>
      </c>
      <c r="CU122" s="85">
        <f ca="1">VLOOKUP($E122,ETL_Price!$B$5:$CB$187,Main!CU$51,0)</f>
        <v>2203.5700000000002</v>
      </c>
      <c r="CV122" s="85">
        <f ca="1">VLOOKUP($E122,ETL_Price!$B$5:$CB$187,Main!CV$51,0)</f>
        <v>2901.61</v>
      </c>
      <c r="CW122" s="85">
        <f ca="1">VLOOKUP($E122,ETL_Price!$B$5:$CB$187,Main!CW$51,0)</f>
        <v>150.09469999999999</v>
      </c>
      <c r="CX122" s="85">
        <f ca="1">VLOOKUP($E122,ETL_Price!$B$5:$CB$187,Main!CX$51,0)</f>
        <v>1303.1487</v>
      </c>
      <c r="CY122" s="85">
        <f ca="1">VLOOKUP($E122,ETL_Price!$B$5:$CB$187,Main!CY$51,0)</f>
        <v>214.6634</v>
      </c>
      <c r="CZ122" s="85">
        <f ca="1">VLOOKUP($E122,ETL_Price!$B$5:$CB$187,Main!CZ$51,0)</f>
        <v>191.38339999999999</v>
      </c>
      <c r="DA122" s="85">
        <f ca="1">VLOOKUP($E122,ETL_Price!$B$5:$CB$187,Main!DA$51,0)</f>
        <v>286.90410000000003</v>
      </c>
      <c r="DB122" s="85">
        <f ca="1">VLOOKUP($E122,ETL_Price!$B$5:$CB$187,Main!DB$51,0)</f>
        <v>203.96459999999999</v>
      </c>
      <c r="DC122" s="85">
        <f ca="1">VLOOKUP($E122,ETL_Price!$B$5:$CB$187,Main!DC$51,0)</f>
        <v>203.32239999999999</v>
      </c>
      <c r="DD122" s="85">
        <f ca="1">VLOOKUP($E122,ETL_Price!$B$5:$CB$187,Main!DD$51,0)</f>
        <v>225.7216</v>
      </c>
      <c r="DE122" s="85">
        <f ca="1">VLOOKUP($E122,ETL_Price!$B$5:$CB$187,Main!DE$51,0)</f>
        <v>219.72110000000001</v>
      </c>
      <c r="DF122" s="85">
        <f ca="1">VLOOKUP($E122,ETL_Price!$B$5:$CB$187,Main!DF$51,0)</f>
        <v>286.04989999999998</v>
      </c>
      <c r="DG122" s="85">
        <f ca="1">VLOOKUP($E122,ETL_Price!$B$5:$CB$187,Main!DG$51,0)</f>
        <v>2.3492999999999999</v>
      </c>
      <c r="DH122" s="85">
        <f ca="1">VLOOKUP($E122,ETL_Price!$B$5:$CB$187,Main!DH$51,0)</f>
        <v>0.316</v>
      </c>
      <c r="DI122" s="85">
        <f ca="1">VLOOKUP($E122,ETL_Price!$B$5:$CB$187,Main!DI$51,0)</f>
        <v>1.7791000000000001</v>
      </c>
      <c r="DJ122" s="85">
        <f ca="1">VLOOKUP($E122,ETL_Price!$B$5:$CB$187,Main!DJ$51,0)</f>
        <v>1.8913</v>
      </c>
      <c r="DK122" s="85">
        <f ca="1">VLOOKUP($E122,ETL_Price!$B$5:$CB$187,Main!DK$51,0)</f>
        <v>2.2879999999999998</v>
      </c>
      <c r="DL122" s="85">
        <f ca="1">VLOOKUP($E122,ETL_Price!$B$5:$CB$187,Main!DL$51,0)</f>
        <v>1.431</v>
      </c>
      <c r="DM122" s="85">
        <f ca="1">VLOOKUP($E122,ETL_Price!$B$5:$CB$187,Main!DM$51,0)</f>
        <v>33.023699999999998</v>
      </c>
      <c r="DN122" s="85">
        <f ca="1">VLOOKUP($E122,ETL_Price!$B$5:$CB$187,Main!DN$51,0)</f>
        <v>-0.44</v>
      </c>
      <c r="DO122" s="85">
        <f ca="1">VLOOKUP($E122,ETL_Price!$B$5:$CB$187,Main!DO$51,0)</f>
        <v>235.54</v>
      </c>
      <c r="DP122" s="85">
        <f ca="1">VLOOKUP($E122,ETL_Price!$B$5:$CB$187,Main!DP$51,0)</f>
        <v>109.962</v>
      </c>
      <c r="DQ122" s="85">
        <f ca="1">VLOOKUP($E122,ETL_Price!$B$5:$CB$187,Main!DQ$51,0)</f>
        <v>51.018999999999998</v>
      </c>
      <c r="DR122" s="85">
        <f ca="1">VLOOKUP($E122,ETL_Price!$B$5:$CB$187,Main!DR$51,0)</f>
        <v>314.89100000000002</v>
      </c>
      <c r="DS122" s="85">
        <f ca="1">VLOOKUP($E122,ETL_Price!$B$5:$CB$187,Main!DS$51,0)</f>
        <v>126.581</v>
      </c>
      <c r="DT122" s="85">
        <f ca="1">VLOOKUP($E122,ETL_Price!$B$5:$CB$187,Main!DT$51,0)</f>
        <v>228.92269999999999</v>
      </c>
      <c r="DU122" s="85">
        <f ca="1">VLOOKUP($E122,ETL_Price!$B$5:$CB$187,Main!DU$51,0)</f>
        <v>163.49359999999999</v>
      </c>
      <c r="DV122" s="85">
        <f ca="1">VLOOKUP($E122,ETL_Price!$B$5:$CB$187,Main!DV$51,0)</f>
        <v>441.40809999999999</v>
      </c>
      <c r="DW122" s="85">
        <f ca="1">VLOOKUP($E122,ETL_Price!$B$5:$CB$187,Main!DW$51,0)</f>
        <v>10.49</v>
      </c>
      <c r="DX122" s="85">
        <f ca="1">VLOOKUP($E122,ETL_Price!$B$5:$CB$187,Main!DX$51,0)</f>
        <v>15.22</v>
      </c>
      <c r="DY122" s="85">
        <f ca="1">VLOOKUP($E122,ETL_Price!$B$5:$CB$187,Main!DY$51,0)</f>
        <v>6.99</v>
      </c>
      <c r="DZ122" s="85">
        <f ca="1">VLOOKUP($E122,ETL_Price!$B$5:$CB$187,Main!DZ$51,0)</f>
        <v>3.5150000000000001</v>
      </c>
      <c r="EA122" s="85">
        <f ca="1">VLOOKUP($E122,ETL_Price!$B$5:$CB$187,Main!EA$51,0)</f>
        <v>1253.8</v>
      </c>
      <c r="EB122" s="85">
        <f ca="1">VLOOKUP($E122,ETL_Price!$B$5:$CB$187,Main!EB$51,0)</f>
        <v>15.85</v>
      </c>
      <c r="EC122" s="85">
        <f ca="1">VLOOKUP($E122,ETL_Price!$B$5:$CB$187,Main!EC$51,0)</f>
        <v>57.04</v>
      </c>
      <c r="ED122" s="85">
        <f ca="1">VLOOKUP($E122,ETL_Price!$B$5:$CB$187,Main!ED$51,0)</f>
        <v>6.6068999999999996</v>
      </c>
      <c r="EE122" s="85">
        <f ca="1">VLOOKUP($E122,ETL_Price!$B$5:$CB$187,Main!EE$51,0)</f>
        <v>108.65</v>
      </c>
      <c r="EF122" s="85">
        <f ca="1">VLOOKUP($E122,ETL_Price!$B$5:$CB$187,Main!EF$51,0)</f>
        <v>1.1778</v>
      </c>
      <c r="EG122" s="85">
        <f ca="1">VLOOKUP($E122,ETL_Price!$B$5:$CB$187,Main!EG$51,0)</f>
        <v>1.3431</v>
      </c>
      <c r="EH122" s="85">
        <f ca="1">VLOOKUP($E122,ETL_Price!$B$5:$CB$187,Main!EH$51,0)</f>
        <v>112.39</v>
      </c>
      <c r="EI122" s="85">
        <f ca="1">VLOOKUP($E122,ETL_Price!$B$5:$CB$187,Main!EI$51,0)</f>
        <v>58.7699</v>
      </c>
      <c r="EJ122" s="85">
        <f ca="1">VLOOKUP($E122,ETL_Price!$B$5:$CB$187,Main!EJ$51,0)</f>
        <v>13.512</v>
      </c>
      <c r="EK122" s="85">
        <f ca="1">VLOOKUP($E122,ETL_Price!$B$5:$CB$187,Main!EK$51,0)</f>
        <v>3.3351999999999999</v>
      </c>
    </row>
    <row r="123" spans="3:141">
      <c r="C123" s="85">
        <f>MATCH(E123,ETL_Price!$B$5:$B$187,0)</f>
        <v>70</v>
      </c>
      <c r="E123" s="119">
        <f>IF(ISNUMBER(Equities!$C75),Equities!B75,"")</f>
        <v>43082</v>
      </c>
      <c r="F123" s="120">
        <f ca="1">IF(ISNUMBER(OFFSET(INDIRECT($F$50),Main!$C123,1)),OFFSET(INDIRECT($F$50),Main!$C123,1)/100,"")</f>
        <v>0.14716100000000001</v>
      </c>
      <c r="G123" s="120">
        <f ca="1">IF(ISNUMBER(VLOOKUP($E123,ETL_Price!$B$5:$DV$187,G$50,0)),VLOOKUP($E123,ETL_Price!$B$5:$DV$187,G$50,0)/100,"")</f>
        <v>5.2999999999999999E-2</v>
      </c>
      <c r="H123" s="120">
        <f ca="1">IF(ISNUMBER(VLOOKUP($E123,ETL_Price!$B$5:$DV$187,H$50,0)),VLOOKUP($E123,ETL_Price!$B$5:$DV$187,H$50,0)/100,"")</f>
        <v>0.1384</v>
      </c>
      <c r="I123" s="120">
        <f ca="1">IF(ISNUMBER(VLOOKUP($E123,ETL_Price!$B$5:$DV$187,I$50,0)),VLOOKUP($E123,ETL_Price!$B$5:$DV$187,I$50,0)/100,"")</f>
        <v>0.19079999999999997</v>
      </c>
      <c r="K123" s="85">
        <f ca="1">IF(ISNUMBER(CORREL(ETL_Rtn!$C74:$C133,ETL_Rtn!E74:E133)),CORREL(ETL_Rtn!$C74:$C133,ETL_Rtn!E74:E133),"")</f>
        <v>0.33097823410622323</v>
      </c>
      <c r="L123" s="85">
        <f ca="1">IF(ISNUMBER(CORREL(ETL_Rtn!$C74:$C133,ETL_Rtn!F74:F133)),CORREL(ETL_Rtn!$C74:$C133,ETL_Rtn!F74:F133),"")</f>
        <v>0.15909631786025999</v>
      </c>
      <c r="M123" s="85">
        <f ca="1">IF(ISNUMBER(CORREL(ETL_Rtn!$C74:$C133,ETL_Rtn!G74:G133)),CORREL(ETL_Rtn!$C74:$C133,ETL_Rtn!G74:G133),"")</f>
        <v>0.229881561600735</v>
      </c>
      <c r="N123" s="85">
        <f ca="1">IF(ISNUMBER(CORREL(ETL_Rtn!$C74:$C133,ETL_Rtn!H74:H133)),CORREL(ETL_Rtn!$C74:$C133,ETL_Rtn!H74:H133),"")</f>
        <v>0.35445849081572633</v>
      </c>
      <c r="O123" s="85">
        <f ca="1">IF(ISNUMBER(CORREL(ETL_Rtn!$C74:$C133,ETL_Rtn!I74:I133)),CORREL(ETL_Rtn!$C74:$C133,ETL_Rtn!I74:I133),"")</f>
        <v>0.83464211218404261</v>
      </c>
      <c r="P123" s="85">
        <f ca="1">IF(ISNUMBER(CORREL(ETL_Rtn!$C74:$C133,ETL_Rtn!J74:J133)),CORREL(ETL_Rtn!$C74:$C133,ETL_Rtn!J74:J133),"")</f>
        <v>0.76871952737642324</v>
      </c>
      <c r="Q123" s="85">
        <f ca="1">IF(ISNUMBER(CORREL(ETL_Rtn!$C74:$C133,ETL_Rtn!K74:K133)),CORREL(ETL_Rtn!$C74:$C133,ETL_Rtn!K74:K133),"")</f>
        <v>0.32744868375413699</v>
      </c>
      <c r="R123" s="85">
        <f ca="1">IF(ISNUMBER(CORREL(ETL_Rtn!$C74:$C133,ETL_Rtn!L74:L133)),CORREL(ETL_Rtn!$C74:$C133,ETL_Rtn!L74:L133),"")</f>
        <v>0.4120802167784649</v>
      </c>
      <c r="S123" s="85">
        <f ca="1">IF(ISNUMBER(CORREL(ETL_Rtn!$C74:$C133,ETL_Rtn!M74:M133)),CORREL(ETL_Rtn!$C74:$C133,ETL_Rtn!M74:M133),"")</f>
        <v>0.20848617809840034</v>
      </c>
      <c r="T123" s="85">
        <f ca="1">IF(ISNUMBER(CORREL(ETL_Rtn!$C74:$C133,ETL_Rtn!N74:N133)),CORREL(ETL_Rtn!$C74:$C133,ETL_Rtn!N74:N133),"")</f>
        <v>0.42843998408739142</v>
      </c>
      <c r="U123" s="85">
        <f ca="1">IF(ISNUMBER(CORREL(ETL_Rtn!$C74:$C133,ETL_Rtn!O74:O133)),CORREL(ETL_Rtn!$C74:$C133,ETL_Rtn!O74:O133),"")</f>
        <v>0.117824850882027</v>
      </c>
      <c r="V123" s="85">
        <f ca="1">IF(ISNUMBER(CORREL(ETL_Rtn!$C74:$C133,ETL_Rtn!P74:P133)),CORREL(ETL_Rtn!$C74:$C133,ETL_Rtn!P74:P133),"")</f>
        <v>0.47040419238244069</v>
      </c>
      <c r="W123" s="85">
        <f ca="1">IF(ISNUMBER(CORREL(ETL_Rtn!$C74:$C133,ETL_Rtn!Q74:Q133)),CORREL(ETL_Rtn!$C74:$C133,ETL_Rtn!Q74:Q133),"")</f>
        <v>5.7756461698041044E-2</v>
      </c>
      <c r="X123" s="85">
        <f ca="1">IF(ISNUMBER(CORREL(ETL_Rtn!$C74:$C133,ETL_Rtn!R74:R133)),CORREL(ETL_Rtn!$C74:$C133,ETL_Rtn!R74:R133),"")</f>
        <v>0.19860284990515886</v>
      </c>
      <c r="Y123" s="85">
        <f ca="1">IF(ISNUMBER(CORREL(ETL_Rtn!$C74:$C133,ETL_Rtn!S74:S133)),CORREL(ETL_Rtn!$C74:$C133,ETL_Rtn!S74:S133),"")</f>
        <v>0.23864341916846113</v>
      </c>
      <c r="Z123" s="85">
        <f ca="1">IF(ISNUMBER(CORREL(ETL_Rtn!$C74:$C133,ETL_Rtn!T74:T133)),CORREL(ETL_Rtn!$C74:$C133,ETL_Rtn!T74:T133),"")</f>
        <v>0.29229338416396533</v>
      </c>
      <c r="AA123" s="85">
        <f ca="1">IF(ISNUMBER(CORREL(ETL_Rtn!$C74:$C133,ETL_Rtn!U74:U133)),CORREL(ETL_Rtn!$C74:$C133,ETL_Rtn!U74:U133),"")</f>
        <v>5.7879450917793654E-3</v>
      </c>
      <c r="AB123" s="85">
        <f ca="1">IF(ISNUMBER(CORREL(ETL_Rtn!$C74:$C133,ETL_Rtn!V74:V133)),CORREL(ETL_Rtn!$C74:$C133,ETL_Rtn!V74:V133),"")</f>
        <v>-0.10374261098137086</v>
      </c>
      <c r="AC123" s="85">
        <f ca="1">IF(ISNUMBER(CORREL(ETL_Rtn!$C74:$C133,ETL_Rtn!W74:W133)),CORREL(ETL_Rtn!$C74:$C133,ETL_Rtn!W74:W133),"")</f>
        <v>-0.15179411045664015</v>
      </c>
      <c r="AD123" s="85">
        <f ca="1">IF(ISNUMBER(CORREL(ETL_Rtn!$C74:$C133,ETL_Rtn!X74:X133)),CORREL(ETL_Rtn!$C74:$C133,ETL_Rtn!X74:X133),"")</f>
        <v>-0.15239464483316181</v>
      </c>
      <c r="AE123" s="85">
        <f ca="1">IF(ISNUMBER(CORREL(ETL_Rtn!$C74:$C133,ETL_Rtn!Y74:Y133)),CORREL(ETL_Rtn!$C74:$C133,ETL_Rtn!Y74:Y133),"")</f>
        <v>-0.15532234766376696</v>
      </c>
      <c r="AF123" s="85">
        <f ca="1">IF(ISNUMBER(CORREL(ETL_Rtn!$C74:$C133,ETL_Rtn!Z74:Z133)),CORREL(ETL_Rtn!$C74:$C133,ETL_Rtn!Z74:Z133),"")</f>
        <v>-0.22452906633875827</v>
      </c>
      <c r="AG123" s="85">
        <f ca="1">IF(ISNUMBER(CORREL(ETL_Rtn!$C74:$C133,ETL_Rtn!AA74:AA133)),CORREL(ETL_Rtn!$C74:$C133,ETL_Rtn!AA74:AA133),"")</f>
        <v>-0.24138132952202612</v>
      </c>
      <c r="AH123" s="85">
        <f ca="1">IF(ISNUMBER(CORREL(ETL_Rtn!$C74:$C133,ETL_Rtn!AB74:AB133)),CORREL(ETL_Rtn!$C74:$C133,ETL_Rtn!AB74:AB133),"")</f>
        <v>-0.20640558274217621</v>
      </c>
      <c r="AI123" s="85">
        <f ca="1">IF(ISNUMBER(CORREL(ETL_Rtn!$C74:$C133,ETL_Rtn!AC74:AC133)),CORREL(ETL_Rtn!$C74:$C133,ETL_Rtn!AC74:AC133),"")</f>
        <v>0.20245265388242678</v>
      </c>
      <c r="AJ123" s="85">
        <f ca="1">IF(ISNUMBER(CORREL(ETL_Rtn!$C74:$C133,ETL_Rtn!AD74:AD133)),CORREL(ETL_Rtn!$C74:$C133,ETL_Rtn!AD74:AD133),"")</f>
        <v>8.4266802826484827E-2</v>
      </c>
      <c r="AK123" s="85">
        <f ca="1">IF(ISNUMBER(CORREL(ETL_Rtn!$C74:$C133,ETL_Rtn!AE74:AE133)),CORREL(ETL_Rtn!$C74:$C133,ETL_Rtn!AE74:AE133),"")</f>
        <v>-0.21277751029551017</v>
      </c>
      <c r="AL123" s="85">
        <f ca="1">IF(ISNUMBER(CORREL(ETL_Rtn!$C74:$C133,ETL_Rtn!AF74:AF133)),CORREL(ETL_Rtn!$C74:$C133,ETL_Rtn!AF74:AF133),"")</f>
        <v>-0.22419782382518835</v>
      </c>
      <c r="AM123" s="85">
        <f ca="1">IF(ISNUMBER(CORREL(ETL_Rtn!$C74:$C133,ETL_Rtn!AG74:AG133)),CORREL(ETL_Rtn!$C74:$C133,ETL_Rtn!AG74:AG133),"")</f>
        <v>-4.3075648574984721E-2</v>
      </c>
      <c r="AN123" s="85">
        <f ca="1">IF(ISNUMBER(CORREL(ETL_Rtn!$C74:$C133,ETL_Rtn!AH74:AH133)),CORREL(ETL_Rtn!$C74:$C133,ETL_Rtn!AH74:AH133),"")</f>
        <v>-0.17108129033541988</v>
      </c>
      <c r="AO123" s="85">
        <f ca="1">IF(ISNUMBER(CORREL(ETL_Rtn!$C74:$C133,ETL_Rtn!AI74:AI133)),CORREL(ETL_Rtn!$C74:$C133,ETL_Rtn!AI74:AI133),"")</f>
        <v>-0.21345732129381936</v>
      </c>
      <c r="AP123" s="85">
        <f ca="1">IF(ISNUMBER(CORREL(ETL_Rtn!$C74:$C133,ETL_Rtn!AJ74:AJ133)),CORREL(ETL_Rtn!$C74:$C133,ETL_Rtn!AJ74:AJ133),"")</f>
        <v>-0.19428950857384006</v>
      </c>
      <c r="AQ123" s="85">
        <f ca="1">IF(ISNUMBER(CORREL(ETL_Rtn!$C74:$C133,ETL_Rtn!AK74:AK133)),CORREL(ETL_Rtn!$C74:$C133,ETL_Rtn!AK74:AK133),"")</f>
        <v>-0.23738101289095576</v>
      </c>
      <c r="AR123" s="85">
        <f ca="1">IF(ISNUMBER(CORREL(ETL_Rtn!$C74:$C133,ETL_Rtn!AL74:AL133)),CORREL(ETL_Rtn!$C74:$C133,ETL_Rtn!AL74:AL133),"")</f>
        <v>-0.17880962235454326</v>
      </c>
      <c r="AS123" s="85">
        <f ca="1">IF(ISNUMBER(CORREL(ETL_Rtn!$C74:$C133,ETL_Rtn!AM74:AM133)),CORREL(ETL_Rtn!$C74:$C133,ETL_Rtn!AM74:AM133),"")</f>
        <v>0.23969172000055608</v>
      </c>
      <c r="AT123" s="85">
        <f ca="1">IF(ISNUMBER(CORREL(ETL_Rtn!$C74:$C133,ETL_Rtn!AN74:AN133)),CORREL(ETL_Rtn!$C74:$C133,ETL_Rtn!AN74:AN133),"")</f>
        <v>0.29382504620829025</v>
      </c>
      <c r="AU123" s="85">
        <f ca="1">IF(ISNUMBER(CORREL(ETL_Rtn!$C74:$C133,ETL_Rtn!AO74:AO133)),CORREL(ETL_Rtn!$C74:$C133,ETL_Rtn!AO74:AO133),"")</f>
        <v>-7.0927729466575704E-2</v>
      </c>
      <c r="AV123" s="85">
        <f ca="1">IF(ISNUMBER(CORREL(ETL_Rtn!$C74:$C133,ETL_Rtn!AP74:AP133)),CORREL(ETL_Rtn!$C74:$C133,ETL_Rtn!AP74:AP133),"")</f>
        <v>7.2145489568573223E-2</v>
      </c>
      <c r="AW123" s="85">
        <f ca="1">IF(ISNUMBER(CORREL(ETL_Rtn!$C74:$C133,ETL_Rtn!AQ74:AQ133)),CORREL(ETL_Rtn!$C74:$C133,ETL_Rtn!AQ74:AQ133),"")</f>
        <v>0.17673883036918747</v>
      </c>
      <c r="AX123" s="85">
        <f ca="1">IF(ISNUMBER(CORREL(ETL_Rtn!$C74:$C133,ETL_Rtn!AR74:AR133)),CORREL(ETL_Rtn!$C74:$C133,ETL_Rtn!AR74:AR133),"")</f>
        <v>0.28898101450139874</v>
      </c>
      <c r="AY123" s="85">
        <f ca="1">IF(ISNUMBER(CORREL(ETL_Rtn!$C74:$C133,ETL_Rtn!AS74:AS133)),CORREL(ETL_Rtn!$C74:$C133,ETL_Rtn!AS74:AS133),"")</f>
        <v>-0.101378755138816</v>
      </c>
      <c r="AZ123" s="85">
        <f ca="1">IF(ISNUMBER(CORREL(ETL_Rtn!$C74:$C133,ETL_Rtn!AT74:AT133)),CORREL(ETL_Rtn!$C74:$C133,ETL_Rtn!AT74:AT133),"")</f>
        <v>-0.16960234824961484</v>
      </c>
      <c r="BA123" s="85">
        <f ca="1">IF(ISNUMBER(CORREL(ETL_Rtn!$C74:$C133,ETL_Rtn!AU74:AU133)),CORREL(ETL_Rtn!$C74:$C133,ETL_Rtn!AU74:AU133),"")</f>
        <v>-0.30743245624375609</v>
      </c>
      <c r="BB123" s="85">
        <f ca="1">IF(ISNUMBER(CORREL(ETL_Rtn!$C74:$C133,ETL_Rtn!AV74:AV133)),CORREL(ETL_Rtn!$C74:$C133,ETL_Rtn!AV74:AV133),"")</f>
        <v>-0.19684305450434122</v>
      </c>
      <c r="BC123" s="85">
        <f ca="1">IF(ISNUMBER(CORREL(ETL_Rtn!$C74:$C133,ETL_Rtn!AW74:AW133)),CORREL(ETL_Rtn!$C74:$C133,ETL_Rtn!AW74:AW133),"")</f>
        <v>-0.27897239288770315</v>
      </c>
      <c r="BD123" s="85">
        <f ca="1">IF(ISNUMBER(CORREL(ETL_Rtn!$C74:$C133,ETL_Rtn!AX74:AX133)),CORREL(ETL_Rtn!$C74:$C133,ETL_Rtn!AX74:AX133),"")</f>
        <v>-0.26164403514109502</v>
      </c>
      <c r="BE123" s="85">
        <f ca="1">IF(ISNUMBER(CORREL(ETL_Rtn!$C74:$C133,ETL_Rtn!AY74:AY133)),CORREL(ETL_Rtn!$C74:$C133,ETL_Rtn!AY74:AY133),"")</f>
        <v>-9.8272144193335104E-2</v>
      </c>
      <c r="BF123" s="85">
        <f ca="1">IF(ISNUMBER(CORREL(ETL_Rtn!$C74:$C133,ETL_Rtn!AZ74:AZ133)),CORREL(ETL_Rtn!$C74:$C133,ETL_Rtn!AZ74:AZ133),"")</f>
        <v>-0.23839061187778093</v>
      </c>
      <c r="BG123" s="85">
        <f ca="1">IF(ISNUMBER(CORREL(ETL_Rtn!$C74:$C133,ETL_Rtn!BA74:BA133)),CORREL(ETL_Rtn!$C74:$C133,ETL_Rtn!BA74:BA133),"")</f>
        <v>-0.29302660247223855</v>
      </c>
      <c r="BH123" s="85">
        <f ca="1">IF(ISNUMBER(CORREL(ETL_Rtn!$C74:$C133,ETL_Rtn!BB74:BB133)),CORREL(ETL_Rtn!$C74:$C133,ETL_Rtn!BB74:BB133),"")</f>
        <v>-0.13864366485783702</v>
      </c>
      <c r="BI123" s="85">
        <f ca="1">IF(ISNUMBER(CORREL(ETL_Rtn!$C74:$C133,ETL_Rtn!BC74:BC133)),CORREL(ETL_Rtn!$C74:$C133,ETL_Rtn!BC74:BC133),"")</f>
        <v>-0.29015436025652835</v>
      </c>
      <c r="BJ123" s="85">
        <f ca="1">IF(ISNUMBER(CORREL(ETL_Rtn!$C74:$C133,ETL_Rtn!BD74:BD133)),CORREL(ETL_Rtn!$C74:$C133,ETL_Rtn!BD74:BD133),"")</f>
        <v>-0.48653683513141394</v>
      </c>
      <c r="BK123" s="85">
        <f ca="1">IF(ISNUMBER(CORREL(ETL_Rtn!$C74:$C133,ETL_Rtn!BE74:BE133)),CORREL(ETL_Rtn!$C74:$C133,ETL_Rtn!BE74:BE133),"")</f>
        <v>-0.30814409474648274</v>
      </c>
      <c r="BL123" s="85">
        <f ca="1">IF(ISNUMBER(CORREL(ETL_Rtn!$C74:$C133,ETL_Rtn!BF74:BF133)),CORREL(ETL_Rtn!$C74:$C133,ETL_Rtn!BF74:BF133),"")</f>
        <v>-4.5521939851629351E-3</v>
      </c>
      <c r="BM123" s="85">
        <f ca="1">IF(ISNUMBER(CORREL(ETL_Rtn!$C74:$C133,ETL_Rtn!BG74:BG133)),CORREL(ETL_Rtn!$C74:$C133,ETL_Rtn!BG74:BG133),"")</f>
        <v>-1.3343830752052002E-2</v>
      </c>
      <c r="BN123" s="85">
        <f ca="1">IF(ISNUMBER(CORREL(ETL_Rtn!$C74:$C133,ETL_Rtn!BH74:BH133)),CORREL(ETL_Rtn!$C74:$C133,ETL_Rtn!BH74:BH133),"")</f>
        <v>0.13744872186925872</v>
      </c>
      <c r="BO123" s="85">
        <f ca="1">IF(ISNUMBER(CORREL(ETL_Rtn!$C74:$C133,ETL_Rtn!BI74:BI133)),CORREL(ETL_Rtn!$C74:$C133,ETL_Rtn!BI74:BI133),"")</f>
        <v>0.19758815006858635</v>
      </c>
      <c r="BP123" s="85">
        <f ca="1">IF(ISNUMBER(CORREL(ETL_Rtn!$C74:$C133,ETL_Rtn!BJ74:BJ133)),CORREL(ETL_Rtn!$C74:$C133,ETL_Rtn!BJ74:BJ133),"")</f>
        <v>-0.13316411366136074</v>
      </c>
      <c r="BQ123" s="85">
        <f ca="1">IF(ISNUMBER(CORREL(ETL_Rtn!$C74:$C133,ETL_Rtn!BK74:BK133)),CORREL(ETL_Rtn!$C74:$C133,ETL_Rtn!BK74:BK133),"")</f>
        <v>0.22562629749643634</v>
      </c>
      <c r="BR123" s="85">
        <f ca="1">IF(ISNUMBER(CORREL(ETL_Rtn!$C74:$C133,ETL_Rtn!BL74:BL133)),CORREL(ETL_Rtn!$C74:$C133,ETL_Rtn!BL74:BL133),"")</f>
        <v>6.8660845278657179E-2</v>
      </c>
      <c r="BS123" s="85">
        <f ca="1">IF(ISNUMBER(CORREL(ETL_Rtn!$C74:$C133,ETL_Rtn!BM74:BM133)),CORREL(ETL_Rtn!$C74:$C133,ETL_Rtn!BM74:BM133),"")</f>
        <v>5.7054187896412534E-2</v>
      </c>
      <c r="BT123" s="85">
        <f ca="1">IF(ISNUMBER(CORREL(ETL_Rtn!$C74:$C133,ETL_Rtn!BN74:BN133)),CORREL(ETL_Rtn!$C74:$C133,ETL_Rtn!BN74:BN133),"")</f>
        <v>0.20867235192208988</v>
      </c>
      <c r="BU123" s="85">
        <f ca="1">IF(ISNUMBER(CORREL(ETL_Rtn!$C74:$C133,ETL_Rtn!BO74:BO133)),CORREL(ETL_Rtn!$C74:$C133,ETL_Rtn!BO74:BO133),"")</f>
        <v>-0.13905959191653325</v>
      </c>
      <c r="BV123" s="85">
        <f ca="1">IF(ISNUMBER(CORREL(ETL_Rtn!$C74:$C133,ETL_Rtn!BP74:BP133)),CORREL(ETL_Rtn!$C74:$C133,ETL_Rtn!BP74:BP133),"")</f>
        <v>1.1925767631086236E-2</v>
      </c>
      <c r="BW123" s="85">
        <f ca="1">IF(ISNUMBER(CORREL(ETL_Rtn!$C74:$C133,ETL_Rtn!BQ74:BQ133)),CORREL(ETL_Rtn!$C74:$C133,ETL_Rtn!BQ74:BQ133),"")</f>
        <v>-0.23993276698919053</v>
      </c>
      <c r="BY123" s="85">
        <f ca="1">VLOOKUP($E123,ETL_Price!$B$5:$CB$187,Main!BY$51,0)</f>
        <v>2662.85</v>
      </c>
      <c r="BZ123" s="85">
        <f ca="1">VLOOKUP($E123,ETL_Price!$B$5:$CB$187,Main!BZ$51,0)</f>
        <v>3581.75</v>
      </c>
      <c r="CA123" s="85">
        <f ca="1">VLOOKUP($E123,ETL_Price!$B$5:$CB$187,Main!CA$51,0)</f>
        <v>72914.34</v>
      </c>
      <c r="CB123" s="85">
        <f ca="1">VLOOKUP($E123,ETL_Price!$B$5:$CB$187,Main!CB$51,0)</f>
        <v>22758.07</v>
      </c>
      <c r="CC123" s="85">
        <f ca="1">VLOOKUP($E123,ETL_Price!$B$5:$CB$187,Main!CC$51,0)</f>
        <v>29222.1</v>
      </c>
      <c r="CD123" s="85">
        <f ca="1">VLOOKUP($E123,ETL_Price!$B$5:$CB$187,Main!CD$51,0)</f>
        <v>11519.79</v>
      </c>
      <c r="CE123" s="85">
        <f ca="1">VLOOKUP($E123,ETL_Price!$B$5:$CB$187,Main!CE$51,0)</f>
        <v>2186.6999999999998</v>
      </c>
      <c r="CF123" s="85">
        <f ca="1">VLOOKUP($E123,ETL_Price!$B$5:$CB$187,Main!CF$51,0)</f>
        <v>2452.1999999999998</v>
      </c>
      <c r="CG123" s="85">
        <f ca="1">VLOOKUP($E123,ETL_Price!$B$5:$CB$187,Main!CG$51,0)</f>
        <v>214.77119999999999</v>
      </c>
      <c r="CH123" s="85">
        <f ca="1">VLOOKUP($E123,ETL_Price!$B$5:$CB$187,Main!CH$51,0)</f>
        <v>270.45</v>
      </c>
      <c r="CI123" s="85">
        <f ca="1">VLOOKUP($E123,ETL_Price!$B$5:$CB$187,Main!CI$51,0)</f>
        <v>257.52</v>
      </c>
      <c r="CJ123" s="85">
        <f ca="1">VLOOKUP($E123,ETL_Price!$B$5:$CB$187,Main!CJ$51,0)</f>
        <v>236.09</v>
      </c>
      <c r="CK123" s="85">
        <f ca="1">VLOOKUP($E123,ETL_Price!$B$5:$CB$187,Main!CK$51,0)</f>
        <v>236.0986</v>
      </c>
      <c r="CL123" s="85">
        <f ca="1">VLOOKUP($E123,ETL_Price!$B$5:$CB$187,Main!CL$51,0)</f>
        <v>228.4024</v>
      </c>
      <c r="CM123" s="85">
        <f ca="1">VLOOKUP($E123,ETL_Price!$B$5:$CB$187,Main!CM$51,0)</f>
        <v>126.01220000000001</v>
      </c>
      <c r="CN123" s="85">
        <f ca="1">VLOOKUP($E123,ETL_Price!$B$5:$CB$187,Main!CN$51,0)</f>
        <v>220.5787</v>
      </c>
      <c r="CO123" s="85">
        <f ca="1">VLOOKUP($E123,ETL_Price!$B$5:$CB$187,Main!CO$51,0)</f>
        <v>71.47</v>
      </c>
      <c r="CP123" s="85">
        <f ca="1">VLOOKUP($E123,ETL_Price!$B$5:$CB$187,Main!CP$51,0)</f>
        <v>130.65</v>
      </c>
      <c r="CQ123" s="85">
        <f ca="1">VLOOKUP($E123,ETL_Price!$B$5:$CB$187,Main!CQ$51,0)</f>
        <v>481.8168</v>
      </c>
      <c r="CR123" s="85">
        <f ca="1">VLOOKUP($E123,ETL_Price!$B$5:$CB$187,Main!CR$51,0)</f>
        <v>217.38059999999999</v>
      </c>
      <c r="CS123" s="85">
        <f ca="1">VLOOKUP($E123,ETL_Price!$B$5:$CB$187,Main!CS$51,0)</f>
        <v>256.0378</v>
      </c>
      <c r="CT123" s="85">
        <f ca="1">VLOOKUP($E123,ETL_Price!$B$5:$CB$187,Main!CT$51,0)</f>
        <v>2047.54</v>
      </c>
      <c r="CU123" s="85">
        <f ca="1">VLOOKUP($E123,ETL_Price!$B$5:$CB$187,Main!CU$51,0)</f>
        <v>2202.83</v>
      </c>
      <c r="CV123" s="85">
        <f ca="1">VLOOKUP($E123,ETL_Price!$B$5:$CB$187,Main!CV$51,0)</f>
        <v>2898.56</v>
      </c>
      <c r="CW123" s="85">
        <f ca="1">VLOOKUP($E123,ETL_Price!$B$5:$CB$187,Main!CW$51,0)</f>
        <v>150.1</v>
      </c>
      <c r="CX123" s="85">
        <f ca="1">VLOOKUP($E123,ETL_Price!$B$5:$CB$187,Main!CX$51,0)</f>
        <v>1303.0811000000001</v>
      </c>
      <c r="CY123" s="85">
        <f ca="1">VLOOKUP($E123,ETL_Price!$B$5:$CB$187,Main!CY$51,0)</f>
        <v>214.31139999999999</v>
      </c>
      <c r="CZ123" s="85">
        <f ca="1">VLOOKUP($E123,ETL_Price!$B$5:$CB$187,Main!CZ$51,0)</f>
        <v>191.03039999999999</v>
      </c>
      <c r="DA123" s="85">
        <f ca="1">VLOOKUP($E123,ETL_Price!$B$5:$CB$187,Main!DA$51,0)</f>
        <v>286.63369999999998</v>
      </c>
      <c r="DB123" s="85">
        <f ca="1">VLOOKUP($E123,ETL_Price!$B$5:$CB$187,Main!DB$51,0)</f>
        <v>203.6318</v>
      </c>
      <c r="DC123" s="85">
        <f ca="1">VLOOKUP($E123,ETL_Price!$B$5:$CB$187,Main!DC$51,0)</f>
        <v>203.0102</v>
      </c>
      <c r="DD123" s="85">
        <f ca="1">VLOOKUP($E123,ETL_Price!$B$5:$CB$187,Main!DD$51,0)</f>
        <v>225.3383</v>
      </c>
      <c r="DE123" s="85">
        <f ca="1">VLOOKUP($E123,ETL_Price!$B$5:$CB$187,Main!DE$51,0)</f>
        <v>219.18700000000001</v>
      </c>
      <c r="DF123" s="85">
        <f ca="1">VLOOKUP($E123,ETL_Price!$B$5:$CB$187,Main!DF$51,0)</f>
        <v>285.3544</v>
      </c>
      <c r="DG123" s="85">
        <f ca="1">VLOOKUP($E123,ETL_Price!$B$5:$CB$187,Main!DG$51,0)</f>
        <v>2.3422000000000001</v>
      </c>
      <c r="DH123" s="85">
        <f ca="1">VLOOKUP($E123,ETL_Price!$B$5:$CB$187,Main!DH$51,0)</f>
        <v>0.314</v>
      </c>
      <c r="DI123" s="85">
        <f ca="1">VLOOKUP($E123,ETL_Price!$B$5:$CB$187,Main!DI$51,0)</f>
        <v>1.7770000000000001</v>
      </c>
      <c r="DJ123" s="85">
        <f ca="1">VLOOKUP($E123,ETL_Price!$B$5:$CB$187,Main!DJ$51,0)</f>
        <v>1.8915999999999999</v>
      </c>
      <c r="DK123" s="85">
        <f ca="1">VLOOKUP($E123,ETL_Price!$B$5:$CB$187,Main!DK$51,0)</f>
        <v>2.2704</v>
      </c>
      <c r="DL123" s="85">
        <f ca="1">VLOOKUP($E123,ETL_Price!$B$5:$CB$187,Main!DL$51,0)</f>
        <v>1.4390000000000001</v>
      </c>
      <c r="DM123" s="85">
        <f ca="1">VLOOKUP($E123,ETL_Price!$B$5:$CB$187,Main!DM$51,0)</f>
        <v>34.460799999999999</v>
      </c>
      <c r="DN123" s="85">
        <f ca="1">VLOOKUP($E123,ETL_Price!$B$5:$CB$187,Main!DN$51,0)</f>
        <v>0.13</v>
      </c>
      <c r="DO123" s="85">
        <f ca="1">VLOOKUP($E123,ETL_Price!$B$5:$CB$187,Main!DO$51,0)</f>
        <v>233.36699999999999</v>
      </c>
      <c r="DP123" s="85">
        <f ca="1">VLOOKUP($E123,ETL_Price!$B$5:$CB$187,Main!DP$51,0)</f>
        <v>108.023</v>
      </c>
      <c r="DQ123" s="85">
        <f ca="1">VLOOKUP($E123,ETL_Price!$B$5:$CB$187,Main!DQ$51,0)</f>
        <v>50.338999999999999</v>
      </c>
      <c r="DR123" s="85">
        <f ca="1">VLOOKUP($E123,ETL_Price!$B$5:$CB$187,Main!DR$51,0)</f>
        <v>313.017</v>
      </c>
      <c r="DS123" s="85">
        <f ca="1">VLOOKUP($E123,ETL_Price!$B$5:$CB$187,Main!DS$51,0)</f>
        <v>124.791</v>
      </c>
      <c r="DT123" s="85">
        <f ca="1">VLOOKUP($E123,ETL_Price!$B$5:$CB$187,Main!DT$51,0)</f>
        <v>226.7056</v>
      </c>
      <c r="DU123" s="85">
        <f ca="1">VLOOKUP($E123,ETL_Price!$B$5:$CB$187,Main!DU$51,0)</f>
        <v>161.47999999999999</v>
      </c>
      <c r="DV123" s="85">
        <f ca="1">VLOOKUP($E123,ETL_Price!$B$5:$CB$187,Main!DV$51,0)</f>
        <v>438.24189999999999</v>
      </c>
      <c r="DW123" s="85">
        <f ca="1">VLOOKUP($E123,ETL_Price!$B$5:$CB$187,Main!DW$51,0)</f>
        <v>10.18</v>
      </c>
      <c r="DX123" s="85">
        <f ca="1">VLOOKUP($E123,ETL_Price!$B$5:$CB$187,Main!DX$51,0)</f>
        <v>15.01</v>
      </c>
      <c r="DY123" s="85">
        <f ca="1">VLOOKUP($E123,ETL_Price!$B$5:$CB$187,Main!DY$51,0)</f>
        <v>7.05</v>
      </c>
      <c r="DZ123" s="85">
        <f ca="1">VLOOKUP($E123,ETL_Price!$B$5:$CB$187,Main!DZ$51,0)</f>
        <v>3.5825</v>
      </c>
      <c r="EA123" s="85">
        <f ca="1">VLOOKUP($E123,ETL_Price!$B$5:$CB$187,Main!EA$51,0)</f>
        <v>1245.4000000000001</v>
      </c>
      <c r="EB123" s="85">
        <f ca="1">VLOOKUP($E123,ETL_Price!$B$5:$CB$187,Main!EB$51,0)</f>
        <v>15.784000000000001</v>
      </c>
      <c r="EC123" s="85">
        <f ca="1">VLOOKUP($E123,ETL_Price!$B$5:$CB$187,Main!EC$51,0)</f>
        <v>56.6</v>
      </c>
      <c r="ED123" s="85">
        <f ca="1">VLOOKUP($E123,ETL_Price!$B$5:$CB$187,Main!ED$51,0)</f>
        <v>6.6139999999999999</v>
      </c>
      <c r="EE123" s="85">
        <f ca="1">VLOOKUP($E123,ETL_Price!$B$5:$CB$187,Main!EE$51,0)</f>
        <v>108.68</v>
      </c>
      <c r="EF123" s="85">
        <f ca="1">VLOOKUP($E123,ETL_Price!$B$5:$CB$187,Main!EF$51,0)</f>
        <v>1.1826000000000001</v>
      </c>
      <c r="EG123" s="85">
        <f ca="1">VLOOKUP($E123,ETL_Price!$B$5:$CB$187,Main!EG$51,0)</f>
        <v>1.3420000000000001</v>
      </c>
      <c r="EH123" s="85">
        <f ca="1">VLOOKUP($E123,ETL_Price!$B$5:$CB$187,Main!EH$51,0)</f>
        <v>112.54</v>
      </c>
      <c r="EI123" s="85">
        <f ca="1">VLOOKUP($E123,ETL_Price!$B$5:$CB$187,Main!EI$51,0)</f>
        <v>58.6355</v>
      </c>
      <c r="EJ123" s="85">
        <f ca="1">VLOOKUP($E123,ETL_Price!$B$5:$CB$187,Main!EJ$51,0)</f>
        <v>13.453799999999999</v>
      </c>
      <c r="EK123" s="85">
        <f ca="1">VLOOKUP($E123,ETL_Price!$B$5:$CB$187,Main!EK$51,0)</f>
        <v>3.3174999999999999</v>
      </c>
    </row>
    <row r="124" spans="3:141">
      <c r="C124" s="85">
        <f>MATCH(E124,ETL_Price!$B$5:$B$187,0)</f>
        <v>71</v>
      </c>
      <c r="E124" s="119">
        <f>IF(ISNUMBER(Equities!$C76),Equities!B76,"")</f>
        <v>43081</v>
      </c>
      <c r="F124" s="120">
        <f ca="1">IF(ISNUMBER(OFFSET(INDIRECT($F$50),Main!$C124,1)),OFFSET(INDIRECT($F$50),Main!$C124,1)/100,"")</f>
        <v>0.14388999999999999</v>
      </c>
      <c r="G124" s="120">
        <f ca="1">IF(ISNUMBER(VLOOKUP($E124,ETL_Price!$B$5:$DV$187,G$50,0)),VLOOKUP($E124,ETL_Price!$B$5:$DV$187,G$50,0)/100,"")</f>
        <v>5.2900000000000003E-2</v>
      </c>
      <c r="H124" s="120">
        <f ca="1">IF(ISNUMBER(VLOOKUP($E124,ETL_Price!$B$5:$DV$187,H$50,0)),VLOOKUP($E124,ETL_Price!$B$5:$DV$187,H$50,0)/100,"")</f>
        <v>0.13539999999999999</v>
      </c>
      <c r="I124" s="120">
        <f ca="1">IF(ISNUMBER(VLOOKUP($E124,ETL_Price!$B$5:$DV$187,I$50,0)),VLOOKUP($E124,ETL_Price!$B$5:$DV$187,I$50,0)/100,"")</f>
        <v>0.18760000000000002</v>
      </c>
      <c r="K124" s="85">
        <f ca="1">IF(ISNUMBER(CORREL(ETL_Rtn!$C75:$C134,ETL_Rtn!E75:E134)),CORREL(ETL_Rtn!$C75:$C134,ETL_Rtn!E75:E134),"")</f>
        <v>0.3384708574312133</v>
      </c>
      <c r="L124" s="85">
        <f ca="1">IF(ISNUMBER(CORREL(ETL_Rtn!$C75:$C134,ETL_Rtn!F75:F134)),CORREL(ETL_Rtn!$C75:$C134,ETL_Rtn!F75:F134),"")</f>
        <v>0.17419349539217913</v>
      </c>
      <c r="M124" s="85">
        <f ca="1">IF(ISNUMBER(CORREL(ETL_Rtn!$C75:$C134,ETL_Rtn!G75:G134)),CORREL(ETL_Rtn!$C75:$C134,ETL_Rtn!G75:G134),"")</f>
        <v>0.24525017159262433</v>
      </c>
      <c r="N124" s="85">
        <f ca="1">IF(ISNUMBER(CORREL(ETL_Rtn!$C75:$C134,ETL_Rtn!H75:H134)),CORREL(ETL_Rtn!$C75:$C134,ETL_Rtn!H75:H134),"")</f>
        <v>0.3696711111485636</v>
      </c>
      <c r="O124" s="85">
        <f ca="1">IF(ISNUMBER(CORREL(ETL_Rtn!$C75:$C134,ETL_Rtn!I75:I134)),CORREL(ETL_Rtn!$C75:$C134,ETL_Rtn!I75:I134),"")</f>
        <v>0.83894960797001805</v>
      </c>
      <c r="P124" s="85">
        <f ca="1">IF(ISNUMBER(CORREL(ETL_Rtn!$C75:$C134,ETL_Rtn!J75:J134)),CORREL(ETL_Rtn!$C75:$C134,ETL_Rtn!J75:J134),"")</f>
        <v>0.76952417279872753</v>
      </c>
      <c r="Q124" s="85">
        <f ca="1">IF(ISNUMBER(CORREL(ETL_Rtn!$C75:$C134,ETL_Rtn!K75:K134)),CORREL(ETL_Rtn!$C75:$C134,ETL_Rtn!K75:K134),"")</f>
        <v>0.33458891846004052</v>
      </c>
      <c r="R124" s="85">
        <f ca="1">IF(ISNUMBER(CORREL(ETL_Rtn!$C75:$C134,ETL_Rtn!L75:L134)),CORREL(ETL_Rtn!$C75:$C134,ETL_Rtn!L75:L134),"")</f>
        <v>0.41254670896164558</v>
      </c>
      <c r="S124" s="85">
        <f ca="1">IF(ISNUMBER(CORREL(ETL_Rtn!$C75:$C134,ETL_Rtn!M75:M134)),CORREL(ETL_Rtn!$C75:$C134,ETL_Rtn!M75:M134),"")</f>
        <v>0.21731527574011536</v>
      </c>
      <c r="T124" s="85">
        <f ca="1">IF(ISNUMBER(CORREL(ETL_Rtn!$C75:$C134,ETL_Rtn!N75:N134)),CORREL(ETL_Rtn!$C75:$C134,ETL_Rtn!N75:N134),"")</f>
        <v>0.4239113037104299</v>
      </c>
      <c r="U124" s="85">
        <f ca="1">IF(ISNUMBER(CORREL(ETL_Rtn!$C75:$C134,ETL_Rtn!O75:O134)),CORREL(ETL_Rtn!$C75:$C134,ETL_Rtn!O75:O134),"")</f>
        <v>0.11441490945281819</v>
      </c>
      <c r="V124" s="85">
        <f ca="1">IF(ISNUMBER(CORREL(ETL_Rtn!$C75:$C134,ETL_Rtn!P75:P134)),CORREL(ETL_Rtn!$C75:$C134,ETL_Rtn!P75:P134),"")</f>
        <v>0.46976995356250445</v>
      </c>
      <c r="W124" s="85">
        <f ca="1">IF(ISNUMBER(CORREL(ETL_Rtn!$C75:$C134,ETL_Rtn!Q75:Q134)),CORREL(ETL_Rtn!$C75:$C134,ETL_Rtn!Q75:Q134),"")</f>
        <v>5.1050175272393007E-2</v>
      </c>
      <c r="X124" s="85">
        <f ca="1">IF(ISNUMBER(CORREL(ETL_Rtn!$C75:$C134,ETL_Rtn!R75:R134)),CORREL(ETL_Rtn!$C75:$C134,ETL_Rtn!R75:R134),"")</f>
        <v>0.19246057435090924</v>
      </c>
      <c r="Y124" s="85">
        <f ca="1">IF(ISNUMBER(CORREL(ETL_Rtn!$C75:$C134,ETL_Rtn!S75:S134)),CORREL(ETL_Rtn!$C75:$C134,ETL_Rtn!S75:S134),"")</f>
        <v>0.25517915538821406</v>
      </c>
      <c r="Z124" s="85">
        <f ca="1">IF(ISNUMBER(CORREL(ETL_Rtn!$C75:$C134,ETL_Rtn!T75:T134)),CORREL(ETL_Rtn!$C75:$C134,ETL_Rtn!T75:T134),"")</f>
        <v>0.29474520225155204</v>
      </c>
      <c r="AA124" s="85">
        <f ca="1">IF(ISNUMBER(CORREL(ETL_Rtn!$C75:$C134,ETL_Rtn!U75:U134)),CORREL(ETL_Rtn!$C75:$C134,ETL_Rtn!U75:U134),"")</f>
        <v>7.8333687827970479E-3</v>
      </c>
      <c r="AB124" s="85">
        <f ca="1">IF(ISNUMBER(CORREL(ETL_Rtn!$C75:$C134,ETL_Rtn!V75:V134)),CORREL(ETL_Rtn!$C75:$C134,ETL_Rtn!V75:V134),"")</f>
        <v>-9.4085445014840174E-2</v>
      </c>
      <c r="AC124" s="85">
        <f ca="1">IF(ISNUMBER(CORREL(ETL_Rtn!$C75:$C134,ETL_Rtn!W75:W134)),CORREL(ETL_Rtn!$C75:$C134,ETL_Rtn!W75:W134),"")</f>
        <v>-0.17291923922024896</v>
      </c>
      <c r="AD124" s="85">
        <f ca="1">IF(ISNUMBER(CORREL(ETL_Rtn!$C75:$C134,ETL_Rtn!X75:X134)),CORREL(ETL_Rtn!$C75:$C134,ETL_Rtn!X75:X134),"")</f>
        <v>-0.17030469240686555</v>
      </c>
      <c r="AE124" s="85">
        <f ca="1">IF(ISNUMBER(CORREL(ETL_Rtn!$C75:$C134,ETL_Rtn!Y75:Y134)),CORREL(ETL_Rtn!$C75:$C134,ETL_Rtn!Y75:Y134),"")</f>
        <v>-0.18092995483491497</v>
      </c>
      <c r="AF124" s="85">
        <f ca="1">IF(ISNUMBER(CORREL(ETL_Rtn!$C75:$C134,ETL_Rtn!Z75:Z134)),CORREL(ETL_Rtn!$C75:$C134,ETL_Rtn!Z75:Z134),"")</f>
        <v>-0.25938965946628328</v>
      </c>
      <c r="AG124" s="85">
        <f ca="1">IF(ISNUMBER(CORREL(ETL_Rtn!$C75:$C134,ETL_Rtn!AA75:AA134)),CORREL(ETL_Rtn!$C75:$C134,ETL_Rtn!AA75:AA134),"")</f>
        <v>-0.27527230595643382</v>
      </c>
      <c r="AH124" s="85">
        <f ca="1">IF(ISNUMBER(CORREL(ETL_Rtn!$C75:$C134,ETL_Rtn!AB75:AB134)),CORREL(ETL_Rtn!$C75:$C134,ETL_Rtn!AB75:AB134),"")</f>
        <v>-0.23801064011803627</v>
      </c>
      <c r="AI124" s="85">
        <f ca="1">IF(ISNUMBER(CORREL(ETL_Rtn!$C75:$C134,ETL_Rtn!AC75:AC134)),CORREL(ETL_Rtn!$C75:$C134,ETL_Rtn!AC75:AC134),"")</f>
        <v>0.20848118376581487</v>
      </c>
      <c r="AJ124" s="85">
        <f ca="1">IF(ISNUMBER(CORREL(ETL_Rtn!$C75:$C134,ETL_Rtn!AD75:AD134)),CORREL(ETL_Rtn!$C75:$C134,ETL_Rtn!AD75:AD134),"")</f>
        <v>7.8096178369372549E-2</v>
      </c>
      <c r="AK124" s="85">
        <f ca="1">IF(ISNUMBER(CORREL(ETL_Rtn!$C75:$C134,ETL_Rtn!AE75:AE134)),CORREL(ETL_Rtn!$C75:$C134,ETL_Rtn!AE75:AE134),"")</f>
        <v>-0.20604002997362683</v>
      </c>
      <c r="AL124" s="85">
        <f ca="1">IF(ISNUMBER(CORREL(ETL_Rtn!$C75:$C134,ETL_Rtn!AF75:AF134)),CORREL(ETL_Rtn!$C75:$C134,ETL_Rtn!AF75:AF134),"")</f>
        <v>-0.21779865135166976</v>
      </c>
      <c r="AM124" s="85">
        <f ca="1">IF(ISNUMBER(CORREL(ETL_Rtn!$C75:$C134,ETL_Rtn!AG75:AG134)),CORREL(ETL_Rtn!$C75:$C134,ETL_Rtn!AG75:AG134),"")</f>
        <v>-3.7294669826934926E-2</v>
      </c>
      <c r="AN124" s="85">
        <f ca="1">IF(ISNUMBER(CORREL(ETL_Rtn!$C75:$C134,ETL_Rtn!AH75:AH134)),CORREL(ETL_Rtn!$C75:$C134,ETL_Rtn!AH75:AH134),"")</f>
        <v>-0.16561258387938924</v>
      </c>
      <c r="AO124" s="85">
        <f ca="1">IF(ISNUMBER(CORREL(ETL_Rtn!$C75:$C134,ETL_Rtn!AI75:AI134)),CORREL(ETL_Rtn!$C75:$C134,ETL_Rtn!AI75:AI134),"")</f>
        <v>-0.20429689328940723</v>
      </c>
      <c r="AP124" s="85">
        <f ca="1">IF(ISNUMBER(CORREL(ETL_Rtn!$C75:$C134,ETL_Rtn!AJ75:AJ134)),CORREL(ETL_Rtn!$C75:$C134,ETL_Rtn!AJ75:AJ134),"")</f>
        <v>-0.18704799445036896</v>
      </c>
      <c r="AQ124" s="85">
        <f ca="1">IF(ISNUMBER(CORREL(ETL_Rtn!$C75:$C134,ETL_Rtn!AK75:AK134)),CORREL(ETL_Rtn!$C75:$C134,ETL_Rtn!AK75:AK134),"")</f>
        <v>-0.23023752308666534</v>
      </c>
      <c r="AR124" s="85">
        <f ca="1">IF(ISNUMBER(CORREL(ETL_Rtn!$C75:$C134,ETL_Rtn!AL75:AL134)),CORREL(ETL_Rtn!$C75:$C134,ETL_Rtn!AL75:AL134),"")</f>
        <v>-0.17643685770592654</v>
      </c>
      <c r="AS124" s="85">
        <f ca="1">IF(ISNUMBER(CORREL(ETL_Rtn!$C75:$C134,ETL_Rtn!AM75:AM134)),CORREL(ETL_Rtn!$C75:$C134,ETL_Rtn!AM75:AM134),"")</f>
        <v>0.27187569627819225</v>
      </c>
      <c r="AT124" s="85">
        <f ca="1">IF(ISNUMBER(CORREL(ETL_Rtn!$C75:$C134,ETL_Rtn!AN75:AN134)),CORREL(ETL_Rtn!$C75:$C134,ETL_Rtn!AN75:AN134),"")</f>
        <v>0.29429683572457116</v>
      </c>
      <c r="AU124" s="85">
        <f ca="1">IF(ISNUMBER(CORREL(ETL_Rtn!$C75:$C134,ETL_Rtn!AO75:AO134)),CORREL(ETL_Rtn!$C75:$C134,ETL_Rtn!AO75:AO134),"")</f>
        <v>-3.6611108359607146E-2</v>
      </c>
      <c r="AV124" s="85">
        <f ca="1">IF(ISNUMBER(CORREL(ETL_Rtn!$C75:$C134,ETL_Rtn!AP75:AP134)),CORREL(ETL_Rtn!$C75:$C134,ETL_Rtn!AP75:AP134),"")</f>
        <v>0.10615000094799637</v>
      </c>
      <c r="AW124" s="85">
        <f ca="1">IF(ISNUMBER(CORREL(ETL_Rtn!$C75:$C134,ETL_Rtn!AQ75:AQ134)),CORREL(ETL_Rtn!$C75:$C134,ETL_Rtn!AQ75:AQ134),"")</f>
        <v>0.20913142374191368</v>
      </c>
      <c r="AX124" s="85">
        <f ca="1">IF(ISNUMBER(CORREL(ETL_Rtn!$C75:$C134,ETL_Rtn!AR75:AR134)),CORREL(ETL_Rtn!$C75:$C134,ETL_Rtn!AR75:AR134),"")</f>
        <v>0.28898718208583046</v>
      </c>
      <c r="AY124" s="85">
        <f ca="1">IF(ISNUMBER(CORREL(ETL_Rtn!$C75:$C134,ETL_Rtn!AS75:AS134)),CORREL(ETL_Rtn!$C75:$C134,ETL_Rtn!AS75:AS134),"")</f>
        <v>-0.10878027397824394</v>
      </c>
      <c r="AZ124" s="85">
        <f ca="1">IF(ISNUMBER(CORREL(ETL_Rtn!$C75:$C134,ETL_Rtn!AT75:AT134)),CORREL(ETL_Rtn!$C75:$C134,ETL_Rtn!AT75:AT134),"")</f>
        <v>-0.16477456597344575</v>
      </c>
      <c r="BA124" s="85">
        <f ca="1">IF(ISNUMBER(CORREL(ETL_Rtn!$C75:$C134,ETL_Rtn!AU75:AU134)),CORREL(ETL_Rtn!$C75:$C134,ETL_Rtn!AU75:AU134),"")</f>
        <v>-0.31414508523730933</v>
      </c>
      <c r="BB124" s="85">
        <f ca="1">IF(ISNUMBER(CORREL(ETL_Rtn!$C75:$C134,ETL_Rtn!AV75:AV134)),CORREL(ETL_Rtn!$C75:$C134,ETL_Rtn!AV75:AV134),"")</f>
        <v>-0.2027508279223442</v>
      </c>
      <c r="BC124" s="85">
        <f ca="1">IF(ISNUMBER(CORREL(ETL_Rtn!$C75:$C134,ETL_Rtn!AW75:AW134)),CORREL(ETL_Rtn!$C75:$C134,ETL_Rtn!AW75:AW134),"")</f>
        <v>-0.27940519405061309</v>
      </c>
      <c r="BD124" s="85">
        <f ca="1">IF(ISNUMBER(CORREL(ETL_Rtn!$C75:$C134,ETL_Rtn!AX75:AX134)),CORREL(ETL_Rtn!$C75:$C134,ETL_Rtn!AX75:AX134),"")</f>
        <v>-0.25912973128185146</v>
      </c>
      <c r="BE124" s="85">
        <f ca="1">IF(ISNUMBER(CORREL(ETL_Rtn!$C75:$C134,ETL_Rtn!AY75:AY134)),CORREL(ETL_Rtn!$C75:$C134,ETL_Rtn!AY75:AY134),"")</f>
        <v>-4.7375109545530279E-2</v>
      </c>
      <c r="BF124" s="85">
        <f ca="1">IF(ISNUMBER(CORREL(ETL_Rtn!$C75:$C134,ETL_Rtn!AZ75:AZ134)),CORREL(ETL_Rtn!$C75:$C134,ETL_Rtn!AZ75:AZ134),"")</f>
        <v>-0.23089922964923576</v>
      </c>
      <c r="BG124" s="85">
        <f ca="1">IF(ISNUMBER(CORREL(ETL_Rtn!$C75:$C134,ETL_Rtn!BA75:BA134)),CORREL(ETL_Rtn!$C75:$C134,ETL_Rtn!BA75:BA134),"")</f>
        <v>-0.28650514178820685</v>
      </c>
      <c r="BH124" s="85">
        <f ca="1">IF(ISNUMBER(CORREL(ETL_Rtn!$C75:$C134,ETL_Rtn!BB75:BB134)),CORREL(ETL_Rtn!$C75:$C134,ETL_Rtn!BB75:BB134),"")</f>
        <v>-0.13138345959276312</v>
      </c>
      <c r="BI124" s="85">
        <f ca="1">IF(ISNUMBER(CORREL(ETL_Rtn!$C75:$C134,ETL_Rtn!BC75:BC134)),CORREL(ETL_Rtn!$C75:$C134,ETL_Rtn!BC75:BC134),"")</f>
        <v>-0.29740251926637029</v>
      </c>
      <c r="BJ124" s="85">
        <f ca="1">IF(ISNUMBER(CORREL(ETL_Rtn!$C75:$C134,ETL_Rtn!BD75:BD134)),CORREL(ETL_Rtn!$C75:$C134,ETL_Rtn!BD75:BD134),"")</f>
        <v>-0.48307289572283779</v>
      </c>
      <c r="BK124" s="85">
        <f ca="1">IF(ISNUMBER(CORREL(ETL_Rtn!$C75:$C134,ETL_Rtn!BE75:BE134)),CORREL(ETL_Rtn!$C75:$C134,ETL_Rtn!BE75:BE134),"")</f>
        <v>-0.30789735511795047</v>
      </c>
      <c r="BL124" s="85">
        <f ca="1">IF(ISNUMBER(CORREL(ETL_Rtn!$C75:$C134,ETL_Rtn!BF75:BF134)),CORREL(ETL_Rtn!$C75:$C134,ETL_Rtn!BF75:BF134),"")</f>
        <v>-4.000029731724114E-3</v>
      </c>
      <c r="BM124" s="85">
        <f ca="1">IF(ISNUMBER(CORREL(ETL_Rtn!$C75:$C134,ETL_Rtn!BG75:BG134)),CORREL(ETL_Rtn!$C75:$C134,ETL_Rtn!BG75:BG134),"")</f>
        <v>-2.4872781280401282E-2</v>
      </c>
      <c r="BN124" s="85">
        <f ca="1">IF(ISNUMBER(CORREL(ETL_Rtn!$C75:$C134,ETL_Rtn!BH75:BH134)),CORREL(ETL_Rtn!$C75:$C134,ETL_Rtn!BH75:BH134),"")</f>
        <v>0.12499413255163469</v>
      </c>
      <c r="BO124" s="85">
        <f ca="1">IF(ISNUMBER(CORREL(ETL_Rtn!$C75:$C134,ETL_Rtn!BI75:BI134)),CORREL(ETL_Rtn!$C75:$C134,ETL_Rtn!BI75:BI134),"")</f>
        <v>0.20928089491386742</v>
      </c>
      <c r="BP124" s="85">
        <f ca="1">IF(ISNUMBER(CORREL(ETL_Rtn!$C75:$C134,ETL_Rtn!BJ75:BJ134)),CORREL(ETL_Rtn!$C75:$C134,ETL_Rtn!BJ75:BJ134),"")</f>
        <v>-0.12392116552613219</v>
      </c>
      <c r="BQ124" s="85">
        <f ca="1">IF(ISNUMBER(CORREL(ETL_Rtn!$C75:$C134,ETL_Rtn!BK75:BK134)),CORREL(ETL_Rtn!$C75:$C134,ETL_Rtn!BK75:BK134),"")</f>
        <v>0.21257028964247485</v>
      </c>
      <c r="BR124" s="85">
        <f ca="1">IF(ISNUMBER(CORREL(ETL_Rtn!$C75:$C134,ETL_Rtn!BL75:BL134)),CORREL(ETL_Rtn!$C75:$C134,ETL_Rtn!BL75:BL134),"")</f>
        <v>5.0154441145682224E-2</v>
      </c>
      <c r="BS124" s="85">
        <f ca="1">IF(ISNUMBER(CORREL(ETL_Rtn!$C75:$C134,ETL_Rtn!BM75:BM134)),CORREL(ETL_Rtn!$C75:$C134,ETL_Rtn!BM75:BM134),"")</f>
        <v>3.9344122247013683E-2</v>
      </c>
      <c r="BT124" s="85">
        <f ca="1">IF(ISNUMBER(CORREL(ETL_Rtn!$C75:$C134,ETL_Rtn!BN75:BN134)),CORREL(ETL_Rtn!$C75:$C134,ETL_Rtn!BN75:BN134),"")</f>
        <v>0.2484487036557792</v>
      </c>
      <c r="BU124" s="85">
        <f ca="1">IF(ISNUMBER(CORREL(ETL_Rtn!$C75:$C134,ETL_Rtn!BO75:BO134)),CORREL(ETL_Rtn!$C75:$C134,ETL_Rtn!BO75:BO134),"")</f>
        <v>-0.11964716062445103</v>
      </c>
      <c r="BV124" s="85">
        <f ca="1">IF(ISNUMBER(CORREL(ETL_Rtn!$C75:$C134,ETL_Rtn!BP75:BP134)),CORREL(ETL_Rtn!$C75:$C134,ETL_Rtn!BP75:BP134),"")</f>
        <v>3.2027908129907384E-2</v>
      </c>
      <c r="BW124" s="85">
        <f ca="1">IF(ISNUMBER(CORREL(ETL_Rtn!$C75:$C134,ETL_Rtn!BQ75:BQ134)),CORREL(ETL_Rtn!$C75:$C134,ETL_Rtn!BQ75:BQ134),"")</f>
        <v>-0.23846441091868498</v>
      </c>
      <c r="BY124" s="85">
        <f ca="1">VLOOKUP($E124,ETL_Price!$B$5:$CB$187,Main!BY$51,0)</f>
        <v>2664.11</v>
      </c>
      <c r="BZ124" s="85">
        <f ca="1">VLOOKUP($E124,ETL_Price!$B$5:$CB$187,Main!BZ$51,0)</f>
        <v>3600.35</v>
      </c>
      <c r="CA124" s="85">
        <f ca="1">VLOOKUP($E124,ETL_Price!$B$5:$CB$187,Main!CA$51,0)</f>
        <v>73813.53</v>
      </c>
      <c r="CB124" s="85">
        <f ca="1">VLOOKUP($E124,ETL_Price!$B$5:$CB$187,Main!CB$51,0)</f>
        <v>22866.17</v>
      </c>
      <c r="CC124" s="85">
        <f ca="1">VLOOKUP($E124,ETL_Price!$B$5:$CB$187,Main!CC$51,0)</f>
        <v>28793.88</v>
      </c>
      <c r="CD124" s="85">
        <f ca="1">VLOOKUP($E124,ETL_Price!$B$5:$CB$187,Main!CD$51,0)</f>
        <v>11312.57</v>
      </c>
      <c r="CE124" s="85">
        <f ca="1">VLOOKUP($E124,ETL_Price!$B$5:$CB$187,Main!CE$51,0)</f>
        <v>2188.38</v>
      </c>
      <c r="CF124" s="85">
        <f ca="1">VLOOKUP($E124,ETL_Price!$B$5:$CB$187,Main!CF$51,0)</f>
        <v>2449.14</v>
      </c>
      <c r="CG124" s="85">
        <f ca="1">VLOOKUP($E124,ETL_Price!$B$5:$CB$187,Main!CG$51,0)</f>
        <v>215.4426</v>
      </c>
      <c r="CH124" s="85">
        <f ca="1">VLOOKUP($E124,ETL_Price!$B$5:$CB$187,Main!CH$51,0)</f>
        <v>269.47000000000003</v>
      </c>
      <c r="CI124" s="85">
        <f ca="1">VLOOKUP($E124,ETL_Price!$B$5:$CB$187,Main!CI$51,0)</f>
        <v>257.02999999999997</v>
      </c>
      <c r="CJ124" s="85">
        <f ca="1">VLOOKUP($E124,ETL_Price!$B$5:$CB$187,Main!CJ$51,0)</f>
        <v>235.67</v>
      </c>
      <c r="CK124" s="85">
        <f ca="1">VLOOKUP($E124,ETL_Price!$B$5:$CB$187,Main!CK$51,0)</f>
        <v>235.31190000000001</v>
      </c>
      <c r="CL124" s="85">
        <f ca="1">VLOOKUP($E124,ETL_Price!$B$5:$CB$187,Main!CL$51,0)</f>
        <v>227.7191</v>
      </c>
      <c r="CM124" s="85">
        <f ca="1">VLOOKUP($E124,ETL_Price!$B$5:$CB$187,Main!CM$51,0)</f>
        <v>126.5158</v>
      </c>
      <c r="CN124" s="85">
        <f ca="1">VLOOKUP($E124,ETL_Price!$B$5:$CB$187,Main!CN$51,0)</f>
        <v>220.4194</v>
      </c>
      <c r="CO124" s="85">
        <f ca="1">VLOOKUP($E124,ETL_Price!$B$5:$CB$187,Main!CO$51,0)</f>
        <v>71.52</v>
      </c>
      <c r="CP124" s="85">
        <f ca="1">VLOOKUP($E124,ETL_Price!$B$5:$CB$187,Main!CP$51,0)</f>
        <v>131.16</v>
      </c>
      <c r="CQ124" s="85">
        <f ca="1">VLOOKUP($E124,ETL_Price!$B$5:$CB$187,Main!CQ$51,0)</f>
        <v>480.30930000000001</v>
      </c>
      <c r="CR124" s="85">
        <f ca="1">VLOOKUP($E124,ETL_Price!$B$5:$CB$187,Main!CR$51,0)</f>
        <v>216.67570000000001</v>
      </c>
      <c r="CS124" s="85">
        <f ca="1">VLOOKUP($E124,ETL_Price!$B$5:$CB$187,Main!CS$51,0)</f>
        <v>255.2071</v>
      </c>
      <c r="CT124" s="85">
        <f ca="1">VLOOKUP($E124,ETL_Price!$B$5:$CB$187,Main!CT$51,0)</f>
        <v>2041.21</v>
      </c>
      <c r="CU124" s="85">
        <f ca="1">VLOOKUP($E124,ETL_Price!$B$5:$CB$187,Main!CU$51,0)</f>
        <v>2195.7399999999998</v>
      </c>
      <c r="CV124" s="85">
        <f ca="1">VLOOKUP($E124,ETL_Price!$B$5:$CB$187,Main!CV$51,0)</f>
        <v>2887.4</v>
      </c>
      <c r="CW124" s="85">
        <f ca="1">VLOOKUP($E124,ETL_Price!$B$5:$CB$187,Main!CW$51,0)</f>
        <v>150.15459999999999</v>
      </c>
      <c r="CX124" s="85">
        <f ca="1">VLOOKUP($E124,ETL_Price!$B$5:$CB$187,Main!CX$51,0)</f>
        <v>1302.0600999999999</v>
      </c>
      <c r="CY124" s="85">
        <f ca="1">VLOOKUP($E124,ETL_Price!$B$5:$CB$187,Main!CY$51,0)</f>
        <v>214.44810000000001</v>
      </c>
      <c r="CZ124" s="85">
        <f ca="1">VLOOKUP($E124,ETL_Price!$B$5:$CB$187,Main!CZ$51,0)</f>
        <v>191.17259999999999</v>
      </c>
      <c r="DA124" s="85">
        <f ca="1">VLOOKUP($E124,ETL_Price!$B$5:$CB$187,Main!DA$51,0)</f>
        <v>286.71249999999998</v>
      </c>
      <c r="DB124" s="85">
        <f ca="1">VLOOKUP($E124,ETL_Price!$B$5:$CB$187,Main!DB$51,0)</f>
        <v>203.7576</v>
      </c>
      <c r="DC124" s="85">
        <f ca="1">VLOOKUP($E124,ETL_Price!$B$5:$CB$187,Main!DC$51,0)</f>
        <v>203.1576</v>
      </c>
      <c r="DD124" s="85">
        <f ca="1">VLOOKUP($E124,ETL_Price!$B$5:$CB$187,Main!DD$51,0)</f>
        <v>225.4933</v>
      </c>
      <c r="DE124" s="85">
        <f ca="1">VLOOKUP($E124,ETL_Price!$B$5:$CB$187,Main!DE$51,0)</f>
        <v>219.47919999999999</v>
      </c>
      <c r="DF124" s="85">
        <f ca="1">VLOOKUP($E124,ETL_Price!$B$5:$CB$187,Main!DF$51,0)</f>
        <v>285.48230000000001</v>
      </c>
      <c r="DG124" s="85">
        <f ca="1">VLOOKUP($E124,ETL_Price!$B$5:$CB$187,Main!DG$51,0)</f>
        <v>2.4011</v>
      </c>
      <c r="DH124" s="85">
        <f ca="1">VLOOKUP($E124,ETL_Price!$B$5:$CB$187,Main!DH$51,0)</f>
        <v>0.314</v>
      </c>
      <c r="DI124" s="85">
        <f ca="1">VLOOKUP($E124,ETL_Price!$B$5:$CB$187,Main!DI$51,0)</f>
        <v>1.8231000000000002</v>
      </c>
      <c r="DJ124" s="85">
        <f ca="1">VLOOKUP($E124,ETL_Price!$B$5:$CB$187,Main!DJ$51,0)</f>
        <v>1.9201000000000001</v>
      </c>
      <c r="DK124" s="85">
        <f ca="1">VLOOKUP($E124,ETL_Price!$B$5:$CB$187,Main!DK$51,0)</f>
        <v>2.3380000000000001</v>
      </c>
      <c r="DL124" s="85">
        <f ca="1">VLOOKUP($E124,ETL_Price!$B$5:$CB$187,Main!DL$51,0)</f>
        <v>1.4330000000000001</v>
      </c>
      <c r="DM124" s="85">
        <f ca="1">VLOOKUP($E124,ETL_Price!$B$5:$CB$187,Main!DM$51,0)</f>
        <v>32.884999999999998</v>
      </c>
      <c r="DN124" s="85">
        <f ca="1">VLOOKUP($E124,ETL_Price!$B$5:$CB$187,Main!DN$51,0)</f>
        <v>0.54</v>
      </c>
      <c r="DO124" s="85">
        <f ca="1">VLOOKUP($E124,ETL_Price!$B$5:$CB$187,Main!DO$51,0)</f>
        <v>232.60300000000001</v>
      </c>
      <c r="DP124" s="85">
        <f ca="1">VLOOKUP($E124,ETL_Price!$B$5:$CB$187,Main!DP$51,0)</f>
        <v>107.81100000000001</v>
      </c>
      <c r="DQ124" s="85">
        <f ca="1">VLOOKUP($E124,ETL_Price!$B$5:$CB$187,Main!DQ$51,0)</f>
        <v>50.524999999999999</v>
      </c>
      <c r="DR124" s="85">
        <f ca="1">VLOOKUP($E124,ETL_Price!$B$5:$CB$187,Main!DR$51,0)</f>
        <v>314.41500000000002</v>
      </c>
      <c r="DS124" s="85">
        <f ca="1">VLOOKUP($E124,ETL_Price!$B$5:$CB$187,Main!DS$51,0)</f>
        <v>176.78</v>
      </c>
      <c r="DT124" s="85">
        <f ca="1">VLOOKUP($E124,ETL_Price!$B$5:$CB$187,Main!DT$51,0)</f>
        <v>227.92240000000001</v>
      </c>
      <c r="DU124" s="85">
        <f ca="1">VLOOKUP($E124,ETL_Price!$B$5:$CB$187,Main!DU$51,0)</f>
        <v>162.5427</v>
      </c>
      <c r="DV124" s="85">
        <f ca="1">VLOOKUP($E124,ETL_Price!$B$5:$CB$187,Main!DV$51,0)</f>
        <v>440.02190000000002</v>
      </c>
      <c r="DW124" s="85">
        <f ca="1">VLOOKUP($E124,ETL_Price!$B$5:$CB$187,Main!DW$51,0)</f>
        <v>9.92</v>
      </c>
      <c r="DX124" s="85">
        <f ca="1">VLOOKUP($E124,ETL_Price!$B$5:$CB$187,Main!DX$51,0)</f>
        <v>16.88</v>
      </c>
      <c r="DY124" s="85">
        <f ca="1">VLOOKUP($E124,ETL_Price!$B$5:$CB$187,Main!DY$51,0)</f>
        <v>7.09</v>
      </c>
      <c r="DZ124" s="85">
        <f ca="1">VLOOKUP($E124,ETL_Price!$B$5:$CB$187,Main!DZ$51,0)</f>
        <v>3.605</v>
      </c>
      <c r="EA124" s="85">
        <f ca="1">VLOOKUP($E124,ETL_Price!$B$5:$CB$187,Main!EA$51,0)</f>
        <v>1238.5</v>
      </c>
      <c r="EB124" s="85">
        <f ca="1">VLOOKUP($E124,ETL_Price!$B$5:$CB$187,Main!EB$51,0)</f>
        <v>15.582000000000001</v>
      </c>
      <c r="EC124" s="85">
        <f ca="1">VLOOKUP($E124,ETL_Price!$B$5:$CB$187,Main!EC$51,0)</f>
        <v>57.14</v>
      </c>
      <c r="ED124" s="85">
        <f ca="1">VLOOKUP($E124,ETL_Price!$B$5:$CB$187,Main!ED$51,0)</f>
        <v>6.6279000000000003</v>
      </c>
      <c r="EE124" s="85">
        <f ca="1">VLOOKUP($E124,ETL_Price!$B$5:$CB$187,Main!EE$51,0)</f>
        <v>108.37</v>
      </c>
      <c r="EF124" s="85">
        <f ca="1">VLOOKUP($E124,ETL_Price!$B$5:$CB$187,Main!EF$51,0)</f>
        <v>1.1741999999999999</v>
      </c>
      <c r="EG124" s="85">
        <f ca="1">VLOOKUP($E124,ETL_Price!$B$5:$CB$187,Main!EG$51,0)</f>
        <v>1.3317999999999999</v>
      </c>
      <c r="EH124" s="85">
        <f ca="1">VLOOKUP($E124,ETL_Price!$B$5:$CB$187,Main!EH$51,0)</f>
        <v>113.55</v>
      </c>
      <c r="EI124" s="85">
        <f ca="1">VLOOKUP($E124,ETL_Price!$B$5:$CB$187,Main!EI$51,0)</f>
        <v>59.2926</v>
      </c>
      <c r="EJ124" s="85">
        <f ca="1">VLOOKUP($E124,ETL_Price!$B$5:$CB$187,Main!EJ$51,0)</f>
        <v>13.675699999999999</v>
      </c>
      <c r="EK124" s="85">
        <f ca="1">VLOOKUP($E124,ETL_Price!$B$5:$CB$187,Main!EK$51,0)</f>
        <v>3.3193999999999999</v>
      </c>
    </row>
    <row r="125" spans="3:141">
      <c r="C125" s="85">
        <f>MATCH(E125,ETL_Price!$B$5:$B$187,0)</f>
        <v>72</v>
      </c>
      <c r="E125" s="119">
        <f>IF(ISNUMBER(Equities!$C77),Equities!B77,"")</f>
        <v>43080</v>
      </c>
      <c r="F125" s="120">
        <f ca="1">IF(ISNUMBER(OFFSET(INDIRECT($F$50),Main!$C125,1)),OFFSET(INDIRECT($F$50),Main!$C125,1)/100,"")</f>
        <v>0.143844</v>
      </c>
      <c r="G125" s="120">
        <f ca="1">IF(ISNUMBER(VLOOKUP($E125,ETL_Price!$B$5:$DV$187,G$50,0)),VLOOKUP($E125,ETL_Price!$B$5:$DV$187,G$50,0)/100,"")</f>
        <v>5.2900000000000003E-2</v>
      </c>
      <c r="H125" s="120">
        <f ca="1">IF(ISNUMBER(VLOOKUP($E125,ETL_Price!$B$5:$DV$187,H$50,0)),VLOOKUP($E125,ETL_Price!$B$5:$DV$187,H$50,0)/100,"")</f>
        <v>0.1371</v>
      </c>
      <c r="I125" s="120">
        <f ca="1">IF(ISNUMBER(VLOOKUP($E125,ETL_Price!$B$5:$DV$187,I$50,0)),VLOOKUP($E125,ETL_Price!$B$5:$DV$187,I$50,0)/100,"")</f>
        <v>0.18770000000000001</v>
      </c>
      <c r="K125" s="85">
        <f ca="1">IF(ISNUMBER(CORREL(ETL_Rtn!$C76:$C135,ETL_Rtn!E76:E135)),CORREL(ETL_Rtn!$C76:$C135,ETL_Rtn!E76:E135),"")</f>
        <v>0.35325087139724676</v>
      </c>
      <c r="L125" s="85">
        <f ca="1">IF(ISNUMBER(CORREL(ETL_Rtn!$C76:$C135,ETL_Rtn!F76:F135)),CORREL(ETL_Rtn!$C76:$C135,ETL_Rtn!F76:F135),"")</f>
        <v>0.21328511753176288</v>
      </c>
      <c r="M125" s="85">
        <f ca="1">IF(ISNUMBER(CORREL(ETL_Rtn!$C76:$C135,ETL_Rtn!G76:G135)),CORREL(ETL_Rtn!$C76:$C135,ETL_Rtn!G76:G135),"")</f>
        <v>0.29922634345412957</v>
      </c>
      <c r="N125" s="85">
        <f ca="1">IF(ISNUMBER(CORREL(ETL_Rtn!$C76:$C135,ETL_Rtn!H76:H135)),CORREL(ETL_Rtn!$C76:$C135,ETL_Rtn!H76:H135),"")</f>
        <v>0.35812019927678973</v>
      </c>
      <c r="O125" s="85">
        <f ca="1">IF(ISNUMBER(CORREL(ETL_Rtn!$C76:$C135,ETL_Rtn!I76:I135)),CORREL(ETL_Rtn!$C76:$C135,ETL_Rtn!I76:I135),"")</f>
        <v>0.84311304252785746</v>
      </c>
      <c r="P125" s="85">
        <f ca="1">IF(ISNUMBER(CORREL(ETL_Rtn!$C76:$C135,ETL_Rtn!J76:J135)),CORREL(ETL_Rtn!$C76:$C135,ETL_Rtn!J76:J135),"")</f>
        <v>0.76804009561207642</v>
      </c>
      <c r="Q125" s="85">
        <f ca="1">IF(ISNUMBER(CORREL(ETL_Rtn!$C76:$C135,ETL_Rtn!K76:K135)),CORREL(ETL_Rtn!$C76:$C135,ETL_Rtn!K76:K135),"")</f>
        <v>0.33232778066779456</v>
      </c>
      <c r="R125" s="85">
        <f ca="1">IF(ISNUMBER(CORREL(ETL_Rtn!$C76:$C135,ETL_Rtn!L76:L135)),CORREL(ETL_Rtn!$C76:$C135,ETL_Rtn!L76:L135),"")</f>
        <v>0.41263394791757269</v>
      </c>
      <c r="S125" s="85">
        <f ca="1">IF(ISNUMBER(CORREL(ETL_Rtn!$C76:$C135,ETL_Rtn!M76:M135)),CORREL(ETL_Rtn!$C76:$C135,ETL_Rtn!M76:M135),"")</f>
        <v>0.22928146671949096</v>
      </c>
      <c r="T125" s="85">
        <f ca="1">IF(ISNUMBER(CORREL(ETL_Rtn!$C76:$C135,ETL_Rtn!N76:N135)),CORREL(ETL_Rtn!$C76:$C135,ETL_Rtn!N76:N135),"")</f>
        <v>0.42787825510398697</v>
      </c>
      <c r="U125" s="85">
        <f ca="1">IF(ISNUMBER(CORREL(ETL_Rtn!$C76:$C135,ETL_Rtn!O76:O135)),CORREL(ETL_Rtn!$C76:$C135,ETL_Rtn!O76:O135),"")</f>
        <v>0.11714698620692485</v>
      </c>
      <c r="V125" s="85">
        <f ca="1">IF(ISNUMBER(CORREL(ETL_Rtn!$C76:$C135,ETL_Rtn!P76:P135)),CORREL(ETL_Rtn!$C76:$C135,ETL_Rtn!P76:P135),"")</f>
        <v>0.46543859984629282</v>
      </c>
      <c r="W125" s="85">
        <f ca="1">IF(ISNUMBER(CORREL(ETL_Rtn!$C76:$C135,ETL_Rtn!Q76:Q135)),CORREL(ETL_Rtn!$C76:$C135,ETL_Rtn!Q76:Q135),"")</f>
        <v>4.4028013289123424E-2</v>
      </c>
      <c r="X125" s="85">
        <f ca="1">IF(ISNUMBER(CORREL(ETL_Rtn!$C76:$C135,ETL_Rtn!R76:R135)),CORREL(ETL_Rtn!$C76:$C135,ETL_Rtn!R76:R135),"")</f>
        <v>0.2282173335356168</v>
      </c>
      <c r="Y125" s="85">
        <f ca="1">IF(ISNUMBER(CORREL(ETL_Rtn!$C76:$C135,ETL_Rtn!S76:S135)),CORREL(ETL_Rtn!$C76:$C135,ETL_Rtn!S76:S135),"")</f>
        <v>0.30347825700118719</v>
      </c>
      <c r="Z125" s="85">
        <f ca="1">IF(ISNUMBER(CORREL(ETL_Rtn!$C76:$C135,ETL_Rtn!T76:T135)),CORREL(ETL_Rtn!$C76:$C135,ETL_Rtn!T76:T135),"")</f>
        <v>0.28547054124847787</v>
      </c>
      <c r="AA125" s="85">
        <f ca="1">IF(ISNUMBER(CORREL(ETL_Rtn!$C76:$C135,ETL_Rtn!U76:U135)),CORREL(ETL_Rtn!$C76:$C135,ETL_Rtn!U76:U135),"")</f>
        <v>6.2089414912008478E-2</v>
      </c>
      <c r="AB125" s="85">
        <f ca="1">IF(ISNUMBER(CORREL(ETL_Rtn!$C76:$C135,ETL_Rtn!V76:V135)),CORREL(ETL_Rtn!$C76:$C135,ETL_Rtn!V76:V135),"")</f>
        <v>-0.18801365421215999</v>
      </c>
      <c r="AC125" s="85">
        <f ca="1">IF(ISNUMBER(CORREL(ETL_Rtn!$C76:$C135,ETL_Rtn!W76:W135)),CORREL(ETL_Rtn!$C76:$C135,ETL_Rtn!W76:W135),"")</f>
        <v>-0.22316726260808648</v>
      </c>
      <c r="AD125" s="85">
        <f ca="1">IF(ISNUMBER(CORREL(ETL_Rtn!$C76:$C135,ETL_Rtn!X76:X135)),CORREL(ETL_Rtn!$C76:$C135,ETL_Rtn!X76:X135),"")</f>
        <v>-0.22160593031239084</v>
      </c>
      <c r="AE125" s="85">
        <f ca="1">IF(ISNUMBER(CORREL(ETL_Rtn!$C76:$C135,ETL_Rtn!Y76:Y135)),CORREL(ETL_Rtn!$C76:$C135,ETL_Rtn!Y76:Y135),"")</f>
        <v>-0.22820299262652313</v>
      </c>
      <c r="AF125" s="85">
        <f ca="1">IF(ISNUMBER(CORREL(ETL_Rtn!$C76:$C135,ETL_Rtn!Z76:Z135)),CORREL(ETL_Rtn!$C76:$C135,ETL_Rtn!Z76:Z135),"")</f>
        <v>-0.27779113603923983</v>
      </c>
      <c r="AG125" s="85">
        <f ca="1">IF(ISNUMBER(CORREL(ETL_Rtn!$C76:$C135,ETL_Rtn!AA76:AA135)),CORREL(ETL_Rtn!$C76:$C135,ETL_Rtn!AA76:AA135),"")</f>
        <v>-0.29629001073832267</v>
      </c>
      <c r="AH125" s="85">
        <f ca="1">IF(ISNUMBER(CORREL(ETL_Rtn!$C76:$C135,ETL_Rtn!AB76:AB135)),CORREL(ETL_Rtn!$C76:$C135,ETL_Rtn!AB76:AB135),"")</f>
        <v>-0.25360485675041256</v>
      </c>
      <c r="AI125" s="85">
        <f ca="1">IF(ISNUMBER(CORREL(ETL_Rtn!$C76:$C135,ETL_Rtn!AC76:AC135)),CORREL(ETL_Rtn!$C76:$C135,ETL_Rtn!AC76:AC135),"")</f>
        <v>0.25504725225199032</v>
      </c>
      <c r="AJ125" s="85">
        <f ca="1">IF(ISNUMBER(CORREL(ETL_Rtn!$C76:$C135,ETL_Rtn!AD76:AD135)),CORREL(ETL_Rtn!$C76:$C135,ETL_Rtn!AD76:AD135),"")</f>
        <v>6.1817689895373111E-2</v>
      </c>
      <c r="AK125" s="85">
        <f ca="1">IF(ISNUMBER(CORREL(ETL_Rtn!$C76:$C135,ETL_Rtn!AE76:AE135)),CORREL(ETL_Rtn!$C76:$C135,ETL_Rtn!AE76:AE135),"")</f>
        <v>-0.23494200534657844</v>
      </c>
      <c r="AL125" s="85">
        <f ca="1">IF(ISNUMBER(CORREL(ETL_Rtn!$C76:$C135,ETL_Rtn!AF76:AF135)),CORREL(ETL_Rtn!$C76:$C135,ETL_Rtn!AF76:AF135),"")</f>
        <v>-0.24477807349162023</v>
      </c>
      <c r="AM125" s="85">
        <f ca="1">IF(ISNUMBER(CORREL(ETL_Rtn!$C76:$C135,ETL_Rtn!AG76:AG135)),CORREL(ETL_Rtn!$C76:$C135,ETL_Rtn!AG76:AG135),"")</f>
        <v>-6.1343386088958E-2</v>
      </c>
      <c r="AN125" s="85">
        <f ca="1">IF(ISNUMBER(CORREL(ETL_Rtn!$C76:$C135,ETL_Rtn!AH76:AH135)),CORREL(ETL_Rtn!$C76:$C135,ETL_Rtn!AH76:AH135),"")</f>
        <v>-0.18538466209122967</v>
      </c>
      <c r="AO125" s="85">
        <f ca="1">IF(ISNUMBER(CORREL(ETL_Rtn!$C76:$C135,ETL_Rtn!AI76:AI135)),CORREL(ETL_Rtn!$C76:$C135,ETL_Rtn!AI76:AI135),"")</f>
        <v>-0.24370588894729764</v>
      </c>
      <c r="AP125" s="85">
        <f ca="1">IF(ISNUMBER(CORREL(ETL_Rtn!$C76:$C135,ETL_Rtn!AJ76:AJ135)),CORREL(ETL_Rtn!$C76:$C135,ETL_Rtn!AJ76:AJ135),"")</f>
        <v>-0.21330046726664822</v>
      </c>
      <c r="AQ125" s="85">
        <f ca="1">IF(ISNUMBER(CORREL(ETL_Rtn!$C76:$C135,ETL_Rtn!AK76:AK135)),CORREL(ETL_Rtn!$C76:$C135,ETL_Rtn!AK76:AK135),"")</f>
        <v>-0.25292067458888323</v>
      </c>
      <c r="AR125" s="85">
        <f ca="1">IF(ISNUMBER(CORREL(ETL_Rtn!$C76:$C135,ETL_Rtn!AL76:AL135)),CORREL(ETL_Rtn!$C76:$C135,ETL_Rtn!AL76:AL135),"")</f>
        <v>-0.19176793286386173</v>
      </c>
      <c r="AS125" s="85">
        <f ca="1">IF(ISNUMBER(CORREL(ETL_Rtn!$C76:$C135,ETL_Rtn!AM76:AM135)),CORREL(ETL_Rtn!$C76:$C135,ETL_Rtn!AM76:AM135),"")</f>
        <v>0.29068079045577316</v>
      </c>
      <c r="AT125" s="85">
        <f ca="1">IF(ISNUMBER(CORREL(ETL_Rtn!$C76:$C135,ETL_Rtn!AN76:AN135)),CORREL(ETL_Rtn!$C76:$C135,ETL_Rtn!AN76:AN135),"")</f>
        <v>0.34406597900834868</v>
      </c>
      <c r="AU125" s="85">
        <f ca="1">IF(ISNUMBER(CORREL(ETL_Rtn!$C76:$C135,ETL_Rtn!AO76:AO135)),CORREL(ETL_Rtn!$C76:$C135,ETL_Rtn!AO76:AO135),"")</f>
        <v>3.1706256104634074E-2</v>
      </c>
      <c r="AV125" s="85">
        <f ca="1">IF(ISNUMBER(CORREL(ETL_Rtn!$C76:$C135,ETL_Rtn!AP76:AP135)),CORREL(ETL_Rtn!$C76:$C135,ETL_Rtn!AP76:AP135),"")</f>
        <v>0.18437193075427918</v>
      </c>
      <c r="AW125" s="85">
        <f ca="1">IF(ISNUMBER(CORREL(ETL_Rtn!$C76:$C135,ETL_Rtn!AQ76:AQ135)),CORREL(ETL_Rtn!$C76:$C135,ETL_Rtn!AQ76:AQ135),"")</f>
        <v>0.26654481831013288</v>
      </c>
      <c r="AX125" s="85">
        <f ca="1">IF(ISNUMBER(CORREL(ETL_Rtn!$C76:$C135,ETL_Rtn!AR76:AR135)),CORREL(ETL_Rtn!$C76:$C135,ETL_Rtn!AR76:AR135),"")</f>
        <v>0.3120495379914387</v>
      </c>
      <c r="AY125" s="85">
        <f ca="1">IF(ISNUMBER(CORREL(ETL_Rtn!$C76:$C135,ETL_Rtn!AS76:AS135)),CORREL(ETL_Rtn!$C76:$C135,ETL_Rtn!AS76:AS135),"")</f>
        <v>-0.11691133912510303</v>
      </c>
      <c r="AZ125" s="85">
        <f ca="1">IF(ISNUMBER(CORREL(ETL_Rtn!$C76:$C135,ETL_Rtn!AT76:AT135)),CORREL(ETL_Rtn!$C76:$C135,ETL_Rtn!AT76:AT135),"")</f>
        <v>-0.18262901730916928</v>
      </c>
      <c r="BA125" s="85">
        <f ca="1">IF(ISNUMBER(CORREL(ETL_Rtn!$C76:$C135,ETL_Rtn!AU76:AU135)),CORREL(ETL_Rtn!$C76:$C135,ETL_Rtn!AU76:AU135),"")</f>
        <v>-0.3097396313009006</v>
      </c>
      <c r="BB125" s="85">
        <f ca="1">IF(ISNUMBER(CORREL(ETL_Rtn!$C76:$C135,ETL_Rtn!AV76:AV135)),CORREL(ETL_Rtn!$C76:$C135,ETL_Rtn!AV76:AV135),"")</f>
        <v>-0.21424050525455154</v>
      </c>
      <c r="BC125" s="85">
        <f ca="1">IF(ISNUMBER(CORREL(ETL_Rtn!$C76:$C135,ETL_Rtn!AW76:AW135)),CORREL(ETL_Rtn!$C76:$C135,ETL_Rtn!AW76:AW135),"")</f>
        <v>-0.26977148580744431</v>
      </c>
      <c r="BD125" s="85">
        <f ca="1">IF(ISNUMBER(CORREL(ETL_Rtn!$C76:$C135,ETL_Rtn!AX76:AX135)),CORREL(ETL_Rtn!$C76:$C135,ETL_Rtn!AX76:AX135),"")</f>
        <v>-0.26106012750365765</v>
      </c>
      <c r="BE125" s="85">
        <f ca="1">IF(ISNUMBER(CORREL(ETL_Rtn!$C76:$C135,ETL_Rtn!AY76:AY135)),CORREL(ETL_Rtn!$C76:$C135,ETL_Rtn!AY76:AY135),"")</f>
        <v>-5.0402757673627743E-2</v>
      </c>
      <c r="BF125" s="85">
        <f ca="1">IF(ISNUMBER(CORREL(ETL_Rtn!$C76:$C135,ETL_Rtn!AZ76:AZ135)),CORREL(ETL_Rtn!$C76:$C135,ETL_Rtn!AZ76:AZ135),"")</f>
        <v>-0.25500298711376557</v>
      </c>
      <c r="BG125" s="85">
        <f ca="1">IF(ISNUMBER(CORREL(ETL_Rtn!$C76:$C135,ETL_Rtn!BA76:BA135)),CORREL(ETL_Rtn!$C76:$C135,ETL_Rtn!BA76:BA135),"")</f>
        <v>-0.31392876936342806</v>
      </c>
      <c r="BH125" s="85">
        <f ca="1">IF(ISNUMBER(CORREL(ETL_Rtn!$C76:$C135,ETL_Rtn!BB76:BB135)),CORREL(ETL_Rtn!$C76:$C135,ETL_Rtn!BB76:BB135),"")</f>
        <v>-0.14478862035080792</v>
      </c>
      <c r="BI125" s="85">
        <f ca="1">IF(ISNUMBER(CORREL(ETL_Rtn!$C76:$C135,ETL_Rtn!BC76:BC135)),CORREL(ETL_Rtn!$C76:$C135,ETL_Rtn!BC76:BC135),"")</f>
        <v>-0.27037385141259579</v>
      </c>
      <c r="BJ125" s="85">
        <f ca="1">IF(ISNUMBER(CORREL(ETL_Rtn!$C76:$C135,ETL_Rtn!BD76:BD135)),CORREL(ETL_Rtn!$C76:$C135,ETL_Rtn!BD76:BD135),"")</f>
        <v>-0.44898753600348329</v>
      </c>
      <c r="BK125" s="85">
        <f ca="1">IF(ISNUMBER(CORREL(ETL_Rtn!$C76:$C135,ETL_Rtn!BE76:BE135)),CORREL(ETL_Rtn!$C76:$C135,ETL_Rtn!BE76:BE135),"")</f>
        <v>-0.37469900104393411</v>
      </c>
      <c r="BL125" s="85">
        <f ca="1">IF(ISNUMBER(CORREL(ETL_Rtn!$C76:$C135,ETL_Rtn!BF76:BF135)),CORREL(ETL_Rtn!$C76:$C135,ETL_Rtn!BF76:BF135),"")</f>
        <v>-3.6027278686626973E-2</v>
      </c>
      <c r="BM125" s="85">
        <f ca="1">IF(ISNUMBER(CORREL(ETL_Rtn!$C76:$C135,ETL_Rtn!BG76:BG135)),CORREL(ETL_Rtn!$C76:$C135,ETL_Rtn!BG76:BG135),"")</f>
        <v>-4.3557837999863867E-2</v>
      </c>
      <c r="BN125" s="85">
        <f ca="1">IF(ISNUMBER(CORREL(ETL_Rtn!$C76:$C135,ETL_Rtn!BH76:BH135)),CORREL(ETL_Rtn!$C76:$C135,ETL_Rtn!BH76:BH135),"")</f>
        <v>0.11116132096013516</v>
      </c>
      <c r="BO125" s="85">
        <f ca="1">IF(ISNUMBER(CORREL(ETL_Rtn!$C76:$C135,ETL_Rtn!BI76:BI135)),CORREL(ETL_Rtn!$C76:$C135,ETL_Rtn!BI76:BI135),"")</f>
        <v>0.17757669188715072</v>
      </c>
      <c r="BP125" s="85">
        <f ca="1">IF(ISNUMBER(CORREL(ETL_Rtn!$C76:$C135,ETL_Rtn!BJ76:BJ135)),CORREL(ETL_Rtn!$C76:$C135,ETL_Rtn!BJ76:BJ135),"")</f>
        <v>-0.11683665500174684</v>
      </c>
      <c r="BQ125" s="85">
        <f ca="1">IF(ISNUMBER(CORREL(ETL_Rtn!$C76:$C135,ETL_Rtn!BK76:BK135)),CORREL(ETL_Rtn!$C76:$C135,ETL_Rtn!BK76:BK135),"")</f>
        <v>0.18347489609576742</v>
      </c>
      <c r="BR125" s="85">
        <f ca="1">IF(ISNUMBER(CORREL(ETL_Rtn!$C76:$C135,ETL_Rtn!BL76:BL135)),CORREL(ETL_Rtn!$C76:$C135,ETL_Rtn!BL76:BL135),"")</f>
        <v>3.5873741182211399E-2</v>
      </c>
      <c r="BS125" s="85">
        <f ca="1">IF(ISNUMBER(CORREL(ETL_Rtn!$C76:$C135,ETL_Rtn!BM76:BM135)),CORREL(ETL_Rtn!$C76:$C135,ETL_Rtn!BM76:BM135),"")</f>
        <v>3.0076276922659212E-2</v>
      </c>
      <c r="BT125" s="85">
        <f ca="1">IF(ISNUMBER(CORREL(ETL_Rtn!$C76:$C135,ETL_Rtn!BN76:BN135)),CORREL(ETL_Rtn!$C76:$C135,ETL_Rtn!BN76:BN135),"")</f>
        <v>0.25297789003767956</v>
      </c>
      <c r="BU125" s="85">
        <f ca="1">IF(ISNUMBER(CORREL(ETL_Rtn!$C76:$C135,ETL_Rtn!BO76:BO135)),CORREL(ETL_Rtn!$C76:$C135,ETL_Rtn!BO76:BO135),"")</f>
        <v>-9.6440716444184435E-2</v>
      </c>
      <c r="BV125" s="85">
        <f ca="1">IF(ISNUMBER(CORREL(ETL_Rtn!$C76:$C135,ETL_Rtn!BP76:BP135)),CORREL(ETL_Rtn!$C76:$C135,ETL_Rtn!BP76:BP135),"")</f>
        <v>4.9135147675501818E-2</v>
      </c>
      <c r="BW125" s="85">
        <f ca="1">IF(ISNUMBER(CORREL(ETL_Rtn!$C76:$C135,ETL_Rtn!BQ76:BQ135)),CORREL(ETL_Rtn!$C76:$C135,ETL_Rtn!BQ76:BQ135),"")</f>
        <v>-0.23033518077196083</v>
      </c>
      <c r="BY125" s="85">
        <f ca="1">VLOOKUP($E125,ETL_Price!$B$5:$CB$187,Main!BY$51,0)</f>
        <v>2659.99</v>
      </c>
      <c r="BZ125" s="85">
        <f ca="1">VLOOKUP($E125,ETL_Price!$B$5:$CB$187,Main!BZ$51,0)</f>
        <v>3582.21</v>
      </c>
      <c r="CA125" s="85">
        <f ca="1">VLOOKUP($E125,ETL_Price!$B$5:$CB$187,Main!CA$51,0)</f>
        <v>72800.039999999994</v>
      </c>
      <c r="CB125" s="85">
        <f ca="1">VLOOKUP($E125,ETL_Price!$B$5:$CB$187,Main!CB$51,0)</f>
        <v>22938.73</v>
      </c>
      <c r="CC125" s="85">
        <f ca="1">VLOOKUP($E125,ETL_Price!$B$5:$CB$187,Main!CC$51,0)</f>
        <v>28965.29</v>
      </c>
      <c r="CD125" s="85">
        <f ca="1">VLOOKUP($E125,ETL_Price!$B$5:$CB$187,Main!CD$51,0)</f>
        <v>11431.62</v>
      </c>
      <c r="CE125" s="85">
        <f ca="1">VLOOKUP($E125,ETL_Price!$B$5:$CB$187,Main!CE$51,0)</f>
        <v>2189.39</v>
      </c>
      <c r="CF125" s="85">
        <f ca="1">VLOOKUP($E125,ETL_Price!$B$5:$CB$187,Main!CF$51,0)</f>
        <v>2450.0700000000002</v>
      </c>
      <c r="CG125" s="85">
        <f ca="1">VLOOKUP($E125,ETL_Price!$B$5:$CB$187,Main!CG$51,0)</f>
        <v>215.11420000000001</v>
      </c>
      <c r="CH125" s="85">
        <f ca="1">VLOOKUP($E125,ETL_Price!$B$5:$CB$187,Main!CH$51,0)</f>
        <v>269.66000000000003</v>
      </c>
      <c r="CI125" s="85">
        <f ca="1">VLOOKUP($E125,ETL_Price!$B$5:$CB$187,Main!CI$51,0)</f>
        <v>256.91000000000003</v>
      </c>
      <c r="CJ125" s="85">
        <f ca="1">VLOOKUP($E125,ETL_Price!$B$5:$CB$187,Main!CJ$51,0)</f>
        <v>235.92</v>
      </c>
      <c r="CK125" s="85">
        <f ca="1">VLOOKUP($E125,ETL_Price!$B$5:$CB$187,Main!CK$51,0)</f>
        <v>235.40369999999999</v>
      </c>
      <c r="CL125" s="85">
        <f ca="1">VLOOKUP($E125,ETL_Price!$B$5:$CB$187,Main!CL$51,0)</f>
        <v>226.84889999999999</v>
      </c>
      <c r="CM125" s="85">
        <f ca="1">VLOOKUP($E125,ETL_Price!$B$5:$CB$187,Main!CM$51,0)</f>
        <v>125.7856</v>
      </c>
      <c r="CN125" s="85">
        <f ca="1">VLOOKUP($E125,ETL_Price!$B$5:$CB$187,Main!CN$51,0)</f>
        <v>220.9751</v>
      </c>
      <c r="CO125" s="85">
        <f ca="1">VLOOKUP($E125,ETL_Price!$B$5:$CB$187,Main!CO$51,0)</f>
        <v>70.89</v>
      </c>
      <c r="CP125" s="85">
        <f ca="1">VLOOKUP($E125,ETL_Price!$B$5:$CB$187,Main!CP$51,0)</f>
        <v>132.54</v>
      </c>
      <c r="CQ125" s="85">
        <f ca="1">VLOOKUP($E125,ETL_Price!$B$5:$CB$187,Main!CQ$51,0)</f>
        <v>481.64139999999998</v>
      </c>
      <c r="CR125" s="85">
        <f ca="1">VLOOKUP($E125,ETL_Price!$B$5:$CB$187,Main!CR$51,0)</f>
        <v>217.42920000000001</v>
      </c>
      <c r="CS125" s="85">
        <f ca="1">VLOOKUP($E125,ETL_Price!$B$5:$CB$187,Main!CS$51,0)</f>
        <v>255.75020000000001</v>
      </c>
      <c r="CT125" s="85">
        <f ca="1">VLOOKUP($E125,ETL_Price!$B$5:$CB$187,Main!CT$51,0)</f>
        <v>2042.1</v>
      </c>
      <c r="CU125" s="85">
        <f ca="1">VLOOKUP($E125,ETL_Price!$B$5:$CB$187,Main!CU$51,0)</f>
        <v>2197.17</v>
      </c>
      <c r="CV125" s="85">
        <f ca="1">VLOOKUP($E125,ETL_Price!$B$5:$CB$187,Main!CV$51,0)</f>
        <v>2888.34</v>
      </c>
      <c r="CW125" s="85">
        <f ca="1">VLOOKUP($E125,ETL_Price!$B$5:$CB$187,Main!CW$51,0)</f>
        <v>149.98670000000001</v>
      </c>
      <c r="CX125" s="85">
        <f ca="1">VLOOKUP($E125,ETL_Price!$B$5:$CB$187,Main!CX$51,0)</f>
        <v>1302.9463000000001</v>
      </c>
      <c r="CY125" s="85">
        <f ca="1">VLOOKUP($E125,ETL_Price!$B$5:$CB$187,Main!CY$51,0)</f>
        <v>214.56829999999999</v>
      </c>
      <c r="CZ125" s="85">
        <f ca="1">VLOOKUP($E125,ETL_Price!$B$5:$CB$187,Main!CZ$51,0)</f>
        <v>191.28989999999999</v>
      </c>
      <c r="DA125" s="85">
        <f ca="1">VLOOKUP($E125,ETL_Price!$B$5:$CB$187,Main!DA$51,0)</f>
        <v>286.82130000000001</v>
      </c>
      <c r="DB125" s="85">
        <f ca="1">VLOOKUP($E125,ETL_Price!$B$5:$CB$187,Main!DB$51,0)</f>
        <v>203.85230000000001</v>
      </c>
      <c r="DC125" s="85">
        <f ca="1">VLOOKUP($E125,ETL_Price!$B$5:$CB$187,Main!DC$51,0)</f>
        <v>203.292</v>
      </c>
      <c r="DD125" s="85">
        <f ca="1">VLOOKUP($E125,ETL_Price!$B$5:$CB$187,Main!DD$51,0)</f>
        <v>225.6096</v>
      </c>
      <c r="DE125" s="85">
        <f ca="1">VLOOKUP($E125,ETL_Price!$B$5:$CB$187,Main!DE$51,0)</f>
        <v>219.64179999999999</v>
      </c>
      <c r="DF125" s="85">
        <f ca="1">VLOOKUP($E125,ETL_Price!$B$5:$CB$187,Main!DF$51,0)</f>
        <v>285.62150000000003</v>
      </c>
      <c r="DG125" s="85">
        <f ca="1">VLOOKUP($E125,ETL_Price!$B$5:$CB$187,Main!DG$51,0)</f>
        <v>2.3885999999999998</v>
      </c>
      <c r="DH125" s="85">
        <f ca="1">VLOOKUP($E125,ETL_Price!$B$5:$CB$187,Main!DH$51,0)</f>
        <v>0.29299999999999998</v>
      </c>
      <c r="DI125" s="85">
        <f ca="1">VLOOKUP($E125,ETL_Price!$B$5:$CB$187,Main!DI$51,0)</f>
        <v>1.7962</v>
      </c>
      <c r="DJ125" s="85">
        <f ca="1">VLOOKUP($E125,ETL_Price!$B$5:$CB$187,Main!DJ$51,0)</f>
        <v>1.8955</v>
      </c>
      <c r="DK125" s="85">
        <f ca="1">VLOOKUP($E125,ETL_Price!$B$5:$CB$187,Main!DK$51,0)</f>
        <v>2.2925</v>
      </c>
      <c r="DL125" s="85">
        <f ca="1">VLOOKUP($E125,ETL_Price!$B$5:$CB$187,Main!DL$51,0)</f>
        <v>1.421</v>
      </c>
      <c r="DM125" s="85">
        <f ca="1">VLOOKUP($E125,ETL_Price!$B$5:$CB$187,Main!DM$51,0)</f>
        <v>33.087600000000002</v>
      </c>
      <c r="DN125" s="85">
        <f ca="1">VLOOKUP($E125,ETL_Price!$B$5:$CB$187,Main!DN$51,0)</f>
        <v>1.08</v>
      </c>
      <c r="DO125" s="85">
        <f ca="1">VLOOKUP($E125,ETL_Price!$B$5:$CB$187,Main!DO$51,0)</f>
        <v>231.84200000000001</v>
      </c>
      <c r="DP125" s="85">
        <f ca="1">VLOOKUP($E125,ETL_Price!$B$5:$CB$187,Main!DP$51,0)</f>
        <v>108.43600000000001</v>
      </c>
      <c r="DQ125" s="85">
        <f ca="1">VLOOKUP($E125,ETL_Price!$B$5:$CB$187,Main!DQ$51,0)</f>
        <v>50.262</v>
      </c>
      <c r="DR125" s="85">
        <f ca="1">VLOOKUP($E125,ETL_Price!$B$5:$CB$187,Main!DR$51,0)</f>
        <v>314.017</v>
      </c>
      <c r="DS125" s="85">
        <f ca="1">VLOOKUP($E125,ETL_Price!$B$5:$CB$187,Main!DS$51,0)</f>
        <v>177.084</v>
      </c>
      <c r="DT125" s="85">
        <f ca="1">VLOOKUP($E125,ETL_Price!$B$5:$CB$187,Main!DT$51,0)</f>
        <v>228.63399999999999</v>
      </c>
      <c r="DU125" s="85">
        <f ca="1">VLOOKUP($E125,ETL_Price!$B$5:$CB$187,Main!DU$51,0)</f>
        <v>163.27520000000001</v>
      </c>
      <c r="DV125" s="85">
        <f ca="1">VLOOKUP($E125,ETL_Price!$B$5:$CB$187,Main!DV$51,0)</f>
        <v>440.72559999999999</v>
      </c>
      <c r="DW125" s="85">
        <f ca="1">VLOOKUP($E125,ETL_Price!$B$5:$CB$187,Main!DW$51,0)</f>
        <v>9.34</v>
      </c>
      <c r="DX125" s="85">
        <f ca="1">VLOOKUP($E125,ETL_Price!$B$5:$CB$187,Main!DX$51,0)</f>
        <v>15.31</v>
      </c>
      <c r="DY125" s="85">
        <f ca="1">VLOOKUP($E125,ETL_Price!$B$5:$CB$187,Main!DY$51,0)</f>
        <v>7.27</v>
      </c>
      <c r="DZ125" s="85">
        <f ca="1">VLOOKUP($E125,ETL_Price!$B$5:$CB$187,Main!DZ$51,0)</f>
        <v>3.7374999999999998</v>
      </c>
      <c r="EA125" s="85">
        <f ca="1">VLOOKUP($E125,ETL_Price!$B$5:$CB$187,Main!EA$51,0)</f>
        <v>1243.7</v>
      </c>
      <c r="EB125" s="85">
        <f ca="1">VLOOKUP($E125,ETL_Price!$B$5:$CB$187,Main!EB$51,0)</f>
        <v>15.696999999999999</v>
      </c>
      <c r="EC125" s="85">
        <f ca="1">VLOOKUP($E125,ETL_Price!$B$5:$CB$187,Main!EC$51,0)</f>
        <v>57.99</v>
      </c>
      <c r="ED125" s="85">
        <f ca="1">VLOOKUP($E125,ETL_Price!$B$5:$CB$187,Main!ED$51,0)</f>
        <v>6.6218000000000004</v>
      </c>
      <c r="EE125" s="85">
        <f ca="1">VLOOKUP($E125,ETL_Price!$B$5:$CB$187,Main!EE$51,0)</f>
        <v>108.57</v>
      </c>
      <c r="EF125" s="85">
        <f ca="1">VLOOKUP($E125,ETL_Price!$B$5:$CB$187,Main!EF$51,0)</f>
        <v>1.1769000000000001</v>
      </c>
      <c r="EG125" s="85">
        <f ca="1">VLOOKUP($E125,ETL_Price!$B$5:$CB$187,Main!EG$51,0)</f>
        <v>1.3341000000000001</v>
      </c>
      <c r="EH125" s="85">
        <f ca="1">VLOOKUP($E125,ETL_Price!$B$5:$CB$187,Main!EH$51,0)</f>
        <v>113.56</v>
      </c>
      <c r="EI125" s="85">
        <f ca="1">VLOOKUP($E125,ETL_Price!$B$5:$CB$187,Main!EI$51,0)</f>
        <v>59.006700000000002</v>
      </c>
      <c r="EJ125" s="85">
        <f ca="1">VLOOKUP($E125,ETL_Price!$B$5:$CB$187,Main!EJ$51,0)</f>
        <v>13.6029</v>
      </c>
      <c r="EK125" s="85">
        <f ca="1">VLOOKUP($E125,ETL_Price!$B$5:$CB$187,Main!EK$51,0)</f>
        <v>3.3035999999999999</v>
      </c>
    </row>
    <row r="126" spans="3:141">
      <c r="C126" s="85">
        <f>MATCH(E126,ETL_Price!$B$5:$B$187,0)</f>
        <v>73</v>
      </c>
      <c r="E126" s="119">
        <f>IF(ISNUMBER(Equities!$C78),Equities!B78,"")</f>
        <v>43077</v>
      </c>
      <c r="F126" s="120">
        <f ca="1">IF(ISNUMBER(OFFSET(INDIRECT($F$50),Main!$C126,1)),OFFSET(INDIRECT($F$50),Main!$C126,1)/100,"")</f>
        <v>0.14368400000000001</v>
      </c>
      <c r="G126" s="120">
        <f ca="1">IF(ISNUMBER(VLOOKUP($E126,ETL_Price!$B$5:$DV$187,G$50,0)),VLOOKUP($E126,ETL_Price!$B$5:$DV$187,G$50,0)/100,"")</f>
        <v>5.2699999999999997E-2</v>
      </c>
      <c r="H126" s="120">
        <f ca="1">IF(ISNUMBER(VLOOKUP($E126,ETL_Price!$B$5:$DV$187,H$50,0)),VLOOKUP($E126,ETL_Price!$B$5:$DV$187,H$50,0)/100,"")</f>
        <v>0.13519999999999999</v>
      </c>
      <c r="I126" s="120">
        <f ca="1">IF(ISNUMBER(VLOOKUP($E126,ETL_Price!$B$5:$DV$187,I$50,0)),VLOOKUP($E126,ETL_Price!$B$5:$DV$187,I$50,0)/100,"")</f>
        <v>0.18609999999999999</v>
      </c>
      <c r="K126" s="85">
        <f ca="1">IF(ISNUMBER(CORREL(ETL_Rtn!$C77:$C136,ETL_Rtn!E77:E136)),CORREL(ETL_Rtn!$C77:$C136,ETL_Rtn!E77:E136),"")</f>
        <v>0.34464946530314361</v>
      </c>
      <c r="L126" s="85">
        <f ca="1">IF(ISNUMBER(CORREL(ETL_Rtn!$C77:$C136,ETL_Rtn!F77:F136)),CORREL(ETL_Rtn!$C77:$C136,ETL_Rtn!F77:F136),"")</f>
        <v>0.23160574977547876</v>
      </c>
      <c r="M126" s="85">
        <f ca="1">IF(ISNUMBER(CORREL(ETL_Rtn!$C77:$C136,ETL_Rtn!G77:G136)),CORREL(ETL_Rtn!$C77:$C136,ETL_Rtn!G77:G136),"")</f>
        <v>0.30095289453693785</v>
      </c>
      <c r="N126" s="85">
        <f ca="1">IF(ISNUMBER(CORREL(ETL_Rtn!$C77:$C136,ETL_Rtn!H77:H136)),CORREL(ETL_Rtn!$C77:$C136,ETL_Rtn!H77:H136),"")</f>
        <v>0.35314655997516264</v>
      </c>
      <c r="O126" s="85">
        <f ca="1">IF(ISNUMBER(CORREL(ETL_Rtn!$C77:$C136,ETL_Rtn!I77:I136)),CORREL(ETL_Rtn!$C77:$C136,ETL_Rtn!I77:I136),"")</f>
        <v>0.8381457374520711</v>
      </c>
      <c r="P126" s="85">
        <f ca="1">IF(ISNUMBER(CORREL(ETL_Rtn!$C77:$C136,ETL_Rtn!J77:J136)),CORREL(ETL_Rtn!$C77:$C136,ETL_Rtn!J77:J136),"")</f>
        <v>0.76279181386027839</v>
      </c>
      <c r="Q126" s="85">
        <f ca="1">IF(ISNUMBER(CORREL(ETL_Rtn!$C77:$C136,ETL_Rtn!K77:K136)),CORREL(ETL_Rtn!$C77:$C136,ETL_Rtn!K77:K136),"")</f>
        <v>0.33368990571521112</v>
      </c>
      <c r="R126" s="85">
        <f ca="1">IF(ISNUMBER(CORREL(ETL_Rtn!$C77:$C136,ETL_Rtn!L77:L136)),CORREL(ETL_Rtn!$C77:$C136,ETL_Rtn!L77:L136),"")</f>
        <v>0.40259628485895382</v>
      </c>
      <c r="S126" s="85">
        <f ca="1">IF(ISNUMBER(CORREL(ETL_Rtn!$C77:$C136,ETL_Rtn!M77:M136)),CORREL(ETL_Rtn!$C77:$C136,ETL_Rtn!M77:M136),"")</f>
        <v>0.20578047403951544</v>
      </c>
      <c r="T126" s="85">
        <f ca="1">IF(ISNUMBER(CORREL(ETL_Rtn!$C77:$C136,ETL_Rtn!N77:N136)),CORREL(ETL_Rtn!$C77:$C136,ETL_Rtn!N77:N136),"")</f>
        <v>0.41329613288378753</v>
      </c>
      <c r="U126" s="85">
        <f ca="1">IF(ISNUMBER(CORREL(ETL_Rtn!$C77:$C136,ETL_Rtn!O77:O136)),CORREL(ETL_Rtn!$C77:$C136,ETL_Rtn!O77:O136),"")</f>
        <v>0.12362182831391159</v>
      </c>
      <c r="V126" s="85">
        <f ca="1">IF(ISNUMBER(CORREL(ETL_Rtn!$C77:$C136,ETL_Rtn!P77:P136)),CORREL(ETL_Rtn!$C77:$C136,ETL_Rtn!P77:P136),"")</f>
        <v>0.4561853120344409</v>
      </c>
      <c r="W126" s="85">
        <f ca="1">IF(ISNUMBER(CORREL(ETL_Rtn!$C77:$C136,ETL_Rtn!Q77:Q136)),CORREL(ETL_Rtn!$C77:$C136,ETL_Rtn!Q77:Q136),"")</f>
        <v>4.0985008840404152E-2</v>
      </c>
      <c r="X126" s="85">
        <f ca="1">IF(ISNUMBER(CORREL(ETL_Rtn!$C77:$C136,ETL_Rtn!R77:R136)),CORREL(ETL_Rtn!$C77:$C136,ETL_Rtn!R77:R136),"")</f>
        <v>0.20627132761517564</v>
      </c>
      <c r="Y126" s="85">
        <f ca="1">IF(ISNUMBER(CORREL(ETL_Rtn!$C77:$C136,ETL_Rtn!S77:S136)),CORREL(ETL_Rtn!$C77:$C136,ETL_Rtn!S77:S136),"")</f>
        <v>0.30319828332055221</v>
      </c>
      <c r="Z126" s="85">
        <f ca="1">IF(ISNUMBER(CORREL(ETL_Rtn!$C77:$C136,ETL_Rtn!T77:T136)),CORREL(ETL_Rtn!$C77:$C136,ETL_Rtn!T77:T136),"")</f>
        <v>0.2718655287959173</v>
      </c>
      <c r="AA126" s="85">
        <f ca="1">IF(ISNUMBER(CORREL(ETL_Rtn!$C77:$C136,ETL_Rtn!U77:U136)),CORREL(ETL_Rtn!$C77:$C136,ETL_Rtn!U77:U136),"")</f>
        <v>3.5081795803759738E-2</v>
      </c>
      <c r="AB126" s="85">
        <f ca="1">IF(ISNUMBER(CORREL(ETL_Rtn!$C77:$C136,ETL_Rtn!V77:V136)),CORREL(ETL_Rtn!$C77:$C136,ETL_Rtn!V77:V136),"")</f>
        <v>-0.20175757047281304</v>
      </c>
      <c r="AC126" s="85">
        <f ca="1">IF(ISNUMBER(CORREL(ETL_Rtn!$C77:$C136,ETL_Rtn!W77:W136)),CORREL(ETL_Rtn!$C77:$C136,ETL_Rtn!W77:W136),"")</f>
        <v>-0.24815240680842487</v>
      </c>
      <c r="AD126" s="85">
        <f ca="1">IF(ISNUMBER(CORREL(ETL_Rtn!$C77:$C136,ETL_Rtn!X77:X136)),CORREL(ETL_Rtn!$C77:$C136,ETL_Rtn!X77:X136),"")</f>
        <v>-0.24752280515745381</v>
      </c>
      <c r="AE126" s="85">
        <f ca="1">IF(ISNUMBER(CORREL(ETL_Rtn!$C77:$C136,ETL_Rtn!Y77:Y136)),CORREL(ETL_Rtn!$C77:$C136,ETL_Rtn!Y77:Y136),"")</f>
        <v>-0.25384704537660524</v>
      </c>
      <c r="AF126" s="85">
        <f ca="1">IF(ISNUMBER(CORREL(ETL_Rtn!$C77:$C136,ETL_Rtn!Z77:Z136)),CORREL(ETL_Rtn!$C77:$C136,ETL_Rtn!Z77:Z136),"")</f>
        <v>-0.27943488951300399</v>
      </c>
      <c r="AG126" s="85">
        <f ca="1">IF(ISNUMBER(CORREL(ETL_Rtn!$C77:$C136,ETL_Rtn!AA77:AA136)),CORREL(ETL_Rtn!$C77:$C136,ETL_Rtn!AA77:AA136),"")</f>
        <v>-0.3014607146574379</v>
      </c>
      <c r="AH126" s="85">
        <f ca="1">IF(ISNUMBER(CORREL(ETL_Rtn!$C77:$C136,ETL_Rtn!AB77:AB136)),CORREL(ETL_Rtn!$C77:$C136,ETL_Rtn!AB77:AB136),"")</f>
        <v>-0.26092775920122707</v>
      </c>
      <c r="AI126" s="85">
        <f ca="1">IF(ISNUMBER(CORREL(ETL_Rtn!$C77:$C136,ETL_Rtn!AC77:AC136)),CORREL(ETL_Rtn!$C77:$C136,ETL_Rtn!AC77:AC136),"")</f>
        <v>0.25404020526372351</v>
      </c>
      <c r="AJ126" s="85">
        <f ca="1">IF(ISNUMBER(CORREL(ETL_Rtn!$C77:$C136,ETL_Rtn!AD77:AD136)),CORREL(ETL_Rtn!$C77:$C136,ETL_Rtn!AD77:AD136),"")</f>
        <v>4.0693034612194812E-2</v>
      </c>
      <c r="AK126" s="85">
        <f ca="1">IF(ISNUMBER(CORREL(ETL_Rtn!$C77:$C136,ETL_Rtn!AE77:AE136)),CORREL(ETL_Rtn!$C77:$C136,ETL_Rtn!AE77:AE136),"")</f>
        <v>-0.25164740047592843</v>
      </c>
      <c r="AL126" s="85">
        <f ca="1">IF(ISNUMBER(CORREL(ETL_Rtn!$C77:$C136,ETL_Rtn!AF77:AF136)),CORREL(ETL_Rtn!$C77:$C136,ETL_Rtn!AF77:AF136),"")</f>
        <v>-0.26618222494119914</v>
      </c>
      <c r="AM126" s="85">
        <f ca="1">IF(ISNUMBER(CORREL(ETL_Rtn!$C77:$C136,ETL_Rtn!AG77:AG136)),CORREL(ETL_Rtn!$C77:$C136,ETL_Rtn!AG77:AG136),"")</f>
        <v>-4.6435879098665631E-2</v>
      </c>
      <c r="AN126" s="85">
        <f ca="1">IF(ISNUMBER(CORREL(ETL_Rtn!$C77:$C136,ETL_Rtn!AH77:AH136)),CORREL(ETL_Rtn!$C77:$C136,ETL_Rtn!AH77:AH136),"")</f>
        <v>-0.20088830850764761</v>
      </c>
      <c r="AO126" s="85">
        <f ca="1">IF(ISNUMBER(CORREL(ETL_Rtn!$C77:$C136,ETL_Rtn!AI77:AI136)),CORREL(ETL_Rtn!$C77:$C136,ETL_Rtn!AI77:AI136),"")</f>
        <v>-0.26631432178977987</v>
      </c>
      <c r="AP126" s="85">
        <f ca="1">IF(ISNUMBER(CORREL(ETL_Rtn!$C77:$C136,ETL_Rtn!AJ77:AJ136)),CORREL(ETL_Rtn!$C77:$C136,ETL_Rtn!AJ77:AJ136),"")</f>
        <v>-0.2302803839936656</v>
      </c>
      <c r="AQ126" s="85">
        <f ca="1">IF(ISNUMBER(CORREL(ETL_Rtn!$C77:$C136,ETL_Rtn!AK77:AK136)),CORREL(ETL_Rtn!$C77:$C136,ETL_Rtn!AK77:AK136),"")</f>
        <v>-0.27020736887926977</v>
      </c>
      <c r="AR126" s="85">
        <f ca="1">IF(ISNUMBER(CORREL(ETL_Rtn!$C77:$C136,ETL_Rtn!AL77:AL136)),CORREL(ETL_Rtn!$C77:$C136,ETL_Rtn!AL77:AL136),"")</f>
        <v>-0.20048496412705025</v>
      </c>
      <c r="AS126" s="85">
        <f ca="1">IF(ISNUMBER(CORREL(ETL_Rtn!$C77:$C136,ETL_Rtn!AM77:AM136)),CORREL(ETL_Rtn!$C77:$C136,ETL_Rtn!AM77:AM136),"")</f>
        <v>0.28788566397321008</v>
      </c>
      <c r="AT126" s="85">
        <f ca="1">IF(ISNUMBER(CORREL(ETL_Rtn!$C77:$C136,ETL_Rtn!AN77:AN136)),CORREL(ETL_Rtn!$C77:$C136,ETL_Rtn!AN77:AN136),"")</f>
        <v>0.36588415613071584</v>
      </c>
      <c r="AU126" s="85">
        <f ca="1">IF(ISNUMBER(CORREL(ETL_Rtn!$C77:$C136,ETL_Rtn!AO77:AO136)),CORREL(ETL_Rtn!$C77:$C136,ETL_Rtn!AO77:AO136),"")</f>
        <v>2.6389265974890955E-2</v>
      </c>
      <c r="AV126" s="85">
        <f ca="1">IF(ISNUMBER(CORREL(ETL_Rtn!$C77:$C136,ETL_Rtn!AP77:AP136)),CORREL(ETL_Rtn!$C77:$C136,ETL_Rtn!AP77:AP136),"")</f>
        <v>0.1924962271541831</v>
      </c>
      <c r="AW126" s="85">
        <f ca="1">IF(ISNUMBER(CORREL(ETL_Rtn!$C77:$C136,ETL_Rtn!AQ77:AQ136)),CORREL(ETL_Rtn!$C77:$C136,ETL_Rtn!AQ77:AQ136),"")</f>
        <v>0.27353496314353853</v>
      </c>
      <c r="AX126" s="85">
        <f ca="1">IF(ISNUMBER(CORREL(ETL_Rtn!$C77:$C136,ETL_Rtn!AR77:AR136)),CORREL(ETL_Rtn!$C77:$C136,ETL_Rtn!AR77:AR136),"")</f>
        <v>0.31463279145028822</v>
      </c>
      <c r="AY126" s="85">
        <f ca="1">IF(ISNUMBER(CORREL(ETL_Rtn!$C77:$C136,ETL_Rtn!AS77:AS136)),CORREL(ETL_Rtn!$C77:$C136,ETL_Rtn!AS77:AS136),"")</f>
        <v>-0.12208577929415732</v>
      </c>
      <c r="AZ126" s="85">
        <f ca="1">IF(ISNUMBER(CORREL(ETL_Rtn!$C77:$C136,ETL_Rtn!AT77:AT136)),CORREL(ETL_Rtn!$C77:$C136,ETL_Rtn!AT77:AT136),"")</f>
        <v>-0.18167951051244921</v>
      </c>
      <c r="BA126" s="85">
        <f ca="1">IF(ISNUMBER(CORREL(ETL_Rtn!$C77:$C136,ETL_Rtn!AU77:AU136)),CORREL(ETL_Rtn!$C77:$C136,ETL_Rtn!AU77:AU136),"")</f>
        <v>-0.31959188113192466</v>
      </c>
      <c r="BB126" s="85">
        <f ca="1">IF(ISNUMBER(CORREL(ETL_Rtn!$C77:$C136,ETL_Rtn!AV77:AV136)),CORREL(ETL_Rtn!$C77:$C136,ETL_Rtn!AV77:AV136),"")</f>
        <v>-0.22355588415309155</v>
      </c>
      <c r="BC126" s="85">
        <f ca="1">IF(ISNUMBER(CORREL(ETL_Rtn!$C77:$C136,ETL_Rtn!AW77:AW136)),CORREL(ETL_Rtn!$C77:$C136,ETL_Rtn!AW77:AW136),"")</f>
        <v>-0.25845522416070477</v>
      </c>
      <c r="BD126" s="85">
        <f ca="1">IF(ISNUMBER(CORREL(ETL_Rtn!$C77:$C136,ETL_Rtn!AX77:AX136)),CORREL(ETL_Rtn!$C77:$C136,ETL_Rtn!AX77:AX136),"")</f>
        <v>-0.25324078104262476</v>
      </c>
      <c r="BE126" s="85">
        <f ca="1">IF(ISNUMBER(CORREL(ETL_Rtn!$C77:$C136,ETL_Rtn!AY77:AY136)),CORREL(ETL_Rtn!$C77:$C136,ETL_Rtn!AY77:AY136),"")</f>
        <v>-5.0846492560611294E-2</v>
      </c>
      <c r="BF126" s="85">
        <f ca="1">IF(ISNUMBER(CORREL(ETL_Rtn!$C77:$C136,ETL_Rtn!AZ77:AZ136)),CORREL(ETL_Rtn!$C77:$C136,ETL_Rtn!AZ77:AZ136),"")</f>
        <v>-0.29143526003517517</v>
      </c>
      <c r="BG126" s="85">
        <f ca="1">IF(ISNUMBER(CORREL(ETL_Rtn!$C77:$C136,ETL_Rtn!BA77:BA136)),CORREL(ETL_Rtn!$C77:$C136,ETL_Rtn!BA77:BA136),"")</f>
        <v>-0.34919470629289601</v>
      </c>
      <c r="BH126" s="85">
        <f ca="1">IF(ISNUMBER(CORREL(ETL_Rtn!$C77:$C136,ETL_Rtn!BB77:BB136)),CORREL(ETL_Rtn!$C77:$C136,ETL_Rtn!BB77:BB136),"")</f>
        <v>-0.18052647863649268</v>
      </c>
      <c r="BI126" s="85">
        <f ca="1">IF(ISNUMBER(CORREL(ETL_Rtn!$C77:$C136,ETL_Rtn!BC77:BC136)),CORREL(ETL_Rtn!$C77:$C136,ETL_Rtn!BC77:BC136),"")</f>
        <v>-0.26279641898021072</v>
      </c>
      <c r="BJ126" s="85">
        <f ca="1">IF(ISNUMBER(CORREL(ETL_Rtn!$C77:$C136,ETL_Rtn!BD77:BD136)),CORREL(ETL_Rtn!$C77:$C136,ETL_Rtn!BD77:BD136),"")</f>
        <v>-0.4212474318076469</v>
      </c>
      <c r="BK126" s="85">
        <f ca="1">IF(ISNUMBER(CORREL(ETL_Rtn!$C77:$C136,ETL_Rtn!BE77:BE136)),CORREL(ETL_Rtn!$C77:$C136,ETL_Rtn!BE77:BE136),"")</f>
        <v>-0.35091757451400662</v>
      </c>
      <c r="BL126" s="85">
        <f ca="1">IF(ISNUMBER(CORREL(ETL_Rtn!$C77:$C136,ETL_Rtn!BF77:BF136)),CORREL(ETL_Rtn!$C77:$C136,ETL_Rtn!BF77:BF136),"")</f>
        <v>-1.0702183205218326E-2</v>
      </c>
      <c r="BM126" s="85">
        <f ca="1">IF(ISNUMBER(CORREL(ETL_Rtn!$C77:$C136,ETL_Rtn!BG77:BG136)),CORREL(ETL_Rtn!$C77:$C136,ETL_Rtn!BG77:BG136),"")</f>
        <v>-4.2259203079528476E-2</v>
      </c>
      <c r="BN126" s="85">
        <f ca="1">IF(ISNUMBER(CORREL(ETL_Rtn!$C77:$C136,ETL_Rtn!BH77:BH136)),CORREL(ETL_Rtn!$C77:$C136,ETL_Rtn!BH77:BH136),"")</f>
        <v>0.11577087975768641</v>
      </c>
      <c r="BO126" s="85">
        <f ca="1">IF(ISNUMBER(CORREL(ETL_Rtn!$C77:$C136,ETL_Rtn!BI77:BI136)),CORREL(ETL_Rtn!$C77:$C136,ETL_Rtn!BI77:BI136),"")</f>
        <v>0.16584616666829605</v>
      </c>
      <c r="BP126" s="85">
        <f ca="1">IF(ISNUMBER(CORREL(ETL_Rtn!$C77:$C136,ETL_Rtn!BJ77:BJ136)),CORREL(ETL_Rtn!$C77:$C136,ETL_Rtn!BJ77:BJ136),"")</f>
        <v>-0.11450515457796223</v>
      </c>
      <c r="BQ126" s="85">
        <f ca="1">IF(ISNUMBER(CORREL(ETL_Rtn!$C77:$C136,ETL_Rtn!BK77:BK136)),CORREL(ETL_Rtn!$C77:$C136,ETL_Rtn!BK77:BK136),"")</f>
        <v>0.17452475817107305</v>
      </c>
      <c r="BR126" s="85">
        <f ca="1">IF(ISNUMBER(CORREL(ETL_Rtn!$C77:$C136,ETL_Rtn!BL77:BL136)),CORREL(ETL_Rtn!$C77:$C136,ETL_Rtn!BL77:BL136),"")</f>
        <v>3.6918830228667501E-2</v>
      </c>
      <c r="BS126" s="85">
        <f ca="1">IF(ISNUMBER(CORREL(ETL_Rtn!$C77:$C136,ETL_Rtn!BM77:BM136)),CORREL(ETL_Rtn!$C77:$C136,ETL_Rtn!BM77:BM136),"")</f>
        <v>4.8870961178756105E-2</v>
      </c>
      <c r="BT126" s="85">
        <f ca="1">IF(ISNUMBER(CORREL(ETL_Rtn!$C77:$C136,ETL_Rtn!BN77:BN136)),CORREL(ETL_Rtn!$C77:$C136,ETL_Rtn!BN77:BN136),"")</f>
        <v>0.25429112225413619</v>
      </c>
      <c r="BU126" s="85">
        <f ca="1">IF(ISNUMBER(CORREL(ETL_Rtn!$C77:$C136,ETL_Rtn!BO77:BO136)),CORREL(ETL_Rtn!$C77:$C136,ETL_Rtn!BO77:BO136),"")</f>
        <v>-8.4453465669222308E-2</v>
      </c>
      <c r="BV126" s="85">
        <f ca="1">IF(ISNUMBER(CORREL(ETL_Rtn!$C77:$C136,ETL_Rtn!BP77:BP136)),CORREL(ETL_Rtn!$C77:$C136,ETL_Rtn!BP77:BP136),"")</f>
        <v>6.3237937076261103E-2</v>
      </c>
      <c r="BW126" s="85">
        <f ca="1">IF(ISNUMBER(CORREL(ETL_Rtn!$C77:$C136,ETL_Rtn!BQ77:BQ136)),CORREL(ETL_Rtn!$C77:$C136,ETL_Rtn!BQ77:BQ136),"")</f>
        <v>-0.24055859417297809</v>
      </c>
      <c r="BY126" s="85">
        <f ca="1">VLOOKUP($E126,ETL_Price!$B$5:$CB$187,Main!BY$51,0)</f>
        <v>2651.5</v>
      </c>
      <c r="BZ126" s="85">
        <f ca="1">VLOOKUP($E126,ETL_Price!$B$5:$CB$187,Main!BZ$51,0)</f>
        <v>3591.45</v>
      </c>
      <c r="CA126" s="85">
        <f ca="1">VLOOKUP($E126,ETL_Price!$B$5:$CB$187,Main!CA$51,0)</f>
        <v>72731.839999999997</v>
      </c>
      <c r="CB126" s="85">
        <f ca="1">VLOOKUP($E126,ETL_Price!$B$5:$CB$187,Main!CB$51,0)</f>
        <v>22811.08</v>
      </c>
      <c r="CC126" s="85">
        <f ca="1">VLOOKUP($E126,ETL_Price!$B$5:$CB$187,Main!CC$51,0)</f>
        <v>28639.85</v>
      </c>
      <c r="CD126" s="85">
        <f ca="1">VLOOKUP($E126,ETL_Price!$B$5:$CB$187,Main!CD$51,0)</f>
        <v>11289.57</v>
      </c>
      <c r="CE126" s="85">
        <f ca="1">VLOOKUP($E126,ETL_Price!$B$5:$CB$187,Main!CE$51,0)</f>
        <v>2185.0500000000002</v>
      </c>
      <c r="CF126" s="85">
        <f ca="1">VLOOKUP($E126,ETL_Price!$B$5:$CB$187,Main!CF$51,0)</f>
        <v>2441.48</v>
      </c>
      <c r="CG126" s="85">
        <f ca="1">VLOOKUP($E126,ETL_Price!$B$5:$CB$187,Main!CG$51,0)</f>
        <v>213.46680000000001</v>
      </c>
      <c r="CH126" s="85">
        <f ca="1">VLOOKUP($E126,ETL_Price!$B$5:$CB$187,Main!CH$51,0)</f>
        <v>268.24</v>
      </c>
      <c r="CI126" s="85">
        <f ca="1">VLOOKUP($E126,ETL_Price!$B$5:$CB$187,Main!CI$51,0)</f>
        <v>256.95</v>
      </c>
      <c r="CJ126" s="85">
        <f ca="1">VLOOKUP($E126,ETL_Price!$B$5:$CB$187,Main!CJ$51,0)</f>
        <v>235.04</v>
      </c>
      <c r="CK126" s="85">
        <f ca="1">VLOOKUP($E126,ETL_Price!$B$5:$CB$187,Main!CK$51,0)</f>
        <v>235.0771</v>
      </c>
      <c r="CL126" s="85">
        <f ca="1">VLOOKUP($E126,ETL_Price!$B$5:$CB$187,Main!CL$51,0)</f>
        <v>225.72389999999999</v>
      </c>
      <c r="CM126" s="85">
        <f ca="1">VLOOKUP($E126,ETL_Price!$B$5:$CB$187,Main!CM$51,0)</f>
        <v>125.5591</v>
      </c>
      <c r="CN126" s="85">
        <f ca="1">VLOOKUP($E126,ETL_Price!$B$5:$CB$187,Main!CN$51,0)</f>
        <v>219.38210000000001</v>
      </c>
      <c r="CO126" s="85">
        <f ca="1">VLOOKUP($E126,ETL_Price!$B$5:$CB$187,Main!CO$51,0)</f>
        <v>70.45</v>
      </c>
      <c r="CP126" s="85">
        <f ca="1">VLOOKUP($E126,ETL_Price!$B$5:$CB$187,Main!CP$51,0)</f>
        <v>132.26</v>
      </c>
      <c r="CQ126" s="85">
        <f ca="1">VLOOKUP($E126,ETL_Price!$B$5:$CB$187,Main!CQ$51,0)</f>
        <v>480.85210000000001</v>
      </c>
      <c r="CR126" s="85">
        <f ca="1">VLOOKUP($E126,ETL_Price!$B$5:$CB$187,Main!CR$51,0)</f>
        <v>216.98099999999999</v>
      </c>
      <c r="CS126" s="85">
        <f ca="1">VLOOKUP($E126,ETL_Price!$B$5:$CB$187,Main!CS$51,0)</f>
        <v>255.36410000000001</v>
      </c>
      <c r="CT126" s="85">
        <f ca="1">VLOOKUP($E126,ETL_Price!$B$5:$CB$187,Main!CT$51,0)</f>
        <v>2042.43</v>
      </c>
      <c r="CU126" s="85">
        <f ca="1">VLOOKUP($E126,ETL_Price!$B$5:$CB$187,Main!CU$51,0)</f>
        <v>2197.2600000000002</v>
      </c>
      <c r="CV126" s="85">
        <f ca="1">VLOOKUP($E126,ETL_Price!$B$5:$CB$187,Main!CV$51,0)</f>
        <v>2887.29</v>
      </c>
      <c r="CW126" s="85">
        <f ca="1">VLOOKUP($E126,ETL_Price!$B$5:$CB$187,Main!CW$51,0)</f>
        <v>149.95189999999999</v>
      </c>
      <c r="CX126" s="85">
        <f ca="1">VLOOKUP($E126,ETL_Price!$B$5:$CB$187,Main!CX$51,0)</f>
        <v>1301.3719000000001</v>
      </c>
      <c r="CY126" s="85">
        <f ca="1">VLOOKUP($E126,ETL_Price!$B$5:$CB$187,Main!CY$51,0)</f>
        <v>214.4665</v>
      </c>
      <c r="CZ126" s="85">
        <f ca="1">VLOOKUP($E126,ETL_Price!$B$5:$CB$187,Main!CZ$51,0)</f>
        <v>191.15280000000001</v>
      </c>
      <c r="DA126" s="85">
        <f ca="1">VLOOKUP($E126,ETL_Price!$B$5:$CB$187,Main!DA$51,0)</f>
        <v>286.92180000000002</v>
      </c>
      <c r="DB126" s="85">
        <f ca="1">VLOOKUP($E126,ETL_Price!$B$5:$CB$187,Main!DB$51,0)</f>
        <v>203.73679999999999</v>
      </c>
      <c r="DC126" s="85">
        <f ca="1">VLOOKUP($E126,ETL_Price!$B$5:$CB$187,Main!DC$51,0)</f>
        <v>203.1942</v>
      </c>
      <c r="DD126" s="85">
        <f ca="1">VLOOKUP($E126,ETL_Price!$B$5:$CB$187,Main!DD$51,0)</f>
        <v>225.48390000000001</v>
      </c>
      <c r="DE126" s="85">
        <f ca="1">VLOOKUP($E126,ETL_Price!$B$5:$CB$187,Main!DE$51,0)</f>
        <v>219.452</v>
      </c>
      <c r="DF126" s="85">
        <f ca="1">VLOOKUP($E126,ETL_Price!$B$5:$CB$187,Main!DF$51,0)</f>
        <v>285.48649999999998</v>
      </c>
      <c r="DG126" s="85">
        <f ca="1">VLOOKUP($E126,ETL_Price!$B$5:$CB$187,Main!DG$51,0)</f>
        <v>2.3759999999999999</v>
      </c>
      <c r="DH126" s="85">
        <f ca="1">VLOOKUP($E126,ETL_Price!$B$5:$CB$187,Main!DH$51,0)</f>
        <v>0.307</v>
      </c>
      <c r="DI126" s="85">
        <f ca="1">VLOOKUP($E126,ETL_Price!$B$5:$CB$187,Main!DI$51,0)</f>
        <v>1.7927999999999999</v>
      </c>
      <c r="DJ126" s="85">
        <f ca="1">VLOOKUP($E126,ETL_Price!$B$5:$CB$187,Main!DJ$51,0)</f>
        <v>1.8969</v>
      </c>
      <c r="DK126" s="85">
        <f ca="1">VLOOKUP($E126,ETL_Price!$B$5:$CB$187,Main!DK$51,0)</f>
        <v>2.2949999999999999</v>
      </c>
      <c r="DL126" s="85">
        <f ca="1">VLOOKUP($E126,ETL_Price!$B$5:$CB$187,Main!DL$51,0)</f>
        <v>1.415</v>
      </c>
      <c r="DM126" s="85">
        <f ca="1">VLOOKUP($E126,ETL_Price!$B$5:$CB$187,Main!DM$51,0)</f>
        <v>32.615099999999998</v>
      </c>
      <c r="DN126" s="85">
        <f ca="1">VLOOKUP($E126,ETL_Price!$B$5:$CB$187,Main!DN$51,0)</f>
        <v>1.1299999999999999</v>
      </c>
      <c r="DO126" s="85">
        <f ca="1">VLOOKUP($E126,ETL_Price!$B$5:$CB$187,Main!DO$51,0)</f>
        <v>231.77199999999999</v>
      </c>
      <c r="DP126" s="85">
        <f ca="1">VLOOKUP($E126,ETL_Price!$B$5:$CB$187,Main!DP$51,0)</f>
        <v>108.497</v>
      </c>
      <c r="DQ126" s="85">
        <f ca="1">VLOOKUP($E126,ETL_Price!$B$5:$CB$187,Main!DQ$51,0)</f>
        <v>50.914000000000001</v>
      </c>
      <c r="DR126" s="85">
        <f ca="1">VLOOKUP($E126,ETL_Price!$B$5:$CB$187,Main!DR$51,0)</f>
        <v>316.12700000000001</v>
      </c>
      <c r="DS126" s="85">
        <f ca="1">VLOOKUP($E126,ETL_Price!$B$5:$CB$187,Main!DS$51,0)</f>
        <v>177.30799999999999</v>
      </c>
      <c r="DT126" s="85">
        <f ca="1">VLOOKUP($E126,ETL_Price!$B$5:$CB$187,Main!DT$51,0)</f>
        <v>227.01519999999999</v>
      </c>
      <c r="DU126" s="85">
        <f ca="1">VLOOKUP($E126,ETL_Price!$B$5:$CB$187,Main!DU$51,0)</f>
        <v>161.96889999999999</v>
      </c>
      <c r="DV126" s="85">
        <f ca="1">VLOOKUP($E126,ETL_Price!$B$5:$CB$187,Main!DV$51,0)</f>
        <v>437.76819999999998</v>
      </c>
      <c r="DW126" s="85">
        <f ca="1">VLOOKUP($E126,ETL_Price!$B$5:$CB$187,Main!DW$51,0)</f>
        <v>9.58</v>
      </c>
      <c r="DX126" s="85">
        <f ca="1">VLOOKUP($E126,ETL_Price!$B$5:$CB$187,Main!DX$51,0)</f>
        <v>17.14</v>
      </c>
      <c r="DY126" s="85">
        <f ca="1">VLOOKUP($E126,ETL_Price!$B$5:$CB$187,Main!DY$51,0)</f>
        <v>7.45</v>
      </c>
      <c r="DZ126" s="85">
        <f ca="1">VLOOKUP($E126,ETL_Price!$B$5:$CB$187,Main!DZ$51,0)</f>
        <v>3.8849999999999998</v>
      </c>
      <c r="EA126" s="85">
        <f ca="1">VLOOKUP($E126,ETL_Price!$B$5:$CB$187,Main!EA$51,0)</f>
        <v>1245.2</v>
      </c>
      <c r="EB126" s="85">
        <f ca="1">VLOOKUP($E126,ETL_Price!$B$5:$CB$187,Main!EB$51,0)</f>
        <v>15.736000000000001</v>
      </c>
      <c r="EC126" s="85">
        <f ca="1">VLOOKUP($E126,ETL_Price!$B$5:$CB$187,Main!EC$51,0)</f>
        <v>57.36</v>
      </c>
      <c r="ED126" s="85">
        <f ca="1">VLOOKUP($E126,ETL_Price!$B$5:$CB$187,Main!ED$51,0)</f>
        <v>6.6238000000000001</v>
      </c>
      <c r="EE126" s="85">
        <f ca="1">VLOOKUP($E126,ETL_Price!$B$5:$CB$187,Main!EE$51,0)</f>
        <v>108.47</v>
      </c>
      <c r="EF126" s="85">
        <f ca="1">VLOOKUP($E126,ETL_Price!$B$5:$CB$187,Main!EF$51,0)</f>
        <v>1.1773</v>
      </c>
      <c r="EG126" s="85">
        <f ca="1">VLOOKUP($E126,ETL_Price!$B$5:$CB$187,Main!EG$51,0)</f>
        <v>1.339</v>
      </c>
      <c r="EH126" s="85">
        <f ca="1">VLOOKUP($E126,ETL_Price!$B$5:$CB$187,Main!EH$51,0)</f>
        <v>113.48</v>
      </c>
      <c r="EI126" s="85">
        <f ca="1">VLOOKUP($E126,ETL_Price!$B$5:$CB$187,Main!EI$51,0)</f>
        <v>59.1496</v>
      </c>
      <c r="EJ126" s="85">
        <f ca="1">VLOOKUP($E126,ETL_Price!$B$5:$CB$187,Main!EJ$51,0)</f>
        <v>13.667199999999999</v>
      </c>
      <c r="EK126" s="85">
        <f ca="1">VLOOKUP($E126,ETL_Price!$B$5:$CB$187,Main!EK$51,0)</f>
        <v>3.2938000000000001</v>
      </c>
    </row>
    <row r="127" spans="3:141">
      <c r="C127" s="85">
        <f>MATCH(E127,ETL_Price!$B$5:$B$187,0)</f>
        <v>74</v>
      </c>
      <c r="E127" s="119">
        <f>IF(ISNUMBER(Equities!$C79),Equities!B79,"")</f>
        <v>43076</v>
      </c>
      <c r="F127" s="120">
        <f ca="1">IF(ISNUMBER(OFFSET(INDIRECT($F$50),Main!$C127,1)),OFFSET(INDIRECT($F$50),Main!$C127,1)/100,"")</f>
        <v>0.14347300000000002</v>
      </c>
      <c r="G127" s="120">
        <f ca="1">IF(ISNUMBER(VLOOKUP($E127,ETL_Price!$B$5:$DV$187,G$50,0)),VLOOKUP($E127,ETL_Price!$B$5:$DV$187,G$50,0)/100,"")</f>
        <v>5.1900000000000002E-2</v>
      </c>
      <c r="H127" s="120">
        <f ca="1">IF(ISNUMBER(VLOOKUP($E127,ETL_Price!$B$5:$DV$187,H$50,0)),VLOOKUP($E127,ETL_Price!$B$5:$DV$187,H$50,0)/100,"")</f>
        <v>0.13339999999999999</v>
      </c>
      <c r="I127" s="120">
        <f ca="1">IF(ISNUMBER(VLOOKUP($E127,ETL_Price!$B$5:$DV$187,I$50,0)),VLOOKUP($E127,ETL_Price!$B$5:$DV$187,I$50,0)/100,"")</f>
        <v>0.185</v>
      </c>
      <c r="K127" s="85">
        <f ca="1">IF(ISNUMBER(CORREL(ETL_Rtn!$C78:$C137,ETL_Rtn!E78:E137)),CORREL(ETL_Rtn!$C78:$C137,ETL_Rtn!E78:E137),"")</f>
        <v>0.31437715243992498</v>
      </c>
      <c r="L127" s="85">
        <f ca="1">IF(ISNUMBER(CORREL(ETL_Rtn!$C78:$C137,ETL_Rtn!F78:F137)),CORREL(ETL_Rtn!$C78:$C137,ETL_Rtn!F78:F137),"")</f>
        <v>0.20675973090652244</v>
      </c>
      <c r="M127" s="85">
        <f ca="1">IF(ISNUMBER(CORREL(ETL_Rtn!$C78:$C137,ETL_Rtn!G78:G137)),CORREL(ETL_Rtn!$C78:$C137,ETL_Rtn!G78:G137),"")</f>
        <v>0.29868960767592223</v>
      </c>
      <c r="N127" s="85">
        <f ca="1">IF(ISNUMBER(CORREL(ETL_Rtn!$C78:$C137,ETL_Rtn!H78:H137)),CORREL(ETL_Rtn!$C78:$C137,ETL_Rtn!H78:H137),"")</f>
        <v>0.3156421135441137</v>
      </c>
      <c r="O127" s="85">
        <f ca="1">IF(ISNUMBER(CORREL(ETL_Rtn!$C78:$C137,ETL_Rtn!I78:I137)),CORREL(ETL_Rtn!$C78:$C137,ETL_Rtn!I78:I137),"")</f>
        <v>0.8321411237400641</v>
      </c>
      <c r="P127" s="85">
        <f ca="1">IF(ISNUMBER(CORREL(ETL_Rtn!$C78:$C137,ETL_Rtn!J78:J137)),CORREL(ETL_Rtn!$C78:$C137,ETL_Rtn!J78:J137),"")</f>
        <v>0.75887802459184173</v>
      </c>
      <c r="Q127" s="85">
        <f ca="1">IF(ISNUMBER(CORREL(ETL_Rtn!$C78:$C137,ETL_Rtn!K78:K137)),CORREL(ETL_Rtn!$C78:$C137,ETL_Rtn!K78:K137),"")</f>
        <v>0.31358220260557274</v>
      </c>
      <c r="R127" s="85">
        <f ca="1">IF(ISNUMBER(CORREL(ETL_Rtn!$C78:$C137,ETL_Rtn!L78:L137)),CORREL(ETL_Rtn!$C78:$C137,ETL_Rtn!L78:L137),"")</f>
        <v>0.38442736515568832</v>
      </c>
      <c r="S127" s="85">
        <f ca="1">IF(ISNUMBER(CORREL(ETL_Rtn!$C78:$C137,ETL_Rtn!M78:M137)),CORREL(ETL_Rtn!$C78:$C137,ETL_Rtn!M78:M137),"")</f>
        <v>0.18567817549555474</v>
      </c>
      <c r="T127" s="85">
        <f ca="1">IF(ISNUMBER(CORREL(ETL_Rtn!$C78:$C137,ETL_Rtn!N78:N137)),CORREL(ETL_Rtn!$C78:$C137,ETL_Rtn!N78:N137),"")</f>
        <v>0.40397174613972142</v>
      </c>
      <c r="U127" s="85">
        <f ca="1">IF(ISNUMBER(CORREL(ETL_Rtn!$C78:$C137,ETL_Rtn!O78:O137)),CORREL(ETL_Rtn!$C78:$C137,ETL_Rtn!O78:O137),"")</f>
        <v>0.10731373562968829</v>
      </c>
      <c r="V127" s="85">
        <f ca="1">IF(ISNUMBER(CORREL(ETL_Rtn!$C78:$C137,ETL_Rtn!P78:P137)),CORREL(ETL_Rtn!$C78:$C137,ETL_Rtn!P78:P137),"")</f>
        <v>0.43757565312913616</v>
      </c>
      <c r="W127" s="85">
        <f ca="1">IF(ISNUMBER(CORREL(ETL_Rtn!$C78:$C137,ETL_Rtn!Q78:Q137)),CORREL(ETL_Rtn!$C78:$C137,ETL_Rtn!Q78:Q137),"")</f>
        <v>5.0437923536310152E-2</v>
      </c>
      <c r="X127" s="85">
        <f ca="1">IF(ISNUMBER(CORREL(ETL_Rtn!$C78:$C137,ETL_Rtn!R78:R137)),CORREL(ETL_Rtn!$C78:$C137,ETL_Rtn!R78:R137),"")</f>
        <v>0.1426727893702448</v>
      </c>
      <c r="Y127" s="85">
        <f ca="1">IF(ISNUMBER(CORREL(ETL_Rtn!$C78:$C137,ETL_Rtn!S78:S137)),CORREL(ETL_Rtn!$C78:$C137,ETL_Rtn!S78:S137),"")</f>
        <v>0.26640885075887327</v>
      </c>
      <c r="Z127" s="85">
        <f ca="1">IF(ISNUMBER(CORREL(ETL_Rtn!$C78:$C137,ETL_Rtn!T78:T137)),CORREL(ETL_Rtn!$C78:$C137,ETL_Rtn!T78:T137),"")</f>
        <v>0.26745728645808153</v>
      </c>
      <c r="AA127" s="85">
        <f ca="1">IF(ISNUMBER(CORREL(ETL_Rtn!$C78:$C137,ETL_Rtn!U78:U137)),CORREL(ETL_Rtn!$C78:$C137,ETL_Rtn!U78:U137),"")</f>
        <v>8.2931851894855555E-3</v>
      </c>
      <c r="AB127" s="85">
        <f ca="1">IF(ISNUMBER(CORREL(ETL_Rtn!$C78:$C137,ETL_Rtn!V78:V137)),CORREL(ETL_Rtn!$C78:$C137,ETL_Rtn!V78:V137),"")</f>
        <v>-0.21215586984173654</v>
      </c>
      <c r="AC127" s="85">
        <f ca="1">IF(ISNUMBER(CORREL(ETL_Rtn!$C78:$C137,ETL_Rtn!W78:W137)),CORREL(ETL_Rtn!$C78:$C137,ETL_Rtn!W78:W137),"")</f>
        <v>-0.22081011377907286</v>
      </c>
      <c r="AD127" s="85">
        <f ca="1">IF(ISNUMBER(CORREL(ETL_Rtn!$C78:$C137,ETL_Rtn!X78:X137)),CORREL(ETL_Rtn!$C78:$C137,ETL_Rtn!X78:X137),"")</f>
        <v>-0.21632367005208086</v>
      </c>
      <c r="AE127" s="85">
        <f ca="1">IF(ISNUMBER(CORREL(ETL_Rtn!$C78:$C137,ETL_Rtn!Y78:Y137)),CORREL(ETL_Rtn!$C78:$C137,ETL_Rtn!Y78:Y137),"")</f>
        <v>-0.23770016875021743</v>
      </c>
      <c r="AF127" s="85">
        <f ca="1">IF(ISNUMBER(CORREL(ETL_Rtn!$C78:$C137,ETL_Rtn!Z78:Z137)),CORREL(ETL_Rtn!$C78:$C137,ETL_Rtn!Z78:Z137),"")</f>
        <v>-0.286823156349995</v>
      </c>
      <c r="AG127" s="85">
        <f ca="1">IF(ISNUMBER(CORREL(ETL_Rtn!$C78:$C137,ETL_Rtn!AA78:AA137)),CORREL(ETL_Rtn!$C78:$C137,ETL_Rtn!AA78:AA137),"")</f>
        <v>-0.31354351562530558</v>
      </c>
      <c r="AH127" s="85">
        <f ca="1">IF(ISNUMBER(CORREL(ETL_Rtn!$C78:$C137,ETL_Rtn!AB78:AB137)),CORREL(ETL_Rtn!$C78:$C137,ETL_Rtn!AB78:AB137),"")</f>
        <v>-0.2694179148254921</v>
      </c>
      <c r="AI127" s="85">
        <f ca="1">IF(ISNUMBER(CORREL(ETL_Rtn!$C78:$C137,ETL_Rtn!AC78:AC137)),CORREL(ETL_Rtn!$C78:$C137,ETL_Rtn!AC78:AC137),"")</f>
        <v>0.21269205134918606</v>
      </c>
      <c r="AJ127" s="85">
        <f ca="1">IF(ISNUMBER(CORREL(ETL_Rtn!$C78:$C137,ETL_Rtn!AD78:AD137)),CORREL(ETL_Rtn!$C78:$C137,ETL_Rtn!AD78:AD137),"")</f>
        <v>5.1333371238154554E-2</v>
      </c>
      <c r="AK127" s="85">
        <f ca="1">IF(ISNUMBER(CORREL(ETL_Rtn!$C78:$C137,ETL_Rtn!AE78:AE137)),CORREL(ETL_Rtn!$C78:$C137,ETL_Rtn!AE78:AE137),"")</f>
        <v>-0.22439808279436524</v>
      </c>
      <c r="AL127" s="85">
        <f ca="1">IF(ISNUMBER(CORREL(ETL_Rtn!$C78:$C137,ETL_Rtn!AF78:AF137)),CORREL(ETL_Rtn!$C78:$C137,ETL_Rtn!AF78:AF137),"")</f>
        <v>-0.23878144816106989</v>
      </c>
      <c r="AM127" s="85">
        <f ca="1">IF(ISNUMBER(CORREL(ETL_Rtn!$C78:$C137,ETL_Rtn!AG78:AG137)),CORREL(ETL_Rtn!$C78:$C137,ETL_Rtn!AG78:AG137),"")</f>
        <v>-3.3659804268665494E-2</v>
      </c>
      <c r="AN127" s="85">
        <f ca="1">IF(ISNUMBER(CORREL(ETL_Rtn!$C78:$C137,ETL_Rtn!AH78:AH137)),CORREL(ETL_Rtn!$C78:$C137,ETL_Rtn!AH78:AH137),"")</f>
        <v>-0.17988881241271468</v>
      </c>
      <c r="AO127" s="85">
        <f ca="1">IF(ISNUMBER(CORREL(ETL_Rtn!$C78:$C137,ETL_Rtn!AI78:AI137)),CORREL(ETL_Rtn!$C78:$C137,ETL_Rtn!AI78:AI137),"")</f>
        <v>-0.24900328853633821</v>
      </c>
      <c r="AP127" s="85">
        <f ca="1">IF(ISNUMBER(CORREL(ETL_Rtn!$C78:$C137,ETL_Rtn!AJ78:AJ137)),CORREL(ETL_Rtn!$C78:$C137,ETL_Rtn!AJ78:AJ137),"")</f>
        <v>-0.20504282958608822</v>
      </c>
      <c r="AQ127" s="85">
        <f ca="1">IF(ISNUMBER(CORREL(ETL_Rtn!$C78:$C137,ETL_Rtn!AK78:AK137)),CORREL(ETL_Rtn!$C78:$C137,ETL_Rtn!AK78:AK137),"")</f>
        <v>-0.23419963601555557</v>
      </c>
      <c r="AR127" s="85">
        <f ca="1">IF(ISNUMBER(CORREL(ETL_Rtn!$C78:$C137,ETL_Rtn!AL78:AL137)),CORREL(ETL_Rtn!$C78:$C137,ETL_Rtn!AL78:AL137),"")</f>
        <v>-0.17179011792375004</v>
      </c>
      <c r="AS127" s="85">
        <f ca="1">IF(ISNUMBER(CORREL(ETL_Rtn!$C78:$C137,ETL_Rtn!AM78:AM137)),CORREL(ETL_Rtn!$C78:$C137,ETL_Rtn!AM78:AM137),"")</f>
        <v>0.28611003449364464</v>
      </c>
      <c r="AT127" s="85">
        <f ca="1">IF(ISNUMBER(CORREL(ETL_Rtn!$C78:$C137,ETL_Rtn!AN78:AN137)),CORREL(ETL_Rtn!$C78:$C137,ETL_Rtn!AN78:AN137),"")</f>
        <v>0.35277871739872296</v>
      </c>
      <c r="AU127" s="85">
        <f ca="1">IF(ISNUMBER(CORREL(ETL_Rtn!$C78:$C137,ETL_Rtn!AO78:AO137)),CORREL(ETL_Rtn!$C78:$C137,ETL_Rtn!AO78:AO137),"")</f>
        <v>1.3234724287313223E-2</v>
      </c>
      <c r="AV127" s="85">
        <f ca="1">IF(ISNUMBER(CORREL(ETL_Rtn!$C78:$C137,ETL_Rtn!AP78:AP137)),CORREL(ETL_Rtn!$C78:$C137,ETL_Rtn!AP78:AP137),"")</f>
        <v>0.17724674848436936</v>
      </c>
      <c r="AW127" s="85">
        <f ca="1">IF(ISNUMBER(CORREL(ETL_Rtn!$C78:$C137,ETL_Rtn!AQ78:AQ137)),CORREL(ETL_Rtn!$C78:$C137,ETL_Rtn!AQ78:AQ137),"")</f>
        <v>0.2844500353734411</v>
      </c>
      <c r="AX127" s="85">
        <f ca="1">IF(ISNUMBER(CORREL(ETL_Rtn!$C78:$C137,ETL_Rtn!AR78:AR137)),CORREL(ETL_Rtn!$C78:$C137,ETL_Rtn!AR78:AR137),"")</f>
        <v>0.3173813227491572</v>
      </c>
      <c r="AY127" s="85">
        <f ca="1">IF(ISNUMBER(CORREL(ETL_Rtn!$C78:$C137,ETL_Rtn!AS78:AS137)),CORREL(ETL_Rtn!$C78:$C137,ETL_Rtn!AS78:AS137),"")</f>
        <v>-0.13826487363349368</v>
      </c>
      <c r="AZ127" s="85">
        <f ca="1">IF(ISNUMBER(CORREL(ETL_Rtn!$C78:$C137,ETL_Rtn!AT78:AT137)),CORREL(ETL_Rtn!$C78:$C137,ETL_Rtn!AT78:AT137),"")</f>
        <v>-0.17957413740759243</v>
      </c>
      <c r="BA127" s="85">
        <f ca="1">IF(ISNUMBER(CORREL(ETL_Rtn!$C78:$C137,ETL_Rtn!AU78:AU137)),CORREL(ETL_Rtn!$C78:$C137,ETL_Rtn!AU78:AU137),"")</f>
        <v>-0.30444161327855229</v>
      </c>
      <c r="BB127" s="85">
        <f ca="1">IF(ISNUMBER(CORREL(ETL_Rtn!$C78:$C137,ETL_Rtn!AV78:AV137)),CORREL(ETL_Rtn!$C78:$C137,ETL_Rtn!AV78:AV137),"")</f>
        <v>-0.21322951207551397</v>
      </c>
      <c r="BC127" s="85">
        <f ca="1">IF(ISNUMBER(CORREL(ETL_Rtn!$C78:$C137,ETL_Rtn!AW78:AW137)),CORREL(ETL_Rtn!$C78:$C137,ETL_Rtn!AW78:AW137),"")</f>
        <v>-0.24239825722462899</v>
      </c>
      <c r="BD127" s="85">
        <f ca="1">IF(ISNUMBER(CORREL(ETL_Rtn!$C78:$C137,ETL_Rtn!AX78:AX137)),CORREL(ETL_Rtn!$C78:$C137,ETL_Rtn!AX78:AX137),"")</f>
        <v>-0.22176607799430853</v>
      </c>
      <c r="BE127" s="85">
        <f ca="1">IF(ISNUMBER(CORREL(ETL_Rtn!$C78:$C137,ETL_Rtn!AY78:AY137)),CORREL(ETL_Rtn!$C78:$C137,ETL_Rtn!AY78:AY137),"")</f>
        <v>-3.5583931505066169E-2</v>
      </c>
      <c r="BF127" s="85">
        <f ca="1">IF(ISNUMBER(CORREL(ETL_Rtn!$C78:$C137,ETL_Rtn!AZ78:AZ137)),CORREL(ETL_Rtn!$C78:$C137,ETL_Rtn!AZ78:AZ137),"")</f>
        <v>-0.27212502133052535</v>
      </c>
      <c r="BG127" s="85">
        <f ca="1">IF(ISNUMBER(CORREL(ETL_Rtn!$C78:$C137,ETL_Rtn!BA78:BA137)),CORREL(ETL_Rtn!$C78:$C137,ETL_Rtn!BA78:BA137),"")</f>
        <v>-0.33212667121053985</v>
      </c>
      <c r="BH127" s="85">
        <f ca="1">IF(ISNUMBER(CORREL(ETL_Rtn!$C78:$C137,ETL_Rtn!BB78:BB137)),CORREL(ETL_Rtn!$C78:$C137,ETL_Rtn!BB78:BB137),"")</f>
        <v>-0.16131804995380009</v>
      </c>
      <c r="BI127" s="85">
        <f ca="1">IF(ISNUMBER(CORREL(ETL_Rtn!$C78:$C137,ETL_Rtn!BC78:BC137)),CORREL(ETL_Rtn!$C78:$C137,ETL_Rtn!BC78:BC137),"")</f>
        <v>-0.23402799287965137</v>
      </c>
      <c r="BJ127" s="85">
        <f ca="1">IF(ISNUMBER(CORREL(ETL_Rtn!$C78:$C137,ETL_Rtn!BD78:BD137)),CORREL(ETL_Rtn!$C78:$C137,ETL_Rtn!BD78:BD137),"")</f>
        <v>-0.39829505727240189</v>
      </c>
      <c r="BK127" s="85">
        <f ca="1">IF(ISNUMBER(CORREL(ETL_Rtn!$C78:$C137,ETL_Rtn!BE78:BE137)),CORREL(ETL_Rtn!$C78:$C137,ETL_Rtn!BE78:BE137),"")</f>
        <v>-0.33223559161585065</v>
      </c>
      <c r="BL127" s="85">
        <f ca="1">IF(ISNUMBER(CORREL(ETL_Rtn!$C78:$C137,ETL_Rtn!BF78:BF137)),CORREL(ETL_Rtn!$C78:$C137,ETL_Rtn!BF78:BF137),"")</f>
        <v>4.870471986378392E-2</v>
      </c>
      <c r="BM127" s="85">
        <f ca="1">IF(ISNUMBER(CORREL(ETL_Rtn!$C78:$C137,ETL_Rtn!BG78:BG137)),CORREL(ETL_Rtn!$C78:$C137,ETL_Rtn!BG78:BG137),"")</f>
        <v>-2.7516280983743403E-2</v>
      </c>
      <c r="BN127" s="85">
        <f ca="1">IF(ISNUMBER(CORREL(ETL_Rtn!$C78:$C137,ETL_Rtn!BH78:BH137)),CORREL(ETL_Rtn!$C78:$C137,ETL_Rtn!BH78:BH137),"")</f>
        <v>0.11154936657110967</v>
      </c>
      <c r="BO127" s="85">
        <f ca="1">IF(ISNUMBER(CORREL(ETL_Rtn!$C78:$C137,ETL_Rtn!BI78:BI137)),CORREL(ETL_Rtn!$C78:$C137,ETL_Rtn!BI78:BI137),"")</f>
        <v>0.14800958036434103</v>
      </c>
      <c r="BP127" s="85">
        <f ca="1">IF(ISNUMBER(CORREL(ETL_Rtn!$C78:$C137,ETL_Rtn!BJ78:BJ137)),CORREL(ETL_Rtn!$C78:$C137,ETL_Rtn!BJ78:BJ137),"")</f>
        <v>-0.1140349554299866</v>
      </c>
      <c r="BQ127" s="85">
        <f ca="1">IF(ISNUMBER(CORREL(ETL_Rtn!$C78:$C137,ETL_Rtn!BK78:BK137)),CORREL(ETL_Rtn!$C78:$C137,ETL_Rtn!BK78:BK137),"")</f>
        <v>0.17785788789399032</v>
      </c>
      <c r="BR127" s="85">
        <f ca="1">IF(ISNUMBER(CORREL(ETL_Rtn!$C78:$C137,ETL_Rtn!BL78:BL137)),CORREL(ETL_Rtn!$C78:$C137,ETL_Rtn!BL78:BL137),"")</f>
        <v>3.5935479026504007E-2</v>
      </c>
      <c r="BS127" s="85">
        <f ca="1">IF(ISNUMBER(CORREL(ETL_Rtn!$C78:$C137,ETL_Rtn!BM78:BM137)),CORREL(ETL_Rtn!$C78:$C137,ETL_Rtn!BM78:BM137),"")</f>
        <v>9.6414590176953655E-2</v>
      </c>
      <c r="BT127" s="85">
        <f ca="1">IF(ISNUMBER(CORREL(ETL_Rtn!$C78:$C137,ETL_Rtn!BN78:BN137)),CORREL(ETL_Rtn!$C78:$C137,ETL_Rtn!BN78:BN137),"")</f>
        <v>0.23459100623300108</v>
      </c>
      <c r="BU127" s="85">
        <f ca="1">IF(ISNUMBER(CORREL(ETL_Rtn!$C78:$C137,ETL_Rtn!BO78:BO137)),CORREL(ETL_Rtn!$C78:$C137,ETL_Rtn!BO78:BO137),"")</f>
        <v>-7.9567244874162141E-2</v>
      </c>
      <c r="BV127" s="85">
        <f ca="1">IF(ISNUMBER(CORREL(ETL_Rtn!$C78:$C137,ETL_Rtn!BP78:BP137)),CORREL(ETL_Rtn!$C78:$C137,ETL_Rtn!BP78:BP137),"")</f>
        <v>8.4538913415704617E-2</v>
      </c>
      <c r="BW127" s="85">
        <f ca="1">IF(ISNUMBER(CORREL(ETL_Rtn!$C78:$C137,ETL_Rtn!BQ78:BQ137)),CORREL(ETL_Rtn!$C78:$C137,ETL_Rtn!BQ78:BQ137),"")</f>
        <v>-0.24447324164550574</v>
      </c>
      <c r="BY127" s="85">
        <f ca="1">VLOOKUP($E127,ETL_Price!$B$5:$CB$187,Main!BY$51,0)</f>
        <v>2636.98</v>
      </c>
      <c r="BZ127" s="85">
        <f ca="1">VLOOKUP($E127,ETL_Price!$B$5:$CB$187,Main!BZ$51,0)</f>
        <v>3573.13</v>
      </c>
      <c r="CA127" s="85">
        <f ca="1">VLOOKUP($E127,ETL_Price!$B$5:$CB$187,Main!CA$51,0)</f>
        <v>72487.45</v>
      </c>
      <c r="CB127" s="85">
        <f ca="1">VLOOKUP($E127,ETL_Price!$B$5:$CB$187,Main!CB$51,0)</f>
        <v>22498.03</v>
      </c>
      <c r="CC127" s="85">
        <f ca="1">VLOOKUP($E127,ETL_Price!$B$5:$CB$187,Main!CC$51,0)</f>
        <v>28303.19</v>
      </c>
      <c r="CD127" s="85">
        <f ca="1">VLOOKUP($E127,ETL_Price!$B$5:$CB$187,Main!CD$51,0)</f>
        <v>11150.73</v>
      </c>
      <c r="CE127" s="85">
        <f ca="1">VLOOKUP($E127,ETL_Price!$B$5:$CB$187,Main!CE$51,0)</f>
        <v>2173.25</v>
      </c>
      <c r="CF127" s="85">
        <f ca="1">VLOOKUP($E127,ETL_Price!$B$5:$CB$187,Main!CF$51,0)</f>
        <v>2431.19</v>
      </c>
      <c r="CG127" s="85">
        <f ca="1">VLOOKUP($E127,ETL_Price!$B$5:$CB$187,Main!CG$51,0)</f>
        <v>212.3785</v>
      </c>
      <c r="CH127" s="85">
        <f ca="1">VLOOKUP($E127,ETL_Price!$B$5:$CB$187,Main!CH$51,0)</f>
        <v>267.26</v>
      </c>
      <c r="CI127" s="85">
        <f ca="1">VLOOKUP($E127,ETL_Price!$B$5:$CB$187,Main!CI$51,0)</f>
        <v>256.2</v>
      </c>
      <c r="CJ127" s="85">
        <f ca="1">VLOOKUP($E127,ETL_Price!$B$5:$CB$187,Main!CJ$51,0)</f>
        <v>233.93</v>
      </c>
      <c r="CK127" s="85">
        <f ca="1">VLOOKUP($E127,ETL_Price!$B$5:$CB$187,Main!CK$51,0)</f>
        <v>235.14410000000001</v>
      </c>
      <c r="CL127" s="85">
        <f ca="1">VLOOKUP($E127,ETL_Price!$B$5:$CB$187,Main!CL$51,0)</f>
        <v>223.60059999999999</v>
      </c>
      <c r="CM127" s="85">
        <f ca="1">VLOOKUP($E127,ETL_Price!$B$5:$CB$187,Main!CM$51,0)</f>
        <v>124.6403</v>
      </c>
      <c r="CN127" s="85">
        <f ca="1">VLOOKUP($E127,ETL_Price!$B$5:$CB$187,Main!CN$51,0)</f>
        <v>218.45849999999999</v>
      </c>
      <c r="CO127" s="85">
        <f ca="1">VLOOKUP($E127,ETL_Price!$B$5:$CB$187,Main!CO$51,0)</f>
        <v>70.150000000000006</v>
      </c>
      <c r="CP127" s="85">
        <f ca="1">VLOOKUP($E127,ETL_Price!$B$5:$CB$187,Main!CP$51,0)</f>
        <v>132.15</v>
      </c>
      <c r="CQ127" s="85">
        <f ca="1">VLOOKUP($E127,ETL_Price!$B$5:$CB$187,Main!CQ$51,0)</f>
        <v>481.9914</v>
      </c>
      <c r="CR127" s="85">
        <f ca="1">VLOOKUP($E127,ETL_Price!$B$5:$CB$187,Main!CR$51,0)</f>
        <v>217.6814</v>
      </c>
      <c r="CS127" s="85">
        <f ca="1">VLOOKUP($E127,ETL_Price!$B$5:$CB$187,Main!CS$51,0)</f>
        <v>255.6987</v>
      </c>
      <c r="CT127" s="85">
        <f ca="1">VLOOKUP($E127,ETL_Price!$B$5:$CB$187,Main!CT$51,0)</f>
        <v>2042.53</v>
      </c>
      <c r="CU127" s="85">
        <f ca="1">VLOOKUP($E127,ETL_Price!$B$5:$CB$187,Main!CU$51,0)</f>
        <v>2197.14</v>
      </c>
      <c r="CV127" s="85">
        <f ca="1">VLOOKUP($E127,ETL_Price!$B$5:$CB$187,Main!CV$51,0)</f>
        <v>2886.89</v>
      </c>
      <c r="CW127" s="85">
        <f ca="1">VLOOKUP($E127,ETL_Price!$B$5:$CB$187,Main!CW$51,0)</f>
        <v>149.72450000000001</v>
      </c>
      <c r="CX127" s="85">
        <f ca="1">VLOOKUP($E127,ETL_Price!$B$5:$CB$187,Main!CX$51,0)</f>
        <v>1301.7728999999999</v>
      </c>
      <c r="CY127" s="85">
        <f ca="1">VLOOKUP($E127,ETL_Price!$B$5:$CB$187,Main!CY$51,0)</f>
        <v>214.67060000000001</v>
      </c>
      <c r="CZ127" s="85">
        <f ca="1">VLOOKUP($E127,ETL_Price!$B$5:$CB$187,Main!CZ$51,0)</f>
        <v>191.3777</v>
      </c>
      <c r="DA127" s="85">
        <f ca="1">VLOOKUP($E127,ETL_Price!$B$5:$CB$187,Main!DA$51,0)</f>
        <v>286.97550000000001</v>
      </c>
      <c r="DB127" s="85">
        <f ca="1">VLOOKUP($E127,ETL_Price!$B$5:$CB$187,Main!DB$51,0)</f>
        <v>203.92150000000001</v>
      </c>
      <c r="DC127" s="85">
        <f ca="1">VLOOKUP($E127,ETL_Price!$B$5:$CB$187,Main!DC$51,0)</f>
        <v>203.30619999999999</v>
      </c>
      <c r="DD127" s="85">
        <f ca="1">VLOOKUP($E127,ETL_Price!$B$5:$CB$187,Main!DD$51,0)</f>
        <v>225.68610000000001</v>
      </c>
      <c r="DE127" s="85">
        <f ca="1">VLOOKUP($E127,ETL_Price!$B$5:$CB$187,Main!DE$51,0)</f>
        <v>219.9666</v>
      </c>
      <c r="DF127" s="85">
        <f ca="1">VLOOKUP($E127,ETL_Price!$B$5:$CB$187,Main!DF$51,0)</f>
        <v>286.03640000000001</v>
      </c>
      <c r="DG127" s="85">
        <f ca="1">VLOOKUP($E127,ETL_Price!$B$5:$CB$187,Main!DG$51,0)</f>
        <v>2.3633999999999999</v>
      </c>
      <c r="DH127" s="85">
        <f ca="1">VLOOKUP($E127,ETL_Price!$B$5:$CB$187,Main!DH$51,0)</f>
        <v>0.29299999999999998</v>
      </c>
      <c r="DI127" s="85">
        <f ca="1">VLOOKUP($E127,ETL_Price!$B$5:$CB$187,Main!DI$51,0)</f>
        <v>1.7873999999999999</v>
      </c>
      <c r="DJ127" s="85">
        <f ca="1">VLOOKUP($E127,ETL_Price!$B$5:$CB$187,Main!DJ$51,0)</f>
        <v>1.889</v>
      </c>
      <c r="DK127" s="85">
        <f ca="1">VLOOKUP($E127,ETL_Price!$B$5:$CB$187,Main!DK$51,0)</f>
        <v>2.2961999999999998</v>
      </c>
      <c r="DL127" s="85">
        <f ca="1">VLOOKUP($E127,ETL_Price!$B$5:$CB$187,Main!DL$51,0)</f>
        <v>1.407</v>
      </c>
      <c r="DM127" s="85">
        <f ca="1">VLOOKUP($E127,ETL_Price!$B$5:$CB$187,Main!DM$51,0)</f>
        <v>31.637799999999999</v>
      </c>
      <c r="DN127" s="85">
        <f ca="1">VLOOKUP($E127,ETL_Price!$B$5:$CB$187,Main!DN$51,0)</f>
        <v>1.38</v>
      </c>
      <c r="DO127" s="85">
        <f ca="1">VLOOKUP($E127,ETL_Price!$B$5:$CB$187,Main!DO$51,0)</f>
        <v>234.34299999999999</v>
      </c>
      <c r="DP127" s="85">
        <f ca="1">VLOOKUP($E127,ETL_Price!$B$5:$CB$187,Main!DP$51,0)</f>
        <v>109.667</v>
      </c>
      <c r="DQ127" s="85">
        <f ca="1">VLOOKUP($E127,ETL_Price!$B$5:$CB$187,Main!DQ$51,0)</f>
        <v>51.606999999999999</v>
      </c>
      <c r="DR127" s="85">
        <f ca="1">VLOOKUP($E127,ETL_Price!$B$5:$CB$187,Main!DR$51,0)</f>
        <v>320.85500000000002</v>
      </c>
      <c r="DS127" s="85">
        <f ca="1">VLOOKUP($E127,ETL_Price!$B$5:$CB$187,Main!DS$51,0)</f>
        <v>178.727</v>
      </c>
      <c r="DT127" s="85">
        <f ca="1">VLOOKUP($E127,ETL_Price!$B$5:$CB$187,Main!DT$51,0)</f>
        <v>228.28039999999999</v>
      </c>
      <c r="DU127" s="85">
        <f ca="1">VLOOKUP($E127,ETL_Price!$B$5:$CB$187,Main!DU$51,0)</f>
        <v>163.1491</v>
      </c>
      <c r="DV127" s="85">
        <f ca="1">VLOOKUP($E127,ETL_Price!$B$5:$CB$187,Main!DV$51,0)</f>
        <v>439.61849999999998</v>
      </c>
      <c r="DW127" s="85">
        <f ca="1">VLOOKUP($E127,ETL_Price!$B$5:$CB$187,Main!DW$51,0)</f>
        <v>10.16</v>
      </c>
      <c r="DX127" s="85">
        <f ca="1">VLOOKUP($E127,ETL_Price!$B$5:$CB$187,Main!DX$51,0)</f>
        <v>18.14</v>
      </c>
      <c r="DY127" s="85">
        <f ca="1">VLOOKUP($E127,ETL_Price!$B$5:$CB$187,Main!DY$51,0)</f>
        <v>7.57</v>
      </c>
      <c r="DZ127" s="85">
        <f ca="1">VLOOKUP($E127,ETL_Price!$B$5:$CB$187,Main!DZ$51,0)</f>
        <v>4.1224999999999996</v>
      </c>
      <c r="EA127" s="85">
        <f ca="1">VLOOKUP($E127,ETL_Price!$B$5:$CB$187,Main!EA$51,0)</f>
        <v>1249.8</v>
      </c>
      <c r="EB127" s="85">
        <f ca="1">VLOOKUP($E127,ETL_Price!$B$5:$CB$187,Main!EB$51,0)</f>
        <v>15.715</v>
      </c>
      <c r="EC127" s="85">
        <f ca="1">VLOOKUP($E127,ETL_Price!$B$5:$CB$187,Main!EC$51,0)</f>
        <v>56.69</v>
      </c>
      <c r="ED127" s="85">
        <f ca="1">VLOOKUP($E127,ETL_Price!$B$5:$CB$187,Main!ED$51,0)</f>
        <v>6.6249000000000002</v>
      </c>
      <c r="EE127" s="85">
        <f ca="1">VLOOKUP($E127,ETL_Price!$B$5:$CB$187,Main!EE$51,0)</f>
        <v>108.45</v>
      </c>
      <c r="EF127" s="85">
        <f ca="1">VLOOKUP($E127,ETL_Price!$B$5:$CB$187,Main!EF$51,0)</f>
        <v>1.1773</v>
      </c>
      <c r="EG127" s="85">
        <f ca="1">VLOOKUP($E127,ETL_Price!$B$5:$CB$187,Main!EG$51,0)</f>
        <v>1.3473999999999999</v>
      </c>
      <c r="EH127" s="85">
        <f ca="1">VLOOKUP($E127,ETL_Price!$B$5:$CB$187,Main!EH$51,0)</f>
        <v>113.09</v>
      </c>
      <c r="EI127" s="85">
        <f ca="1">VLOOKUP($E127,ETL_Price!$B$5:$CB$187,Main!EI$51,0)</f>
        <v>59.185899999999997</v>
      </c>
      <c r="EJ127" s="85">
        <f ca="1">VLOOKUP($E127,ETL_Price!$B$5:$CB$187,Main!EJ$51,0)</f>
        <v>13.7334</v>
      </c>
      <c r="EK127" s="85">
        <f ca="1">VLOOKUP($E127,ETL_Price!$B$5:$CB$187,Main!EK$51,0)</f>
        <v>3.2934000000000001</v>
      </c>
    </row>
    <row r="128" spans="3:141">
      <c r="C128" s="85">
        <f>MATCH(E128,ETL_Price!$B$5:$B$187,0)</f>
        <v>75</v>
      </c>
      <c r="E128" s="119">
        <f>IF(ISNUMBER(Equities!$C80),Equities!B80,"")</f>
        <v>43075</v>
      </c>
      <c r="F128" s="120">
        <f ca="1">IF(ISNUMBER(OFFSET(INDIRECT($F$50),Main!$C128,1)),OFFSET(INDIRECT($F$50),Main!$C128,1)/100,"")</f>
        <v>0.14347300000000002</v>
      </c>
      <c r="G128" s="120">
        <f ca="1">IF(ISNUMBER(VLOOKUP($E128,ETL_Price!$B$5:$DV$187,G$50,0)),VLOOKUP($E128,ETL_Price!$B$5:$DV$187,G$50,0)/100,"")</f>
        <v>5.1900000000000002E-2</v>
      </c>
      <c r="H128" s="120">
        <f ca="1">IF(ISNUMBER(VLOOKUP($E128,ETL_Price!$B$5:$DV$187,H$50,0)),VLOOKUP($E128,ETL_Price!$B$5:$DV$187,H$50,0)/100,"")</f>
        <v>0.13339999999999999</v>
      </c>
      <c r="I128" s="120">
        <f ca="1">IF(ISNUMBER(VLOOKUP($E128,ETL_Price!$B$5:$DV$187,I$50,0)),VLOOKUP($E128,ETL_Price!$B$5:$DV$187,I$50,0)/100,"")</f>
        <v>0.18530000000000002</v>
      </c>
      <c r="K128" s="85">
        <f ca="1">IF(ISNUMBER(CORREL(ETL_Rtn!$C79:$C138,ETL_Rtn!E79:E138)),CORREL(ETL_Rtn!$C79:$C138,ETL_Rtn!E79:E138),"")</f>
        <v>0.30901134246129519</v>
      </c>
      <c r="L128" s="85">
        <f ca="1">IF(ISNUMBER(CORREL(ETL_Rtn!$C79:$C138,ETL_Rtn!F79:F138)),CORREL(ETL_Rtn!$C79:$C138,ETL_Rtn!F79:F138),"")</f>
        <v>0.20025273040883965</v>
      </c>
      <c r="M128" s="85">
        <f ca="1">IF(ISNUMBER(CORREL(ETL_Rtn!$C79:$C138,ETL_Rtn!G79:G138)),CORREL(ETL_Rtn!$C79:$C138,ETL_Rtn!G79:G138),"")</f>
        <v>0.31410773302335032</v>
      </c>
      <c r="N128" s="85">
        <f ca="1">IF(ISNUMBER(CORREL(ETL_Rtn!$C79:$C138,ETL_Rtn!H79:H138)),CORREL(ETL_Rtn!$C79:$C138,ETL_Rtn!H79:H138),"")</f>
        <v>0.30278798714014865</v>
      </c>
      <c r="O128" s="85">
        <f ca="1">IF(ISNUMBER(CORREL(ETL_Rtn!$C79:$C138,ETL_Rtn!I79:I138)),CORREL(ETL_Rtn!$C79:$C138,ETL_Rtn!I79:I138),"")</f>
        <v>0.83274981969969819</v>
      </c>
      <c r="P128" s="85">
        <f ca="1">IF(ISNUMBER(CORREL(ETL_Rtn!$C79:$C138,ETL_Rtn!J79:J138)),CORREL(ETL_Rtn!$C79:$C138,ETL_Rtn!J79:J138),"")</f>
        <v>0.76382635033179913</v>
      </c>
      <c r="Q128" s="85">
        <f ca="1">IF(ISNUMBER(CORREL(ETL_Rtn!$C79:$C138,ETL_Rtn!K79:K138)),CORREL(ETL_Rtn!$C79:$C138,ETL_Rtn!K79:K138),"")</f>
        <v>0.30313308139681178</v>
      </c>
      <c r="R128" s="85">
        <f ca="1">IF(ISNUMBER(CORREL(ETL_Rtn!$C79:$C138,ETL_Rtn!L79:L138)),CORREL(ETL_Rtn!$C79:$C138,ETL_Rtn!L79:L138),"")</f>
        <v>0.37645524533407554</v>
      </c>
      <c r="S128" s="85">
        <f ca="1">IF(ISNUMBER(CORREL(ETL_Rtn!$C79:$C138,ETL_Rtn!M79:M138)),CORREL(ETL_Rtn!$C79:$C138,ETL_Rtn!M79:M138),"")</f>
        <v>0.18524726771332256</v>
      </c>
      <c r="T128" s="85">
        <f ca="1">IF(ISNUMBER(CORREL(ETL_Rtn!$C79:$C138,ETL_Rtn!N79:N138)),CORREL(ETL_Rtn!$C79:$C138,ETL_Rtn!N79:N138),"")</f>
        <v>0.40088129433797554</v>
      </c>
      <c r="U128" s="85">
        <f ca="1">IF(ISNUMBER(CORREL(ETL_Rtn!$C79:$C138,ETL_Rtn!O79:O138)),CORREL(ETL_Rtn!$C79:$C138,ETL_Rtn!O79:O138),"")</f>
        <v>9.2312763299887871E-2</v>
      </c>
      <c r="V128" s="85">
        <f ca="1">IF(ISNUMBER(CORREL(ETL_Rtn!$C79:$C138,ETL_Rtn!P79:P138)),CORREL(ETL_Rtn!$C79:$C138,ETL_Rtn!P79:P138),"")</f>
        <v>0.43235860001788234</v>
      </c>
      <c r="W128" s="85">
        <f ca="1">IF(ISNUMBER(CORREL(ETL_Rtn!$C79:$C138,ETL_Rtn!Q79:Q138)),CORREL(ETL_Rtn!$C79:$C138,ETL_Rtn!Q79:Q138),"")</f>
        <v>6.9849777971641713E-2</v>
      </c>
      <c r="X128" s="85">
        <f ca="1">IF(ISNUMBER(CORREL(ETL_Rtn!$C79:$C138,ETL_Rtn!R79:R138)),CORREL(ETL_Rtn!$C79:$C138,ETL_Rtn!R79:R138),"")</f>
        <v>0.14461397519319946</v>
      </c>
      <c r="Y128" s="85">
        <f ca="1">IF(ISNUMBER(CORREL(ETL_Rtn!$C79:$C138,ETL_Rtn!S79:S138)),CORREL(ETL_Rtn!$C79:$C138,ETL_Rtn!S79:S138),"")</f>
        <v>0.26287037369668032</v>
      </c>
      <c r="Z128" s="85">
        <f ca="1">IF(ISNUMBER(CORREL(ETL_Rtn!$C79:$C138,ETL_Rtn!T79:T138)),CORREL(ETL_Rtn!$C79:$C138,ETL_Rtn!T79:T138),"")</f>
        <v>0.25961379048837524</v>
      </c>
      <c r="AA128" s="85">
        <f ca="1">IF(ISNUMBER(CORREL(ETL_Rtn!$C79:$C138,ETL_Rtn!U79:U138)),CORREL(ETL_Rtn!$C79:$C138,ETL_Rtn!U79:U138),"")</f>
        <v>-3.9481798561982256E-3</v>
      </c>
      <c r="AB128" s="85">
        <f ca="1">IF(ISNUMBER(CORREL(ETL_Rtn!$C79:$C138,ETL_Rtn!V79:V138)),CORREL(ETL_Rtn!$C79:$C138,ETL_Rtn!V79:V138),"")</f>
        <v>-0.21640006981887794</v>
      </c>
      <c r="AC128" s="85">
        <f ca="1">IF(ISNUMBER(CORREL(ETL_Rtn!$C79:$C138,ETL_Rtn!W79:W138)),CORREL(ETL_Rtn!$C79:$C138,ETL_Rtn!W79:W138),"")</f>
        <v>-0.21254035345256667</v>
      </c>
      <c r="AD128" s="85">
        <f ca="1">IF(ISNUMBER(CORREL(ETL_Rtn!$C79:$C138,ETL_Rtn!X79:X138)),CORREL(ETL_Rtn!$C79:$C138,ETL_Rtn!X79:X138),"")</f>
        <v>-0.20917346268932155</v>
      </c>
      <c r="AE128" s="85">
        <f ca="1">IF(ISNUMBER(CORREL(ETL_Rtn!$C79:$C138,ETL_Rtn!Y79:Y138)),CORREL(ETL_Rtn!$C79:$C138,ETL_Rtn!Y79:Y138),"")</f>
        <v>-0.22701232277539501</v>
      </c>
      <c r="AF128" s="85">
        <f ca="1">IF(ISNUMBER(CORREL(ETL_Rtn!$C79:$C138,ETL_Rtn!Z79:Z138)),CORREL(ETL_Rtn!$C79:$C138,ETL_Rtn!Z79:Z138),"")</f>
        <v>-0.27448319794879461</v>
      </c>
      <c r="AG128" s="85">
        <f ca="1">IF(ISNUMBER(CORREL(ETL_Rtn!$C79:$C138,ETL_Rtn!AA79:AA138)),CORREL(ETL_Rtn!$C79:$C138,ETL_Rtn!AA79:AA138),"")</f>
        <v>-0.30174338788523147</v>
      </c>
      <c r="AH128" s="85">
        <f ca="1">IF(ISNUMBER(CORREL(ETL_Rtn!$C79:$C138,ETL_Rtn!AB79:AB138)),CORREL(ETL_Rtn!$C79:$C138,ETL_Rtn!AB79:AB138),"")</f>
        <v>-0.25464793228436156</v>
      </c>
      <c r="AI128" s="85">
        <f ca="1">IF(ISNUMBER(CORREL(ETL_Rtn!$C79:$C138,ETL_Rtn!AC79:AC138)),CORREL(ETL_Rtn!$C79:$C138,ETL_Rtn!AC79:AC138),"")</f>
        <v>0.20656225924502097</v>
      </c>
      <c r="AJ128" s="85">
        <f ca="1">IF(ISNUMBER(CORREL(ETL_Rtn!$C79:$C138,ETL_Rtn!AD79:AD138)),CORREL(ETL_Rtn!$C79:$C138,ETL_Rtn!AD79:AD138),"")</f>
        <v>5.978778852219601E-2</v>
      </c>
      <c r="AK128" s="85">
        <f ca="1">IF(ISNUMBER(CORREL(ETL_Rtn!$C79:$C138,ETL_Rtn!AE79:AE138)),CORREL(ETL_Rtn!$C79:$C138,ETL_Rtn!AE79:AE138),"")</f>
        <v>-0.22612153458380707</v>
      </c>
      <c r="AL128" s="85">
        <f ca="1">IF(ISNUMBER(CORREL(ETL_Rtn!$C79:$C138,ETL_Rtn!AF79:AF138)),CORREL(ETL_Rtn!$C79:$C138,ETL_Rtn!AF79:AF138),"")</f>
        <v>-0.24018262090320833</v>
      </c>
      <c r="AM128" s="85">
        <f ca="1">IF(ISNUMBER(CORREL(ETL_Rtn!$C79:$C138,ETL_Rtn!AG79:AG138)),CORREL(ETL_Rtn!$C79:$C138,ETL_Rtn!AG79:AG138),"")</f>
        <v>-3.6219602936492339E-2</v>
      </c>
      <c r="AN128" s="85">
        <f ca="1">IF(ISNUMBER(CORREL(ETL_Rtn!$C79:$C138,ETL_Rtn!AH79:AH138)),CORREL(ETL_Rtn!$C79:$C138,ETL_Rtn!AH79:AH138),"")</f>
        <v>-0.1825312125978388</v>
      </c>
      <c r="AO128" s="85">
        <f ca="1">IF(ISNUMBER(CORREL(ETL_Rtn!$C79:$C138,ETL_Rtn!AI79:AI138)),CORREL(ETL_Rtn!$C79:$C138,ETL_Rtn!AI79:AI138),"")</f>
        <v>-0.25223867777197978</v>
      </c>
      <c r="AP128" s="85">
        <f ca="1">IF(ISNUMBER(CORREL(ETL_Rtn!$C79:$C138,ETL_Rtn!AJ79:AJ138)),CORREL(ETL_Rtn!$C79:$C138,ETL_Rtn!AJ79:AJ138),"")</f>
        <v>-0.20461947843155656</v>
      </c>
      <c r="AQ128" s="85">
        <f ca="1">IF(ISNUMBER(CORREL(ETL_Rtn!$C79:$C138,ETL_Rtn!AK79:AK138)),CORREL(ETL_Rtn!$C79:$C138,ETL_Rtn!AK79:AK138),"")</f>
        <v>-0.23281421340724009</v>
      </c>
      <c r="AR128" s="85">
        <f ca="1">IF(ISNUMBER(CORREL(ETL_Rtn!$C79:$C138,ETL_Rtn!AL79:AL138)),CORREL(ETL_Rtn!$C79:$C138,ETL_Rtn!AL79:AL138),"")</f>
        <v>-0.17402711445016678</v>
      </c>
      <c r="AS128" s="85">
        <f ca="1">IF(ISNUMBER(CORREL(ETL_Rtn!$C79:$C138,ETL_Rtn!AM79:AM138)),CORREL(ETL_Rtn!$C79:$C138,ETL_Rtn!AM79:AM138),"")</f>
        <v>0.27916043834052712</v>
      </c>
      <c r="AT128" s="85">
        <f ca="1">IF(ISNUMBER(CORREL(ETL_Rtn!$C79:$C138,ETL_Rtn!AN79:AN138)),CORREL(ETL_Rtn!$C79:$C138,ETL_Rtn!AN79:AN138),"")</f>
        <v>0.35466185213151008</v>
      </c>
      <c r="AU128" s="85">
        <f ca="1">IF(ISNUMBER(CORREL(ETL_Rtn!$C79:$C138,ETL_Rtn!AO79:AO138)),CORREL(ETL_Rtn!$C79:$C138,ETL_Rtn!AO79:AO138),"")</f>
        <v>-1.1655445295002075E-2</v>
      </c>
      <c r="AV128" s="85">
        <f ca="1">IF(ISNUMBER(CORREL(ETL_Rtn!$C79:$C138,ETL_Rtn!AP79:AP138)),CORREL(ETL_Rtn!$C79:$C138,ETL_Rtn!AP79:AP138),"")</f>
        <v>0.16560712330754099</v>
      </c>
      <c r="AW128" s="85">
        <f ca="1">IF(ISNUMBER(CORREL(ETL_Rtn!$C79:$C138,ETL_Rtn!AQ79:AQ138)),CORREL(ETL_Rtn!$C79:$C138,ETL_Rtn!AQ79:AQ138),"")</f>
        <v>0.28298243180502075</v>
      </c>
      <c r="AX128" s="85">
        <f ca="1">IF(ISNUMBER(CORREL(ETL_Rtn!$C79:$C138,ETL_Rtn!AR79:AR138)),CORREL(ETL_Rtn!$C79:$C138,ETL_Rtn!AR79:AR138),"")</f>
        <v>0.32723580568856697</v>
      </c>
      <c r="AY128" s="85">
        <f ca="1">IF(ISNUMBER(CORREL(ETL_Rtn!$C79:$C138,ETL_Rtn!AS79:AS138)),CORREL(ETL_Rtn!$C79:$C138,ETL_Rtn!AS79:AS138),"")</f>
        <v>-0.1385535852495664</v>
      </c>
      <c r="AZ128" s="85">
        <f ca="1">IF(ISNUMBER(CORREL(ETL_Rtn!$C79:$C138,ETL_Rtn!AT79:AT138)),CORREL(ETL_Rtn!$C79:$C138,ETL_Rtn!AT79:AT138),"")</f>
        <v>-0.17664753322377633</v>
      </c>
      <c r="BA128" s="85">
        <f ca="1">IF(ISNUMBER(CORREL(ETL_Rtn!$C79:$C138,ETL_Rtn!AU79:AU138)),CORREL(ETL_Rtn!$C79:$C138,ETL_Rtn!AU79:AU138),"")</f>
        <v>-0.30896344317018126</v>
      </c>
      <c r="BB128" s="85">
        <f ca="1">IF(ISNUMBER(CORREL(ETL_Rtn!$C79:$C138,ETL_Rtn!AV79:AV138)),CORREL(ETL_Rtn!$C79:$C138,ETL_Rtn!AV79:AV138),"")</f>
        <v>-0.21486626464612824</v>
      </c>
      <c r="BC128" s="85">
        <f ca="1">IF(ISNUMBER(CORREL(ETL_Rtn!$C79:$C138,ETL_Rtn!AW79:AW138)),CORREL(ETL_Rtn!$C79:$C138,ETL_Rtn!AW79:AW138),"")</f>
        <v>-0.23480676484983523</v>
      </c>
      <c r="BD128" s="85">
        <f ca="1">IF(ISNUMBER(CORREL(ETL_Rtn!$C79:$C138,ETL_Rtn!AX79:AX138)),CORREL(ETL_Rtn!$C79:$C138,ETL_Rtn!AX79:AX138),"")</f>
        <v>-0.21941349565437263</v>
      </c>
      <c r="BE128" s="85">
        <f ca="1">IF(ISNUMBER(CORREL(ETL_Rtn!$C79:$C138,ETL_Rtn!AY79:AY138)),CORREL(ETL_Rtn!$C79:$C138,ETL_Rtn!AY79:AY138),"")</f>
        <v>-4.3380809741788519E-2</v>
      </c>
      <c r="BF128" s="85">
        <f ca="1">IF(ISNUMBER(CORREL(ETL_Rtn!$C79:$C138,ETL_Rtn!AZ79:AZ138)),CORREL(ETL_Rtn!$C79:$C138,ETL_Rtn!AZ79:AZ138),"")</f>
        <v>-0.27726226416411781</v>
      </c>
      <c r="BG128" s="85">
        <f ca="1">IF(ISNUMBER(CORREL(ETL_Rtn!$C79:$C138,ETL_Rtn!BA79:BA138)),CORREL(ETL_Rtn!$C79:$C138,ETL_Rtn!BA79:BA138),"")</f>
        <v>-0.3377033197127583</v>
      </c>
      <c r="BH128" s="85">
        <f ca="1">IF(ISNUMBER(CORREL(ETL_Rtn!$C79:$C138,ETL_Rtn!BB79:BB138)),CORREL(ETL_Rtn!$C79:$C138,ETL_Rtn!BB79:BB138),"")</f>
        <v>-0.16548571240363219</v>
      </c>
      <c r="BI128" s="85">
        <f ca="1">IF(ISNUMBER(CORREL(ETL_Rtn!$C79:$C138,ETL_Rtn!BC79:BC138)),CORREL(ETL_Rtn!$C79:$C138,ETL_Rtn!BC79:BC138),"")</f>
        <v>-0.21935753445464373</v>
      </c>
      <c r="BJ128" s="85">
        <f ca="1">IF(ISNUMBER(CORREL(ETL_Rtn!$C79:$C138,ETL_Rtn!BD79:BD138)),CORREL(ETL_Rtn!$C79:$C138,ETL_Rtn!BD79:BD138),"")</f>
        <v>-0.39057747043062419</v>
      </c>
      <c r="BK128" s="85">
        <f ca="1">IF(ISNUMBER(CORREL(ETL_Rtn!$C79:$C138,ETL_Rtn!BE79:BE138)),CORREL(ETL_Rtn!$C79:$C138,ETL_Rtn!BE79:BE138),"")</f>
        <v>-0.3304135118790944</v>
      </c>
      <c r="BL128" s="85">
        <f ca="1">IF(ISNUMBER(CORREL(ETL_Rtn!$C79:$C138,ETL_Rtn!BF79:BF138)),CORREL(ETL_Rtn!$C79:$C138,ETL_Rtn!BF79:BF138),"")</f>
        <v>4.7898991849911386E-2</v>
      </c>
      <c r="BM128" s="85">
        <f ca="1">IF(ISNUMBER(CORREL(ETL_Rtn!$C79:$C138,ETL_Rtn!BG79:BG138)),CORREL(ETL_Rtn!$C79:$C138,ETL_Rtn!BG79:BG138),"")</f>
        <v>-8.2371484091645492E-3</v>
      </c>
      <c r="BN128" s="85">
        <f ca="1">IF(ISNUMBER(CORREL(ETL_Rtn!$C79:$C138,ETL_Rtn!BH79:BH138)),CORREL(ETL_Rtn!$C79:$C138,ETL_Rtn!BH79:BH138),"")</f>
        <v>0.12249224760644065</v>
      </c>
      <c r="BO128" s="85">
        <f ca="1">IF(ISNUMBER(CORREL(ETL_Rtn!$C79:$C138,ETL_Rtn!BI79:BI138)),CORREL(ETL_Rtn!$C79:$C138,ETL_Rtn!BI79:BI138),"")</f>
        <v>0.13916085561151162</v>
      </c>
      <c r="BP128" s="85">
        <f ca="1">IF(ISNUMBER(CORREL(ETL_Rtn!$C79:$C138,ETL_Rtn!BJ79:BJ138)),CORREL(ETL_Rtn!$C79:$C138,ETL_Rtn!BJ79:BJ138),"")</f>
        <v>-0.11972979928111933</v>
      </c>
      <c r="BQ128" s="85">
        <f ca="1">IF(ISNUMBER(CORREL(ETL_Rtn!$C79:$C138,ETL_Rtn!BK79:BK138)),CORREL(ETL_Rtn!$C79:$C138,ETL_Rtn!BK79:BK138),"")</f>
        <v>0.18072326407532935</v>
      </c>
      <c r="BR128" s="85">
        <f ca="1">IF(ISNUMBER(CORREL(ETL_Rtn!$C79:$C138,ETL_Rtn!BL79:BL138)),CORREL(ETL_Rtn!$C79:$C138,ETL_Rtn!BL79:BL138),"")</f>
        <v>4.1377406134574225E-2</v>
      </c>
      <c r="BS128" s="85">
        <f ca="1">IF(ISNUMBER(CORREL(ETL_Rtn!$C79:$C138,ETL_Rtn!BM79:BM138)),CORREL(ETL_Rtn!$C79:$C138,ETL_Rtn!BM79:BM138),"")</f>
        <v>8.1167742125328221E-2</v>
      </c>
      <c r="BT128" s="85">
        <f ca="1">IF(ISNUMBER(CORREL(ETL_Rtn!$C79:$C138,ETL_Rtn!BN79:BN138)),CORREL(ETL_Rtn!$C79:$C138,ETL_Rtn!BN79:BN138),"")</f>
        <v>0.21849537368221489</v>
      </c>
      <c r="BU128" s="85">
        <f ca="1">IF(ISNUMBER(CORREL(ETL_Rtn!$C79:$C138,ETL_Rtn!BO79:BO138)),CORREL(ETL_Rtn!$C79:$C138,ETL_Rtn!BO79:BO138),"")</f>
        <v>-7.7032596179717056E-2</v>
      </c>
      <c r="BV128" s="85">
        <f ca="1">IF(ISNUMBER(CORREL(ETL_Rtn!$C79:$C138,ETL_Rtn!BP79:BP138)),CORREL(ETL_Rtn!$C79:$C138,ETL_Rtn!BP79:BP138),"")</f>
        <v>6.592420304642109E-2</v>
      </c>
      <c r="BW128" s="85">
        <f ca="1">IF(ISNUMBER(CORREL(ETL_Rtn!$C79:$C138,ETL_Rtn!BQ79:BQ138)),CORREL(ETL_Rtn!$C79:$C138,ETL_Rtn!BQ79:BQ138),"")</f>
        <v>-0.28682998820321309</v>
      </c>
      <c r="BY128" s="85">
        <f ca="1">VLOOKUP($E128,ETL_Price!$B$5:$CB$187,Main!BY$51,0)</f>
        <v>2629.27</v>
      </c>
      <c r="BZ128" s="85">
        <f ca="1">VLOOKUP($E128,ETL_Price!$B$5:$CB$187,Main!BZ$51,0)</f>
        <v>3561.57</v>
      </c>
      <c r="CA128" s="85">
        <f ca="1">VLOOKUP($E128,ETL_Price!$B$5:$CB$187,Main!CA$51,0)</f>
        <v>73268.350000000006</v>
      </c>
      <c r="CB128" s="85">
        <f ca="1">VLOOKUP($E128,ETL_Price!$B$5:$CB$187,Main!CB$51,0)</f>
        <v>22177.040000000001</v>
      </c>
      <c r="CC128" s="85">
        <f ca="1">VLOOKUP($E128,ETL_Price!$B$5:$CB$187,Main!CC$51,0)</f>
        <v>28224.799999999999</v>
      </c>
      <c r="CD128" s="85">
        <f ca="1">VLOOKUP($E128,ETL_Price!$B$5:$CB$187,Main!CD$51,0)</f>
        <v>11162.58</v>
      </c>
      <c r="CE128" s="85">
        <f ca="1">VLOOKUP($E128,ETL_Price!$B$5:$CB$187,Main!CE$51,0)</f>
        <v>2159.1999999999998</v>
      </c>
      <c r="CF128" s="85">
        <f ca="1">VLOOKUP($E128,ETL_Price!$B$5:$CB$187,Main!CF$51,0)</f>
        <v>2420.94</v>
      </c>
      <c r="CG128" s="85">
        <f ca="1">VLOOKUP($E128,ETL_Price!$B$5:$CB$187,Main!CG$51,0)</f>
        <v>212.18049999999999</v>
      </c>
      <c r="CH128" s="85">
        <f ca="1">VLOOKUP($E128,ETL_Price!$B$5:$CB$187,Main!CH$51,0)</f>
        <v>266.63</v>
      </c>
      <c r="CI128" s="85">
        <f ca="1">VLOOKUP($E128,ETL_Price!$B$5:$CB$187,Main!CI$51,0)</f>
        <v>254.76</v>
      </c>
      <c r="CJ128" s="85">
        <f ca="1">VLOOKUP($E128,ETL_Price!$B$5:$CB$187,Main!CJ$51,0)</f>
        <v>233.16</v>
      </c>
      <c r="CK128" s="85">
        <f ca="1">VLOOKUP($E128,ETL_Price!$B$5:$CB$187,Main!CK$51,0)</f>
        <v>236.3698</v>
      </c>
      <c r="CL128" s="85">
        <f ca="1">VLOOKUP($E128,ETL_Price!$B$5:$CB$187,Main!CL$51,0)</f>
        <v>223.7362</v>
      </c>
      <c r="CM128" s="85">
        <f ca="1">VLOOKUP($E128,ETL_Price!$B$5:$CB$187,Main!CM$51,0)</f>
        <v>124.34399999999999</v>
      </c>
      <c r="CN128" s="85">
        <f ca="1">VLOOKUP($E128,ETL_Price!$B$5:$CB$187,Main!CN$51,0)</f>
        <v>216.9014</v>
      </c>
      <c r="CO128" s="85">
        <f ca="1">VLOOKUP($E128,ETL_Price!$B$5:$CB$187,Main!CO$51,0)</f>
        <v>69.81</v>
      </c>
      <c r="CP128" s="85">
        <f ca="1">VLOOKUP($E128,ETL_Price!$B$5:$CB$187,Main!CP$51,0)</f>
        <v>131.97</v>
      </c>
      <c r="CQ128" s="85">
        <f ca="1">VLOOKUP($E128,ETL_Price!$B$5:$CB$187,Main!CQ$51,0)</f>
        <v>482.82029999999997</v>
      </c>
      <c r="CR128" s="85">
        <f ca="1">VLOOKUP($E128,ETL_Price!$B$5:$CB$187,Main!CR$51,0)</f>
        <v>218.07550000000001</v>
      </c>
      <c r="CS128" s="85">
        <f ca="1">VLOOKUP($E128,ETL_Price!$B$5:$CB$187,Main!CS$51,0)</f>
        <v>256.19130000000001</v>
      </c>
      <c r="CT128" s="85">
        <f ca="1">VLOOKUP($E128,ETL_Price!$B$5:$CB$187,Main!CT$51,0)</f>
        <v>2046.82</v>
      </c>
      <c r="CU128" s="85">
        <f ca="1">VLOOKUP($E128,ETL_Price!$B$5:$CB$187,Main!CU$51,0)</f>
        <v>2202.52</v>
      </c>
      <c r="CV128" s="85">
        <f ca="1">VLOOKUP($E128,ETL_Price!$B$5:$CB$187,Main!CV$51,0)</f>
        <v>2896.44</v>
      </c>
      <c r="CW128" s="85">
        <f ca="1">VLOOKUP($E128,ETL_Price!$B$5:$CB$187,Main!CW$51,0)</f>
        <v>149.6421</v>
      </c>
      <c r="CX128" s="85">
        <f ca="1">VLOOKUP($E128,ETL_Price!$B$5:$CB$187,Main!CX$51,0)</f>
        <v>1302.739</v>
      </c>
      <c r="CY128" s="85">
        <f ca="1">VLOOKUP($E128,ETL_Price!$B$5:$CB$187,Main!CY$51,0)</f>
        <v>214.65100000000001</v>
      </c>
      <c r="CZ128" s="85">
        <f ca="1">VLOOKUP($E128,ETL_Price!$B$5:$CB$187,Main!CZ$51,0)</f>
        <v>191.36699999999999</v>
      </c>
      <c r="DA128" s="85">
        <f ca="1">VLOOKUP($E128,ETL_Price!$B$5:$CB$187,Main!DA$51,0)</f>
        <v>286.91500000000002</v>
      </c>
      <c r="DB128" s="85">
        <f ca="1">VLOOKUP($E128,ETL_Price!$B$5:$CB$187,Main!DB$51,0)</f>
        <v>203.88329999999999</v>
      </c>
      <c r="DC128" s="85">
        <f ca="1">VLOOKUP($E128,ETL_Price!$B$5:$CB$187,Main!DC$51,0)</f>
        <v>203.2842</v>
      </c>
      <c r="DD128" s="85">
        <f ca="1">VLOOKUP($E128,ETL_Price!$B$5:$CB$187,Main!DD$51,0)</f>
        <v>225.69239999999999</v>
      </c>
      <c r="DE128" s="85">
        <f ca="1">VLOOKUP($E128,ETL_Price!$B$5:$CB$187,Main!DE$51,0)</f>
        <v>220.02340000000001</v>
      </c>
      <c r="DF128" s="85">
        <f ca="1">VLOOKUP($E128,ETL_Price!$B$5:$CB$187,Main!DF$51,0)</f>
        <v>285.95080000000002</v>
      </c>
      <c r="DG128" s="85">
        <f ca="1">VLOOKUP($E128,ETL_Price!$B$5:$CB$187,Main!DG$51,0)</f>
        <v>2.3384999999999998</v>
      </c>
      <c r="DH128" s="85">
        <f ca="1">VLOOKUP($E128,ETL_Price!$B$5:$CB$187,Main!DH$51,0)</f>
        <v>0.29499999999999998</v>
      </c>
      <c r="DI128" s="85">
        <f ca="1">VLOOKUP($E128,ETL_Price!$B$5:$CB$187,Main!DI$51,0)</f>
        <v>1.7644</v>
      </c>
      <c r="DJ128" s="85">
        <f ca="1">VLOOKUP($E128,ETL_Price!$B$5:$CB$187,Main!DJ$51,0)</f>
        <v>1.8763000000000001</v>
      </c>
      <c r="DK128" s="85">
        <f ca="1">VLOOKUP($E128,ETL_Price!$B$5:$CB$187,Main!DK$51,0)</f>
        <v>2.2885</v>
      </c>
      <c r="DL128" s="85">
        <f ca="1">VLOOKUP($E128,ETL_Price!$B$5:$CB$187,Main!DL$51,0)</f>
        <v>1.4139999999999999</v>
      </c>
      <c r="DM128" s="85">
        <f ca="1">VLOOKUP($E128,ETL_Price!$B$5:$CB$187,Main!DM$51,0)</f>
        <v>31.568999999999999</v>
      </c>
      <c r="DN128" s="85">
        <f ca="1">VLOOKUP($E128,ETL_Price!$B$5:$CB$187,Main!DN$51,0)</f>
        <v>2</v>
      </c>
      <c r="DO128" s="85">
        <f ca="1">VLOOKUP($E128,ETL_Price!$B$5:$CB$187,Main!DO$51,0)</f>
        <v>234.12299999999999</v>
      </c>
      <c r="DP128" s="85">
        <f ca="1">VLOOKUP($E128,ETL_Price!$B$5:$CB$187,Main!DP$51,0)</f>
        <v>109.98099999999999</v>
      </c>
      <c r="DQ128" s="85">
        <f ca="1">VLOOKUP($E128,ETL_Price!$B$5:$CB$187,Main!DQ$51,0)</f>
        <v>52.316000000000003</v>
      </c>
      <c r="DR128" s="85">
        <f ca="1">VLOOKUP($E128,ETL_Price!$B$5:$CB$187,Main!DR$51,0)</f>
        <v>321.97300000000001</v>
      </c>
      <c r="DS128" s="85">
        <f ca="1">VLOOKUP($E128,ETL_Price!$B$5:$CB$187,Main!DS$51,0)</f>
        <v>177.45099999999999</v>
      </c>
      <c r="DT128" s="85">
        <f ca="1">VLOOKUP($E128,ETL_Price!$B$5:$CB$187,Main!DT$51,0)</f>
        <v>227.8939</v>
      </c>
      <c r="DU128" s="85">
        <f ca="1">VLOOKUP($E128,ETL_Price!$B$5:$CB$187,Main!DU$51,0)</f>
        <v>162.82560000000001</v>
      </c>
      <c r="DV128" s="85">
        <f ca="1">VLOOKUP($E128,ETL_Price!$B$5:$CB$187,Main!DV$51,0)</f>
        <v>439.05259999999998</v>
      </c>
      <c r="DW128" s="85">
        <f ca="1">VLOOKUP($E128,ETL_Price!$B$5:$CB$187,Main!DW$51,0)</f>
        <v>11.02</v>
      </c>
      <c r="DX128" s="85">
        <f ca="1">VLOOKUP($E128,ETL_Price!$B$5:$CB$187,Main!DX$51,0)</f>
        <v>18.98</v>
      </c>
      <c r="DY128" s="85">
        <f ca="1">VLOOKUP($E128,ETL_Price!$B$5:$CB$187,Main!DY$51,0)</f>
        <v>7.62</v>
      </c>
      <c r="DZ128" s="85">
        <f ca="1">VLOOKUP($E128,ETL_Price!$B$5:$CB$187,Main!DZ$51,0)</f>
        <v>4.1224999999999996</v>
      </c>
      <c r="EA128" s="85">
        <f ca="1">VLOOKUP($E128,ETL_Price!$B$5:$CB$187,Main!EA$51,0)</f>
        <v>1262.8</v>
      </c>
      <c r="EB128" s="85">
        <f ca="1">VLOOKUP($E128,ETL_Price!$B$5:$CB$187,Main!EB$51,0)</f>
        <v>15.868</v>
      </c>
      <c r="EC128" s="85">
        <f ca="1">VLOOKUP($E128,ETL_Price!$B$5:$CB$187,Main!EC$51,0)</f>
        <v>55.96</v>
      </c>
      <c r="ED128" s="85">
        <f ca="1">VLOOKUP($E128,ETL_Price!$B$5:$CB$187,Main!ED$51,0)</f>
        <v>6.6178999999999997</v>
      </c>
      <c r="EE128" s="85">
        <f ca="1">VLOOKUP($E128,ETL_Price!$B$5:$CB$187,Main!EE$51,0)</f>
        <v>108.47</v>
      </c>
      <c r="EF128" s="85">
        <f ca="1">VLOOKUP($E128,ETL_Price!$B$5:$CB$187,Main!EF$51,0)</f>
        <v>1.1796</v>
      </c>
      <c r="EG128" s="85">
        <f ca="1">VLOOKUP($E128,ETL_Price!$B$5:$CB$187,Main!EG$51,0)</f>
        <v>1.3392999999999999</v>
      </c>
      <c r="EH128" s="85">
        <f ca="1">VLOOKUP($E128,ETL_Price!$B$5:$CB$187,Main!EH$51,0)</f>
        <v>112.29</v>
      </c>
      <c r="EI128" s="85">
        <f ca="1">VLOOKUP($E128,ETL_Price!$B$5:$CB$187,Main!EI$51,0)</f>
        <v>59.2224</v>
      </c>
      <c r="EJ128" s="85">
        <f ca="1">VLOOKUP($E128,ETL_Price!$B$5:$CB$187,Main!EJ$51,0)</f>
        <v>13.513999999999999</v>
      </c>
      <c r="EK128" s="85">
        <f ca="1">VLOOKUP($E128,ETL_Price!$B$5:$CB$187,Main!EK$51,0)</f>
        <v>3.2351000000000001</v>
      </c>
    </row>
    <row r="129" spans="3:141">
      <c r="C129" s="85">
        <f>MATCH(E129,ETL_Price!$B$5:$B$187,0)</f>
        <v>76</v>
      </c>
      <c r="E129" s="119">
        <f>IF(ISNUMBER(Equities!$C81),Equities!B81,"")</f>
        <v>43074</v>
      </c>
      <c r="F129" s="120">
        <f ca="1">IF(ISNUMBER(OFFSET(INDIRECT($F$50),Main!$C129,1)),OFFSET(INDIRECT($F$50),Main!$C129,1)/100,"")</f>
        <v>0.14347300000000002</v>
      </c>
      <c r="G129" s="120">
        <f ca="1">IF(ISNUMBER(VLOOKUP($E129,ETL_Price!$B$5:$DV$187,G$50,0)),VLOOKUP($E129,ETL_Price!$B$5:$DV$187,G$50,0)/100,"")</f>
        <v>5.1799999999999999E-2</v>
      </c>
      <c r="H129" s="120">
        <f ca="1">IF(ISNUMBER(VLOOKUP($E129,ETL_Price!$B$5:$DV$187,H$50,0)),VLOOKUP($E129,ETL_Price!$B$5:$DV$187,H$50,0)/100,"")</f>
        <v>0.125</v>
      </c>
      <c r="I129" s="120">
        <f ca="1">IF(ISNUMBER(VLOOKUP($E129,ETL_Price!$B$5:$DV$187,I$50,0)),VLOOKUP($E129,ETL_Price!$B$5:$DV$187,I$50,0)/100,"")</f>
        <v>0.17519999999999999</v>
      </c>
      <c r="K129" s="85">
        <f ca="1">IF(ISNUMBER(CORREL(ETL_Rtn!$C80:$C139,ETL_Rtn!E80:E139)),CORREL(ETL_Rtn!$C80:$C139,ETL_Rtn!E80:E139),"")</f>
        <v>0.31136368582445123</v>
      </c>
      <c r="L129" s="85">
        <f ca="1">IF(ISNUMBER(CORREL(ETL_Rtn!$C80:$C139,ETL_Rtn!F80:F139)),CORREL(ETL_Rtn!$C80:$C139,ETL_Rtn!F80:F139),"")</f>
        <v>0.18710555991065411</v>
      </c>
      <c r="M129" s="85">
        <f ca="1">IF(ISNUMBER(CORREL(ETL_Rtn!$C80:$C139,ETL_Rtn!G80:G139)),CORREL(ETL_Rtn!$C80:$C139,ETL_Rtn!G80:G139),"")</f>
        <v>0.37694135571320764</v>
      </c>
      <c r="N129" s="85">
        <f ca="1">IF(ISNUMBER(CORREL(ETL_Rtn!$C80:$C139,ETL_Rtn!H80:H139)),CORREL(ETL_Rtn!$C80:$C139,ETL_Rtn!H80:H139),"")</f>
        <v>0.19558449951019496</v>
      </c>
      <c r="O129" s="85">
        <f ca="1">IF(ISNUMBER(CORREL(ETL_Rtn!$C80:$C139,ETL_Rtn!I80:I139)),CORREL(ETL_Rtn!$C80:$C139,ETL_Rtn!I80:I139),"")</f>
        <v>0.81217922309747981</v>
      </c>
      <c r="P129" s="85">
        <f ca="1">IF(ISNUMBER(CORREL(ETL_Rtn!$C80:$C139,ETL_Rtn!J80:J139)),CORREL(ETL_Rtn!$C80:$C139,ETL_Rtn!J80:J139),"")</f>
        <v>0.73613831166577204</v>
      </c>
      <c r="Q129" s="85">
        <f ca="1">IF(ISNUMBER(CORREL(ETL_Rtn!$C80:$C139,ETL_Rtn!K80:K139)),CORREL(ETL_Rtn!$C80:$C139,ETL_Rtn!K80:K139),"")</f>
        <v>0.31476365275122931</v>
      </c>
      <c r="R129" s="85">
        <f ca="1">IF(ISNUMBER(CORREL(ETL_Rtn!$C80:$C139,ETL_Rtn!L80:L139)),CORREL(ETL_Rtn!$C80:$C139,ETL_Rtn!L80:L139),"")</f>
        <v>0.36982660964171193</v>
      </c>
      <c r="S129" s="85">
        <f ca="1">IF(ISNUMBER(CORREL(ETL_Rtn!$C80:$C139,ETL_Rtn!M80:M139)),CORREL(ETL_Rtn!$C80:$C139,ETL_Rtn!M80:M139),"")</f>
        <v>0.10789855211983282</v>
      </c>
      <c r="T129" s="85">
        <f ca="1">IF(ISNUMBER(CORREL(ETL_Rtn!$C80:$C139,ETL_Rtn!N80:N139)),CORREL(ETL_Rtn!$C80:$C139,ETL_Rtn!N80:N139),"")</f>
        <v>0.34922154948066941</v>
      </c>
      <c r="U129" s="85">
        <f ca="1">IF(ISNUMBER(CORREL(ETL_Rtn!$C80:$C139,ETL_Rtn!O80:O139)),CORREL(ETL_Rtn!$C80:$C139,ETL_Rtn!O80:O139),"")</f>
        <v>6.2631857577627154E-2</v>
      </c>
      <c r="V129" s="85">
        <f ca="1">IF(ISNUMBER(CORREL(ETL_Rtn!$C80:$C139,ETL_Rtn!P80:P139)),CORREL(ETL_Rtn!$C80:$C139,ETL_Rtn!P80:P139),"")</f>
        <v>0.36971314434731872</v>
      </c>
      <c r="W129" s="85">
        <f ca="1">IF(ISNUMBER(CORREL(ETL_Rtn!$C80:$C139,ETL_Rtn!Q80:Q139)),CORREL(ETL_Rtn!$C80:$C139,ETL_Rtn!Q80:Q139),"")</f>
        <v>0.12500144768351704</v>
      </c>
      <c r="X129" s="85">
        <f ca="1">IF(ISNUMBER(CORREL(ETL_Rtn!$C80:$C139,ETL_Rtn!R80:R139)),CORREL(ETL_Rtn!$C80:$C139,ETL_Rtn!R80:R139),"")</f>
        <v>0.12281813345637368</v>
      </c>
      <c r="Y129" s="85">
        <f ca="1">IF(ISNUMBER(CORREL(ETL_Rtn!$C80:$C139,ETL_Rtn!S80:S139)),CORREL(ETL_Rtn!$C80:$C139,ETL_Rtn!S80:S139),"")</f>
        <v>0.20550079705769772</v>
      </c>
      <c r="Z129" s="85">
        <f ca="1">IF(ISNUMBER(CORREL(ETL_Rtn!$C80:$C139,ETL_Rtn!T80:T139)),CORREL(ETL_Rtn!$C80:$C139,ETL_Rtn!T80:T139),"")</f>
        <v>0.29799968793344778</v>
      </c>
      <c r="AA129" s="85">
        <f ca="1">IF(ISNUMBER(CORREL(ETL_Rtn!$C80:$C139,ETL_Rtn!U80:U139)),CORREL(ETL_Rtn!$C80:$C139,ETL_Rtn!U80:U139),"")</f>
        <v>-4.7244879342880221E-2</v>
      </c>
      <c r="AB129" s="85">
        <f ca="1">IF(ISNUMBER(CORREL(ETL_Rtn!$C80:$C139,ETL_Rtn!V80:V139)),CORREL(ETL_Rtn!$C80:$C139,ETL_Rtn!V80:V139),"")</f>
        <v>-0.22445031101317039</v>
      </c>
      <c r="AC129" s="85">
        <f ca="1">IF(ISNUMBER(CORREL(ETL_Rtn!$C80:$C139,ETL_Rtn!W80:W139)),CORREL(ETL_Rtn!$C80:$C139,ETL_Rtn!W80:W139),"")</f>
        <v>-0.21638929862004075</v>
      </c>
      <c r="AD129" s="85">
        <f ca="1">IF(ISNUMBER(CORREL(ETL_Rtn!$C80:$C139,ETL_Rtn!X80:X139)),CORREL(ETL_Rtn!$C80:$C139,ETL_Rtn!X80:X139),"")</f>
        <v>-0.20796890065372931</v>
      </c>
      <c r="AE129" s="85">
        <f ca="1">IF(ISNUMBER(CORREL(ETL_Rtn!$C80:$C139,ETL_Rtn!Y80:Y139)),CORREL(ETL_Rtn!$C80:$C139,ETL_Rtn!Y80:Y139),"")</f>
        <v>-0.24529066775885636</v>
      </c>
      <c r="AF129" s="85">
        <f ca="1">IF(ISNUMBER(CORREL(ETL_Rtn!$C80:$C139,ETL_Rtn!Z80:Z139)),CORREL(ETL_Rtn!$C80:$C139,ETL_Rtn!Z80:Z139),"")</f>
        <v>-0.25287678469825053</v>
      </c>
      <c r="AG129" s="85">
        <f ca="1">IF(ISNUMBER(CORREL(ETL_Rtn!$C80:$C139,ETL_Rtn!AA80:AA139)),CORREL(ETL_Rtn!$C80:$C139,ETL_Rtn!AA80:AA139),"")</f>
        <v>-0.28048538134985795</v>
      </c>
      <c r="AH129" s="85">
        <f ca="1">IF(ISNUMBER(CORREL(ETL_Rtn!$C80:$C139,ETL_Rtn!AB80:AB139)),CORREL(ETL_Rtn!$C80:$C139,ETL_Rtn!AB80:AB139),"")</f>
        <v>-0.24221845028071343</v>
      </c>
      <c r="AI129" s="85">
        <f ca="1">IF(ISNUMBER(CORREL(ETL_Rtn!$C80:$C139,ETL_Rtn!AC80:AC139)),CORREL(ETL_Rtn!$C80:$C139,ETL_Rtn!AC80:AC139),"")</f>
        <v>0.16818784550243426</v>
      </c>
      <c r="AJ129" s="85">
        <f ca="1">IF(ISNUMBER(CORREL(ETL_Rtn!$C80:$C139,ETL_Rtn!AD80:AD139)),CORREL(ETL_Rtn!$C80:$C139,ETL_Rtn!AD80:AD139),"")</f>
        <v>2.0025812317191891E-2</v>
      </c>
      <c r="AK129" s="85">
        <f ca="1">IF(ISNUMBER(CORREL(ETL_Rtn!$C80:$C139,ETL_Rtn!AE80:AE139)),CORREL(ETL_Rtn!$C80:$C139,ETL_Rtn!AE80:AE139),"")</f>
        <v>-0.19404129944295431</v>
      </c>
      <c r="AL129" s="85">
        <f ca="1">IF(ISNUMBER(CORREL(ETL_Rtn!$C80:$C139,ETL_Rtn!AF80:AF139)),CORREL(ETL_Rtn!$C80:$C139,ETL_Rtn!AF80:AF139),"")</f>
        <v>-0.20571150452696571</v>
      </c>
      <c r="AM129" s="85">
        <f ca="1">IF(ISNUMBER(CORREL(ETL_Rtn!$C80:$C139,ETL_Rtn!AG80:AG139)),CORREL(ETL_Rtn!$C80:$C139,ETL_Rtn!AG80:AG139),"")</f>
        <v>-3.4260237552020123E-2</v>
      </c>
      <c r="AN129" s="85">
        <f ca="1">IF(ISNUMBER(CORREL(ETL_Rtn!$C80:$C139,ETL_Rtn!AH80:AH139)),CORREL(ETL_Rtn!$C80:$C139,ETL_Rtn!AH80:AH139),"")</f>
        <v>-0.15377207661970446</v>
      </c>
      <c r="AO129" s="85">
        <f ca="1">IF(ISNUMBER(CORREL(ETL_Rtn!$C80:$C139,ETL_Rtn!AI80:AI139)),CORREL(ETL_Rtn!$C80:$C139,ETL_Rtn!AI80:AI139),"")</f>
        <v>-0.23848284949385665</v>
      </c>
      <c r="AP129" s="85">
        <f ca="1">IF(ISNUMBER(CORREL(ETL_Rtn!$C80:$C139,ETL_Rtn!AJ80:AJ139)),CORREL(ETL_Rtn!$C80:$C139,ETL_Rtn!AJ80:AJ139),"")</f>
        <v>-0.18119460563975326</v>
      </c>
      <c r="AQ129" s="85">
        <f ca="1">IF(ISNUMBER(CORREL(ETL_Rtn!$C80:$C139,ETL_Rtn!AK80:AK139)),CORREL(ETL_Rtn!$C80:$C139,ETL_Rtn!AK80:AK139),"")</f>
        <v>-0.19281857946059974</v>
      </c>
      <c r="AR129" s="85">
        <f ca="1">IF(ISNUMBER(CORREL(ETL_Rtn!$C80:$C139,ETL_Rtn!AL80:AL139)),CORREL(ETL_Rtn!$C80:$C139,ETL_Rtn!AL80:AL139),"")</f>
        <v>-0.12968151777194711</v>
      </c>
      <c r="AS129" s="85">
        <f ca="1">IF(ISNUMBER(CORREL(ETL_Rtn!$C80:$C139,ETL_Rtn!AM80:AM139)),CORREL(ETL_Rtn!$C80:$C139,ETL_Rtn!AM80:AM139),"")</f>
        <v>0.27355592042810628</v>
      </c>
      <c r="AT129" s="85">
        <f ca="1">IF(ISNUMBER(CORREL(ETL_Rtn!$C80:$C139,ETL_Rtn!AN80:AN139)),CORREL(ETL_Rtn!$C80:$C139,ETL_Rtn!AN80:AN139),"")</f>
        <v>0.32852530833981525</v>
      </c>
      <c r="AU129" s="85">
        <f ca="1">IF(ISNUMBER(CORREL(ETL_Rtn!$C80:$C139,ETL_Rtn!AO80:AO139)),CORREL(ETL_Rtn!$C80:$C139,ETL_Rtn!AO80:AO139),"")</f>
        <v>-5.7078239811601421E-2</v>
      </c>
      <c r="AV129" s="85">
        <f ca="1">IF(ISNUMBER(CORREL(ETL_Rtn!$C80:$C139,ETL_Rtn!AP80:AP139)),CORREL(ETL_Rtn!$C80:$C139,ETL_Rtn!AP80:AP139),"")</f>
        <v>0.13093980374939077</v>
      </c>
      <c r="AW129" s="85">
        <f ca="1">IF(ISNUMBER(CORREL(ETL_Rtn!$C80:$C139,ETL_Rtn!AQ80:AQ139)),CORREL(ETL_Rtn!$C80:$C139,ETL_Rtn!AQ80:AQ139),"")</f>
        <v>0.27777784799140781</v>
      </c>
      <c r="AX129" s="85">
        <f ca="1">IF(ISNUMBER(CORREL(ETL_Rtn!$C80:$C139,ETL_Rtn!AR80:AR139)),CORREL(ETL_Rtn!$C80:$C139,ETL_Rtn!AR80:AR139),"")</f>
        <v>0.3622957306801674</v>
      </c>
      <c r="AY129" s="85">
        <f ca="1">IF(ISNUMBER(CORREL(ETL_Rtn!$C80:$C139,ETL_Rtn!AS80:AS139)),CORREL(ETL_Rtn!$C80:$C139,ETL_Rtn!AS80:AS139),"")</f>
        <v>-0.1233219691263655</v>
      </c>
      <c r="AZ129" s="85">
        <f ca="1">IF(ISNUMBER(CORREL(ETL_Rtn!$C80:$C139,ETL_Rtn!AT80:AT139)),CORREL(ETL_Rtn!$C80:$C139,ETL_Rtn!AT80:AT139),"")</f>
        <v>-0.18705284478637349</v>
      </c>
      <c r="BA129" s="85">
        <f ca="1">IF(ISNUMBER(CORREL(ETL_Rtn!$C80:$C139,ETL_Rtn!AU80:AU139)),CORREL(ETL_Rtn!$C80:$C139,ETL_Rtn!AU80:AU139),"")</f>
        <v>-0.2330178885404843</v>
      </c>
      <c r="BB129" s="85">
        <f ca="1">IF(ISNUMBER(CORREL(ETL_Rtn!$C80:$C139,ETL_Rtn!AV80:AV139)),CORREL(ETL_Rtn!$C80:$C139,ETL_Rtn!AV80:AV139),"")</f>
        <v>-0.18754251832918428</v>
      </c>
      <c r="BC129" s="85">
        <f ca="1">IF(ISNUMBER(CORREL(ETL_Rtn!$C80:$C139,ETL_Rtn!AW80:AW139)),CORREL(ETL_Rtn!$C80:$C139,ETL_Rtn!AW80:AW139),"")</f>
        <v>-0.21921208069444154</v>
      </c>
      <c r="BD129" s="85">
        <f ca="1">IF(ISNUMBER(CORREL(ETL_Rtn!$C80:$C139,ETL_Rtn!AX80:AX139)),CORREL(ETL_Rtn!$C80:$C139,ETL_Rtn!AX80:AX139),"")</f>
        <v>-0.19473587826395777</v>
      </c>
      <c r="BE129" s="85">
        <f ca="1">IF(ISNUMBER(CORREL(ETL_Rtn!$C80:$C139,ETL_Rtn!AY80:AY139)),CORREL(ETL_Rtn!$C80:$C139,ETL_Rtn!AY80:AY139),"")</f>
        <v>-1.6684661768065639E-2</v>
      </c>
      <c r="BF129" s="85">
        <f ca="1">IF(ISNUMBER(CORREL(ETL_Rtn!$C80:$C139,ETL_Rtn!AZ80:AZ139)),CORREL(ETL_Rtn!$C80:$C139,ETL_Rtn!AZ80:AZ139),"")</f>
        <v>-0.27410599722624168</v>
      </c>
      <c r="BG129" s="85">
        <f ca="1">IF(ISNUMBER(CORREL(ETL_Rtn!$C80:$C139,ETL_Rtn!BA80:BA139)),CORREL(ETL_Rtn!$C80:$C139,ETL_Rtn!BA80:BA139),"")</f>
        <v>-0.34000876083706089</v>
      </c>
      <c r="BH129" s="85">
        <f ca="1">IF(ISNUMBER(CORREL(ETL_Rtn!$C80:$C139,ETL_Rtn!BB80:BB139)),CORREL(ETL_Rtn!$C80:$C139,ETL_Rtn!BB80:BB139),"")</f>
        <v>-0.14697838570134231</v>
      </c>
      <c r="BI129" s="85">
        <f ca="1">IF(ISNUMBER(CORREL(ETL_Rtn!$C80:$C139,ETL_Rtn!BC80:BC139)),CORREL(ETL_Rtn!$C80:$C139,ETL_Rtn!BC80:BC139),"")</f>
        <v>-0.26134403460870909</v>
      </c>
      <c r="BJ129" s="85">
        <f ca="1">IF(ISNUMBER(CORREL(ETL_Rtn!$C80:$C139,ETL_Rtn!BD80:BD139)),CORREL(ETL_Rtn!$C80:$C139,ETL_Rtn!BD80:BD139),"")</f>
        <v>-0.36549443192738695</v>
      </c>
      <c r="BK129" s="85">
        <f ca="1">IF(ISNUMBER(CORREL(ETL_Rtn!$C80:$C139,ETL_Rtn!BE80:BE139)),CORREL(ETL_Rtn!$C80:$C139,ETL_Rtn!BE80:BE139),"")</f>
        <v>-0.27094102268788711</v>
      </c>
      <c r="BL129" s="85">
        <f ca="1">IF(ISNUMBER(CORREL(ETL_Rtn!$C80:$C139,ETL_Rtn!BF80:BF139)),CORREL(ETL_Rtn!$C80:$C139,ETL_Rtn!BF80:BF139),"")</f>
        <v>4.1120530100257652E-2</v>
      </c>
      <c r="BM129" s="85">
        <f ca="1">IF(ISNUMBER(CORREL(ETL_Rtn!$C80:$C139,ETL_Rtn!BG80:BG139)),CORREL(ETL_Rtn!$C80:$C139,ETL_Rtn!BG80:BG139),"")</f>
        <v>1.203779846939557E-3</v>
      </c>
      <c r="BN129" s="85">
        <f ca="1">IF(ISNUMBER(CORREL(ETL_Rtn!$C80:$C139,ETL_Rtn!BH80:BH139)),CORREL(ETL_Rtn!$C80:$C139,ETL_Rtn!BH80:BH139),"")</f>
        <v>0.10713298744436034</v>
      </c>
      <c r="BO129" s="85">
        <f ca="1">IF(ISNUMBER(CORREL(ETL_Rtn!$C80:$C139,ETL_Rtn!BI80:BI139)),CORREL(ETL_Rtn!$C80:$C139,ETL_Rtn!BI80:BI139),"")</f>
        <v>4.6765111174243673E-2</v>
      </c>
      <c r="BP129" s="85">
        <f ca="1">IF(ISNUMBER(CORREL(ETL_Rtn!$C80:$C139,ETL_Rtn!BJ80:BJ139)),CORREL(ETL_Rtn!$C80:$C139,ETL_Rtn!BJ80:BJ139),"")</f>
        <v>-0.12892392111931752</v>
      </c>
      <c r="BQ129" s="85">
        <f ca="1">IF(ISNUMBER(CORREL(ETL_Rtn!$C80:$C139,ETL_Rtn!BK80:BK139)),CORREL(ETL_Rtn!$C80:$C139,ETL_Rtn!BK80:BK139),"")</f>
        <v>0.15441822110036926</v>
      </c>
      <c r="BR129" s="85">
        <f ca="1">IF(ISNUMBER(CORREL(ETL_Rtn!$C80:$C139,ETL_Rtn!BL80:BL139)),CORREL(ETL_Rtn!$C80:$C139,ETL_Rtn!BL80:BL139),"")</f>
        <v>1.8895635510747192E-2</v>
      </c>
      <c r="BS129" s="85">
        <f ca="1">IF(ISNUMBER(CORREL(ETL_Rtn!$C80:$C139,ETL_Rtn!BM80:BM139)),CORREL(ETL_Rtn!$C80:$C139,ETL_Rtn!BM80:BM139),"")</f>
        <v>5.0705937253969956E-2</v>
      </c>
      <c r="BT129" s="85">
        <f ca="1">IF(ISNUMBER(CORREL(ETL_Rtn!$C80:$C139,ETL_Rtn!BN80:BN139)),CORREL(ETL_Rtn!$C80:$C139,ETL_Rtn!BN80:BN139),"")</f>
        <v>0.1963457986625621</v>
      </c>
      <c r="BU129" s="85">
        <f ca="1">IF(ISNUMBER(CORREL(ETL_Rtn!$C80:$C139,ETL_Rtn!BO80:BO139)),CORREL(ETL_Rtn!$C80:$C139,ETL_Rtn!BO80:BO139),"")</f>
        <v>-1.452166547693517E-2</v>
      </c>
      <c r="BV129" s="85">
        <f ca="1">IF(ISNUMBER(CORREL(ETL_Rtn!$C80:$C139,ETL_Rtn!BP80:BP139)),CORREL(ETL_Rtn!$C80:$C139,ETL_Rtn!BP80:BP139),"")</f>
        <v>9.0430898985329397E-2</v>
      </c>
      <c r="BW129" s="85">
        <f ca="1">IF(ISNUMBER(CORREL(ETL_Rtn!$C80:$C139,ETL_Rtn!BQ80:BQ139)),CORREL(ETL_Rtn!$C80:$C139,ETL_Rtn!BQ80:BQ139),"")</f>
        <v>-0.32070606879165398</v>
      </c>
      <c r="BY129" s="85">
        <f ca="1">VLOOKUP($E129,ETL_Price!$B$5:$CB$187,Main!BY$51,0)</f>
        <v>2629.57</v>
      </c>
      <c r="BZ129" s="85">
        <f ca="1">VLOOKUP($E129,ETL_Price!$B$5:$CB$187,Main!BZ$51,0)</f>
        <v>3570.57</v>
      </c>
      <c r="CA129" s="85">
        <f ca="1">VLOOKUP($E129,ETL_Price!$B$5:$CB$187,Main!CA$51,0)</f>
        <v>72546.17</v>
      </c>
      <c r="CB129" s="85">
        <f ca="1">VLOOKUP($E129,ETL_Price!$B$5:$CB$187,Main!CB$51,0)</f>
        <v>22622.38</v>
      </c>
      <c r="CC129" s="85">
        <f ca="1">VLOOKUP($E129,ETL_Price!$B$5:$CB$187,Main!CC$51,0)</f>
        <v>28842.799999999999</v>
      </c>
      <c r="CD129" s="85">
        <f ca="1">VLOOKUP($E129,ETL_Price!$B$5:$CB$187,Main!CD$51,0)</f>
        <v>11484.69</v>
      </c>
      <c r="CE129" s="85">
        <f ca="1">VLOOKUP($E129,ETL_Price!$B$5:$CB$187,Main!CE$51,0)</f>
        <v>2157.94</v>
      </c>
      <c r="CF129" s="85">
        <f ca="1">VLOOKUP($E129,ETL_Price!$B$5:$CB$187,Main!CF$51,0)</f>
        <v>2424.06</v>
      </c>
      <c r="CG129" s="85">
        <f ca="1">VLOOKUP($E129,ETL_Price!$B$5:$CB$187,Main!CG$51,0)</f>
        <v>214.62610000000001</v>
      </c>
      <c r="CH129" s="85">
        <f ca="1">VLOOKUP($E129,ETL_Price!$B$5:$CB$187,Main!CH$51,0)</f>
        <v>268.79000000000002</v>
      </c>
      <c r="CI129" s="85">
        <f ca="1">VLOOKUP($E129,ETL_Price!$B$5:$CB$187,Main!CI$51,0)</f>
        <v>255.42</v>
      </c>
      <c r="CJ129" s="85">
        <f ca="1">VLOOKUP($E129,ETL_Price!$B$5:$CB$187,Main!CJ$51,0)</f>
        <v>234.78</v>
      </c>
      <c r="CK129" s="85">
        <f ca="1">VLOOKUP($E129,ETL_Price!$B$5:$CB$187,Main!CK$51,0)</f>
        <v>235.07149999999999</v>
      </c>
      <c r="CL129" s="85">
        <f ca="1">VLOOKUP($E129,ETL_Price!$B$5:$CB$187,Main!CL$51,0)</f>
        <v>224.39429999999999</v>
      </c>
      <c r="CM129" s="85">
        <f ca="1">VLOOKUP($E129,ETL_Price!$B$5:$CB$187,Main!CM$51,0)</f>
        <v>125.1695</v>
      </c>
      <c r="CN129" s="85">
        <f ca="1">VLOOKUP($E129,ETL_Price!$B$5:$CB$187,Main!CN$51,0)</f>
        <v>215.83269999999999</v>
      </c>
      <c r="CO129" s="85">
        <f ca="1">VLOOKUP($E129,ETL_Price!$B$5:$CB$187,Main!CO$51,0)</f>
        <v>70.17</v>
      </c>
      <c r="CP129" s="85">
        <f ca="1">VLOOKUP($E129,ETL_Price!$B$5:$CB$187,Main!CP$51,0)</f>
        <v>131.88</v>
      </c>
      <c r="CQ129" s="85">
        <f ca="1">VLOOKUP($E129,ETL_Price!$B$5:$CB$187,Main!CQ$51,0)</f>
        <v>482.6474</v>
      </c>
      <c r="CR129" s="85">
        <f ca="1">VLOOKUP($E129,ETL_Price!$B$5:$CB$187,Main!CR$51,0)</f>
        <v>217.9248</v>
      </c>
      <c r="CS129" s="85">
        <f ca="1">VLOOKUP($E129,ETL_Price!$B$5:$CB$187,Main!CS$51,0)</f>
        <v>256.23099999999999</v>
      </c>
      <c r="CT129" s="85">
        <f ca="1">VLOOKUP($E129,ETL_Price!$B$5:$CB$187,Main!CT$51,0)</f>
        <v>2044.26</v>
      </c>
      <c r="CU129" s="85">
        <f ca="1">VLOOKUP($E129,ETL_Price!$B$5:$CB$187,Main!CU$51,0)</f>
        <v>2199.5300000000002</v>
      </c>
      <c r="CV129" s="85">
        <f ca="1">VLOOKUP($E129,ETL_Price!$B$5:$CB$187,Main!CV$51,0)</f>
        <v>2892.76</v>
      </c>
      <c r="CW129" s="85">
        <f ca="1">VLOOKUP($E129,ETL_Price!$B$5:$CB$187,Main!CW$51,0)</f>
        <v>149.80350000000001</v>
      </c>
      <c r="CX129" s="85">
        <f ca="1">VLOOKUP($E129,ETL_Price!$B$5:$CB$187,Main!CX$51,0)</f>
        <v>1304.2460000000001</v>
      </c>
      <c r="CY129" s="85">
        <f ca="1">VLOOKUP($E129,ETL_Price!$B$5:$CB$187,Main!CY$51,0)</f>
        <v>214.44730000000001</v>
      </c>
      <c r="CZ129" s="85">
        <f ca="1">VLOOKUP($E129,ETL_Price!$B$5:$CB$187,Main!CZ$51,0)</f>
        <v>191.14019999999999</v>
      </c>
      <c r="DA129" s="85">
        <f ca="1">VLOOKUP($E129,ETL_Price!$B$5:$CB$187,Main!DA$51,0)</f>
        <v>286.8734</v>
      </c>
      <c r="DB129" s="85">
        <f ca="1">VLOOKUP($E129,ETL_Price!$B$5:$CB$187,Main!DB$51,0)</f>
        <v>203.67740000000001</v>
      </c>
      <c r="DC129" s="85">
        <f ca="1">VLOOKUP($E129,ETL_Price!$B$5:$CB$187,Main!DC$51,0)</f>
        <v>203.19720000000001</v>
      </c>
      <c r="DD129" s="85">
        <f ca="1">VLOOKUP($E129,ETL_Price!$B$5:$CB$187,Main!DD$51,0)</f>
        <v>225.5077</v>
      </c>
      <c r="DE129" s="85">
        <f ca="1">VLOOKUP($E129,ETL_Price!$B$5:$CB$187,Main!DE$51,0)</f>
        <v>219.56989999999999</v>
      </c>
      <c r="DF129" s="85">
        <f ca="1">VLOOKUP($E129,ETL_Price!$B$5:$CB$187,Main!DF$51,0)</f>
        <v>285.27809999999999</v>
      </c>
      <c r="DG129" s="85">
        <f ca="1">VLOOKUP($E129,ETL_Price!$B$5:$CB$187,Main!DG$51,0)</f>
        <v>2.3509000000000002</v>
      </c>
      <c r="DH129" s="85">
        <f ca="1">VLOOKUP($E129,ETL_Price!$B$5:$CB$187,Main!DH$51,0)</f>
        <v>0.32</v>
      </c>
      <c r="DI129" s="85">
        <f ca="1">VLOOKUP($E129,ETL_Price!$B$5:$CB$187,Main!DI$51,0)</f>
        <v>1.7759</v>
      </c>
      <c r="DJ129" s="85">
        <f ca="1">VLOOKUP($E129,ETL_Price!$B$5:$CB$187,Main!DJ$51,0)</f>
        <v>1.8866000000000001</v>
      </c>
      <c r="DK129" s="85">
        <f ca="1">VLOOKUP($E129,ETL_Price!$B$5:$CB$187,Main!DK$51,0)</f>
        <v>2.3026</v>
      </c>
      <c r="DL129" s="85">
        <f ca="1">VLOOKUP($E129,ETL_Price!$B$5:$CB$187,Main!DL$51,0)</f>
        <v>1.403</v>
      </c>
      <c r="DM129" s="85">
        <f ca="1">VLOOKUP($E129,ETL_Price!$B$5:$CB$187,Main!DM$51,0)</f>
        <v>30.2822</v>
      </c>
      <c r="DN129" s="85">
        <f ca="1">VLOOKUP($E129,ETL_Price!$B$5:$CB$187,Main!DN$51,0)</f>
        <v>1.56</v>
      </c>
      <c r="DO129" s="85">
        <f ca="1">VLOOKUP($E129,ETL_Price!$B$5:$CB$187,Main!DO$51,0)</f>
        <v>228.43</v>
      </c>
      <c r="DP129" s="85">
        <f ca="1">VLOOKUP($E129,ETL_Price!$B$5:$CB$187,Main!DP$51,0)</f>
        <v>109.059</v>
      </c>
      <c r="DQ129" s="85">
        <f ca="1">VLOOKUP($E129,ETL_Price!$B$5:$CB$187,Main!DQ$51,0)</f>
        <v>51.968000000000004</v>
      </c>
      <c r="DR129" s="85">
        <f ca="1">VLOOKUP($E129,ETL_Price!$B$5:$CB$187,Main!DR$51,0)</f>
        <v>319.101</v>
      </c>
      <c r="DS129" s="85">
        <f ca="1">VLOOKUP($E129,ETL_Price!$B$5:$CB$187,Main!DS$51,0)</f>
        <v>176.047</v>
      </c>
      <c r="DT129" s="85">
        <f ca="1">VLOOKUP($E129,ETL_Price!$B$5:$CB$187,Main!DT$51,0)</f>
        <v>227.33600000000001</v>
      </c>
      <c r="DU129" s="85">
        <f ca="1">VLOOKUP($E129,ETL_Price!$B$5:$CB$187,Main!DU$51,0)</f>
        <v>162.41800000000001</v>
      </c>
      <c r="DV129" s="85">
        <f ca="1">VLOOKUP($E129,ETL_Price!$B$5:$CB$187,Main!DV$51,0)</f>
        <v>437.63959999999997</v>
      </c>
      <c r="DW129" s="85">
        <f ca="1">VLOOKUP($E129,ETL_Price!$B$5:$CB$187,Main!DW$51,0)</f>
        <v>11.33</v>
      </c>
      <c r="DX129" s="85">
        <f ca="1">VLOOKUP($E129,ETL_Price!$B$5:$CB$187,Main!DX$51,0)</f>
        <v>17.940000000000001</v>
      </c>
      <c r="DY129" s="85">
        <f ca="1">VLOOKUP($E129,ETL_Price!$B$5:$CB$187,Main!DY$51,0)</f>
        <v>7.45</v>
      </c>
      <c r="DZ129" s="85">
        <f ca="1">VLOOKUP($E129,ETL_Price!$B$5:$CB$187,Main!DZ$51,0)</f>
        <v>4.16</v>
      </c>
      <c r="EA129" s="85">
        <f ca="1">VLOOKUP($E129,ETL_Price!$B$5:$CB$187,Main!EA$51,0)</f>
        <v>1261.5999999999999</v>
      </c>
      <c r="EB129" s="85">
        <f ca="1">VLOOKUP($E129,ETL_Price!$B$5:$CB$187,Main!EB$51,0)</f>
        <v>15.973000000000001</v>
      </c>
      <c r="EC129" s="85">
        <f ca="1">VLOOKUP($E129,ETL_Price!$B$5:$CB$187,Main!EC$51,0)</f>
        <v>57.62</v>
      </c>
      <c r="ED129" s="85">
        <f ca="1">VLOOKUP($E129,ETL_Price!$B$5:$CB$187,Main!ED$51,0)</f>
        <v>6.6181000000000001</v>
      </c>
      <c r="EE129" s="85">
        <f ca="1">VLOOKUP($E129,ETL_Price!$B$5:$CB$187,Main!EE$51,0)</f>
        <v>108.61</v>
      </c>
      <c r="EF129" s="85">
        <f ca="1">VLOOKUP($E129,ETL_Price!$B$5:$CB$187,Main!EF$51,0)</f>
        <v>1.1826000000000001</v>
      </c>
      <c r="EG129" s="85">
        <f ca="1">VLOOKUP($E129,ETL_Price!$B$5:$CB$187,Main!EG$51,0)</f>
        <v>1.3443000000000001</v>
      </c>
      <c r="EH129" s="85">
        <f ca="1">VLOOKUP($E129,ETL_Price!$B$5:$CB$187,Main!EH$51,0)</f>
        <v>112.6</v>
      </c>
      <c r="EI129" s="85">
        <f ca="1">VLOOKUP($E129,ETL_Price!$B$5:$CB$187,Main!EI$51,0)</f>
        <v>58.736699999999999</v>
      </c>
      <c r="EJ129" s="85">
        <f ca="1">VLOOKUP($E129,ETL_Price!$B$5:$CB$187,Main!EJ$51,0)</f>
        <v>13.4489</v>
      </c>
      <c r="EK129" s="85">
        <f ca="1">VLOOKUP($E129,ETL_Price!$B$5:$CB$187,Main!EK$51,0)</f>
        <v>3.2423999999999999</v>
      </c>
    </row>
    <row r="130" spans="3:141">
      <c r="C130" s="85">
        <f>MATCH(E130,ETL_Price!$B$5:$B$187,0)</f>
        <v>77</v>
      </c>
      <c r="E130" s="119">
        <f>IF(ISNUMBER(Equities!$C82),Equities!B82,"")</f>
        <v>43073</v>
      </c>
      <c r="F130" s="120">
        <f ca="1">IF(ISNUMBER(OFFSET(INDIRECT($F$50),Main!$C130,1)),OFFSET(INDIRECT($F$50),Main!$C130,1)/100,"")</f>
        <v>0.143508</v>
      </c>
      <c r="G130" s="120">
        <f ca="1">IF(ISNUMBER(VLOOKUP($E130,ETL_Price!$B$5:$DV$187,G$50,0)),VLOOKUP($E130,ETL_Price!$B$5:$DV$187,G$50,0)/100,"")</f>
        <v>5.1100000000000007E-2</v>
      </c>
      <c r="H130" s="120">
        <f ca="1">IF(ISNUMBER(VLOOKUP($E130,ETL_Price!$B$5:$DV$187,H$50,0)),VLOOKUP($E130,ETL_Price!$B$5:$DV$187,H$50,0)/100,"")</f>
        <v>0.1246</v>
      </c>
      <c r="I130" s="120">
        <f ca="1">IF(ISNUMBER(VLOOKUP($E130,ETL_Price!$B$5:$DV$187,I$50,0)),VLOOKUP($E130,ETL_Price!$B$5:$DV$187,I$50,0)/100,"")</f>
        <v>0.17550000000000002</v>
      </c>
      <c r="K130" s="85">
        <f ca="1">IF(ISNUMBER(CORREL(ETL_Rtn!$C81:$C140,ETL_Rtn!E81:E140)),CORREL(ETL_Rtn!$C81:$C140,ETL_Rtn!E81:E140),"")</f>
        <v>0.28404589142955872</v>
      </c>
      <c r="L130" s="85">
        <f ca="1">IF(ISNUMBER(CORREL(ETL_Rtn!$C81:$C140,ETL_Rtn!F81:F140)),CORREL(ETL_Rtn!$C81:$C140,ETL_Rtn!F81:F140),"")</f>
        <v>0.18129234824839874</v>
      </c>
      <c r="M130" s="85">
        <f ca="1">IF(ISNUMBER(CORREL(ETL_Rtn!$C81:$C140,ETL_Rtn!G81:G140)),CORREL(ETL_Rtn!$C81:$C140,ETL_Rtn!G81:G140),"")</f>
        <v>0.36899626674932429</v>
      </c>
      <c r="N130" s="85">
        <f ca="1">IF(ISNUMBER(CORREL(ETL_Rtn!$C81:$C140,ETL_Rtn!H81:H140)),CORREL(ETL_Rtn!$C81:$C140,ETL_Rtn!H81:H140),"")</f>
        <v>0.17539673758642285</v>
      </c>
      <c r="O130" s="85">
        <f ca="1">IF(ISNUMBER(CORREL(ETL_Rtn!$C81:$C140,ETL_Rtn!I81:I140)),CORREL(ETL_Rtn!$C81:$C140,ETL_Rtn!I81:I140),"")</f>
        <v>0.80488723103048954</v>
      </c>
      <c r="P130" s="85">
        <f ca="1">IF(ISNUMBER(CORREL(ETL_Rtn!$C81:$C140,ETL_Rtn!J81:J140)),CORREL(ETL_Rtn!$C81:$C140,ETL_Rtn!J81:J140),"")</f>
        <v>0.74223488507566171</v>
      </c>
      <c r="Q130" s="85">
        <f ca="1">IF(ISNUMBER(CORREL(ETL_Rtn!$C81:$C140,ETL_Rtn!K81:K140)),CORREL(ETL_Rtn!$C81:$C140,ETL_Rtn!K81:K140),"")</f>
        <v>0.30710771805283593</v>
      </c>
      <c r="R130" s="85">
        <f ca="1">IF(ISNUMBER(CORREL(ETL_Rtn!$C81:$C140,ETL_Rtn!L81:L140)),CORREL(ETL_Rtn!$C81:$C140,ETL_Rtn!L81:L140),"")</f>
        <v>0.3580314179565145</v>
      </c>
      <c r="S130" s="85">
        <f ca="1">IF(ISNUMBER(CORREL(ETL_Rtn!$C81:$C140,ETL_Rtn!M81:M140)),CORREL(ETL_Rtn!$C81:$C140,ETL_Rtn!M81:M140),"")</f>
        <v>8.9923556419621381E-2</v>
      </c>
      <c r="T130" s="85">
        <f ca="1">IF(ISNUMBER(CORREL(ETL_Rtn!$C81:$C140,ETL_Rtn!N81:N140)),CORREL(ETL_Rtn!$C81:$C140,ETL_Rtn!N81:N140),"")</f>
        <v>0.32228116039477572</v>
      </c>
      <c r="U130" s="85">
        <f ca="1">IF(ISNUMBER(CORREL(ETL_Rtn!$C81:$C140,ETL_Rtn!O81:O140)),CORREL(ETL_Rtn!$C81:$C140,ETL_Rtn!O81:O140),"")</f>
        <v>2.8574427337603771E-2</v>
      </c>
      <c r="V130" s="85">
        <f ca="1">IF(ISNUMBER(CORREL(ETL_Rtn!$C81:$C140,ETL_Rtn!P81:P140)),CORREL(ETL_Rtn!$C81:$C140,ETL_Rtn!P81:P140),"")</f>
        <v>0.34331439415668941</v>
      </c>
      <c r="W130" s="85">
        <f ca="1">IF(ISNUMBER(CORREL(ETL_Rtn!$C81:$C140,ETL_Rtn!Q81:Q140)),CORREL(ETL_Rtn!$C81:$C140,ETL_Rtn!Q81:Q140),"")</f>
        <v>0.13019453220604621</v>
      </c>
      <c r="X130" s="85">
        <f ca="1">IF(ISNUMBER(CORREL(ETL_Rtn!$C81:$C140,ETL_Rtn!R81:R140)),CORREL(ETL_Rtn!$C81:$C140,ETL_Rtn!R81:R140),"")</f>
        <v>9.9829472824199655E-2</v>
      </c>
      <c r="Y130" s="85">
        <f ca="1">IF(ISNUMBER(CORREL(ETL_Rtn!$C81:$C140,ETL_Rtn!S81:S140)),CORREL(ETL_Rtn!$C81:$C140,ETL_Rtn!S81:S140),"")</f>
        <v>0.17525174339978952</v>
      </c>
      <c r="Z130" s="85">
        <f ca="1">IF(ISNUMBER(CORREL(ETL_Rtn!$C81:$C140,ETL_Rtn!T81:T140)),CORREL(ETL_Rtn!$C81:$C140,ETL_Rtn!T81:T140),"")</f>
        <v>0.30387040069349308</v>
      </c>
      <c r="AA130" s="85">
        <f ca="1">IF(ISNUMBER(CORREL(ETL_Rtn!$C81:$C140,ETL_Rtn!U81:U140)),CORREL(ETL_Rtn!$C81:$C140,ETL_Rtn!U81:U140),"")</f>
        <v>-9.2003701358166018E-2</v>
      </c>
      <c r="AB130" s="85">
        <f ca="1">IF(ISNUMBER(CORREL(ETL_Rtn!$C81:$C140,ETL_Rtn!V81:V140)),CORREL(ETL_Rtn!$C81:$C140,ETL_Rtn!V81:V140),"")</f>
        <v>-0.27446947934562738</v>
      </c>
      <c r="AC130" s="85">
        <f ca="1">IF(ISNUMBER(CORREL(ETL_Rtn!$C81:$C140,ETL_Rtn!W81:W140)),CORREL(ETL_Rtn!$C81:$C140,ETL_Rtn!W81:W140),"")</f>
        <v>-0.21720015845606724</v>
      </c>
      <c r="AD130" s="85">
        <f ca="1">IF(ISNUMBER(CORREL(ETL_Rtn!$C81:$C140,ETL_Rtn!X81:X140)),CORREL(ETL_Rtn!$C81:$C140,ETL_Rtn!X81:X140),"")</f>
        <v>-0.21345133562137858</v>
      </c>
      <c r="AE130" s="85">
        <f ca="1">IF(ISNUMBER(CORREL(ETL_Rtn!$C81:$C140,ETL_Rtn!Y81:Y140)),CORREL(ETL_Rtn!$C81:$C140,ETL_Rtn!Y81:Y140),"")</f>
        <v>-0.23651552805664861</v>
      </c>
      <c r="AF130" s="85">
        <f ca="1">IF(ISNUMBER(CORREL(ETL_Rtn!$C81:$C140,ETL_Rtn!Z81:Z140)),CORREL(ETL_Rtn!$C81:$C140,ETL_Rtn!Z81:Z140),"")</f>
        <v>-0.23539038855763561</v>
      </c>
      <c r="AG130" s="85">
        <f ca="1">IF(ISNUMBER(CORREL(ETL_Rtn!$C81:$C140,ETL_Rtn!AA81:AA140)),CORREL(ETL_Rtn!$C81:$C140,ETL_Rtn!AA81:AA140),"")</f>
        <v>-0.26652134736317779</v>
      </c>
      <c r="AH130" s="85">
        <f ca="1">IF(ISNUMBER(CORREL(ETL_Rtn!$C81:$C140,ETL_Rtn!AB81:AB140)),CORREL(ETL_Rtn!$C81:$C140,ETL_Rtn!AB81:AB140),"")</f>
        <v>-0.21874504977902989</v>
      </c>
      <c r="AI130" s="85">
        <f ca="1">IF(ISNUMBER(CORREL(ETL_Rtn!$C81:$C140,ETL_Rtn!AC81:AC140)),CORREL(ETL_Rtn!$C81:$C140,ETL_Rtn!AC81:AC140),"")</f>
        <v>0.16338695278198709</v>
      </c>
      <c r="AJ130" s="85">
        <f ca="1">IF(ISNUMBER(CORREL(ETL_Rtn!$C81:$C140,ETL_Rtn!AD81:AD140)),CORREL(ETL_Rtn!$C81:$C140,ETL_Rtn!AD81:AD140),"")</f>
        <v>2.8576900697209189E-2</v>
      </c>
      <c r="AK130" s="85">
        <f ca="1">IF(ISNUMBER(CORREL(ETL_Rtn!$C81:$C140,ETL_Rtn!AE81:AE140)),CORREL(ETL_Rtn!$C81:$C140,ETL_Rtn!AE81:AE140),"")</f>
        <v>-0.18566600260759306</v>
      </c>
      <c r="AL130" s="85">
        <f ca="1">IF(ISNUMBER(CORREL(ETL_Rtn!$C81:$C140,ETL_Rtn!AF81:AF140)),CORREL(ETL_Rtn!$C81:$C140,ETL_Rtn!AF81:AF140),"")</f>
        <v>-0.1965632193067533</v>
      </c>
      <c r="AM130" s="85">
        <f ca="1">IF(ISNUMBER(CORREL(ETL_Rtn!$C81:$C140,ETL_Rtn!AG81:AG140)),CORREL(ETL_Rtn!$C81:$C140,ETL_Rtn!AG81:AG140),"")</f>
        <v>-3.4411951191038737E-2</v>
      </c>
      <c r="AN130" s="85">
        <f ca="1">IF(ISNUMBER(CORREL(ETL_Rtn!$C81:$C140,ETL_Rtn!AH81:AH140)),CORREL(ETL_Rtn!$C81:$C140,ETL_Rtn!AH81:AH140),"")</f>
        <v>-0.14447271201414885</v>
      </c>
      <c r="AO130" s="85">
        <f ca="1">IF(ISNUMBER(CORREL(ETL_Rtn!$C81:$C140,ETL_Rtn!AI81:AI140)),CORREL(ETL_Rtn!$C81:$C140,ETL_Rtn!AI81:AI140),"")</f>
        <v>-0.23558094662926965</v>
      </c>
      <c r="AP130" s="85">
        <f ca="1">IF(ISNUMBER(CORREL(ETL_Rtn!$C81:$C140,ETL_Rtn!AJ81:AJ140)),CORREL(ETL_Rtn!$C81:$C140,ETL_Rtn!AJ81:AJ140),"")</f>
        <v>-0.17021450261089674</v>
      </c>
      <c r="AQ130" s="85">
        <f ca="1">IF(ISNUMBER(CORREL(ETL_Rtn!$C81:$C140,ETL_Rtn!AK81:AK140)),CORREL(ETL_Rtn!$C81:$C140,ETL_Rtn!AK81:AK140),"")</f>
        <v>-0.17860105355191938</v>
      </c>
      <c r="AR130" s="85">
        <f ca="1">IF(ISNUMBER(CORREL(ETL_Rtn!$C81:$C140,ETL_Rtn!AL81:AL140)),CORREL(ETL_Rtn!$C81:$C140,ETL_Rtn!AL81:AL140),"")</f>
        <v>-0.12068356521480976</v>
      </c>
      <c r="AS130" s="85">
        <f ca="1">IF(ISNUMBER(CORREL(ETL_Rtn!$C81:$C140,ETL_Rtn!AM81:AM140)),CORREL(ETL_Rtn!$C81:$C140,ETL_Rtn!AM81:AM140),"")</f>
        <v>0.25960542574795853</v>
      </c>
      <c r="AT130" s="85">
        <f ca="1">IF(ISNUMBER(CORREL(ETL_Rtn!$C81:$C140,ETL_Rtn!AN81:AN140)),CORREL(ETL_Rtn!$C81:$C140,ETL_Rtn!AN81:AN140),"")</f>
        <v>0.31120926745380784</v>
      </c>
      <c r="AU130" s="85">
        <f ca="1">IF(ISNUMBER(CORREL(ETL_Rtn!$C81:$C140,ETL_Rtn!AO81:AO140)),CORREL(ETL_Rtn!$C81:$C140,ETL_Rtn!AO81:AO140),"")</f>
        <v>-6.2503819029953167E-2</v>
      </c>
      <c r="AV130" s="85">
        <f ca="1">IF(ISNUMBER(CORREL(ETL_Rtn!$C81:$C140,ETL_Rtn!AP81:AP140)),CORREL(ETL_Rtn!$C81:$C140,ETL_Rtn!AP81:AP140),"")</f>
        <v>0.10299475939987261</v>
      </c>
      <c r="AW130" s="85">
        <f ca="1">IF(ISNUMBER(CORREL(ETL_Rtn!$C81:$C140,ETL_Rtn!AQ81:AQ140)),CORREL(ETL_Rtn!$C81:$C140,ETL_Rtn!AQ81:AQ140),"")</f>
        <v>0.26114735499664382</v>
      </c>
      <c r="AX130" s="85">
        <f ca="1">IF(ISNUMBER(CORREL(ETL_Rtn!$C81:$C140,ETL_Rtn!AR81:AR140)),CORREL(ETL_Rtn!$C81:$C140,ETL_Rtn!AR81:AR140),"")</f>
        <v>0.37696764918380105</v>
      </c>
      <c r="AY130" s="85">
        <f ca="1">IF(ISNUMBER(CORREL(ETL_Rtn!$C81:$C140,ETL_Rtn!AS81:AS140)),CORREL(ETL_Rtn!$C81:$C140,ETL_Rtn!AS81:AS140),"")</f>
        <v>-0.13315002851415431</v>
      </c>
      <c r="AZ130" s="85">
        <f ca="1">IF(ISNUMBER(CORREL(ETL_Rtn!$C81:$C140,ETL_Rtn!AT81:AT140)),CORREL(ETL_Rtn!$C81:$C140,ETL_Rtn!AT81:AT140),"")</f>
        <v>-0.19588861820822023</v>
      </c>
      <c r="BA130" s="85">
        <f ca="1">IF(ISNUMBER(CORREL(ETL_Rtn!$C81:$C140,ETL_Rtn!AU81:AU140)),CORREL(ETL_Rtn!$C81:$C140,ETL_Rtn!AU81:AU140),"")</f>
        <v>-0.22634919504509049</v>
      </c>
      <c r="BB130" s="85">
        <f ca="1">IF(ISNUMBER(CORREL(ETL_Rtn!$C81:$C140,ETL_Rtn!AV81:AV140)),CORREL(ETL_Rtn!$C81:$C140,ETL_Rtn!AV81:AV140),"")</f>
        <v>-0.19238057122625046</v>
      </c>
      <c r="BC130" s="85">
        <f ca="1">IF(ISNUMBER(CORREL(ETL_Rtn!$C81:$C140,ETL_Rtn!AW81:AW140)),CORREL(ETL_Rtn!$C81:$C140,ETL_Rtn!AW81:AW140),"")</f>
        <v>-0.21156287612508864</v>
      </c>
      <c r="BD130" s="85">
        <f ca="1">IF(ISNUMBER(CORREL(ETL_Rtn!$C81:$C140,ETL_Rtn!AX81:AX140)),CORREL(ETL_Rtn!$C81:$C140,ETL_Rtn!AX81:AX140),"")</f>
        <v>-0.19422786403159234</v>
      </c>
      <c r="BE130" s="85">
        <f ca="1">IF(ISNUMBER(CORREL(ETL_Rtn!$C81:$C140,ETL_Rtn!AY81:AY140)),CORREL(ETL_Rtn!$C81:$C140,ETL_Rtn!AY81:AY140),"")</f>
        <v>-3.9716784002995435E-2</v>
      </c>
      <c r="BF130" s="85">
        <f ca="1">IF(ISNUMBER(CORREL(ETL_Rtn!$C81:$C140,ETL_Rtn!AZ81:AZ140)),CORREL(ETL_Rtn!$C81:$C140,ETL_Rtn!AZ81:AZ140),"")</f>
        <v>-0.27775365711276462</v>
      </c>
      <c r="BG130" s="85">
        <f ca="1">IF(ISNUMBER(CORREL(ETL_Rtn!$C81:$C140,ETL_Rtn!BA81:BA140)),CORREL(ETL_Rtn!$C81:$C140,ETL_Rtn!BA81:BA140),"")</f>
        <v>-0.34726439487058086</v>
      </c>
      <c r="BH130" s="85">
        <f ca="1">IF(ISNUMBER(CORREL(ETL_Rtn!$C81:$C140,ETL_Rtn!BB81:BB140)),CORREL(ETL_Rtn!$C81:$C140,ETL_Rtn!BB81:BB140),"")</f>
        <v>-0.14122448942766508</v>
      </c>
      <c r="BI130" s="85">
        <f ca="1">IF(ISNUMBER(CORREL(ETL_Rtn!$C81:$C140,ETL_Rtn!BC81:BC140)),CORREL(ETL_Rtn!$C81:$C140,ETL_Rtn!BC81:BC140),"")</f>
        <v>-0.28678447540527469</v>
      </c>
      <c r="BJ130" s="85">
        <f ca="1">IF(ISNUMBER(CORREL(ETL_Rtn!$C81:$C140,ETL_Rtn!BD81:BD140)),CORREL(ETL_Rtn!$C81:$C140,ETL_Rtn!BD81:BD140),"")</f>
        <v>-0.41695467516243212</v>
      </c>
      <c r="BK130" s="85">
        <f ca="1">IF(ISNUMBER(CORREL(ETL_Rtn!$C81:$C140,ETL_Rtn!BE81:BE140)),CORREL(ETL_Rtn!$C81:$C140,ETL_Rtn!BE81:BE140),"")</f>
        <v>-0.2833314900527098</v>
      </c>
      <c r="BL130" s="85">
        <f ca="1">IF(ISNUMBER(CORREL(ETL_Rtn!$C81:$C140,ETL_Rtn!BF81:BF140)),CORREL(ETL_Rtn!$C81:$C140,ETL_Rtn!BF81:BF140),"")</f>
        <v>5.9951125066091925E-2</v>
      </c>
      <c r="BM130" s="85">
        <f ca="1">IF(ISNUMBER(CORREL(ETL_Rtn!$C81:$C140,ETL_Rtn!BG81:BG140)),CORREL(ETL_Rtn!$C81:$C140,ETL_Rtn!BG81:BG140),"")</f>
        <v>-3.9946181331825897E-2</v>
      </c>
      <c r="BN130" s="85">
        <f ca="1">IF(ISNUMBER(CORREL(ETL_Rtn!$C81:$C140,ETL_Rtn!BH81:BH140)),CORREL(ETL_Rtn!$C81:$C140,ETL_Rtn!BH81:BH140),"")</f>
        <v>6.7075218064504227E-2</v>
      </c>
      <c r="BO130" s="85">
        <f ca="1">IF(ISNUMBER(CORREL(ETL_Rtn!$C81:$C140,ETL_Rtn!BI81:BI140)),CORREL(ETL_Rtn!$C81:$C140,ETL_Rtn!BI81:BI140),"")</f>
        <v>4.7755787173972129E-2</v>
      </c>
      <c r="BP130" s="85">
        <f ca="1">IF(ISNUMBER(CORREL(ETL_Rtn!$C81:$C140,ETL_Rtn!BJ81:BJ140)),CORREL(ETL_Rtn!$C81:$C140,ETL_Rtn!BJ81:BJ140),"")</f>
        <v>-0.13354978498181524</v>
      </c>
      <c r="BQ130" s="85">
        <f ca="1">IF(ISNUMBER(CORREL(ETL_Rtn!$C81:$C140,ETL_Rtn!BK81:BK140)),CORREL(ETL_Rtn!$C81:$C140,ETL_Rtn!BK81:BK140),"")</f>
        <v>0.15281027522583948</v>
      </c>
      <c r="BR130" s="85">
        <f ca="1">IF(ISNUMBER(CORREL(ETL_Rtn!$C81:$C140,ETL_Rtn!BL81:BL140)),CORREL(ETL_Rtn!$C81:$C140,ETL_Rtn!BL81:BL140),"")</f>
        <v>-1.0678652706959358E-3</v>
      </c>
      <c r="BS130" s="85">
        <f ca="1">IF(ISNUMBER(CORREL(ETL_Rtn!$C81:$C140,ETL_Rtn!BM81:BM140)),CORREL(ETL_Rtn!$C81:$C140,ETL_Rtn!BM81:BM140),"")</f>
        <v>3.6181680879901652E-2</v>
      </c>
      <c r="BT130" s="85">
        <f ca="1">IF(ISNUMBER(CORREL(ETL_Rtn!$C81:$C140,ETL_Rtn!BN81:BN140)),CORREL(ETL_Rtn!$C81:$C140,ETL_Rtn!BN81:BN140),"")</f>
        <v>0.21225298103027529</v>
      </c>
      <c r="BU130" s="85">
        <f ca="1">IF(ISNUMBER(CORREL(ETL_Rtn!$C81:$C140,ETL_Rtn!BO81:BO140)),CORREL(ETL_Rtn!$C81:$C140,ETL_Rtn!BO81:BO140),"")</f>
        <v>-2.2748972195994137E-2</v>
      </c>
      <c r="BV130" s="85">
        <f ca="1">IF(ISNUMBER(CORREL(ETL_Rtn!$C81:$C140,ETL_Rtn!BP81:BP140)),CORREL(ETL_Rtn!$C81:$C140,ETL_Rtn!BP81:BP140),"")</f>
        <v>7.7359059417507078E-2</v>
      </c>
      <c r="BW130" s="85">
        <f ca="1">IF(ISNUMBER(CORREL(ETL_Rtn!$C81:$C140,ETL_Rtn!BQ81:BQ140)),CORREL(ETL_Rtn!$C81:$C140,ETL_Rtn!BQ81:BQ140),"")</f>
        <v>-0.33295131899698333</v>
      </c>
      <c r="BY130" s="85">
        <f ca="1">VLOOKUP($E130,ETL_Price!$B$5:$CB$187,Main!BY$51,0)</f>
        <v>2639.44</v>
      </c>
      <c r="BZ130" s="85">
        <f ca="1">VLOOKUP($E130,ETL_Price!$B$5:$CB$187,Main!BZ$51,0)</f>
        <v>3576.22</v>
      </c>
      <c r="CA130" s="85">
        <f ca="1">VLOOKUP($E130,ETL_Price!$B$5:$CB$187,Main!CA$51,0)</f>
        <v>73090.17</v>
      </c>
      <c r="CB130" s="85">
        <f ca="1">VLOOKUP($E130,ETL_Price!$B$5:$CB$187,Main!CB$51,0)</f>
        <v>22707.16</v>
      </c>
      <c r="CC130" s="85">
        <f ca="1">VLOOKUP($E130,ETL_Price!$B$5:$CB$187,Main!CC$51,0)</f>
        <v>29138.28</v>
      </c>
      <c r="CD130" s="85">
        <f ca="1">VLOOKUP($E130,ETL_Price!$B$5:$CB$187,Main!CD$51,0)</f>
        <v>11518.07</v>
      </c>
      <c r="CE130" s="85">
        <f ca="1">VLOOKUP($E130,ETL_Price!$B$5:$CB$187,Main!CE$51,0)</f>
        <v>2160.67</v>
      </c>
      <c r="CF130" s="85">
        <f ca="1">VLOOKUP($E130,ETL_Price!$B$5:$CB$187,Main!CF$51,0)</f>
        <v>2428.3000000000002</v>
      </c>
      <c r="CG130" s="85">
        <f ca="1">VLOOKUP($E130,ETL_Price!$B$5:$CB$187,Main!CG$51,0)</f>
        <v>215.4263</v>
      </c>
      <c r="CH130" s="85">
        <f ca="1">VLOOKUP($E130,ETL_Price!$B$5:$CB$187,Main!CH$51,0)</f>
        <v>270.42</v>
      </c>
      <c r="CI130" s="85">
        <f ca="1">VLOOKUP($E130,ETL_Price!$B$5:$CB$187,Main!CI$51,0)</f>
        <v>256.62</v>
      </c>
      <c r="CJ130" s="85">
        <f ca="1">VLOOKUP($E130,ETL_Price!$B$5:$CB$187,Main!CJ$51,0)</f>
        <v>235.69</v>
      </c>
      <c r="CK130" s="85">
        <f ca="1">VLOOKUP($E130,ETL_Price!$B$5:$CB$187,Main!CK$51,0)</f>
        <v>234.7911</v>
      </c>
      <c r="CL130" s="85">
        <f ca="1">VLOOKUP($E130,ETL_Price!$B$5:$CB$187,Main!CL$51,0)</f>
        <v>225.3297</v>
      </c>
      <c r="CM130" s="85">
        <f ca="1">VLOOKUP($E130,ETL_Price!$B$5:$CB$187,Main!CM$51,0)</f>
        <v>125.79519999999999</v>
      </c>
      <c r="CN130" s="85">
        <f ca="1">VLOOKUP($E130,ETL_Price!$B$5:$CB$187,Main!CN$51,0)</f>
        <v>215.5573</v>
      </c>
      <c r="CO130" s="85">
        <f ca="1">VLOOKUP($E130,ETL_Price!$B$5:$CB$187,Main!CO$51,0)</f>
        <v>70.75</v>
      </c>
      <c r="CP130" s="85">
        <f ca="1">VLOOKUP($E130,ETL_Price!$B$5:$CB$187,Main!CP$51,0)</f>
        <v>132.66</v>
      </c>
      <c r="CQ130" s="85">
        <f ca="1">VLOOKUP($E130,ETL_Price!$B$5:$CB$187,Main!CQ$51,0)</f>
        <v>482.52190000000002</v>
      </c>
      <c r="CR130" s="85">
        <f ca="1">VLOOKUP($E130,ETL_Price!$B$5:$CB$187,Main!CR$51,0)</f>
        <v>217.96080000000001</v>
      </c>
      <c r="CS130" s="85">
        <f ca="1">VLOOKUP($E130,ETL_Price!$B$5:$CB$187,Main!CS$51,0)</f>
        <v>255.97149999999999</v>
      </c>
      <c r="CT130" s="85">
        <f ca="1">VLOOKUP($E130,ETL_Price!$B$5:$CB$187,Main!CT$51,0)</f>
        <v>2041.6</v>
      </c>
      <c r="CU130" s="85">
        <f ca="1">VLOOKUP($E130,ETL_Price!$B$5:$CB$187,Main!CU$51,0)</f>
        <v>2196.9499999999998</v>
      </c>
      <c r="CV130" s="85">
        <f ca="1">VLOOKUP($E130,ETL_Price!$B$5:$CB$187,Main!CV$51,0)</f>
        <v>2886.3</v>
      </c>
      <c r="CW130" s="85">
        <f ca="1">VLOOKUP($E130,ETL_Price!$B$5:$CB$187,Main!CW$51,0)</f>
        <v>149.8451</v>
      </c>
      <c r="CX130" s="85">
        <f ca="1">VLOOKUP($E130,ETL_Price!$B$5:$CB$187,Main!CX$51,0)</f>
        <v>1303.6469999999999</v>
      </c>
      <c r="CY130" s="85">
        <f ca="1">VLOOKUP($E130,ETL_Price!$B$5:$CB$187,Main!CY$51,0)</f>
        <v>214.3537</v>
      </c>
      <c r="CZ130" s="85">
        <f ca="1">VLOOKUP($E130,ETL_Price!$B$5:$CB$187,Main!CZ$51,0)</f>
        <v>191.0378</v>
      </c>
      <c r="DA130" s="85">
        <f ca="1">VLOOKUP($E130,ETL_Price!$B$5:$CB$187,Main!DA$51,0)</f>
        <v>286.8449</v>
      </c>
      <c r="DB130" s="85">
        <f ca="1">VLOOKUP($E130,ETL_Price!$B$5:$CB$187,Main!DB$51,0)</f>
        <v>203.56899999999999</v>
      </c>
      <c r="DC130" s="85">
        <f ca="1">VLOOKUP($E130,ETL_Price!$B$5:$CB$187,Main!DC$51,0)</f>
        <v>203.1591</v>
      </c>
      <c r="DD130" s="85">
        <f ca="1">VLOOKUP($E130,ETL_Price!$B$5:$CB$187,Main!DD$51,0)</f>
        <v>225.37540000000001</v>
      </c>
      <c r="DE130" s="85">
        <f ca="1">VLOOKUP($E130,ETL_Price!$B$5:$CB$187,Main!DE$51,0)</f>
        <v>219.3159</v>
      </c>
      <c r="DF130" s="85">
        <f ca="1">VLOOKUP($E130,ETL_Price!$B$5:$CB$187,Main!DF$51,0)</f>
        <v>285.03699999999998</v>
      </c>
      <c r="DG130" s="85">
        <f ca="1">VLOOKUP($E130,ETL_Price!$B$5:$CB$187,Main!DG$51,0)</f>
        <v>2.3723000000000001</v>
      </c>
      <c r="DH130" s="85">
        <f ca="1">VLOOKUP($E130,ETL_Price!$B$5:$CB$187,Main!DH$51,0)</f>
        <v>0.34399999999999997</v>
      </c>
      <c r="DI130" s="85">
        <f ca="1">VLOOKUP($E130,ETL_Price!$B$5:$CB$187,Main!DI$51,0)</f>
        <v>1.7776000000000001</v>
      </c>
      <c r="DJ130" s="85">
        <f ca="1">VLOOKUP($E130,ETL_Price!$B$5:$CB$187,Main!DJ$51,0)</f>
        <v>1.8988</v>
      </c>
      <c r="DK130" s="85">
        <f ca="1">VLOOKUP($E130,ETL_Price!$B$5:$CB$187,Main!DK$51,0)</f>
        <v>2.3300999999999998</v>
      </c>
      <c r="DL130" s="85">
        <f ca="1">VLOOKUP($E130,ETL_Price!$B$5:$CB$187,Main!DL$51,0)</f>
        <v>1.3940000000000001</v>
      </c>
      <c r="DM130" s="85">
        <f ca="1">VLOOKUP($E130,ETL_Price!$B$5:$CB$187,Main!DM$51,0)</f>
        <v>30.807600000000001</v>
      </c>
      <c r="DN130" s="85">
        <f ca="1">VLOOKUP($E130,ETL_Price!$B$5:$CB$187,Main!DN$51,0)</f>
        <v>1.69</v>
      </c>
      <c r="DO130" s="85">
        <f ca="1">VLOOKUP($E130,ETL_Price!$B$5:$CB$187,Main!DO$51,0)</f>
        <v>227.863</v>
      </c>
      <c r="DP130" s="85">
        <f ca="1">VLOOKUP($E130,ETL_Price!$B$5:$CB$187,Main!DP$51,0)</f>
        <v>109.53700000000001</v>
      </c>
      <c r="DQ130" s="85">
        <f ca="1">VLOOKUP($E130,ETL_Price!$B$5:$CB$187,Main!DQ$51,0)</f>
        <v>51.768000000000001</v>
      </c>
      <c r="DR130" s="85">
        <f ca="1">VLOOKUP($E130,ETL_Price!$B$5:$CB$187,Main!DR$51,0)</f>
        <v>318.70699999999999</v>
      </c>
      <c r="DS130" s="85">
        <f ca="1">VLOOKUP($E130,ETL_Price!$B$5:$CB$187,Main!DS$51,0)</f>
        <v>178.357</v>
      </c>
      <c r="DT130" s="85">
        <f ca="1">VLOOKUP($E130,ETL_Price!$B$5:$CB$187,Main!DT$51,0)</f>
        <v>227.27289999999999</v>
      </c>
      <c r="DU130" s="85">
        <f ca="1">VLOOKUP($E130,ETL_Price!$B$5:$CB$187,Main!DU$51,0)</f>
        <v>162.5043</v>
      </c>
      <c r="DV130" s="85">
        <f ca="1">VLOOKUP($E130,ETL_Price!$B$5:$CB$187,Main!DV$51,0)</f>
        <v>436.95030000000003</v>
      </c>
      <c r="DW130" s="85">
        <f ca="1">VLOOKUP($E130,ETL_Price!$B$5:$CB$187,Main!DW$51,0)</f>
        <v>11.68</v>
      </c>
      <c r="DX130" s="85">
        <f ca="1">VLOOKUP($E130,ETL_Price!$B$5:$CB$187,Main!DX$51,0)</f>
        <v>19.09</v>
      </c>
      <c r="DY130" s="85">
        <f ca="1">VLOOKUP($E130,ETL_Price!$B$5:$CB$187,Main!DY$51,0)</f>
        <v>7.5</v>
      </c>
      <c r="DZ130" s="85">
        <f ca="1">VLOOKUP($E130,ETL_Price!$B$5:$CB$187,Main!DZ$51,0)</f>
        <v>4.085</v>
      </c>
      <c r="EA130" s="85">
        <f ca="1">VLOOKUP($E130,ETL_Price!$B$5:$CB$187,Main!EA$51,0)</f>
        <v>1274.3</v>
      </c>
      <c r="EB130" s="85">
        <f ca="1">VLOOKUP($E130,ETL_Price!$B$5:$CB$187,Main!EB$51,0)</f>
        <v>16.283999999999999</v>
      </c>
      <c r="EC130" s="85">
        <f ca="1">VLOOKUP($E130,ETL_Price!$B$5:$CB$187,Main!EC$51,0)</f>
        <v>57.47</v>
      </c>
      <c r="ED130" s="85">
        <f ca="1">VLOOKUP($E130,ETL_Price!$B$5:$CB$187,Main!ED$51,0)</f>
        <v>6.6185999999999998</v>
      </c>
      <c r="EE130" s="85">
        <f ca="1">VLOOKUP($E130,ETL_Price!$B$5:$CB$187,Main!EE$51,0)</f>
        <v>108.63</v>
      </c>
      <c r="EF130" s="85">
        <f ca="1">VLOOKUP($E130,ETL_Price!$B$5:$CB$187,Main!EF$51,0)</f>
        <v>1.1865999999999999</v>
      </c>
      <c r="EG130" s="85">
        <f ca="1">VLOOKUP($E130,ETL_Price!$B$5:$CB$187,Main!EG$51,0)</f>
        <v>1.3479999999999999</v>
      </c>
      <c r="EH130" s="85">
        <f ca="1">VLOOKUP($E130,ETL_Price!$B$5:$CB$187,Main!EH$51,0)</f>
        <v>112.41</v>
      </c>
      <c r="EI130" s="85">
        <f ca="1">VLOOKUP($E130,ETL_Price!$B$5:$CB$187,Main!EI$51,0)</f>
        <v>58.8001</v>
      </c>
      <c r="EJ130" s="85">
        <f ca="1">VLOOKUP($E130,ETL_Price!$B$5:$CB$187,Main!EJ$51,0)</f>
        <v>13.5175</v>
      </c>
      <c r="EK130" s="85">
        <f ca="1">VLOOKUP($E130,ETL_Price!$B$5:$CB$187,Main!EK$51,0)</f>
        <v>3.2452999999999999</v>
      </c>
    </row>
    <row r="131" spans="3:141">
      <c r="C131" s="85">
        <f>MATCH(E131,ETL_Price!$B$5:$B$187,0)</f>
        <v>78</v>
      </c>
      <c r="E131" s="119">
        <f>IF(ISNUMBER(Equities!$C83),Equities!B83,"")</f>
        <v>43070</v>
      </c>
      <c r="F131" s="120">
        <f ca="1">IF(ISNUMBER(OFFSET(INDIRECT($F$50),Main!$C131,1)),OFFSET(INDIRECT($F$50),Main!$C131,1)/100,"")</f>
        <v>0.14329500000000001</v>
      </c>
      <c r="G131" s="120">
        <f ca="1">IF(ISNUMBER(VLOOKUP($E131,ETL_Price!$B$5:$DV$187,G$50,0)),VLOOKUP($E131,ETL_Price!$B$5:$DV$187,G$50,0)/100,"")</f>
        <v>5.4900000000000004E-2</v>
      </c>
      <c r="H131" s="120">
        <f ca="1">IF(ISNUMBER(VLOOKUP($E131,ETL_Price!$B$5:$DV$187,H$50,0)),VLOOKUP($E131,ETL_Price!$B$5:$DV$187,H$50,0)/100,"")</f>
        <v>0.1249</v>
      </c>
      <c r="I131" s="120">
        <f ca="1">IF(ISNUMBER(VLOOKUP($E131,ETL_Price!$B$5:$DV$187,I$50,0)),VLOOKUP($E131,ETL_Price!$B$5:$DV$187,I$50,0)/100,"")</f>
        <v>0.17530000000000001</v>
      </c>
      <c r="K131" s="85">
        <f ca="1">IF(ISNUMBER(CORREL(ETL_Rtn!$C82:$C141,ETL_Rtn!E82:E141)),CORREL(ETL_Rtn!$C82:$C141,ETL_Rtn!E82:E141),"")</f>
        <v>0.2935238897749799</v>
      </c>
      <c r="L131" s="85">
        <f ca="1">IF(ISNUMBER(CORREL(ETL_Rtn!$C82:$C141,ETL_Rtn!F82:F141)),CORREL(ETL_Rtn!$C82:$C141,ETL_Rtn!F82:F141),"")</f>
        <v>0.16310246181047217</v>
      </c>
      <c r="M131" s="85">
        <f ca="1">IF(ISNUMBER(CORREL(ETL_Rtn!$C82:$C141,ETL_Rtn!G82:G141)),CORREL(ETL_Rtn!$C82:$C141,ETL_Rtn!G82:G141),"")</f>
        <v>0.36211358118119219</v>
      </c>
      <c r="N131" s="85">
        <f ca="1">IF(ISNUMBER(CORREL(ETL_Rtn!$C82:$C141,ETL_Rtn!H82:H141)),CORREL(ETL_Rtn!$C82:$C141,ETL_Rtn!H82:H141),"")</f>
        <v>0.19131833967177431</v>
      </c>
      <c r="O131" s="85">
        <f ca="1">IF(ISNUMBER(CORREL(ETL_Rtn!$C82:$C141,ETL_Rtn!I82:I141)),CORREL(ETL_Rtn!$C82:$C141,ETL_Rtn!I82:I141),"")</f>
        <v>0.80585618199558762</v>
      </c>
      <c r="P131" s="85">
        <f ca="1">IF(ISNUMBER(CORREL(ETL_Rtn!$C82:$C141,ETL_Rtn!J82:J141)),CORREL(ETL_Rtn!$C82:$C141,ETL_Rtn!J82:J141),"")</f>
        <v>0.74095284219209967</v>
      </c>
      <c r="Q131" s="85">
        <f ca="1">IF(ISNUMBER(CORREL(ETL_Rtn!$C82:$C141,ETL_Rtn!K82:K141)),CORREL(ETL_Rtn!$C82:$C141,ETL_Rtn!K82:K141),"")</f>
        <v>0.3584725685349085</v>
      </c>
      <c r="R131" s="85">
        <f ca="1">IF(ISNUMBER(CORREL(ETL_Rtn!$C82:$C141,ETL_Rtn!L82:L141)),CORREL(ETL_Rtn!$C82:$C141,ETL_Rtn!L82:L141),"")</f>
        <v>0.37693867173140849</v>
      </c>
      <c r="S131" s="85">
        <f ca="1">IF(ISNUMBER(CORREL(ETL_Rtn!$C82:$C141,ETL_Rtn!M82:M141)),CORREL(ETL_Rtn!$C82:$C141,ETL_Rtn!M82:M141),"")</f>
        <v>9.0373695166828458E-2</v>
      </c>
      <c r="T131" s="85">
        <f ca="1">IF(ISNUMBER(CORREL(ETL_Rtn!$C82:$C141,ETL_Rtn!N82:N141)),CORREL(ETL_Rtn!$C82:$C141,ETL_Rtn!N82:N141),"")</f>
        <v>0.31354731539999792</v>
      </c>
      <c r="U131" s="85">
        <f ca="1">IF(ISNUMBER(CORREL(ETL_Rtn!$C82:$C141,ETL_Rtn!O82:O141)),CORREL(ETL_Rtn!$C82:$C141,ETL_Rtn!O82:O141),"")</f>
        <v>1.3961976842068952E-2</v>
      </c>
      <c r="V131" s="85">
        <f ca="1">IF(ISNUMBER(CORREL(ETL_Rtn!$C82:$C141,ETL_Rtn!P82:P141)),CORREL(ETL_Rtn!$C82:$C141,ETL_Rtn!P82:P141),"")</f>
        <v>0.335583634475417</v>
      </c>
      <c r="W131" s="85">
        <f ca="1">IF(ISNUMBER(CORREL(ETL_Rtn!$C82:$C141,ETL_Rtn!Q82:Q141)),CORREL(ETL_Rtn!$C82:$C141,ETL_Rtn!Q82:Q141),"")</f>
        <v>0.11684511643994458</v>
      </c>
      <c r="X131" s="85">
        <f ca="1">IF(ISNUMBER(CORREL(ETL_Rtn!$C82:$C141,ETL_Rtn!R82:R141)),CORREL(ETL_Rtn!$C82:$C141,ETL_Rtn!R82:R141),"")</f>
        <v>0.12816195825217752</v>
      </c>
      <c r="Y131" s="85">
        <f ca="1">IF(ISNUMBER(CORREL(ETL_Rtn!$C82:$C141,ETL_Rtn!S82:S141)),CORREL(ETL_Rtn!$C82:$C141,ETL_Rtn!S82:S141),"")</f>
        <v>0.15880086745301644</v>
      </c>
      <c r="Z131" s="85">
        <f ca="1">IF(ISNUMBER(CORREL(ETL_Rtn!$C82:$C141,ETL_Rtn!T82:T141)),CORREL(ETL_Rtn!$C82:$C141,ETL_Rtn!T82:T141),"")</f>
        <v>0.35966693755400342</v>
      </c>
      <c r="AA131" s="85">
        <f ca="1">IF(ISNUMBER(CORREL(ETL_Rtn!$C82:$C141,ETL_Rtn!U82:U141)),CORREL(ETL_Rtn!$C82:$C141,ETL_Rtn!U82:U141),"")</f>
        <v>-0.10921700418120876</v>
      </c>
      <c r="AB131" s="85">
        <f ca="1">IF(ISNUMBER(CORREL(ETL_Rtn!$C82:$C141,ETL_Rtn!V82:V141)),CORREL(ETL_Rtn!$C82:$C141,ETL_Rtn!V82:V141),"")</f>
        <v>-0.26911232844258987</v>
      </c>
      <c r="AC131" s="85">
        <f ca="1">IF(ISNUMBER(CORREL(ETL_Rtn!$C82:$C141,ETL_Rtn!W82:W141)),CORREL(ETL_Rtn!$C82:$C141,ETL_Rtn!W82:W141),"")</f>
        <v>-0.21182995811353139</v>
      </c>
      <c r="AD131" s="85">
        <f ca="1">IF(ISNUMBER(CORREL(ETL_Rtn!$C82:$C141,ETL_Rtn!X82:X141)),CORREL(ETL_Rtn!$C82:$C141,ETL_Rtn!X82:X141),"")</f>
        <v>-0.20812004056615613</v>
      </c>
      <c r="AE131" s="85">
        <f ca="1">IF(ISNUMBER(CORREL(ETL_Rtn!$C82:$C141,ETL_Rtn!Y82:Y141)),CORREL(ETL_Rtn!$C82:$C141,ETL_Rtn!Y82:Y141),"")</f>
        <v>-0.23065031262208652</v>
      </c>
      <c r="AF131" s="85">
        <f ca="1">IF(ISNUMBER(CORREL(ETL_Rtn!$C82:$C141,ETL_Rtn!Z82:Z141)),CORREL(ETL_Rtn!$C82:$C141,ETL_Rtn!Z82:Z141),"")</f>
        <v>-0.23170761786003402</v>
      </c>
      <c r="AG131" s="85">
        <f ca="1">IF(ISNUMBER(CORREL(ETL_Rtn!$C82:$C141,ETL_Rtn!AA82:AA141)),CORREL(ETL_Rtn!$C82:$C141,ETL_Rtn!AA82:AA141),"")</f>
        <v>-0.26137247287119281</v>
      </c>
      <c r="AH131" s="85">
        <f ca="1">IF(ISNUMBER(CORREL(ETL_Rtn!$C82:$C141,ETL_Rtn!AB82:AB141)),CORREL(ETL_Rtn!$C82:$C141,ETL_Rtn!AB82:AB141),"")</f>
        <v>-0.21641042076273487</v>
      </c>
      <c r="AI131" s="85">
        <f ca="1">IF(ISNUMBER(CORREL(ETL_Rtn!$C82:$C141,ETL_Rtn!AC82:AC141)),CORREL(ETL_Rtn!$C82:$C141,ETL_Rtn!AC82:AC141),"")</f>
        <v>0.17313156603150073</v>
      </c>
      <c r="AJ131" s="85">
        <f ca="1">IF(ISNUMBER(CORREL(ETL_Rtn!$C82:$C141,ETL_Rtn!AD82:AD141)),CORREL(ETL_Rtn!$C82:$C141,ETL_Rtn!AD82:AD141),"")</f>
        <v>2.3538628410848479E-2</v>
      </c>
      <c r="AK131" s="85">
        <f ca="1">IF(ISNUMBER(CORREL(ETL_Rtn!$C82:$C141,ETL_Rtn!AE82:AE141)),CORREL(ETL_Rtn!$C82:$C141,ETL_Rtn!AE82:AE141),"")</f>
        <v>-0.18090255915375128</v>
      </c>
      <c r="AL131" s="85">
        <f ca="1">IF(ISNUMBER(CORREL(ETL_Rtn!$C82:$C141,ETL_Rtn!AF82:AF141)),CORREL(ETL_Rtn!$C82:$C141,ETL_Rtn!AF82:AF141),"")</f>
        <v>-0.19174867493987263</v>
      </c>
      <c r="AM131" s="85">
        <f ca="1">IF(ISNUMBER(CORREL(ETL_Rtn!$C82:$C141,ETL_Rtn!AG82:AG141)),CORREL(ETL_Rtn!$C82:$C141,ETL_Rtn!AG82:AG141),"")</f>
        <v>-3.2261222218007368E-2</v>
      </c>
      <c r="AN131" s="85">
        <f ca="1">IF(ISNUMBER(CORREL(ETL_Rtn!$C82:$C141,ETL_Rtn!AH82:AH141)),CORREL(ETL_Rtn!$C82:$C141,ETL_Rtn!AH82:AH141),"")</f>
        <v>-0.14032840256685544</v>
      </c>
      <c r="AO131" s="85">
        <f ca="1">IF(ISNUMBER(CORREL(ETL_Rtn!$C82:$C141,ETL_Rtn!AI82:AI141)),CORREL(ETL_Rtn!$C82:$C141,ETL_Rtn!AI82:AI141),"")</f>
        <v>-0.22711302718255291</v>
      </c>
      <c r="AP131" s="85">
        <f ca="1">IF(ISNUMBER(CORREL(ETL_Rtn!$C82:$C141,ETL_Rtn!AJ82:AJ141)),CORREL(ETL_Rtn!$C82:$C141,ETL_Rtn!AJ82:AJ141),"")</f>
        <v>-0.16537607277925975</v>
      </c>
      <c r="AQ131" s="85">
        <f ca="1">IF(ISNUMBER(CORREL(ETL_Rtn!$C82:$C141,ETL_Rtn!AK82:AK141)),CORREL(ETL_Rtn!$C82:$C141,ETL_Rtn!AK82:AK141),"")</f>
        <v>-0.17361513966733411</v>
      </c>
      <c r="AR131" s="85">
        <f ca="1">IF(ISNUMBER(CORREL(ETL_Rtn!$C82:$C141,ETL_Rtn!AL82:AL141)),CORREL(ETL_Rtn!$C82:$C141,ETL_Rtn!AL82:AL141),"")</f>
        <v>-0.12041004425694229</v>
      </c>
      <c r="AS131" s="85">
        <f ca="1">IF(ISNUMBER(CORREL(ETL_Rtn!$C82:$C141,ETL_Rtn!AM82:AM141)),CORREL(ETL_Rtn!$C82:$C141,ETL_Rtn!AM82:AM141),"")</f>
        <v>0.25766828222503335</v>
      </c>
      <c r="AT131" s="85">
        <f ca="1">IF(ISNUMBER(CORREL(ETL_Rtn!$C82:$C141,ETL_Rtn!AN82:AN141)),CORREL(ETL_Rtn!$C82:$C141,ETL_Rtn!AN82:AN141),"")</f>
        <v>0.3013861700974606</v>
      </c>
      <c r="AU131" s="85">
        <f ca="1">IF(ISNUMBER(CORREL(ETL_Rtn!$C82:$C141,ETL_Rtn!AO82:AO141)),CORREL(ETL_Rtn!$C82:$C141,ETL_Rtn!AO82:AO141),"")</f>
        <v>-6.270946610457194E-2</v>
      </c>
      <c r="AV131" s="85">
        <f ca="1">IF(ISNUMBER(CORREL(ETL_Rtn!$C82:$C141,ETL_Rtn!AP82:AP141)),CORREL(ETL_Rtn!$C82:$C141,ETL_Rtn!AP82:AP141),"")</f>
        <v>9.1275660517251042E-2</v>
      </c>
      <c r="AW131" s="85">
        <f ca="1">IF(ISNUMBER(CORREL(ETL_Rtn!$C82:$C141,ETL_Rtn!AQ82:AQ141)),CORREL(ETL_Rtn!$C82:$C141,ETL_Rtn!AQ82:AQ141),"")</f>
        <v>0.25720813116813379</v>
      </c>
      <c r="AX131" s="85">
        <f ca="1">IF(ISNUMBER(CORREL(ETL_Rtn!$C82:$C141,ETL_Rtn!AR82:AR141)),CORREL(ETL_Rtn!$C82:$C141,ETL_Rtn!AR82:AR141),"")</f>
        <v>0.37865865728992681</v>
      </c>
      <c r="AY131" s="85">
        <f ca="1">IF(ISNUMBER(CORREL(ETL_Rtn!$C82:$C141,ETL_Rtn!AS82:AS141)),CORREL(ETL_Rtn!$C82:$C141,ETL_Rtn!AS82:AS141),"")</f>
        <v>-0.13592583333799627</v>
      </c>
      <c r="AZ131" s="85">
        <f ca="1">IF(ISNUMBER(CORREL(ETL_Rtn!$C82:$C141,ETL_Rtn!AT82:AT141)),CORREL(ETL_Rtn!$C82:$C141,ETL_Rtn!AT82:AT141),"")</f>
        <v>-0.28279887687796446</v>
      </c>
      <c r="BA131" s="85">
        <f ca="1">IF(ISNUMBER(CORREL(ETL_Rtn!$C82:$C141,ETL_Rtn!AU82:AU141)),CORREL(ETL_Rtn!$C82:$C141,ETL_Rtn!AU82:AU141),"")</f>
        <v>-0.21950911992978528</v>
      </c>
      <c r="BB131" s="85">
        <f ca="1">IF(ISNUMBER(CORREL(ETL_Rtn!$C82:$C141,ETL_Rtn!AV82:AV141)),CORREL(ETL_Rtn!$C82:$C141,ETL_Rtn!AV82:AV141),"")</f>
        <v>-0.19010725277270754</v>
      </c>
      <c r="BC131" s="85">
        <f ca="1">IF(ISNUMBER(CORREL(ETL_Rtn!$C82:$C141,ETL_Rtn!AW82:AW141)),CORREL(ETL_Rtn!$C82:$C141,ETL_Rtn!AW82:AW141),"")</f>
        <v>-0.20590920670750565</v>
      </c>
      <c r="BD131" s="85">
        <f ca="1">IF(ISNUMBER(CORREL(ETL_Rtn!$C82:$C141,ETL_Rtn!AX82:AX141)),CORREL(ETL_Rtn!$C82:$C141,ETL_Rtn!AX82:AX141),"")</f>
        <v>-0.1947391975017807</v>
      </c>
      <c r="BE131" s="85">
        <f ca="1">IF(ISNUMBER(CORREL(ETL_Rtn!$C82:$C141,ETL_Rtn!AY82:AY141)),CORREL(ETL_Rtn!$C82:$C141,ETL_Rtn!AY82:AY141),"")</f>
        <v>-2.8333725058289402E-2</v>
      </c>
      <c r="BF131" s="85">
        <f ca="1">IF(ISNUMBER(CORREL(ETL_Rtn!$C82:$C141,ETL_Rtn!AZ82:AZ141)),CORREL(ETL_Rtn!$C82:$C141,ETL_Rtn!AZ82:AZ141),"")</f>
        <v>-0.27461046498790892</v>
      </c>
      <c r="BG131" s="85">
        <f ca="1">IF(ISNUMBER(CORREL(ETL_Rtn!$C82:$C141,ETL_Rtn!BA82:BA141)),CORREL(ETL_Rtn!$C82:$C141,ETL_Rtn!BA82:BA141),"")</f>
        <v>-0.34557597547488994</v>
      </c>
      <c r="BH131" s="85">
        <f ca="1">IF(ISNUMBER(CORREL(ETL_Rtn!$C82:$C141,ETL_Rtn!BB82:BB141)),CORREL(ETL_Rtn!$C82:$C141,ETL_Rtn!BB82:BB141),"")</f>
        <v>-0.13666502189960372</v>
      </c>
      <c r="BI131" s="85">
        <f ca="1">IF(ISNUMBER(CORREL(ETL_Rtn!$C82:$C141,ETL_Rtn!BC82:BC141)),CORREL(ETL_Rtn!$C82:$C141,ETL_Rtn!BC82:BC141),"")</f>
        <v>-0.29190660795539086</v>
      </c>
      <c r="BJ131" s="85">
        <f ca="1">IF(ISNUMBER(CORREL(ETL_Rtn!$C82:$C141,ETL_Rtn!BD82:BD141)),CORREL(ETL_Rtn!$C82:$C141,ETL_Rtn!BD82:BD141),"")</f>
        <v>-0.41167758476403082</v>
      </c>
      <c r="BK131" s="85">
        <f ca="1">IF(ISNUMBER(CORREL(ETL_Rtn!$C82:$C141,ETL_Rtn!BE82:BE141)),CORREL(ETL_Rtn!$C82:$C141,ETL_Rtn!BE82:BE141),"")</f>
        <v>-0.29605604392597623</v>
      </c>
      <c r="BL131" s="85">
        <f ca="1">IF(ISNUMBER(CORREL(ETL_Rtn!$C82:$C141,ETL_Rtn!BF82:BF141)),CORREL(ETL_Rtn!$C82:$C141,ETL_Rtn!BF82:BF141),"")</f>
        <v>5.5079223184975774E-2</v>
      </c>
      <c r="BM131" s="85">
        <f ca="1">IF(ISNUMBER(CORREL(ETL_Rtn!$C82:$C141,ETL_Rtn!BG82:BG141)),CORREL(ETL_Rtn!$C82:$C141,ETL_Rtn!BG82:BG141),"")</f>
        <v>-3.4348180916592183E-2</v>
      </c>
      <c r="BN131" s="85">
        <f ca="1">IF(ISNUMBER(CORREL(ETL_Rtn!$C82:$C141,ETL_Rtn!BH82:BH141)),CORREL(ETL_Rtn!$C82:$C141,ETL_Rtn!BH82:BH141),"")</f>
        <v>6.7431795046135862E-2</v>
      </c>
      <c r="BO131" s="85">
        <f ca="1">IF(ISNUMBER(CORREL(ETL_Rtn!$C82:$C141,ETL_Rtn!BI82:BI141)),CORREL(ETL_Rtn!$C82:$C141,ETL_Rtn!BI82:BI141),"")</f>
        <v>6.4232815315021549E-2</v>
      </c>
      <c r="BP131" s="85">
        <f ca="1">IF(ISNUMBER(CORREL(ETL_Rtn!$C82:$C141,ETL_Rtn!BJ82:BJ141)),CORREL(ETL_Rtn!$C82:$C141,ETL_Rtn!BJ82:BJ141),"")</f>
        <v>-0.1495431367890884</v>
      </c>
      <c r="BQ131" s="85">
        <f ca="1">IF(ISNUMBER(CORREL(ETL_Rtn!$C82:$C141,ETL_Rtn!BK82:BK141)),CORREL(ETL_Rtn!$C82:$C141,ETL_Rtn!BK82:BK141),"")</f>
        <v>0.16076058496769755</v>
      </c>
      <c r="BR131" s="85">
        <f ca="1">IF(ISNUMBER(CORREL(ETL_Rtn!$C82:$C141,ETL_Rtn!BL82:BL141)),CORREL(ETL_Rtn!$C82:$C141,ETL_Rtn!BL82:BL141),"")</f>
        <v>5.2985991004007712E-3</v>
      </c>
      <c r="BS131" s="85">
        <f ca="1">IF(ISNUMBER(CORREL(ETL_Rtn!$C82:$C141,ETL_Rtn!BM82:BM141)),CORREL(ETL_Rtn!$C82:$C141,ETL_Rtn!BM82:BM141),"")</f>
        <v>3.5705922599865943E-2</v>
      </c>
      <c r="BT131" s="85">
        <f ca="1">IF(ISNUMBER(CORREL(ETL_Rtn!$C82:$C141,ETL_Rtn!BN82:BN141)),CORREL(ETL_Rtn!$C82:$C141,ETL_Rtn!BN82:BN141),"")</f>
        <v>0.20724754685062854</v>
      </c>
      <c r="BU131" s="85">
        <f ca="1">IF(ISNUMBER(CORREL(ETL_Rtn!$C82:$C141,ETL_Rtn!BO82:BO141)),CORREL(ETL_Rtn!$C82:$C141,ETL_Rtn!BO82:BO141),"")</f>
        <v>-1.8228480888094836E-2</v>
      </c>
      <c r="BV131" s="85">
        <f ca="1">IF(ISNUMBER(CORREL(ETL_Rtn!$C82:$C141,ETL_Rtn!BP82:BP141)),CORREL(ETL_Rtn!$C82:$C141,ETL_Rtn!BP82:BP141),"")</f>
        <v>9.9364410392741007E-2</v>
      </c>
      <c r="BW131" s="85">
        <f ca="1">IF(ISNUMBER(CORREL(ETL_Rtn!$C82:$C141,ETL_Rtn!BQ82:BQ141)),CORREL(ETL_Rtn!$C82:$C141,ETL_Rtn!BQ82:BQ141),"")</f>
        <v>-0.32820923993199941</v>
      </c>
      <c r="BY131" s="85">
        <f ca="1">VLOOKUP($E131,ETL_Price!$B$5:$CB$187,Main!BY$51,0)</f>
        <v>2642.22</v>
      </c>
      <c r="BZ131" s="85">
        <f ca="1">VLOOKUP($E131,ETL_Price!$B$5:$CB$187,Main!BZ$51,0)</f>
        <v>3527.55</v>
      </c>
      <c r="CA131" s="85">
        <f ca="1">VLOOKUP($E131,ETL_Price!$B$5:$CB$187,Main!CA$51,0)</f>
        <v>72264.45</v>
      </c>
      <c r="CB131" s="85">
        <f ca="1">VLOOKUP($E131,ETL_Price!$B$5:$CB$187,Main!CB$51,0)</f>
        <v>22819.03</v>
      </c>
      <c r="CC131" s="85">
        <f ca="1">VLOOKUP($E131,ETL_Price!$B$5:$CB$187,Main!CC$51,0)</f>
        <v>29074.240000000002</v>
      </c>
      <c r="CD131" s="85">
        <f ca="1">VLOOKUP($E131,ETL_Price!$B$5:$CB$187,Main!CD$51,0)</f>
        <v>11449.43</v>
      </c>
      <c r="CE131" s="85">
        <f ca="1">VLOOKUP($E131,ETL_Price!$B$5:$CB$187,Main!CE$51,0)</f>
        <v>2181.86</v>
      </c>
      <c r="CF131" s="85">
        <f ca="1">VLOOKUP($E131,ETL_Price!$B$5:$CB$187,Main!CF$51,0)</f>
        <v>2435.4499999999998</v>
      </c>
      <c r="CG131" s="85">
        <f ca="1">VLOOKUP($E131,ETL_Price!$B$5:$CB$187,Main!CG$51,0)</f>
        <v>215.30250000000001</v>
      </c>
      <c r="CH131" s="85">
        <f ca="1">VLOOKUP($E131,ETL_Price!$B$5:$CB$187,Main!CH$51,0)</f>
        <v>268.64</v>
      </c>
      <c r="CI131" s="85">
        <f ca="1">VLOOKUP($E131,ETL_Price!$B$5:$CB$187,Main!CI$51,0)</f>
        <v>255.16</v>
      </c>
      <c r="CJ131" s="85">
        <f ca="1">VLOOKUP($E131,ETL_Price!$B$5:$CB$187,Main!CJ$51,0)</f>
        <v>233.78</v>
      </c>
      <c r="CK131" s="85">
        <f ca="1">VLOOKUP($E131,ETL_Price!$B$5:$CB$187,Main!CK$51,0)</f>
        <v>233.19929999999999</v>
      </c>
      <c r="CL131" s="85">
        <f ca="1">VLOOKUP($E131,ETL_Price!$B$5:$CB$187,Main!CL$51,0)</f>
        <v>227.2466</v>
      </c>
      <c r="CM131" s="85">
        <f ca="1">VLOOKUP($E131,ETL_Price!$B$5:$CB$187,Main!CM$51,0)</f>
        <v>124.5763</v>
      </c>
      <c r="CN131" s="85">
        <f ca="1">VLOOKUP($E131,ETL_Price!$B$5:$CB$187,Main!CN$51,0)</f>
        <v>219.40520000000001</v>
      </c>
      <c r="CO131" s="85">
        <f ca="1">VLOOKUP($E131,ETL_Price!$B$5:$CB$187,Main!CO$51,0)</f>
        <v>70.260000000000005</v>
      </c>
      <c r="CP131" s="85">
        <f ca="1">VLOOKUP($E131,ETL_Price!$B$5:$CB$187,Main!CP$51,0)</f>
        <v>132.96</v>
      </c>
      <c r="CQ131" s="85">
        <f ca="1">VLOOKUP($E131,ETL_Price!$B$5:$CB$187,Main!CQ$51,0)</f>
        <v>483.14350000000002</v>
      </c>
      <c r="CR131" s="85">
        <f ca="1">VLOOKUP($E131,ETL_Price!$B$5:$CB$187,Main!CR$51,0)</f>
        <v>218.3013</v>
      </c>
      <c r="CS131" s="85">
        <f ca="1">VLOOKUP($E131,ETL_Price!$B$5:$CB$187,Main!CS$51,0)</f>
        <v>256.26900000000001</v>
      </c>
      <c r="CT131" s="85">
        <f ca="1">VLOOKUP($E131,ETL_Price!$B$5:$CB$187,Main!CT$51,0)</f>
        <v>2042.83</v>
      </c>
      <c r="CU131" s="85">
        <f ca="1">VLOOKUP($E131,ETL_Price!$B$5:$CB$187,Main!CU$51,0)</f>
        <v>2199.23</v>
      </c>
      <c r="CV131" s="85">
        <f ca="1">VLOOKUP($E131,ETL_Price!$B$5:$CB$187,Main!CV$51,0)</f>
        <v>2887.39</v>
      </c>
      <c r="CW131" s="85">
        <f ca="1">VLOOKUP($E131,ETL_Price!$B$5:$CB$187,Main!CW$51,0)</f>
        <v>149.947</v>
      </c>
      <c r="CX131" s="85">
        <f ca="1">VLOOKUP($E131,ETL_Price!$B$5:$CB$187,Main!CX$51,0)</f>
        <v>1302.79</v>
      </c>
      <c r="CY131" s="85">
        <f ca="1">VLOOKUP($E131,ETL_Price!$B$5:$CB$187,Main!CY$51,0)</f>
        <v>214.44890000000001</v>
      </c>
      <c r="CZ131" s="85">
        <f ca="1">VLOOKUP($E131,ETL_Price!$B$5:$CB$187,Main!CZ$51,0)</f>
        <v>191.14490000000001</v>
      </c>
      <c r="DA131" s="85">
        <f ca="1">VLOOKUP($E131,ETL_Price!$B$5:$CB$187,Main!DA$51,0)</f>
        <v>286.85890000000001</v>
      </c>
      <c r="DB131" s="85">
        <f ca="1">VLOOKUP($E131,ETL_Price!$B$5:$CB$187,Main!DB$51,0)</f>
        <v>203.66720000000001</v>
      </c>
      <c r="DC131" s="85">
        <f ca="1">VLOOKUP($E131,ETL_Price!$B$5:$CB$187,Main!DC$51,0)</f>
        <v>203.30590000000001</v>
      </c>
      <c r="DD131" s="85">
        <f ca="1">VLOOKUP($E131,ETL_Price!$B$5:$CB$187,Main!DD$51,0)</f>
        <v>225.47540000000001</v>
      </c>
      <c r="DE131" s="85">
        <f ca="1">VLOOKUP($E131,ETL_Price!$B$5:$CB$187,Main!DE$51,0)</f>
        <v>219.50720000000001</v>
      </c>
      <c r="DF131" s="85">
        <f ca="1">VLOOKUP($E131,ETL_Price!$B$5:$CB$187,Main!DF$51,0)</f>
        <v>285.05860000000001</v>
      </c>
      <c r="DG131" s="85">
        <f ca="1">VLOOKUP($E131,ETL_Price!$B$5:$CB$187,Main!DG$51,0)</f>
        <v>2.3614999999999999</v>
      </c>
      <c r="DH131" s="85">
        <f ca="1">VLOOKUP($E131,ETL_Price!$B$5:$CB$187,Main!DH$51,0)</f>
        <v>0.30499999999999999</v>
      </c>
      <c r="DI131" s="85">
        <f ca="1">VLOOKUP($E131,ETL_Price!$B$5:$CB$187,Main!DI$51,0)</f>
        <v>1.7774000000000001</v>
      </c>
      <c r="DJ131" s="85">
        <f ca="1">VLOOKUP($E131,ETL_Price!$B$5:$CB$187,Main!DJ$51,0)</f>
        <v>1.8851</v>
      </c>
      <c r="DK131" s="85">
        <f ca="1">VLOOKUP($E131,ETL_Price!$B$5:$CB$187,Main!DK$51,0)</f>
        <v>2.3134999999999999</v>
      </c>
      <c r="DL131" s="85">
        <f ca="1">VLOOKUP($E131,ETL_Price!$B$5:$CB$187,Main!DL$51,0)</f>
        <v>1.391</v>
      </c>
      <c r="DM131" s="85">
        <f ca="1">VLOOKUP($E131,ETL_Price!$B$5:$CB$187,Main!DM$51,0)</f>
        <v>30.223400000000002</v>
      </c>
      <c r="DN131" s="85">
        <f ca="1">VLOOKUP($E131,ETL_Price!$B$5:$CB$187,Main!DN$51,0)</f>
        <v>0.18</v>
      </c>
      <c r="DO131" s="85">
        <f ca="1">VLOOKUP($E131,ETL_Price!$B$5:$CB$187,Main!DO$51,0)</f>
        <v>230.434</v>
      </c>
      <c r="DP131" s="85">
        <f ca="1">VLOOKUP($E131,ETL_Price!$B$5:$CB$187,Main!DP$51,0)</f>
        <v>110.35599999999999</v>
      </c>
      <c r="DQ131" s="85">
        <f ca="1">VLOOKUP($E131,ETL_Price!$B$5:$CB$187,Main!DQ$51,0)</f>
        <v>52.389000000000003</v>
      </c>
      <c r="DR131" s="85">
        <f ca="1">VLOOKUP($E131,ETL_Price!$B$5:$CB$187,Main!DR$51,0)</f>
        <v>318.94099999999997</v>
      </c>
      <c r="DS131" s="85">
        <f ca="1">VLOOKUP($E131,ETL_Price!$B$5:$CB$187,Main!DS$51,0)</f>
        <v>181.22499999999999</v>
      </c>
      <c r="DT131" s="85">
        <f ca="1">VLOOKUP($E131,ETL_Price!$B$5:$CB$187,Main!DT$51,0)</f>
        <v>227.85759999999999</v>
      </c>
      <c r="DU131" s="85">
        <f ca="1">VLOOKUP($E131,ETL_Price!$B$5:$CB$187,Main!DU$51,0)</f>
        <v>162.90790000000001</v>
      </c>
      <c r="DV131" s="85">
        <f ca="1">VLOOKUP($E131,ETL_Price!$B$5:$CB$187,Main!DV$51,0)</f>
        <v>438.17439999999999</v>
      </c>
      <c r="DW131" s="85">
        <f ca="1">VLOOKUP($E131,ETL_Price!$B$5:$CB$187,Main!DW$51,0)</f>
        <v>11.43</v>
      </c>
      <c r="DX131" s="85">
        <f ca="1">VLOOKUP($E131,ETL_Price!$B$5:$CB$187,Main!DX$51,0)</f>
        <v>19.75</v>
      </c>
      <c r="DY131" s="85">
        <f ca="1">VLOOKUP($E131,ETL_Price!$B$5:$CB$187,Main!DY$51,0)</f>
        <v>7.44</v>
      </c>
      <c r="DZ131" s="85">
        <f ca="1">VLOOKUP($E131,ETL_Price!$B$5:$CB$187,Main!DZ$51,0)</f>
        <v>4.0374999999999996</v>
      </c>
      <c r="EA131" s="85">
        <f ca="1">VLOOKUP($E131,ETL_Price!$B$5:$CB$187,Main!EA$51,0)</f>
        <v>1278.8</v>
      </c>
      <c r="EB131" s="85">
        <f ca="1">VLOOKUP($E131,ETL_Price!$B$5:$CB$187,Main!EB$51,0)</f>
        <v>16.297000000000001</v>
      </c>
      <c r="EC131" s="85">
        <f ca="1">VLOOKUP($E131,ETL_Price!$B$5:$CB$187,Main!EC$51,0)</f>
        <v>58.36</v>
      </c>
      <c r="ED131" s="85">
        <f ca="1">VLOOKUP($E131,ETL_Price!$B$5:$CB$187,Main!ED$51,0)</f>
        <v>6.5983999999999998</v>
      </c>
      <c r="EE131" s="85">
        <f ca="1">VLOOKUP($E131,ETL_Price!$B$5:$CB$187,Main!EE$51,0)</f>
        <v>108.73</v>
      </c>
      <c r="EF131" s="85">
        <f ca="1">VLOOKUP($E131,ETL_Price!$B$5:$CB$187,Main!EF$51,0)</f>
        <v>1.1896</v>
      </c>
      <c r="EG131" s="85">
        <f ca="1">VLOOKUP($E131,ETL_Price!$B$5:$CB$187,Main!EG$51,0)</f>
        <v>1.3477000000000001</v>
      </c>
      <c r="EH131" s="85">
        <f ca="1">VLOOKUP($E131,ETL_Price!$B$5:$CB$187,Main!EH$51,0)</f>
        <v>112.17</v>
      </c>
      <c r="EI131" s="85">
        <f ca="1">VLOOKUP($E131,ETL_Price!$B$5:$CB$187,Main!EI$51,0)</f>
        <v>58.898299999999999</v>
      </c>
      <c r="EJ131" s="85">
        <f ca="1">VLOOKUP($E131,ETL_Price!$B$5:$CB$187,Main!EJ$51,0)</f>
        <v>13.738</v>
      </c>
      <c r="EK131" s="85">
        <f ca="1">VLOOKUP($E131,ETL_Price!$B$5:$CB$187,Main!EK$51,0)</f>
        <v>3.2583000000000002</v>
      </c>
    </row>
    <row r="132" spans="3:141">
      <c r="C132" s="85">
        <f>MATCH(E132,ETL_Price!$B$5:$B$187,0)</f>
        <v>79</v>
      </c>
      <c r="E132" s="119">
        <f>IF(ISNUMBER(Equities!$C84),Equities!B84,"")</f>
        <v>43069</v>
      </c>
      <c r="F132" s="120">
        <f ca="1">IF(ISNUMBER(OFFSET(INDIRECT($F$50),Main!$C132,1)),OFFSET(INDIRECT($F$50),Main!$C132,1)/100,"")</f>
        <v>0.13985900000000001</v>
      </c>
      <c r="G132" s="120">
        <f ca="1">IF(ISNUMBER(VLOOKUP($E132,ETL_Price!$B$5:$DV$187,G$50,0)),VLOOKUP($E132,ETL_Price!$B$5:$DV$187,G$50,0)/100,"")</f>
        <v>5.4800000000000001E-2</v>
      </c>
      <c r="H132" s="120">
        <f ca="1">IF(ISNUMBER(VLOOKUP($E132,ETL_Price!$B$5:$DV$187,H$50,0)),VLOOKUP($E132,ETL_Price!$B$5:$DV$187,H$50,0)/100,"")</f>
        <v>0.12480000000000001</v>
      </c>
      <c r="I132" s="120">
        <f ca="1">IF(ISNUMBER(VLOOKUP($E132,ETL_Price!$B$5:$DV$187,I$50,0)),VLOOKUP($E132,ETL_Price!$B$5:$DV$187,I$50,0)/100,"")</f>
        <v>0.17530000000000001</v>
      </c>
      <c r="K132" s="85">
        <f ca="1">IF(ISNUMBER(CORREL(ETL_Rtn!$C83:$C142,ETL_Rtn!E83:E142)),CORREL(ETL_Rtn!$C83:$C142,ETL_Rtn!E83:E142),"")</f>
        <v>0.2857561596736235</v>
      </c>
      <c r="L132" s="85">
        <f ca="1">IF(ISNUMBER(CORREL(ETL_Rtn!$C83:$C142,ETL_Rtn!F83:F142)),CORREL(ETL_Rtn!$C83:$C142,ETL_Rtn!F83:F142),"")</f>
        <v>0.14269624486107554</v>
      </c>
      <c r="M132" s="85">
        <f ca="1">IF(ISNUMBER(CORREL(ETL_Rtn!$C83:$C142,ETL_Rtn!G83:G142)),CORREL(ETL_Rtn!$C83:$C142,ETL_Rtn!G83:G142),"")</f>
        <v>0.36930585172745362</v>
      </c>
      <c r="N132" s="85">
        <f ca="1">IF(ISNUMBER(CORREL(ETL_Rtn!$C83:$C142,ETL_Rtn!H83:H142)),CORREL(ETL_Rtn!$C83:$C142,ETL_Rtn!H83:H142),"")</f>
        <v>0.19556730561592611</v>
      </c>
      <c r="O132" s="85">
        <f ca="1">IF(ISNUMBER(CORREL(ETL_Rtn!$C83:$C142,ETL_Rtn!I83:I142)),CORREL(ETL_Rtn!$C83:$C142,ETL_Rtn!I83:I142),"")</f>
        <v>0.80453882354503492</v>
      </c>
      <c r="P132" s="85">
        <f ca="1">IF(ISNUMBER(CORREL(ETL_Rtn!$C83:$C142,ETL_Rtn!J83:J142)),CORREL(ETL_Rtn!$C83:$C142,ETL_Rtn!J83:J142),"")</f>
        <v>0.74098528645816597</v>
      </c>
      <c r="Q132" s="85">
        <f ca="1">IF(ISNUMBER(CORREL(ETL_Rtn!$C83:$C142,ETL_Rtn!K83:K142)),CORREL(ETL_Rtn!$C83:$C142,ETL_Rtn!K83:K142),"")</f>
        <v>0.34954426549011786</v>
      </c>
      <c r="R132" s="85">
        <f ca="1">IF(ISNUMBER(CORREL(ETL_Rtn!$C83:$C142,ETL_Rtn!L83:L142)),CORREL(ETL_Rtn!$C83:$C142,ETL_Rtn!L83:L142),"")</f>
        <v>0.36875360933013274</v>
      </c>
      <c r="S132" s="85">
        <f ca="1">IF(ISNUMBER(CORREL(ETL_Rtn!$C83:$C142,ETL_Rtn!M83:M142)),CORREL(ETL_Rtn!$C83:$C142,ETL_Rtn!M83:M142),"")</f>
        <v>0.10435098781204757</v>
      </c>
      <c r="T132" s="85">
        <f ca="1">IF(ISNUMBER(CORREL(ETL_Rtn!$C83:$C142,ETL_Rtn!N83:N142)),CORREL(ETL_Rtn!$C83:$C142,ETL_Rtn!N83:N142),"")</f>
        <v>0.3030445943520777</v>
      </c>
      <c r="U132" s="85">
        <f ca="1">IF(ISNUMBER(CORREL(ETL_Rtn!$C83:$C142,ETL_Rtn!O83:O142)),CORREL(ETL_Rtn!$C83:$C142,ETL_Rtn!O83:O142),"")</f>
        <v>-1.8359423578743001E-2</v>
      </c>
      <c r="V132" s="85">
        <f ca="1">IF(ISNUMBER(CORREL(ETL_Rtn!$C83:$C142,ETL_Rtn!P83:P142)),CORREL(ETL_Rtn!$C83:$C142,ETL_Rtn!P83:P142),"")</f>
        <v>0.3263830558353415</v>
      </c>
      <c r="W132" s="85">
        <f ca="1">IF(ISNUMBER(CORREL(ETL_Rtn!$C83:$C142,ETL_Rtn!Q83:Q142)),CORREL(ETL_Rtn!$C83:$C142,ETL_Rtn!Q83:Q142),"")</f>
        <v>0.11055294588749291</v>
      </c>
      <c r="X132" s="85">
        <f ca="1">IF(ISNUMBER(CORREL(ETL_Rtn!$C83:$C142,ETL_Rtn!R83:R142)),CORREL(ETL_Rtn!$C83:$C142,ETL_Rtn!R83:R142),"")</f>
        <v>0.12029764017216579</v>
      </c>
      <c r="Y132" s="85">
        <f ca="1">IF(ISNUMBER(CORREL(ETL_Rtn!$C83:$C142,ETL_Rtn!S83:S142)),CORREL(ETL_Rtn!$C83:$C142,ETL_Rtn!S83:S142),"")</f>
        <v>0.15064518947307656</v>
      </c>
      <c r="Z132" s="85">
        <f ca="1">IF(ISNUMBER(CORREL(ETL_Rtn!$C83:$C142,ETL_Rtn!T83:T142)),CORREL(ETL_Rtn!$C83:$C142,ETL_Rtn!T83:T142),"")</f>
        <v>0.35153226572916979</v>
      </c>
      <c r="AA132" s="85">
        <f ca="1">IF(ISNUMBER(CORREL(ETL_Rtn!$C83:$C142,ETL_Rtn!U83:U142)),CORREL(ETL_Rtn!$C83:$C142,ETL_Rtn!U83:U142),"")</f>
        <v>-0.11598608543272333</v>
      </c>
      <c r="AB132" s="85">
        <f ca="1">IF(ISNUMBER(CORREL(ETL_Rtn!$C83:$C142,ETL_Rtn!V83:V142)),CORREL(ETL_Rtn!$C83:$C142,ETL_Rtn!V83:V142),"")</f>
        <v>-0.29636928573597038</v>
      </c>
      <c r="AC132" s="85">
        <f ca="1">IF(ISNUMBER(CORREL(ETL_Rtn!$C83:$C142,ETL_Rtn!W83:W142)),CORREL(ETL_Rtn!$C83:$C142,ETL_Rtn!W83:W142),"")</f>
        <v>-0.21170960813811923</v>
      </c>
      <c r="AD132" s="85">
        <f ca="1">IF(ISNUMBER(CORREL(ETL_Rtn!$C83:$C142,ETL_Rtn!X83:X142)),CORREL(ETL_Rtn!$C83:$C142,ETL_Rtn!X83:X142),"")</f>
        <v>-0.21343590622319075</v>
      </c>
      <c r="AE132" s="85">
        <f ca="1">IF(ISNUMBER(CORREL(ETL_Rtn!$C83:$C142,ETL_Rtn!Y83:Y142)),CORREL(ETL_Rtn!$C83:$C142,ETL_Rtn!Y83:Y142),"")</f>
        <v>-0.22124516331935379</v>
      </c>
      <c r="AF132" s="85">
        <f ca="1">IF(ISNUMBER(CORREL(ETL_Rtn!$C83:$C142,ETL_Rtn!Z83:Z142)),CORREL(ETL_Rtn!$C83:$C142,ETL_Rtn!Z83:Z142),"")</f>
        <v>-0.21749091807988044</v>
      </c>
      <c r="AG132" s="85">
        <f ca="1">IF(ISNUMBER(CORREL(ETL_Rtn!$C83:$C142,ETL_Rtn!AA83:AA142)),CORREL(ETL_Rtn!$C83:$C142,ETL_Rtn!AA83:AA142),"")</f>
        <v>-0.24826767820966589</v>
      </c>
      <c r="AH132" s="85">
        <f ca="1">IF(ISNUMBER(CORREL(ETL_Rtn!$C83:$C142,ETL_Rtn!AB83:AB142)),CORREL(ETL_Rtn!$C83:$C142,ETL_Rtn!AB83:AB142),"")</f>
        <v>-0.20078005994346829</v>
      </c>
      <c r="AI132" s="85">
        <f ca="1">IF(ISNUMBER(CORREL(ETL_Rtn!$C83:$C142,ETL_Rtn!AC83:AC142)),CORREL(ETL_Rtn!$C83:$C142,ETL_Rtn!AC83:AC142),"")</f>
        <v>0.19819222373711295</v>
      </c>
      <c r="AJ132" s="85">
        <f ca="1">IF(ISNUMBER(CORREL(ETL_Rtn!$C83:$C142,ETL_Rtn!AD83:AD142)),CORREL(ETL_Rtn!$C83:$C142,ETL_Rtn!AD83:AD142),"")</f>
        <v>1.5938838841866386E-2</v>
      </c>
      <c r="AK132" s="85">
        <f ca="1">IF(ISNUMBER(CORREL(ETL_Rtn!$C83:$C142,ETL_Rtn!AE83:AE142)),CORREL(ETL_Rtn!$C83:$C142,ETL_Rtn!AE83:AE142),"")</f>
        <v>-0.17589661738430992</v>
      </c>
      <c r="AL132" s="85">
        <f ca="1">IF(ISNUMBER(CORREL(ETL_Rtn!$C83:$C142,ETL_Rtn!AF83:AF142)),CORREL(ETL_Rtn!$C83:$C142,ETL_Rtn!AF83:AF142),"")</f>
        <v>-0.18897798744091845</v>
      </c>
      <c r="AM132" s="85">
        <f ca="1">IF(ISNUMBER(CORREL(ETL_Rtn!$C83:$C142,ETL_Rtn!AG83:AG142)),CORREL(ETL_Rtn!$C83:$C142,ETL_Rtn!AG83:AG142),"")</f>
        <v>-1.6332419395760248E-2</v>
      </c>
      <c r="AN132" s="85">
        <f ca="1">IF(ISNUMBER(CORREL(ETL_Rtn!$C83:$C142,ETL_Rtn!AH83:AH142)),CORREL(ETL_Rtn!$C83:$C142,ETL_Rtn!AH83:AH142),"")</f>
        <v>-0.13911652684510006</v>
      </c>
      <c r="AO132" s="85">
        <f ca="1">IF(ISNUMBER(CORREL(ETL_Rtn!$C83:$C142,ETL_Rtn!AI83:AI142)),CORREL(ETL_Rtn!$C83:$C142,ETL_Rtn!AI83:AI142),"")</f>
        <v>-0.22566412906868638</v>
      </c>
      <c r="AP132" s="85">
        <f ca="1">IF(ISNUMBER(CORREL(ETL_Rtn!$C83:$C142,ETL_Rtn!AJ83:AJ142)),CORREL(ETL_Rtn!$C83:$C142,ETL_Rtn!AJ83:AJ142),"")</f>
        <v>-0.16018263924194598</v>
      </c>
      <c r="AQ132" s="85">
        <f ca="1">IF(ISNUMBER(CORREL(ETL_Rtn!$C83:$C142,ETL_Rtn!AK83:AK142)),CORREL(ETL_Rtn!$C83:$C142,ETL_Rtn!AK83:AK142),"")</f>
        <v>-0.16778168812871888</v>
      </c>
      <c r="AR132" s="85">
        <f ca="1">IF(ISNUMBER(CORREL(ETL_Rtn!$C83:$C142,ETL_Rtn!AL83:AL142)),CORREL(ETL_Rtn!$C83:$C142,ETL_Rtn!AL83:AL142),"")</f>
        <v>-0.11326562249984809</v>
      </c>
      <c r="AS132" s="85">
        <f ca="1">IF(ISNUMBER(CORREL(ETL_Rtn!$C83:$C142,ETL_Rtn!AM83:AM142)),CORREL(ETL_Rtn!$C83:$C142,ETL_Rtn!AM83:AM142),"")</f>
        <v>0.24580100963996743</v>
      </c>
      <c r="AT132" s="85">
        <f ca="1">IF(ISNUMBER(CORREL(ETL_Rtn!$C83:$C142,ETL_Rtn!AN83:AN142)),CORREL(ETL_Rtn!$C83:$C142,ETL_Rtn!AN83:AN142),"")</f>
        <v>0.29105747797083115</v>
      </c>
      <c r="AU132" s="85">
        <f ca="1">IF(ISNUMBER(CORREL(ETL_Rtn!$C83:$C142,ETL_Rtn!AO83:AO142)),CORREL(ETL_Rtn!$C83:$C142,ETL_Rtn!AO83:AO142),"")</f>
        <v>-6.0276094902612404E-2</v>
      </c>
      <c r="AV132" s="85">
        <f ca="1">IF(ISNUMBER(CORREL(ETL_Rtn!$C83:$C142,ETL_Rtn!AP83:AP142)),CORREL(ETL_Rtn!$C83:$C142,ETL_Rtn!AP83:AP142),"")</f>
        <v>9.3516546933832434E-2</v>
      </c>
      <c r="AW132" s="85">
        <f ca="1">IF(ISNUMBER(CORREL(ETL_Rtn!$C83:$C142,ETL_Rtn!AQ83:AQ142)),CORREL(ETL_Rtn!$C83:$C142,ETL_Rtn!AQ83:AQ142),"")</f>
        <v>0.25828010610324409</v>
      </c>
      <c r="AX132" s="85">
        <f ca="1">IF(ISNUMBER(CORREL(ETL_Rtn!$C83:$C142,ETL_Rtn!AR83:AR142)),CORREL(ETL_Rtn!$C83:$C142,ETL_Rtn!AR83:AR142),"")</f>
        <v>0.37840817681213273</v>
      </c>
      <c r="AY132" s="85">
        <f ca="1">IF(ISNUMBER(CORREL(ETL_Rtn!$C83:$C142,ETL_Rtn!AS83:AS142)),CORREL(ETL_Rtn!$C83:$C142,ETL_Rtn!AS83:AS142),"")</f>
        <v>-0.14375066687563656</v>
      </c>
      <c r="AZ132" s="85">
        <f ca="1">IF(ISNUMBER(CORREL(ETL_Rtn!$C83:$C142,ETL_Rtn!AT83:AT142)),CORREL(ETL_Rtn!$C83:$C142,ETL_Rtn!AT83:AT142),"")</f>
        <v>-0.29706913199649454</v>
      </c>
      <c r="BA132" s="85">
        <f ca="1">IF(ISNUMBER(CORREL(ETL_Rtn!$C83:$C142,ETL_Rtn!AU83:AU142)),CORREL(ETL_Rtn!$C83:$C142,ETL_Rtn!AU83:AU142),"")</f>
        <v>-0.21842964433385875</v>
      </c>
      <c r="BB132" s="85">
        <f ca="1">IF(ISNUMBER(CORREL(ETL_Rtn!$C83:$C142,ETL_Rtn!AV83:AV142)),CORREL(ETL_Rtn!$C83:$C142,ETL_Rtn!AV83:AV142),"")</f>
        <v>-0.1881103330480034</v>
      </c>
      <c r="BC132" s="85">
        <f ca="1">IF(ISNUMBER(CORREL(ETL_Rtn!$C83:$C142,ETL_Rtn!AW83:AW142)),CORREL(ETL_Rtn!$C83:$C142,ETL_Rtn!AW83:AW142),"")</f>
        <v>-0.20044173997690792</v>
      </c>
      <c r="BD132" s="85">
        <f ca="1">IF(ISNUMBER(CORREL(ETL_Rtn!$C83:$C142,ETL_Rtn!AX83:AX142)),CORREL(ETL_Rtn!$C83:$C142,ETL_Rtn!AX83:AX142),"")</f>
        <v>-0.19347708754271695</v>
      </c>
      <c r="BE132" s="85">
        <f ca="1">IF(ISNUMBER(CORREL(ETL_Rtn!$C83:$C142,ETL_Rtn!AY83:AY142)),CORREL(ETL_Rtn!$C83:$C142,ETL_Rtn!AY83:AY142),"")</f>
        <v>-2.9207963320940878E-2</v>
      </c>
      <c r="BF132" s="85">
        <f ca="1">IF(ISNUMBER(CORREL(ETL_Rtn!$C83:$C142,ETL_Rtn!AZ83:AZ142)),CORREL(ETL_Rtn!$C83:$C142,ETL_Rtn!AZ83:AZ142),"")</f>
        <v>-0.29027950748323511</v>
      </c>
      <c r="BG132" s="85">
        <f ca="1">IF(ISNUMBER(CORREL(ETL_Rtn!$C83:$C142,ETL_Rtn!BA83:BA142)),CORREL(ETL_Rtn!$C83:$C142,ETL_Rtn!BA83:BA142),"")</f>
        <v>-0.35820638711344255</v>
      </c>
      <c r="BH132" s="85">
        <f ca="1">IF(ISNUMBER(CORREL(ETL_Rtn!$C83:$C142,ETL_Rtn!BB83:BB142)),CORREL(ETL_Rtn!$C83:$C142,ETL_Rtn!BB83:BB142),"")</f>
        <v>-0.15139695629996772</v>
      </c>
      <c r="BI132" s="85">
        <f ca="1">IF(ISNUMBER(CORREL(ETL_Rtn!$C83:$C142,ETL_Rtn!BC83:BC142)),CORREL(ETL_Rtn!$C83:$C142,ETL_Rtn!BC83:BC142),"")</f>
        <v>-0.29100947762580753</v>
      </c>
      <c r="BJ132" s="85">
        <f ca="1">IF(ISNUMBER(CORREL(ETL_Rtn!$C83:$C142,ETL_Rtn!BD83:BD142)),CORREL(ETL_Rtn!$C83:$C142,ETL_Rtn!BD83:BD142),"")</f>
        <v>-0.40619112785380868</v>
      </c>
      <c r="BK132" s="85">
        <f ca="1">IF(ISNUMBER(CORREL(ETL_Rtn!$C83:$C142,ETL_Rtn!BE83:BE142)),CORREL(ETL_Rtn!$C83:$C142,ETL_Rtn!BE83:BE142),"")</f>
        <v>-0.28644856611310265</v>
      </c>
      <c r="BL132" s="85">
        <f ca="1">IF(ISNUMBER(CORREL(ETL_Rtn!$C83:$C142,ETL_Rtn!BF83:BF142)),CORREL(ETL_Rtn!$C83:$C142,ETL_Rtn!BF83:BF142),"")</f>
        <v>5.2583763066593313E-2</v>
      </c>
      <c r="BM132" s="85">
        <f ca="1">IF(ISNUMBER(CORREL(ETL_Rtn!$C83:$C142,ETL_Rtn!BG83:BG142)),CORREL(ETL_Rtn!$C83:$C142,ETL_Rtn!BG83:BG142),"")</f>
        <v>-2.5984954621538076E-2</v>
      </c>
      <c r="BN132" s="85">
        <f ca="1">IF(ISNUMBER(CORREL(ETL_Rtn!$C83:$C142,ETL_Rtn!BH83:BH142)),CORREL(ETL_Rtn!$C83:$C142,ETL_Rtn!BH83:BH142),"")</f>
        <v>6.2930924845101238E-2</v>
      </c>
      <c r="BO132" s="85">
        <f ca="1">IF(ISNUMBER(CORREL(ETL_Rtn!$C83:$C142,ETL_Rtn!BI83:BI142)),CORREL(ETL_Rtn!$C83:$C142,ETL_Rtn!BI83:BI142),"")</f>
        <v>7.7807883647146733E-2</v>
      </c>
      <c r="BP132" s="85">
        <f ca="1">IF(ISNUMBER(CORREL(ETL_Rtn!$C83:$C142,ETL_Rtn!BJ83:BJ142)),CORREL(ETL_Rtn!$C83:$C142,ETL_Rtn!BJ83:BJ142),"")</f>
        <v>-0.16081978102417524</v>
      </c>
      <c r="BQ132" s="85">
        <f ca="1">IF(ISNUMBER(CORREL(ETL_Rtn!$C83:$C142,ETL_Rtn!BK83:BK142)),CORREL(ETL_Rtn!$C83:$C142,ETL_Rtn!BK83:BK142),"")</f>
        <v>0.17260973532799703</v>
      </c>
      <c r="BR132" s="85">
        <f ca="1">IF(ISNUMBER(CORREL(ETL_Rtn!$C83:$C142,ETL_Rtn!BL83:BL142)),CORREL(ETL_Rtn!$C83:$C142,ETL_Rtn!BL83:BL142),"")</f>
        <v>3.6794405047437203E-3</v>
      </c>
      <c r="BS132" s="85">
        <f ca="1">IF(ISNUMBER(CORREL(ETL_Rtn!$C83:$C142,ETL_Rtn!BM83:BM142)),CORREL(ETL_Rtn!$C83:$C142,ETL_Rtn!BM83:BM142),"")</f>
        <v>2.7070917762750252E-2</v>
      </c>
      <c r="BT132" s="85">
        <f ca="1">IF(ISNUMBER(CORREL(ETL_Rtn!$C83:$C142,ETL_Rtn!BN83:BN142)),CORREL(ETL_Rtn!$C83:$C142,ETL_Rtn!BN83:BN142),"")</f>
        <v>0.19886174037966164</v>
      </c>
      <c r="BU132" s="85">
        <f ca="1">IF(ISNUMBER(CORREL(ETL_Rtn!$C83:$C142,ETL_Rtn!BO83:BO142)),CORREL(ETL_Rtn!$C83:$C142,ETL_Rtn!BO83:BO142),"")</f>
        <v>-2.1233475015682416E-3</v>
      </c>
      <c r="BV132" s="85">
        <f ca="1">IF(ISNUMBER(CORREL(ETL_Rtn!$C83:$C142,ETL_Rtn!BP83:BP142)),CORREL(ETL_Rtn!$C83:$C142,ETL_Rtn!BP83:BP142),"")</f>
        <v>0.10242736575695317</v>
      </c>
      <c r="BW132" s="85">
        <f ca="1">IF(ISNUMBER(CORREL(ETL_Rtn!$C83:$C142,ETL_Rtn!BQ83:BQ142)),CORREL(ETL_Rtn!$C83:$C142,ETL_Rtn!BQ83:BQ142),"")</f>
        <v>-0.33639428666052318</v>
      </c>
      <c r="BY132" s="85">
        <f ca="1">VLOOKUP($E132,ETL_Price!$B$5:$CB$187,Main!BY$51,0)</f>
        <v>2647.58</v>
      </c>
      <c r="BZ132" s="85">
        <f ca="1">VLOOKUP($E132,ETL_Price!$B$5:$CB$187,Main!BZ$51,0)</f>
        <v>3569.93</v>
      </c>
      <c r="CA132" s="85">
        <f ca="1">VLOOKUP($E132,ETL_Price!$B$5:$CB$187,Main!CA$51,0)</f>
        <v>71970.990000000005</v>
      </c>
      <c r="CB132" s="85">
        <f ca="1">VLOOKUP($E132,ETL_Price!$B$5:$CB$187,Main!CB$51,0)</f>
        <v>22724.959999999999</v>
      </c>
      <c r="CC132" s="85">
        <f ca="1">VLOOKUP($E132,ETL_Price!$B$5:$CB$187,Main!CC$51,0)</f>
        <v>29177.35</v>
      </c>
      <c r="CD132" s="85">
        <f ca="1">VLOOKUP($E132,ETL_Price!$B$5:$CB$187,Main!CD$51,0)</f>
        <v>11475.72</v>
      </c>
      <c r="CE132" s="85">
        <f ca="1">VLOOKUP($E132,ETL_Price!$B$5:$CB$187,Main!CE$51,0)</f>
        <v>2194.59</v>
      </c>
      <c r="CF132" s="85">
        <f ca="1">VLOOKUP($E132,ETL_Price!$B$5:$CB$187,Main!CF$51,0)</f>
        <v>2447.83</v>
      </c>
      <c r="CG132" s="85">
        <f ca="1">VLOOKUP($E132,ETL_Price!$B$5:$CB$187,Main!CG$51,0)</f>
        <v>213.8768</v>
      </c>
      <c r="CH132" s="85">
        <f ca="1">VLOOKUP($E132,ETL_Price!$B$5:$CB$187,Main!CH$51,0)</f>
        <v>270.52999999999997</v>
      </c>
      <c r="CI132" s="85">
        <f ca="1">VLOOKUP($E132,ETL_Price!$B$5:$CB$187,Main!CI$51,0)</f>
        <v>257.63</v>
      </c>
      <c r="CJ132" s="85">
        <f ca="1">VLOOKUP($E132,ETL_Price!$B$5:$CB$187,Main!CJ$51,0)</f>
        <v>234.57</v>
      </c>
      <c r="CK132" s="85">
        <f ca="1">VLOOKUP($E132,ETL_Price!$B$5:$CB$187,Main!CK$51,0)</f>
        <v>233.6405</v>
      </c>
      <c r="CL132" s="85">
        <f ca="1">VLOOKUP($E132,ETL_Price!$B$5:$CB$187,Main!CL$51,0)</f>
        <v>227.91460000000001</v>
      </c>
      <c r="CM132" s="85">
        <f ca="1">VLOOKUP($E132,ETL_Price!$B$5:$CB$187,Main!CM$51,0)</f>
        <v>124.8914</v>
      </c>
      <c r="CN132" s="85">
        <f ca="1">VLOOKUP($E132,ETL_Price!$B$5:$CB$187,Main!CN$51,0)</f>
        <v>220.8723</v>
      </c>
      <c r="CO132" s="85">
        <f ca="1">VLOOKUP($E132,ETL_Price!$B$5:$CB$187,Main!CO$51,0)</f>
        <v>70.45</v>
      </c>
      <c r="CP132" s="85">
        <f ca="1">VLOOKUP($E132,ETL_Price!$B$5:$CB$187,Main!CP$51,0)</f>
        <v>133.78</v>
      </c>
      <c r="CQ132" s="85">
        <f ca="1">VLOOKUP($E132,ETL_Price!$B$5:$CB$187,Main!CQ$51,0)</f>
        <v>483.05759999999998</v>
      </c>
      <c r="CR132" s="85">
        <f ca="1">VLOOKUP($E132,ETL_Price!$B$5:$CB$187,Main!CR$51,0)</f>
        <v>218.50360000000001</v>
      </c>
      <c r="CS132" s="85">
        <f ca="1">VLOOKUP($E132,ETL_Price!$B$5:$CB$187,Main!CS$51,0)</f>
        <v>255.75190000000001</v>
      </c>
      <c r="CT132" s="85">
        <f ca="1">VLOOKUP($E132,ETL_Price!$B$5:$CB$187,Main!CT$51,0)</f>
        <v>2037.02</v>
      </c>
      <c r="CU132" s="85">
        <f ca="1">VLOOKUP($E132,ETL_Price!$B$5:$CB$187,Main!CU$51,0)</f>
        <v>2192.0700000000002</v>
      </c>
      <c r="CV132" s="85">
        <f ca="1">VLOOKUP($E132,ETL_Price!$B$5:$CB$187,Main!CV$51,0)</f>
        <v>2875.55</v>
      </c>
      <c r="CW132" s="85">
        <f ca="1">VLOOKUP($E132,ETL_Price!$B$5:$CB$187,Main!CW$51,0)</f>
        <v>149.71530000000001</v>
      </c>
      <c r="CX132" s="85">
        <f ca="1">VLOOKUP($E132,ETL_Price!$B$5:$CB$187,Main!CX$51,0)</f>
        <v>1303.8109999999999</v>
      </c>
      <c r="CY132" s="85">
        <f ca="1">VLOOKUP($E132,ETL_Price!$B$5:$CB$187,Main!CY$51,0)</f>
        <v>214.34370000000001</v>
      </c>
      <c r="CZ132" s="85">
        <f ca="1">VLOOKUP($E132,ETL_Price!$B$5:$CB$187,Main!CZ$51,0)</f>
        <v>191.08080000000001</v>
      </c>
      <c r="DA132" s="85">
        <f ca="1">VLOOKUP($E132,ETL_Price!$B$5:$CB$187,Main!DA$51,0)</f>
        <v>286.56659999999999</v>
      </c>
      <c r="DB132" s="85">
        <f ca="1">VLOOKUP($E132,ETL_Price!$B$5:$CB$187,Main!DB$51,0)</f>
        <v>203.63050000000001</v>
      </c>
      <c r="DC132" s="85">
        <f ca="1">VLOOKUP($E132,ETL_Price!$B$5:$CB$187,Main!DC$51,0)</f>
        <v>203.2775</v>
      </c>
      <c r="DD132" s="85">
        <f ca="1">VLOOKUP($E132,ETL_Price!$B$5:$CB$187,Main!DD$51,0)</f>
        <v>225.34819999999999</v>
      </c>
      <c r="DE132" s="85">
        <f ca="1">VLOOKUP($E132,ETL_Price!$B$5:$CB$187,Main!DE$51,0)</f>
        <v>219.28800000000001</v>
      </c>
      <c r="DF132" s="85">
        <f ca="1">VLOOKUP($E132,ETL_Price!$B$5:$CB$187,Main!DF$51,0)</f>
        <v>284.68619999999999</v>
      </c>
      <c r="DG132" s="85">
        <f ca="1">VLOOKUP($E132,ETL_Price!$B$5:$CB$187,Main!DG$51,0)</f>
        <v>2.4097</v>
      </c>
      <c r="DH132" s="85">
        <f ca="1">VLOOKUP($E132,ETL_Price!$B$5:$CB$187,Main!DH$51,0)</f>
        <v>0.36699999999999999</v>
      </c>
      <c r="DI132" s="85">
        <f ca="1">VLOOKUP($E132,ETL_Price!$B$5:$CB$187,Main!DI$51,0)</f>
        <v>1.7745</v>
      </c>
      <c r="DJ132" s="85">
        <f ca="1">VLOOKUP($E132,ETL_Price!$B$5:$CB$187,Main!DJ$51,0)</f>
        <v>1.8827</v>
      </c>
      <c r="DK132" s="85">
        <f ca="1">VLOOKUP($E132,ETL_Price!$B$5:$CB$187,Main!DK$51,0)</f>
        <v>2.3119999999999998</v>
      </c>
      <c r="DL132" s="85">
        <f ca="1">VLOOKUP($E132,ETL_Price!$B$5:$CB$187,Main!DL$51,0)</f>
        <v>1.3900000000000001</v>
      </c>
      <c r="DM132" s="85">
        <f ca="1">VLOOKUP($E132,ETL_Price!$B$5:$CB$187,Main!DM$51,0)</f>
        <v>31.511500000000002</v>
      </c>
      <c r="DN132" s="85">
        <f ca="1">VLOOKUP($E132,ETL_Price!$B$5:$CB$187,Main!DN$51,0)</f>
        <v>-0.38</v>
      </c>
      <c r="DO132" s="85">
        <f ca="1">VLOOKUP($E132,ETL_Price!$B$5:$CB$187,Main!DO$51,0)</f>
        <v>230.51400000000001</v>
      </c>
      <c r="DP132" s="85">
        <f ca="1">VLOOKUP($E132,ETL_Price!$B$5:$CB$187,Main!DP$51,0)</f>
        <v>110.407</v>
      </c>
      <c r="DQ132" s="85">
        <f ca="1">VLOOKUP($E132,ETL_Price!$B$5:$CB$187,Main!DQ$51,0)</f>
        <v>52.088000000000001</v>
      </c>
      <c r="DR132" s="85">
        <f ca="1">VLOOKUP($E132,ETL_Price!$B$5:$CB$187,Main!DR$51,0)</f>
        <v>318.50900000000001</v>
      </c>
      <c r="DS132" s="85">
        <f ca="1">VLOOKUP($E132,ETL_Price!$B$5:$CB$187,Main!DS$51,0)</f>
        <v>181.51900000000001</v>
      </c>
      <c r="DT132" s="85">
        <f ca="1">VLOOKUP($E132,ETL_Price!$B$5:$CB$187,Main!DT$51,0)</f>
        <v>229.29769999999999</v>
      </c>
      <c r="DU132" s="85">
        <f ca="1">VLOOKUP($E132,ETL_Price!$B$5:$CB$187,Main!DU$51,0)</f>
        <v>163.96350000000001</v>
      </c>
      <c r="DV132" s="85">
        <f ca="1">VLOOKUP($E132,ETL_Price!$B$5:$CB$187,Main!DV$51,0)</f>
        <v>440.81869999999998</v>
      </c>
      <c r="DW132" s="85">
        <f ca="1">VLOOKUP($E132,ETL_Price!$B$5:$CB$187,Main!DW$51,0)</f>
        <v>11.28</v>
      </c>
      <c r="DX132" s="85">
        <f ca="1">VLOOKUP($E132,ETL_Price!$B$5:$CB$187,Main!DX$51,0)</f>
        <v>18.920000000000002</v>
      </c>
      <c r="DY132" s="85">
        <f ca="1">VLOOKUP($E132,ETL_Price!$B$5:$CB$187,Main!DY$51,0)</f>
        <v>7.34</v>
      </c>
      <c r="DZ132" s="85">
        <f ca="1">VLOOKUP($E132,ETL_Price!$B$5:$CB$187,Main!DZ$51,0)</f>
        <v>4.08</v>
      </c>
      <c r="EA132" s="85">
        <f ca="1">VLOOKUP($E132,ETL_Price!$B$5:$CB$187,Main!EA$51,0)</f>
        <v>1273.2</v>
      </c>
      <c r="EB132" s="85">
        <f ca="1">VLOOKUP($E132,ETL_Price!$B$5:$CB$187,Main!EB$51,0)</f>
        <v>16.382000000000001</v>
      </c>
      <c r="EC132" s="85">
        <f ca="1">VLOOKUP($E132,ETL_Price!$B$5:$CB$187,Main!EC$51,0)</f>
        <v>57.4</v>
      </c>
      <c r="ED132" s="85">
        <f ca="1">VLOOKUP($E132,ETL_Price!$B$5:$CB$187,Main!ED$51,0)</f>
        <v>6.6112000000000002</v>
      </c>
      <c r="EE132" s="85">
        <f ca="1">VLOOKUP($E132,ETL_Price!$B$5:$CB$187,Main!EE$51,0)</f>
        <v>108.56</v>
      </c>
      <c r="EF132" s="85">
        <f ca="1">VLOOKUP($E132,ETL_Price!$B$5:$CB$187,Main!EF$51,0)</f>
        <v>1.1903999999999999</v>
      </c>
      <c r="EG132" s="85">
        <f ca="1">VLOOKUP($E132,ETL_Price!$B$5:$CB$187,Main!EG$51,0)</f>
        <v>1.3525</v>
      </c>
      <c r="EH132" s="85">
        <f ca="1">VLOOKUP($E132,ETL_Price!$B$5:$CB$187,Main!EH$51,0)</f>
        <v>112.54</v>
      </c>
      <c r="EI132" s="85">
        <f ca="1">VLOOKUP($E132,ETL_Price!$B$5:$CB$187,Main!EI$51,0)</f>
        <v>58.452399999999997</v>
      </c>
      <c r="EJ132" s="85">
        <f ca="1">VLOOKUP($E132,ETL_Price!$B$5:$CB$187,Main!EJ$51,0)</f>
        <v>13.6981</v>
      </c>
      <c r="EK132" s="85">
        <f ca="1">VLOOKUP($E132,ETL_Price!$B$5:$CB$187,Main!EK$51,0)</f>
        <v>3.2683</v>
      </c>
    </row>
    <row r="133" spans="3:141">
      <c r="C133" s="85">
        <f>MATCH(E133,ETL_Price!$B$5:$B$187,0)</f>
        <v>80</v>
      </c>
      <c r="E133" s="119">
        <f>IF(ISNUMBER(Equities!$C85),Equities!B85,"")</f>
        <v>43068</v>
      </c>
      <c r="F133" s="120">
        <f ca="1">IF(ISNUMBER(OFFSET(INDIRECT($F$50),Main!$C133,1)),OFFSET(INDIRECT($F$50),Main!$C133,1)/100,"")</f>
        <v>0.140739</v>
      </c>
      <c r="G133" s="120">
        <f ca="1">IF(ISNUMBER(VLOOKUP($E133,ETL_Price!$B$5:$DV$187,G$50,0)),VLOOKUP($E133,ETL_Price!$B$5:$DV$187,G$50,0)/100,"")</f>
        <v>5.28E-2</v>
      </c>
      <c r="H133" s="120">
        <f ca="1">IF(ISNUMBER(VLOOKUP($E133,ETL_Price!$B$5:$DV$187,H$50,0)),VLOOKUP($E133,ETL_Price!$B$5:$DV$187,H$50,0)/100,"")</f>
        <v>0.1206</v>
      </c>
      <c r="I133" s="120">
        <f ca="1">IF(ISNUMBER(VLOOKUP($E133,ETL_Price!$B$5:$DV$187,I$50,0)),VLOOKUP($E133,ETL_Price!$B$5:$DV$187,I$50,0)/100,"")</f>
        <v>0.17269999999999999</v>
      </c>
      <c r="K133" s="85">
        <f ca="1">IF(ISNUMBER(CORREL(ETL_Rtn!$C84:$C143,ETL_Rtn!E84:E143)),CORREL(ETL_Rtn!$C84:$C143,ETL_Rtn!E84:E143),"")</f>
        <v>0.40779759414567385</v>
      </c>
      <c r="L133" s="85">
        <f ca="1">IF(ISNUMBER(CORREL(ETL_Rtn!$C84:$C143,ETL_Rtn!F84:F143)),CORREL(ETL_Rtn!$C84:$C143,ETL_Rtn!F84:F143),"")</f>
        <v>9.5437490936084043E-2</v>
      </c>
      <c r="M133" s="85">
        <f ca="1">IF(ISNUMBER(CORREL(ETL_Rtn!$C84:$C143,ETL_Rtn!G84:G143)),CORREL(ETL_Rtn!$C84:$C143,ETL_Rtn!G84:G143),"")</f>
        <v>0.35342644004499318</v>
      </c>
      <c r="N133" s="85">
        <f ca="1">IF(ISNUMBER(CORREL(ETL_Rtn!$C84:$C143,ETL_Rtn!H84:H143)),CORREL(ETL_Rtn!$C84:$C143,ETL_Rtn!H84:H143),"")</f>
        <v>0.22685246684220442</v>
      </c>
      <c r="O133" s="85">
        <f ca="1">IF(ISNUMBER(CORREL(ETL_Rtn!$C84:$C143,ETL_Rtn!I84:I143)),CORREL(ETL_Rtn!$C84:$C143,ETL_Rtn!I84:I143),"")</f>
        <v>0.78684643387855047</v>
      </c>
      <c r="P133" s="85">
        <f ca="1">IF(ISNUMBER(CORREL(ETL_Rtn!$C84:$C143,ETL_Rtn!J84:J143)),CORREL(ETL_Rtn!$C84:$C143,ETL_Rtn!J84:J143),"")</f>
        <v>0.72908047754333694</v>
      </c>
      <c r="Q133" s="85">
        <f ca="1">IF(ISNUMBER(CORREL(ETL_Rtn!$C84:$C143,ETL_Rtn!K84:K143)),CORREL(ETL_Rtn!$C84:$C143,ETL_Rtn!K84:K143),"")</f>
        <v>0.42698142170310205</v>
      </c>
      <c r="R133" s="85">
        <f ca="1">IF(ISNUMBER(CORREL(ETL_Rtn!$C84:$C143,ETL_Rtn!L84:L143)),CORREL(ETL_Rtn!$C84:$C143,ETL_Rtn!L84:L143),"")</f>
        <v>0.46510138203848805</v>
      </c>
      <c r="S133" s="85">
        <f ca="1">IF(ISNUMBER(CORREL(ETL_Rtn!$C84:$C143,ETL_Rtn!M84:M143)),CORREL(ETL_Rtn!$C84:$C143,ETL_Rtn!M84:M143),"")</f>
        <v>0.20218742831775516</v>
      </c>
      <c r="T133" s="85">
        <f ca="1">IF(ISNUMBER(CORREL(ETL_Rtn!$C84:$C143,ETL_Rtn!N84:N143)),CORREL(ETL_Rtn!$C84:$C143,ETL_Rtn!N84:N143),"")</f>
        <v>0.32892017675966945</v>
      </c>
      <c r="U133" s="85">
        <f ca="1">IF(ISNUMBER(CORREL(ETL_Rtn!$C84:$C143,ETL_Rtn!O84:O143)),CORREL(ETL_Rtn!$C84:$C143,ETL_Rtn!O84:O143),"")</f>
        <v>8.0857097109769779E-2</v>
      </c>
      <c r="V133" s="85">
        <f ca="1">IF(ISNUMBER(CORREL(ETL_Rtn!$C84:$C143,ETL_Rtn!P84:P143)),CORREL(ETL_Rtn!$C84:$C143,ETL_Rtn!P84:P143),"")</f>
        <v>0.37535753764897056</v>
      </c>
      <c r="W133" s="85">
        <f ca="1">IF(ISNUMBER(CORREL(ETL_Rtn!$C84:$C143,ETL_Rtn!Q84:Q143)),CORREL(ETL_Rtn!$C84:$C143,ETL_Rtn!Q84:Q143),"")</f>
        <v>0.15441133682627614</v>
      </c>
      <c r="X133" s="85">
        <f ca="1">IF(ISNUMBER(CORREL(ETL_Rtn!$C84:$C143,ETL_Rtn!R84:R143)),CORREL(ETL_Rtn!$C84:$C143,ETL_Rtn!R84:R143),"")</f>
        <v>0.1901200363283341</v>
      </c>
      <c r="Y133" s="85">
        <f ca="1">IF(ISNUMBER(CORREL(ETL_Rtn!$C84:$C143,ETL_Rtn!S84:S143)),CORREL(ETL_Rtn!$C84:$C143,ETL_Rtn!S84:S143),"")</f>
        <v>0.16847222533028389</v>
      </c>
      <c r="Z133" s="85">
        <f ca="1">IF(ISNUMBER(CORREL(ETL_Rtn!$C84:$C143,ETL_Rtn!T84:T143)),CORREL(ETL_Rtn!$C84:$C143,ETL_Rtn!T84:T143),"")</f>
        <v>0.40540066936685965</v>
      </c>
      <c r="AA133" s="85">
        <f ca="1">IF(ISNUMBER(CORREL(ETL_Rtn!$C84:$C143,ETL_Rtn!U84:U143)),CORREL(ETL_Rtn!$C84:$C143,ETL_Rtn!U84:U143),"")</f>
        <v>-7.2287168336936686E-2</v>
      </c>
      <c r="AB133" s="85">
        <f ca="1">IF(ISNUMBER(CORREL(ETL_Rtn!$C84:$C143,ETL_Rtn!V84:V143)),CORREL(ETL_Rtn!$C84:$C143,ETL_Rtn!V84:V143),"")</f>
        <v>-0.28123156803773641</v>
      </c>
      <c r="AC133" s="85">
        <f ca="1">IF(ISNUMBER(CORREL(ETL_Rtn!$C84:$C143,ETL_Rtn!W84:W143)),CORREL(ETL_Rtn!$C84:$C143,ETL_Rtn!W84:W143),"")</f>
        <v>-0.19078346245859809</v>
      </c>
      <c r="AD133" s="85">
        <f ca="1">IF(ISNUMBER(CORREL(ETL_Rtn!$C84:$C143,ETL_Rtn!X84:X143)),CORREL(ETL_Rtn!$C84:$C143,ETL_Rtn!X84:X143),"")</f>
        <v>-0.18887304653418691</v>
      </c>
      <c r="AE133" s="85">
        <f ca="1">IF(ISNUMBER(CORREL(ETL_Rtn!$C84:$C143,ETL_Rtn!Y84:Y143)),CORREL(ETL_Rtn!$C84:$C143,ETL_Rtn!Y84:Y143),"")</f>
        <v>-0.20055094145605645</v>
      </c>
      <c r="AF133" s="85">
        <f ca="1">IF(ISNUMBER(CORREL(ETL_Rtn!$C84:$C143,ETL_Rtn!Z84:Z143)),CORREL(ETL_Rtn!$C84:$C143,ETL_Rtn!Z84:Z143),"")</f>
        <v>-0.27797989160710401</v>
      </c>
      <c r="AG133" s="85">
        <f ca="1">IF(ISNUMBER(CORREL(ETL_Rtn!$C84:$C143,ETL_Rtn!AA84:AA143)),CORREL(ETL_Rtn!$C84:$C143,ETL_Rtn!AA84:AA143),"")</f>
        <v>-0.30850664232921443</v>
      </c>
      <c r="AH133" s="85">
        <f ca="1">IF(ISNUMBER(CORREL(ETL_Rtn!$C84:$C143,ETL_Rtn!AB84:AB143)),CORREL(ETL_Rtn!$C84:$C143,ETL_Rtn!AB84:AB143),"")</f>
        <v>-0.24362960659192051</v>
      </c>
      <c r="AI133" s="85">
        <f ca="1">IF(ISNUMBER(CORREL(ETL_Rtn!$C84:$C143,ETL_Rtn!AC84:AC143)),CORREL(ETL_Rtn!$C84:$C143,ETL_Rtn!AC84:AC143),"")</f>
        <v>0.16811300962693265</v>
      </c>
      <c r="AJ133" s="85">
        <f ca="1">IF(ISNUMBER(CORREL(ETL_Rtn!$C84:$C143,ETL_Rtn!AD84:AD143)),CORREL(ETL_Rtn!$C84:$C143,ETL_Rtn!AD84:AD143),"")</f>
        <v>4.9597567677018027E-2</v>
      </c>
      <c r="AK133" s="85">
        <f ca="1">IF(ISNUMBER(CORREL(ETL_Rtn!$C84:$C143,ETL_Rtn!AE84:AE143)),CORREL(ETL_Rtn!$C84:$C143,ETL_Rtn!AE84:AE143),"")</f>
        <v>-0.23233207143128087</v>
      </c>
      <c r="AL133" s="85">
        <f ca="1">IF(ISNUMBER(CORREL(ETL_Rtn!$C84:$C143,ETL_Rtn!AF84:AF143)),CORREL(ETL_Rtn!$C84:$C143,ETL_Rtn!AF84:AF143),"")</f>
        <v>-0.24912248385888608</v>
      </c>
      <c r="AM133" s="85">
        <f ca="1">IF(ISNUMBER(CORREL(ETL_Rtn!$C84:$C143,ETL_Rtn!AG84:AG143)),CORREL(ETL_Rtn!$C84:$C143,ETL_Rtn!AG84:AG143),"")</f>
        <v>-2.6326874845351407E-2</v>
      </c>
      <c r="AN133" s="85">
        <f ca="1">IF(ISNUMBER(CORREL(ETL_Rtn!$C84:$C143,ETL_Rtn!AH84:AH143)),CORREL(ETL_Rtn!$C84:$C143,ETL_Rtn!AH84:AH143),"")</f>
        <v>-0.18665440037803616</v>
      </c>
      <c r="AO133" s="85">
        <f ca="1">IF(ISNUMBER(CORREL(ETL_Rtn!$C84:$C143,ETL_Rtn!AI84:AI143)),CORREL(ETL_Rtn!$C84:$C143,ETL_Rtn!AI84:AI143),"")</f>
        <v>-0.28693506086929949</v>
      </c>
      <c r="AP133" s="85">
        <f ca="1">IF(ISNUMBER(CORREL(ETL_Rtn!$C84:$C143,ETL_Rtn!AJ84:AJ143)),CORREL(ETL_Rtn!$C84:$C143,ETL_Rtn!AJ84:AJ143),"")</f>
        <v>-0.22370119722581011</v>
      </c>
      <c r="AQ133" s="85">
        <f ca="1">IF(ISNUMBER(CORREL(ETL_Rtn!$C84:$C143,ETL_Rtn!AK84:AK143)),CORREL(ETL_Rtn!$C84:$C143,ETL_Rtn!AK84:AK143),"")</f>
        <v>-0.22756070251084828</v>
      </c>
      <c r="AR133" s="85">
        <f ca="1">IF(ISNUMBER(CORREL(ETL_Rtn!$C84:$C143,ETL_Rtn!AL84:AL143)),CORREL(ETL_Rtn!$C84:$C143,ETL_Rtn!AL84:AL143),"")</f>
        <v>-0.16561491925587921</v>
      </c>
      <c r="AS133" s="85">
        <f ca="1">IF(ISNUMBER(CORREL(ETL_Rtn!$C84:$C143,ETL_Rtn!AM84:AM143)),CORREL(ETL_Rtn!$C84:$C143,ETL_Rtn!AM84:AM143),"")</f>
        <v>0.28152036388822621</v>
      </c>
      <c r="AT133" s="85">
        <f ca="1">IF(ISNUMBER(CORREL(ETL_Rtn!$C84:$C143,ETL_Rtn!AN84:AN143)),CORREL(ETL_Rtn!$C84:$C143,ETL_Rtn!AN84:AN143),"")</f>
        <v>0.2747737884833405</v>
      </c>
      <c r="AU133" s="85">
        <f ca="1">IF(ISNUMBER(CORREL(ETL_Rtn!$C84:$C143,ETL_Rtn!AO84:AO143)),CORREL(ETL_Rtn!$C84:$C143,ETL_Rtn!AO84:AO143),"")</f>
        <v>-3.106533333835286E-2</v>
      </c>
      <c r="AV133" s="85">
        <f ca="1">IF(ISNUMBER(CORREL(ETL_Rtn!$C84:$C143,ETL_Rtn!AP84:AP143)),CORREL(ETL_Rtn!$C84:$C143,ETL_Rtn!AP84:AP143),"")</f>
        <v>0.16248498188584015</v>
      </c>
      <c r="AW133" s="85">
        <f ca="1">IF(ISNUMBER(CORREL(ETL_Rtn!$C84:$C143,ETL_Rtn!AQ84:AQ143)),CORREL(ETL_Rtn!$C84:$C143,ETL_Rtn!AQ84:AQ143),"")</f>
        <v>0.26836556493503083</v>
      </c>
      <c r="AX133" s="85">
        <f ca="1">IF(ISNUMBER(CORREL(ETL_Rtn!$C84:$C143,ETL_Rtn!AR84:AR143)),CORREL(ETL_Rtn!$C84:$C143,ETL_Rtn!AR84:AR143),"")</f>
        <v>0.41583972687866</v>
      </c>
      <c r="AY133" s="85">
        <f ca="1">IF(ISNUMBER(CORREL(ETL_Rtn!$C84:$C143,ETL_Rtn!AS84:AS143)),CORREL(ETL_Rtn!$C84:$C143,ETL_Rtn!AS84:AS143),"")</f>
        <v>-0.16875676233192999</v>
      </c>
      <c r="AZ133" s="85">
        <f ca="1">IF(ISNUMBER(CORREL(ETL_Rtn!$C84:$C143,ETL_Rtn!AT84:AT143)),CORREL(ETL_Rtn!$C84:$C143,ETL_Rtn!AT84:AT143),"")</f>
        <v>-0.32643725904254356</v>
      </c>
      <c r="BA133" s="85">
        <f ca="1">IF(ISNUMBER(CORREL(ETL_Rtn!$C84:$C143,ETL_Rtn!AU84:AU143)),CORREL(ETL_Rtn!$C84:$C143,ETL_Rtn!AU84:AU143),"")</f>
        <v>-0.22622846901140473</v>
      </c>
      <c r="BB133" s="85">
        <f ca="1">IF(ISNUMBER(CORREL(ETL_Rtn!$C84:$C143,ETL_Rtn!AV84:AV143)),CORREL(ETL_Rtn!$C84:$C143,ETL_Rtn!AV84:AV143),"")</f>
        <v>-0.17733216830418816</v>
      </c>
      <c r="BC133" s="85">
        <f ca="1">IF(ISNUMBER(CORREL(ETL_Rtn!$C84:$C143,ETL_Rtn!AW84:AW143)),CORREL(ETL_Rtn!$C84:$C143,ETL_Rtn!AW84:AW143),"")</f>
        <v>-0.24766607826991688</v>
      </c>
      <c r="BD133" s="85">
        <f ca="1">IF(ISNUMBER(CORREL(ETL_Rtn!$C84:$C143,ETL_Rtn!AX84:AX143)),CORREL(ETL_Rtn!$C84:$C143,ETL_Rtn!AX84:AX143),"")</f>
        <v>-0.21949159024822751</v>
      </c>
      <c r="BE133" s="85">
        <f ca="1">IF(ISNUMBER(CORREL(ETL_Rtn!$C84:$C143,ETL_Rtn!AY84:AY143)),CORREL(ETL_Rtn!$C84:$C143,ETL_Rtn!AY84:AY143),"")</f>
        <v>-3.5307297818596213E-2</v>
      </c>
      <c r="BF133" s="85">
        <f ca="1">IF(ISNUMBER(CORREL(ETL_Rtn!$C84:$C143,ETL_Rtn!AZ84:AZ143)),CORREL(ETL_Rtn!$C84:$C143,ETL_Rtn!AZ84:AZ143),"")</f>
        <v>-0.27401154690067564</v>
      </c>
      <c r="BG133" s="85">
        <f ca="1">IF(ISNUMBER(CORREL(ETL_Rtn!$C84:$C143,ETL_Rtn!BA84:BA143)),CORREL(ETL_Rtn!$C84:$C143,ETL_Rtn!BA84:BA143),"")</f>
        <v>-0.30657364133509757</v>
      </c>
      <c r="BH133" s="85">
        <f ca="1">IF(ISNUMBER(CORREL(ETL_Rtn!$C84:$C143,ETL_Rtn!BB84:BB143)),CORREL(ETL_Rtn!$C84:$C143,ETL_Rtn!BB84:BB143),"")</f>
        <v>-0.26849124021906129</v>
      </c>
      <c r="BI133" s="85">
        <f ca="1">IF(ISNUMBER(CORREL(ETL_Rtn!$C84:$C143,ETL_Rtn!BC84:BC143)),CORREL(ETL_Rtn!$C84:$C143,ETL_Rtn!BC84:BC143),"")</f>
        <v>-0.26468867969076926</v>
      </c>
      <c r="BJ133" s="85">
        <f ca="1">IF(ISNUMBER(CORREL(ETL_Rtn!$C84:$C143,ETL_Rtn!BD84:BD143)),CORREL(ETL_Rtn!$C84:$C143,ETL_Rtn!BD84:BD143),"")</f>
        <v>-0.42485962051857984</v>
      </c>
      <c r="BK133" s="85">
        <f ca="1">IF(ISNUMBER(CORREL(ETL_Rtn!$C84:$C143,ETL_Rtn!BE84:BE143)),CORREL(ETL_Rtn!$C84:$C143,ETL_Rtn!BE84:BE143),"")</f>
        <v>-0.26649997022115063</v>
      </c>
      <c r="BL133" s="85">
        <f ca="1">IF(ISNUMBER(CORREL(ETL_Rtn!$C84:$C143,ETL_Rtn!BF84:BF143)),CORREL(ETL_Rtn!$C84:$C143,ETL_Rtn!BF84:BF143),"")</f>
        <v>7.6510061529309198E-3</v>
      </c>
      <c r="BM133" s="85">
        <f ca="1">IF(ISNUMBER(CORREL(ETL_Rtn!$C84:$C143,ETL_Rtn!BG84:BG143)),CORREL(ETL_Rtn!$C84:$C143,ETL_Rtn!BG84:BG143),"")</f>
        <v>-7.1455615256475091E-2</v>
      </c>
      <c r="BN133" s="85">
        <f ca="1">IF(ISNUMBER(CORREL(ETL_Rtn!$C84:$C143,ETL_Rtn!BH84:BH143)),CORREL(ETL_Rtn!$C84:$C143,ETL_Rtn!BH84:BH143),"")</f>
        <v>5.0808726511086651E-2</v>
      </c>
      <c r="BO133" s="85">
        <f ca="1">IF(ISNUMBER(CORREL(ETL_Rtn!$C84:$C143,ETL_Rtn!BI84:BI143)),CORREL(ETL_Rtn!$C84:$C143,ETL_Rtn!BI84:BI143),"")</f>
        <v>7.8303919812584E-2</v>
      </c>
      <c r="BP133" s="85">
        <f ca="1">IF(ISNUMBER(CORREL(ETL_Rtn!$C84:$C143,ETL_Rtn!BJ84:BJ143)),CORREL(ETL_Rtn!$C84:$C143,ETL_Rtn!BJ84:BJ143),"")</f>
        <v>-0.17155354372961898</v>
      </c>
      <c r="BQ133" s="85">
        <f ca="1">IF(ISNUMBER(CORREL(ETL_Rtn!$C84:$C143,ETL_Rtn!BK84:BK143)),CORREL(ETL_Rtn!$C84:$C143,ETL_Rtn!BK84:BK143),"")</f>
        <v>0.1448091586995312</v>
      </c>
      <c r="BR133" s="85">
        <f ca="1">IF(ISNUMBER(CORREL(ETL_Rtn!$C84:$C143,ETL_Rtn!BL84:BL143)),CORREL(ETL_Rtn!$C84:$C143,ETL_Rtn!BL84:BL143),"")</f>
        <v>5.1809426285971301E-2</v>
      </c>
      <c r="BS133" s="85">
        <f ca="1">IF(ISNUMBER(CORREL(ETL_Rtn!$C84:$C143,ETL_Rtn!BM84:BM143)),CORREL(ETL_Rtn!$C84:$C143,ETL_Rtn!BM84:BM143),"")</f>
        <v>0.10821937601666416</v>
      </c>
      <c r="BT133" s="85">
        <f ca="1">IF(ISNUMBER(CORREL(ETL_Rtn!$C84:$C143,ETL_Rtn!BN84:BN143)),CORREL(ETL_Rtn!$C84:$C143,ETL_Rtn!BN84:BN143),"")</f>
        <v>0.27359887834468088</v>
      </c>
      <c r="BU133" s="85">
        <f ca="1">IF(ISNUMBER(CORREL(ETL_Rtn!$C84:$C143,ETL_Rtn!BO84:BO143)),CORREL(ETL_Rtn!$C84:$C143,ETL_Rtn!BO84:BO143),"")</f>
        <v>-2.8155773250924485E-2</v>
      </c>
      <c r="BV133" s="85">
        <f ca="1">IF(ISNUMBER(CORREL(ETL_Rtn!$C84:$C143,ETL_Rtn!BP84:BP143)),CORREL(ETL_Rtn!$C84:$C143,ETL_Rtn!BP84:BP143),"")</f>
        <v>0.11679296437239714</v>
      </c>
      <c r="BW133" s="85">
        <f ca="1">IF(ISNUMBER(CORREL(ETL_Rtn!$C84:$C143,ETL_Rtn!BQ84:BQ143)),CORREL(ETL_Rtn!$C84:$C143,ETL_Rtn!BQ84:BQ143),"")</f>
        <v>-0.31790889388533294</v>
      </c>
      <c r="BY133" s="85">
        <f ca="1">VLOOKUP($E133,ETL_Price!$B$5:$CB$187,Main!BY$51,0)</f>
        <v>2626.07</v>
      </c>
      <c r="BZ133" s="85">
        <f ca="1">VLOOKUP($E133,ETL_Price!$B$5:$CB$187,Main!BZ$51,0)</f>
        <v>3589.91</v>
      </c>
      <c r="CA133" s="85">
        <f ca="1">VLOOKUP($E133,ETL_Price!$B$5:$CB$187,Main!CA$51,0)</f>
        <v>72700.45</v>
      </c>
      <c r="CB133" s="85">
        <f ca="1">VLOOKUP($E133,ETL_Price!$B$5:$CB$187,Main!CB$51,0)</f>
        <v>22597.200000000001</v>
      </c>
      <c r="CC133" s="85">
        <f ca="1">VLOOKUP($E133,ETL_Price!$B$5:$CB$187,Main!CC$51,0)</f>
        <v>29623.83</v>
      </c>
      <c r="CD133" s="85">
        <f ca="1">VLOOKUP($E133,ETL_Price!$B$5:$CB$187,Main!CD$51,0)</f>
        <v>11647.98</v>
      </c>
      <c r="CE133" s="85">
        <f ca="1">VLOOKUP($E133,ETL_Price!$B$5:$CB$187,Main!CE$51,0)</f>
        <v>2179.9299999999998</v>
      </c>
      <c r="CF133" s="85">
        <f ca="1">VLOOKUP($E133,ETL_Price!$B$5:$CB$187,Main!CF$51,0)</f>
        <v>2432.52</v>
      </c>
      <c r="CG133" s="85">
        <f ca="1">VLOOKUP($E133,ETL_Price!$B$5:$CB$187,Main!CG$51,0)</f>
        <v>211.31800000000001</v>
      </c>
      <c r="CH133" s="85">
        <f ca="1">VLOOKUP($E133,ETL_Price!$B$5:$CB$187,Main!CH$51,0)</f>
        <v>270</v>
      </c>
      <c r="CI133" s="85">
        <f ca="1">VLOOKUP($E133,ETL_Price!$B$5:$CB$187,Main!CI$51,0)</f>
        <v>255.34</v>
      </c>
      <c r="CJ133" s="85">
        <f ca="1">VLOOKUP($E133,ETL_Price!$B$5:$CB$187,Main!CJ$51,0)</f>
        <v>233.77</v>
      </c>
      <c r="CK133" s="85">
        <f ca="1">VLOOKUP($E133,ETL_Price!$B$5:$CB$187,Main!CK$51,0)</f>
        <v>232.58760000000001</v>
      </c>
      <c r="CL133" s="85">
        <f ca="1">VLOOKUP($E133,ETL_Price!$B$5:$CB$187,Main!CL$51,0)</f>
        <v>226.55879999999999</v>
      </c>
      <c r="CM133" s="85">
        <f ca="1">VLOOKUP($E133,ETL_Price!$B$5:$CB$187,Main!CM$51,0)</f>
        <v>124.6561</v>
      </c>
      <c r="CN133" s="85">
        <f ca="1">VLOOKUP($E133,ETL_Price!$B$5:$CB$187,Main!CN$51,0)</f>
        <v>219.2355</v>
      </c>
      <c r="CO133" s="85">
        <f ca="1">VLOOKUP($E133,ETL_Price!$B$5:$CB$187,Main!CO$51,0)</f>
        <v>70.02</v>
      </c>
      <c r="CP133" s="85">
        <f ca="1">VLOOKUP($E133,ETL_Price!$B$5:$CB$187,Main!CP$51,0)</f>
        <v>133.31</v>
      </c>
      <c r="CQ133" s="85">
        <f ca="1">VLOOKUP($E133,ETL_Price!$B$5:$CB$187,Main!CQ$51,0)</f>
        <v>482.28219999999999</v>
      </c>
      <c r="CR133" s="85">
        <f ca="1">VLOOKUP($E133,ETL_Price!$B$5:$CB$187,Main!CR$51,0)</f>
        <v>218.02289999999999</v>
      </c>
      <c r="CS133" s="85">
        <f ca="1">VLOOKUP($E133,ETL_Price!$B$5:$CB$187,Main!CS$51,0)</f>
        <v>255.39410000000001</v>
      </c>
      <c r="CT133" s="85">
        <f ca="1">VLOOKUP($E133,ETL_Price!$B$5:$CB$187,Main!CT$51,0)</f>
        <v>2040.31</v>
      </c>
      <c r="CU133" s="85">
        <f ca="1">VLOOKUP($E133,ETL_Price!$B$5:$CB$187,Main!CU$51,0)</f>
        <v>2195.9899999999998</v>
      </c>
      <c r="CV133" s="85">
        <f ca="1">VLOOKUP($E133,ETL_Price!$B$5:$CB$187,Main!CV$51,0)</f>
        <v>2879.29</v>
      </c>
      <c r="CW133" s="85">
        <f ca="1">VLOOKUP($E133,ETL_Price!$B$5:$CB$187,Main!CW$51,0)</f>
        <v>149.84960000000001</v>
      </c>
      <c r="CX133" s="85">
        <f ca="1">VLOOKUP($E133,ETL_Price!$B$5:$CB$187,Main!CX$51,0)</f>
        <v>1302.3929000000001</v>
      </c>
      <c r="CY133" s="85">
        <f ca="1">VLOOKUP($E133,ETL_Price!$B$5:$CB$187,Main!CY$51,0)</f>
        <v>214.55369999999999</v>
      </c>
      <c r="CZ133" s="85">
        <f ca="1">VLOOKUP($E133,ETL_Price!$B$5:$CB$187,Main!CZ$51,0)</f>
        <v>191.3185</v>
      </c>
      <c r="DA133" s="85">
        <f ca="1">VLOOKUP($E133,ETL_Price!$B$5:$CB$187,Main!DA$51,0)</f>
        <v>286.58909999999997</v>
      </c>
      <c r="DB133" s="85">
        <f ca="1">VLOOKUP($E133,ETL_Price!$B$5:$CB$187,Main!DB$51,0)</f>
        <v>203.85069999999999</v>
      </c>
      <c r="DC133" s="85">
        <f ca="1">VLOOKUP($E133,ETL_Price!$B$5:$CB$187,Main!DC$51,0)</f>
        <v>203.44069999999999</v>
      </c>
      <c r="DD133" s="85">
        <f ca="1">VLOOKUP($E133,ETL_Price!$B$5:$CB$187,Main!DD$51,0)</f>
        <v>225.61439999999999</v>
      </c>
      <c r="DE133" s="85">
        <f ca="1">VLOOKUP($E133,ETL_Price!$B$5:$CB$187,Main!DE$51,0)</f>
        <v>219.71700000000001</v>
      </c>
      <c r="DF133" s="85">
        <f ca="1">VLOOKUP($E133,ETL_Price!$B$5:$CB$187,Main!DF$51,0)</f>
        <v>285.26510000000002</v>
      </c>
      <c r="DG133" s="85">
        <f ca="1">VLOOKUP($E133,ETL_Price!$B$5:$CB$187,Main!DG$51,0)</f>
        <v>2.3881999999999999</v>
      </c>
      <c r="DH133" s="85">
        <f ca="1">VLOOKUP($E133,ETL_Price!$B$5:$CB$187,Main!DH$51,0)</f>
        <v>0.38500000000000001</v>
      </c>
      <c r="DI133" s="85">
        <f ca="1">VLOOKUP($E133,ETL_Price!$B$5:$CB$187,Main!DI$51,0)</f>
        <v>1.7652000000000001</v>
      </c>
      <c r="DJ133" s="85">
        <f ca="1">VLOOKUP($E133,ETL_Price!$B$5:$CB$187,Main!DJ$51,0)</f>
        <v>1.8662000000000001</v>
      </c>
      <c r="DK133" s="85">
        <f ca="1">VLOOKUP($E133,ETL_Price!$B$5:$CB$187,Main!DK$51,0)</f>
        <v>2.3117000000000001</v>
      </c>
      <c r="DL133" s="85">
        <f ca="1">VLOOKUP($E133,ETL_Price!$B$5:$CB$187,Main!DL$51,0)</f>
        <v>1.377</v>
      </c>
      <c r="DM133" s="85">
        <f ca="1">VLOOKUP($E133,ETL_Price!$B$5:$CB$187,Main!DM$51,0)</f>
        <v>32.477699999999999</v>
      </c>
      <c r="DN133" s="85">
        <f ca="1">VLOOKUP($E133,ETL_Price!$B$5:$CB$187,Main!DN$51,0)</f>
        <v>-0.75</v>
      </c>
      <c r="DO133" s="85">
        <f ca="1">VLOOKUP($E133,ETL_Price!$B$5:$CB$187,Main!DO$51,0)</f>
        <v>230.922</v>
      </c>
      <c r="DP133" s="85">
        <f ca="1">VLOOKUP($E133,ETL_Price!$B$5:$CB$187,Main!DP$51,0)</f>
        <v>110.117</v>
      </c>
      <c r="DQ133" s="85">
        <f ca="1">VLOOKUP($E133,ETL_Price!$B$5:$CB$187,Main!DQ$51,0)</f>
        <v>52.908000000000001</v>
      </c>
      <c r="DR133" s="85">
        <f ca="1">VLOOKUP($E133,ETL_Price!$B$5:$CB$187,Main!DR$51,0)</f>
        <v>320.24599999999998</v>
      </c>
      <c r="DS133" s="85">
        <f ca="1">VLOOKUP($E133,ETL_Price!$B$5:$CB$187,Main!DS$51,0)</f>
        <v>181.94399999999999</v>
      </c>
      <c r="DT133" s="85">
        <f ca="1">VLOOKUP($E133,ETL_Price!$B$5:$CB$187,Main!DT$51,0)</f>
        <v>228.25309999999999</v>
      </c>
      <c r="DU133" s="85">
        <f ca="1">VLOOKUP($E133,ETL_Price!$B$5:$CB$187,Main!DU$51,0)</f>
        <v>161.6079</v>
      </c>
      <c r="DV133" s="85">
        <f ca="1">VLOOKUP($E133,ETL_Price!$B$5:$CB$187,Main!DV$51,0)</f>
        <v>446.49160000000001</v>
      </c>
      <c r="DW133" s="85">
        <f ca="1">VLOOKUP($E133,ETL_Price!$B$5:$CB$187,Main!DW$51,0)</f>
        <v>10.7</v>
      </c>
      <c r="DX133" s="85">
        <f ca="1">VLOOKUP($E133,ETL_Price!$B$5:$CB$187,Main!DX$51,0)</f>
        <v>18.84</v>
      </c>
      <c r="DY133" s="85">
        <f ca="1">VLOOKUP($E133,ETL_Price!$B$5:$CB$187,Main!DY$51,0)</f>
        <v>7.29</v>
      </c>
      <c r="DZ133" s="85">
        <f ca="1">VLOOKUP($E133,ETL_Price!$B$5:$CB$187,Main!DZ$51,0)</f>
        <v>4.2474999999999996</v>
      </c>
      <c r="EA133" s="85">
        <f ca="1">VLOOKUP($E133,ETL_Price!$B$5:$CB$187,Main!EA$51,0)</f>
        <v>1282.0999999999999</v>
      </c>
      <c r="EB133" s="85">
        <f ca="1">VLOOKUP($E133,ETL_Price!$B$5:$CB$187,Main!EB$51,0)</f>
        <v>16.457000000000001</v>
      </c>
      <c r="EC133" s="85">
        <f ca="1">VLOOKUP($E133,ETL_Price!$B$5:$CB$187,Main!EC$51,0)</f>
        <v>57.3</v>
      </c>
      <c r="ED133" s="85">
        <f ca="1">VLOOKUP($E133,ETL_Price!$B$5:$CB$187,Main!ED$51,0)</f>
        <v>6.6120000000000001</v>
      </c>
      <c r="EE133" s="85">
        <f ca="1">VLOOKUP($E133,ETL_Price!$B$5:$CB$187,Main!EE$51,0)</f>
        <v>108.71</v>
      </c>
      <c r="EF133" s="85">
        <f ca="1">VLOOKUP($E133,ETL_Price!$B$5:$CB$187,Main!EF$51,0)</f>
        <v>1.1847000000000001</v>
      </c>
      <c r="EG133" s="85">
        <f ca="1">VLOOKUP($E133,ETL_Price!$B$5:$CB$187,Main!EG$51,0)</f>
        <v>1.3409</v>
      </c>
      <c r="EH133" s="85">
        <f ca="1">VLOOKUP($E133,ETL_Price!$B$5:$CB$187,Main!EH$51,0)</f>
        <v>111.93</v>
      </c>
      <c r="EI133" s="85">
        <f ca="1">VLOOKUP($E133,ETL_Price!$B$5:$CB$187,Main!EI$51,0)</f>
        <v>58.619199999999999</v>
      </c>
      <c r="EJ133" s="85">
        <f ca="1">VLOOKUP($E133,ETL_Price!$B$5:$CB$187,Main!EJ$51,0)</f>
        <v>13.6569</v>
      </c>
      <c r="EK133" s="85">
        <f ca="1">VLOOKUP($E133,ETL_Price!$B$5:$CB$187,Main!EK$51,0)</f>
        <v>3.2442000000000002</v>
      </c>
    </row>
    <row r="134" spans="3:141">
      <c r="C134" s="85">
        <f>MATCH(E134,ETL_Price!$B$5:$B$187,0)</f>
        <v>81</v>
      </c>
      <c r="E134" s="119">
        <f>IF(ISNUMBER(Equities!$C86),Equities!B86,"")</f>
        <v>43067</v>
      </c>
      <c r="F134" s="120">
        <f ca="1">IF(ISNUMBER(OFFSET(INDIRECT($F$50),Main!$C134,1)),OFFSET(INDIRECT($F$50),Main!$C134,1)/100,"")</f>
        <v>0.140738</v>
      </c>
      <c r="G134" s="120">
        <f ca="1">IF(ISNUMBER(VLOOKUP($E134,ETL_Price!$B$5:$DV$187,G$50,0)),VLOOKUP($E134,ETL_Price!$B$5:$DV$187,G$50,0)/100,"")</f>
        <v>5.2900000000000003E-2</v>
      </c>
      <c r="H134" s="120">
        <f ca="1">IF(ISNUMBER(VLOOKUP($E134,ETL_Price!$B$5:$DV$187,H$50,0)),VLOOKUP($E134,ETL_Price!$B$5:$DV$187,H$50,0)/100,"")</f>
        <v>0.12050000000000001</v>
      </c>
      <c r="I134" s="120">
        <f ca="1">IF(ISNUMBER(VLOOKUP($E134,ETL_Price!$B$5:$DV$187,I$50,0)),VLOOKUP($E134,ETL_Price!$B$5:$DV$187,I$50,0)/100,"")</f>
        <v>0.17230000000000001</v>
      </c>
      <c r="K134" s="85">
        <f ca="1">IF(ISNUMBER(CORREL(ETL_Rtn!$C85:$C144,ETL_Rtn!E85:E144)),CORREL(ETL_Rtn!$C85:$C144,ETL_Rtn!E85:E144),"")</f>
        <v>0.40468723735448309</v>
      </c>
      <c r="L134" s="85">
        <f ca="1">IF(ISNUMBER(CORREL(ETL_Rtn!$C85:$C144,ETL_Rtn!F85:F144)),CORREL(ETL_Rtn!$C85:$C144,ETL_Rtn!F85:F144),"")</f>
        <v>0.10018011877272756</v>
      </c>
      <c r="M134" s="85">
        <f ca="1">IF(ISNUMBER(CORREL(ETL_Rtn!$C85:$C144,ETL_Rtn!G85:G144)),CORREL(ETL_Rtn!$C85:$C144,ETL_Rtn!G85:G144),"")</f>
        <v>0.34405193688417673</v>
      </c>
      <c r="N134" s="85">
        <f ca="1">IF(ISNUMBER(CORREL(ETL_Rtn!$C85:$C144,ETL_Rtn!H85:H144)),CORREL(ETL_Rtn!$C85:$C144,ETL_Rtn!H85:H144),"")</f>
        <v>0.23334996765342278</v>
      </c>
      <c r="O134" s="85">
        <f ca="1">IF(ISNUMBER(CORREL(ETL_Rtn!$C85:$C144,ETL_Rtn!I85:I144)),CORREL(ETL_Rtn!$C85:$C144,ETL_Rtn!I85:I144),"")</f>
        <v>0.78596116583889331</v>
      </c>
      <c r="P134" s="85">
        <f ca="1">IF(ISNUMBER(CORREL(ETL_Rtn!$C85:$C144,ETL_Rtn!J85:J144)),CORREL(ETL_Rtn!$C85:$C144,ETL_Rtn!J85:J144),"")</f>
        <v>0.72731833733201823</v>
      </c>
      <c r="Q134" s="85">
        <f ca="1">IF(ISNUMBER(CORREL(ETL_Rtn!$C85:$C144,ETL_Rtn!K85:K144)),CORREL(ETL_Rtn!$C85:$C144,ETL_Rtn!K85:K144),"")</f>
        <v>0.42027450138124722</v>
      </c>
      <c r="R134" s="85">
        <f ca="1">IF(ISNUMBER(CORREL(ETL_Rtn!$C85:$C144,ETL_Rtn!L85:L144)),CORREL(ETL_Rtn!$C85:$C144,ETL_Rtn!L85:L144),"")</f>
        <v>0.46304827445172791</v>
      </c>
      <c r="S134" s="85">
        <f ca="1">IF(ISNUMBER(CORREL(ETL_Rtn!$C85:$C144,ETL_Rtn!M85:M144)),CORREL(ETL_Rtn!$C85:$C144,ETL_Rtn!M85:M144),"")</f>
        <v>0.20607195062595682</v>
      </c>
      <c r="T134" s="85">
        <f ca="1">IF(ISNUMBER(CORREL(ETL_Rtn!$C85:$C144,ETL_Rtn!N85:N144)),CORREL(ETL_Rtn!$C85:$C144,ETL_Rtn!N85:N144),"")</f>
        <v>0.32684321736048871</v>
      </c>
      <c r="U134" s="85">
        <f ca="1">IF(ISNUMBER(CORREL(ETL_Rtn!$C85:$C144,ETL_Rtn!O85:O144)),CORREL(ETL_Rtn!$C85:$C144,ETL_Rtn!O85:O144),"")</f>
        <v>9.759650216213786E-2</v>
      </c>
      <c r="V134" s="85">
        <f ca="1">IF(ISNUMBER(CORREL(ETL_Rtn!$C85:$C144,ETL_Rtn!P85:P144)),CORREL(ETL_Rtn!$C85:$C144,ETL_Rtn!P85:P144),"")</f>
        <v>0.38962519017422192</v>
      </c>
      <c r="W134" s="85">
        <f ca="1">IF(ISNUMBER(CORREL(ETL_Rtn!$C85:$C144,ETL_Rtn!Q85:Q144)),CORREL(ETL_Rtn!$C85:$C144,ETL_Rtn!Q85:Q144),"")</f>
        <v>0.15304464788714639</v>
      </c>
      <c r="X134" s="85">
        <f ca="1">IF(ISNUMBER(CORREL(ETL_Rtn!$C85:$C144,ETL_Rtn!R85:R144)),CORREL(ETL_Rtn!$C85:$C144,ETL_Rtn!R85:R144),"")</f>
        <v>0.198421775388605</v>
      </c>
      <c r="Y134" s="85">
        <f ca="1">IF(ISNUMBER(CORREL(ETL_Rtn!$C85:$C144,ETL_Rtn!S85:S144)),CORREL(ETL_Rtn!$C85:$C144,ETL_Rtn!S85:S144),"")</f>
        <v>0.23172916890289219</v>
      </c>
      <c r="Z134" s="85">
        <f ca="1">IF(ISNUMBER(CORREL(ETL_Rtn!$C85:$C144,ETL_Rtn!T85:T144)),CORREL(ETL_Rtn!$C85:$C144,ETL_Rtn!T85:T144),"")</f>
        <v>0.4331210132473774</v>
      </c>
      <c r="AA134" s="85">
        <f ca="1">IF(ISNUMBER(CORREL(ETL_Rtn!$C85:$C144,ETL_Rtn!U85:U144)),CORREL(ETL_Rtn!$C85:$C144,ETL_Rtn!U85:U144),"")</f>
        <v>-4.504364976231473E-2</v>
      </c>
      <c r="AB134" s="85">
        <f ca="1">IF(ISNUMBER(CORREL(ETL_Rtn!$C85:$C144,ETL_Rtn!V85:V144)),CORREL(ETL_Rtn!$C85:$C144,ETL_Rtn!V85:V144),"")</f>
        <v>-0.27374842277555261</v>
      </c>
      <c r="AC134" s="85">
        <f ca="1">IF(ISNUMBER(CORREL(ETL_Rtn!$C85:$C144,ETL_Rtn!W85:W144)),CORREL(ETL_Rtn!$C85:$C144,ETL_Rtn!W85:W144),"")</f>
        <v>-0.20647054122732739</v>
      </c>
      <c r="AD134" s="85">
        <f ca="1">IF(ISNUMBER(CORREL(ETL_Rtn!$C85:$C144,ETL_Rtn!X85:X144)),CORREL(ETL_Rtn!$C85:$C144,ETL_Rtn!X85:X144),"")</f>
        <v>-0.20387074979327865</v>
      </c>
      <c r="AE134" s="85">
        <f ca="1">IF(ISNUMBER(CORREL(ETL_Rtn!$C85:$C144,ETL_Rtn!Y85:Y144)),CORREL(ETL_Rtn!$C85:$C144,ETL_Rtn!Y85:Y144),"")</f>
        <v>-0.21705456511044213</v>
      </c>
      <c r="AF134" s="85">
        <f ca="1">IF(ISNUMBER(CORREL(ETL_Rtn!$C85:$C144,ETL_Rtn!Z85:Z144)),CORREL(ETL_Rtn!$C85:$C144,ETL_Rtn!Z85:Z144),"")</f>
        <v>-0.30077997026732933</v>
      </c>
      <c r="AG134" s="85">
        <f ca="1">IF(ISNUMBER(CORREL(ETL_Rtn!$C85:$C144,ETL_Rtn!AA85:AA144)),CORREL(ETL_Rtn!$C85:$C144,ETL_Rtn!AA85:AA144),"")</f>
        <v>-0.33355134892332083</v>
      </c>
      <c r="AH134" s="85">
        <f ca="1">IF(ISNUMBER(CORREL(ETL_Rtn!$C85:$C144,ETL_Rtn!AB85:AB144)),CORREL(ETL_Rtn!$C85:$C144,ETL_Rtn!AB85:AB144),"")</f>
        <v>-0.26922894791290874</v>
      </c>
      <c r="AI134" s="85">
        <f ca="1">IF(ISNUMBER(CORREL(ETL_Rtn!$C85:$C144,ETL_Rtn!AC85:AC144)),CORREL(ETL_Rtn!$C85:$C144,ETL_Rtn!AC85:AC144),"")</f>
        <v>0.20476572358004005</v>
      </c>
      <c r="AJ134" s="85">
        <f ca="1">IF(ISNUMBER(CORREL(ETL_Rtn!$C85:$C144,ETL_Rtn!AD85:AD144)),CORREL(ETL_Rtn!$C85:$C144,ETL_Rtn!AD85:AD144),"")</f>
        <v>4.6694898125954856E-2</v>
      </c>
      <c r="AK134" s="85">
        <f ca="1">IF(ISNUMBER(CORREL(ETL_Rtn!$C85:$C144,ETL_Rtn!AE85:AE144)),CORREL(ETL_Rtn!$C85:$C144,ETL_Rtn!AE85:AE144),"")</f>
        <v>-0.242719102306722</v>
      </c>
      <c r="AL134" s="85">
        <f ca="1">IF(ISNUMBER(CORREL(ETL_Rtn!$C85:$C144,ETL_Rtn!AF85:AF144)),CORREL(ETL_Rtn!$C85:$C144,ETL_Rtn!AF85:AF144),"")</f>
        <v>-0.25743411688783041</v>
      </c>
      <c r="AM134" s="85">
        <f ca="1">IF(ISNUMBER(CORREL(ETL_Rtn!$C85:$C144,ETL_Rtn!AG85:AG144)),CORREL(ETL_Rtn!$C85:$C144,ETL_Rtn!AG85:AG144),"")</f>
        <v>-4.0657792714365239E-2</v>
      </c>
      <c r="AN134" s="85">
        <f ca="1">IF(ISNUMBER(CORREL(ETL_Rtn!$C85:$C144,ETL_Rtn!AH85:AH144)),CORREL(ETL_Rtn!$C85:$C144,ETL_Rtn!AH85:AH144),"")</f>
        <v>-0.19256837306684599</v>
      </c>
      <c r="AO134" s="85">
        <f ca="1">IF(ISNUMBER(CORREL(ETL_Rtn!$C85:$C144,ETL_Rtn!AI85:AI144)),CORREL(ETL_Rtn!$C85:$C144,ETL_Rtn!AI85:AI144),"")</f>
        <v>-0.30049409534439359</v>
      </c>
      <c r="AP134" s="85">
        <f ca="1">IF(ISNUMBER(CORREL(ETL_Rtn!$C85:$C144,ETL_Rtn!AJ85:AJ144)),CORREL(ETL_Rtn!$C85:$C144,ETL_Rtn!AJ85:AJ144),"")</f>
        <v>-0.23795106543761757</v>
      </c>
      <c r="AQ134" s="85">
        <f ca="1">IF(ISNUMBER(CORREL(ETL_Rtn!$C85:$C144,ETL_Rtn!AK85:AK144)),CORREL(ETL_Rtn!$C85:$C144,ETL_Rtn!AK85:AK144),"")</f>
        <v>-0.23990675383580445</v>
      </c>
      <c r="AR134" s="85">
        <f ca="1">IF(ISNUMBER(CORREL(ETL_Rtn!$C85:$C144,ETL_Rtn!AL85:AL144)),CORREL(ETL_Rtn!$C85:$C144,ETL_Rtn!AL85:AL144),"")</f>
        <v>-0.17056169126829634</v>
      </c>
      <c r="AS134" s="85">
        <f ca="1">IF(ISNUMBER(CORREL(ETL_Rtn!$C85:$C144,ETL_Rtn!AM85:AM144)),CORREL(ETL_Rtn!$C85:$C144,ETL_Rtn!AM85:AM144),"")</f>
        <v>0.31743899457022412</v>
      </c>
      <c r="AT134" s="85">
        <f ca="1">IF(ISNUMBER(CORREL(ETL_Rtn!$C85:$C144,ETL_Rtn!AN85:AN144)),CORREL(ETL_Rtn!$C85:$C144,ETL_Rtn!AN85:AN144),"")</f>
        <v>0.31907183442687292</v>
      </c>
      <c r="AU134" s="85">
        <f ca="1">IF(ISNUMBER(CORREL(ETL_Rtn!$C85:$C144,ETL_Rtn!AO85:AO144)),CORREL(ETL_Rtn!$C85:$C144,ETL_Rtn!AO85:AO144),"")</f>
        <v>-3.2470557820304835E-2</v>
      </c>
      <c r="AV134" s="85">
        <f ca="1">IF(ISNUMBER(CORREL(ETL_Rtn!$C85:$C144,ETL_Rtn!AP85:AP144)),CORREL(ETL_Rtn!$C85:$C144,ETL_Rtn!AP85:AP144),"")</f>
        <v>0.17057120779534005</v>
      </c>
      <c r="AW134" s="85">
        <f ca="1">IF(ISNUMBER(CORREL(ETL_Rtn!$C85:$C144,ETL_Rtn!AQ85:AQ144)),CORREL(ETL_Rtn!$C85:$C144,ETL_Rtn!AQ85:AQ144),"")</f>
        <v>0.29201978677481288</v>
      </c>
      <c r="AX134" s="85">
        <f ca="1">IF(ISNUMBER(CORREL(ETL_Rtn!$C85:$C144,ETL_Rtn!AR85:AR144)),CORREL(ETL_Rtn!$C85:$C144,ETL_Rtn!AR85:AR144),"")</f>
        <v>0.41834181921263452</v>
      </c>
      <c r="AY134" s="85">
        <f ca="1">IF(ISNUMBER(CORREL(ETL_Rtn!$C85:$C144,ETL_Rtn!AS85:AS144)),CORREL(ETL_Rtn!$C85:$C144,ETL_Rtn!AS85:AS144),"")</f>
        <v>-0.17393838879291718</v>
      </c>
      <c r="AZ134" s="85">
        <f ca="1">IF(ISNUMBER(CORREL(ETL_Rtn!$C85:$C144,ETL_Rtn!AT85:AT144)),CORREL(ETL_Rtn!$C85:$C144,ETL_Rtn!AT85:AT144),"")</f>
        <v>-0.32781722897367571</v>
      </c>
      <c r="BA134" s="85">
        <f ca="1">IF(ISNUMBER(CORREL(ETL_Rtn!$C85:$C144,ETL_Rtn!AU85:AU144)),CORREL(ETL_Rtn!$C85:$C144,ETL_Rtn!AU85:AU144),"")</f>
        <v>-0.24198466203177796</v>
      </c>
      <c r="BB134" s="85">
        <f ca="1">IF(ISNUMBER(CORREL(ETL_Rtn!$C85:$C144,ETL_Rtn!AV85:AV144)),CORREL(ETL_Rtn!$C85:$C144,ETL_Rtn!AV85:AV144),"")</f>
        <v>-0.18575056190950581</v>
      </c>
      <c r="BC134" s="85">
        <f ca="1">IF(ISNUMBER(CORREL(ETL_Rtn!$C85:$C144,ETL_Rtn!AW85:AW144)),CORREL(ETL_Rtn!$C85:$C144,ETL_Rtn!AW85:AW144),"")</f>
        <v>-0.23841397977092635</v>
      </c>
      <c r="BD134" s="85">
        <f ca="1">IF(ISNUMBER(CORREL(ETL_Rtn!$C85:$C144,ETL_Rtn!AX85:AX144)),CORREL(ETL_Rtn!$C85:$C144,ETL_Rtn!AX85:AX144),"")</f>
        <v>-0.2089298286911189</v>
      </c>
      <c r="BE134" s="85">
        <f ca="1">IF(ISNUMBER(CORREL(ETL_Rtn!$C85:$C144,ETL_Rtn!AY85:AY144)),CORREL(ETL_Rtn!$C85:$C144,ETL_Rtn!AY85:AY144),"")</f>
        <v>-2.3681452282632819E-2</v>
      </c>
      <c r="BF134" s="85">
        <f ca="1">IF(ISNUMBER(CORREL(ETL_Rtn!$C85:$C144,ETL_Rtn!AZ85:AZ144)),CORREL(ETL_Rtn!$C85:$C144,ETL_Rtn!AZ85:AZ144),"")</f>
        <v>-0.28198328890349461</v>
      </c>
      <c r="BG134" s="85">
        <f ca="1">IF(ISNUMBER(CORREL(ETL_Rtn!$C85:$C144,ETL_Rtn!BA85:BA144)),CORREL(ETL_Rtn!$C85:$C144,ETL_Rtn!BA85:BA144),"")</f>
        <v>-0.31827636234019424</v>
      </c>
      <c r="BH134" s="85">
        <f ca="1">IF(ISNUMBER(CORREL(ETL_Rtn!$C85:$C144,ETL_Rtn!BB85:BB144)),CORREL(ETL_Rtn!$C85:$C144,ETL_Rtn!BB85:BB144),"")</f>
        <v>-0.26924930838380251</v>
      </c>
      <c r="BI134" s="85">
        <f ca="1">IF(ISNUMBER(CORREL(ETL_Rtn!$C85:$C144,ETL_Rtn!BC85:BC144)),CORREL(ETL_Rtn!$C85:$C144,ETL_Rtn!BC85:BC144),"")</f>
        <v>-0.25426648456541129</v>
      </c>
      <c r="BJ134" s="85">
        <f ca="1">IF(ISNUMBER(CORREL(ETL_Rtn!$C85:$C144,ETL_Rtn!BD85:BD144)),CORREL(ETL_Rtn!$C85:$C144,ETL_Rtn!BD85:BD144),"")</f>
        <v>-0.41817581859242525</v>
      </c>
      <c r="BK134" s="85">
        <f ca="1">IF(ISNUMBER(CORREL(ETL_Rtn!$C85:$C144,ETL_Rtn!BE85:BE144)),CORREL(ETL_Rtn!$C85:$C144,ETL_Rtn!BE85:BE144),"")</f>
        <v>-0.25749909908387625</v>
      </c>
      <c r="BL134" s="85">
        <f ca="1">IF(ISNUMBER(CORREL(ETL_Rtn!$C85:$C144,ETL_Rtn!BF85:BF144)),CORREL(ETL_Rtn!$C85:$C144,ETL_Rtn!BF85:BF144),"")</f>
        <v>1.5458146105945715E-2</v>
      </c>
      <c r="BM134" s="85">
        <f ca="1">IF(ISNUMBER(CORREL(ETL_Rtn!$C85:$C144,ETL_Rtn!BG85:BG144)),CORREL(ETL_Rtn!$C85:$C144,ETL_Rtn!BG85:BG144),"")</f>
        <v>-9.2736062023247565E-2</v>
      </c>
      <c r="BN134" s="85">
        <f ca="1">IF(ISNUMBER(CORREL(ETL_Rtn!$C85:$C144,ETL_Rtn!BH85:BH144)),CORREL(ETL_Rtn!$C85:$C144,ETL_Rtn!BH85:BH144),"")</f>
        <v>2.8908076767120549E-2</v>
      </c>
      <c r="BO134" s="85">
        <f ca="1">IF(ISNUMBER(CORREL(ETL_Rtn!$C85:$C144,ETL_Rtn!BI85:BI144)),CORREL(ETL_Rtn!$C85:$C144,ETL_Rtn!BI85:BI144),"")</f>
        <v>6.5869601530852973E-2</v>
      </c>
      <c r="BP134" s="85">
        <f ca="1">IF(ISNUMBER(CORREL(ETL_Rtn!$C85:$C144,ETL_Rtn!BJ85:BJ144)),CORREL(ETL_Rtn!$C85:$C144,ETL_Rtn!BJ85:BJ144),"")</f>
        <v>-0.16992956650030219</v>
      </c>
      <c r="BQ134" s="85">
        <f ca="1">IF(ISNUMBER(CORREL(ETL_Rtn!$C85:$C144,ETL_Rtn!BK85:BK144)),CORREL(ETL_Rtn!$C85:$C144,ETL_Rtn!BK85:BK144),"")</f>
        <v>0.14709335132944232</v>
      </c>
      <c r="BR134" s="85">
        <f ca="1">IF(ISNUMBER(CORREL(ETL_Rtn!$C85:$C144,ETL_Rtn!BL85:BL144)),CORREL(ETL_Rtn!$C85:$C144,ETL_Rtn!BL85:BL144),"")</f>
        <v>5.4204753404339487E-2</v>
      </c>
      <c r="BS134" s="85">
        <f ca="1">IF(ISNUMBER(CORREL(ETL_Rtn!$C85:$C144,ETL_Rtn!BM85:BM144)),CORREL(ETL_Rtn!$C85:$C144,ETL_Rtn!BM85:BM144),"")</f>
        <v>0.12476763492634854</v>
      </c>
      <c r="BT134" s="85">
        <f ca="1">IF(ISNUMBER(CORREL(ETL_Rtn!$C85:$C144,ETL_Rtn!BN85:BN144)),CORREL(ETL_Rtn!$C85:$C144,ETL_Rtn!BN85:BN144),"")</f>
        <v>0.29186290526920566</v>
      </c>
      <c r="BU134" s="85">
        <f ca="1">IF(ISNUMBER(CORREL(ETL_Rtn!$C85:$C144,ETL_Rtn!BO85:BO144)),CORREL(ETL_Rtn!$C85:$C144,ETL_Rtn!BO85:BO144),"")</f>
        <v>-1.9486079174805944E-2</v>
      </c>
      <c r="BV134" s="85">
        <f ca="1">IF(ISNUMBER(CORREL(ETL_Rtn!$C85:$C144,ETL_Rtn!BP85:BP144)),CORREL(ETL_Rtn!$C85:$C144,ETL_Rtn!BP85:BP144),"")</f>
        <v>0.11595727683060156</v>
      </c>
      <c r="BW134" s="85">
        <f ca="1">IF(ISNUMBER(CORREL(ETL_Rtn!$C85:$C144,ETL_Rtn!BQ85:BQ144)),CORREL(ETL_Rtn!$C85:$C144,ETL_Rtn!BQ85:BQ144),"")</f>
        <v>-0.3092361282849666</v>
      </c>
      <c r="BY134" s="85">
        <f ca="1">VLOOKUP($E134,ETL_Price!$B$5:$CB$187,Main!BY$51,0)</f>
        <v>2627.04</v>
      </c>
      <c r="BZ134" s="85">
        <f ca="1">VLOOKUP($E134,ETL_Price!$B$5:$CB$187,Main!BZ$51,0)</f>
        <v>3583.49</v>
      </c>
      <c r="CA134" s="85">
        <f ca="1">VLOOKUP($E134,ETL_Price!$B$5:$CB$187,Main!CA$51,0)</f>
        <v>74139.72</v>
      </c>
      <c r="CB134" s="85">
        <f ca="1">VLOOKUP($E134,ETL_Price!$B$5:$CB$187,Main!CB$51,0)</f>
        <v>22486.240000000002</v>
      </c>
      <c r="CC134" s="85">
        <f ca="1">VLOOKUP($E134,ETL_Price!$B$5:$CB$187,Main!CC$51,0)</f>
        <v>29680.85</v>
      </c>
      <c r="CD134" s="85">
        <f ca="1">VLOOKUP($E134,ETL_Price!$B$5:$CB$187,Main!CD$51,0)</f>
        <v>11705.58</v>
      </c>
      <c r="CE134" s="85">
        <f ca="1">VLOOKUP($E134,ETL_Price!$B$5:$CB$187,Main!CE$51,0)</f>
        <v>2192.2199999999998</v>
      </c>
      <c r="CF134" s="85">
        <f ca="1">VLOOKUP($E134,ETL_Price!$B$5:$CB$187,Main!CF$51,0)</f>
        <v>2447.2399999999998</v>
      </c>
      <c r="CG134" s="85">
        <f ca="1">VLOOKUP($E134,ETL_Price!$B$5:$CB$187,Main!CG$51,0)</f>
        <v>210.97290000000001</v>
      </c>
      <c r="CH134" s="85">
        <f ca="1">VLOOKUP($E134,ETL_Price!$B$5:$CB$187,Main!CH$51,0)</f>
        <v>270.14999999999998</v>
      </c>
      <c r="CI134" s="85">
        <f ca="1">VLOOKUP($E134,ETL_Price!$B$5:$CB$187,Main!CI$51,0)</f>
        <v>254.14</v>
      </c>
      <c r="CJ134" s="85">
        <f ca="1">VLOOKUP($E134,ETL_Price!$B$5:$CB$187,Main!CJ$51,0)</f>
        <v>232.95</v>
      </c>
      <c r="CK134" s="85">
        <f ca="1">VLOOKUP($E134,ETL_Price!$B$5:$CB$187,Main!CK$51,0)</f>
        <v>232.60650000000001</v>
      </c>
      <c r="CL134" s="85">
        <f ca="1">VLOOKUP($E134,ETL_Price!$B$5:$CB$187,Main!CL$51,0)</f>
        <v>226.04310000000001</v>
      </c>
      <c r="CM134" s="85">
        <f ca="1">VLOOKUP($E134,ETL_Price!$B$5:$CB$187,Main!CM$51,0)</f>
        <v>123.0031</v>
      </c>
      <c r="CN134" s="85">
        <f ca="1">VLOOKUP($E134,ETL_Price!$B$5:$CB$187,Main!CN$51,0)</f>
        <v>224.7568</v>
      </c>
      <c r="CO134" s="85">
        <f ca="1">VLOOKUP($E134,ETL_Price!$B$5:$CB$187,Main!CO$51,0)</f>
        <v>69.150000000000006</v>
      </c>
      <c r="CP134" s="85">
        <f ca="1">VLOOKUP($E134,ETL_Price!$B$5:$CB$187,Main!CP$51,0)</f>
        <v>132.76</v>
      </c>
      <c r="CQ134" s="85">
        <f ca="1">VLOOKUP($E134,ETL_Price!$B$5:$CB$187,Main!CQ$51,0)</f>
        <v>483.36709999999999</v>
      </c>
      <c r="CR134" s="85">
        <f ca="1">VLOOKUP($E134,ETL_Price!$B$5:$CB$187,Main!CR$51,0)</f>
        <v>218.5943</v>
      </c>
      <c r="CS134" s="85">
        <f ca="1">VLOOKUP($E134,ETL_Price!$B$5:$CB$187,Main!CS$51,0)</f>
        <v>255.887</v>
      </c>
      <c r="CT134" s="85">
        <f ca="1">VLOOKUP($E134,ETL_Price!$B$5:$CB$187,Main!CT$51,0)</f>
        <v>2044.07</v>
      </c>
      <c r="CU134" s="85">
        <f ca="1">VLOOKUP($E134,ETL_Price!$B$5:$CB$187,Main!CU$51,0)</f>
        <v>2200.85</v>
      </c>
      <c r="CV134" s="85">
        <f ca="1">VLOOKUP($E134,ETL_Price!$B$5:$CB$187,Main!CV$51,0)</f>
        <v>2886.61</v>
      </c>
      <c r="CW134" s="85">
        <f ca="1">VLOOKUP($E134,ETL_Price!$B$5:$CB$187,Main!CW$51,0)</f>
        <v>149.55240000000001</v>
      </c>
      <c r="CX134" s="85">
        <f ca="1">VLOOKUP($E134,ETL_Price!$B$5:$CB$187,Main!CX$51,0)</f>
        <v>1302.752</v>
      </c>
      <c r="CY134" s="85">
        <f ca="1">VLOOKUP($E134,ETL_Price!$B$5:$CB$187,Main!CY$51,0)</f>
        <v>214.6773</v>
      </c>
      <c r="CZ134" s="85">
        <f ca="1">VLOOKUP($E134,ETL_Price!$B$5:$CB$187,Main!CZ$51,0)</f>
        <v>191.4228</v>
      </c>
      <c r="DA134" s="85">
        <f ca="1">VLOOKUP($E134,ETL_Price!$B$5:$CB$187,Main!DA$51,0)</f>
        <v>286.78440000000001</v>
      </c>
      <c r="DB134" s="85">
        <f ca="1">VLOOKUP($E134,ETL_Price!$B$5:$CB$187,Main!DB$51,0)</f>
        <v>203.93709999999999</v>
      </c>
      <c r="DC134" s="85">
        <f ca="1">VLOOKUP($E134,ETL_Price!$B$5:$CB$187,Main!DC$51,0)</f>
        <v>203.55690000000001</v>
      </c>
      <c r="DD134" s="85">
        <f ca="1">VLOOKUP($E134,ETL_Price!$B$5:$CB$187,Main!DD$51,0)</f>
        <v>225.79810000000001</v>
      </c>
      <c r="DE134" s="85">
        <f ca="1">VLOOKUP($E134,ETL_Price!$B$5:$CB$187,Main!DE$51,0)</f>
        <v>219.99950000000001</v>
      </c>
      <c r="DF134" s="85">
        <f ca="1">VLOOKUP($E134,ETL_Price!$B$5:$CB$187,Main!DF$51,0)</f>
        <v>285.42899999999997</v>
      </c>
      <c r="DG134" s="85">
        <f ca="1">VLOOKUP($E134,ETL_Price!$B$5:$CB$187,Main!DG$51,0)</f>
        <v>2.3277000000000001</v>
      </c>
      <c r="DH134" s="85">
        <f ca="1">VLOOKUP($E134,ETL_Price!$B$5:$CB$187,Main!DH$51,0)</f>
        <v>0.33900000000000002</v>
      </c>
      <c r="DI134" s="85">
        <f ca="1">VLOOKUP($E134,ETL_Price!$B$5:$CB$187,Main!DI$51,0)</f>
        <v>1.7665</v>
      </c>
      <c r="DJ134" s="85">
        <f ca="1">VLOOKUP($E134,ETL_Price!$B$5:$CB$187,Main!DJ$51,0)</f>
        <v>1.8599000000000001</v>
      </c>
      <c r="DK134" s="85">
        <f ca="1">VLOOKUP($E134,ETL_Price!$B$5:$CB$187,Main!DK$51,0)</f>
        <v>2.2663000000000002</v>
      </c>
      <c r="DL134" s="85">
        <f ca="1">VLOOKUP($E134,ETL_Price!$B$5:$CB$187,Main!DL$51,0)</f>
        <v>1.3719999999999999</v>
      </c>
      <c r="DM134" s="85">
        <f ca="1">VLOOKUP($E134,ETL_Price!$B$5:$CB$187,Main!DM$51,0)</f>
        <v>33.217799999999997</v>
      </c>
      <c r="DN134" s="85">
        <f ca="1">VLOOKUP($E134,ETL_Price!$B$5:$CB$187,Main!DN$51,0)</f>
        <v>-0.63</v>
      </c>
      <c r="DO134" s="85">
        <f ca="1">VLOOKUP($E134,ETL_Price!$B$5:$CB$187,Main!DO$51,0)</f>
        <v>234.13800000000001</v>
      </c>
      <c r="DP134" s="85">
        <f ca="1">VLOOKUP($E134,ETL_Price!$B$5:$CB$187,Main!DP$51,0)</f>
        <v>111.449</v>
      </c>
      <c r="DQ134" s="85">
        <f ca="1">VLOOKUP($E134,ETL_Price!$B$5:$CB$187,Main!DQ$51,0)</f>
        <v>52.244999999999997</v>
      </c>
      <c r="DR134" s="85">
        <f ca="1">VLOOKUP($E134,ETL_Price!$B$5:$CB$187,Main!DR$51,0)</f>
        <v>316.14999999999998</v>
      </c>
      <c r="DS134" s="85">
        <f ca="1">VLOOKUP($E134,ETL_Price!$B$5:$CB$187,Main!DS$51,0)</f>
        <v>179.53899999999999</v>
      </c>
      <c r="DT134" s="85">
        <f ca="1">VLOOKUP($E134,ETL_Price!$B$5:$CB$187,Main!DT$51,0)</f>
        <v>228.98410000000001</v>
      </c>
      <c r="DU134" s="85">
        <f ca="1">VLOOKUP($E134,ETL_Price!$B$5:$CB$187,Main!DU$51,0)</f>
        <v>162.59010000000001</v>
      </c>
      <c r="DV134" s="85">
        <f ca="1">VLOOKUP($E134,ETL_Price!$B$5:$CB$187,Main!DV$51,0)</f>
        <v>446.34500000000003</v>
      </c>
      <c r="DW134" s="85">
        <f ca="1">VLOOKUP($E134,ETL_Price!$B$5:$CB$187,Main!DW$51,0)</f>
        <v>10.029999999999999</v>
      </c>
      <c r="DX134" s="85">
        <f ca="1">VLOOKUP($E134,ETL_Price!$B$5:$CB$187,Main!DX$51,0)</f>
        <v>17.84</v>
      </c>
      <c r="DY134" s="85">
        <f ca="1">VLOOKUP($E134,ETL_Price!$B$5:$CB$187,Main!DY$51,0)</f>
        <v>7.22</v>
      </c>
      <c r="DZ134" s="85">
        <f ca="1">VLOOKUP($E134,ETL_Price!$B$5:$CB$187,Main!DZ$51,0)</f>
        <v>4.1725000000000003</v>
      </c>
      <c r="EA134" s="85">
        <f ca="1">VLOOKUP($E134,ETL_Price!$B$5:$CB$187,Main!EA$51,0)</f>
        <v>1294.9000000000001</v>
      </c>
      <c r="EB134" s="85">
        <f ca="1">VLOOKUP($E134,ETL_Price!$B$5:$CB$187,Main!EB$51,0)</f>
        <v>16.821999999999999</v>
      </c>
      <c r="EC134" s="85">
        <f ca="1">VLOOKUP($E134,ETL_Price!$B$5:$CB$187,Main!EC$51,0)</f>
        <v>57.99</v>
      </c>
      <c r="ED134" s="85">
        <f ca="1">VLOOKUP($E134,ETL_Price!$B$5:$CB$187,Main!ED$51,0)</f>
        <v>6.6082000000000001</v>
      </c>
      <c r="EE134" s="85">
        <f ca="1">VLOOKUP($E134,ETL_Price!$B$5:$CB$187,Main!EE$51,0)</f>
        <v>108.67</v>
      </c>
      <c r="EF134" s="85">
        <f ca="1">VLOOKUP($E134,ETL_Price!$B$5:$CB$187,Main!EF$51,0)</f>
        <v>1.1839999999999999</v>
      </c>
      <c r="EG134" s="85">
        <f ca="1">VLOOKUP($E134,ETL_Price!$B$5:$CB$187,Main!EG$51,0)</f>
        <v>1.3338999999999999</v>
      </c>
      <c r="EH134" s="85">
        <f ca="1">VLOOKUP($E134,ETL_Price!$B$5:$CB$187,Main!EH$51,0)</f>
        <v>111.48</v>
      </c>
      <c r="EI134" s="85">
        <f ca="1">VLOOKUP($E134,ETL_Price!$B$5:$CB$187,Main!EI$51,0)</f>
        <v>58.375100000000003</v>
      </c>
      <c r="EJ134" s="85">
        <f ca="1">VLOOKUP($E134,ETL_Price!$B$5:$CB$187,Main!EJ$51,0)</f>
        <v>13.6616</v>
      </c>
      <c r="EK134" s="85">
        <f ca="1">VLOOKUP($E134,ETL_Price!$B$5:$CB$187,Main!EK$51,0)</f>
        <v>3.2137000000000002</v>
      </c>
    </row>
    <row r="135" spans="3:141">
      <c r="C135" s="85">
        <f>MATCH(E135,ETL_Price!$B$5:$B$187,0)</f>
        <v>82</v>
      </c>
      <c r="E135" s="119">
        <f>IF(ISNUMBER(Equities!$C87),Equities!B87,"")</f>
        <v>43066</v>
      </c>
      <c r="F135" s="120">
        <f ca="1">IF(ISNUMBER(OFFSET(INDIRECT($F$50),Main!$C135,1)),OFFSET(INDIRECT($F$50),Main!$C135,1)/100,"")</f>
        <v>0.140738</v>
      </c>
      <c r="G135" s="120">
        <f ca="1">IF(ISNUMBER(VLOOKUP($E135,ETL_Price!$B$5:$DV$187,G$50,0)),VLOOKUP($E135,ETL_Price!$B$5:$DV$187,G$50,0)/100,"")</f>
        <v>5.2699999999999997E-2</v>
      </c>
      <c r="H135" s="120">
        <f ca="1">IF(ISNUMBER(VLOOKUP($E135,ETL_Price!$B$5:$DV$187,H$50,0)),VLOOKUP($E135,ETL_Price!$B$5:$DV$187,H$50,0)/100,"")</f>
        <v>0.12189999999999999</v>
      </c>
      <c r="I135" s="120">
        <f ca="1">IF(ISNUMBER(VLOOKUP($E135,ETL_Price!$B$5:$DV$187,I$50,0)),VLOOKUP($E135,ETL_Price!$B$5:$DV$187,I$50,0)/100,"")</f>
        <v>0.17309999999999998</v>
      </c>
      <c r="K135" s="85">
        <f ca="1">IF(ISNUMBER(CORREL(ETL_Rtn!$C86:$C145,ETL_Rtn!E86:E145)),CORREL(ETL_Rtn!$C86:$C145,ETL_Rtn!E86:E145),"")</f>
        <v>0.41659083913275652</v>
      </c>
      <c r="L135" s="85">
        <f ca="1">IF(ISNUMBER(CORREL(ETL_Rtn!$C86:$C145,ETL_Rtn!F86:F145)),CORREL(ETL_Rtn!$C86:$C145,ETL_Rtn!F86:F145),"")</f>
        <v>9.1533401497465167E-2</v>
      </c>
      <c r="M135" s="85">
        <f ca="1">IF(ISNUMBER(CORREL(ETL_Rtn!$C86:$C145,ETL_Rtn!G86:G145)),CORREL(ETL_Rtn!$C86:$C145,ETL_Rtn!G86:G145),"")</f>
        <v>0.34364349848926229</v>
      </c>
      <c r="N135" s="85">
        <f ca="1">IF(ISNUMBER(CORREL(ETL_Rtn!$C86:$C145,ETL_Rtn!H86:H145)),CORREL(ETL_Rtn!$C86:$C145,ETL_Rtn!H86:H145),"")</f>
        <v>0.23772882419484961</v>
      </c>
      <c r="O135" s="85">
        <f ca="1">IF(ISNUMBER(CORREL(ETL_Rtn!$C86:$C145,ETL_Rtn!I86:I145)),CORREL(ETL_Rtn!$C86:$C145,ETL_Rtn!I86:I145),"")</f>
        <v>0.78943607338275079</v>
      </c>
      <c r="P135" s="85">
        <f ca="1">IF(ISNUMBER(CORREL(ETL_Rtn!$C86:$C145,ETL_Rtn!J86:J145)),CORREL(ETL_Rtn!$C86:$C145,ETL_Rtn!J86:J145),"")</f>
        <v>0.73666921431299781</v>
      </c>
      <c r="Q135" s="85">
        <f ca="1">IF(ISNUMBER(CORREL(ETL_Rtn!$C86:$C145,ETL_Rtn!K86:K145)),CORREL(ETL_Rtn!$C86:$C145,ETL_Rtn!K86:K145),"")</f>
        <v>0.41779670441190492</v>
      </c>
      <c r="R135" s="85">
        <f ca="1">IF(ISNUMBER(CORREL(ETL_Rtn!$C86:$C145,ETL_Rtn!L86:L145)),CORREL(ETL_Rtn!$C86:$C145,ETL_Rtn!L86:L145),"")</f>
        <v>0.46032435327358912</v>
      </c>
      <c r="S135" s="85">
        <f ca="1">IF(ISNUMBER(CORREL(ETL_Rtn!$C86:$C145,ETL_Rtn!M86:M145)),CORREL(ETL_Rtn!$C86:$C145,ETL_Rtn!M86:M145),"")</f>
        <v>0.19920696720340342</v>
      </c>
      <c r="T135" s="85">
        <f ca="1">IF(ISNUMBER(CORREL(ETL_Rtn!$C86:$C145,ETL_Rtn!N86:N145)),CORREL(ETL_Rtn!$C86:$C145,ETL_Rtn!N86:N145),"")</f>
        <v>0.33156063981886635</v>
      </c>
      <c r="U135" s="85">
        <f ca="1">IF(ISNUMBER(CORREL(ETL_Rtn!$C86:$C145,ETL_Rtn!O86:O145)),CORREL(ETL_Rtn!$C86:$C145,ETL_Rtn!O86:O145),"")</f>
        <v>8.4698094524738823E-2</v>
      </c>
      <c r="V135" s="85">
        <f ca="1">IF(ISNUMBER(CORREL(ETL_Rtn!$C86:$C145,ETL_Rtn!P86:P145)),CORREL(ETL_Rtn!$C86:$C145,ETL_Rtn!P86:P145),"")</f>
        <v>0.38690178723916296</v>
      </c>
      <c r="W135" s="85">
        <f ca="1">IF(ISNUMBER(CORREL(ETL_Rtn!$C86:$C145,ETL_Rtn!Q86:Q145)),CORREL(ETL_Rtn!$C86:$C145,ETL_Rtn!Q86:Q145),"")</f>
        <v>0.14412196313069439</v>
      </c>
      <c r="X135" s="85">
        <f ca="1">IF(ISNUMBER(CORREL(ETL_Rtn!$C86:$C145,ETL_Rtn!R86:R145)),CORREL(ETL_Rtn!$C86:$C145,ETL_Rtn!R86:R145),"")</f>
        <v>0.19098676444375406</v>
      </c>
      <c r="Y135" s="85">
        <f ca="1">IF(ISNUMBER(CORREL(ETL_Rtn!$C86:$C145,ETL_Rtn!S86:S145)),CORREL(ETL_Rtn!$C86:$C145,ETL_Rtn!S86:S145),"")</f>
        <v>0.22630285561180116</v>
      </c>
      <c r="Z135" s="85">
        <f ca="1">IF(ISNUMBER(CORREL(ETL_Rtn!$C86:$C145,ETL_Rtn!T86:T145)),CORREL(ETL_Rtn!$C86:$C145,ETL_Rtn!T86:T145),"")</f>
        <v>0.4364577866856616</v>
      </c>
      <c r="AA135" s="85">
        <f ca="1">IF(ISNUMBER(CORREL(ETL_Rtn!$C86:$C145,ETL_Rtn!U86:U145)),CORREL(ETL_Rtn!$C86:$C145,ETL_Rtn!U86:U145),"")</f>
        <v>-5.985039120301075E-2</v>
      </c>
      <c r="AB135" s="85">
        <f ca="1">IF(ISNUMBER(CORREL(ETL_Rtn!$C86:$C145,ETL_Rtn!V86:V145)),CORREL(ETL_Rtn!$C86:$C145,ETL_Rtn!V86:V145),"")</f>
        <v>-0.28279823130426335</v>
      </c>
      <c r="AC135" s="85">
        <f ca="1">IF(ISNUMBER(CORREL(ETL_Rtn!$C86:$C145,ETL_Rtn!W86:W145)),CORREL(ETL_Rtn!$C86:$C145,ETL_Rtn!W86:W145),"")</f>
        <v>-0.20026203147614074</v>
      </c>
      <c r="AD135" s="85">
        <f ca="1">IF(ISNUMBER(CORREL(ETL_Rtn!$C86:$C145,ETL_Rtn!X86:X145)),CORREL(ETL_Rtn!$C86:$C145,ETL_Rtn!X86:X145),"")</f>
        <v>-0.19776089500175881</v>
      </c>
      <c r="AE135" s="85">
        <f ca="1">IF(ISNUMBER(CORREL(ETL_Rtn!$C86:$C145,ETL_Rtn!Y86:Y145)),CORREL(ETL_Rtn!$C86:$C145,ETL_Rtn!Y86:Y145),"")</f>
        <v>-0.21135310539435553</v>
      </c>
      <c r="AF135" s="85">
        <f ca="1">IF(ISNUMBER(CORREL(ETL_Rtn!$C86:$C145,ETL_Rtn!Z86:Z145)),CORREL(ETL_Rtn!$C86:$C145,ETL_Rtn!Z86:Z145),"")</f>
        <v>-0.29967972575816176</v>
      </c>
      <c r="AG135" s="85">
        <f ca="1">IF(ISNUMBER(CORREL(ETL_Rtn!$C86:$C145,ETL_Rtn!AA86:AA145)),CORREL(ETL_Rtn!$C86:$C145,ETL_Rtn!AA86:AA145),"")</f>
        <v>-0.3326267588451276</v>
      </c>
      <c r="AH135" s="85">
        <f ca="1">IF(ISNUMBER(CORREL(ETL_Rtn!$C86:$C145,ETL_Rtn!AB86:AB145)),CORREL(ETL_Rtn!$C86:$C145,ETL_Rtn!AB86:AB145),"")</f>
        <v>-0.26882955238398476</v>
      </c>
      <c r="AI135" s="85">
        <f ca="1">IF(ISNUMBER(CORREL(ETL_Rtn!$C86:$C145,ETL_Rtn!AC86:AC145)),CORREL(ETL_Rtn!$C86:$C145,ETL_Rtn!AC86:AC145),"")</f>
        <v>0.20081793142954815</v>
      </c>
      <c r="AJ135" s="85">
        <f ca="1">IF(ISNUMBER(CORREL(ETL_Rtn!$C86:$C145,ETL_Rtn!AD86:AD145)),CORREL(ETL_Rtn!$C86:$C145,ETL_Rtn!AD86:AD145),"")</f>
        <v>5.2828114656398112E-2</v>
      </c>
      <c r="AK135" s="85">
        <f ca="1">IF(ISNUMBER(CORREL(ETL_Rtn!$C86:$C145,ETL_Rtn!AE86:AE145)),CORREL(ETL_Rtn!$C86:$C145,ETL_Rtn!AE86:AE145),"")</f>
        <v>-0.24550417955671575</v>
      </c>
      <c r="AL135" s="85">
        <f ca="1">IF(ISNUMBER(CORREL(ETL_Rtn!$C86:$C145,ETL_Rtn!AF86:AF145)),CORREL(ETL_Rtn!$C86:$C145,ETL_Rtn!AF86:AF145),"")</f>
        <v>-0.26170921704663069</v>
      </c>
      <c r="AM135" s="85">
        <f ca="1">IF(ISNUMBER(CORREL(ETL_Rtn!$C86:$C145,ETL_Rtn!AG86:AG145)),CORREL(ETL_Rtn!$C86:$C145,ETL_Rtn!AG86:AG145),"")</f>
        <v>-3.542366633069359E-2</v>
      </c>
      <c r="AN135" s="85">
        <f ca="1">IF(ISNUMBER(CORREL(ETL_Rtn!$C86:$C145,ETL_Rtn!AH86:AH145)),CORREL(ETL_Rtn!$C86:$C145,ETL_Rtn!AH86:AH145),"")</f>
        <v>-0.19668760735155666</v>
      </c>
      <c r="AO135" s="85">
        <f ca="1">IF(ISNUMBER(CORREL(ETL_Rtn!$C86:$C145,ETL_Rtn!AI86:AI145)),CORREL(ETL_Rtn!$C86:$C145,ETL_Rtn!AI86:AI145),"")</f>
        <v>-0.30812519461826776</v>
      </c>
      <c r="AP135" s="85">
        <f ca="1">IF(ISNUMBER(CORREL(ETL_Rtn!$C86:$C145,ETL_Rtn!AJ86:AJ145)),CORREL(ETL_Rtn!$C86:$C145,ETL_Rtn!AJ86:AJ145),"")</f>
        <v>-0.24268680236520043</v>
      </c>
      <c r="AQ135" s="85">
        <f ca="1">IF(ISNUMBER(CORREL(ETL_Rtn!$C86:$C145,ETL_Rtn!AK86:AK145)),CORREL(ETL_Rtn!$C86:$C145,ETL_Rtn!AK86:AK145),"")</f>
        <v>-0.24529219742303757</v>
      </c>
      <c r="AR135" s="85">
        <f ca="1">IF(ISNUMBER(CORREL(ETL_Rtn!$C86:$C145,ETL_Rtn!AL86:AL145)),CORREL(ETL_Rtn!$C86:$C145,ETL_Rtn!AL86:AL145),"")</f>
        <v>-0.16787415945499545</v>
      </c>
      <c r="AS135" s="85">
        <f ca="1">IF(ISNUMBER(CORREL(ETL_Rtn!$C86:$C145,ETL_Rtn!AM86:AM145)),CORREL(ETL_Rtn!$C86:$C145,ETL_Rtn!AM86:AM145),"")</f>
        <v>0.31855369771763514</v>
      </c>
      <c r="AT135" s="85">
        <f ca="1">IF(ISNUMBER(CORREL(ETL_Rtn!$C86:$C145,ETL_Rtn!AN86:AN145)),CORREL(ETL_Rtn!$C86:$C145,ETL_Rtn!AN86:AN145),"")</f>
        <v>0.3203334105488812</v>
      </c>
      <c r="AU135" s="85">
        <f ca="1">IF(ISNUMBER(CORREL(ETL_Rtn!$C86:$C145,ETL_Rtn!AO86:AO145)),CORREL(ETL_Rtn!$C86:$C145,ETL_Rtn!AO86:AO145),"")</f>
        <v>-2.5328522933008701E-2</v>
      </c>
      <c r="AV135" s="85">
        <f ca="1">IF(ISNUMBER(CORREL(ETL_Rtn!$C86:$C145,ETL_Rtn!AP86:AP145)),CORREL(ETL_Rtn!$C86:$C145,ETL_Rtn!AP86:AP145),"")</f>
        <v>0.17348077572497042</v>
      </c>
      <c r="AW135" s="85">
        <f ca="1">IF(ISNUMBER(CORREL(ETL_Rtn!$C86:$C145,ETL_Rtn!AQ86:AQ145)),CORREL(ETL_Rtn!$C86:$C145,ETL_Rtn!AQ86:AQ145),"")</f>
        <v>0.29043087234956977</v>
      </c>
      <c r="AX135" s="85">
        <f ca="1">IF(ISNUMBER(CORREL(ETL_Rtn!$C86:$C145,ETL_Rtn!AR86:AR145)),CORREL(ETL_Rtn!$C86:$C145,ETL_Rtn!AR86:AR145),"")</f>
        <v>0.42185385223969518</v>
      </c>
      <c r="AY135" s="85">
        <f ca="1">IF(ISNUMBER(CORREL(ETL_Rtn!$C86:$C145,ETL_Rtn!AS86:AS145)),CORREL(ETL_Rtn!$C86:$C145,ETL_Rtn!AS86:AS145),"")</f>
        <v>-0.1731801349003958</v>
      </c>
      <c r="AZ135" s="85">
        <f ca="1">IF(ISNUMBER(CORREL(ETL_Rtn!$C86:$C145,ETL_Rtn!AT86:AT145)),CORREL(ETL_Rtn!$C86:$C145,ETL_Rtn!AT86:AT145),"")</f>
        <v>-0.32708260241457437</v>
      </c>
      <c r="BA135" s="85">
        <f ca="1">IF(ISNUMBER(CORREL(ETL_Rtn!$C86:$C145,ETL_Rtn!AU86:AU145)),CORREL(ETL_Rtn!$C86:$C145,ETL_Rtn!AU86:AU145),"")</f>
        <v>-0.23557214850506616</v>
      </c>
      <c r="BB135" s="85">
        <f ca="1">IF(ISNUMBER(CORREL(ETL_Rtn!$C86:$C145,ETL_Rtn!AV86:AV145)),CORREL(ETL_Rtn!$C86:$C145,ETL_Rtn!AV86:AV145),"")</f>
        <v>-0.18181687957749207</v>
      </c>
      <c r="BC135" s="85">
        <f ca="1">IF(ISNUMBER(CORREL(ETL_Rtn!$C86:$C145,ETL_Rtn!AW86:AW145)),CORREL(ETL_Rtn!$C86:$C145,ETL_Rtn!AW86:AW145),"")</f>
        <v>-0.23153047355963863</v>
      </c>
      <c r="BD135" s="85">
        <f ca="1">IF(ISNUMBER(CORREL(ETL_Rtn!$C86:$C145,ETL_Rtn!AX86:AX145)),CORREL(ETL_Rtn!$C86:$C145,ETL_Rtn!AX86:AX145),"")</f>
        <v>-0.20104084340013229</v>
      </c>
      <c r="BE135" s="85">
        <f ca="1">IF(ISNUMBER(CORREL(ETL_Rtn!$C86:$C145,ETL_Rtn!AY86:AY145)),CORREL(ETL_Rtn!$C86:$C145,ETL_Rtn!AY86:AY145),"")</f>
        <v>-2.1057762035352482E-2</v>
      </c>
      <c r="BF135" s="85">
        <f ca="1">IF(ISNUMBER(CORREL(ETL_Rtn!$C86:$C145,ETL_Rtn!AZ86:AZ145)),CORREL(ETL_Rtn!$C86:$C145,ETL_Rtn!AZ86:AZ145),"")</f>
        <v>-0.2979081574217638</v>
      </c>
      <c r="BG135" s="85">
        <f ca="1">IF(ISNUMBER(CORREL(ETL_Rtn!$C86:$C145,ETL_Rtn!BA86:BA145)),CORREL(ETL_Rtn!$C86:$C145,ETL_Rtn!BA86:BA145),"")</f>
        <v>-0.33403116760076934</v>
      </c>
      <c r="BH135" s="85">
        <f ca="1">IF(ISNUMBER(CORREL(ETL_Rtn!$C86:$C145,ETL_Rtn!BB86:BB145)),CORREL(ETL_Rtn!$C86:$C145,ETL_Rtn!BB86:BB145),"")</f>
        <v>-0.28532548750814007</v>
      </c>
      <c r="BI135" s="85">
        <f ca="1">IF(ISNUMBER(CORREL(ETL_Rtn!$C86:$C145,ETL_Rtn!BC86:BC145)),CORREL(ETL_Rtn!$C86:$C145,ETL_Rtn!BC86:BC145),"")</f>
        <v>-0.25732258561020294</v>
      </c>
      <c r="BJ135" s="85">
        <f ca="1">IF(ISNUMBER(CORREL(ETL_Rtn!$C86:$C145,ETL_Rtn!BD86:BD145)),CORREL(ETL_Rtn!$C86:$C145,ETL_Rtn!BD86:BD145),"")</f>
        <v>-0.41805044428107713</v>
      </c>
      <c r="BK135" s="85">
        <f ca="1">IF(ISNUMBER(CORREL(ETL_Rtn!$C86:$C145,ETL_Rtn!BE86:BE145)),CORREL(ETL_Rtn!$C86:$C145,ETL_Rtn!BE86:BE145),"")</f>
        <v>-0.25807547038853867</v>
      </c>
      <c r="BL135" s="85">
        <f ca="1">IF(ISNUMBER(CORREL(ETL_Rtn!$C86:$C145,ETL_Rtn!BF86:BF145)),CORREL(ETL_Rtn!$C86:$C145,ETL_Rtn!BF86:BF145),"")</f>
        <v>2.5145835982705058E-2</v>
      </c>
      <c r="BM135" s="85">
        <f ca="1">IF(ISNUMBER(CORREL(ETL_Rtn!$C86:$C145,ETL_Rtn!BG86:BG145)),CORREL(ETL_Rtn!$C86:$C145,ETL_Rtn!BG86:BG145),"")</f>
        <v>-9.3363432969037985E-2</v>
      </c>
      <c r="BN135" s="85">
        <f ca="1">IF(ISNUMBER(CORREL(ETL_Rtn!$C86:$C145,ETL_Rtn!BH86:BH145)),CORREL(ETL_Rtn!$C86:$C145,ETL_Rtn!BH86:BH145),"")</f>
        <v>3.8422656514081652E-2</v>
      </c>
      <c r="BO135" s="85">
        <f ca="1">IF(ISNUMBER(CORREL(ETL_Rtn!$C86:$C145,ETL_Rtn!BI86:BI145)),CORREL(ETL_Rtn!$C86:$C145,ETL_Rtn!BI86:BI145),"")</f>
        <v>6.934555317763158E-2</v>
      </c>
      <c r="BP135" s="85">
        <f ca="1">IF(ISNUMBER(CORREL(ETL_Rtn!$C86:$C145,ETL_Rtn!BJ86:BJ145)),CORREL(ETL_Rtn!$C86:$C145,ETL_Rtn!BJ86:BJ145),"")</f>
        <v>-0.17610392856718307</v>
      </c>
      <c r="BQ135" s="85">
        <f ca="1">IF(ISNUMBER(CORREL(ETL_Rtn!$C86:$C145,ETL_Rtn!BK86:BK145)),CORREL(ETL_Rtn!$C86:$C145,ETL_Rtn!BK86:BK145),"")</f>
        <v>0.14845312826500687</v>
      </c>
      <c r="BR135" s="85">
        <f ca="1">IF(ISNUMBER(CORREL(ETL_Rtn!$C86:$C145,ETL_Rtn!BL86:BL145)),CORREL(ETL_Rtn!$C86:$C145,ETL_Rtn!BL86:BL145),"")</f>
        <v>6.4288174650819069E-2</v>
      </c>
      <c r="BS135" s="85">
        <f ca="1">IF(ISNUMBER(CORREL(ETL_Rtn!$C86:$C145,ETL_Rtn!BM86:BM145)),CORREL(ETL_Rtn!$C86:$C145,ETL_Rtn!BM86:BM145),"")</f>
        <v>0.12178352727086535</v>
      </c>
      <c r="BT135" s="85">
        <f ca="1">IF(ISNUMBER(CORREL(ETL_Rtn!$C86:$C145,ETL_Rtn!BN86:BN145)),CORREL(ETL_Rtn!$C86:$C145,ETL_Rtn!BN86:BN145),"")</f>
        <v>0.28685273177629261</v>
      </c>
      <c r="BU135" s="85">
        <f ca="1">IF(ISNUMBER(CORREL(ETL_Rtn!$C86:$C145,ETL_Rtn!BO86:BO145)),CORREL(ETL_Rtn!$C86:$C145,ETL_Rtn!BO86:BO145),"")</f>
        <v>-1.5761929409976585E-2</v>
      </c>
      <c r="BV135" s="85">
        <f ca="1">IF(ISNUMBER(CORREL(ETL_Rtn!$C86:$C145,ETL_Rtn!BP86:BP145)),CORREL(ETL_Rtn!$C86:$C145,ETL_Rtn!BP86:BP145),"")</f>
        <v>0.12365152849671966</v>
      </c>
      <c r="BW135" s="85">
        <f ca="1">IF(ISNUMBER(CORREL(ETL_Rtn!$C86:$C145,ETL_Rtn!BQ86:BQ145)),CORREL(ETL_Rtn!$C86:$C145,ETL_Rtn!BQ86:BQ145),"")</f>
        <v>-0.30584281842329797</v>
      </c>
      <c r="BY135" s="85">
        <f ca="1">VLOOKUP($E135,ETL_Price!$B$5:$CB$187,Main!BY$51,0)</f>
        <v>2601.42</v>
      </c>
      <c r="BZ135" s="85">
        <f ca="1">VLOOKUP($E135,ETL_Price!$B$5:$CB$187,Main!BZ$51,0)</f>
        <v>3564.02</v>
      </c>
      <c r="CA135" s="85">
        <f ca="1">VLOOKUP($E135,ETL_Price!$B$5:$CB$187,Main!CA$51,0)</f>
        <v>74058.91</v>
      </c>
      <c r="CB135" s="85">
        <f ca="1">VLOOKUP($E135,ETL_Price!$B$5:$CB$187,Main!CB$51,0)</f>
        <v>22495.99</v>
      </c>
      <c r="CC135" s="85">
        <f ca="1">VLOOKUP($E135,ETL_Price!$B$5:$CB$187,Main!CC$51,0)</f>
        <v>29686.19</v>
      </c>
      <c r="CD135" s="85">
        <f ca="1">VLOOKUP($E135,ETL_Price!$B$5:$CB$187,Main!CD$51,0)</f>
        <v>11772.27</v>
      </c>
      <c r="CE135" s="85">
        <f ca="1">VLOOKUP($E135,ETL_Price!$B$5:$CB$187,Main!CE$51,0)</f>
        <v>2176.73</v>
      </c>
      <c r="CF135" s="85">
        <f ca="1">VLOOKUP($E135,ETL_Price!$B$5:$CB$187,Main!CF$51,0)</f>
        <v>2439.7399999999998</v>
      </c>
      <c r="CG135" s="85">
        <f ca="1">VLOOKUP($E135,ETL_Price!$B$5:$CB$187,Main!CG$51,0)</f>
        <v>209.52709999999999</v>
      </c>
      <c r="CH135" s="85">
        <f ca="1">VLOOKUP($E135,ETL_Price!$B$5:$CB$187,Main!CH$51,0)</f>
        <v>270.44</v>
      </c>
      <c r="CI135" s="85">
        <f ca="1">VLOOKUP($E135,ETL_Price!$B$5:$CB$187,Main!CI$51,0)</f>
        <v>252.37</v>
      </c>
      <c r="CJ135" s="85">
        <f ca="1">VLOOKUP($E135,ETL_Price!$B$5:$CB$187,Main!CJ$51,0)</f>
        <v>231.62</v>
      </c>
      <c r="CK135" s="85">
        <f ca="1">VLOOKUP($E135,ETL_Price!$B$5:$CB$187,Main!CK$51,0)</f>
        <v>231.0291</v>
      </c>
      <c r="CL135" s="85">
        <f ca="1">VLOOKUP($E135,ETL_Price!$B$5:$CB$187,Main!CL$51,0)</f>
        <v>224.86189999999999</v>
      </c>
      <c r="CM135" s="85">
        <f ca="1">VLOOKUP($E135,ETL_Price!$B$5:$CB$187,Main!CM$51,0)</f>
        <v>121.7847</v>
      </c>
      <c r="CN135" s="85">
        <f ca="1">VLOOKUP($E135,ETL_Price!$B$5:$CB$187,Main!CN$51,0)</f>
        <v>224.58519999999999</v>
      </c>
      <c r="CO135" s="85">
        <f ca="1">VLOOKUP($E135,ETL_Price!$B$5:$CB$187,Main!CO$51,0)</f>
        <v>68.66</v>
      </c>
      <c r="CP135" s="85">
        <f ca="1">VLOOKUP($E135,ETL_Price!$B$5:$CB$187,Main!CP$51,0)</f>
        <v>132.26</v>
      </c>
      <c r="CQ135" s="85">
        <f ca="1">VLOOKUP($E135,ETL_Price!$B$5:$CB$187,Main!CQ$51,0)</f>
        <v>484.42320000000001</v>
      </c>
      <c r="CR135" s="85">
        <f ca="1">VLOOKUP($E135,ETL_Price!$B$5:$CB$187,Main!CR$51,0)</f>
        <v>219.15649999999999</v>
      </c>
      <c r="CS135" s="85">
        <f ca="1">VLOOKUP($E135,ETL_Price!$B$5:$CB$187,Main!CS$51,0)</f>
        <v>256.3073</v>
      </c>
      <c r="CT135" s="85">
        <f ca="1">VLOOKUP($E135,ETL_Price!$B$5:$CB$187,Main!CT$51,0)</f>
        <v>2044.57</v>
      </c>
      <c r="CU135" s="85">
        <f ca="1">VLOOKUP($E135,ETL_Price!$B$5:$CB$187,Main!CU$51,0)</f>
        <v>2201.5500000000002</v>
      </c>
      <c r="CV135" s="85">
        <f ca="1">VLOOKUP($E135,ETL_Price!$B$5:$CB$187,Main!CV$51,0)</f>
        <v>2886.7</v>
      </c>
      <c r="CW135" s="85">
        <f ca="1">VLOOKUP($E135,ETL_Price!$B$5:$CB$187,Main!CW$51,0)</f>
        <v>149.47880000000001</v>
      </c>
      <c r="CX135" s="85">
        <f ca="1">VLOOKUP($E135,ETL_Price!$B$5:$CB$187,Main!CX$51,0)</f>
        <v>1303.8361</v>
      </c>
      <c r="CY135" s="85">
        <f ca="1">VLOOKUP($E135,ETL_Price!$B$5:$CB$187,Main!CY$51,0)</f>
        <v>214.61600000000001</v>
      </c>
      <c r="CZ135" s="85">
        <f ca="1">VLOOKUP($E135,ETL_Price!$B$5:$CB$187,Main!CZ$51,0)</f>
        <v>191.333</v>
      </c>
      <c r="DA135" s="85">
        <f ca="1">VLOOKUP($E135,ETL_Price!$B$5:$CB$187,Main!DA$51,0)</f>
        <v>286.88249999999999</v>
      </c>
      <c r="DB135" s="85">
        <f ca="1">VLOOKUP($E135,ETL_Price!$B$5:$CB$187,Main!DB$51,0)</f>
        <v>203.83340000000001</v>
      </c>
      <c r="DC135" s="85">
        <f ca="1">VLOOKUP($E135,ETL_Price!$B$5:$CB$187,Main!DC$51,0)</f>
        <v>203.4562</v>
      </c>
      <c r="DD135" s="85">
        <f ca="1">VLOOKUP($E135,ETL_Price!$B$5:$CB$187,Main!DD$51,0)</f>
        <v>225.67939999999999</v>
      </c>
      <c r="DE135" s="85">
        <f ca="1">VLOOKUP($E135,ETL_Price!$B$5:$CB$187,Main!DE$51,0)</f>
        <v>219.79929999999999</v>
      </c>
      <c r="DF135" s="85">
        <f ca="1">VLOOKUP($E135,ETL_Price!$B$5:$CB$187,Main!DF$51,0)</f>
        <v>285.61419999999998</v>
      </c>
      <c r="DG135" s="85">
        <f ca="1">VLOOKUP($E135,ETL_Price!$B$5:$CB$187,Main!DG$51,0)</f>
        <v>2.3277000000000001</v>
      </c>
      <c r="DH135" s="85">
        <f ca="1">VLOOKUP($E135,ETL_Price!$B$5:$CB$187,Main!DH$51,0)</f>
        <v>0.34200000000000003</v>
      </c>
      <c r="DI135" s="85">
        <f ca="1">VLOOKUP($E135,ETL_Price!$B$5:$CB$187,Main!DI$51,0)</f>
        <v>1.7770999999999999</v>
      </c>
      <c r="DJ135" s="85">
        <f ca="1">VLOOKUP($E135,ETL_Price!$B$5:$CB$187,Main!DJ$51,0)</f>
        <v>1.8628</v>
      </c>
      <c r="DK135" s="85">
        <f ca="1">VLOOKUP($E135,ETL_Price!$B$5:$CB$187,Main!DK$51,0)</f>
        <v>2.2574999999999998</v>
      </c>
      <c r="DL135" s="85">
        <f ca="1">VLOOKUP($E135,ETL_Price!$B$5:$CB$187,Main!DL$51,0)</f>
        <v>1.3740000000000001</v>
      </c>
      <c r="DM135" s="85">
        <f ca="1">VLOOKUP($E135,ETL_Price!$B$5:$CB$187,Main!DM$51,0)</f>
        <v>33.360900000000001</v>
      </c>
      <c r="DN135" s="85">
        <f ca="1">VLOOKUP($E135,ETL_Price!$B$5:$CB$187,Main!DN$51,0)</f>
        <v>-0.69</v>
      </c>
      <c r="DO135" s="85">
        <f ca="1">VLOOKUP($E135,ETL_Price!$B$5:$CB$187,Main!DO$51,0)</f>
        <v>238.01</v>
      </c>
      <c r="DP135" s="85">
        <f ca="1">VLOOKUP($E135,ETL_Price!$B$5:$CB$187,Main!DP$51,0)</f>
        <v>112.771</v>
      </c>
      <c r="DQ135" s="85">
        <f ca="1">VLOOKUP($E135,ETL_Price!$B$5:$CB$187,Main!DQ$51,0)</f>
        <v>53.531999999999996</v>
      </c>
      <c r="DR135" s="85">
        <f ca="1">VLOOKUP($E135,ETL_Price!$B$5:$CB$187,Main!DR$51,0)</f>
        <v>322.392</v>
      </c>
      <c r="DS135" s="85">
        <f ca="1">VLOOKUP($E135,ETL_Price!$B$5:$CB$187,Main!DS$51,0)</f>
        <v>180.53</v>
      </c>
      <c r="DT135" s="85">
        <f ca="1">VLOOKUP($E135,ETL_Price!$B$5:$CB$187,Main!DT$51,0)</f>
        <v>227.1891</v>
      </c>
      <c r="DU135" s="85">
        <f ca="1">VLOOKUP($E135,ETL_Price!$B$5:$CB$187,Main!DU$51,0)</f>
        <v>161.15119999999999</v>
      </c>
      <c r="DV135" s="85">
        <f ca="1">VLOOKUP($E135,ETL_Price!$B$5:$CB$187,Main!DV$51,0)</f>
        <v>443.25850000000003</v>
      </c>
      <c r="DW135" s="85">
        <f ca="1">VLOOKUP($E135,ETL_Price!$B$5:$CB$187,Main!DW$51,0)</f>
        <v>9.8699999999999992</v>
      </c>
      <c r="DX135" s="85">
        <f ca="1">VLOOKUP($E135,ETL_Price!$B$5:$CB$187,Main!DX$51,0)</f>
        <v>17.850000000000001</v>
      </c>
      <c r="DY135" s="85">
        <f ca="1">VLOOKUP($E135,ETL_Price!$B$5:$CB$187,Main!DY$51,0)</f>
        <v>7.25</v>
      </c>
      <c r="DZ135" s="85">
        <f ca="1">VLOOKUP($E135,ETL_Price!$B$5:$CB$187,Main!DZ$51,0)</f>
        <v>4.3375000000000004</v>
      </c>
      <c r="EA135" s="85">
        <f ca="1">VLOOKUP($E135,ETL_Price!$B$5:$CB$187,Main!EA$51,0)</f>
        <v>1294.4000000000001</v>
      </c>
      <c r="EB135" s="85">
        <f ca="1">VLOOKUP($E135,ETL_Price!$B$5:$CB$187,Main!EB$51,0)</f>
        <v>17.02</v>
      </c>
      <c r="EC135" s="85">
        <f ca="1">VLOOKUP($E135,ETL_Price!$B$5:$CB$187,Main!EC$51,0)</f>
        <v>58.11</v>
      </c>
      <c r="ED135" s="85">
        <f ca="1">VLOOKUP($E135,ETL_Price!$B$5:$CB$187,Main!ED$51,0)</f>
        <v>6.5975000000000001</v>
      </c>
      <c r="EE135" s="85">
        <f ca="1">VLOOKUP($E135,ETL_Price!$B$5:$CB$187,Main!EE$51,0)</f>
        <v>108.68</v>
      </c>
      <c r="EF135" s="85">
        <f ca="1">VLOOKUP($E135,ETL_Price!$B$5:$CB$187,Main!EF$51,0)</f>
        <v>1.1898</v>
      </c>
      <c r="EG135" s="85">
        <f ca="1">VLOOKUP($E135,ETL_Price!$B$5:$CB$187,Main!EG$51,0)</f>
        <v>1.3317999999999999</v>
      </c>
      <c r="EH135" s="85">
        <f ca="1">VLOOKUP($E135,ETL_Price!$B$5:$CB$187,Main!EH$51,0)</f>
        <v>111.09</v>
      </c>
      <c r="EI135" s="85">
        <f ca="1">VLOOKUP($E135,ETL_Price!$B$5:$CB$187,Main!EI$51,0)</f>
        <v>58.491100000000003</v>
      </c>
      <c r="EJ135" s="85">
        <f ca="1">VLOOKUP($E135,ETL_Price!$B$5:$CB$187,Main!EJ$51,0)</f>
        <v>13.758699999999999</v>
      </c>
      <c r="EK135" s="85">
        <f ca="1">VLOOKUP($E135,ETL_Price!$B$5:$CB$187,Main!EK$51,0)</f>
        <v>3.2263000000000002</v>
      </c>
    </row>
    <row r="136" spans="3:141">
      <c r="C136" s="85">
        <f>MATCH(E136,ETL_Price!$B$5:$B$187,0)</f>
        <v>83</v>
      </c>
      <c r="E136" s="119">
        <f>IF(ISNUMBER(Equities!$C88),Equities!B88,"")</f>
        <v>43063</v>
      </c>
      <c r="F136" s="120">
        <f ca="1">IF(ISNUMBER(OFFSET(INDIRECT($F$50),Main!$C136,1)),OFFSET(INDIRECT($F$50),Main!$C136,1)/100,"")</f>
        <v>0.140738</v>
      </c>
      <c r="G136" s="120">
        <f ca="1">IF(ISNUMBER(VLOOKUP($E136,ETL_Price!$B$5:$DV$187,G$50,0)),VLOOKUP($E136,ETL_Price!$B$5:$DV$187,G$50,0)/100,"")</f>
        <v>5.2699999999999997E-2</v>
      </c>
      <c r="H136" s="120">
        <f ca="1">IF(ISNUMBER(VLOOKUP($E136,ETL_Price!$B$5:$DV$187,H$50,0)),VLOOKUP($E136,ETL_Price!$B$5:$DV$187,H$50,0)/100,"")</f>
        <v>0.121</v>
      </c>
      <c r="I136" s="120">
        <f ca="1">IF(ISNUMBER(VLOOKUP($E136,ETL_Price!$B$5:$DV$187,I$50,0)),VLOOKUP($E136,ETL_Price!$B$5:$DV$187,I$50,0)/100,"")</f>
        <v>0.1711</v>
      </c>
      <c r="K136" s="85">
        <f ca="1">IF(ISNUMBER(CORREL(ETL_Rtn!$C87:$C146,ETL_Rtn!E87:E146)),CORREL(ETL_Rtn!$C87:$C146,ETL_Rtn!E87:E146),"")</f>
        <v>0.41554514000264625</v>
      </c>
      <c r="L136" s="85">
        <f ca="1">IF(ISNUMBER(CORREL(ETL_Rtn!$C87:$C146,ETL_Rtn!F87:F146)),CORREL(ETL_Rtn!$C87:$C146,ETL_Rtn!F87:F146),"")</f>
        <v>5.1268308157939368E-2</v>
      </c>
      <c r="M136" s="85">
        <f ca="1">IF(ISNUMBER(CORREL(ETL_Rtn!$C87:$C146,ETL_Rtn!G87:G146)),CORREL(ETL_Rtn!$C87:$C146,ETL_Rtn!G87:G146),"")</f>
        <v>0.35216947746758603</v>
      </c>
      <c r="N136" s="85">
        <f ca="1">IF(ISNUMBER(CORREL(ETL_Rtn!$C87:$C146,ETL_Rtn!H87:H146)),CORREL(ETL_Rtn!$C87:$C146,ETL_Rtn!H87:H146),"")</f>
        <v>0.21889906499072503</v>
      </c>
      <c r="O136" s="85">
        <f ca="1">IF(ISNUMBER(CORREL(ETL_Rtn!$C87:$C146,ETL_Rtn!I87:I146)),CORREL(ETL_Rtn!$C87:$C146,ETL_Rtn!I87:I146),"")</f>
        <v>0.78712712389412753</v>
      </c>
      <c r="P136" s="85">
        <f ca="1">IF(ISNUMBER(CORREL(ETL_Rtn!$C87:$C146,ETL_Rtn!J87:J146)),CORREL(ETL_Rtn!$C87:$C146,ETL_Rtn!J87:J146),"")</f>
        <v>0.7284902478982731</v>
      </c>
      <c r="Q136" s="85">
        <f ca="1">IF(ISNUMBER(CORREL(ETL_Rtn!$C87:$C146,ETL_Rtn!K87:K146)),CORREL(ETL_Rtn!$C87:$C146,ETL_Rtn!K87:K146),"")</f>
        <v>0.39991798375110027</v>
      </c>
      <c r="R136" s="85">
        <f ca="1">IF(ISNUMBER(CORREL(ETL_Rtn!$C87:$C146,ETL_Rtn!L87:L146)),CORREL(ETL_Rtn!$C87:$C146,ETL_Rtn!L87:L146),"")</f>
        <v>0.45033974900867463</v>
      </c>
      <c r="S136" s="85">
        <f ca="1">IF(ISNUMBER(CORREL(ETL_Rtn!$C87:$C146,ETL_Rtn!M87:M146)),CORREL(ETL_Rtn!$C87:$C146,ETL_Rtn!M87:M146),"")</f>
        <v>0.1342940654321591</v>
      </c>
      <c r="T136" s="85">
        <f ca="1">IF(ISNUMBER(CORREL(ETL_Rtn!$C87:$C146,ETL_Rtn!N87:N146)),CORREL(ETL_Rtn!$C87:$C146,ETL_Rtn!N87:N146),"")</f>
        <v>0.27975490595447089</v>
      </c>
      <c r="U136" s="85">
        <f ca="1">IF(ISNUMBER(CORREL(ETL_Rtn!$C87:$C146,ETL_Rtn!O87:O146)),CORREL(ETL_Rtn!$C87:$C146,ETL_Rtn!O87:O146),"")</f>
        <v>8.4824293178126703E-2</v>
      </c>
      <c r="V136" s="85">
        <f ca="1">IF(ISNUMBER(CORREL(ETL_Rtn!$C87:$C146,ETL_Rtn!P87:P146)),CORREL(ETL_Rtn!$C87:$C146,ETL_Rtn!P87:P146),"")</f>
        <v>0.38704320342567128</v>
      </c>
      <c r="W136" s="85">
        <f ca="1">IF(ISNUMBER(CORREL(ETL_Rtn!$C87:$C146,ETL_Rtn!Q87:Q146)),CORREL(ETL_Rtn!$C87:$C146,ETL_Rtn!Q87:Q146),"")</f>
        <v>0.12921265376203964</v>
      </c>
      <c r="X136" s="85">
        <f ca="1">IF(ISNUMBER(CORREL(ETL_Rtn!$C87:$C146,ETL_Rtn!R87:R146)),CORREL(ETL_Rtn!$C87:$C146,ETL_Rtn!R87:R146),"")</f>
        <v>0.19277384143458265</v>
      </c>
      <c r="Y136" s="85">
        <f ca="1">IF(ISNUMBER(CORREL(ETL_Rtn!$C87:$C146,ETL_Rtn!S87:S146)),CORREL(ETL_Rtn!$C87:$C146,ETL_Rtn!S87:S146),"")</f>
        <v>0.20109069500074928</v>
      </c>
      <c r="Z136" s="85">
        <f ca="1">IF(ISNUMBER(CORREL(ETL_Rtn!$C87:$C146,ETL_Rtn!T87:T146)),CORREL(ETL_Rtn!$C87:$C146,ETL_Rtn!T87:T146),"")</f>
        <v>0.43391857568097841</v>
      </c>
      <c r="AA136" s="85">
        <f ca="1">IF(ISNUMBER(CORREL(ETL_Rtn!$C87:$C146,ETL_Rtn!U87:U146)),CORREL(ETL_Rtn!$C87:$C146,ETL_Rtn!U87:U146),"")</f>
        <v>-5.0272078896618964E-2</v>
      </c>
      <c r="AB136" s="85">
        <f ca="1">IF(ISNUMBER(CORREL(ETL_Rtn!$C87:$C146,ETL_Rtn!V87:V146)),CORREL(ETL_Rtn!$C87:$C146,ETL_Rtn!V87:V146),"")</f>
        <v>-0.26386586990606359</v>
      </c>
      <c r="AC136" s="85">
        <f ca="1">IF(ISNUMBER(CORREL(ETL_Rtn!$C87:$C146,ETL_Rtn!W87:W146)),CORREL(ETL_Rtn!$C87:$C146,ETL_Rtn!W87:W146),"")</f>
        <v>-0.19764416757940634</v>
      </c>
      <c r="AD136" s="85">
        <f ca="1">IF(ISNUMBER(CORREL(ETL_Rtn!$C87:$C146,ETL_Rtn!X87:X146)),CORREL(ETL_Rtn!$C87:$C146,ETL_Rtn!X87:X146),"")</f>
        <v>-0.19195813685005608</v>
      </c>
      <c r="AE136" s="85">
        <f ca="1">IF(ISNUMBER(CORREL(ETL_Rtn!$C87:$C146,ETL_Rtn!Y87:Y146)),CORREL(ETL_Rtn!$C87:$C146,ETL_Rtn!Y87:Y146),"")</f>
        <v>-0.21495331030030751</v>
      </c>
      <c r="AF136" s="85">
        <f ca="1">IF(ISNUMBER(CORREL(ETL_Rtn!$C87:$C146,ETL_Rtn!Z87:Z146)),CORREL(ETL_Rtn!$C87:$C146,ETL_Rtn!Z87:Z146),"")</f>
        <v>-0.29561450116028126</v>
      </c>
      <c r="AG136" s="85">
        <f ca="1">IF(ISNUMBER(CORREL(ETL_Rtn!$C87:$C146,ETL_Rtn!AA87:AA146)),CORREL(ETL_Rtn!$C87:$C146,ETL_Rtn!AA87:AA146),"")</f>
        <v>-0.33086451578048653</v>
      </c>
      <c r="AH136" s="85">
        <f ca="1">IF(ISNUMBER(CORREL(ETL_Rtn!$C87:$C146,ETL_Rtn!AB87:AB146)),CORREL(ETL_Rtn!$C87:$C146,ETL_Rtn!AB87:AB146),"")</f>
        <v>-0.26613648220077107</v>
      </c>
      <c r="AI136" s="85">
        <f ca="1">IF(ISNUMBER(CORREL(ETL_Rtn!$C87:$C146,ETL_Rtn!AC87:AC146)),CORREL(ETL_Rtn!$C87:$C146,ETL_Rtn!AC87:AC146),"")</f>
        <v>0.15506089337119383</v>
      </c>
      <c r="AJ136" s="85">
        <f ca="1">IF(ISNUMBER(CORREL(ETL_Rtn!$C87:$C146,ETL_Rtn!AD87:AD146)),CORREL(ETL_Rtn!$C87:$C146,ETL_Rtn!AD87:AD146),"")</f>
        <v>7.4000182173997939E-2</v>
      </c>
      <c r="AK136" s="85">
        <f ca="1">IF(ISNUMBER(CORREL(ETL_Rtn!$C87:$C146,ETL_Rtn!AE87:AE146)),CORREL(ETL_Rtn!$C87:$C146,ETL_Rtn!AE87:AE146),"")</f>
        <v>-0.26265425393676439</v>
      </c>
      <c r="AL136" s="85">
        <f ca="1">IF(ISNUMBER(CORREL(ETL_Rtn!$C87:$C146,ETL_Rtn!AF87:AF146)),CORREL(ETL_Rtn!$C87:$C146,ETL_Rtn!AF87:AF146),"")</f>
        <v>-0.27597533865356766</v>
      </c>
      <c r="AM136" s="85">
        <f ca="1">IF(ISNUMBER(CORREL(ETL_Rtn!$C87:$C146,ETL_Rtn!AG87:AG146)),CORREL(ETL_Rtn!$C87:$C146,ETL_Rtn!AG87:AG146),"")</f>
        <v>-5.9494447248250232E-2</v>
      </c>
      <c r="AN136" s="85">
        <f ca="1">IF(ISNUMBER(CORREL(ETL_Rtn!$C87:$C146,ETL_Rtn!AH87:AH146)),CORREL(ETL_Rtn!$C87:$C146,ETL_Rtn!AH87:AH146),"")</f>
        <v>-0.21237097851487063</v>
      </c>
      <c r="AO136" s="85">
        <f ca="1">IF(ISNUMBER(CORREL(ETL_Rtn!$C87:$C146,ETL_Rtn!AI87:AI146)),CORREL(ETL_Rtn!$C87:$C146,ETL_Rtn!AI87:AI146),"")</f>
        <v>-0.32997408541464779</v>
      </c>
      <c r="AP136" s="85">
        <f ca="1">IF(ISNUMBER(CORREL(ETL_Rtn!$C87:$C146,ETL_Rtn!AJ87:AJ146)),CORREL(ETL_Rtn!$C87:$C146,ETL_Rtn!AJ87:AJ146),"")</f>
        <v>-0.25926329774753343</v>
      </c>
      <c r="AQ136" s="85">
        <f ca="1">IF(ISNUMBER(CORREL(ETL_Rtn!$C87:$C146,ETL_Rtn!AK87:AK146)),CORREL(ETL_Rtn!$C87:$C146,ETL_Rtn!AK87:AK146),"")</f>
        <v>-0.26096129398818163</v>
      </c>
      <c r="AR136" s="85">
        <f ca="1">IF(ISNUMBER(CORREL(ETL_Rtn!$C87:$C146,ETL_Rtn!AL87:AL146)),CORREL(ETL_Rtn!$C87:$C146,ETL_Rtn!AL87:AL146),"")</f>
        <v>-0.17490643749500862</v>
      </c>
      <c r="AS136" s="85">
        <f ca="1">IF(ISNUMBER(CORREL(ETL_Rtn!$C87:$C146,ETL_Rtn!AM87:AM146)),CORREL(ETL_Rtn!$C87:$C146,ETL_Rtn!AM87:AM146),"")</f>
        <v>0.30996980066328239</v>
      </c>
      <c r="AT136" s="85">
        <f ca="1">IF(ISNUMBER(CORREL(ETL_Rtn!$C87:$C146,ETL_Rtn!AN87:AN146)),CORREL(ETL_Rtn!$C87:$C146,ETL_Rtn!AN87:AN146),"")</f>
        <v>0.30372744022681197</v>
      </c>
      <c r="AU136" s="85">
        <f ca="1">IF(ISNUMBER(CORREL(ETL_Rtn!$C87:$C146,ETL_Rtn!AO87:AO146)),CORREL(ETL_Rtn!$C87:$C146,ETL_Rtn!AO87:AO146),"")</f>
        <v>-6.590996994940343E-2</v>
      </c>
      <c r="AV136" s="85">
        <f ca="1">IF(ISNUMBER(CORREL(ETL_Rtn!$C87:$C146,ETL_Rtn!AP87:AP146)),CORREL(ETL_Rtn!$C87:$C146,ETL_Rtn!AP87:AP146),"")</f>
        <v>0.15946677091658712</v>
      </c>
      <c r="AW136" s="85">
        <f ca="1">IF(ISNUMBER(CORREL(ETL_Rtn!$C87:$C146,ETL_Rtn!AQ87:AQ146)),CORREL(ETL_Rtn!$C87:$C146,ETL_Rtn!AQ87:AQ146),"")</f>
        <v>0.32297754189439415</v>
      </c>
      <c r="AX136" s="85">
        <f ca="1">IF(ISNUMBER(CORREL(ETL_Rtn!$C87:$C146,ETL_Rtn!AR87:AR146)),CORREL(ETL_Rtn!$C87:$C146,ETL_Rtn!AR87:AR146),"")</f>
        <v>0.4276708598904842</v>
      </c>
      <c r="AY136" s="85">
        <f ca="1">IF(ISNUMBER(CORREL(ETL_Rtn!$C87:$C146,ETL_Rtn!AS87:AS146)),CORREL(ETL_Rtn!$C87:$C146,ETL_Rtn!AS87:AS146),"")</f>
        <v>-0.1837532544659666</v>
      </c>
      <c r="AZ136" s="85">
        <f ca="1">IF(ISNUMBER(CORREL(ETL_Rtn!$C87:$C146,ETL_Rtn!AT87:AT146)),CORREL(ETL_Rtn!$C87:$C146,ETL_Rtn!AT87:AT146),"")</f>
        <v>-0.20902480760343456</v>
      </c>
      <c r="BA136" s="85">
        <f ca="1">IF(ISNUMBER(CORREL(ETL_Rtn!$C87:$C146,ETL_Rtn!AU87:AU146)),CORREL(ETL_Rtn!$C87:$C146,ETL_Rtn!AU87:AU146),"")</f>
        <v>-0.21861427685786164</v>
      </c>
      <c r="BB136" s="85">
        <f ca="1">IF(ISNUMBER(CORREL(ETL_Rtn!$C87:$C146,ETL_Rtn!AV87:AV146)),CORREL(ETL_Rtn!$C87:$C146,ETL_Rtn!AV87:AV146),"")</f>
        <v>-0.18925970380080093</v>
      </c>
      <c r="BC136" s="85">
        <f ca="1">IF(ISNUMBER(CORREL(ETL_Rtn!$C87:$C146,ETL_Rtn!AW87:AW146)),CORREL(ETL_Rtn!$C87:$C146,ETL_Rtn!AW87:AW146),"")</f>
        <v>-0.17747747842765835</v>
      </c>
      <c r="BD136" s="85">
        <f ca="1">IF(ISNUMBER(CORREL(ETL_Rtn!$C87:$C146,ETL_Rtn!AX87:AX146)),CORREL(ETL_Rtn!$C87:$C146,ETL_Rtn!AX87:AX146),"")</f>
        <v>-0.14744369346276326</v>
      </c>
      <c r="BE136" s="85">
        <f ca="1">IF(ISNUMBER(CORREL(ETL_Rtn!$C87:$C146,ETL_Rtn!AY87:AY146)),CORREL(ETL_Rtn!$C87:$C146,ETL_Rtn!AY87:AY146),"")</f>
        <v>-4.7281016618186331E-2</v>
      </c>
      <c r="BF136" s="85">
        <f ca="1">IF(ISNUMBER(CORREL(ETL_Rtn!$C87:$C146,ETL_Rtn!AZ87:AZ146)),CORREL(ETL_Rtn!$C87:$C146,ETL_Rtn!AZ87:AZ146),"")</f>
        <v>-0.31002514828848443</v>
      </c>
      <c r="BG136" s="85">
        <f ca="1">IF(ISNUMBER(CORREL(ETL_Rtn!$C87:$C146,ETL_Rtn!BA87:BA146)),CORREL(ETL_Rtn!$C87:$C146,ETL_Rtn!BA87:BA146),"")</f>
        <v>-0.34683197604344124</v>
      </c>
      <c r="BH136" s="85">
        <f ca="1">IF(ISNUMBER(CORREL(ETL_Rtn!$C87:$C146,ETL_Rtn!BB87:BB146)),CORREL(ETL_Rtn!$C87:$C146,ETL_Rtn!BB87:BB146),"")</f>
        <v>-0.29384349449066566</v>
      </c>
      <c r="BI136" s="85">
        <f ca="1">IF(ISNUMBER(CORREL(ETL_Rtn!$C87:$C146,ETL_Rtn!BC87:BC146)),CORREL(ETL_Rtn!$C87:$C146,ETL_Rtn!BC87:BC146),"")</f>
        <v>-0.25221042747306227</v>
      </c>
      <c r="BJ136" s="85">
        <f ca="1">IF(ISNUMBER(CORREL(ETL_Rtn!$C87:$C146,ETL_Rtn!BD87:BD146)),CORREL(ETL_Rtn!$C87:$C146,ETL_Rtn!BD87:BD146),"")</f>
        <v>-0.37625792287122611</v>
      </c>
      <c r="BK136" s="85">
        <f ca="1">IF(ISNUMBER(CORREL(ETL_Rtn!$C87:$C146,ETL_Rtn!BE87:BE146)),CORREL(ETL_Rtn!$C87:$C146,ETL_Rtn!BE87:BE146),"")</f>
        <v>-0.24711175857973991</v>
      </c>
      <c r="BL136" s="85">
        <f ca="1">IF(ISNUMBER(CORREL(ETL_Rtn!$C87:$C146,ETL_Rtn!BF87:BF146)),CORREL(ETL_Rtn!$C87:$C146,ETL_Rtn!BF87:BF146),"")</f>
        <v>-1.0005154929473901E-2</v>
      </c>
      <c r="BM136" s="85">
        <f ca="1">IF(ISNUMBER(CORREL(ETL_Rtn!$C87:$C146,ETL_Rtn!BG87:BG146)),CORREL(ETL_Rtn!$C87:$C146,ETL_Rtn!BG87:BG146),"")</f>
        <v>-6.3699784269862669E-2</v>
      </c>
      <c r="BN136" s="85">
        <f ca="1">IF(ISNUMBER(CORREL(ETL_Rtn!$C87:$C146,ETL_Rtn!BH87:BH146)),CORREL(ETL_Rtn!$C87:$C146,ETL_Rtn!BH87:BH146),"")</f>
        <v>4.4839161018428886E-2</v>
      </c>
      <c r="BO136" s="85">
        <f ca="1">IF(ISNUMBER(CORREL(ETL_Rtn!$C87:$C146,ETL_Rtn!BI87:BI146)),CORREL(ETL_Rtn!$C87:$C146,ETL_Rtn!BI87:BI146),"")</f>
        <v>2.1788092221963557E-2</v>
      </c>
      <c r="BP136" s="85">
        <f ca="1">IF(ISNUMBER(CORREL(ETL_Rtn!$C87:$C146,ETL_Rtn!BJ87:BJ146)),CORREL(ETL_Rtn!$C87:$C146,ETL_Rtn!BJ87:BJ146),"")</f>
        <v>-0.16180686014967965</v>
      </c>
      <c r="BQ136" s="85">
        <f ca="1">IF(ISNUMBER(CORREL(ETL_Rtn!$C87:$C146,ETL_Rtn!BK87:BK146)),CORREL(ETL_Rtn!$C87:$C146,ETL_Rtn!BK87:BK146),"")</f>
        <v>0.13869437032675774</v>
      </c>
      <c r="BR136" s="85">
        <f ca="1">IF(ISNUMBER(CORREL(ETL_Rtn!$C87:$C146,ETL_Rtn!BL87:BL146)),CORREL(ETL_Rtn!$C87:$C146,ETL_Rtn!BL87:BL146),"")</f>
        <v>4.1300520137549E-2</v>
      </c>
      <c r="BS136" s="85">
        <f ca="1">IF(ISNUMBER(CORREL(ETL_Rtn!$C87:$C146,ETL_Rtn!BM87:BM146)),CORREL(ETL_Rtn!$C87:$C146,ETL_Rtn!BM87:BM146),"")</f>
        <v>0.1166042064775631</v>
      </c>
      <c r="BT136" s="85">
        <f ca="1">IF(ISNUMBER(CORREL(ETL_Rtn!$C87:$C146,ETL_Rtn!BN87:BN146)),CORREL(ETL_Rtn!$C87:$C146,ETL_Rtn!BN87:BN146),"")</f>
        <v>0.25971452703243797</v>
      </c>
      <c r="BU136" s="85">
        <f ca="1">IF(ISNUMBER(CORREL(ETL_Rtn!$C87:$C146,ETL_Rtn!BO87:BO146)),CORREL(ETL_Rtn!$C87:$C146,ETL_Rtn!BO87:BO146),"")</f>
        <v>-4.0198941273253269E-3</v>
      </c>
      <c r="BV136" s="85">
        <f ca="1">IF(ISNUMBER(CORREL(ETL_Rtn!$C87:$C146,ETL_Rtn!BP87:BP146)),CORREL(ETL_Rtn!$C87:$C146,ETL_Rtn!BP87:BP146),"")</f>
        <v>1.5891363403798438E-2</v>
      </c>
      <c r="BW136" s="85">
        <f ca="1">IF(ISNUMBER(CORREL(ETL_Rtn!$C87:$C146,ETL_Rtn!BQ87:BQ146)),CORREL(ETL_Rtn!$C87:$C146,ETL_Rtn!BQ87:BQ146),"")</f>
        <v>-0.32986187183006166</v>
      </c>
      <c r="BY136" s="85">
        <f ca="1">VLOOKUP($E136,ETL_Price!$B$5:$CB$187,Main!BY$51,0)</f>
        <v>2602.42</v>
      </c>
      <c r="BZ136" s="85">
        <f ca="1">VLOOKUP($E136,ETL_Price!$B$5:$CB$187,Main!BZ$51,0)</f>
        <v>3581.23</v>
      </c>
      <c r="CA136" s="85">
        <f ca="1">VLOOKUP($E136,ETL_Price!$B$5:$CB$187,Main!CA$51,0)</f>
        <v>74157.38</v>
      </c>
      <c r="CB136" s="85">
        <f ca="1">VLOOKUP($E136,ETL_Price!$B$5:$CB$187,Main!CB$51,0)</f>
        <v>22550.85</v>
      </c>
      <c r="CC136" s="85">
        <f ca="1">VLOOKUP($E136,ETL_Price!$B$5:$CB$187,Main!CC$51,0)</f>
        <v>29866.32</v>
      </c>
      <c r="CD136" s="85">
        <f ca="1">VLOOKUP($E136,ETL_Price!$B$5:$CB$187,Main!CD$51,0)</f>
        <v>11908.19</v>
      </c>
      <c r="CE136" s="85">
        <f ca="1">VLOOKUP($E136,ETL_Price!$B$5:$CB$187,Main!CE$51,0)</f>
        <v>2181.5700000000002</v>
      </c>
      <c r="CF136" s="85">
        <f ca="1">VLOOKUP($E136,ETL_Price!$B$5:$CB$187,Main!CF$51,0)</f>
        <v>2442.69</v>
      </c>
      <c r="CG136" s="85">
        <f ca="1">VLOOKUP($E136,ETL_Price!$B$5:$CB$187,Main!CG$51,0)</f>
        <v>211.86060000000001</v>
      </c>
      <c r="CH136" s="85">
        <f ca="1">VLOOKUP($E136,ETL_Price!$B$5:$CB$187,Main!CH$51,0)</f>
        <v>272.5</v>
      </c>
      <c r="CI136" s="85">
        <f ca="1">VLOOKUP($E136,ETL_Price!$B$5:$CB$187,Main!CI$51,0)</f>
        <v>252.36</v>
      </c>
      <c r="CJ136" s="85">
        <f ca="1">VLOOKUP($E136,ETL_Price!$B$5:$CB$187,Main!CJ$51,0)</f>
        <v>231.67</v>
      </c>
      <c r="CK136" s="85">
        <f ca="1">VLOOKUP($E136,ETL_Price!$B$5:$CB$187,Main!CK$51,0)</f>
        <v>231.43260000000001</v>
      </c>
      <c r="CL136" s="85">
        <f ca="1">VLOOKUP($E136,ETL_Price!$B$5:$CB$187,Main!CL$51,0)</f>
        <v>225.0027</v>
      </c>
      <c r="CM136" s="85">
        <f ca="1">VLOOKUP($E136,ETL_Price!$B$5:$CB$187,Main!CM$51,0)</f>
        <v>122.1237</v>
      </c>
      <c r="CN136" s="85">
        <f ca="1">VLOOKUP($E136,ETL_Price!$B$5:$CB$187,Main!CN$51,0)</f>
        <v>224.68989999999999</v>
      </c>
      <c r="CO136" s="85">
        <f ca="1">VLOOKUP($E136,ETL_Price!$B$5:$CB$187,Main!CO$51,0)</f>
        <v>68.599999999999994</v>
      </c>
      <c r="CP136" s="85">
        <f ca="1">VLOOKUP($E136,ETL_Price!$B$5:$CB$187,Main!CP$51,0)</f>
        <v>131.77000000000001</v>
      </c>
      <c r="CQ136" s="85">
        <f ca="1">VLOOKUP($E136,ETL_Price!$B$5:$CB$187,Main!CQ$51,0)</f>
        <v>484.12479999999999</v>
      </c>
      <c r="CR136" s="85">
        <f ca="1">VLOOKUP($E136,ETL_Price!$B$5:$CB$187,Main!CR$51,0)</f>
        <v>218.94630000000001</v>
      </c>
      <c r="CS136" s="85">
        <f ca="1">VLOOKUP($E136,ETL_Price!$B$5:$CB$187,Main!CS$51,0)</f>
        <v>256.23680000000002</v>
      </c>
      <c r="CT136" s="85">
        <f ca="1">VLOOKUP($E136,ETL_Price!$B$5:$CB$187,Main!CT$51,0)</f>
        <v>2043.38</v>
      </c>
      <c r="CU136" s="85">
        <f ca="1">VLOOKUP($E136,ETL_Price!$B$5:$CB$187,Main!CU$51,0)</f>
        <v>2200.4</v>
      </c>
      <c r="CV136" s="85">
        <f ca="1">VLOOKUP($E136,ETL_Price!$B$5:$CB$187,Main!CV$51,0)</f>
        <v>2884.64</v>
      </c>
      <c r="CW136" s="85">
        <f ca="1">VLOOKUP($E136,ETL_Price!$B$5:$CB$187,Main!CW$51,0)</f>
        <v>149.68010000000001</v>
      </c>
      <c r="CX136" s="85">
        <f ca="1">VLOOKUP($E136,ETL_Price!$B$5:$CB$187,Main!CX$51,0)</f>
        <v>1302.8800000000001</v>
      </c>
      <c r="CY136" s="85">
        <f ca="1">VLOOKUP($E136,ETL_Price!$B$5:$CB$187,Main!CY$51,0)</f>
        <v>214.64879999999999</v>
      </c>
      <c r="CZ136" s="85">
        <f ca="1">VLOOKUP($E136,ETL_Price!$B$5:$CB$187,Main!CZ$51,0)</f>
        <v>191.35400000000001</v>
      </c>
      <c r="DA136" s="85">
        <f ca="1">VLOOKUP($E136,ETL_Price!$B$5:$CB$187,Main!DA$51,0)</f>
        <v>286.96800000000002</v>
      </c>
      <c r="DB136" s="85">
        <f ca="1">VLOOKUP($E136,ETL_Price!$B$5:$CB$187,Main!DB$51,0)</f>
        <v>203.8802</v>
      </c>
      <c r="DC136" s="85">
        <f ca="1">VLOOKUP($E136,ETL_Price!$B$5:$CB$187,Main!DC$51,0)</f>
        <v>203.49260000000001</v>
      </c>
      <c r="DD136" s="85">
        <f ca="1">VLOOKUP($E136,ETL_Price!$B$5:$CB$187,Main!DD$51,0)</f>
        <v>225.7055</v>
      </c>
      <c r="DE136" s="85">
        <f ca="1">VLOOKUP($E136,ETL_Price!$B$5:$CB$187,Main!DE$51,0)</f>
        <v>219.8536</v>
      </c>
      <c r="DF136" s="85">
        <f ca="1">VLOOKUP($E136,ETL_Price!$B$5:$CB$187,Main!DF$51,0)</f>
        <v>285.6069</v>
      </c>
      <c r="DG136" s="85">
        <f ca="1">VLOOKUP($E136,ETL_Price!$B$5:$CB$187,Main!DG$51,0)</f>
        <v>2.3418000000000001</v>
      </c>
      <c r="DH136" s="85">
        <f ca="1">VLOOKUP($E136,ETL_Price!$B$5:$CB$187,Main!DH$51,0)</f>
        <v>0.36</v>
      </c>
      <c r="DI136" s="85">
        <f ca="1">VLOOKUP($E136,ETL_Price!$B$5:$CB$187,Main!DI$51,0)</f>
        <v>1.7892999999999999</v>
      </c>
      <c r="DJ136" s="85">
        <f ca="1">VLOOKUP($E136,ETL_Price!$B$5:$CB$187,Main!DJ$51,0)</f>
        <v>1.8683000000000001</v>
      </c>
      <c r="DK136" s="85">
        <f ca="1">VLOOKUP($E136,ETL_Price!$B$5:$CB$187,Main!DK$51,0)</f>
        <v>2.2400000000000002</v>
      </c>
      <c r="DL136" s="85">
        <f ca="1">VLOOKUP($E136,ETL_Price!$B$5:$CB$187,Main!DL$51,0)</f>
        <v>1.375</v>
      </c>
      <c r="DM136" s="85">
        <f ca="1">VLOOKUP($E136,ETL_Price!$B$5:$CB$187,Main!DM$51,0)</f>
        <v>33.469099999999997</v>
      </c>
      <c r="DN136" s="85">
        <f ca="1">VLOOKUP($E136,ETL_Price!$B$5:$CB$187,Main!DN$51,0)</f>
        <v>-0.06</v>
      </c>
      <c r="DO136" s="85">
        <f ca="1">VLOOKUP($E136,ETL_Price!$B$5:$CB$187,Main!DO$51,0)</f>
        <v>236.58199999999999</v>
      </c>
      <c r="DP136" s="85">
        <f ca="1">VLOOKUP($E136,ETL_Price!$B$5:$CB$187,Main!DP$51,0)</f>
        <v>113.21599999999999</v>
      </c>
      <c r="DQ136" s="85">
        <f ca="1">VLOOKUP($E136,ETL_Price!$B$5:$CB$187,Main!DQ$51,0)</f>
        <v>52.332000000000001</v>
      </c>
      <c r="DR136" s="85">
        <f ca="1">VLOOKUP($E136,ETL_Price!$B$5:$CB$187,Main!DR$51,0)</f>
        <v>316.44299999999998</v>
      </c>
      <c r="DS136" s="85">
        <f ca="1">VLOOKUP($E136,ETL_Price!$B$5:$CB$187,Main!DS$51,0)</f>
        <v>182.41900000000001</v>
      </c>
      <c r="DT136" s="85">
        <f ca="1">VLOOKUP($E136,ETL_Price!$B$5:$CB$187,Main!DT$51,0)</f>
        <v>227.28149999999999</v>
      </c>
      <c r="DU136" s="85">
        <f ca="1">VLOOKUP($E136,ETL_Price!$B$5:$CB$187,Main!DU$51,0)</f>
        <v>161.2775</v>
      </c>
      <c r="DV136" s="85">
        <f ca="1">VLOOKUP($E136,ETL_Price!$B$5:$CB$187,Main!DV$51,0)</f>
        <v>443.13819999999998</v>
      </c>
      <c r="DW136" s="85">
        <f ca="1">VLOOKUP($E136,ETL_Price!$B$5:$CB$187,Main!DW$51,0)</f>
        <v>9.67</v>
      </c>
      <c r="DX136" s="85">
        <f ca="1">VLOOKUP($E136,ETL_Price!$B$5:$CB$187,Main!DX$51,0)</f>
        <v>16.37</v>
      </c>
      <c r="DY136" s="85">
        <f ca="1">VLOOKUP($E136,ETL_Price!$B$5:$CB$187,Main!DY$51,0)</f>
        <v>7.23</v>
      </c>
      <c r="DZ136" s="85">
        <f ca="1">VLOOKUP($E136,ETL_Price!$B$5:$CB$187,Main!DZ$51,0)</f>
        <v>4.4800000000000004</v>
      </c>
      <c r="EA136" s="85">
        <f ca="1">VLOOKUP($E136,ETL_Price!$B$5:$CB$187,Main!EA$51,0)</f>
        <v>1287.3</v>
      </c>
      <c r="EB136" s="85">
        <f ca="1">VLOOKUP($E136,ETL_Price!$B$5:$CB$187,Main!EB$51,0)</f>
        <v>16.992000000000001</v>
      </c>
      <c r="EC136" s="85">
        <f ca="1">VLOOKUP($E136,ETL_Price!$B$5:$CB$187,Main!EC$51,0)</f>
        <v>58.95</v>
      </c>
      <c r="ED136" s="85">
        <f ca="1">VLOOKUP($E136,ETL_Price!$B$5:$CB$187,Main!ED$51,0)</f>
        <v>6.5880999999999998</v>
      </c>
      <c r="EE136" s="85">
        <f ca="1">VLOOKUP($E136,ETL_Price!$B$5:$CB$187,Main!EE$51,0)</f>
        <v>108.74</v>
      </c>
      <c r="EF136" s="85">
        <f ca="1">VLOOKUP($E136,ETL_Price!$B$5:$CB$187,Main!EF$51,0)</f>
        <v>1.1933</v>
      </c>
      <c r="EG136" s="85">
        <f ca="1">VLOOKUP($E136,ETL_Price!$B$5:$CB$187,Main!EG$51,0)</f>
        <v>1.3336999999999999</v>
      </c>
      <c r="EH136" s="85">
        <f ca="1">VLOOKUP($E136,ETL_Price!$B$5:$CB$187,Main!EH$51,0)</f>
        <v>111.53</v>
      </c>
      <c r="EI136" s="85">
        <f ca="1">VLOOKUP($E136,ETL_Price!$B$5:$CB$187,Main!EI$51,0)</f>
        <v>58.3703</v>
      </c>
      <c r="EJ136" s="85">
        <f ca="1">VLOOKUP($E136,ETL_Price!$B$5:$CB$187,Main!EJ$51,0)</f>
        <v>14.1585</v>
      </c>
      <c r="EK136" s="85">
        <f ca="1">VLOOKUP($E136,ETL_Price!$B$5:$CB$187,Main!EK$51,0)</f>
        <v>3.2323</v>
      </c>
    </row>
    <row r="137" spans="3:141">
      <c r="C137" s="85">
        <f>MATCH(E137,ETL_Price!$B$5:$B$187,0)</f>
        <v>84</v>
      </c>
      <c r="E137" s="119">
        <f>IF(ISNUMBER(Equities!$C89),Equities!B89,"")</f>
        <v>43062</v>
      </c>
      <c r="F137" s="120">
        <f ca="1">IF(ISNUMBER(OFFSET(INDIRECT($F$50),Main!$C137,1)),OFFSET(INDIRECT($F$50),Main!$C137,1)/100,"")</f>
        <v>0.140596</v>
      </c>
      <c r="G137" s="120">
        <f ca="1">IF(ISNUMBER(VLOOKUP($E137,ETL_Price!$B$5:$DV$187,G$50,0)),VLOOKUP($E137,ETL_Price!$B$5:$DV$187,G$50,0)/100,"")</f>
        <v>5.3600000000000002E-2</v>
      </c>
      <c r="H137" s="120">
        <f ca="1">IF(ISNUMBER(VLOOKUP($E137,ETL_Price!$B$5:$DV$187,H$50,0)),VLOOKUP($E137,ETL_Price!$B$5:$DV$187,H$50,0)/100,"")</f>
        <v>0.12119999999999999</v>
      </c>
      <c r="I137" s="120">
        <f ca="1">IF(ISNUMBER(VLOOKUP($E137,ETL_Price!$B$5:$DV$187,I$50,0)),VLOOKUP($E137,ETL_Price!$B$5:$DV$187,I$50,0)/100,"")</f>
        <v>0.16940000000000002</v>
      </c>
      <c r="K137" s="85">
        <f ca="1">IF(ISNUMBER(CORREL(ETL_Rtn!$C88:$C147,ETL_Rtn!E88:E147)),CORREL(ETL_Rtn!$C88:$C147,ETL_Rtn!E88:E147),"")</f>
        <v>0.41634099213510961</v>
      </c>
      <c r="L137" s="85">
        <f ca="1">IF(ISNUMBER(CORREL(ETL_Rtn!$C88:$C147,ETL_Rtn!F88:F147)),CORREL(ETL_Rtn!$C88:$C147,ETL_Rtn!F88:F147),"")</f>
        <v>5.1527211721598971E-2</v>
      </c>
      <c r="M137" s="85">
        <f ca="1">IF(ISNUMBER(CORREL(ETL_Rtn!$C88:$C147,ETL_Rtn!G88:G147)),CORREL(ETL_Rtn!$C88:$C147,ETL_Rtn!G88:G147),"")</f>
        <v>0.35260991562579896</v>
      </c>
      <c r="N137" s="85">
        <f ca="1">IF(ISNUMBER(CORREL(ETL_Rtn!$C88:$C147,ETL_Rtn!H88:H147)),CORREL(ETL_Rtn!$C88:$C147,ETL_Rtn!H88:H147),"")</f>
        <v>0.21893935571834905</v>
      </c>
      <c r="O137" s="85">
        <f ca="1">IF(ISNUMBER(CORREL(ETL_Rtn!$C88:$C147,ETL_Rtn!I88:I147)),CORREL(ETL_Rtn!$C88:$C147,ETL_Rtn!I88:I147),"")</f>
        <v>0.78931753284869433</v>
      </c>
      <c r="P137" s="85">
        <f ca="1">IF(ISNUMBER(CORREL(ETL_Rtn!$C88:$C147,ETL_Rtn!J88:J147)),CORREL(ETL_Rtn!$C88:$C147,ETL_Rtn!J88:J147),"")</f>
        <v>0.73942110931781502</v>
      </c>
      <c r="Q137" s="85">
        <f ca="1">IF(ISNUMBER(CORREL(ETL_Rtn!$C88:$C147,ETL_Rtn!K88:K147)),CORREL(ETL_Rtn!$C88:$C147,ETL_Rtn!K88:K147),"")</f>
        <v>0.40184061366120194</v>
      </c>
      <c r="R137" s="85">
        <f ca="1">IF(ISNUMBER(CORREL(ETL_Rtn!$C88:$C147,ETL_Rtn!L88:L147)),CORREL(ETL_Rtn!$C88:$C147,ETL_Rtn!L88:L147),"")</f>
        <v>0.45416426104534369</v>
      </c>
      <c r="S137" s="85">
        <f ca="1">IF(ISNUMBER(CORREL(ETL_Rtn!$C88:$C147,ETL_Rtn!M88:M147)),CORREL(ETL_Rtn!$C88:$C147,ETL_Rtn!M88:M147),"")</f>
        <v>0.13479165665265125</v>
      </c>
      <c r="T137" s="85">
        <f ca="1">IF(ISNUMBER(CORREL(ETL_Rtn!$C88:$C147,ETL_Rtn!N88:N147)),CORREL(ETL_Rtn!$C88:$C147,ETL_Rtn!N88:N147),"")</f>
        <v>0.28357133168364618</v>
      </c>
      <c r="U137" s="85">
        <f ca="1">IF(ISNUMBER(CORREL(ETL_Rtn!$C88:$C147,ETL_Rtn!O88:O147)),CORREL(ETL_Rtn!$C88:$C147,ETL_Rtn!O88:O147),"")</f>
        <v>8.4973989932302277E-2</v>
      </c>
      <c r="V137" s="85">
        <f ca="1">IF(ISNUMBER(CORREL(ETL_Rtn!$C88:$C147,ETL_Rtn!P88:P147)),CORREL(ETL_Rtn!$C88:$C147,ETL_Rtn!P88:P147),"")</f>
        <v>0.38810594885435434</v>
      </c>
      <c r="W137" s="85">
        <f ca="1">IF(ISNUMBER(CORREL(ETL_Rtn!$C88:$C147,ETL_Rtn!Q88:Q147)),CORREL(ETL_Rtn!$C88:$C147,ETL_Rtn!Q88:Q147),"")</f>
        <v>0.1296517187444664</v>
      </c>
      <c r="X137" s="85">
        <f ca="1">IF(ISNUMBER(CORREL(ETL_Rtn!$C88:$C147,ETL_Rtn!R88:R147)),CORREL(ETL_Rtn!$C88:$C147,ETL_Rtn!R88:R147),"")</f>
        <v>0.19330239754748657</v>
      </c>
      <c r="Y137" s="85">
        <f ca="1">IF(ISNUMBER(CORREL(ETL_Rtn!$C88:$C147,ETL_Rtn!S88:S147)),CORREL(ETL_Rtn!$C88:$C147,ETL_Rtn!S88:S147),"")</f>
        <v>0.20218629880482067</v>
      </c>
      <c r="Z137" s="85">
        <f ca="1">IF(ISNUMBER(CORREL(ETL_Rtn!$C88:$C147,ETL_Rtn!T88:T147)),CORREL(ETL_Rtn!$C88:$C147,ETL_Rtn!T88:T147),"")</f>
        <v>0.43552196531784432</v>
      </c>
      <c r="AA137" s="85">
        <f ca="1">IF(ISNUMBER(CORREL(ETL_Rtn!$C88:$C147,ETL_Rtn!U88:U147)),CORREL(ETL_Rtn!$C88:$C147,ETL_Rtn!U88:U147),"")</f>
        <v>-5.0506665351073059E-2</v>
      </c>
      <c r="AB137" s="85">
        <f ca="1">IF(ISNUMBER(CORREL(ETL_Rtn!$C88:$C147,ETL_Rtn!V88:V147)),CORREL(ETL_Rtn!$C88:$C147,ETL_Rtn!V88:V147),"")</f>
        <v>-0.26408594625932302</v>
      </c>
      <c r="AC137" s="85">
        <f ca="1">IF(ISNUMBER(CORREL(ETL_Rtn!$C88:$C147,ETL_Rtn!W88:W147)),CORREL(ETL_Rtn!$C88:$C147,ETL_Rtn!W88:W147),"")</f>
        <v>-0.19833074186040406</v>
      </c>
      <c r="AD137" s="85">
        <f ca="1">IF(ISNUMBER(CORREL(ETL_Rtn!$C88:$C147,ETL_Rtn!X88:X147)),CORREL(ETL_Rtn!$C88:$C147,ETL_Rtn!X88:X147),"")</f>
        <v>-0.19221328507654795</v>
      </c>
      <c r="AE137" s="85">
        <f ca="1">IF(ISNUMBER(CORREL(ETL_Rtn!$C88:$C147,ETL_Rtn!Y88:Y147)),CORREL(ETL_Rtn!$C88:$C147,ETL_Rtn!Y88:Y147),"")</f>
        <v>-0.21677855360442777</v>
      </c>
      <c r="AF137" s="85">
        <f ca="1">IF(ISNUMBER(CORREL(ETL_Rtn!$C88:$C147,ETL_Rtn!Z88:Z147)),CORREL(ETL_Rtn!$C88:$C147,ETL_Rtn!Z88:Z147),"")</f>
        <v>-0.29674580743983658</v>
      </c>
      <c r="AG137" s="85">
        <f ca="1">IF(ISNUMBER(CORREL(ETL_Rtn!$C88:$C147,ETL_Rtn!AA88:AA147)),CORREL(ETL_Rtn!$C88:$C147,ETL_Rtn!AA88:AA147),"")</f>
        <v>-0.33207937083057848</v>
      </c>
      <c r="AH137" s="85">
        <f ca="1">IF(ISNUMBER(CORREL(ETL_Rtn!$C88:$C147,ETL_Rtn!AB88:AB147)),CORREL(ETL_Rtn!$C88:$C147,ETL_Rtn!AB88:AB147),"")</f>
        <v>-0.26709615336534287</v>
      </c>
      <c r="AI137" s="85">
        <f ca="1">IF(ISNUMBER(CORREL(ETL_Rtn!$C88:$C147,ETL_Rtn!AC88:AC147)),CORREL(ETL_Rtn!$C88:$C147,ETL_Rtn!AC88:AC147),"")</f>
        <v>0.15525922176422272</v>
      </c>
      <c r="AJ137" s="85">
        <f ca="1">IF(ISNUMBER(CORREL(ETL_Rtn!$C88:$C147,ETL_Rtn!AD88:AD147)),CORREL(ETL_Rtn!$C88:$C147,ETL_Rtn!AD88:AD147),"")</f>
        <v>7.6066476573330613E-2</v>
      </c>
      <c r="AK137" s="85">
        <f ca="1">IF(ISNUMBER(CORREL(ETL_Rtn!$C88:$C147,ETL_Rtn!AE88:AE147)),CORREL(ETL_Rtn!$C88:$C147,ETL_Rtn!AE88:AE147),"")</f>
        <v>-0.26420514809091172</v>
      </c>
      <c r="AL137" s="85">
        <f ca="1">IF(ISNUMBER(CORREL(ETL_Rtn!$C88:$C147,ETL_Rtn!AF88:AF147)),CORREL(ETL_Rtn!$C88:$C147,ETL_Rtn!AF88:AF147),"")</f>
        <v>-0.27787284774437943</v>
      </c>
      <c r="AM137" s="85">
        <f ca="1">IF(ISNUMBER(CORREL(ETL_Rtn!$C88:$C147,ETL_Rtn!AG88:AG147)),CORREL(ETL_Rtn!$C88:$C147,ETL_Rtn!AG88:AG147),"")</f>
        <v>-5.9482912237264436E-2</v>
      </c>
      <c r="AN137" s="85">
        <f ca="1">IF(ISNUMBER(CORREL(ETL_Rtn!$C88:$C147,ETL_Rtn!AH88:AH147)),CORREL(ETL_Rtn!$C88:$C147,ETL_Rtn!AH88:AH147),"")</f>
        <v>-0.21352005469710819</v>
      </c>
      <c r="AO137" s="85">
        <f ca="1">IF(ISNUMBER(CORREL(ETL_Rtn!$C88:$C147,ETL_Rtn!AI88:AI147)),CORREL(ETL_Rtn!$C88:$C147,ETL_Rtn!AI88:AI147),"")</f>
        <v>-0.33519585696175791</v>
      </c>
      <c r="AP137" s="85">
        <f ca="1">IF(ISNUMBER(CORREL(ETL_Rtn!$C88:$C147,ETL_Rtn!AJ88:AJ147)),CORREL(ETL_Rtn!$C88:$C147,ETL_Rtn!AJ88:AJ147),"")</f>
        <v>-0.26057546114925006</v>
      </c>
      <c r="AQ137" s="85">
        <f ca="1">IF(ISNUMBER(CORREL(ETL_Rtn!$C88:$C147,ETL_Rtn!AK88:AK147)),CORREL(ETL_Rtn!$C88:$C147,ETL_Rtn!AK88:AK147),"")</f>
        <v>-0.26254032413324579</v>
      </c>
      <c r="AR137" s="85">
        <f ca="1">IF(ISNUMBER(CORREL(ETL_Rtn!$C88:$C147,ETL_Rtn!AL88:AL147)),CORREL(ETL_Rtn!$C88:$C147,ETL_Rtn!AL88:AL147),"")</f>
        <v>-0.17497962826988175</v>
      </c>
      <c r="AS137" s="85">
        <f ca="1">IF(ISNUMBER(CORREL(ETL_Rtn!$C88:$C147,ETL_Rtn!AM88:AM147)),CORREL(ETL_Rtn!$C88:$C147,ETL_Rtn!AM88:AM147),"")</f>
        <v>0.31172467578768109</v>
      </c>
      <c r="AT137" s="85">
        <f ca="1">IF(ISNUMBER(CORREL(ETL_Rtn!$C88:$C147,ETL_Rtn!AN88:AN147)),CORREL(ETL_Rtn!$C88:$C147,ETL_Rtn!AN88:AN147),"")</f>
        <v>0.30533162843222622</v>
      </c>
      <c r="AU137" s="85">
        <f ca="1">IF(ISNUMBER(CORREL(ETL_Rtn!$C88:$C147,ETL_Rtn!AO88:AO147)),CORREL(ETL_Rtn!$C88:$C147,ETL_Rtn!AO88:AO147),"")</f>
        <v>-6.6015732623188661E-2</v>
      </c>
      <c r="AV137" s="85">
        <f ca="1">IF(ISNUMBER(CORREL(ETL_Rtn!$C88:$C147,ETL_Rtn!AP88:AP147)),CORREL(ETL_Rtn!$C88:$C147,ETL_Rtn!AP88:AP147),"")</f>
        <v>0.15962615221333443</v>
      </c>
      <c r="AW137" s="85">
        <f ca="1">IF(ISNUMBER(CORREL(ETL_Rtn!$C88:$C147,ETL_Rtn!AQ88:AQ147)),CORREL(ETL_Rtn!$C88:$C147,ETL_Rtn!AQ88:AQ147),"")</f>
        <v>0.32428337003046642</v>
      </c>
      <c r="AX137" s="85">
        <f ca="1">IF(ISNUMBER(CORREL(ETL_Rtn!$C88:$C147,ETL_Rtn!AR88:AR147)),CORREL(ETL_Rtn!$C88:$C147,ETL_Rtn!AR88:AR147),"")</f>
        <v>0.42767061750808399</v>
      </c>
      <c r="AY137" s="85">
        <f ca="1">IF(ISNUMBER(CORREL(ETL_Rtn!$C88:$C147,ETL_Rtn!AS88:AS147)),CORREL(ETL_Rtn!$C88:$C147,ETL_Rtn!AS88:AS147),"")</f>
        <v>-0.18374909830887176</v>
      </c>
      <c r="AZ137" s="85">
        <f ca="1">IF(ISNUMBER(CORREL(ETL_Rtn!$C88:$C147,ETL_Rtn!AT88:AT147)),CORREL(ETL_Rtn!$C88:$C147,ETL_Rtn!AT88:AT147),"")</f>
        <v>-0.21072403665312148</v>
      </c>
      <c r="BA137" s="85">
        <f ca="1">IF(ISNUMBER(CORREL(ETL_Rtn!$C88:$C147,ETL_Rtn!AU88:AU147)),CORREL(ETL_Rtn!$C88:$C147,ETL_Rtn!AU88:AU147),"")</f>
        <v>-0.21955966842640048</v>
      </c>
      <c r="BB137" s="85">
        <f ca="1">IF(ISNUMBER(CORREL(ETL_Rtn!$C88:$C147,ETL_Rtn!AV88:AV147)),CORREL(ETL_Rtn!$C88:$C147,ETL_Rtn!AV88:AV147),"")</f>
        <v>-0.18933819939117449</v>
      </c>
      <c r="BC137" s="85">
        <f ca="1">IF(ISNUMBER(CORREL(ETL_Rtn!$C88:$C147,ETL_Rtn!AW88:AW147)),CORREL(ETL_Rtn!$C88:$C147,ETL_Rtn!AW88:AW147),"")</f>
        <v>-0.17748538649019005</v>
      </c>
      <c r="BD137" s="85">
        <f ca="1">IF(ISNUMBER(CORREL(ETL_Rtn!$C88:$C147,ETL_Rtn!AX88:AX147)),CORREL(ETL_Rtn!$C88:$C147,ETL_Rtn!AX88:AX147),"")</f>
        <v>-0.1474538700442474</v>
      </c>
      <c r="BE137" s="85">
        <f ca="1">IF(ISNUMBER(CORREL(ETL_Rtn!$C88:$C147,ETL_Rtn!AY88:AY147)),CORREL(ETL_Rtn!$C88:$C147,ETL_Rtn!AY88:AY147),"")</f>
        <v>-4.7273777896909987E-2</v>
      </c>
      <c r="BF137" s="85">
        <f ca="1">IF(ISNUMBER(CORREL(ETL_Rtn!$C88:$C147,ETL_Rtn!AZ88:AZ147)),CORREL(ETL_Rtn!$C88:$C147,ETL_Rtn!AZ88:AZ147),"")</f>
        <v>-0.31695121251911157</v>
      </c>
      <c r="BG137" s="85">
        <f ca="1">IF(ISNUMBER(CORREL(ETL_Rtn!$C88:$C147,ETL_Rtn!BA88:BA147)),CORREL(ETL_Rtn!$C88:$C147,ETL_Rtn!BA88:BA147),"")</f>
        <v>-0.3554614987635108</v>
      </c>
      <c r="BH137" s="85">
        <f ca="1">IF(ISNUMBER(CORREL(ETL_Rtn!$C88:$C147,ETL_Rtn!BB88:BB147)),CORREL(ETL_Rtn!$C88:$C147,ETL_Rtn!BB88:BB147),"")</f>
        <v>-0.29860875011134524</v>
      </c>
      <c r="BI137" s="85">
        <f ca="1">IF(ISNUMBER(CORREL(ETL_Rtn!$C88:$C147,ETL_Rtn!BC88:BC147)),CORREL(ETL_Rtn!$C88:$C147,ETL_Rtn!BC88:BC147),"")</f>
        <v>-0.25284978828325971</v>
      </c>
      <c r="BJ137" s="85">
        <f ca="1">IF(ISNUMBER(CORREL(ETL_Rtn!$C88:$C147,ETL_Rtn!BD88:BD147)),CORREL(ETL_Rtn!$C88:$C147,ETL_Rtn!BD88:BD147),"")</f>
        <v>-0.37627483388575983</v>
      </c>
      <c r="BK137" s="85">
        <f ca="1">IF(ISNUMBER(CORREL(ETL_Rtn!$C88:$C147,ETL_Rtn!BE88:BE147)),CORREL(ETL_Rtn!$C88:$C147,ETL_Rtn!BE88:BE147),"")</f>
        <v>-0.2489297457879581</v>
      </c>
      <c r="BL137" s="85">
        <f ca="1">IF(ISNUMBER(CORREL(ETL_Rtn!$C88:$C147,ETL_Rtn!BF88:BF147)),CORREL(ETL_Rtn!$C88:$C147,ETL_Rtn!BF88:BF147),"")</f>
        <v>-9.9540951687125141E-3</v>
      </c>
      <c r="BM137" s="85">
        <f ca="1">IF(ISNUMBER(CORREL(ETL_Rtn!$C88:$C147,ETL_Rtn!BG88:BG147)),CORREL(ETL_Rtn!$C88:$C147,ETL_Rtn!BG88:BG147),"")</f>
        <v>-6.4045761803607437E-2</v>
      </c>
      <c r="BN137" s="85">
        <f ca="1">IF(ISNUMBER(CORREL(ETL_Rtn!$C88:$C147,ETL_Rtn!BH88:BH147)),CORREL(ETL_Rtn!$C88:$C147,ETL_Rtn!BH88:BH147),"")</f>
        <v>4.4921240635301056E-2</v>
      </c>
      <c r="BO137" s="85">
        <f ca="1">IF(ISNUMBER(CORREL(ETL_Rtn!$C88:$C147,ETL_Rtn!BI88:BI147)),CORREL(ETL_Rtn!$C88:$C147,ETL_Rtn!BI88:BI147),"")</f>
        <v>2.2185161548214323E-2</v>
      </c>
      <c r="BP137" s="85">
        <f ca="1">IF(ISNUMBER(CORREL(ETL_Rtn!$C88:$C147,ETL_Rtn!BJ88:BJ147)),CORREL(ETL_Rtn!$C88:$C147,ETL_Rtn!BJ88:BJ147),"")</f>
        <v>-0.16220169807549945</v>
      </c>
      <c r="BQ137" s="85">
        <f ca="1">IF(ISNUMBER(CORREL(ETL_Rtn!$C88:$C147,ETL_Rtn!BK88:BK147)),CORREL(ETL_Rtn!$C88:$C147,ETL_Rtn!BK88:BK147),"")</f>
        <v>0.13880696273427071</v>
      </c>
      <c r="BR137" s="85">
        <f ca="1">IF(ISNUMBER(CORREL(ETL_Rtn!$C88:$C147,ETL_Rtn!BL88:BL147)),CORREL(ETL_Rtn!$C88:$C147,ETL_Rtn!BL88:BL147),"")</f>
        <v>4.278774281882293E-2</v>
      </c>
      <c r="BS137" s="85">
        <f ca="1">IF(ISNUMBER(CORREL(ETL_Rtn!$C88:$C147,ETL_Rtn!BM88:BM147)),CORREL(ETL_Rtn!$C88:$C147,ETL_Rtn!BM88:BM147),"")</f>
        <v>0.11702583684689359</v>
      </c>
      <c r="BT137" s="85">
        <f ca="1">IF(ISNUMBER(CORREL(ETL_Rtn!$C88:$C147,ETL_Rtn!BN88:BN147)),CORREL(ETL_Rtn!$C88:$C147,ETL_Rtn!BN88:BN147),"")</f>
        <v>0.26162379506631805</v>
      </c>
      <c r="BU137" s="85">
        <f ca="1">IF(ISNUMBER(CORREL(ETL_Rtn!$C88:$C147,ETL_Rtn!BO88:BO147)),CORREL(ETL_Rtn!$C88:$C147,ETL_Rtn!BO88:BO147),"")</f>
        <v>-4.0965015940148362E-3</v>
      </c>
      <c r="BV137" s="85">
        <f ca="1">IF(ISNUMBER(CORREL(ETL_Rtn!$C88:$C147,ETL_Rtn!BP88:BP147)),CORREL(ETL_Rtn!$C88:$C147,ETL_Rtn!BP88:BP147),"")</f>
        <v>1.7038839285703287E-2</v>
      </c>
      <c r="BW137" s="85">
        <f ca="1">IF(ISNUMBER(CORREL(ETL_Rtn!$C88:$C147,ETL_Rtn!BQ88:BQ147)),CORREL(ETL_Rtn!$C88:$C147,ETL_Rtn!BQ88:BQ147),"")</f>
        <v>-0.330103863162579</v>
      </c>
      <c r="BY137" s="85">
        <f ca="1">VLOOKUP($E137,ETL_Price!$B$5:$CB$187,Main!BY$51,0)</f>
        <v>2597.08</v>
      </c>
      <c r="BZ137" s="85">
        <f ca="1">VLOOKUP($E137,ETL_Price!$B$5:$CB$187,Main!BZ$51,0)</f>
        <v>3572.07</v>
      </c>
      <c r="CA137" s="85">
        <f ca="1">VLOOKUP($E137,ETL_Price!$B$5:$CB$187,Main!CA$51,0)</f>
        <v>74486.58</v>
      </c>
      <c r="CB137" s="85">
        <f ca="1">VLOOKUP($E137,ETL_Price!$B$5:$CB$187,Main!CB$51,0)</f>
        <v>22523.15</v>
      </c>
      <c r="CC137" s="85">
        <f ca="1">VLOOKUP($E137,ETL_Price!$B$5:$CB$187,Main!CC$51,0)</f>
        <v>29707.94</v>
      </c>
      <c r="CD137" s="85">
        <f ca="1">VLOOKUP($E137,ETL_Price!$B$5:$CB$187,Main!CD$51,0)</f>
        <v>11737.06</v>
      </c>
      <c r="CE137" s="85">
        <f ca="1">VLOOKUP($E137,ETL_Price!$B$5:$CB$187,Main!CE$51,0)</f>
        <v>2173.0300000000002</v>
      </c>
      <c r="CF137" s="85">
        <f ca="1">VLOOKUP($E137,ETL_Price!$B$5:$CB$187,Main!CF$51,0)</f>
        <v>2433.5700000000002</v>
      </c>
      <c r="CG137" s="85">
        <f ca="1">VLOOKUP($E137,ETL_Price!$B$5:$CB$187,Main!CG$51,0)</f>
        <v>211.1918</v>
      </c>
      <c r="CH137" s="85">
        <f ca="1">VLOOKUP($E137,ETL_Price!$B$5:$CB$187,Main!CH$51,0)</f>
        <v>271.02</v>
      </c>
      <c r="CI137" s="85">
        <f ca="1">VLOOKUP($E137,ETL_Price!$B$5:$CB$187,Main!CI$51,0)</f>
        <v>252.02</v>
      </c>
      <c r="CJ137" s="85">
        <f ca="1">VLOOKUP($E137,ETL_Price!$B$5:$CB$187,Main!CJ$51,0)</f>
        <v>231.13</v>
      </c>
      <c r="CK137" s="85">
        <f ca="1">VLOOKUP($E137,ETL_Price!$B$5:$CB$187,Main!CK$51,0)</f>
        <v>230.8194</v>
      </c>
      <c r="CL137" s="85">
        <f ca="1">VLOOKUP($E137,ETL_Price!$B$5:$CB$187,Main!CL$51,0)</f>
        <v>224.6139</v>
      </c>
      <c r="CM137" s="85">
        <f ca="1">VLOOKUP($E137,ETL_Price!$B$5:$CB$187,Main!CM$51,0)</f>
        <v>121.798</v>
      </c>
      <c r="CN137" s="85">
        <f ca="1">VLOOKUP($E137,ETL_Price!$B$5:$CB$187,Main!CN$51,0)</f>
        <v>223.45750000000001</v>
      </c>
      <c r="CO137" s="85">
        <f ca="1">VLOOKUP($E137,ETL_Price!$B$5:$CB$187,Main!CO$51,0)</f>
        <v>68.36</v>
      </c>
      <c r="CP137" s="85">
        <f ca="1">VLOOKUP($E137,ETL_Price!$B$5:$CB$187,Main!CP$51,0)</f>
        <v>131.55000000000001</v>
      </c>
      <c r="CQ137" s="85">
        <f ca="1">VLOOKUP($E137,ETL_Price!$B$5:$CB$187,Main!CQ$51,0)</f>
        <v>483.4522</v>
      </c>
      <c r="CR137" s="85">
        <f ca="1">VLOOKUP($E137,ETL_Price!$B$5:$CB$187,Main!CR$51,0)</f>
        <v>218.7013</v>
      </c>
      <c r="CS137" s="85">
        <f ca="1">VLOOKUP($E137,ETL_Price!$B$5:$CB$187,Main!CS$51,0)</f>
        <v>255.7809</v>
      </c>
      <c r="CT137" s="85">
        <f ca="1">VLOOKUP($E137,ETL_Price!$B$5:$CB$187,Main!CT$51,0)</f>
        <v>2044.93</v>
      </c>
      <c r="CU137" s="85">
        <f ca="1">VLOOKUP($E137,ETL_Price!$B$5:$CB$187,Main!CU$51,0)</f>
        <v>2202.36</v>
      </c>
      <c r="CV137" s="85">
        <f ca="1">VLOOKUP($E137,ETL_Price!$B$5:$CB$187,Main!CV$51,0)</f>
        <v>2887</v>
      </c>
      <c r="CW137" s="85">
        <f ca="1">VLOOKUP($E137,ETL_Price!$B$5:$CB$187,Main!CW$51,0)</f>
        <v>149.73589999999999</v>
      </c>
      <c r="CX137" s="85">
        <f ca="1">VLOOKUP($E137,ETL_Price!$B$5:$CB$187,Main!CX$51,0)</f>
        <v>1300.252</v>
      </c>
      <c r="CY137" s="85">
        <f ca="1">VLOOKUP($E137,ETL_Price!$B$5:$CB$187,Main!CY$51,0)</f>
        <v>214.4846</v>
      </c>
      <c r="CZ137" s="85">
        <f ca="1">VLOOKUP($E137,ETL_Price!$B$5:$CB$187,Main!CZ$51,0)</f>
        <v>191.17410000000001</v>
      </c>
      <c r="DA137" s="85">
        <f ca="1">VLOOKUP($E137,ETL_Price!$B$5:$CB$187,Main!DA$51,0)</f>
        <v>286.92009999999999</v>
      </c>
      <c r="DB137" s="85">
        <f ca="1">VLOOKUP($E137,ETL_Price!$B$5:$CB$187,Main!DB$51,0)</f>
        <v>203.6934</v>
      </c>
      <c r="DC137" s="85">
        <f ca="1">VLOOKUP($E137,ETL_Price!$B$5:$CB$187,Main!DC$51,0)</f>
        <v>203.31110000000001</v>
      </c>
      <c r="DD137" s="85">
        <f ca="1">VLOOKUP($E137,ETL_Price!$B$5:$CB$187,Main!DD$51,0)</f>
        <v>225.5264</v>
      </c>
      <c r="DE137" s="85">
        <f ca="1">VLOOKUP($E137,ETL_Price!$B$5:$CB$187,Main!DE$51,0)</f>
        <v>219.5514</v>
      </c>
      <c r="DF137" s="85">
        <f ca="1">VLOOKUP($E137,ETL_Price!$B$5:$CB$187,Main!DF$51,0)</f>
        <v>285.44369999999998</v>
      </c>
      <c r="DG137" s="85">
        <f ca="1">VLOOKUP($E137,ETL_Price!$B$5:$CB$187,Main!DG$51,0)</f>
        <v>2.3186999999999998</v>
      </c>
      <c r="DH137" s="85">
        <f ca="1">VLOOKUP($E137,ETL_Price!$B$5:$CB$187,Main!DH$51,0)</f>
        <v>0.34699999999999998</v>
      </c>
      <c r="DI137" s="85">
        <f ca="1">VLOOKUP($E137,ETL_Price!$B$5:$CB$187,Main!DI$51,0)</f>
        <v>1.7922</v>
      </c>
      <c r="DJ137" s="85">
        <f ca="1">VLOOKUP($E137,ETL_Price!$B$5:$CB$187,Main!DJ$51,0)</f>
        <v>1.8719000000000001</v>
      </c>
      <c r="DK137" s="85">
        <f ca="1">VLOOKUP($E137,ETL_Price!$B$5:$CB$187,Main!DK$51,0)</f>
        <v>2.2610000000000001</v>
      </c>
      <c r="DL137" s="85">
        <f ca="1">VLOOKUP($E137,ETL_Price!$B$5:$CB$187,Main!DL$51,0)</f>
        <v>1.3719999999999999</v>
      </c>
      <c r="DM137" s="85">
        <f ca="1">VLOOKUP($E137,ETL_Price!$B$5:$CB$187,Main!DM$51,0)</f>
        <v>33.162199999999999</v>
      </c>
      <c r="DN137" s="85">
        <f ca="1">VLOOKUP($E137,ETL_Price!$B$5:$CB$187,Main!DN$51,0)</f>
        <v>-0.75</v>
      </c>
      <c r="DO137" s="85">
        <f ca="1">VLOOKUP($E137,ETL_Price!$B$5:$CB$187,Main!DO$51,0)</f>
        <v>238.63300000000001</v>
      </c>
      <c r="DP137" s="85">
        <f ca="1">VLOOKUP($E137,ETL_Price!$B$5:$CB$187,Main!DP$51,0)</f>
        <v>113.869</v>
      </c>
      <c r="DQ137" s="85">
        <f ca="1">VLOOKUP($E137,ETL_Price!$B$5:$CB$187,Main!DQ$51,0)</f>
        <v>52.506999999999998</v>
      </c>
      <c r="DR137" s="85">
        <f ca="1">VLOOKUP($E137,ETL_Price!$B$5:$CB$187,Main!DR$51,0)</f>
        <v>316.14800000000002</v>
      </c>
      <c r="DS137" s="85">
        <f ca="1">VLOOKUP($E137,ETL_Price!$B$5:$CB$187,Main!DS$51,0)</f>
        <v>182.41900000000001</v>
      </c>
      <c r="DT137" s="85">
        <f ca="1">VLOOKUP($E137,ETL_Price!$B$5:$CB$187,Main!DT$51,0)</f>
        <v>225.24719999999999</v>
      </c>
      <c r="DU137" s="85">
        <f ca="1">VLOOKUP($E137,ETL_Price!$B$5:$CB$187,Main!DU$51,0)</f>
        <v>159.4796</v>
      </c>
      <c r="DV137" s="85">
        <f ca="1">VLOOKUP($E137,ETL_Price!$B$5:$CB$187,Main!DV$51,0)</f>
        <v>440.19150000000002</v>
      </c>
      <c r="DW137" s="85">
        <f ca="1">VLOOKUP($E137,ETL_Price!$B$5:$CB$187,Main!DW$51,0)</f>
        <v>9.8800000000000008</v>
      </c>
      <c r="DX137" s="85">
        <f ca="1">VLOOKUP($E137,ETL_Price!$B$5:$CB$187,Main!DX$51,0)</f>
        <v>16.36</v>
      </c>
      <c r="DY137" s="85">
        <f ca="1">VLOOKUP($E137,ETL_Price!$B$5:$CB$187,Main!DY$51,0)</f>
        <v>7.18</v>
      </c>
      <c r="DZ137" s="85">
        <f ca="1">VLOOKUP($E137,ETL_Price!$B$5:$CB$187,Main!DZ$51,0)</f>
        <v>4.4375</v>
      </c>
      <c r="EA137" s="85">
        <f ca="1">VLOOKUP($E137,ETL_Price!$B$5:$CB$187,Main!EA$51,0)</f>
        <v>1292.2</v>
      </c>
      <c r="EB137" s="85">
        <f ca="1">VLOOKUP($E137,ETL_Price!$B$5:$CB$187,Main!EB$51,0)</f>
        <v>17.111999999999998</v>
      </c>
      <c r="EC137" s="85">
        <f ca="1">VLOOKUP($E137,ETL_Price!$B$5:$CB$187,Main!EC$51,0)</f>
        <v>58.02</v>
      </c>
      <c r="ED137" s="85">
        <f ca="1">VLOOKUP($E137,ETL_Price!$B$5:$CB$187,Main!ED$51,0)</f>
        <v>6.5789999999999997</v>
      </c>
      <c r="EE137" s="85">
        <f ca="1">VLOOKUP($E137,ETL_Price!$B$5:$CB$187,Main!EE$51,0)</f>
        <v>108.79</v>
      </c>
      <c r="EF137" s="85">
        <f ca="1">VLOOKUP($E137,ETL_Price!$B$5:$CB$187,Main!EF$51,0)</f>
        <v>1.1851</v>
      </c>
      <c r="EG137" s="85">
        <f ca="1">VLOOKUP($E137,ETL_Price!$B$5:$CB$187,Main!EG$51,0)</f>
        <v>1.3309</v>
      </c>
      <c r="EH137" s="85">
        <f ca="1">VLOOKUP($E137,ETL_Price!$B$5:$CB$187,Main!EH$51,0)</f>
        <v>111.22</v>
      </c>
      <c r="EI137" s="85">
        <f ca="1">VLOOKUP($E137,ETL_Price!$B$5:$CB$187,Main!EI$51,0)</f>
        <v>58.465600000000002</v>
      </c>
      <c r="EJ137" s="85">
        <f ca="1">VLOOKUP($E137,ETL_Price!$B$5:$CB$187,Main!EJ$51,0)</f>
        <v>13.8834</v>
      </c>
      <c r="EK137" s="85">
        <f ca="1">VLOOKUP($E137,ETL_Price!$B$5:$CB$187,Main!EK$51,0)</f>
        <v>3.2225000000000001</v>
      </c>
    </row>
    <row r="138" spans="3:141">
      <c r="C138" s="85">
        <f>MATCH(E138,ETL_Price!$B$5:$B$187,0)</f>
        <v>85</v>
      </c>
      <c r="E138" s="119">
        <f>IF(ISNUMBER(Equities!$C90),Equities!B90,"")</f>
        <v>43061</v>
      </c>
      <c r="F138" s="120">
        <f ca="1">IF(ISNUMBER(OFFSET(INDIRECT($F$50),Main!$C138,1)),OFFSET(INDIRECT($F$50),Main!$C138,1)/100,"")</f>
        <v>0.14060900000000001</v>
      </c>
      <c r="G138" s="120">
        <f ca="1">IF(ISNUMBER(VLOOKUP($E138,ETL_Price!$B$5:$DV$187,G$50,0)),VLOOKUP($E138,ETL_Price!$B$5:$DV$187,G$50,0)/100,"")</f>
        <v>5.3600000000000002E-2</v>
      </c>
      <c r="H138" s="120">
        <f ca="1">IF(ISNUMBER(VLOOKUP($E138,ETL_Price!$B$5:$DV$187,H$50,0)),VLOOKUP($E138,ETL_Price!$B$5:$DV$187,H$50,0)/100,"")</f>
        <v>0.121</v>
      </c>
      <c r="I138" s="120">
        <f ca="1">IF(ISNUMBER(VLOOKUP($E138,ETL_Price!$B$5:$DV$187,I$50,0)),VLOOKUP($E138,ETL_Price!$B$5:$DV$187,I$50,0)/100,"")</f>
        <v>0.16489999999999999</v>
      </c>
      <c r="K138" s="85">
        <f ca="1">IF(ISNUMBER(CORREL(ETL_Rtn!$C89:$C148,ETL_Rtn!E89:E148)),CORREL(ETL_Rtn!$C89:$C148,ETL_Rtn!E89:E148),"")</f>
        <v>0.41782810411633814</v>
      </c>
      <c r="L138" s="85">
        <f ca="1">IF(ISNUMBER(CORREL(ETL_Rtn!$C89:$C148,ETL_Rtn!F89:F148)),CORREL(ETL_Rtn!$C89:$C148,ETL_Rtn!F89:F148),"")</f>
        <v>7.2246440007394275E-2</v>
      </c>
      <c r="M138" s="85">
        <f ca="1">IF(ISNUMBER(CORREL(ETL_Rtn!$C89:$C148,ETL_Rtn!G89:G148)),CORREL(ETL_Rtn!$C89:$C148,ETL_Rtn!G89:G148),"")</f>
        <v>0.36116088710159938</v>
      </c>
      <c r="N138" s="85">
        <f ca="1">IF(ISNUMBER(CORREL(ETL_Rtn!$C89:$C148,ETL_Rtn!H89:H148)),CORREL(ETL_Rtn!$C89:$C148,ETL_Rtn!H89:H148),"")</f>
        <v>0.21241503427876529</v>
      </c>
      <c r="O138" s="85">
        <f ca="1">IF(ISNUMBER(CORREL(ETL_Rtn!$C89:$C148,ETL_Rtn!I89:I148)),CORREL(ETL_Rtn!$C89:$C148,ETL_Rtn!I89:I148),"")</f>
        <v>0.77841878999186942</v>
      </c>
      <c r="P138" s="85">
        <f ca="1">IF(ISNUMBER(CORREL(ETL_Rtn!$C89:$C148,ETL_Rtn!J89:J148)),CORREL(ETL_Rtn!$C89:$C148,ETL_Rtn!J89:J148),"")</f>
        <v>0.72367108271826597</v>
      </c>
      <c r="Q138" s="85">
        <f ca="1">IF(ISNUMBER(CORREL(ETL_Rtn!$C89:$C148,ETL_Rtn!K89:K148)),CORREL(ETL_Rtn!$C89:$C148,ETL_Rtn!K89:K148),"")</f>
        <v>0.41179919150027788</v>
      </c>
      <c r="R138" s="85">
        <f ca="1">IF(ISNUMBER(CORREL(ETL_Rtn!$C89:$C148,ETL_Rtn!L89:L148)),CORREL(ETL_Rtn!$C89:$C148,ETL_Rtn!L89:L148),"")</f>
        <v>0.47385849432935584</v>
      </c>
      <c r="S138" s="85">
        <f ca="1">IF(ISNUMBER(CORREL(ETL_Rtn!$C89:$C148,ETL_Rtn!M89:M148)),CORREL(ETL_Rtn!$C89:$C148,ETL_Rtn!M89:M148),"")</f>
        <v>0.14970915973524926</v>
      </c>
      <c r="T138" s="85">
        <f ca="1">IF(ISNUMBER(CORREL(ETL_Rtn!$C89:$C148,ETL_Rtn!N89:N148)),CORREL(ETL_Rtn!$C89:$C148,ETL_Rtn!N89:N148),"")</f>
        <v>0.31904037234439048</v>
      </c>
      <c r="U138" s="85">
        <f ca="1">IF(ISNUMBER(CORREL(ETL_Rtn!$C89:$C148,ETL_Rtn!O89:O148)),CORREL(ETL_Rtn!$C89:$C148,ETL_Rtn!O89:O148),"")</f>
        <v>0.11146188869680075</v>
      </c>
      <c r="V138" s="85">
        <f ca="1">IF(ISNUMBER(CORREL(ETL_Rtn!$C89:$C148,ETL_Rtn!P89:P148)),CORREL(ETL_Rtn!$C89:$C148,ETL_Rtn!P89:P148),"")</f>
        <v>0.40393213924646909</v>
      </c>
      <c r="W138" s="85">
        <f ca="1">IF(ISNUMBER(CORREL(ETL_Rtn!$C89:$C148,ETL_Rtn!Q89:Q148)),CORREL(ETL_Rtn!$C89:$C148,ETL_Rtn!Q89:Q148),"")</f>
        <v>0.15265286010364257</v>
      </c>
      <c r="X138" s="85">
        <f ca="1">IF(ISNUMBER(CORREL(ETL_Rtn!$C89:$C148,ETL_Rtn!R89:R148)),CORREL(ETL_Rtn!$C89:$C148,ETL_Rtn!R89:R148),"")</f>
        <v>0.21216577464336314</v>
      </c>
      <c r="Y138" s="85">
        <f ca="1">IF(ISNUMBER(CORREL(ETL_Rtn!$C89:$C148,ETL_Rtn!S89:S148)),CORREL(ETL_Rtn!$C89:$C148,ETL_Rtn!S89:S148),"")</f>
        <v>0.20925855684964914</v>
      </c>
      <c r="Z138" s="85">
        <f ca="1">IF(ISNUMBER(CORREL(ETL_Rtn!$C89:$C148,ETL_Rtn!T89:T148)),CORREL(ETL_Rtn!$C89:$C148,ETL_Rtn!T89:T148),"")</f>
        <v>0.43778189884030488</v>
      </c>
      <c r="AA138" s="85">
        <f ca="1">IF(ISNUMBER(CORREL(ETL_Rtn!$C89:$C148,ETL_Rtn!U89:U148)),CORREL(ETL_Rtn!$C89:$C148,ETL_Rtn!U89:U148),"")</f>
        <v>-3.255279272380527E-2</v>
      </c>
      <c r="AB138" s="85">
        <f ca="1">IF(ISNUMBER(CORREL(ETL_Rtn!$C89:$C148,ETL_Rtn!V89:V148)),CORREL(ETL_Rtn!$C89:$C148,ETL_Rtn!V89:V148),"")</f>
        <v>-0.26941615730484314</v>
      </c>
      <c r="AC138" s="85">
        <f ca="1">IF(ISNUMBER(CORREL(ETL_Rtn!$C89:$C148,ETL_Rtn!W89:W148)),CORREL(ETL_Rtn!$C89:$C148,ETL_Rtn!W89:W148),"")</f>
        <v>-0.17210294071513879</v>
      </c>
      <c r="AD138" s="85">
        <f ca="1">IF(ISNUMBER(CORREL(ETL_Rtn!$C89:$C148,ETL_Rtn!X89:X148)),CORREL(ETL_Rtn!$C89:$C148,ETL_Rtn!X89:X148),"")</f>
        <v>-0.16360745440790603</v>
      </c>
      <c r="AE138" s="85">
        <f ca="1">IF(ISNUMBER(CORREL(ETL_Rtn!$C89:$C148,ETL_Rtn!Y89:Y148)),CORREL(ETL_Rtn!$C89:$C148,ETL_Rtn!Y89:Y148),"")</f>
        <v>-0.1970631243714675</v>
      </c>
      <c r="AF138" s="85">
        <f ca="1">IF(ISNUMBER(CORREL(ETL_Rtn!$C89:$C148,ETL_Rtn!Z89:Z148)),CORREL(ETL_Rtn!$C89:$C148,ETL_Rtn!Z89:Z148),"")</f>
        <v>-0.30576041945667781</v>
      </c>
      <c r="AG138" s="85">
        <f ca="1">IF(ISNUMBER(CORREL(ETL_Rtn!$C89:$C148,ETL_Rtn!AA89:AA148)),CORREL(ETL_Rtn!$C89:$C148,ETL_Rtn!AA89:AA148),"")</f>
        <v>-0.34045691895495117</v>
      </c>
      <c r="AH138" s="85">
        <f ca="1">IF(ISNUMBER(CORREL(ETL_Rtn!$C89:$C148,ETL_Rtn!AB89:AB148)),CORREL(ETL_Rtn!$C89:$C148,ETL_Rtn!AB89:AB148),"")</f>
        <v>-0.27730040876979412</v>
      </c>
      <c r="AI138" s="85">
        <f ca="1">IF(ISNUMBER(CORREL(ETL_Rtn!$C89:$C148,ETL_Rtn!AC89:AC148)),CORREL(ETL_Rtn!$C89:$C148,ETL_Rtn!AC89:AC148),"")</f>
        <v>0.16912981850808984</v>
      </c>
      <c r="AJ138" s="85">
        <f ca="1">IF(ISNUMBER(CORREL(ETL_Rtn!$C89:$C148,ETL_Rtn!AD89:AD148)),CORREL(ETL_Rtn!$C89:$C148,ETL_Rtn!AD89:AD148),"")</f>
        <v>9.9629259607467338E-2</v>
      </c>
      <c r="AK138" s="85">
        <f ca="1">IF(ISNUMBER(CORREL(ETL_Rtn!$C89:$C148,ETL_Rtn!AE89:AE148)),CORREL(ETL_Rtn!$C89:$C148,ETL_Rtn!AE89:AE148),"")</f>
        <v>-0.27243635753099182</v>
      </c>
      <c r="AL138" s="85">
        <f ca="1">IF(ISNUMBER(CORREL(ETL_Rtn!$C89:$C148,ETL_Rtn!AF89:AF148)),CORREL(ETL_Rtn!$C89:$C148,ETL_Rtn!AF89:AF148),"")</f>
        <v>-0.28562173818730296</v>
      </c>
      <c r="AM138" s="85">
        <f ca="1">IF(ISNUMBER(CORREL(ETL_Rtn!$C89:$C148,ETL_Rtn!AG89:AG148)),CORREL(ETL_Rtn!$C89:$C148,ETL_Rtn!AG89:AG148),"")</f>
        <v>-6.6315979177308346E-2</v>
      </c>
      <c r="AN138" s="85">
        <f ca="1">IF(ISNUMBER(CORREL(ETL_Rtn!$C89:$C148,ETL_Rtn!AH89:AH148)),CORREL(ETL_Rtn!$C89:$C148,ETL_Rtn!AH89:AH148),"")</f>
        <v>-0.21963547895245072</v>
      </c>
      <c r="AO138" s="85">
        <f ca="1">IF(ISNUMBER(CORREL(ETL_Rtn!$C89:$C148,ETL_Rtn!AI89:AI148)),CORREL(ETL_Rtn!$C89:$C148,ETL_Rtn!AI89:AI148),"")</f>
        <v>-0.34410290020338752</v>
      </c>
      <c r="AP138" s="85">
        <f ca="1">IF(ISNUMBER(CORREL(ETL_Rtn!$C89:$C148,ETL_Rtn!AJ89:AJ148)),CORREL(ETL_Rtn!$C89:$C148,ETL_Rtn!AJ89:AJ148),"")</f>
        <v>-0.26996385309039261</v>
      </c>
      <c r="AQ138" s="85">
        <f ca="1">IF(ISNUMBER(CORREL(ETL_Rtn!$C89:$C148,ETL_Rtn!AK89:AK148)),CORREL(ETL_Rtn!$C89:$C148,ETL_Rtn!AK89:AK148),"")</f>
        <v>-0.27006965713720293</v>
      </c>
      <c r="AR138" s="85">
        <f ca="1">IF(ISNUMBER(CORREL(ETL_Rtn!$C89:$C148,ETL_Rtn!AL89:AL148)),CORREL(ETL_Rtn!$C89:$C148,ETL_Rtn!AL89:AL148),"")</f>
        <v>-0.1808555748127316</v>
      </c>
      <c r="AS138" s="85">
        <f ca="1">IF(ISNUMBER(CORREL(ETL_Rtn!$C89:$C148,ETL_Rtn!AM89:AM148)),CORREL(ETL_Rtn!$C89:$C148,ETL_Rtn!AM89:AM148),"")</f>
        <v>0.3178643133168445</v>
      </c>
      <c r="AT138" s="85">
        <f ca="1">IF(ISNUMBER(CORREL(ETL_Rtn!$C89:$C148,ETL_Rtn!AN89:AN148)),CORREL(ETL_Rtn!$C89:$C148,ETL_Rtn!AN89:AN148),"")</f>
        <v>0.31225840752175871</v>
      </c>
      <c r="AU138" s="85">
        <f ca="1">IF(ISNUMBER(CORREL(ETL_Rtn!$C89:$C148,ETL_Rtn!AO89:AO148)),CORREL(ETL_Rtn!$C89:$C148,ETL_Rtn!AO89:AO148),"")</f>
        <v>-6.93023012318046E-2</v>
      </c>
      <c r="AV138" s="85">
        <f ca="1">IF(ISNUMBER(CORREL(ETL_Rtn!$C89:$C148,ETL_Rtn!AP89:AP148)),CORREL(ETL_Rtn!$C89:$C148,ETL_Rtn!AP89:AP148),"")</f>
        <v>0.16233694369034987</v>
      </c>
      <c r="AW138" s="85">
        <f ca="1">IF(ISNUMBER(CORREL(ETL_Rtn!$C89:$C148,ETL_Rtn!AQ89:AQ148)),CORREL(ETL_Rtn!$C89:$C148,ETL_Rtn!AQ89:AQ148),"")</f>
        <v>0.34006118346234177</v>
      </c>
      <c r="AX138" s="85">
        <f ca="1">IF(ISNUMBER(CORREL(ETL_Rtn!$C89:$C148,ETL_Rtn!AR89:AR148)),CORREL(ETL_Rtn!$C89:$C148,ETL_Rtn!AR89:AR148),"")</f>
        <v>0.43929379344354563</v>
      </c>
      <c r="AY138" s="85">
        <f ca="1">IF(ISNUMBER(CORREL(ETL_Rtn!$C89:$C148,ETL_Rtn!AS89:AS148)),CORREL(ETL_Rtn!$C89:$C148,ETL_Rtn!AS89:AS148),"")</f>
        <v>-0.17135980319503491</v>
      </c>
      <c r="AZ138" s="85">
        <f ca="1">IF(ISNUMBER(CORREL(ETL_Rtn!$C89:$C148,ETL_Rtn!AT89:AT148)),CORREL(ETL_Rtn!$C89:$C148,ETL_Rtn!AT89:AT148),"")</f>
        <v>-3.3956329652077046E-2</v>
      </c>
      <c r="BA138" s="85">
        <f ca="1">IF(ISNUMBER(CORREL(ETL_Rtn!$C89:$C148,ETL_Rtn!AU89:AU148)),CORREL(ETL_Rtn!$C89:$C148,ETL_Rtn!AU89:AU148),"")</f>
        <v>-0.22553648329623899</v>
      </c>
      <c r="BB138" s="85">
        <f ca="1">IF(ISNUMBER(CORREL(ETL_Rtn!$C89:$C148,ETL_Rtn!AV89:AV148)),CORREL(ETL_Rtn!$C89:$C148,ETL_Rtn!AV89:AV148),"")</f>
        <v>-0.20150435400840752</v>
      </c>
      <c r="BC138" s="85">
        <f ca="1">IF(ISNUMBER(CORREL(ETL_Rtn!$C89:$C148,ETL_Rtn!AW89:AW148)),CORREL(ETL_Rtn!$C89:$C148,ETL_Rtn!AW89:AW148),"")</f>
        <v>-0.17526566393277443</v>
      </c>
      <c r="BD138" s="85">
        <f ca="1">IF(ISNUMBER(CORREL(ETL_Rtn!$C89:$C148,ETL_Rtn!AX89:AX148)),CORREL(ETL_Rtn!$C89:$C148,ETL_Rtn!AX89:AX148),"")</f>
        <v>-0.14864752121015837</v>
      </c>
      <c r="BE138" s="85">
        <f ca="1">IF(ISNUMBER(CORREL(ETL_Rtn!$C89:$C148,ETL_Rtn!AY89:AY148)),CORREL(ETL_Rtn!$C89:$C148,ETL_Rtn!AY89:AY148),"")</f>
        <v>-4.7003768643065706E-2</v>
      </c>
      <c r="BF138" s="85">
        <f ca="1">IF(ISNUMBER(CORREL(ETL_Rtn!$C89:$C148,ETL_Rtn!AZ89:AZ148)),CORREL(ETL_Rtn!$C89:$C148,ETL_Rtn!AZ89:AZ148),"")</f>
        <v>-0.32345643334865226</v>
      </c>
      <c r="BG138" s="85">
        <f ca="1">IF(ISNUMBER(CORREL(ETL_Rtn!$C89:$C148,ETL_Rtn!BA89:BA148)),CORREL(ETL_Rtn!$C89:$C148,ETL_Rtn!BA89:BA148),"")</f>
        <v>-0.36116942551832454</v>
      </c>
      <c r="BH138" s="85">
        <f ca="1">IF(ISNUMBER(CORREL(ETL_Rtn!$C89:$C148,ETL_Rtn!BB89:BB148)),CORREL(ETL_Rtn!$C89:$C148,ETL_Rtn!BB89:BB148),"")</f>
        <v>-0.30590959404888657</v>
      </c>
      <c r="BI138" s="85">
        <f ca="1">IF(ISNUMBER(CORREL(ETL_Rtn!$C89:$C148,ETL_Rtn!BC89:BC148)),CORREL(ETL_Rtn!$C89:$C148,ETL_Rtn!BC89:BC148),"")</f>
        <v>-0.26084969299269334</v>
      </c>
      <c r="BJ138" s="85">
        <f ca="1">IF(ISNUMBER(CORREL(ETL_Rtn!$C89:$C148,ETL_Rtn!BD89:BD148)),CORREL(ETL_Rtn!$C89:$C148,ETL_Rtn!BD89:BD148),"")</f>
        <v>-0.38813021623295307</v>
      </c>
      <c r="BK138" s="85">
        <f ca="1">IF(ISNUMBER(CORREL(ETL_Rtn!$C89:$C148,ETL_Rtn!BE89:BE148)),CORREL(ETL_Rtn!$C89:$C148,ETL_Rtn!BE89:BE148),"")</f>
        <v>-0.27591244205616028</v>
      </c>
      <c r="BL138" s="85">
        <f ca="1">IF(ISNUMBER(CORREL(ETL_Rtn!$C89:$C148,ETL_Rtn!BF89:BF148)),CORREL(ETL_Rtn!$C89:$C148,ETL_Rtn!BF89:BF148),"")</f>
        <v>2.8337554698922303E-2</v>
      </c>
      <c r="BM138" s="85">
        <f ca="1">IF(ISNUMBER(CORREL(ETL_Rtn!$C89:$C148,ETL_Rtn!BG89:BG148)),CORREL(ETL_Rtn!$C89:$C148,ETL_Rtn!BG89:BG148),"")</f>
        <v>-6.5734600815065547E-2</v>
      </c>
      <c r="BN138" s="85">
        <f ca="1">IF(ISNUMBER(CORREL(ETL_Rtn!$C89:$C148,ETL_Rtn!BH89:BH148)),CORREL(ETL_Rtn!$C89:$C148,ETL_Rtn!BH89:BH148),"")</f>
        <v>4.503930279359792E-2</v>
      </c>
      <c r="BO138" s="85">
        <f ca="1">IF(ISNUMBER(CORREL(ETL_Rtn!$C89:$C148,ETL_Rtn!BI89:BI148)),CORREL(ETL_Rtn!$C89:$C148,ETL_Rtn!BI89:BI148),"")</f>
        <v>1.4555912119685235E-2</v>
      </c>
      <c r="BP138" s="85">
        <f ca="1">IF(ISNUMBER(CORREL(ETL_Rtn!$C89:$C148,ETL_Rtn!BJ89:BJ148)),CORREL(ETL_Rtn!$C89:$C148,ETL_Rtn!BJ89:BJ148),"")</f>
        <v>-0.20482657612181782</v>
      </c>
      <c r="BQ138" s="85">
        <f ca="1">IF(ISNUMBER(CORREL(ETL_Rtn!$C89:$C148,ETL_Rtn!BK89:BK148)),CORREL(ETL_Rtn!$C89:$C148,ETL_Rtn!BK89:BK148),"")</f>
        <v>0.17666458569575857</v>
      </c>
      <c r="BR138" s="85">
        <f ca="1">IF(ISNUMBER(CORREL(ETL_Rtn!$C89:$C148,ETL_Rtn!BL89:BL148)),CORREL(ETL_Rtn!$C89:$C148,ETL_Rtn!BL89:BL148),"")</f>
        <v>6.519948391412804E-2</v>
      </c>
      <c r="BS138" s="85">
        <f ca="1">IF(ISNUMBER(CORREL(ETL_Rtn!$C89:$C148,ETL_Rtn!BM89:BM148)),CORREL(ETL_Rtn!$C89:$C148,ETL_Rtn!BM89:BM148),"")</f>
        <v>0.11372292532588558</v>
      </c>
      <c r="BT138" s="85">
        <f ca="1">IF(ISNUMBER(CORREL(ETL_Rtn!$C89:$C148,ETL_Rtn!BN89:BN148)),CORREL(ETL_Rtn!$C89:$C148,ETL_Rtn!BN89:BN148),"")</f>
        <v>0.26987741857248876</v>
      </c>
      <c r="BU138" s="85">
        <f ca="1">IF(ISNUMBER(CORREL(ETL_Rtn!$C89:$C148,ETL_Rtn!BO89:BO148)),CORREL(ETL_Rtn!$C89:$C148,ETL_Rtn!BO89:BO148),"")</f>
        <v>-1.0318148024755247E-2</v>
      </c>
      <c r="BV138" s="85">
        <f ca="1">IF(ISNUMBER(CORREL(ETL_Rtn!$C89:$C148,ETL_Rtn!BP89:BP148)),CORREL(ETL_Rtn!$C89:$C148,ETL_Rtn!BP89:BP148),"")</f>
        <v>3.0654579052915631E-2</v>
      </c>
      <c r="BW138" s="85">
        <f ca="1">IF(ISNUMBER(CORREL(ETL_Rtn!$C89:$C148,ETL_Rtn!BQ89:BQ148)),CORREL(ETL_Rtn!$C89:$C148,ETL_Rtn!BQ89:BQ148),"")</f>
        <v>-0.34559201786819088</v>
      </c>
      <c r="BY138" s="85">
        <f ca="1">VLOOKUP($E138,ETL_Price!$B$5:$CB$187,Main!BY$51,0)</f>
        <v>2597.08</v>
      </c>
      <c r="BZ138" s="85">
        <f ca="1">VLOOKUP($E138,ETL_Price!$B$5:$CB$187,Main!BZ$51,0)</f>
        <v>3562.65</v>
      </c>
      <c r="CA138" s="85">
        <f ca="1">VLOOKUP($E138,ETL_Price!$B$5:$CB$187,Main!CA$51,0)</f>
        <v>74518.789999999994</v>
      </c>
      <c r="CB138" s="85">
        <f ca="1">VLOOKUP($E138,ETL_Price!$B$5:$CB$187,Main!CB$51,0)</f>
        <v>22523.15</v>
      </c>
      <c r="CC138" s="85">
        <f ca="1">VLOOKUP($E138,ETL_Price!$B$5:$CB$187,Main!CC$51,0)</f>
        <v>30003.49</v>
      </c>
      <c r="CD138" s="85">
        <f ca="1">VLOOKUP($E138,ETL_Price!$B$5:$CB$187,Main!CD$51,0)</f>
        <v>11958.63</v>
      </c>
      <c r="CE138" s="85">
        <f ca="1">VLOOKUP($E138,ETL_Price!$B$5:$CB$187,Main!CE$51,0)</f>
        <v>2170.14</v>
      </c>
      <c r="CF138" s="85">
        <f ca="1">VLOOKUP($E138,ETL_Price!$B$5:$CB$187,Main!CF$51,0)</f>
        <v>2429.39</v>
      </c>
      <c r="CG138" s="85">
        <f ca="1">VLOOKUP($E138,ETL_Price!$B$5:$CB$187,Main!CG$51,0)</f>
        <v>210.75559999999999</v>
      </c>
      <c r="CH138" s="85">
        <f ca="1">VLOOKUP($E138,ETL_Price!$B$5:$CB$187,Main!CH$51,0)</f>
        <v>269.94</v>
      </c>
      <c r="CI138" s="85">
        <f ca="1">VLOOKUP($E138,ETL_Price!$B$5:$CB$187,Main!CI$51,0)</f>
        <v>251.36</v>
      </c>
      <c r="CJ138" s="85">
        <f ca="1">VLOOKUP($E138,ETL_Price!$B$5:$CB$187,Main!CJ$51,0)</f>
        <v>230.82</v>
      </c>
      <c r="CK138" s="85">
        <f ca="1">VLOOKUP($E138,ETL_Price!$B$5:$CB$187,Main!CK$51,0)</f>
        <v>230.154</v>
      </c>
      <c r="CL138" s="85">
        <f ca="1">VLOOKUP($E138,ETL_Price!$B$5:$CB$187,Main!CL$51,0)</f>
        <v>224.2921</v>
      </c>
      <c r="CM138" s="85">
        <f ca="1">VLOOKUP($E138,ETL_Price!$B$5:$CB$187,Main!CM$51,0)</f>
        <v>121.7359</v>
      </c>
      <c r="CN138" s="85">
        <f ca="1">VLOOKUP($E138,ETL_Price!$B$5:$CB$187,Main!CN$51,0)</f>
        <v>223.30799999999999</v>
      </c>
      <c r="CO138" s="85">
        <f ca="1">VLOOKUP($E138,ETL_Price!$B$5:$CB$187,Main!CO$51,0)</f>
        <v>68.22</v>
      </c>
      <c r="CP138" s="85">
        <f ca="1">VLOOKUP($E138,ETL_Price!$B$5:$CB$187,Main!CP$51,0)</f>
        <v>131.47999999999999</v>
      </c>
      <c r="CQ138" s="85">
        <f ca="1">VLOOKUP($E138,ETL_Price!$B$5:$CB$187,Main!CQ$51,0)</f>
        <v>482.41239999999999</v>
      </c>
      <c r="CR138" s="85">
        <f ca="1">VLOOKUP($E138,ETL_Price!$B$5:$CB$187,Main!CR$51,0)</f>
        <v>218.08850000000001</v>
      </c>
      <c r="CS138" s="85">
        <f ca="1">VLOOKUP($E138,ETL_Price!$B$5:$CB$187,Main!CS$51,0)</f>
        <v>255.40100000000001</v>
      </c>
      <c r="CT138" s="85">
        <f ca="1">VLOOKUP($E138,ETL_Price!$B$5:$CB$187,Main!CT$51,0)</f>
        <v>2044.93</v>
      </c>
      <c r="CU138" s="85">
        <f ca="1">VLOOKUP($E138,ETL_Price!$B$5:$CB$187,Main!CU$51,0)</f>
        <v>2202.36</v>
      </c>
      <c r="CV138" s="85">
        <f ca="1">VLOOKUP($E138,ETL_Price!$B$5:$CB$187,Main!CV$51,0)</f>
        <v>2887</v>
      </c>
      <c r="CW138" s="85">
        <f ca="1">VLOOKUP($E138,ETL_Price!$B$5:$CB$187,Main!CW$51,0)</f>
        <v>149.69909999999999</v>
      </c>
      <c r="CX138" s="85">
        <f ca="1">VLOOKUP($E138,ETL_Price!$B$5:$CB$187,Main!CX$51,0)</f>
        <v>1299.1675</v>
      </c>
      <c r="CY138" s="85">
        <f ca="1">VLOOKUP($E138,ETL_Price!$B$5:$CB$187,Main!CY$51,0)</f>
        <v>214.4846</v>
      </c>
      <c r="CZ138" s="85">
        <f ca="1">VLOOKUP($E138,ETL_Price!$B$5:$CB$187,Main!CZ$51,0)</f>
        <v>191.17410000000001</v>
      </c>
      <c r="DA138" s="85">
        <f ca="1">VLOOKUP($E138,ETL_Price!$B$5:$CB$187,Main!DA$51,0)</f>
        <v>286.92009999999999</v>
      </c>
      <c r="DB138" s="85">
        <f ca="1">VLOOKUP($E138,ETL_Price!$B$5:$CB$187,Main!DB$51,0)</f>
        <v>203.6934</v>
      </c>
      <c r="DC138" s="85">
        <f ca="1">VLOOKUP($E138,ETL_Price!$B$5:$CB$187,Main!DC$51,0)</f>
        <v>203.31110000000001</v>
      </c>
      <c r="DD138" s="85">
        <f ca="1">VLOOKUP($E138,ETL_Price!$B$5:$CB$187,Main!DD$51,0)</f>
        <v>225.5264</v>
      </c>
      <c r="DE138" s="85">
        <f ca="1">VLOOKUP($E138,ETL_Price!$B$5:$CB$187,Main!DE$51,0)</f>
        <v>219.5514</v>
      </c>
      <c r="DF138" s="85">
        <f ca="1">VLOOKUP($E138,ETL_Price!$B$5:$CB$187,Main!DF$51,0)</f>
        <v>285.44369999999998</v>
      </c>
      <c r="DG138" s="85">
        <f ca="1">VLOOKUP($E138,ETL_Price!$B$5:$CB$187,Main!DG$51,0)</f>
        <v>2.3186999999999998</v>
      </c>
      <c r="DH138" s="85">
        <f ca="1">VLOOKUP($E138,ETL_Price!$B$5:$CB$187,Main!DH$51,0)</f>
        <v>0.34899999999999998</v>
      </c>
      <c r="DI138" s="85">
        <f ca="1">VLOOKUP($E138,ETL_Price!$B$5:$CB$187,Main!DI$51,0)</f>
        <v>1.7922</v>
      </c>
      <c r="DJ138" s="85">
        <f ca="1">VLOOKUP($E138,ETL_Price!$B$5:$CB$187,Main!DJ$51,0)</f>
        <v>1.8719000000000001</v>
      </c>
      <c r="DK138" s="85">
        <f ca="1">VLOOKUP($E138,ETL_Price!$B$5:$CB$187,Main!DK$51,0)</f>
        <v>2.2542</v>
      </c>
      <c r="DL138" s="85">
        <f ca="1">VLOOKUP($E138,ETL_Price!$B$5:$CB$187,Main!DL$51,0)</f>
        <v>1.3679999999999999</v>
      </c>
      <c r="DM138" s="85">
        <f ca="1">VLOOKUP($E138,ETL_Price!$B$5:$CB$187,Main!DM$51,0)</f>
        <v>31.635400000000001</v>
      </c>
      <c r="DN138" s="85">
        <f ca="1">VLOOKUP($E138,ETL_Price!$B$5:$CB$187,Main!DN$51,0)</f>
        <v>-0.1</v>
      </c>
      <c r="DO138" s="85">
        <f ca="1">VLOOKUP($E138,ETL_Price!$B$5:$CB$187,Main!DO$51,0)</f>
        <v>239.05199999999999</v>
      </c>
      <c r="DP138" s="85">
        <f ca="1">VLOOKUP($E138,ETL_Price!$B$5:$CB$187,Main!DP$51,0)</f>
        <v>114.611</v>
      </c>
      <c r="DQ138" s="85">
        <f ca="1">VLOOKUP($E138,ETL_Price!$B$5:$CB$187,Main!DQ$51,0)</f>
        <v>52.506999999999998</v>
      </c>
      <c r="DR138" s="85">
        <f ca="1">VLOOKUP($E138,ETL_Price!$B$5:$CB$187,Main!DR$51,0)</f>
        <v>316.14800000000002</v>
      </c>
      <c r="DS138" s="85">
        <f ca="1">VLOOKUP($E138,ETL_Price!$B$5:$CB$187,Main!DS$51,0)</f>
        <v>182.41900000000001</v>
      </c>
      <c r="DT138" s="85">
        <f ca="1">VLOOKUP($E138,ETL_Price!$B$5:$CB$187,Main!DT$51,0)</f>
        <v>225.24719999999999</v>
      </c>
      <c r="DU138" s="85">
        <f ca="1">VLOOKUP($E138,ETL_Price!$B$5:$CB$187,Main!DU$51,0)</f>
        <v>159.4796</v>
      </c>
      <c r="DV138" s="85">
        <f ca="1">VLOOKUP($E138,ETL_Price!$B$5:$CB$187,Main!DV$51,0)</f>
        <v>440.19150000000002</v>
      </c>
      <c r="DW138" s="85">
        <f ca="1">VLOOKUP($E138,ETL_Price!$B$5:$CB$187,Main!DW$51,0)</f>
        <v>9.8800000000000008</v>
      </c>
      <c r="DX138" s="85">
        <f ca="1">VLOOKUP($E138,ETL_Price!$B$5:$CB$187,Main!DX$51,0)</f>
        <v>16.36</v>
      </c>
      <c r="DY138" s="85">
        <f ca="1">VLOOKUP($E138,ETL_Price!$B$5:$CB$187,Main!DY$51,0)</f>
        <v>7.27</v>
      </c>
      <c r="DZ138" s="85">
        <f ca="1">VLOOKUP($E138,ETL_Price!$B$5:$CB$187,Main!DZ$51,0)</f>
        <v>4.2874999999999996</v>
      </c>
      <c r="EA138" s="85">
        <f ca="1">VLOOKUP($E138,ETL_Price!$B$5:$CB$187,Main!EA$51,0)</f>
        <v>1292.2</v>
      </c>
      <c r="EB138" s="85">
        <f ca="1">VLOOKUP($E138,ETL_Price!$B$5:$CB$187,Main!EB$51,0)</f>
        <v>17.111999999999998</v>
      </c>
      <c r="EC138" s="85">
        <f ca="1">VLOOKUP($E138,ETL_Price!$B$5:$CB$187,Main!EC$51,0)</f>
        <v>58.02</v>
      </c>
      <c r="ED138" s="85">
        <f ca="1">VLOOKUP($E138,ETL_Price!$B$5:$CB$187,Main!ED$51,0)</f>
        <v>6.5967000000000002</v>
      </c>
      <c r="EE138" s="85">
        <f ca="1">VLOOKUP($E138,ETL_Price!$B$5:$CB$187,Main!EE$51,0)</f>
        <v>108.59</v>
      </c>
      <c r="EF138" s="85">
        <f ca="1">VLOOKUP($E138,ETL_Price!$B$5:$CB$187,Main!EF$51,0)</f>
        <v>1.1821999999999999</v>
      </c>
      <c r="EG138" s="85">
        <f ca="1">VLOOKUP($E138,ETL_Price!$B$5:$CB$187,Main!EG$51,0)</f>
        <v>1.3325</v>
      </c>
      <c r="EH138" s="85">
        <f ca="1">VLOOKUP($E138,ETL_Price!$B$5:$CB$187,Main!EH$51,0)</f>
        <v>111.22</v>
      </c>
      <c r="EI138" s="85">
        <f ca="1">VLOOKUP($E138,ETL_Price!$B$5:$CB$187,Main!EI$51,0)</f>
        <v>58.498399999999997</v>
      </c>
      <c r="EJ138" s="85">
        <f ca="1">VLOOKUP($E138,ETL_Price!$B$5:$CB$187,Main!EJ$51,0)</f>
        <v>13.8218</v>
      </c>
      <c r="EK138" s="85">
        <f ca="1">VLOOKUP($E138,ETL_Price!$B$5:$CB$187,Main!EK$51,0)</f>
        <v>3.2250999999999999</v>
      </c>
    </row>
    <row r="139" spans="3:141">
      <c r="C139" s="85">
        <f>MATCH(E139,ETL_Price!$B$5:$B$187,0)</f>
        <v>86</v>
      </c>
      <c r="E139" s="119">
        <f>IF(ISNUMBER(Equities!$C91),Equities!B91,"")</f>
        <v>43060</v>
      </c>
      <c r="F139" s="120">
        <f ca="1">IF(ISNUMBER(OFFSET(INDIRECT($F$50),Main!$C139,1)),OFFSET(INDIRECT($F$50),Main!$C139,1)/100,"")</f>
        <v>0.14146800000000001</v>
      </c>
      <c r="G139" s="120">
        <f ca="1">IF(ISNUMBER(VLOOKUP($E139,ETL_Price!$B$5:$DV$187,G$50,0)),VLOOKUP($E139,ETL_Price!$B$5:$DV$187,G$50,0)/100,"")</f>
        <v>5.4000000000000006E-2</v>
      </c>
      <c r="H139" s="120">
        <f ca="1">IF(ISNUMBER(VLOOKUP($E139,ETL_Price!$B$5:$DV$187,H$50,0)),VLOOKUP($E139,ETL_Price!$B$5:$DV$187,H$50,0)/100,"")</f>
        <v>0.121</v>
      </c>
      <c r="I139" s="120">
        <f ca="1">IF(ISNUMBER(VLOOKUP($E139,ETL_Price!$B$5:$DV$187,I$50,0)),VLOOKUP($E139,ETL_Price!$B$5:$DV$187,I$50,0)/100,"")</f>
        <v>0.16469999999999999</v>
      </c>
      <c r="K139" s="85">
        <f ca="1">IF(ISNUMBER(CORREL(ETL_Rtn!$C90:$C149,ETL_Rtn!E90:E149)),CORREL(ETL_Rtn!$C90:$C149,ETL_Rtn!E90:E149),"")</f>
        <v>0.41747945377639817</v>
      </c>
      <c r="L139" s="85">
        <f ca="1">IF(ISNUMBER(CORREL(ETL_Rtn!$C90:$C149,ETL_Rtn!F90:F149)),CORREL(ETL_Rtn!$C90:$C149,ETL_Rtn!F90:F149),"")</f>
        <v>6.9502284350540289E-2</v>
      </c>
      <c r="M139" s="85">
        <f ca="1">IF(ISNUMBER(CORREL(ETL_Rtn!$C90:$C149,ETL_Rtn!G90:G149)),CORREL(ETL_Rtn!$C90:$C149,ETL_Rtn!G90:G149),"")</f>
        <v>0.36103278236172814</v>
      </c>
      <c r="N139" s="85">
        <f ca="1">IF(ISNUMBER(CORREL(ETL_Rtn!$C90:$C149,ETL_Rtn!H90:H149)),CORREL(ETL_Rtn!$C90:$C149,ETL_Rtn!H90:H149),"")</f>
        <v>0.21396171473097522</v>
      </c>
      <c r="O139" s="85">
        <f ca="1">IF(ISNUMBER(CORREL(ETL_Rtn!$C90:$C149,ETL_Rtn!I90:I149)),CORREL(ETL_Rtn!$C90:$C149,ETL_Rtn!I90:I149),"")</f>
        <v>0.78373272571729691</v>
      </c>
      <c r="P139" s="85">
        <f ca="1">IF(ISNUMBER(CORREL(ETL_Rtn!$C90:$C149,ETL_Rtn!J90:J149)),CORREL(ETL_Rtn!$C90:$C149,ETL_Rtn!J90:J149),"")</f>
        <v>0.72745766882532481</v>
      </c>
      <c r="Q139" s="85">
        <f ca="1">IF(ISNUMBER(CORREL(ETL_Rtn!$C90:$C149,ETL_Rtn!K90:K149)),CORREL(ETL_Rtn!$C90:$C149,ETL_Rtn!K90:K149),"")</f>
        <v>0.4123539263309639</v>
      </c>
      <c r="R139" s="85">
        <f ca="1">IF(ISNUMBER(CORREL(ETL_Rtn!$C90:$C149,ETL_Rtn!L90:L149)),CORREL(ETL_Rtn!$C90:$C149,ETL_Rtn!L90:L149),"")</f>
        <v>0.47365065522008021</v>
      </c>
      <c r="S139" s="85">
        <f ca="1">IF(ISNUMBER(CORREL(ETL_Rtn!$C90:$C149,ETL_Rtn!M90:M149)),CORREL(ETL_Rtn!$C90:$C149,ETL_Rtn!M90:M149),"")</f>
        <v>0.15484631953520911</v>
      </c>
      <c r="T139" s="85">
        <f ca="1">IF(ISNUMBER(CORREL(ETL_Rtn!$C90:$C149,ETL_Rtn!N90:N149)),CORREL(ETL_Rtn!$C90:$C149,ETL_Rtn!N90:N149),"")</f>
        <v>0.31986439862464278</v>
      </c>
      <c r="U139" s="85">
        <f ca="1">IF(ISNUMBER(CORREL(ETL_Rtn!$C90:$C149,ETL_Rtn!O90:O149)),CORREL(ETL_Rtn!$C90:$C149,ETL_Rtn!O90:O149),"")</f>
        <v>0.11556051392187769</v>
      </c>
      <c r="V139" s="85">
        <f ca="1">IF(ISNUMBER(CORREL(ETL_Rtn!$C90:$C149,ETL_Rtn!P90:P149)),CORREL(ETL_Rtn!$C90:$C149,ETL_Rtn!P90:P149),"")</f>
        <v>0.40451875565755607</v>
      </c>
      <c r="W139" s="85">
        <f ca="1">IF(ISNUMBER(CORREL(ETL_Rtn!$C90:$C149,ETL_Rtn!Q90:Q149)),CORREL(ETL_Rtn!$C90:$C149,ETL_Rtn!Q90:Q149),"")</f>
        <v>0.15250430404874984</v>
      </c>
      <c r="X139" s="85">
        <f ca="1">IF(ISNUMBER(CORREL(ETL_Rtn!$C90:$C149,ETL_Rtn!R90:R149)),CORREL(ETL_Rtn!$C90:$C149,ETL_Rtn!R90:R149),"")</f>
        <v>0.21443251258079052</v>
      </c>
      <c r="Y139" s="85">
        <f ca="1">IF(ISNUMBER(CORREL(ETL_Rtn!$C90:$C149,ETL_Rtn!S90:S149)),CORREL(ETL_Rtn!$C90:$C149,ETL_Rtn!S90:S149),"")</f>
        <v>0.2102064612231431</v>
      </c>
      <c r="Z139" s="85">
        <f ca="1">IF(ISNUMBER(CORREL(ETL_Rtn!$C90:$C149,ETL_Rtn!T90:T149)),CORREL(ETL_Rtn!$C90:$C149,ETL_Rtn!T90:T149),"")</f>
        <v>0.43795715105838678</v>
      </c>
      <c r="AA139" s="85">
        <f ca="1">IF(ISNUMBER(CORREL(ETL_Rtn!$C90:$C149,ETL_Rtn!U90:U149)),CORREL(ETL_Rtn!$C90:$C149,ETL_Rtn!U90:U149),"")</f>
        <v>-2.6637326216302652E-2</v>
      </c>
      <c r="AB139" s="85">
        <f ca="1">IF(ISNUMBER(CORREL(ETL_Rtn!$C90:$C149,ETL_Rtn!V90:V149)),CORREL(ETL_Rtn!$C90:$C149,ETL_Rtn!V90:V149),"")</f>
        <v>-0.26859428355203036</v>
      </c>
      <c r="AC139" s="85">
        <f ca="1">IF(ISNUMBER(CORREL(ETL_Rtn!$C90:$C149,ETL_Rtn!W90:W149)),CORREL(ETL_Rtn!$C90:$C149,ETL_Rtn!W90:W149),"")</f>
        <v>-0.1731717039755008</v>
      </c>
      <c r="AD139" s="85">
        <f ca="1">IF(ISNUMBER(CORREL(ETL_Rtn!$C90:$C149,ETL_Rtn!X90:X149)),CORREL(ETL_Rtn!$C90:$C149,ETL_Rtn!X90:X149),"")</f>
        <v>-0.16415688695310435</v>
      </c>
      <c r="AE139" s="85">
        <f ca="1">IF(ISNUMBER(CORREL(ETL_Rtn!$C90:$C149,ETL_Rtn!Y90:Y149)),CORREL(ETL_Rtn!$C90:$C149,ETL_Rtn!Y90:Y149),"")</f>
        <v>-0.19825714587993773</v>
      </c>
      <c r="AF139" s="85">
        <f ca="1">IF(ISNUMBER(CORREL(ETL_Rtn!$C90:$C149,ETL_Rtn!Z90:Z149)),CORREL(ETL_Rtn!$C90:$C149,ETL_Rtn!Z90:Z149),"")</f>
        <v>-0.30945220440200122</v>
      </c>
      <c r="AG139" s="85">
        <f ca="1">IF(ISNUMBER(CORREL(ETL_Rtn!$C90:$C149,ETL_Rtn!AA90:AA149)),CORREL(ETL_Rtn!$C90:$C149,ETL_Rtn!AA90:AA149),"")</f>
        <v>-0.34328998623500401</v>
      </c>
      <c r="AH139" s="85">
        <f ca="1">IF(ISNUMBER(CORREL(ETL_Rtn!$C90:$C149,ETL_Rtn!AB90:AB149)),CORREL(ETL_Rtn!$C90:$C149,ETL_Rtn!AB90:AB149),"")</f>
        <v>-0.27920351734145593</v>
      </c>
      <c r="AI139" s="85">
        <f ca="1">IF(ISNUMBER(CORREL(ETL_Rtn!$C90:$C149,ETL_Rtn!AC90:AC149)),CORREL(ETL_Rtn!$C90:$C149,ETL_Rtn!AC90:AC149),"")</f>
        <v>0.16865930586119732</v>
      </c>
      <c r="AJ139" s="85">
        <f ca="1">IF(ISNUMBER(CORREL(ETL_Rtn!$C90:$C149,ETL_Rtn!AD90:AD149)),CORREL(ETL_Rtn!$C90:$C149,ETL_Rtn!AD90:AD149),"")</f>
        <v>0.10710286409985227</v>
      </c>
      <c r="AK139" s="85">
        <f ca="1">IF(ISNUMBER(CORREL(ETL_Rtn!$C90:$C149,ETL_Rtn!AE90:AE149)),CORREL(ETL_Rtn!$C90:$C149,ETL_Rtn!AE90:AE149),"")</f>
        <v>-0.2733151754953359</v>
      </c>
      <c r="AL139" s="85">
        <f ca="1">IF(ISNUMBER(CORREL(ETL_Rtn!$C90:$C149,ETL_Rtn!AF90:AF149)),CORREL(ETL_Rtn!$C90:$C149,ETL_Rtn!AF90:AF149),"")</f>
        <v>-0.28732563832642838</v>
      </c>
      <c r="AM139" s="85">
        <f ca="1">IF(ISNUMBER(CORREL(ETL_Rtn!$C90:$C149,ETL_Rtn!AG90:AG149)),CORREL(ETL_Rtn!$C90:$C149,ETL_Rtn!AG90:AG149),"")</f>
        <v>-6.4216172633221519E-2</v>
      </c>
      <c r="AN139" s="85">
        <f ca="1">IF(ISNUMBER(CORREL(ETL_Rtn!$C90:$C149,ETL_Rtn!AH90:AH149)),CORREL(ETL_Rtn!$C90:$C149,ETL_Rtn!AH90:AH149),"")</f>
        <v>-0.22035517302351643</v>
      </c>
      <c r="AO139" s="85">
        <f ca="1">IF(ISNUMBER(CORREL(ETL_Rtn!$C90:$C149,ETL_Rtn!AI90:AI149)),CORREL(ETL_Rtn!$C90:$C149,ETL_Rtn!AI90:AI149),"")</f>
        <v>-0.34430083724893051</v>
      </c>
      <c r="AP139" s="85">
        <f ca="1">IF(ISNUMBER(CORREL(ETL_Rtn!$C90:$C149,ETL_Rtn!AJ90:AJ149)),CORREL(ETL_Rtn!$C90:$C149,ETL_Rtn!AJ90:AJ149),"")</f>
        <v>-0.27015365384814793</v>
      </c>
      <c r="AQ139" s="85">
        <f ca="1">IF(ISNUMBER(CORREL(ETL_Rtn!$C90:$C149,ETL_Rtn!AK90:AK149)),CORREL(ETL_Rtn!$C90:$C149,ETL_Rtn!AK90:AK149),"")</f>
        <v>-0.27349654453188188</v>
      </c>
      <c r="AR139" s="85">
        <f ca="1">IF(ISNUMBER(CORREL(ETL_Rtn!$C90:$C149,ETL_Rtn!AL90:AL149)),CORREL(ETL_Rtn!$C90:$C149,ETL_Rtn!AL90:AL149),"")</f>
        <v>-0.18115660123551652</v>
      </c>
      <c r="AS139" s="85">
        <f ca="1">IF(ISNUMBER(CORREL(ETL_Rtn!$C90:$C149,ETL_Rtn!AM90:AM149)),CORREL(ETL_Rtn!$C90:$C149,ETL_Rtn!AM90:AM149),"")</f>
        <v>0.31944579384004901</v>
      </c>
      <c r="AT139" s="85">
        <f ca="1">IF(ISNUMBER(CORREL(ETL_Rtn!$C90:$C149,ETL_Rtn!AN90:AN149)),CORREL(ETL_Rtn!$C90:$C149,ETL_Rtn!AN90:AN149),"")</f>
        <v>0.31223588455218265</v>
      </c>
      <c r="AU139" s="85">
        <f ca="1">IF(ISNUMBER(CORREL(ETL_Rtn!$C90:$C149,ETL_Rtn!AO90:AO149)),CORREL(ETL_Rtn!$C90:$C149,ETL_Rtn!AO90:AO149),"")</f>
        <v>-6.9505244618586939E-2</v>
      </c>
      <c r="AV139" s="85">
        <f ca="1">IF(ISNUMBER(CORREL(ETL_Rtn!$C90:$C149,ETL_Rtn!AP90:AP149)),CORREL(ETL_Rtn!$C90:$C149,ETL_Rtn!AP90:AP149),"")</f>
        <v>0.16193421617186632</v>
      </c>
      <c r="AW139" s="85">
        <f ca="1">IF(ISNUMBER(CORREL(ETL_Rtn!$C90:$C149,ETL_Rtn!AQ90:AQ149)),CORREL(ETL_Rtn!$C90:$C149,ETL_Rtn!AQ90:AQ149),"")</f>
        <v>0.34410825257427186</v>
      </c>
      <c r="AX139" s="85">
        <f ca="1">IF(ISNUMBER(CORREL(ETL_Rtn!$C90:$C149,ETL_Rtn!AR90:AR149)),CORREL(ETL_Rtn!$C90:$C149,ETL_Rtn!AR90:AR149),"")</f>
        <v>0.43910758294149616</v>
      </c>
      <c r="AY139" s="85">
        <f ca="1">IF(ISNUMBER(CORREL(ETL_Rtn!$C90:$C149,ETL_Rtn!AS90:AS149)),CORREL(ETL_Rtn!$C90:$C149,ETL_Rtn!AS90:AS149),"")</f>
        <v>-0.17218531300135154</v>
      </c>
      <c r="AZ139" s="85">
        <f ca="1">IF(ISNUMBER(CORREL(ETL_Rtn!$C90:$C149,ETL_Rtn!AT90:AT149)),CORREL(ETL_Rtn!$C90:$C149,ETL_Rtn!AT90:AT149),"")</f>
        <v>-0.12069802442641815</v>
      </c>
      <c r="BA139" s="85">
        <f ca="1">IF(ISNUMBER(CORREL(ETL_Rtn!$C90:$C149,ETL_Rtn!AU90:AU149)),CORREL(ETL_Rtn!$C90:$C149,ETL_Rtn!AU90:AU149),"")</f>
        <v>-0.22812749640826532</v>
      </c>
      <c r="BB139" s="85">
        <f ca="1">IF(ISNUMBER(CORREL(ETL_Rtn!$C90:$C149,ETL_Rtn!AV90:AV149)),CORREL(ETL_Rtn!$C90:$C149,ETL_Rtn!AV90:AV149),"")</f>
        <v>-0.20344140356458124</v>
      </c>
      <c r="BC139" s="85">
        <f ca="1">IF(ISNUMBER(CORREL(ETL_Rtn!$C90:$C149,ETL_Rtn!AW90:AW149)),CORREL(ETL_Rtn!$C90:$C149,ETL_Rtn!AW90:AW149),"")</f>
        <v>-0.17763133232207076</v>
      </c>
      <c r="BD139" s="85">
        <f ca="1">IF(ISNUMBER(CORREL(ETL_Rtn!$C90:$C149,ETL_Rtn!AX90:AX149)),CORREL(ETL_Rtn!$C90:$C149,ETL_Rtn!AX90:AX149),"")</f>
        <v>-0.15279718502918452</v>
      </c>
      <c r="BE139" s="85">
        <f ca="1">IF(ISNUMBER(CORREL(ETL_Rtn!$C90:$C149,ETL_Rtn!AY90:AY149)),CORREL(ETL_Rtn!$C90:$C149,ETL_Rtn!AY90:AY149),"")</f>
        <v>-5.0729869411145233E-2</v>
      </c>
      <c r="BF139" s="85">
        <f ca="1">IF(ISNUMBER(CORREL(ETL_Rtn!$C90:$C149,ETL_Rtn!AZ90:AZ149)),CORREL(ETL_Rtn!$C90:$C149,ETL_Rtn!AZ90:AZ149),"")</f>
        <v>-0.32275292015725582</v>
      </c>
      <c r="BG139" s="85">
        <f ca="1">IF(ISNUMBER(CORREL(ETL_Rtn!$C90:$C149,ETL_Rtn!BA90:BA149)),CORREL(ETL_Rtn!$C90:$C149,ETL_Rtn!BA90:BA149),"")</f>
        <v>-0.36108119847008863</v>
      </c>
      <c r="BH139" s="85">
        <f ca="1">IF(ISNUMBER(CORREL(ETL_Rtn!$C90:$C149,ETL_Rtn!BB90:BB149)),CORREL(ETL_Rtn!$C90:$C149,ETL_Rtn!BB90:BB149),"")</f>
        <v>-0.30629886154198499</v>
      </c>
      <c r="BI139" s="85">
        <f ca="1">IF(ISNUMBER(CORREL(ETL_Rtn!$C90:$C149,ETL_Rtn!BC90:BC149)),CORREL(ETL_Rtn!$C90:$C149,ETL_Rtn!BC90:BC149),"")</f>
        <v>-0.26023713815610622</v>
      </c>
      <c r="BJ139" s="85">
        <f ca="1">IF(ISNUMBER(CORREL(ETL_Rtn!$C90:$C149,ETL_Rtn!BD90:BD149)),CORREL(ETL_Rtn!$C90:$C149,ETL_Rtn!BD90:BD149),"")</f>
        <v>-0.39110359552315321</v>
      </c>
      <c r="BK139" s="85">
        <f ca="1">IF(ISNUMBER(CORREL(ETL_Rtn!$C90:$C149,ETL_Rtn!BE90:BE149)),CORREL(ETL_Rtn!$C90:$C149,ETL_Rtn!BE90:BE149),"")</f>
        <v>-0.27535433079470334</v>
      </c>
      <c r="BL139" s="85">
        <f ca="1">IF(ISNUMBER(CORREL(ETL_Rtn!$C90:$C149,ETL_Rtn!BF90:BF149)),CORREL(ETL_Rtn!$C90:$C149,ETL_Rtn!BF90:BF149),"")</f>
        <v>3.8627766950299423E-2</v>
      </c>
      <c r="BM139" s="85">
        <f ca="1">IF(ISNUMBER(CORREL(ETL_Rtn!$C90:$C149,ETL_Rtn!BG90:BG149)),CORREL(ETL_Rtn!$C90:$C149,ETL_Rtn!BG90:BG149),"")</f>
        <v>-6.2605076553955835E-2</v>
      </c>
      <c r="BN139" s="85">
        <f ca="1">IF(ISNUMBER(CORREL(ETL_Rtn!$C90:$C149,ETL_Rtn!BH90:BH149)),CORREL(ETL_Rtn!$C90:$C149,ETL_Rtn!BH90:BH149),"")</f>
        <v>4.7957336441375155E-2</v>
      </c>
      <c r="BO139" s="85">
        <f ca="1">IF(ISNUMBER(CORREL(ETL_Rtn!$C90:$C149,ETL_Rtn!BI90:BI149)),CORREL(ETL_Rtn!$C90:$C149,ETL_Rtn!BI90:BI149),"")</f>
        <v>1.9430250155392528E-2</v>
      </c>
      <c r="BP139" s="85">
        <f ca="1">IF(ISNUMBER(CORREL(ETL_Rtn!$C90:$C149,ETL_Rtn!BJ90:BJ149)),CORREL(ETL_Rtn!$C90:$C149,ETL_Rtn!BJ90:BJ149),"")</f>
        <v>-0.2193971677618349</v>
      </c>
      <c r="BQ139" s="85">
        <f ca="1">IF(ISNUMBER(CORREL(ETL_Rtn!$C90:$C149,ETL_Rtn!BK90:BK149)),CORREL(ETL_Rtn!$C90:$C149,ETL_Rtn!BK90:BK149),"")</f>
        <v>0.18705689334210823</v>
      </c>
      <c r="BR139" s="85">
        <f ca="1">IF(ISNUMBER(CORREL(ETL_Rtn!$C90:$C149,ETL_Rtn!BL90:BL149)),CORREL(ETL_Rtn!$C90:$C149,ETL_Rtn!BL90:BL149),"")</f>
        <v>7.3504420640121124E-2</v>
      </c>
      <c r="BS139" s="85">
        <f ca="1">IF(ISNUMBER(CORREL(ETL_Rtn!$C90:$C149,ETL_Rtn!BM90:BM149)),CORREL(ETL_Rtn!$C90:$C149,ETL_Rtn!BM90:BM149),"")</f>
        <v>0.12142181364660266</v>
      </c>
      <c r="BT139" s="85">
        <f ca="1">IF(ISNUMBER(CORREL(ETL_Rtn!$C90:$C149,ETL_Rtn!BN90:BN149)),CORREL(ETL_Rtn!$C90:$C149,ETL_Rtn!BN90:BN149),"")</f>
        <v>0.28929639984849154</v>
      </c>
      <c r="BU139" s="85">
        <f ca="1">IF(ISNUMBER(CORREL(ETL_Rtn!$C90:$C149,ETL_Rtn!BO90:BO149)),CORREL(ETL_Rtn!$C90:$C149,ETL_Rtn!BO90:BO149),"")</f>
        <v>-1.8915219228698241E-2</v>
      </c>
      <c r="BV139" s="85">
        <f ca="1">IF(ISNUMBER(CORREL(ETL_Rtn!$C90:$C149,ETL_Rtn!BP90:BP149)),CORREL(ETL_Rtn!$C90:$C149,ETL_Rtn!BP90:BP149),"")</f>
        <v>2.6764166562160997E-2</v>
      </c>
      <c r="BW139" s="85">
        <f ca="1">IF(ISNUMBER(CORREL(ETL_Rtn!$C90:$C149,ETL_Rtn!BQ90:BQ149)),CORREL(ETL_Rtn!$C90:$C149,ETL_Rtn!BQ90:BQ149),"")</f>
        <v>-0.35598785534576316</v>
      </c>
      <c r="BY139" s="85">
        <f ca="1">VLOOKUP($E139,ETL_Price!$B$5:$CB$187,Main!BY$51,0)</f>
        <v>2599.0300000000002</v>
      </c>
      <c r="BZ139" s="85">
        <f ca="1">VLOOKUP($E139,ETL_Price!$B$5:$CB$187,Main!BZ$51,0)</f>
        <v>3579.32</v>
      </c>
      <c r="CA139" s="85">
        <f ca="1">VLOOKUP($E139,ETL_Price!$B$5:$CB$187,Main!CA$51,0)</f>
        <v>74594.62</v>
      </c>
      <c r="CB139" s="85">
        <f ca="1">VLOOKUP($E139,ETL_Price!$B$5:$CB$187,Main!CB$51,0)</f>
        <v>22416.48</v>
      </c>
      <c r="CC139" s="85">
        <f ca="1">VLOOKUP($E139,ETL_Price!$B$5:$CB$187,Main!CC$51,0)</f>
        <v>29818.07</v>
      </c>
      <c r="CD139" s="85">
        <f ca="1">VLOOKUP($E139,ETL_Price!$B$5:$CB$187,Main!CD$51,0)</f>
        <v>11874.37</v>
      </c>
      <c r="CE139" s="85">
        <f ca="1">VLOOKUP($E139,ETL_Price!$B$5:$CB$187,Main!CE$51,0)</f>
        <v>2174.2600000000002</v>
      </c>
      <c r="CF139" s="85">
        <f ca="1">VLOOKUP($E139,ETL_Price!$B$5:$CB$187,Main!CF$51,0)</f>
        <v>2427.8000000000002</v>
      </c>
      <c r="CG139" s="85">
        <f ca="1">VLOOKUP($E139,ETL_Price!$B$5:$CB$187,Main!CG$51,0)</f>
        <v>209.5659</v>
      </c>
      <c r="CH139" s="85">
        <f ca="1">VLOOKUP($E139,ETL_Price!$B$5:$CB$187,Main!CH$51,0)</f>
        <v>269.52999999999997</v>
      </c>
      <c r="CI139" s="85">
        <f ca="1">VLOOKUP($E139,ETL_Price!$B$5:$CB$187,Main!CI$51,0)</f>
        <v>250.54</v>
      </c>
      <c r="CJ139" s="85">
        <f ca="1">VLOOKUP($E139,ETL_Price!$B$5:$CB$187,Main!CJ$51,0)</f>
        <v>230.54</v>
      </c>
      <c r="CK139" s="85">
        <f ca="1">VLOOKUP($E139,ETL_Price!$B$5:$CB$187,Main!CK$51,0)</f>
        <v>230.1122</v>
      </c>
      <c r="CL139" s="85">
        <f ca="1">VLOOKUP($E139,ETL_Price!$B$5:$CB$187,Main!CL$51,0)</f>
        <v>223.89189999999999</v>
      </c>
      <c r="CM139" s="85">
        <f ca="1">VLOOKUP($E139,ETL_Price!$B$5:$CB$187,Main!CM$51,0)</f>
        <v>121.5993</v>
      </c>
      <c r="CN139" s="85">
        <f ca="1">VLOOKUP($E139,ETL_Price!$B$5:$CB$187,Main!CN$51,0)</f>
        <v>223.69980000000001</v>
      </c>
      <c r="CO139" s="85">
        <f ca="1">VLOOKUP($E139,ETL_Price!$B$5:$CB$187,Main!CO$51,0)</f>
        <v>67.55</v>
      </c>
      <c r="CP139" s="85">
        <f ca="1">VLOOKUP($E139,ETL_Price!$B$5:$CB$187,Main!CP$51,0)</f>
        <v>131.05000000000001</v>
      </c>
      <c r="CQ139" s="85">
        <f ca="1">VLOOKUP($E139,ETL_Price!$B$5:$CB$187,Main!CQ$51,0)</f>
        <v>480.36369999999999</v>
      </c>
      <c r="CR139" s="85">
        <f ca="1">VLOOKUP($E139,ETL_Price!$B$5:$CB$187,Main!CR$51,0)</f>
        <v>216.9819</v>
      </c>
      <c r="CS139" s="85">
        <f ca="1">VLOOKUP($E139,ETL_Price!$B$5:$CB$187,Main!CS$51,0)</f>
        <v>254.5651</v>
      </c>
      <c r="CT139" s="85">
        <f ca="1">VLOOKUP($E139,ETL_Price!$B$5:$CB$187,Main!CT$51,0)</f>
        <v>2040.18</v>
      </c>
      <c r="CU139" s="85">
        <f ca="1">VLOOKUP($E139,ETL_Price!$B$5:$CB$187,Main!CU$51,0)</f>
        <v>2197.65</v>
      </c>
      <c r="CV139" s="85">
        <f ca="1">VLOOKUP($E139,ETL_Price!$B$5:$CB$187,Main!CV$51,0)</f>
        <v>2878.97</v>
      </c>
      <c r="CW139" s="85">
        <f ca="1">VLOOKUP($E139,ETL_Price!$B$5:$CB$187,Main!CW$51,0)</f>
        <v>149.7235</v>
      </c>
      <c r="CX139" s="85">
        <f ca="1">VLOOKUP($E139,ETL_Price!$B$5:$CB$187,Main!CX$51,0)</f>
        <v>1296.684</v>
      </c>
      <c r="CY139" s="85">
        <f ca="1">VLOOKUP($E139,ETL_Price!$B$5:$CB$187,Main!CY$51,0)</f>
        <v>214.51750000000001</v>
      </c>
      <c r="CZ139" s="85">
        <f ca="1">VLOOKUP($E139,ETL_Price!$B$5:$CB$187,Main!CZ$51,0)</f>
        <v>191.2473</v>
      </c>
      <c r="DA139" s="85">
        <f ca="1">VLOOKUP($E139,ETL_Price!$B$5:$CB$187,Main!DA$51,0)</f>
        <v>286.74009999999998</v>
      </c>
      <c r="DB139" s="85">
        <f ca="1">VLOOKUP($E139,ETL_Price!$B$5:$CB$187,Main!DB$51,0)</f>
        <v>203.7319</v>
      </c>
      <c r="DC139" s="85">
        <f ca="1">VLOOKUP($E139,ETL_Price!$B$5:$CB$187,Main!DC$51,0)</f>
        <v>203.3151</v>
      </c>
      <c r="DD139" s="85">
        <f ca="1">VLOOKUP($E139,ETL_Price!$B$5:$CB$187,Main!DD$51,0)</f>
        <v>225.5172</v>
      </c>
      <c r="DE139" s="85">
        <f ca="1">VLOOKUP($E139,ETL_Price!$B$5:$CB$187,Main!DE$51,0)</f>
        <v>219.7809</v>
      </c>
      <c r="DF139" s="85">
        <f ca="1">VLOOKUP($E139,ETL_Price!$B$5:$CB$187,Main!DF$51,0)</f>
        <v>285.46269999999998</v>
      </c>
      <c r="DG139" s="85">
        <f ca="1">VLOOKUP($E139,ETL_Price!$B$5:$CB$187,Main!DG$51,0)</f>
        <v>2.3559000000000001</v>
      </c>
      <c r="DH139" s="85">
        <f ca="1">VLOOKUP($E139,ETL_Price!$B$5:$CB$187,Main!DH$51,0)</f>
        <v>0.35099999999999998</v>
      </c>
      <c r="DI139" s="85">
        <f ca="1">VLOOKUP($E139,ETL_Price!$B$5:$CB$187,Main!DI$51,0)</f>
        <v>1.7923</v>
      </c>
      <c r="DJ139" s="85">
        <f ca="1">VLOOKUP($E139,ETL_Price!$B$5:$CB$187,Main!DJ$51,0)</f>
        <v>1.873</v>
      </c>
      <c r="DK139" s="85">
        <f ca="1">VLOOKUP($E139,ETL_Price!$B$5:$CB$187,Main!DK$51,0)</f>
        <v>2.2328000000000001</v>
      </c>
      <c r="DL139" s="85">
        <f ca="1">VLOOKUP($E139,ETL_Price!$B$5:$CB$187,Main!DL$51,0)</f>
        <v>1.3759999999999999</v>
      </c>
      <c r="DM139" s="85">
        <f ca="1">VLOOKUP($E139,ETL_Price!$B$5:$CB$187,Main!DM$51,0)</f>
        <v>32.0107</v>
      </c>
      <c r="DN139" s="85">
        <f ca="1">VLOOKUP($E139,ETL_Price!$B$5:$CB$187,Main!DN$51,0)</f>
        <v>0.04</v>
      </c>
      <c r="DO139" s="85">
        <f ca="1">VLOOKUP($E139,ETL_Price!$B$5:$CB$187,Main!DO$51,0)</f>
        <v>240.946</v>
      </c>
      <c r="DP139" s="85">
        <f ca="1">VLOOKUP($E139,ETL_Price!$B$5:$CB$187,Main!DP$51,0)</f>
        <v>115.732</v>
      </c>
      <c r="DQ139" s="85">
        <f ca="1">VLOOKUP($E139,ETL_Price!$B$5:$CB$187,Main!DQ$51,0)</f>
        <v>53.061999999999998</v>
      </c>
      <c r="DR139" s="85">
        <f ca="1">VLOOKUP($E139,ETL_Price!$B$5:$CB$187,Main!DR$51,0)</f>
        <v>319.536</v>
      </c>
      <c r="DS139" s="85">
        <f ca="1">VLOOKUP($E139,ETL_Price!$B$5:$CB$187,Main!DS$51,0)</f>
        <v>185.161</v>
      </c>
      <c r="DT139" s="85">
        <f ca="1">VLOOKUP($E139,ETL_Price!$B$5:$CB$187,Main!DT$51,0)</f>
        <v>224.62960000000001</v>
      </c>
      <c r="DU139" s="85">
        <f ca="1">VLOOKUP($E139,ETL_Price!$B$5:$CB$187,Main!DU$51,0)</f>
        <v>158.6601</v>
      </c>
      <c r="DV139" s="85">
        <f ca="1">VLOOKUP($E139,ETL_Price!$B$5:$CB$187,Main!DV$51,0)</f>
        <v>440.42750000000001</v>
      </c>
      <c r="DW139" s="85">
        <f ca="1">VLOOKUP($E139,ETL_Price!$B$5:$CB$187,Main!DW$51,0)</f>
        <v>9.73</v>
      </c>
      <c r="DX139" s="85">
        <f ca="1">VLOOKUP($E139,ETL_Price!$B$5:$CB$187,Main!DX$51,0)</f>
        <v>16.72</v>
      </c>
      <c r="DY139" s="85">
        <f ca="1">VLOOKUP($E139,ETL_Price!$B$5:$CB$187,Main!DY$51,0)</f>
        <v>7.28</v>
      </c>
      <c r="DZ139" s="85">
        <f ca="1">VLOOKUP($E139,ETL_Price!$B$5:$CB$187,Main!DZ$51,0)</f>
        <v>3.9950000000000001</v>
      </c>
      <c r="EA139" s="85">
        <f ca="1">VLOOKUP($E139,ETL_Price!$B$5:$CB$187,Main!EA$51,0)</f>
        <v>1281.7</v>
      </c>
      <c r="EB139" s="85">
        <f ca="1">VLOOKUP($E139,ETL_Price!$B$5:$CB$187,Main!EB$51,0)</f>
        <v>16.96</v>
      </c>
      <c r="EC139" s="85">
        <f ca="1">VLOOKUP($E139,ETL_Price!$B$5:$CB$187,Main!EC$51,0)</f>
        <v>56.83</v>
      </c>
      <c r="ED139" s="85">
        <f ca="1">VLOOKUP($E139,ETL_Price!$B$5:$CB$187,Main!ED$51,0)</f>
        <v>6.6271000000000004</v>
      </c>
      <c r="EE139" s="85">
        <f ca="1">VLOOKUP($E139,ETL_Price!$B$5:$CB$187,Main!EE$51,0)</f>
        <v>108.28</v>
      </c>
      <c r="EF139" s="85">
        <f ca="1">VLOOKUP($E139,ETL_Price!$B$5:$CB$187,Main!EF$51,0)</f>
        <v>1.1738</v>
      </c>
      <c r="EG139" s="85">
        <f ca="1">VLOOKUP($E139,ETL_Price!$B$5:$CB$187,Main!EG$51,0)</f>
        <v>1.3239000000000001</v>
      </c>
      <c r="EH139" s="85">
        <f ca="1">VLOOKUP($E139,ETL_Price!$B$5:$CB$187,Main!EH$51,0)</f>
        <v>112.45</v>
      </c>
      <c r="EI139" s="85">
        <f ca="1">VLOOKUP($E139,ETL_Price!$B$5:$CB$187,Main!EI$51,0)</f>
        <v>59.186999999999998</v>
      </c>
      <c r="EJ139" s="85">
        <f ca="1">VLOOKUP($E139,ETL_Price!$B$5:$CB$187,Main!EJ$51,0)</f>
        <v>13.968400000000001</v>
      </c>
      <c r="EK139" s="85">
        <f ca="1">VLOOKUP($E139,ETL_Price!$B$5:$CB$187,Main!EK$51,0)</f>
        <v>3.2545000000000002</v>
      </c>
    </row>
    <row r="140" spans="3:141">
      <c r="C140" s="85">
        <f>MATCH(E140,ETL_Price!$B$5:$B$187,0)</f>
        <v>87</v>
      </c>
      <c r="E140" s="119">
        <f>IF(ISNUMBER(Equities!$C92),Equities!B92,"")</f>
        <v>43059</v>
      </c>
      <c r="F140" s="120">
        <f ca="1">IF(ISNUMBER(OFFSET(INDIRECT($F$50),Main!$C140,1)),OFFSET(INDIRECT($F$50),Main!$C140,1)/100,"")</f>
        <v>0.14139200000000002</v>
      </c>
      <c r="G140" s="120">
        <f ca="1">IF(ISNUMBER(VLOOKUP($E140,ETL_Price!$B$5:$DV$187,G$50,0)),VLOOKUP($E140,ETL_Price!$B$5:$DV$187,G$50,0)/100,"")</f>
        <v>5.2699999999999997E-2</v>
      </c>
      <c r="H140" s="120">
        <f ca="1">IF(ISNUMBER(VLOOKUP($E140,ETL_Price!$B$5:$DV$187,H$50,0)),VLOOKUP($E140,ETL_Price!$B$5:$DV$187,H$50,0)/100,"")</f>
        <v>0.1149</v>
      </c>
      <c r="I140" s="120">
        <f ca="1">IF(ISNUMBER(VLOOKUP($E140,ETL_Price!$B$5:$DV$187,I$50,0)),VLOOKUP($E140,ETL_Price!$B$5:$DV$187,I$50,0)/100,"")</f>
        <v>0.15380000000000002</v>
      </c>
      <c r="K140" s="85">
        <f ca="1">IF(ISNUMBER(CORREL(ETL_Rtn!$C91:$C150,ETL_Rtn!E91:E150)),CORREL(ETL_Rtn!$C91:$C150,ETL_Rtn!E91:E150),"")</f>
        <v>0.37939242317768035</v>
      </c>
      <c r="L140" s="85">
        <f ca="1">IF(ISNUMBER(CORREL(ETL_Rtn!$C91:$C150,ETL_Rtn!F91:F150)),CORREL(ETL_Rtn!$C91:$C150,ETL_Rtn!F91:F150),"")</f>
        <v>3.4244158536684006E-2</v>
      </c>
      <c r="M140" s="85">
        <f ca="1">IF(ISNUMBER(CORREL(ETL_Rtn!$C91:$C150,ETL_Rtn!G91:G150)),CORREL(ETL_Rtn!$C91:$C150,ETL_Rtn!G91:G150),"")</f>
        <v>0.33016034637777442</v>
      </c>
      <c r="N140" s="85">
        <f ca="1">IF(ISNUMBER(CORREL(ETL_Rtn!$C91:$C150,ETL_Rtn!H91:H150)),CORREL(ETL_Rtn!$C91:$C150,ETL_Rtn!H91:H150),"")</f>
        <v>0.19677124692902989</v>
      </c>
      <c r="O140" s="85">
        <f ca="1">IF(ISNUMBER(CORREL(ETL_Rtn!$C91:$C150,ETL_Rtn!I91:I150)),CORREL(ETL_Rtn!$C91:$C150,ETL_Rtn!I91:I150),"")</f>
        <v>0.77296312888971253</v>
      </c>
      <c r="P140" s="85">
        <f ca="1">IF(ISNUMBER(CORREL(ETL_Rtn!$C91:$C150,ETL_Rtn!J91:J150)),CORREL(ETL_Rtn!$C91:$C150,ETL_Rtn!J91:J150),"")</f>
        <v>0.71314625928166131</v>
      </c>
      <c r="Q140" s="85">
        <f ca="1">IF(ISNUMBER(CORREL(ETL_Rtn!$C91:$C150,ETL_Rtn!K91:K150)),CORREL(ETL_Rtn!$C91:$C150,ETL_Rtn!K91:K150),"")</f>
        <v>0.38003816203837065</v>
      </c>
      <c r="R140" s="85">
        <f ca="1">IF(ISNUMBER(CORREL(ETL_Rtn!$C91:$C150,ETL_Rtn!L91:L150)),CORREL(ETL_Rtn!$C91:$C150,ETL_Rtn!L91:L150),"")</f>
        <v>0.43597492941078853</v>
      </c>
      <c r="S140" s="85">
        <f ca="1">IF(ISNUMBER(CORREL(ETL_Rtn!$C91:$C150,ETL_Rtn!M91:M150)),CORREL(ETL_Rtn!$C91:$C150,ETL_Rtn!M91:M150),"")</f>
        <v>0.13494395606071882</v>
      </c>
      <c r="T140" s="85">
        <f ca="1">IF(ISNUMBER(CORREL(ETL_Rtn!$C91:$C150,ETL_Rtn!N91:N150)),CORREL(ETL_Rtn!$C91:$C150,ETL_Rtn!N91:N150),"")</f>
        <v>0.29009297060016981</v>
      </c>
      <c r="U140" s="85">
        <f ca="1">IF(ISNUMBER(CORREL(ETL_Rtn!$C91:$C150,ETL_Rtn!O91:O150)),CORREL(ETL_Rtn!$C91:$C150,ETL_Rtn!O91:O150),"")</f>
        <v>7.5855015780353446E-2</v>
      </c>
      <c r="V140" s="85">
        <f ca="1">IF(ISNUMBER(CORREL(ETL_Rtn!$C91:$C150,ETL_Rtn!P91:P150)),CORREL(ETL_Rtn!$C91:$C150,ETL_Rtn!P91:P150),"")</f>
        <v>0.37260439646433613</v>
      </c>
      <c r="W140" s="85">
        <f ca="1">IF(ISNUMBER(CORREL(ETL_Rtn!$C91:$C150,ETL_Rtn!Q91:Q150)),CORREL(ETL_Rtn!$C91:$C150,ETL_Rtn!Q91:Q150),"")</f>
        <v>0.13200927460755976</v>
      </c>
      <c r="X140" s="85">
        <f ca="1">IF(ISNUMBER(CORREL(ETL_Rtn!$C91:$C150,ETL_Rtn!R91:R150)),CORREL(ETL_Rtn!$C91:$C150,ETL_Rtn!R91:R150),"")</f>
        <v>0.16705411016976177</v>
      </c>
      <c r="Y140" s="85">
        <f ca="1">IF(ISNUMBER(CORREL(ETL_Rtn!$C91:$C150,ETL_Rtn!S91:S150)),CORREL(ETL_Rtn!$C91:$C150,ETL_Rtn!S91:S150),"")</f>
        <v>0.18782840020921618</v>
      </c>
      <c r="Z140" s="85">
        <f ca="1">IF(ISNUMBER(CORREL(ETL_Rtn!$C91:$C150,ETL_Rtn!T91:T150)),CORREL(ETL_Rtn!$C91:$C150,ETL_Rtn!T91:T150),"")</f>
        <v>0.40659182459040166</v>
      </c>
      <c r="AA140" s="85">
        <f ca="1">IF(ISNUMBER(CORREL(ETL_Rtn!$C91:$C150,ETL_Rtn!U91:U150)),CORREL(ETL_Rtn!$C91:$C150,ETL_Rtn!U91:U150),"")</f>
        <v>-2.0701938803886766E-2</v>
      </c>
      <c r="AB140" s="85">
        <f ca="1">IF(ISNUMBER(CORREL(ETL_Rtn!$C91:$C150,ETL_Rtn!V91:V150)),CORREL(ETL_Rtn!$C91:$C150,ETL_Rtn!V91:V150),"")</f>
        <v>-0.28919823433230563</v>
      </c>
      <c r="AC140" s="85">
        <f ca="1">IF(ISNUMBER(CORREL(ETL_Rtn!$C91:$C150,ETL_Rtn!W91:W150)),CORREL(ETL_Rtn!$C91:$C150,ETL_Rtn!W91:W150),"")</f>
        <v>-0.18795583262322926</v>
      </c>
      <c r="AD140" s="85">
        <f ca="1">IF(ISNUMBER(CORREL(ETL_Rtn!$C91:$C150,ETL_Rtn!X91:X150)),CORREL(ETL_Rtn!$C91:$C150,ETL_Rtn!X91:X150),"")</f>
        <v>-0.17653663546377951</v>
      </c>
      <c r="AE140" s="85">
        <f ca="1">IF(ISNUMBER(CORREL(ETL_Rtn!$C91:$C150,ETL_Rtn!Y91:Y150)),CORREL(ETL_Rtn!$C91:$C150,ETL_Rtn!Y91:Y150),"")</f>
        <v>-0.21817270814528517</v>
      </c>
      <c r="AF140" s="85">
        <f ca="1">IF(ISNUMBER(CORREL(ETL_Rtn!$C91:$C150,ETL_Rtn!Z91:Z150)),CORREL(ETL_Rtn!$C91:$C150,ETL_Rtn!Z91:Z150),"")</f>
        <v>-0.33945476425681775</v>
      </c>
      <c r="AG140" s="85">
        <f ca="1">IF(ISNUMBER(CORREL(ETL_Rtn!$C91:$C150,ETL_Rtn!AA91:AA150)),CORREL(ETL_Rtn!$C91:$C150,ETL_Rtn!AA91:AA150),"")</f>
        <v>-0.36496551187165394</v>
      </c>
      <c r="AH140" s="85">
        <f ca="1">IF(ISNUMBER(CORREL(ETL_Rtn!$C91:$C150,ETL_Rtn!AB91:AB150)),CORREL(ETL_Rtn!$C91:$C150,ETL_Rtn!AB91:AB150),"")</f>
        <v>-0.32867961899647069</v>
      </c>
      <c r="AI140" s="85">
        <f ca="1">IF(ISNUMBER(CORREL(ETL_Rtn!$C91:$C150,ETL_Rtn!AC91:AC150)),CORREL(ETL_Rtn!$C91:$C150,ETL_Rtn!AC91:AC150),"")</f>
        <v>0.13602190770146039</v>
      </c>
      <c r="AJ140" s="85">
        <f ca="1">IF(ISNUMBER(CORREL(ETL_Rtn!$C91:$C150,ETL_Rtn!AD91:AD150)),CORREL(ETL_Rtn!$C91:$C150,ETL_Rtn!AD91:AD150),"")</f>
        <v>8.9261191684971569E-2</v>
      </c>
      <c r="AK140" s="85">
        <f ca="1">IF(ISNUMBER(CORREL(ETL_Rtn!$C91:$C150,ETL_Rtn!AE91:AE150)),CORREL(ETL_Rtn!$C91:$C150,ETL_Rtn!AE91:AE150),"")</f>
        <v>-0.27291371659511826</v>
      </c>
      <c r="AL140" s="85">
        <f ca="1">IF(ISNUMBER(CORREL(ETL_Rtn!$C91:$C150,ETL_Rtn!AF91:AF150)),CORREL(ETL_Rtn!$C91:$C150,ETL_Rtn!AF91:AF150),"")</f>
        <v>-0.28389182961453691</v>
      </c>
      <c r="AM140" s="85">
        <f ca="1">IF(ISNUMBER(CORREL(ETL_Rtn!$C91:$C150,ETL_Rtn!AG91:AG150)),CORREL(ETL_Rtn!$C91:$C150,ETL_Rtn!AG91:AG150),"")</f>
        <v>-8.1672216244238066E-2</v>
      </c>
      <c r="AN140" s="85">
        <f ca="1">IF(ISNUMBER(CORREL(ETL_Rtn!$C91:$C150,ETL_Rtn!AH91:AH150)),CORREL(ETL_Rtn!$C91:$C150,ETL_Rtn!AH91:AH150),"")</f>
        <v>-0.21961870606748118</v>
      </c>
      <c r="AO140" s="85">
        <f ca="1">IF(ISNUMBER(CORREL(ETL_Rtn!$C91:$C150,ETL_Rtn!AI91:AI150)),CORREL(ETL_Rtn!$C91:$C150,ETL_Rtn!AI91:AI150),"")</f>
        <v>-0.32567622124219942</v>
      </c>
      <c r="AP140" s="85">
        <f ca="1">IF(ISNUMBER(CORREL(ETL_Rtn!$C91:$C150,ETL_Rtn!AJ91:AJ150)),CORREL(ETL_Rtn!$C91:$C150,ETL_Rtn!AJ91:AJ150),"")</f>
        <v>-0.2656675852781985</v>
      </c>
      <c r="AQ140" s="85">
        <f ca="1">IF(ISNUMBER(CORREL(ETL_Rtn!$C91:$C150,ETL_Rtn!AK91:AK150)),CORREL(ETL_Rtn!$C91:$C150,ETL_Rtn!AK91:AK150),"")</f>
        <v>-0.27630205537199815</v>
      </c>
      <c r="AR140" s="85">
        <f ca="1">IF(ISNUMBER(CORREL(ETL_Rtn!$C91:$C150,ETL_Rtn!AL91:AL150)),CORREL(ETL_Rtn!$C91:$C150,ETL_Rtn!AL91:AL150),"")</f>
        <v>-0.19820870123809073</v>
      </c>
      <c r="AS140" s="85">
        <f ca="1">IF(ISNUMBER(CORREL(ETL_Rtn!$C91:$C150,ETL_Rtn!AM91:AM150)),CORREL(ETL_Rtn!$C91:$C150,ETL_Rtn!AM91:AM150),"")</f>
        <v>0.34339307073419695</v>
      </c>
      <c r="AT140" s="85">
        <f ca="1">IF(ISNUMBER(CORREL(ETL_Rtn!$C91:$C150,ETL_Rtn!AN91:AN150)),CORREL(ETL_Rtn!$C91:$C150,ETL_Rtn!AN91:AN150),"")</f>
        <v>0.33733720326841021</v>
      </c>
      <c r="AU140" s="85">
        <f ca="1">IF(ISNUMBER(CORREL(ETL_Rtn!$C91:$C150,ETL_Rtn!AO91:AO150)),CORREL(ETL_Rtn!$C91:$C150,ETL_Rtn!AO91:AO150),"")</f>
        <v>-4.2302646860078834E-2</v>
      </c>
      <c r="AV140" s="85">
        <f ca="1">IF(ISNUMBER(CORREL(ETL_Rtn!$C91:$C150,ETL_Rtn!AP91:AP150)),CORREL(ETL_Rtn!$C91:$C150,ETL_Rtn!AP91:AP150),"")</f>
        <v>0.18923430157058452</v>
      </c>
      <c r="AW140" s="85">
        <f ca="1">IF(ISNUMBER(CORREL(ETL_Rtn!$C91:$C150,ETL_Rtn!AQ91:AQ150)),CORREL(ETL_Rtn!$C91:$C150,ETL_Rtn!AQ91:AQ150),"")</f>
        <v>0.37289198806484619</v>
      </c>
      <c r="AX140" s="85">
        <f ca="1">IF(ISNUMBER(CORREL(ETL_Rtn!$C91:$C150,ETL_Rtn!AR91:AR150)),CORREL(ETL_Rtn!$C91:$C150,ETL_Rtn!AR91:AR150),"")</f>
        <v>0.47640777810379936</v>
      </c>
      <c r="AY140" s="85">
        <f ca="1">IF(ISNUMBER(CORREL(ETL_Rtn!$C91:$C150,ETL_Rtn!AS91:AS150)),CORREL(ETL_Rtn!$C91:$C150,ETL_Rtn!AS91:AS150),"")</f>
        <v>-0.15889499203719251</v>
      </c>
      <c r="AZ140" s="85">
        <f ca="1">IF(ISNUMBER(CORREL(ETL_Rtn!$C91:$C150,ETL_Rtn!AT91:AT150)),CORREL(ETL_Rtn!$C91:$C150,ETL_Rtn!AT91:AT150),"")</f>
        <v>2.6530564725244728E-2</v>
      </c>
      <c r="BA140" s="85">
        <f ca="1">IF(ISNUMBER(CORREL(ETL_Rtn!$C91:$C150,ETL_Rtn!AU91:AU150)),CORREL(ETL_Rtn!$C91:$C150,ETL_Rtn!AU91:AU150),"")</f>
        <v>-0.20446034879445385</v>
      </c>
      <c r="BB140" s="85">
        <f ca="1">IF(ISNUMBER(CORREL(ETL_Rtn!$C91:$C150,ETL_Rtn!AV91:AV150)),CORREL(ETL_Rtn!$C91:$C150,ETL_Rtn!AV91:AV150),"")</f>
        <v>-0.19591467256643946</v>
      </c>
      <c r="BC140" s="85">
        <f ca="1">IF(ISNUMBER(CORREL(ETL_Rtn!$C91:$C150,ETL_Rtn!AW91:AW150)),CORREL(ETL_Rtn!$C91:$C150,ETL_Rtn!AW91:AW150),"")</f>
        <v>-0.12155836584910613</v>
      </c>
      <c r="BD140" s="85">
        <f ca="1">IF(ISNUMBER(CORREL(ETL_Rtn!$C91:$C150,ETL_Rtn!AX91:AX150)),CORREL(ETL_Rtn!$C91:$C150,ETL_Rtn!AX91:AX150),"")</f>
        <v>-9.925298637297085E-2</v>
      </c>
      <c r="BE140" s="85">
        <f ca="1">IF(ISNUMBER(CORREL(ETL_Rtn!$C91:$C150,ETL_Rtn!AY91:AY150)),CORREL(ETL_Rtn!$C91:$C150,ETL_Rtn!AY91:AY150),"")</f>
        <v>-3.9278400637765193E-2</v>
      </c>
      <c r="BF140" s="85">
        <f ca="1">IF(ISNUMBER(CORREL(ETL_Rtn!$C91:$C150,ETL_Rtn!AZ91:AZ150)),CORREL(ETL_Rtn!$C91:$C150,ETL_Rtn!AZ91:AZ150),"")</f>
        <v>-0.28168120898123616</v>
      </c>
      <c r="BG140" s="85">
        <f ca="1">IF(ISNUMBER(CORREL(ETL_Rtn!$C91:$C150,ETL_Rtn!BA91:BA150)),CORREL(ETL_Rtn!$C91:$C150,ETL_Rtn!BA91:BA150),"")</f>
        <v>-0.32218419269214088</v>
      </c>
      <c r="BH140" s="85">
        <f ca="1">IF(ISNUMBER(CORREL(ETL_Rtn!$C91:$C150,ETL_Rtn!BB91:BB150)),CORREL(ETL_Rtn!$C91:$C150,ETL_Rtn!BB91:BB150),"")</f>
        <v>-0.27182972881161349</v>
      </c>
      <c r="BI140" s="85">
        <f ca="1">IF(ISNUMBER(CORREL(ETL_Rtn!$C91:$C150,ETL_Rtn!BC91:BC150)),CORREL(ETL_Rtn!$C91:$C150,ETL_Rtn!BC91:BC150),"")</f>
        <v>-0.21577720869251604</v>
      </c>
      <c r="BJ140" s="85">
        <f ca="1">IF(ISNUMBER(CORREL(ETL_Rtn!$C91:$C150,ETL_Rtn!BD91:BD150)),CORREL(ETL_Rtn!$C91:$C150,ETL_Rtn!BD91:BD150),"")</f>
        <v>-0.39099582016886236</v>
      </c>
      <c r="BK140" s="85">
        <f ca="1">IF(ISNUMBER(CORREL(ETL_Rtn!$C91:$C150,ETL_Rtn!BE91:BE150)),CORREL(ETL_Rtn!$C91:$C150,ETL_Rtn!BE91:BE150),"")</f>
        <v>-0.24408059182746625</v>
      </c>
      <c r="BL140" s="85">
        <f ca="1">IF(ISNUMBER(CORREL(ETL_Rtn!$C91:$C150,ETL_Rtn!BF91:BF150)),CORREL(ETL_Rtn!$C91:$C150,ETL_Rtn!BF91:BF150),"")</f>
        <v>9.759972597483095E-2</v>
      </c>
      <c r="BM140" s="85">
        <f ca="1">IF(ISNUMBER(CORREL(ETL_Rtn!$C91:$C150,ETL_Rtn!BG91:BG150)),CORREL(ETL_Rtn!$C91:$C150,ETL_Rtn!BG91:BG150),"")</f>
        <v>-9.2861618733885098E-2</v>
      </c>
      <c r="BN140" s="85">
        <f ca="1">IF(ISNUMBER(CORREL(ETL_Rtn!$C91:$C150,ETL_Rtn!BH91:BH150)),CORREL(ETL_Rtn!$C91:$C150,ETL_Rtn!BH91:BH150),"")</f>
        <v>2.8397381168346794E-2</v>
      </c>
      <c r="BO140" s="85">
        <f ca="1">IF(ISNUMBER(CORREL(ETL_Rtn!$C91:$C150,ETL_Rtn!BI91:BI150)),CORREL(ETL_Rtn!$C91:$C150,ETL_Rtn!BI91:BI150),"")</f>
        <v>-7.095595146796428E-3</v>
      </c>
      <c r="BP140" s="85">
        <f ca="1">IF(ISNUMBER(CORREL(ETL_Rtn!$C91:$C150,ETL_Rtn!BJ91:BJ150)),CORREL(ETL_Rtn!$C91:$C150,ETL_Rtn!BJ91:BJ150),"")</f>
        <v>-0.18433906849104681</v>
      </c>
      <c r="BQ140" s="85">
        <f ca="1">IF(ISNUMBER(CORREL(ETL_Rtn!$C91:$C150,ETL_Rtn!BK91:BK150)),CORREL(ETL_Rtn!$C91:$C150,ETL_Rtn!BK91:BK150),"")</f>
        <v>0.15010353708011662</v>
      </c>
      <c r="BR140" s="85">
        <f ca="1">IF(ISNUMBER(CORREL(ETL_Rtn!$C91:$C150,ETL_Rtn!BL91:BL150)),CORREL(ETL_Rtn!$C91:$C150,ETL_Rtn!BL91:BL150),"")</f>
        <v>6.8496858070000707E-2</v>
      </c>
      <c r="BS140" s="85">
        <f ca="1">IF(ISNUMBER(CORREL(ETL_Rtn!$C91:$C150,ETL_Rtn!BM91:BM150)),CORREL(ETL_Rtn!$C91:$C150,ETL_Rtn!BM91:BM150),"")</f>
        <v>0.11895005772661334</v>
      </c>
      <c r="BT140" s="85">
        <f ca="1">IF(ISNUMBER(CORREL(ETL_Rtn!$C91:$C150,ETL_Rtn!BN91:BN150)),CORREL(ETL_Rtn!$C91:$C150,ETL_Rtn!BN91:BN150),"")</f>
        <v>0.31404535426671404</v>
      </c>
      <c r="BU140" s="85">
        <f ca="1">IF(ISNUMBER(CORREL(ETL_Rtn!$C91:$C150,ETL_Rtn!BO91:BO150)),CORREL(ETL_Rtn!$C91:$C150,ETL_Rtn!BO91:BO150),"")</f>
        <v>3.8629440277402486E-3</v>
      </c>
      <c r="BV140" s="85">
        <f ca="1">IF(ISNUMBER(CORREL(ETL_Rtn!$C91:$C150,ETL_Rtn!BP91:BP150)),CORREL(ETL_Rtn!$C91:$C150,ETL_Rtn!BP91:BP150),"")</f>
        <v>5.478017966302199E-2</v>
      </c>
      <c r="BW140" s="85">
        <f ca="1">IF(ISNUMBER(CORREL(ETL_Rtn!$C91:$C150,ETL_Rtn!BQ91:BQ150)),CORREL(ETL_Rtn!$C91:$C150,ETL_Rtn!BQ91:BQ150),"")</f>
        <v>-0.35501525750169355</v>
      </c>
      <c r="BY140" s="85">
        <f ca="1">VLOOKUP($E140,ETL_Price!$B$5:$CB$187,Main!BY$51,0)</f>
        <v>2582.14</v>
      </c>
      <c r="BZ140" s="85">
        <f ca="1">VLOOKUP($E140,ETL_Price!$B$5:$CB$187,Main!BZ$51,0)</f>
        <v>3561.41</v>
      </c>
      <c r="CA140" s="85">
        <f ca="1">VLOOKUP($E140,ETL_Price!$B$5:$CB$187,Main!CA$51,0)</f>
        <v>73437.279999999999</v>
      </c>
      <c r="CB140" s="85">
        <f ca="1">VLOOKUP($E140,ETL_Price!$B$5:$CB$187,Main!CB$51,0)</f>
        <v>22261.759999999998</v>
      </c>
      <c r="CC140" s="85">
        <f ca="1">VLOOKUP($E140,ETL_Price!$B$5:$CB$187,Main!CC$51,0)</f>
        <v>29260.31</v>
      </c>
      <c r="CD140" s="85">
        <f ca="1">VLOOKUP($E140,ETL_Price!$B$5:$CB$187,Main!CD$51,0)</f>
        <v>11538.28</v>
      </c>
      <c r="CE140" s="85">
        <f ca="1">VLOOKUP($E140,ETL_Price!$B$5:$CB$187,Main!CE$51,0)</f>
        <v>2157.92</v>
      </c>
      <c r="CF140" s="85">
        <f ca="1">VLOOKUP($E140,ETL_Price!$B$5:$CB$187,Main!CF$51,0)</f>
        <v>2409.36</v>
      </c>
      <c r="CG140" s="85">
        <f ca="1">VLOOKUP($E140,ETL_Price!$B$5:$CB$187,Main!CG$51,0)</f>
        <v>208.72559999999999</v>
      </c>
      <c r="CH140" s="85">
        <f ca="1">VLOOKUP($E140,ETL_Price!$B$5:$CB$187,Main!CH$51,0)</f>
        <v>267.91000000000003</v>
      </c>
      <c r="CI140" s="85">
        <f ca="1">VLOOKUP($E140,ETL_Price!$B$5:$CB$187,Main!CI$51,0)</f>
        <v>249.41</v>
      </c>
      <c r="CJ140" s="85">
        <f ca="1">VLOOKUP($E140,ETL_Price!$B$5:$CB$187,Main!CJ$51,0)</f>
        <v>229.27</v>
      </c>
      <c r="CK140" s="85">
        <f ca="1">VLOOKUP($E140,ETL_Price!$B$5:$CB$187,Main!CK$51,0)</f>
        <v>229.27670000000001</v>
      </c>
      <c r="CL140" s="85">
        <f ca="1">VLOOKUP($E140,ETL_Price!$B$5:$CB$187,Main!CL$51,0)</f>
        <v>222.3937</v>
      </c>
      <c r="CM140" s="85">
        <f ca="1">VLOOKUP($E140,ETL_Price!$B$5:$CB$187,Main!CM$51,0)</f>
        <v>121.1979</v>
      </c>
      <c r="CN140" s="85">
        <f ca="1">VLOOKUP($E140,ETL_Price!$B$5:$CB$187,Main!CN$51,0)</f>
        <v>221.15639999999999</v>
      </c>
      <c r="CO140" s="85">
        <f ca="1">VLOOKUP($E140,ETL_Price!$B$5:$CB$187,Main!CO$51,0)</f>
        <v>67.680000000000007</v>
      </c>
      <c r="CP140" s="85">
        <f ca="1">VLOOKUP($E140,ETL_Price!$B$5:$CB$187,Main!CP$51,0)</f>
        <v>130.80000000000001</v>
      </c>
      <c r="CQ140" s="85">
        <f ca="1">VLOOKUP($E140,ETL_Price!$B$5:$CB$187,Main!CQ$51,0)</f>
        <v>480.12049999999999</v>
      </c>
      <c r="CR140" s="85">
        <f ca="1">VLOOKUP($E140,ETL_Price!$B$5:$CB$187,Main!CR$51,0)</f>
        <v>216.88159999999999</v>
      </c>
      <c r="CS140" s="85">
        <f ca="1">VLOOKUP($E140,ETL_Price!$B$5:$CB$187,Main!CS$51,0)</f>
        <v>254.38829999999999</v>
      </c>
      <c r="CT140" s="85">
        <f ca="1">VLOOKUP($E140,ETL_Price!$B$5:$CB$187,Main!CT$51,0)</f>
        <v>2038.47</v>
      </c>
      <c r="CU140" s="85">
        <f ca="1">VLOOKUP($E140,ETL_Price!$B$5:$CB$187,Main!CU$51,0)</f>
        <v>2196.5700000000002</v>
      </c>
      <c r="CV140" s="85">
        <f ca="1">VLOOKUP($E140,ETL_Price!$B$5:$CB$187,Main!CV$51,0)</f>
        <v>2873.08</v>
      </c>
      <c r="CW140" s="85">
        <f ca="1">VLOOKUP($E140,ETL_Price!$B$5:$CB$187,Main!CW$51,0)</f>
        <v>149.57079999999999</v>
      </c>
      <c r="CX140" s="85">
        <f ca="1">VLOOKUP($E140,ETL_Price!$B$5:$CB$187,Main!CX$51,0)</f>
        <v>1295.7111</v>
      </c>
      <c r="CY140" s="85">
        <f ca="1">VLOOKUP($E140,ETL_Price!$B$5:$CB$187,Main!CY$51,0)</f>
        <v>214.5531</v>
      </c>
      <c r="CZ140" s="85">
        <f ca="1">VLOOKUP($E140,ETL_Price!$B$5:$CB$187,Main!CZ$51,0)</f>
        <v>191.3115</v>
      </c>
      <c r="DA140" s="85">
        <f ca="1">VLOOKUP($E140,ETL_Price!$B$5:$CB$187,Main!DA$51,0)</f>
        <v>286.62130000000002</v>
      </c>
      <c r="DB140" s="85">
        <f ca="1">VLOOKUP($E140,ETL_Price!$B$5:$CB$187,Main!DB$51,0)</f>
        <v>203.773</v>
      </c>
      <c r="DC140" s="85">
        <f ca="1">VLOOKUP($E140,ETL_Price!$B$5:$CB$187,Main!DC$51,0)</f>
        <v>203.44370000000001</v>
      </c>
      <c r="DD140" s="85">
        <f ca="1">VLOOKUP($E140,ETL_Price!$B$5:$CB$187,Main!DD$51,0)</f>
        <v>225.57740000000001</v>
      </c>
      <c r="DE140" s="85">
        <f ca="1">VLOOKUP($E140,ETL_Price!$B$5:$CB$187,Main!DE$51,0)</f>
        <v>219.8141</v>
      </c>
      <c r="DF140" s="85">
        <f ca="1">VLOOKUP($E140,ETL_Price!$B$5:$CB$187,Main!DF$51,0)</f>
        <v>285.24040000000002</v>
      </c>
      <c r="DG140" s="85">
        <f ca="1">VLOOKUP($E140,ETL_Price!$B$5:$CB$187,Main!DG$51,0)</f>
        <v>2.3666</v>
      </c>
      <c r="DH140" s="85">
        <f ca="1">VLOOKUP($E140,ETL_Price!$B$5:$CB$187,Main!DH$51,0)</f>
        <v>0.36299999999999999</v>
      </c>
      <c r="DI140" s="85">
        <f ca="1">VLOOKUP($E140,ETL_Price!$B$5:$CB$187,Main!DI$51,0)</f>
        <v>1.8026</v>
      </c>
      <c r="DJ140" s="85">
        <f ca="1">VLOOKUP($E140,ETL_Price!$B$5:$CB$187,Main!DJ$51,0)</f>
        <v>1.8797999999999999</v>
      </c>
      <c r="DK140" s="85">
        <f ca="1">VLOOKUP($E140,ETL_Price!$B$5:$CB$187,Main!DK$51,0)</f>
        <v>2.2513000000000001</v>
      </c>
      <c r="DL140" s="85">
        <f ca="1">VLOOKUP($E140,ETL_Price!$B$5:$CB$187,Main!DL$51,0)</f>
        <v>1.3860000000000001</v>
      </c>
      <c r="DM140" s="85">
        <f ca="1">VLOOKUP($E140,ETL_Price!$B$5:$CB$187,Main!DM$51,0)</f>
        <v>33.278100000000002</v>
      </c>
      <c r="DN140" s="85">
        <f ca="1">VLOOKUP($E140,ETL_Price!$B$5:$CB$187,Main!DN$51,0)</f>
        <v>-0.31</v>
      </c>
      <c r="DO140" s="85">
        <f ca="1">VLOOKUP($E140,ETL_Price!$B$5:$CB$187,Main!DO$51,0)</f>
        <v>243.92400000000001</v>
      </c>
      <c r="DP140" s="85">
        <f ca="1">VLOOKUP($E140,ETL_Price!$B$5:$CB$187,Main!DP$51,0)</f>
        <v>116.761</v>
      </c>
      <c r="DQ140" s="85">
        <f ca="1">VLOOKUP($E140,ETL_Price!$B$5:$CB$187,Main!DQ$51,0)</f>
        <v>54.725000000000001</v>
      </c>
      <c r="DR140" s="85">
        <f ca="1">VLOOKUP($E140,ETL_Price!$B$5:$CB$187,Main!DR$51,0)</f>
        <v>326.39499999999998</v>
      </c>
      <c r="DS140" s="85">
        <f ca="1">VLOOKUP($E140,ETL_Price!$B$5:$CB$187,Main!DS$51,0)</f>
        <v>186.25899999999999</v>
      </c>
      <c r="DT140" s="85">
        <f ca="1">VLOOKUP($E140,ETL_Price!$B$5:$CB$187,Main!DT$51,0)</f>
        <v>227.20439999999999</v>
      </c>
      <c r="DU140" s="85">
        <f ca="1">VLOOKUP($E140,ETL_Price!$B$5:$CB$187,Main!DU$51,0)</f>
        <v>160.97720000000001</v>
      </c>
      <c r="DV140" s="85">
        <f ca="1">VLOOKUP($E140,ETL_Price!$B$5:$CB$187,Main!DV$51,0)</f>
        <v>443.84859999999998</v>
      </c>
      <c r="DW140" s="85">
        <f ca="1">VLOOKUP($E140,ETL_Price!$B$5:$CB$187,Main!DW$51,0)</f>
        <v>10.65</v>
      </c>
      <c r="DX140" s="85">
        <f ca="1">VLOOKUP($E140,ETL_Price!$B$5:$CB$187,Main!DX$51,0)</f>
        <v>16.91</v>
      </c>
      <c r="DY140" s="85">
        <f ca="1">VLOOKUP($E140,ETL_Price!$B$5:$CB$187,Main!DY$51,0)</f>
        <v>7.44</v>
      </c>
      <c r="DZ140" s="85">
        <f ca="1">VLOOKUP($E140,ETL_Price!$B$5:$CB$187,Main!DZ$51,0)</f>
        <v>4.22</v>
      </c>
      <c r="EA140" s="85">
        <f ca="1">VLOOKUP($E140,ETL_Price!$B$5:$CB$187,Main!EA$51,0)</f>
        <v>1275.3</v>
      </c>
      <c r="EB140" s="85">
        <f ca="1">VLOOKUP($E140,ETL_Price!$B$5:$CB$187,Main!EB$51,0)</f>
        <v>16.841999999999999</v>
      </c>
      <c r="EC140" s="85">
        <f ca="1">VLOOKUP($E140,ETL_Price!$B$5:$CB$187,Main!EC$51,0)</f>
        <v>56.09</v>
      </c>
      <c r="ED140" s="85">
        <f ca="1">VLOOKUP($E140,ETL_Price!$B$5:$CB$187,Main!ED$51,0)</f>
        <v>6.6471</v>
      </c>
      <c r="EE140" s="85">
        <f ca="1">VLOOKUP($E140,ETL_Price!$B$5:$CB$187,Main!EE$51,0)</f>
        <v>108.03</v>
      </c>
      <c r="EF140" s="85">
        <f ca="1">VLOOKUP($E140,ETL_Price!$B$5:$CB$187,Main!EF$51,0)</f>
        <v>1.1733</v>
      </c>
      <c r="EG140" s="85">
        <f ca="1">VLOOKUP($E140,ETL_Price!$B$5:$CB$187,Main!EG$51,0)</f>
        <v>1.3235000000000001</v>
      </c>
      <c r="EH140" s="85">
        <f ca="1">VLOOKUP($E140,ETL_Price!$B$5:$CB$187,Main!EH$51,0)</f>
        <v>112.62</v>
      </c>
      <c r="EI140" s="85">
        <f ca="1">VLOOKUP($E140,ETL_Price!$B$5:$CB$187,Main!EI$51,0)</f>
        <v>59.352200000000003</v>
      </c>
      <c r="EJ140" s="85">
        <f ca="1">VLOOKUP($E140,ETL_Price!$B$5:$CB$187,Main!EJ$51,0)</f>
        <v>14.0464</v>
      </c>
      <c r="EK140" s="85">
        <f ca="1">VLOOKUP($E140,ETL_Price!$B$5:$CB$187,Main!EK$51,0)</f>
        <v>3.2589999999999999</v>
      </c>
    </row>
    <row r="141" spans="3:141">
      <c r="C141" s="85">
        <f>MATCH(E141,ETL_Price!$B$5:$B$187,0)</f>
        <v>88</v>
      </c>
      <c r="E141" s="119">
        <f>IF(ISNUMBER(Equities!$C93),Equities!B93,"")</f>
        <v>43056</v>
      </c>
      <c r="F141" s="120">
        <f ca="1">IF(ISNUMBER(OFFSET(INDIRECT($F$50),Main!$C141,1)),OFFSET(INDIRECT($F$50),Main!$C141,1)/100,"")</f>
        <v>0.14144100000000001</v>
      </c>
      <c r="G141" s="120">
        <f ca="1">IF(ISNUMBER(VLOOKUP($E141,ETL_Price!$B$5:$DV$187,G$50,0)),VLOOKUP($E141,ETL_Price!$B$5:$DV$187,G$50,0)/100,"")</f>
        <v>5.2699999999999997E-2</v>
      </c>
      <c r="H141" s="120">
        <f ca="1">IF(ISNUMBER(VLOOKUP($E141,ETL_Price!$B$5:$DV$187,H$50,0)),VLOOKUP($E141,ETL_Price!$B$5:$DV$187,H$50,0)/100,"")</f>
        <v>0.11720000000000001</v>
      </c>
      <c r="I141" s="120">
        <f ca="1">IF(ISNUMBER(VLOOKUP($E141,ETL_Price!$B$5:$DV$187,I$50,0)),VLOOKUP($E141,ETL_Price!$B$5:$DV$187,I$50,0)/100,"")</f>
        <v>0.15920000000000001</v>
      </c>
      <c r="K141" s="85">
        <f ca="1">IF(ISNUMBER(CORREL(ETL_Rtn!$C92:$C151,ETL_Rtn!E92:E151)),CORREL(ETL_Rtn!$C92:$C151,ETL_Rtn!E92:E151),"")</f>
        <v>0.3793630151622549</v>
      </c>
      <c r="L141" s="85">
        <f ca="1">IF(ISNUMBER(CORREL(ETL_Rtn!$C92:$C151,ETL_Rtn!F92:F151)),CORREL(ETL_Rtn!$C92:$C151,ETL_Rtn!F92:F151),"")</f>
        <v>3.3690591502179616E-2</v>
      </c>
      <c r="M141" s="85">
        <f ca="1">IF(ISNUMBER(CORREL(ETL_Rtn!$C92:$C151,ETL_Rtn!G92:G151)),CORREL(ETL_Rtn!$C92:$C151,ETL_Rtn!G92:G151),"")</f>
        <v>0.33012782347232006</v>
      </c>
      <c r="N141" s="85">
        <f ca="1">IF(ISNUMBER(CORREL(ETL_Rtn!$C92:$C151,ETL_Rtn!H92:H151)),CORREL(ETL_Rtn!$C92:$C151,ETL_Rtn!H92:H151),"")</f>
        <v>0.20173731679403989</v>
      </c>
      <c r="O141" s="85">
        <f ca="1">IF(ISNUMBER(CORREL(ETL_Rtn!$C92:$C151,ETL_Rtn!I92:I151)),CORREL(ETL_Rtn!$C92:$C151,ETL_Rtn!I92:I151),"")</f>
        <v>0.77299647537854455</v>
      </c>
      <c r="P141" s="85">
        <f ca="1">IF(ISNUMBER(CORREL(ETL_Rtn!$C92:$C151,ETL_Rtn!J92:J151)),CORREL(ETL_Rtn!$C92:$C151,ETL_Rtn!J92:J151),"")</f>
        <v>0.71781891351773508</v>
      </c>
      <c r="Q141" s="85">
        <f ca="1">IF(ISNUMBER(CORREL(ETL_Rtn!$C92:$C151,ETL_Rtn!K92:K151)),CORREL(ETL_Rtn!$C92:$C151,ETL_Rtn!K92:K151),"")</f>
        <v>0.38088120858638597</v>
      </c>
      <c r="R141" s="85">
        <f ca="1">IF(ISNUMBER(CORREL(ETL_Rtn!$C92:$C151,ETL_Rtn!L92:L151)),CORREL(ETL_Rtn!$C92:$C151,ETL_Rtn!L92:L151),"")</f>
        <v>0.43648496735227882</v>
      </c>
      <c r="S141" s="85">
        <f ca="1">IF(ISNUMBER(CORREL(ETL_Rtn!$C92:$C151,ETL_Rtn!M92:M151)),CORREL(ETL_Rtn!$C92:$C151,ETL_Rtn!M92:M151),"")</f>
        <v>0.13512169114830105</v>
      </c>
      <c r="T141" s="85">
        <f ca="1">IF(ISNUMBER(CORREL(ETL_Rtn!$C92:$C151,ETL_Rtn!N92:N151)),CORREL(ETL_Rtn!$C92:$C151,ETL_Rtn!N92:N151),"")</f>
        <v>0.29028330900916166</v>
      </c>
      <c r="U141" s="85">
        <f ca="1">IF(ISNUMBER(CORREL(ETL_Rtn!$C92:$C151,ETL_Rtn!O92:O151)),CORREL(ETL_Rtn!$C92:$C151,ETL_Rtn!O92:O151),"")</f>
        <v>7.5586231360085659E-2</v>
      </c>
      <c r="V141" s="85">
        <f ca="1">IF(ISNUMBER(CORREL(ETL_Rtn!$C92:$C151,ETL_Rtn!P92:P151)),CORREL(ETL_Rtn!$C92:$C151,ETL_Rtn!P92:P151),"")</f>
        <v>0.37446385712686847</v>
      </c>
      <c r="W141" s="85">
        <f ca="1">IF(ISNUMBER(CORREL(ETL_Rtn!$C92:$C151,ETL_Rtn!Q92:Q151)),CORREL(ETL_Rtn!$C92:$C151,ETL_Rtn!Q92:Q151),"")</f>
        <v>0.13188593637191645</v>
      </c>
      <c r="X141" s="85">
        <f ca="1">IF(ISNUMBER(CORREL(ETL_Rtn!$C92:$C151,ETL_Rtn!R92:R151)),CORREL(ETL_Rtn!$C92:$C151,ETL_Rtn!R92:R151),"")</f>
        <v>0.16719891059280062</v>
      </c>
      <c r="Y141" s="85">
        <f ca="1">IF(ISNUMBER(CORREL(ETL_Rtn!$C92:$C151,ETL_Rtn!S92:S151)),CORREL(ETL_Rtn!$C92:$C151,ETL_Rtn!S92:S151),"")</f>
        <v>0.18772341460754155</v>
      </c>
      <c r="Z141" s="85">
        <f ca="1">IF(ISNUMBER(CORREL(ETL_Rtn!$C92:$C151,ETL_Rtn!T92:T151)),CORREL(ETL_Rtn!$C92:$C151,ETL_Rtn!T92:T151),"")</f>
        <v>0.40655530713567245</v>
      </c>
      <c r="AA141" s="85">
        <f ca="1">IF(ISNUMBER(CORREL(ETL_Rtn!$C92:$C151,ETL_Rtn!U92:U151)),CORREL(ETL_Rtn!$C92:$C151,ETL_Rtn!U92:U151),"")</f>
        <v>-2.2242047796403781E-2</v>
      </c>
      <c r="AB141" s="85">
        <f ca="1">IF(ISNUMBER(CORREL(ETL_Rtn!$C92:$C151,ETL_Rtn!V92:V151)),CORREL(ETL_Rtn!$C92:$C151,ETL_Rtn!V92:V151),"")</f>
        <v>-0.29065919961693626</v>
      </c>
      <c r="AC141" s="85">
        <f ca="1">IF(ISNUMBER(CORREL(ETL_Rtn!$C92:$C151,ETL_Rtn!W92:W151)),CORREL(ETL_Rtn!$C92:$C151,ETL_Rtn!W92:W151),"")</f>
        <v>-0.1878521590593269</v>
      </c>
      <c r="AD141" s="85">
        <f ca="1">IF(ISNUMBER(CORREL(ETL_Rtn!$C92:$C151,ETL_Rtn!X92:X151)),CORREL(ETL_Rtn!$C92:$C151,ETL_Rtn!X92:X151),"")</f>
        <v>-0.1764605056444587</v>
      </c>
      <c r="AE141" s="85">
        <f ca="1">IF(ISNUMBER(CORREL(ETL_Rtn!$C92:$C151,ETL_Rtn!Y92:Y151)),CORREL(ETL_Rtn!$C92:$C151,ETL_Rtn!Y92:Y151),"")</f>
        <v>-0.21809189102569573</v>
      </c>
      <c r="AF141" s="85">
        <f ca="1">IF(ISNUMBER(CORREL(ETL_Rtn!$C92:$C151,ETL_Rtn!Z92:Z151)),CORREL(ETL_Rtn!$C92:$C151,ETL_Rtn!Z92:Z151),"")</f>
        <v>-0.33965388339101948</v>
      </c>
      <c r="AG141" s="85">
        <f ca="1">IF(ISNUMBER(CORREL(ETL_Rtn!$C92:$C151,ETL_Rtn!AA92:AA151)),CORREL(ETL_Rtn!$C92:$C151,ETL_Rtn!AA92:AA151),"")</f>
        <v>-0.36524621699713283</v>
      </c>
      <c r="AH141" s="85">
        <f ca="1">IF(ISNUMBER(CORREL(ETL_Rtn!$C92:$C151,ETL_Rtn!AB92:AB151)),CORREL(ETL_Rtn!$C92:$C151,ETL_Rtn!AB92:AB151),"")</f>
        <v>-0.32867155862792663</v>
      </c>
      <c r="AI141" s="85">
        <f ca="1">IF(ISNUMBER(CORREL(ETL_Rtn!$C92:$C151,ETL_Rtn!AC92:AC151)),CORREL(ETL_Rtn!$C92:$C151,ETL_Rtn!AC92:AC151),"")</f>
        <v>0.13607658200897102</v>
      </c>
      <c r="AJ141" s="85">
        <f ca="1">IF(ISNUMBER(CORREL(ETL_Rtn!$C92:$C151,ETL_Rtn!AD92:AD151)),CORREL(ETL_Rtn!$C92:$C151,ETL_Rtn!AD92:AD151),"")</f>
        <v>8.9052620421012377E-2</v>
      </c>
      <c r="AK141" s="85">
        <f ca="1">IF(ISNUMBER(CORREL(ETL_Rtn!$C92:$C151,ETL_Rtn!AE92:AE151)),CORREL(ETL_Rtn!$C92:$C151,ETL_Rtn!AE92:AE151),"")</f>
        <v>-0.27713957869089151</v>
      </c>
      <c r="AL141" s="85">
        <f ca="1">IF(ISNUMBER(CORREL(ETL_Rtn!$C92:$C151,ETL_Rtn!AF92:AF151)),CORREL(ETL_Rtn!$C92:$C151,ETL_Rtn!AF92:AF151),"")</f>
        <v>-0.28816281284341266</v>
      </c>
      <c r="AM141" s="85">
        <f ca="1">IF(ISNUMBER(CORREL(ETL_Rtn!$C92:$C151,ETL_Rtn!AG92:AG151)),CORREL(ETL_Rtn!$C92:$C151,ETL_Rtn!AG92:AG151),"")</f>
        <v>-8.2575907752857419E-2</v>
      </c>
      <c r="AN141" s="85">
        <f ca="1">IF(ISNUMBER(CORREL(ETL_Rtn!$C92:$C151,ETL_Rtn!AH92:AH151)),CORREL(ETL_Rtn!$C92:$C151,ETL_Rtn!AH92:AH151),"")</f>
        <v>-0.22434443603332943</v>
      </c>
      <c r="AO141" s="85">
        <f ca="1">IF(ISNUMBER(CORREL(ETL_Rtn!$C92:$C151,ETL_Rtn!AI92:AI151)),CORREL(ETL_Rtn!$C92:$C151,ETL_Rtn!AI92:AI151),"")</f>
        <v>-0.32893034354706957</v>
      </c>
      <c r="AP141" s="85">
        <f ca="1">IF(ISNUMBER(CORREL(ETL_Rtn!$C92:$C151,ETL_Rtn!AJ92:AJ151)),CORREL(ETL_Rtn!$C92:$C151,ETL_Rtn!AJ92:AJ151),"")</f>
        <v>-0.26775138477374349</v>
      </c>
      <c r="AQ141" s="85">
        <f ca="1">IF(ISNUMBER(CORREL(ETL_Rtn!$C92:$C151,ETL_Rtn!AK92:AK151)),CORREL(ETL_Rtn!$C92:$C151,ETL_Rtn!AK92:AK151),"")</f>
        <v>-0.27981427406171694</v>
      </c>
      <c r="AR141" s="85">
        <f ca="1">IF(ISNUMBER(CORREL(ETL_Rtn!$C92:$C151,ETL_Rtn!AL92:AL151)),CORREL(ETL_Rtn!$C92:$C151,ETL_Rtn!AL92:AL151),"")</f>
        <v>-0.20421661750702502</v>
      </c>
      <c r="AS141" s="85">
        <f ca="1">IF(ISNUMBER(CORREL(ETL_Rtn!$C92:$C151,ETL_Rtn!AM92:AM151)),CORREL(ETL_Rtn!$C92:$C151,ETL_Rtn!AM92:AM151),"")</f>
        <v>0.3444684991815164</v>
      </c>
      <c r="AT141" s="85">
        <f ca="1">IF(ISNUMBER(CORREL(ETL_Rtn!$C92:$C151,ETL_Rtn!AN92:AN151)),CORREL(ETL_Rtn!$C92:$C151,ETL_Rtn!AN92:AN151),"")</f>
        <v>0.33728378779747098</v>
      </c>
      <c r="AU141" s="85">
        <f ca="1">IF(ISNUMBER(CORREL(ETL_Rtn!$C92:$C151,ETL_Rtn!AO92:AO151)),CORREL(ETL_Rtn!$C92:$C151,ETL_Rtn!AO92:AO151),"")</f>
        <v>-4.1815471125850552E-2</v>
      </c>
      <c r="AV141" s="85">
        <f ca="1">IF(ISNUMBER(CORREL(ETL_Rtn!$C92:$C151,ETL_Rtn!AP92:AP151)),CORREL(ETL_Rtn!$C92:$C151,ETL_Rtn!AP92:AP151),"")</f>
        <v>0.19058842094478964</v>
      </c>
      <c r="AW141" s="85">
        <f ca="1">IF(ISNUMBER(CORREL(ETL_Rtn!$C92:$C151,ETL_Rtn!AQ92:AQ151)),CORREL(ETL_Rtn!$C92:$C151,ETL_Rtn!AQ92:AQ151),"")</f>
        <v>0.37498891886502789</v>
      </c>
      <c r="AX141" s="85">
        <f ca="1">IF(ISNUMBER(CORREL(ETL_Rtn!$C92:$C151,ETL_Rtn!AR92:AR151)),CORREL(ETL_Rtn!$C92:$C151,ETL_Rtn!AR92:AR151),"")</f>
        <v>0.4790256401522226</v>
      </c>
      <c r="AY141" s="85">
        <f ca="1">IF(ISNUMBER(CORREL(ETL_Rtn!$C92:$C151,ETL_Rtn!AS92:AS151)),CORREL(ETL_Rtn!$C92:$C151,ETL_Rtn!AS92:AS151),"")</f>
        <v>-0.15890084614156924</v>
      </c>
      <c r="AZ141" s="85">
        <f ca="1">IF(ISNUMBER(CORREL(ETL_Rtn!$C92:$C151,ETL_Rtn!AT92:AT151)),CORREL(ETL_Rtn!$C92:$C151,ETL_Rtn!AT92:AT151),"")</f>
        <v>3.1038043122983125E-2</v>
      </c>
      <c r="BA141" s="85">
        <f ca="1">IF(ISNUMBER(CORREL(ETL_Rtn!$C92:$C151,ETL_Rtn!AU92:AU151)),CORREL(ETL_Rtn!$C92:$C151,ETL_Rtn!AU92:AU151),"")</f>
        <v>-0.20436939234815449</v>
      </c>
      <c r="BB141" s="85">
        <f ca="1">IF(ISNUMBER(CORREL(ETL_Rtn!$C92:$C151,ETL_Rtn!AV92:AV151)),CORREL(ETL_Rtn!$C92:$C151,ETL_Rtn!AV92:AV151),"")</f>
        <v>-0.19849704097655954</v>
      </c>
      <c r="BC141" s="85">
        <f ca="1">IF(ISNUMBER(CORREL(ETL_Rtn!$C92:$C151,ETL_Rtn!AW92:AW151)),CORREL(ETL_Rtn!$C92:$C151,ETL_Rtn!AW92:AW151),"")</f>
        <v>-0.12153334915632059</v>
      </c>
      <c r="BD141" s="85">
        <f ca="1">IF(ISNUMBER(CORREL(ETL_Rtn!$C92:$C151,ETL_Rtn!AX92:AX151)),CORREL(ETL_Rtn!$C92:$C151,ETL_Rtn!AX92:AX151),"")</f>
        <v>-9.9144034335427358E-2</v>
      </c>
      <c r="BE141" s="85">
        <f ca="1">IF(ISNUMBER(CORREL(ETL_Rtn!$C92:$C151,ETL_Rtn!AY92:AY151)),CORREL(ETL_Rtn!$C92:$C151,ETL_Rtn!AY92:AY151),"")</f>
        <v>-4.0312238121886945E-2</v>
      </c>
      <c r="BF141" s="85">
        <f ca="1">IF(ISNUMBER(CORREL(ETL_Rtn!$C92:$C151,ETL_Rtn!AZ92:AZ151)),CORREL(ETL_Rtn!$C92:$C151,ETL_Rtn!AZ92:AZ151),"")</f>
        <v>-0.28162064136058501</v>
      </c>
      <c r="BG141" s="85">
        <f ca="1">IF(ISNUMBER(CORREL(ETL_Rtn!$C92:$C151,ETL_Rtn!BA92:BA151)),CORREL(ETL_Rtn!$C92:$C151,ETL_Rtn!BA92:BA151),"")</f>
        <v>-0.32216748085331182</v>
      </c>
      <c r="BH141" s="85">
        <f ca="1">IF(ISNUMBER(CORREL(ETL_Rtn!$C92:$C151,ETL_Rtn!BB92:BB151)),CORREL(ETL_Rtn!$C92:$C151,ETL_Rtn!BB92:BB151),"")</f>
        <v>-0.27191968697908592</v>
      </c>
      <c r="BI141" s="85">
        <f ca="1">IF(ISNUMBER(CORREL(ETL_Rtn!$C92:$C151,ETL_Rtn!BC92:BC151)),CORREL(ETL_Rtn!$C92:$C151,ETL_Rtn!BC92:BC151),"")</f>
        <v>-0.21965164805976556</v>
      </c>
      <c r="BJ141" s="85">
        <f ca="1">IF(ISNUMBER(CORREL(ETL_Rtn!$C92:$C151,ETL_Rtn!BD92:BD151)),CORREL(ETL_Rtn!$C92:$C151,ETL_Rtn!BD92:BD151),"")</f>
        <v>-0.39372769848744843</v>
      </c>
      <c r="BK141" s="85">
        <f ca="1">IF(ISNUMBER(CORREL(ETL_Rtn!$C92:$C151,ETL_Rtn!BE92:BE151)),CORREL(ETL_Rtn!$C92:$C151,ETL_Rtn!BE92:BE151),"")</f>
        <v>-0.24626362950659994</v>
      </c>
      <c r="BL141" s="85">
        <f ca="1">IF(ISNUMBER(CORREL(ETL_Rtn!$C92:$C151,ETL_Rtn!BF92:BF151)),CORREL(ETL_Rtn!$C92:$C151,ETL_Rtn!BF92:BF151),"")</f>
        <v>9.7735644681112108E-2</v>
      </c>
      <c r="BM141" s="85">
        <f ca="1">IF(ISNUMBER(CORREL(ETL_Rtn!$C92:$C151,ETL_Rtn!BG92:BG151)),CORREL(ETL_Rtn!$C92:$C151,ETL_Rtn!BG92:BG151),"")</f>
        <v>-9.7826671357523376E-2</v>
      </c>
      <c r="BN141" s="85">
        <f ca="1">IF(ISNUMBER(CORREL(ETL_Rtn!$C92:$C151,ETL_Rtn!BH92:BH151)),CORREL(ETL_Rtn!$C92:$C151,ETL_Rtn!BH92:BH151),"")</f>
        <v>3.4064909382697656E-2</v>
      </c>
      <c r="BO141" s="85">
        <f ca="1">IF(ISNUMBER(CORREL(ETL_Rtn!$C92:$C151,ETL_Rtn!BI92:BI151)),CORREL(ETL_Rtn!$C92:$C151,ETL_Rtn!BI92:BI151),"")</f>
        <v>-6.3503570191248146E-3</v>
      </c>
      <c r="BP141" s="85">
        <f ca="1">IF(ISNUMBER(CORREL(ETL_Rtn!$C92:$C151,ETL_Rtn!BJ92:BJ151)),CORREL(ETL_Rtn!$C92:$C151,ETL_Rtn!BJ92:BJ151),"")</f>
        <v>-0.18553209816398794</v>
      </c>
      <c r="BQ141" s="85">
        <f ca="1">IF(ISNUMBER(CORREL(ETL_Rtn!$C92:$C151,ETL_Rtn!BK92:BK151)),CORREL(ETL_Rtn!$C92:$C151,ETL_Rtn!BK92:BK151),"")</f>
        <v>0.15130319478201154</v>
      </c>
      <c r="BR141" s="85">
        <f ca="1">IF(ISNUMBER(CORREL(ETL_Rtn!$C92:$C151,ETL_Rtn!BL92:BL151)),CORREL(ETL_Rtn!$C92:$C151,ETL_Rtn!BL92:BL151),"")</f>
        <v>7.0404775071421496E-2</v>
      </c>
      <c r="BS141" s="85">
        <f ca="1">IF(ISNUMBER(CORREL(ETL_Rtn!$C92:$C151,ETL_Rtn!BM92:BM151)),CORREL(ETL_Rtn!$C92:$C151,ETL_Rtn!BM92:BM151),"")</f>
        <v>0.11878591574806475</v>
      </c>
      <c r="BT141" s="85">
        <f ca="1">IF(ISNUMBER(CORREL(ETL_Rtn!$C92:$C151,ETL_Rtn!BN92:BN151)),CORREL(ETL_Rtn!$C92:$C151,ETL_Rtn!BN92:BN151),"")</f>
        <v>0.31944822222494906</v>
      </c>
      <c r="BU141" s="85">
        <f ca="1">IF(ISNUMBER(CORREL(ETL_Rtn!$C92:$C151,ETL_Rtn!BO92:BO151)),CORREL(ETL_Rtn!$C92:$C151,ETL_Rtn!BO92:BO151),"")</f>
        <v>3.1570217687795598E-3</v>
      </c>
      <c r="BV141" s="85">
        <f ca="1">IF(ISNUMBER(CORREL(ETL_Rtn!$C92:$C151,ETL_Rtn!BP92:BP151)),CORREL(ETL_Rtn!$C92:$C151,ETL_Rtn!BP92:BP151),"")</f>
        <v>5.4591340869262622E-2</v>
      </c>
      <c r="BW141" s="85">
        <f ca="1">IF(ISNUMBER(CORREL(ETL_Rtn!$C92:$C151,ETL_Rtn!BQ92:BQ151)),CORREL(ETL_Rtn!$C92:$C151,ETL_Rtn!BQ92:BQ151),"")</f>
        <v>-0.35496685299403236</v>
      </c>
      <c r="BY141" s="85">
        <f ca="1">VLOOKUP($E141,ETL_Price!$B$5:$CB$187,Main!BY$51,0)</f>
        <v>2578.85</v>
      </c>
      <c r="BZ141" s="85">
        <f ca="1">VLOOKUP($E141,ETL_Price!$B$5:$CB$187,Main!BZ$51,0)</f>
        <v>3547.46</v>
      </c>
      <c r="CA141" s="85">
        <f ca="1">VLOOKUP($E141,ETL_Price!$B$5:$CB$187,Main!CA$51,0)</f>
        <v>73437.279999999999</v>
      </c>
      <c r="CB141" s="85">
        <f ca="1">VLOOKUP($E141,ETL_Price!$B$5:$CB$187,Main!CB$51,0)</f>
        <v>22396.799999999999</v>
      </c>
      <c r="CC141" s="85">
        <f ca="1">VLOOKUP($E141,ETL_Price!$B$5:$CB$187,Main!CC$51,0)</f>
        <v>29199.040000000001</v>
      </c>
      <c r="CD141" s="85">
        <f ca="1">VLOOKUP($E141,ETL_Price!$B$5:$CB$187,Main!CD$51,0)</f>
        <v>11608.73</v>
      </c>
      <c r="CE141" s="85">
        <f ca="1">VLOOKUP($E141,ETL_Price!$B$5:$CB$187,Main!CE$51,0)</f>
        <v>2150.4699999999998</v>
      </c>
      <c r="CF141" s="85">
        <f ca="1">VLOOKUP($E141,ETL_Price!$B$5:$CB$187,Main!CF$51,0)</f>
        <v>2404.21</v>
      </c>
      <c r="CG141" s="85">
        <f ca="1">VLOOKUP($E141,ETL_Price!$B$5:$CB$187,Main!CG$51,0)</f>
        <v>208.8835</v>
      </c>
      <c r="CH141" s="85">
        <f ca="1">VLOOKUP($E141,ETL_Price!$B$5:$CB$187,Main!CH$51,0)</f>
        <v>267.27999999999997</v>
      </c>
      <c r="CI141" s="85">
        <f ca="1">VLOOKUP($E141,ETL_Price!$B$5:$CB$187,Main!CI$51,0)</f>
        <v>248.9</v>
      </c>
      <c r="CJ141" s="85">
        <f ca="1">VLOOKUP($E141,ETL_Price!$B$5:$CB$187,Main!CJ$51,0)</f>
        <v>228.57</v>
      </c>
      <c r="CK141" s="85">
        <f ca="1">VLOOKUP($E141,ETL_Price!$B$5:$CB$187,Main!CK$51,0)</f>
        <v>229.0153</v>
      </c>
      <c r="CL141" s="85">
        <f ca="1">VLOOKUP($E141,ETL_Price!$B$5:$CB$187,Main!CL$51,0)</f>
        <v>222.58850000000001</v>
      </c>
      <c r="CM141" s="85">
        <f ca="1">VLOOKUP($E141,ETL_Price!$B$5:$CB$187,Main!CM$51,0)</f>
        <v>121.0822</v>
      </c>
      <c r="CN141" s="85">
        <f ca="1">VLOOKUP($E141,ETL_Price!$B$5:$CB$187,Main!CN$51,0)</f>
        <v>220.59350000000001</v>
      </c>
      <c r="CO141" s="85">
        <f ca="1">VLOOKUP($E141,ETL_Price!$B$5:$CB$187,Main!CO$51,0)</f>
        <v>67.37</v>
      </c>
      <c r="CP141" s="85">
        <f ca="1">VLOOKUP($E141,ETL_Price!$B$5:$CB$187,Main!CP$51,0)</f>
        <v>131.22999999999999</v>
      </c>
      <c r="CQ141" s="85">
        <f ca="1">VLOOKUP($E141,ETL_Price!$B$5:$CB$187,Main!CQ$51,0)</f>
        <v>480.3809</v>
      </c>
      <c r="CR141" s="85">
        <f ca="1">VLOOKUP($E141,ETL_Price!$B$5:$CB$187,Main!CR$51,0)</f>
        <v>216.97329999999999</v>
      </c>
      <c r="CS141" s="85">
        <f ca="1">VLOOKUP($E141,ETL_Price!$B$5:$CB$187,Main!CS$51,0)</f>
        <v>254.46799999999999</v>
      </c>
      <c r="CT141" s="85">
        <f ca="1">VLOOKUP($E141,ETL_Price!$B$5:$CB$187,Main!CT$51,0)</f>
        <v>2039.59</v>
      </c>
      <c r="CU141" s="85">
        <f ca="1">VLOOKUP($E141,ETL_Price!$B$5:$CB$187,Main!CU$51,0)</f>
        <v>2198.09</v>
      </c>
      <c r="CV141" s="85">
        <f ca="1">VLOOKUP($E141,ETL_Price!$B$5:$CB$187,Main!CV$51,0)</f>
        <v>2872.99</v>
      </c>
      <c r="CW141" s="85">
        <f ca="1">VLOOKUP($E141,ETL_Price!$B$5:$CB$187,Main!CW$51,0)</f>
        <v>149.48609999999999</v>
      </c>
      <c r="CX141" s="85">
        <f ca="1">VLOOKUP($E141,ETL_Price!$B$5:$CB$187,Main!CX$51,0)</f>
        <v>1295.2317</v>
      </c>
      <c r="CY141" s="85">
        <f ca="1">VLOOKUP($E141,ETL_Price!$B$5:$CB$187,Main!CY$51,0)</f>
        <v>214.33879999999999</v>
      </c>
      <c r="CZ141" s="85">
        <f ca="1">VLOOKUP($E141,ETL_Price!$B$5:$CB$187,Main!CZ$51,0)</f>
        <v>191.0924</v>
      </c>
      <c r="DA141" s="85">
        <f ca="1">VLOOKUP($E141,ETL_Price!$B$5:$CB$187,Main!DA$51,0)</f>
        <v>286.47809999999998</v>
      </c>
      <c r="DB141" s="85">
        <f ca="1">VLOOKUP($E141,ETL_Price!$B$5:$CB$187,Main!DB$51,0)</f>
        <v>203.4795</v>
      </c>
      <c r="DC141" s="85">
        <f ca="1">VLOOKUP($E141,ETL_Price!$B$5:$CB$187,Main!DC$51,0)</f>
        <v>203.3227</v>
      </c>
      <c r="DD141" s="85">
        <f ca="1">VLOOKUP($E141,ETL_Price!$B$5:$CB$187,Main!DD$51,0)</f>
        <v>225.40450000000001</v>
      </c>
      <c r="DE141" s="85">
        <f ca="1">VLOOKUP($E141,ETL_Price!$B$5:$CB$187,Main!DE$51,0)</f>
        <v>219.4598</v>
      </c>
      <c r="DF141" s="85">
        <f ca="1">VLOOKUP($E141,ETL_Price!$B$5:$CB$187,Main!DF$51,0)</f>
        <v>284.43509999999998</v>
      </c>
      <c r="DG141" s="85">
        <f ca="1">VLOOKUP($E141,ETL_Price!$B$5:$CB$187,Main!DG$51,0)</f>
        <v>2.3435000000000001</v>
      </c>
      <c r="DH141" s="85">
        <f ca="1">VLOOKUP($E141,ETL_Price!$B$5:$CB$187,Main!DH$51,0)</f>
        <v>0.36099999999999999</v>
      </c>
      <c r="DI141" s="85">
        <f ca="1">VLOOKUP($E141,ETL_Price!$B$5:$CB$187,Main!DI$51,0)</f>
        <v>1.8138000000000001</v>
      </c>
      <c r="DJ141" s="85">
        <f ca="1">VLOOKUP($E141,ETL_Price!$B$5:$CB$187,Main!DJ$51,0)</f>
        <v>1.8858000000000001</v>
      </c>
      <c r="DK141" s="85">
        <f ca="1">VLOOKUP($E141,ETL_Price!$B$5:$CB$187,Main!DK$51,0)</f>
        <v>2.2250999999999999</v>
      </c>
      <c r="DL141" s="85">
        <f ca="1">VLOOKUP($E141,ETL_Price!$B$5:$CB$187,Main!DL$51,0)</f>
        <v>1.3940000000000001</v>
      </c>
      <c r="DM141" s="85">
        <f ca="1">VLOOKUP($E141,ETL_Price!$B$5:$CB$187,Main!DM$51,0)</f>
        <v>34.570399999999999</v>
      </c>
      <c r="DN141" s="85">
        <f ca="1">VLOOKUP($E141,ETL_Price!$B$5:$CB$187,Main!DN$51,0)</f>
        <v>-0.63</v>
      </c>
      <c r="DO141" s="85">
        <f ca="1">VLOOKUP($E141,ETL_Price!$B$5:$CB$187,Main!DO$51,0)</f>
        <v>244.959</v>
      </c>
      <c r="DP141" s="85">
        <f ca="1">VLOOKUP($E141,ETL_Price!$B$5:$CB$187,Main!DP$51,0)</f>
        <v>119.392</v>
      </c>
      <c r="DQ141" s="85">
        <f ca="1">VLOOKUP($E141,ETL_Price!$B$5:$CB$187,Main!DQ$51,0)</f>
        <v>55.35</v>
      </c>
      <c r="DR141" s="85">
        <f ca="1">VLOOKUP($E141,ETL_Price!$B$5:$CB$187,Main!DR$51,0)</f>
        <v>326.94299999999998</v>
      </c>
      <c r="DS141" s="85">
        <f ca="1">VLOOKUP($E141,ETL_Price!$B$5:$CB$187,Main!DS$51,0)</f>
        <v>184.16499999999999</v>
      </c>
      <c r="DT141" s="85">
        <f ca="1">VLOOKUP($E141,ETL_Price!$B$5:$CB$187,Main!DT$51,0)</f>
        <v>227.51169999999999</v>
      </c>
      <c r="DU141" s="85">
        <f ca="1">VLOOKUP($E141,ETL_Price!$B$5:$CB$187,Main!DU$51,0)</f>
        <v>161.369</v>
      </c>
      <c r="DV141" s="85">
        <f ca="1">VLOOKUP($E141,ETL_Price!$B$5:$CB$187,Main!DV$51,0)</f>
        <v>443.6318</v>
      </c>
      <c r="DW141" s="85">
        <f ca="1">VLOOKUP($E141,ETL_Price!$B$5:$CB$187,Main!DW$51,0)</f>
        <v>11.43</v>
      </c>
      <c r="DX141" s="85">
        <f ca="1">VLOOKUP($E141,ETL_Price!$B$5:$CB$187,Main!DX$51,0)</f>
        <v>16.32</v>
      </c>
      <c r="DY141" s="85">
        <f ca="1">VLOOKUP($E141,ETL_Price!$B$5:$CB$187,Main!DY$51,0)</f>
        <v>7.4</v>
      </c>
      <c r="DZ141" s="85">
        <f ca="1">VLOOKUP($E141,ETL_Price!$B$5:$CB$187,Main!DZ$51,0)</f>
        <v>4.2474999999999996</v>
      </c>
      <c r="EA141" s="85">
        <f ca="1">VLOOKUP($E141,ETL_Price!$B$5:$CB$187,Main!EA$51,0)</f>
        <v>1296.5</v>
      </c>
      <c r="EB141" s="85">
        <f ca="1">VLOOKUP($E141,ETL_Price!$B$5:$CB$187,Main!EB$51,0)</f>
        <v>17.373000000000001</v>
      </c>
      <c r="EC141" s="85">
        <f ca="1">VLOOKUP($E141,ETL_Price!$B$5:$CB$187,Main!EC$51,0)</f>
        <v>56.55</v>
      </c>
      <c r="ED141" s="85">
        <f ca="1">VLOOKUP($E141,ETL_Price!$B$5:$CB$187,Main!ED$51,0)</f>
        <v>6.6364999999999998</v>
      </c>
      <c r="EE141" s="85">
        <f ca="1">VLOOKUP($E141,ETL_Price!$B$5:$CB$187,Main!EE$51,0)</f>
        <v>108.14</v>
      </c>
      <c r="EF141" s="85">
        <f ca="1">VLOOKUP($E141,ETL_Price!$B$5:$CB$187,Main!EF$51,0)</f>
        <v>1.179</v>
      </c>
      <c r="EG141" s="85">
        <f ca="1">VLOOKUP($E141,ETL_Price!$B$5:$CB$187,Main!EG$51,0)</f>
        <v>1.3214999999999999</v>
      </c>
      <c r="EH141" s="85">
        <f ca="1">VLOOKUP($E141,ETL_Price!$B$5:$CB$187,Main!EH$51,0)</f>
        <v>112.1</v>
      </c>
      <c r="EI141" s="85">
        <f ca="1">VLOOKUP($E141,ETL_Price!$B$5:$CB$187,Main!EI$51,0)</f>
        <v>59.078299999999999</v>
      </c>
      <c r="EJ141" s="85">
        <f ca="1">VLOOKUP($E141,ETL_Price!$B$5:$CB$187,Main!EJ$51,0)</f>
        <v>13.998100000000001</v>
      </c>
      <c r="EK141" s="85">
        <f ca="1">VLOOKUP($E141,ETL_Price!$B$5:$CB$187,Main!EK$51,0)</f>
        <v>3.2591999999999999</v>
      </c>
    </row>
    <row r="142" spans="3:141">
      <c r="C142" s="85">
        <f>MATCH(E142,ETL_Price!$B$5:$B$187,0)</f>
        <v>89</v>
      </c>
      <c r="E142" s="119">
        <f>IF(ISNUMBER(Equities!$C94),Equities!B94,"")</f>
        <v>43055</v>
      </c>
      <c r="F142" s="120">
        <f ca="1">IF(ISNUMBER(OFFSET(INDIRECT($F$50),Main!$C142,1)),OFFSET(INDIRECT($F$50),Main!$C142,1)/100,"")</f>
        <v>0.14144100000000001</v>
      </c>
      <c r="G142" s="120">
        <f ca="1">IF(ISNUMBER(VLOOKUP($E142,ETL_Price!$B$5:$DV$187,G$50,0)),VLOOKUP($E142,ETL_Price!$B$5:$DV$187,G$50,0)/100,"")</f>
        <v>5.2199999999999996E-2</v>
      </c>
      <c r="H142" s="120">
        <f ca="1">IF(ISNUMBER(VLOOKUP($E142,ETL_Price!$B$5:$DV$187,H$50,0)),VLOOKUP($E142,ETL_Price!$B$5:$DV$187,H$50,0)/100,"")</f>
        <v>0.11689999999999999</v>
      </c>
      <c r="I142" s="120">
        <f ca="1">IF(ISNUMBER(VLOOKUP($E142,ETL_Price!$B$5:$DV$187,I$50,0)),VLOOKUP($E142,ETL_Price!$B$5:$DV$187,I$50,0)/100,"")</f>
        <v>0.15970000000000001</v>
      </c>
      <c r="K142" s="85">
        <f ca="1">IF(ISNUMBER(CORREL(ETL_Rtn!$C93:$C152,ETL_Rtn!E93:E152)),CORREL(ETL_Rtn!$C93:$C152,ETL_Rtn!E93:E152),"")</f>
        <v>0.37765491126525447</v>
      </c>
      <c r="L142" s="85">
        <f ca="1">IF(ISNUMBER(CORREL(ETL_Rtn!$C93:$C152,ETL_Rtn!F93:F152)),CORREL(ETL_Rtn!$C93:$C152,ETL_Rtn!F93:F152),"")</f>
        <v>2.616996545502262E-2</v>
      </c>
      <c r="M142" s="85">
        <f ca="1">IF(ISNUMBER(CORREL(ETL_Rtn!$C93:$C152,ETL_Rtn!G93:G152)),CORREL(ETL_Rtn!$C93:$C152,ETL_Rtn!G93:G152),"")</f>
        <v>0.34414025512324831</v>
      </c>
      <c r="N142" s="85">
        <f ca="1">IF(ISNUMBER(CORREL(ETL_Rtn!$C93:$C152,ETL_Rtn!H93:H152)),CORREL(ETL_Rtn!$C93:$C152,ETL_Rtn!H93:H152),"")</f>
        <v>0.2014821017401856</v>
      </c>
      <c r="O142" s="85">
        <f ca="1">IF(ISNUMBER(CORREL(ETL_Rtn!$C93:$C152,ETL_Rtn!I93:I152)),CORREL(ETL_Rtn!$C93:$C152,ETL_Rtn!I93:I152),"")</f>
        <v>0.78318218047827215</v>
      </c>
      <c r="P142" s="85">
        <f ca="1">IF(ISNUMBER(CORREL(ETL_Rtn!$C93:$C152,ETL_Rtn!J93:J152)),CORREL(ETL_Rtn!$C93:$C152,ETL_Rtn!J93:J152),"")</f>
        <v>0.72452930970141827</v>
      </c>
      <c r="Q142" s="85">
        <f ca="1">IF(ISNUMBER(CORREL(ETL_Rtn!$C93:$C152,ETL_Rtn!K93:K152)),CORREL(ETL_Rtn!$C93:$C152,ETL_Rtn!K93:K152),"")</f>
        <v>0.37905892126508423</v>
      </c>
      <c r="R142" s="85">
        <f ca="1">IF(ISNUMBER(CORREL(ETL_Rtn!$C93:$C152,ETL_Rtn!L93:L152)),CORREL(ETL_Rtn!$C93:$C152,ETL_Rtn!L93:L152),"")</f>
        <v>0.43460032004323829</v>
      </c>
      <c r="S142" s="85">
        <f ca="1">IF(ISNUMBER(CORREL(ETL_Rtn!$C93:$C152,ETL_Rtn!M93:M152)),CORREL(ETL_Rtn!$C93:$C152,ETL_Rtn!M93:M152),"")</f>
        <v>0.13885040015405858</v>
      </c>
      <c r="T142" s="85">
        <f ca="1">IF(ISNUMBER(CORREL(ETL_Rtn!$C93:$C152,ETL_Rtn!N93:N152)),CORREL(ETL_Rtn!$C93:$C152,ETL_Rtn!N93:N152),"")</f>
        <v>0.29103867968457992</v>
      </c>
      <c r="U142" s="85">
        <f ca="1">IF(ISNUMBER(CORREL(ETL_Rtn!$C93:$C152,ETL_Rtn!O93:O152)),CORREL(ETL_Rtn!$C93:$C152,ETL_Rtn!O93:O152),"")</f>
        <v>6.9883020812195162E-2</v>
      </c>
      <c r="V142" s="85">
        <f ca="1">IF(ISNUMBER(CORREL(ETL_Rtn!$C93:$C152,ETL_Rtn!P93:P152)),CORREL(ETL_Rtn!$C93:$C152,ETL_Rtn!P93:P152),"")</f>
        <v>0.38916000276858348</v>
      </c>
      <c r="W142" s="85">
        <f ca="1">IF(ISNUMBER(CORREL(ETL_Rtn!$C93:$C152,ETL_Rtn!Q93:Q152)),CORREL(ETL_Rtn!$C93:$C152,ETL_Rtn!Q93:Q152),"")</f>
        <v>0.12825613560420335</v>
      </c>
      <c r="X142" s="85">
        <f ca="1">IF(ISNUMBER(CORREL(ETL_Rtn!$C93:$C152,ETL_Rtn!R93:R152)),CORREL(ETL_Rtn!$C93:$C152,ETL_Rtn!R93:R152),"")</f>
        <v>0.16467689033086486</v>
      </c>
      <c r="Y142" s="85">
        <f ca="1">IF(ISNUMBER(CORREL(ETL_Rtn!$C93:$C152,ETL_Rtn!S93:S152)),CORREL(ETL_Rtn!$C93:$C152,ETL_Rtn!S93:S152),"")</f>
        <v>0.1869926655171103</v>
      </c>
      <c r="Z142" s="85">
        <f ca="1">IF(ISNUMBER(CORREL(ETL_Rtn!$C93:$C152,ETL_Rtn!T93:T152)),CORREL(ETL_Rtn!$C93:$C152,ETL_Rtn!T93:T152),"")</f>
        <v>0.40531220145128483</v>
      </c>
      <c r="AA142" s="85">
        <f ca="1">IF(ISNUMBER(CORREL(ETL_Rtn!$C93:$C152,ETL_Rtn!U93:U152)),CORREL(ETL_Rtn!$C93:$C152,ETL_Rtn!U93:U152),"")</f>
        <v>-1.8591125938967196E-2</v>
      </c>
      <c r="AB142" s="85">
        <f ca="1">IF(ISNUMBER(CORREL(ETL_Rtn!$C93:$C152,ETL_Rtn!V93:V152)),CORREL(ETL_Rtn!$C93:$C152,ETL_Rtn!V93:V152),"")</f>
        <v>-0.32603610904486707</v>
      </c>
      <c r="AC142" s="85">
        <f ca="1">IF(ISNUMBER(CORREL(ETL_Rtn!$C93:$C152,ETL_Rtn!W93:W152)),CORREL(ETL_Rtn!$C93:$C152,ETL_Rtn!W93:W152),"")</f>
        <v>-0.18410491907892523</v>
      </c>
      <c r="AD142" s="85">
        <f ca="1">IF(ISNUMBER(CORREL(ETL_Rtn!$C93:$C152,ETL_Rtn!X93:X152)),CORREL(ETL_Rtn!$C93:$C152,ETL_Rtn!X93:X152),"")</f>
        <v>-0.17194032189108646</v>
      </c>
      <c r="AE142" s="85">
        <f ca="1">IF(ISNUMBER(CORREL(ETL_Rtn!$C93:$C152,ETL_Rtn!Y93:Y152)),CORREL(ETL_Rtn!$C93:$C152,ETL_Rtn!Y93:Y152),"")</f>
        <v>-0.21528353993248892</v>
      </c>
      <c r="AF142" s="85">
        <f ca="1">IF(ISNUMBER(CORREL(ETL_Rtn!$C93:$C152,ETL_Rtn!Z93:Z152)),CORREL(ETL_Rtn!$C93:$C152,ETL_Rtn!Z93:Z152),"")</f>
        <v>-0.33831581900594998</v>
      </c>
      <c r="AG142" s="85">
        <f ca="1">IF(ISNUMBER(CORREL(ETL_Rtn!$C93:$C152,ETL_Rtn!AA93:AA152)),CORREL(ETL_Rtn!$C93:$C152,ETL_Rtn!AA93:AA152),"")</f>
        <v>-0.36406930237714025</v>
      </c>
      <c r="AH142" s="85">
        <f ca="1">IF(ISNUMBER(CORREL(ETL_Rtn!$C93:$C152,ETL_Rtn!AB93:AB152)),CORREL(ETL_Rtn!$C93:$C152,ETL_Rtn!AB93:AB152),"")</f>
        <v>-0.3262748740436805</v>
      </c>
      <c r="AI142" s="85">
        <f ca="1">IF(ISNUMBER(CORREL(ETL_Rtn!$C93:$C152,ETL_Rtn!AC93:AC152)),CORREL(ETL_Rtn!$C93:$C152,ETL_Rtn!AC93:AC152),"")</f>
        <v>0.13285343152551507</v>
      </c>
      <c r="AJ142" s="85">
        <f ca="1">IF(ISNUMBER(CORREL(ETL_Rtn!$C93:$C152,ETL_Rtn!AD93:AD152)),CORREL(ETL_Rtn!$C93:$C152,ETL_Rtn!AD93:AD152),"")</f>
        <v>9.4762885072565167E-2</v>
      </c>
      <c r="AK142" s="85">
        <f ca="1">IF(ISNUMBER(CORREL(ETL_Rtn!$C93:$C152,ETL_Rtn!AE93:AE152)),CORREL(ETL_Rtn!$C93:$C152,ETL_Rtn!AE93:AE152),"")</f>
        <v>-0.27427344147606098</v>
      </c>
      <c r="AL142" s="85">
        <f ca="1">IF(ISNUMBER(CORREL(ETL_Rtn!$C93:$C152,ETL_Rtn!AF93:AF152)),CORREL(ETL_Rtn!$C93:$C152,ETL_Rtn!AF93:AF152),"")</f>
        <v>-0.2866541953093123</v>
      </c>
      <c r="AM142" s="85">
        <f ca="1">IF(ISNUMBER(CORREL(ETL_Rtn!$C93:$C152,ETL_Rtn!AG93:AG152)),CORREL(ETL_Rtn!$C93:$C152,ETL_Rtn!AG93:AG152),"")</f>
        <v>-7.1580005551109993E-2</v>
      </c>
      <c r="AN142" s="85">
        <f ca="1">IF(ISNUMBER(CORREL(ETL_Rtn!$C93:$C152,ETL_Rtn!AH93:AH152)),CORREL(ETL_Rtn!$C93:$C152,ETL_Rtn!AH93:AH152),"")</f>
        <v>-0.22082573927591939</v>
      </c>
      <c r="AO142" s="85">
        <f ca="1">IF(ISNUMBER(CORREL(ETL_Rtn!$C93:$C152,ETL_Rtn!AI93:AI152)),CORREL(ETL_Rtn!$C93:$C152,ETL_Rtn!AI93:AI152),"")</f>
        <v>-0.32609805279845822</v>
      </c>
      <c r="AP142" s="85">
        <f ca="1">IF(ISNUMBER(CORREL(ETL_Rtn!$C93:$C152,ETL_Rtn!AJ93:AJ152)),CORREL(ETL_Rtn!$C93:$C152,ETL_Rtn!AJ93:AJ152),"")</f>
        <v>-0.26460582953322676</v>
      </c>
      <c r="AQ142" s="85">
        <f ca="1">IF(ISNUMBER(CORREL(ETL_Rtn!$C93:$C152,ETL_Rtn!AK93:AK152)),CORREL(ETL_Rtn!$C93:$C152,ETL_Rtn!AK93:AK152),"")</f>
        <v>-0.27709616742883014</v>
      </c>
      <c r="AR142" s="85">
        <f ca="1">IF(ISNUMBER(CORREL(ETL_Rtn!$C93:$C152,ETL_Rtn!AL93:AL152)),CORREL(ETL_Rtn!$C93:$C152,ETL_Rtn!AL93:AL152),"")</f>
        <v>-0.20246932062450043</v>
      </c>
      <c r="AS142" s="85">
        <f ca="1">IF(ISNUMBER(CORREL(ETL_Rtn!$C93:$C152,ETL_Rtn!AM93:AM152)),CORREL(ETL_Rtn!$C93:$C152,ETL_Rtn!AM93:AM152),"")</f>
        <v>0.34204972453325078</v>
      </c>
      <c r="AT142" s="85">
        <f ca="1">IF(ISNUMBER(CORREL(ETL_Rtn!$C93:$C152,ETL_Rtn!AN93:AN152)),CORREL(ETL_Rtn!$C93:$C152,ETL_Rtn!AN93:AN152),"")</f>
        <v>0.33488854803648765</v>
      </c>
      <c r="AU142" s="85">
        <f ca="1">IF(ISNUMBER(CORREL(ETL_Rtn!$C93:$C152,ETL_Rtn!AO93:AO152)),CORREL(ETL_Rtn!$C93:$C152,ETL_Rtn!AO93:AO152),"")</f>
        <v>-4.6845329440104728E-2</v>
      </c>
      <c r="AV142" s="85">
        <f ca="1">IF(ISNUMBER(CORREL(ETL_Rtn!$C93:$C152,ETL_Rtn!AP93:AP152)),CORREL(ETL_Rtn!$C93:$C152,ETL_Rtn!AP93:AP152),"")</f>
        <v>0.18594033398628132</v>
      </c>
      <c r="AW142" s="85">
        <f ca="1">IF(ISNUMBER(CORREL(ETL_Rtn!$C93:$C152,ETL_Rtn!AQ93:AQ152)),CORREL(ETL_Rtn!$C93:$C152,ETL_Rtn!AQ93:AQ152),"")</f>
        <v>0.37267490917381996</v>
      </c>
      <c r="AX142" s="85">
        <f ca="1">IF(ISNUMBER(CORREL(ETL_Rtn!$C93:$C152,ETL_Rtn!AR93:AR152)),CORREL(ETL_Rtn!$C93:$C152,ETL_Rtn!AR93:AR152),"")</f>
        <v>0.47740905112176601</v>
      </c>
      <c r="AY142" s="85">
        <f ca="1">IF(ISNUMBER(CORREL(ETL_Rtn!$C93:$C152,ETL_Rtn!AS93:AS152)),CORREL(ETL_Rtn!$C93:$C152,ETL_Rtn!AS93:AS152),"")</f>
        <v>-0.16124638120170379</v>
      </c>
      <c r="AZ142" s="85">
        <f ca="1">IF(ISNUMBER(CORREL(ETL_Rtn!$C93:$C152,ETL_Rtn!AT93:AT152)),CORREL(ETL_Rtn!$C93:$C152,ETL_Rtn!AT93:AT152),"")</f>
        <v>3.1792299238220412E-2</v>
      </c>
      <c r="BA142" s="85">
        <f ca="1">IF(ISNUMBER(CORREL(ETL_Rtn!$C93:$C152,ETL_Rtn!AU93:AU152)),CORREL(ETL_Rtn!$C93:$C152,ETL_Rtn!AU93:AU152),"")</f>
        <v>-0.20197324471029801</v>
      </c>
      <c r="BB142" s="85">
        <f ca="1">IF(ISNUMBER(CORREL(ETL_Rtn!$C93:$C152,ETL_Rtn!AV93:AV152)),CORREL(ETL_Rtn!$C93:$C152,ETL_Rtn!AV93:AV152),"")</f>
        <v>-0.24982400704627902</v>
      </c>
      <c r="BC142" s="85">
        <f ca="1">IF(ISNUMBER(CORREL(ETL_Rtn!$C93:$C152,ETL_Rtn!AW93:AW152)),CORREL(ETL_Rtn!$C93:$C152,ETL_Rtn!AW93:AW152),"")</f>
        <v>-0.11795551716019576</v>
      </c>
      <c r="BD142" s="85">
        <f ca="1">IF(ISNUMBER(CORREL(ETL_Rtn!$C93:$C152,ETL_Rtn!AX93:AX152)),CORREL(ETL_Rtn!$C93:$C152,ETL_Rtn!AX93:AX152),"")</f>
        <v>-9.5546100965578279E-2</v>
      </c>
      <c r="BE142" s="85">
        <f ca="1">IF(ISNUMBER(CORREL(ETL_Rtn!$C93:$C152,ETL_Rtn!AY93:AY152)),CORREL(ETL_Rtn!$C93:$C152,ETL_Rtn!AY93:AY152),"")</f>
        <v>-4.6544822562963932E-2</v>
      </c>
      <c r="BF142" s="85">
        <f ca="1">IF(ISNUMBER(CORREL(ETL_Rtn!$C93:$C152,ETL_Rtn!AZ93:AZ152)),CORREL(ETL_Rtn!$C93:$C152,ETL_Rtn!AZ93:AZ152),"")</f>
        <v>-0.28486954481842258</v>
      </c>
      <c r="BG142" s="85">
        <f ca="1">IF(ISNUMBER(CORREL(ETL_Rtn!$C93:$C152,ETL_Rtn!BA93:BA152)),CORREL(ETL_Rtn!$C93:$C152,ETL_Rtn!BA93:BA152),"")</f>
        <v>-0.32288816852081986</v>
      </c>
      <c r="BH142" s="85">
        <f ca="1">IF(ISNUMBER(CORREL(ETL_Rtn!$C93:$C152,ETL_Rtn!BB93:BB152)),CORREL(ETL_Rtn!$C93:$C152,ETL_Rtn!BB93:BB152),"")</f>
        <v>-0.28148854388564098</v>
      </c>
      <c r="BI142" s="85">
        <f ca="1">IF(ISNUMBER(CORREL(ETL_Rtn!$C93:$C152,ETL_Rtn!BC93:BC152)),CORREL(ETL_Rtn!$C93:$C152,ETL_Rtn!BC93:BC152),"")</f>
        <v>-0.22588128862495827</v>
      </c>
      <c r="BJ142" s="85">
        <f ca="1">IF(ISNUMBER(CORREL(ETL_Rtn!$C93:$C152,ETL_Rtn!BD93:BD152)),CORREL(ETL_Rtn!$C93:$C152,ETL_Rtn!BD93:BD152),"")</f>
        <v>-0.41531647610237032</v>
      </c>
      <c r="BK142" s="85">
        <f ca="1">IF(ISNUMBER(CORREL(ETL_Rtn!$C93:$C152,ETL_Rtn!BE93:BE152)),CORREL(ETL_Rtn!$C93:$C152,ETL_Rtn!BE93:BE152),"")</f>
        <v>-0.24232930159906999</v>
      </c>
      <c r="BL142" s="85">
        <f ca="1">IF(ISNUMBER(CORREL(ETL_Rtn!$C93:$C152,ETL_Rtn!BF93:BF152)),CORREL(ETL_Rtn!$C93:$C152,ETL_Rtn!BF93:BF152),"")</f>
        <v>9.5406166136691034E-2</v>
      </c>
      <c r="BM142" s="85">
        <f ca="1">IF(ISNUMBER(CORREL(ETL_Rtn!$C93:$C152,ETL_Rtn!BG93:BG152)),CORREL(ETL_Rtn!$C93:$C152,ETL_Rtn!BG93:BG152),"")</f>
        <v>-8.7279429494591679E-2</v>
      </c>
      <c r="BN142" s="85">
        <f ca="1">IF(ISNUMBER(CORREL(ETL_Rtn!$C93:$C152,ETL_Rtn!BH93:BH152)),CORREL(ETL_Rtn!$C93:$C152,ETL_Rtn!BH93:BH152),"")</f>
        <v>4.6993785722641367E-2</v>
      </c>
      <c r="BO142" s="85">
        <f ca="1">IF(ISNUMBER(CORREL(ETL_Rtn!$C93:$C152,ETL_Rtn!BI93:BI152)),CORREL(ETL_Rtn!$C93:$C152,ETL_Rtn!BI93:BI152),"")</f>
        <v>5.9230028661597387E-3</v>
      </c>
      <c r="BP142" s="85">
        <f ca="1">IF(ISNUMBER(CORREL(ETL_Rtn!$C93:$C152,ETL_Rtn!BJ93:BJ152)),CORREL(ETL_Rtn!$C93:$C152,ETL_Rtn!BJ93:BJ152),"")</f>
        <v>-0.18487984960966292</v>
      </c>
      <c r="BQ142" s="85">
        <f ca="1">IF(ISNUMBER(CORREL(ETL_Rtn!$C93:$C152,ETL_Rtn!BK93:BK152)),CORREL(ETL_Rtn!$C93:$C152,ETL_Rtn!BK93:BK152),"")</f>
        <v>0.15335821680400646</v>
      </c>
      <c r="BR142" s="85">
        <f ca="1">IF(ISNUMBER(CORREL(ETL_Rtn!$C93:$C152,ETL_Rtn!BL93:BL152)),CORREL(ETL_Rtn!$C93:$C152,ETL_Rtn!BL93:BL152),"")</f>
        <v>7.4061254867304083E-2</v>
      </c>
      <c r="BS142" s="85">
        <f ca="1">IF(ISNUMBER(CORREL(ETL_Rtn!$C93:$C152,ETL_Rtn!BM93:BM152)),CORREL(ETL_Rtn!$C93:$C152,ETL_Rtn!BM93:BM152),"")</f>
        <v>0.12220319961621656</v>
      </c>
      <c r="BT142" s="85">
        <f ca="1">IF(ISNUMBER(CORREL(ETL_Rtn!$C93:$C152,ETL_Rtn!BN93:BN152)),CORREL(ETL_Rtn!$C93:$C152,ETL_Rtn!BN93:BN152),"")</f>
        <v>0.32844322196458292</v>
      </c>
      <c r="BU142" s="85">
        <f ca="1">IF(ISNUMBER(CORREL(ETL_Rtn!$C93:$C152,ETL_Rtn!BO93:BO152)),CORREL(ETL_Rtn!$C93:$C152,ETL_Rtn!BO93:BO152),"")</f>
        <v>-1.1641925653549856E-2</v>
      </c>
      <c r="BV142" s="85">
        <f ca="1">IF(ISNUMBER(CORREL(ETL_Rtn!$C93:$C152,ETL_Rtn!BP93:BP152)),CORREL(ETL_Rtn!$C93:$C152,ETL_Rtn!BP93:BP152),"")</f>
        <v>4.5716165046564235E-2</v>
      </c>
      <c r="BW142" s="85">
        <f ca="1">IF(ISNUMBER(CORREL(ETL_Rtn!$C93:$C152,ETL_Rtn!BQ93:BQ152)),CORREL(ETL_Rtn!$C93:$C152,ETL_Rtn!BQ93:BQ152),"")</f>
        <v>-0.36398626686285346</v>
      </c>
      <c r="BY142" s="85">
        <f ca="1">VLOOKUP($E142,ETL_Price!$B$5:$CB$187,Main!BY$51,0)</f>
        <v>2585.64</v>
      </c>
      <c r="BZ142" s="85">
        <f ca="1">VLOOKUP($E142,ETL_Price!$B$5:$CB$187,Main!BZ$51,0)</f>
        <v>3564.8</v>
      </c>
      <c r="CA142" s="85">
        <f ca="1">VLOOKUP($E142,ETL_Price!$B$5:$CB$187,Main!CA$51,0)</f>
        <v>72511.789999999994</v>
      </c>
      <c r="CB142" s="85">
        <f ca="1">VLOOKUP($E142,ETL_Price!$B$5:$CB$187,Main!CB$51,0)</f>
        <v>22351.119999999999</v>
      </c>
      <c r="CC142" s="85">
        <f ca="1">VLOOKUP($E142,ETL_Price!$B$5:$CB$187,Main!CC$51,0)</f>
        <v>29018.76</v>
      </c>
      <c r="CD142" s="85">
        <f ca="1">VLOOKUP($E142,ETL_Price!$B$5:$CB$187,Main!CD$51,0)</f>
        <v>11533.96</v>
      </c>
      <c r="CE142" s="85">
        <f ca="1">VLOOKUP($E142,ETL_Price!$B$5:$CB$187,Main!CE$51,0)</f>
        <v>2156.9499999999998</v>
      </c>
      <c r="CF142" s="85">
        <f ca="1">VLOOKUP($E142,ETL_Price!$B$5:$CB$187,Main!CF$51,0)</f>
        <v>2407.79</v>
      </c>
      <c r="CG142" s="85">
        <f ca="1">VLOOKUP($E142,ETL_Price!$B$5:$CB$187,Main!CG$51,0)</f>
        <v>208.3449</v>
      </c>
      <c r="CH142" s="85">
        <f ca="1">VLOOKUP($E142,ETL_Price!$B$5:$CB$187,Main!CH$51,0)</f>
        <v>267.06</v>
      </c>
      <c r="CI142" s="85">
        <f ca="1">VLOOKUP($E142,ETL_Price!$B$5:$CB$187,Main!CI$51,0)</f>
        <v>249.69</v>
      </c>
      <c r="CJ142" s="85">
        <f ca="1">VLOOKUP($E142,ETL_Price!$B$5:$CB$187,Main!CJ$51,0)</f>
        <v>227.62</v>
      </c>
      <c r="CK142" s="85">
        <f ca="1">VLOOKUP($E142,ETL_Price!$B$5:$CB$187,Main!CK$51,0)</f>
        <v>229.5669</v>
      </c>
      <c r="CL142" s="85">
        <f ca="1">VLOOKUP($E142,ETL_Price!$B$5:$CB$187,Main!CL$51,0)</f>
        <v>223.0693</v>
      </c>
      <c r="CM142" s="85">
        <f ca="1">VLOOKUP($E142,ETL_Price!$B$5:$CB$187,Main!CM$51,0)</f>
        <v>121.1153</v>
      </c>
      <c r="CN142" s="85">
        <f ca="1">VLOOKUP($E142,ETL_Price!$B$5:$CB$187,Main!CN$51,0)</f>
        <v>221.5677</v>
      </c>
      <c r="CO142" s="85">
        <f ca="1">VLOOKUP($E142,ETL_Price!$B$5:$CB$187,Main!CO$51,0)</f>
        <v>67.28</v>
      </c>
      <c r="CP142" s="85">
        <f ca="1">VLOOKUP($E142,ETL_Price!$B$5:$CB$187,Main!CP$51,0)</f>
        <v>132.44999999999999</v>
      </c>
      <c r="CQ142" s="85">
        <f ca="1">VLOOKUP($E142,ETL_Price!$B$5:$CB$187,Main!CQ$51,0)</f>
        <v>479.69619999999998</v>
      </c>
      <c r="CR142" s="85">
        <f ca="1">VLOOKUP($E142,ETL_Price!$B$5:$CB$187,Main!CR$51,0)</f>
        <v>216.49199999999999</v>
      </c>
      <c r="CS142" s="85">
        <f ca="1">VLOOKUP($E142,ETL_Price!$B$5:$CB$187,Main!CS$51,0)</f>
        <v>254.23759999999999</v>
      </c>
      <c r="CT142" s="85">
        <f ca="1">VLOOKUP($E142,ETL_Price!$B$5:$CB$187,Main!CT$51,0)</f>
        <v>2038.78</v>
      </c>
      <c r="CU142" s="85">
        <f ca="1">VLOOKUP($E142,ETL_Price!$B$5:$CB$187,Main!CU$51,0)</f>
        <v>2197.3200000000002</v>
      </c>
      <c r="CV142" s="85">
        <f ca="1">VLOOKUP($E142,ETL_Price!$B$5:$CB$187,Main!CV$51,0)</f>
        <v>2869.93</v>
      </c>
      <c r="CW142" s="85">
        <f ca="1">VLOOKUP($E142,ETL_Price!$B$5:$CB$187,Main!CW$51,0)</f>
        <v>149.56729999999999</v>
      </c>
      <c r="CX142" s="85">
        <f ca="1">VLOOKUP($E142,ETL_Price!$B$5:$CB$187,Main!CX$51,0)</f>
        <v>1294.1042</v>
      </c>
      <c r="CY142" s="85">
        <f ca="1">VLOOKUP($E142,ETL_Price!$B$5:$CB$187,Main!CY$51,0)</f>
        <v>214.20400000000001</v>
      </c>
      <c r="CZ142" s="85">
        <f ca="1">VLOOKUP($E142,ETL_Price!$B$5:$CB$187,Main!CZ$51,0)</f>
        <v>191.0266</v>
      </c>
      <c r="DA142" s="85">
        <f ca="1">VLOOKUP($E142,ETL_Price!$B$5:$CB$187,Main!DA$51,0)</f>
        <v>286.02</v>
      </c>
      <c r="DB142" s="85">
        <f ca="1">VLOOKUP($E142,ETL_Price!$B$5:$CB$187,Main!DB$51,0)</f>
        <v>203.30029999999999</v>
      </c>
      <c r="DC142" s="85">
        <f ca="1">VLOOKUP($E142,ETL_Price!$B$5:$CB$187,Main!DC$51,0)</f>
        <v>203.18960000000001</v>
      </c>
      <c r="DD142" s="85">
        <f ca="1">VLOOKUP($E142,ETL_Price!$B$5:$CB$187,Main!DD$51,0)</f>
        <v>225.22460000000001</v>
      </c>
      <c r="DE142" s="85">
        <f ca="1">VLOOKUP($E142,ETL_Price!$B$5:$CB$187,Main!DE$51,0)</f>
        <v>219.22929999999999</v>
      </c>
      <c r="DF142" s="85">
        <f ca="1">VLOOKUP($E142,ETL_Price!$B$5:$CB$187,Main!DF$51,0)</f>
        <v>284.26280000000003</v>
      </c>
      <c r="DG142" s="85">
        <f ca="1">VLOOKUP($E142,ETL_Price!$B$5:$CB$187,Main!DG$51,0)</f>
        <v>2.3753000000000002</v>
      </c>
      <c r="DH142" s="85">
        <f ca="1">VLOOKUP($E142,ETL_Price!$B$5:$CB$187,Main!DH$51,0)</f>
        <v>0.376</v>
      </c>
      <c r="DI142" s="85">
        <f ca="1">VLOOKUP($E142,ETL_Price!$B$5:$CB$187,Main!DI$51,0)</f>
        <v>1.8212999999999999</v>
      </c>
      <c r="DJ142" s="85">
        <f ca="1">VLOOKUP($E142,ETL_Price!$B$5:$CB$187,Main!DJ$51,0)</f>
        <v>1.8965999999999998</v>
      </c>
      <c r="DK142" s="85">
        <f ca="1">VLOOKUP($E142,ETL_Price!$B$5:$CB$187,Main!DK$51,0)</f>
        <v>2.2563</v>
      </c>
      <c r="DL142" s="85">
        <f ca="1">VLOOKUP($E142,ETL_Price!$B$5:$CB$187,Main!DL$51,0)</f>
        <v>1.4</v>
      </c>
      <c r="DM142" s="85">
        <f ca="1">VLOOKUP($E142,ETL_Price!$B$5:$CB$187,Main!DM$51,0)</f>
        <v>35.141300000000001</v>
      </c>
      <c r="DN142" s="85">
        <f ca="1">VLOOKUP($E142,ETL_Price!$B$5:$CB$187,Main!DN$51,0)</f>
        <v>-0.63</v>
      </c>
      <c r="DO142" s="85">
        <f ca="1">VLOOKUP($E142,ETL_Price!$B$5:$CB$187,Main!DO$51,0)</f>
        <v>243.999</v>
      </c>
      <c r="DP142" s="85">
        <f ca="1">VLOOKUP($E142,ETL_Price!$B$5:$CB$187,Main!DP$51,0)</f>
        <v>125.33499999999999</v>
      </c>
      <c r="DQ142" s="85">
        <f ca="1">VLOOKUP($E142,ETL_Price!$B$5:$CB$187,Main!DQ$51,0)</f>
        <v>54.993000000000002</v>
      </c>
      <c r="DR142" s="85">
        <f ca="1">VLOOKUP($E142,ETL_Price!$B$5:$CB$187,Main!DR$51,0)</f>
        <v>324.87299999999999</v>
      </c>
      <c r="DS142" s="85">
        <f ca="1">VLOOKUP($E142,ETL_Price!$B$5:$CB$187,Main!DS$51,0)</f>
        <v>186.57900000000001</v>
      </c>
      <c r="DT142" s="85">
        <f ca="1">VLOOKUP($E142,ETL_Price!$B$5:$CB$187,Main!DT$51,0)</f>
        <v>228.04929999999999</v>
      </c>
      <c r="DU142" s="85">
        <f ca="1">VLOOKUP($E142,ETL_Price!$B$5:$CB$187,Main!DU$51,0)</f>
        <v>161.53319999999999</v>
      </c>
      <c r="DV142" s="85">
        <f ca="1">VLOOKUP($E142,ETL_Price!$B$5:$CB$187,Main!DV$51,0)</f>
        <v>445.7835</v>
      </c>
      <c r="DW142" s="85">
        <f ca="1">VLOOKUP($E142,ETL_Price!$B$5:$CB$187,Main!DW$51,0)</f>
        <v>11.76</v>
      </c>
      <c r="DX142" s="85">
        <f ca="1">VLOOKUP($E142,ETL_Price!$B$5:$CB$187,Main!DX$51,0)</f>
        <v>17.52</v>
      </c>
      <c r="DY142" s="85">
        <f ca="1">VLOOKUP($E142,ETL_Price!$B$5:$CB$187,Main!DY$51,0)</f>
        <v>7.3</v>
      </c>
      <c r="DZ142" s="85">
        <f ca="1">VLOOKUP($E142,ETL_Price!$B$5:$CB$187,Main!DZ$51,0)</f>
        <v>4.3075000000000001</v>
      </c>
      <c r="EA142" s="85">
        <f ca="1">VLOOKUP($E142,ETL_Price!$B$5:$CB$187,Main!EA$51,0)</f>
        <v>1278.2</v>
      </c>
      <c r="EB142" s="85">
        <f ca="1">VLOOKUP($E142,ETL_Price!$B$5:$CB$187,Main!EB$51,0)</f>
        <v>17.071999999999999</v>
      </c>
      <c r="EC142" s="85">
        <f ca="1">VLOOKUP($E142,ETL_Price!$B$5:$CB$187,Main!EC$51,0)</f>
        <v>55.14</v>
      </c>
      <c r="ED142" s="85">
        <f ca="1">VLOOKUP($E142,ETL_Price!$B$5:$CB$187,Main!ED$51,0)</f>
        <v>6.633</v>
      </c>
      <c r="EE142" s="85">
        <f ca="1">VLOOKUP($E142,ETL_Price!$B$5:$CB$187,Main!EE$51,0)</f>
        <v>108.09</v>
      </c>
      <c r="EF142" s="85">
        <f ca="1">VLOOKUP($E142,ETL_Price!$B$5:$CB$187,Main!EF$51,0)</f>
        <v>1.177</v>
      </c>
      <c r="EG142" s="85">
        <f ca="1">VLOOKUP($E142,ETL_Price!$B$5:$CB$187,Main!EG$51,0)</f>
        <v>1.3195000000000001</v>
      </c>
      <c r="EH142" s="85">
        <f ca="1">VLOOKUP($E142,ETL_Price!$B$5:$CB$187,Main!EH$51,0)</f>
        <v>113.06</v>
      </c>
      <c r="EI142" s="85">
        <f ca="1">VLOOKUP($E142,ETL_Price!$B$5:$CB$187,Main!EI$51,0)</f>
        <v>59.663699999999999</v>
      </c>
      <c r="EJ142" s="85">
        <f ca="1">VLOOKUP($E142,ETL_Price!$B$5:$CB$187,Main!EJ$51,0)</f>
        <v>14.156700000000001</v>
      </c>
      <c r="EK142" s="85">
        <f ca="1">VLOOKUP($E142,ETL_Price!$B$5:$CB$187,Main!EK$51,0)</f>
        <v>3.2770999999999999</v>
      </c>
    </row>
    <row r="143" spans="3:141">
      <c r="C143" s="85">
        <f>MATCH(E143,ETL_Price!$B$5:$B$187,0)</f>
        <v>90</v>
      </c>
      <c r="E143" s="119">
        <f>IF(ISNUMBER(Equities!$C95),Equities!B95,"")</f>
        <v>43054</v>
      </c>
      <c r="F143" s="120">
        <f ca="1">IF(ISNUMBER(OFFSET(INDIRECT($F$50),Main!$C143,1)),OFFSET(INDIRECT($F$50),Main!$C143,1)/100,"")</f>
        <v>0.14144100000000001</v>
      </c>
      <c r="G143" s="120">
        <f ca="1">IF(ISNUMBER(VLOOKUP($E143,ETL_Price!$B$5:$DV$187,G$50,0)),VLOOKUP($E143,ETL_Price!$B$5:$DV$187,G$50,0)/100,"")</f>
        <v>5.0300000000000004E-2</v>
      </c>
      <c r="H143" s="120">
        <f ca="1">IF(ISNUMBER(VLOOKUP($E143,ETL_Price!$B$5:$DV$187,H$50,0)),VLOOKUP($E143,ETL_Price!$B$5:$DV$187,H$50,0)/100,"")</f>
        <v>0.1177</v>
      </c>
      <c r="I143" s="120">
        <f ca="1">IF(ISNUMBER(VLOOKUP($E143,ETL_Price!$B$5:$DV$187,I$50,0)),VLOOKUP($E143,ETL_Price!$B$5:$DV$187,I$50,0)/100,"")</f>
        <v>0.1628</v>
      </c>
      <c r="K143" s="85">
        <f ca="1">IF(ISNUMBER(CORREL(ETL_Rtn!$C94:$C153,ETL_Rtn!E94:E153)),CORREL(ETL_Rtn!$C94:$C153,ETL_Rtn!E94:E153),"")</f>
        <v>0.3267396715636523</v>
      </c>
      <c r="L143" s="85">
        <f ca="1">IF(ISNUMBER(CORREL(ETL_Rtn!$C94:$C153,ETL_Rtn!F94:F153)),CORREL(ETL_Rtn!$C94:$C153,ETL_Rtn!F94:F153),"")</f>
        <v>-1.4660775854416342E-2</v>
      </c>
      <c r="M143" s="85">
        <f ca="1">IF(ISNUMBER(CORREL(ETL_Rtn!$C94:$C153,ETL_Rtn!G94:G153)),CORREL(ETL_Rtn!$C94:$C153,ETL_Rtn!G94:G153),"")</f>
        <v>0.2957108144625602</v>
      </c>
      <c r="N143" s="85">
        <f ca="1">IF(ISNUMBER(CORREL(ETL_Rtn!$C94:$C153,ETL_Rtn!H94:H153)),CORREL(ETL_Rtn!$C94:$C153,ETL_Rtn!H94:H153),"")</f>
        <v>0.14978739988898793</v>
      </c>
      <c r="O143" s="85">
        <f ca="1">IF(ISNUMBER(CORREL(ETL_Rtn!$C94:$C153,ETL_Rtn!I94:I153)),CORREL(ETL_Rtn!$C94:$C153,ETL_Rtn!I94:I153),"")</f>
        <v>0.78361863495000317</v>
      </c>
      <c r="P143" s="85">
        <f ca="1">IF(ISNUMBER(CORREL(ETL_Rtn!$C94:$C153,ETL_Rtn!J94:J153)),CORREL(ETL_Rtn!$C94:$C153,ETL_Rtn!J94:J153),"")</f>
        <v>0.71758155367091125</v>
      </c>
      <c r="Q143" s="85">
        <f ca="1">IF(ISNUMBER(CORREL(ETL_Rtn!$C94:$C153,ETL_Rtn!K94:K153)),CORREL(ETL_Rtn!$C94:$C153,ETL_Rtn!K94:K153),"")</f>
        <v>0.34134153886896801</v>
      </c>
      <c r="R143" s="85">
        <f ca="1">IF(ISNUMBER(CORREL(ETL_Rtn!$C94:$C153,ETL_Rtn!L94:L153)),CORREL(ETL_Rtn!$C94:$C153,ETL_Rtn!L94:L153),"")</f>
        <v>0.38768051389441166</v>
      </c>
      <c r="S143" s="85">
        <f ca="1">IF(ISNUMBER(CORREL(ETL_Rtn!$C94:$C153,ETL_Rtn!M94:M153)),CORREL(ETL_Rtn!$C94:$C153,ETL_Rtn!M94:M153),"")</f>
        <v>0.18202884803559508</v>
      </c>
      <c r="T143" s="85">
        <f ca="1">IF(ISNUMBER(CORREL(ETL_Rtn!$C94:$C153,ETL_Rtn!N94:N153)),CORREL(ETL_Rtn!$C94:$C153,ETL_Rtn!N94:N153),"")</f>
        <v>0.24573634298652006</v>
      </c>
      <c r="U143" s="85">
        <f ca="1">IF(ISNUMBER(CORREL(ETL_Rtn!$C94:$C153,ETL_Rtn!O94:O153)),CORREL(ETL_Rtn!$C94:$C153,ETL_Rtn!O94:O153),"")</f>
        <v>-8.8027931164485224E-3</v>
      </c>
      <c r="V143" s="85">
        <f ca="1">IF(ISNUMBER(CORREL(ETL_Rtn!$C94:$C153,ETL_Rtn!P94:P153)),CORREL(ETL_Rtn!$C94:$C153,ETL_Rtn!P94:P153),"")</f>
        <v>0.34027407284021521</v>
      </c>
      <c r="W143" s="85">
        <f ca="1">IF(ISNUMBER(CORREL(ETL_Rtn!$C94:$C153,ETL_Rtn!Q94:Q153)),CORREL(ETL_Rtn!$C94:$C153,ETL_Rtn!Q94:Q153),"")</f>
        <v>4.9245269044163223E-2</v>
      </c>
      <c r="X143" s="85">
        <f ca="1">IF(ISNUMBER(CORREL(ETL_Rtn!$C94:$C153,ETL_Rtn!R94:R153)),CORREL(ETL_Rtn!$C94:$C153,ETL_Rtn!R94:R153),"")</f>
        <v>8.7277976078659211E-2</v>
      </c>
      <c r="Y143" s="85">
        <f ca="1">IF(ISNUMBER(CORREL(ETL_Rtn!$C94:$C153,ETL_Rtn!S94:S153)),CORREL(ETL_Rtn!$C94:$C153,ETL_Rtn!S94:S153),"")</f>
        <v>0.17219491576458643</v>
      </c>
      <c r="Z143" s="85">
        <f ca="1">IF(ISNUMBER(CORREL(ETL_Rtn!$C94:$C153,ETL_Rtn!T94:T153)),CORREL(ETL_Rtn!$C94:$C153,ETL_Rtn!T94:T153),"")</f>
        <v>0.36513895568752824</v>
      </c>
      <c r="AA143" s="85">
        <f ca="1">IF(ISNUMBER(CORREL(ETL_Rtn!$C94:$C153,ETL_Rtn!U94:U153)),CORREL(ETL_Rtn!$C94:$C153,ETL_Rtn!U94:U153),"")</f>
        <v>-0.12544256288599773</v>
      </c>
      <c r="AB143" s="85">
        <f ca="1">IF(ISNUMBER(CORREL(ETL_Rtn!$C94:$C153,ETL_Rtn!V94:V153)),CORREL(ETL_Rtn!$C94:$C153,ETL_Rtn!V94:V153),"")</f>
        <v>-0.31754187807679851</v>
      </c>
      <c r="AC143" s="85">
        <f ca="1">IF(ISNUMBER(CORREL(ETL_Rtn!$C94:$C153,ETL_Rtn!W94:W153)),CORREL(ETL_Rtn!$C94:$C153,ETL_Rtn!W94:W153),"")</f>
        <v>-0.18535444845510748</v>
      </c>
      <c r="AD143" s="85">
        <f ca="1">IF(ISNUMBER(CORREL(ETL_Rtn!$C94:$C153,ETL_Rtn!X94:X153)),CORREL(ETL_Rtn!$C94:$C153,ETL_Rtn!X94:X153),"")</f>
        <v>-0.17916937731713503</v>
      </c>
      <c r="AE143" s="85">
        <f ca="1">IF(ISNUMBER(CORREL(ETL_Rtn!$C94:$C153,ETL_Rtn!Y94:Y153)),CORREL(ETL_Rtn!$C94:$C153,ETL_Rtn!Y94:Y153),"")</f>
        <v>-0.20703601996845877</v>
      </c>
      <c r="AF143" s="85">
        <f ca="1">IF(ISNUMBER(CORREL(ETL_Rtn!$C94:$C153,ETL_Rtn!Z94:Z153)),CORREL(ETL_Rtn!$C94:$C153,ETL_Rtn!Z94:Z153),"")</f>
        <v>-0.32460562819841859</v>
      </c>
      <c r="AG143" s="85">
        <f ca="1">IF(ISNUMBER(CORREL(ETL_Rtn!$C94:$C153,ETL_Rtn!AA94:AA153)),CORREL(ETL_Rtn!$C94:$C153,ETL_Rtn!AA94:AA153),"")</f>
        <v>-0.34551948039002384</v>
      </c>
      <c r="AH143" s="85">
        <f ca="1">IF(ISNUMBER(CORREL(ETL_Rtn!$C94:$C153,ETL_Rtn!AB94:AB153)),CORREL(ETL_Rtn!$C94:$C153,ETL_Rtn!AB94:AB153),"")</f>
        <v>-0.32002535796959364</v>
      </c>
      <c r="AI143" s="85">
        <f ca="1">IF(ISNUMBER(CORREL(ETL_Rtn!$C94:$C153,ETL_Rtn!AC94:AC153)),CORREL(ETL_Rtn!$C94:$C153,ETL_Rtn!AC94:AC153),"")</f>
        <v>0.12178735178561331</v>
      </c>
      <c r="AJ143" s="85">
        <f ca="1">IF(ISNUMBER(CORREL(ETL_Rtn!$C94:$C153,ETL_Rtn!AD94:AD153)),CORREL(ETL_Rtn!$C94:$C153,ETL_Rtn!AD94:AD153),"")</f>
        <v>-1.2257466511180174E-3</v>
      </c>
      <c r="AK143" s="85">
        <f ca="1">IF(ISNUMBER(CORREL(ETL_Rtn!$C94:$C153,ETL_Rtn!AE94:AE153)),CORREL(ETL_Rtn!$C94:$C153,ETL_Rtn!AE94:AE153),"")</f>
        <v>-0.26751442184132307</v>
      </c>
      <c r="AL143" s="85">
        <f ca="1">IF(ISNUMBER(CORREL(ETL_Rtn!$C94:$C153,ETL_Rtn!AF94:AF153)),CORREL(ETL_Rtn!$C94:$C153,ETL_Rtn!AF94:AF153),"")</f>
        <v>-0.27583881678161432</v>
      </c>
      <c r="AM143" s="85">
        <f ca="1">IF(ISNUMBER(CORREL(ETL_Rtn!$C94:$C153,ETL_Rtn!AG94:AG153)),CORREL(ETL_Rtn!$C94:$C153,ETL_Rtn!AG94:AG153),"")</f>
        <v>-9.4073697478392962E-2</v>
      </c>
      <c r="AN143" s="85">
        <f ca="1">IF(ISNUMBER(CORREL(ETL_Rtn!$C94:$C153,ETL_Rtn!AH94:AH153)),CORREL(ETL_Rtn!$C94:$C153,ETL_Rtn!AH94:AH153),"")</f>
        <v>-0.2198248840789899</v>
      </c>
      <c r="AO143" s="85">
        <f ca="1">IF(ISNUMBER(CORREL(ETL_Rtn!$C94:$C153,ETL_Rtn!AI94:AI153)),CORREL(ETL_Rtn!$C94:$C153,ETL_Rtn!AI94:AI153),"")</f>
        <v>-0.29845629248039185</v>
      </c>
      <c r="AP143" s="85">
        <f ca="1">IF(ISNUMBER(CORREL(ETL_Rtn!$C94:$C153,ETL_Rtn!AJ94:AJ153)),CORREL(ETL_Rtn!$C94:$C153,ETL_Rtn!AJ94:AJ153),"")</f>
        <v>-0.25021524320215927</v>
      </c>
      <c r="AQ143" s="85">
        <f ca="1">IF(ISNUMBER(CORREL(ETL_Rtn!$C94:$C153,ETL_Rtn!AK94:AK153)),CORREL(ETL_Rtn!$C94:$C153,ETL_Rtn!AK94:AK153),"")</f>
        <v>-0.27188943877902005</v>
      </c>
      <c r="AR143" s="85">
        <f ca="1">IF(ISNUMBER(CORREL(ETL_Rtn!$C94:$C153,ETL_Rtn!AL94:AL153)),CORREL(ETL_Rtn!$C94:$C153,ETL_Rtn!AL94:AL153),"")</f>
        <v>-0.21716042138698</v>
      </c>
      <c r="AS143" s="85">
        <f ca="1">IF(ISNUMBER(CORREL(ETL_Rtn!$C94:$C153,ETL_Rtn!AM94:AM153)),CORREL(ETL_Rtn!$C94:$C153,ETL_Rtn!AM94:AM153),"")</f>
        <v>0.30435224014613349</v>
      </c>
      <c r="AT143" s="85">
        <f ca="1">IF(ISNUMBER(CORREL(ETL_Rtn!$C94:$C153,ETL_Rtn!AN94:AN153)),CORREL(ETL_Rtn!$C94:$C153,ETL_Rtn!AN94:AN153),"")</f>
        <v>0.34163297034221241</v>
      </c>
      <c r="AU143" s="85">
        <f ca="1">IF(ISNUMBER(CORREL(ETL_Rtn!$C94:$C153,ETL_Rtn!AO94:AO153)),CORREL(ETL_Rtn!$C94:$C153,ETL_Rtn!AO94:AO153),"")</f>
        <v>-5.2743800647865338E-2</v>
      </c>
      <c r="AV143" s="85">
        <f ca="1">IF(ISNUMBER(CORREL(ETL_Rtn!$C94:$C153,ETL_Rtn!AP94:AP153)),CORREL(ETL_Rtn!$C94:$C153,ETL_Rtn!AP94:AP153),"")</f>
        <v>0.15505027260992429</v>
      </c>
      <c r="AW143" s="85">
        <f ca="1">IF(ISNUMBER(CORREL(ETL_Rtn!$C94:$C153,ETL_Rtn!AQ94:AQ153)),CORREL(ETL_Rtn!$C94:$C153,ETL_Rtn!AQ94:AQ153),"")</f>
        <v>0.34699091535750148</v>
      </c>
      <c r="AX143" s="85">
        <f ca="1">IF(ISNUMBER(CORREL(ETL_Rtn!$C94:$C153,ETL_Rtn!AR94:AR153)),CORREL(ETL_Rtn!$C94:$C153,ETL_Rtn!AR94:AR153),"")</f>
        <v>0.48722538697955742</v>
      </c>
      <c r="AY143" s="85">
        <f ca="1">IF(ISNUMBER(CORREL(ETL_Rtn!$C94:$C153,ETL_Rtn!AS94:AS153)),CORREL(ETL_Rtn!$C94:$C153,ETL_Rtn!AS94:AS153),"")</f>
        <v>-0.15673809011260531</v>
      </c>
      <c r="AZ143" s="85">
        <f ca="1">IF(ISNUMBER(CORREL(ETL_Rtn!$C94:$C153,ETL_Rtn!AT94:AT153)),CORREL(ETL_Rtn!$C94:$C153,ETL_Rtn!AT94:AT153),"")</f>
        <v>0.1232566714099675</v>
      </c>
      <c r="BA143" s="85">
        <f ca="1">IF(ISNUMBER(CORREL(ETL_Rtn!$C94:$C153,ETL_Rtn!AU94:AU153)),CORREL(ETL_Rtn!$C94:$C153,ETL_Rtn!AU94:AU153),"")</f>
        <v>-0.14487298023685405</v>
      </c>
      <c r="BB143" s="85">
        <f ca="1">IF(ISNUMBER(CORREL(ETL_Rtn!$C94:$C153,ETL_Rtn!AV94:AV153)),CORREL(ETL_Rtn!$C94:$C153,ETL_Rtn!AV94:AV153),"")</f>
        <v>-0.23761486292253359</v>
      </c>
      <c r="BC143" s="85">
        <f ca="1">IF(ISNUMBER(CORREL(ETL_Rtn!$C94:$C153,ETL_Rtn!AW94:AW153)),CORREL(ETL_Rtn!$C94:$C153,ETL_Rtn!AW94:AW153),"")</f>
        <v>-3.4967783643773023E-2</v>
      </c>
      <c r="BD143" s="85">
        <f ca="1">IF(ISNUMBER(CORREL(ETL_Rtn!$C94:$C153,ETL_Rtn!AX94:AX153)),CORREL(ETL_Rtn!$C94:$C153,ETL_Rtn!AX94:AX153),"")</f>
        <v>1.9583736505845502E-2</v>
      </c>
      <c r="BE143" s="85">
        <f ca="1">IF(ISNUMBER(CORREL(ETL_Rtn!$C94:$C153,ETL_Rtn!AY94:AY153)),CORREL(ETL_Rtn!$C94:$C153,ETL_Rtn!AY94:AY153),"")</f>
        <v>3.2912430083826709E-2</v>
      </c>
      <c r="BF143" s="85">
        <f ca="1">IF(ISNUMBER(CORREL(ETL_Rtn!$C94:$C153,ETL_Rtn!AZ94:AZ153)),CORREL(ETL_Rtn!$C94:$C153,ETL_Rtn!AZ94:AZ153),"")</f>
        <v>-0.25416774604029357</v>
      </c>
      <c r="BG143" s="85">
        <f ca="1">IF(ISNUMBER(CORREL(ETL_Rtn!$C94:$C153,ETL_Rtn!BA94:BA153)),CORREL(ETL_Rtn!$C94:$C153,ETL_Rtn!BA94:BA153),"")</f>
        <v>-0.2978511163205918</v>
      </c>
      <c r="BH143" s="85">
        <f ca="1">IF(ISNUMBER(CORREL(ETL_Rtn!$C94:$C153,ETL_Rtn!BB94:BB153)),CORREL(ETL_Rtn!$C94:$C153,ETL_Rtn!BB94:BB153),"")</f>
        <v>-0.248041411460277</v>
      </c>
      <c r="BI143" s="85">
        <f ca="1">IF(ISNUMBER(CORREL(ETL_Rtn!$C94:$C153,ETL_Rtn!BC94:BC153)),CORREL(ETL_Rtn!$C94:$C153,ETL_Rtn!BC94:BC153),"")</f>
        <v>-0.1656567774601729</v>
      </c>
      <c r="BJ143" s="85">
        <f ca="1">IF(ISNUMBER(CORREL(ETL_Rtn!$C94:$C153,ETL_Rtn!BD94:BD153)),CORREL(ETL_Rtn!$C94:$C153,ETL_Rtn!BD94:BD153),"")</f>
        <v>-0.39258632904806096</v>
      </c>
      <c r="BK143" s="85">
        <f ca="1">IF(ISNUMBER(CORREL(ETL_Rtn!$C94:$C153,ETL_Rtn!BE94:BE153)),CORREL(ETL_Rtn!$C94:$C153,ETL_Rtn!BE94:BE153),"")</f>
        <v>-0.16757098226028969</v>
      </c>
      <c r="BL143" s="85">
        <f ca="1">IF(ISNUMBER(CORREL(ETL_Rtn!$C94:$C153,ETL_Rtn!BF94:BF153)),CORREL(ETL_Rtn!$C94:$C153,ETL_Rtn!BF94:BF153),"")</f>
        <v>0.12223074875297417</v>
      </c>
      <c r="BM143" s="85">
        <f ca="1">IF(ISNUMBER(CORREL(ETL_Rtn!$C94:$C153,ETL_Rtn!BG94:BG153)),CORREL(ETL_Rtn!$C94:$C153,ETL_Rtn!BG94:BG153),"")</f>
        <v>-9.3490164443187626E-2</v>
      </c>
      <c r="BN143" s="85">
        <f ca="1">IF(ISNUMBER(CORREL(ETL_Rtn!$C94:$C153,ETL_Rtn!BH94:BH153)),CORREL(ETL_Rtn!$C94:$C153,ETL_Rtn!BH94:BH153),"")</f>
        <v>2.9273891615666327E-2</v>
      </c>
      <c r="BO143" s="85">
        <f ca="1">IF(ISNUMBER(CORREL(ETL_Rtn!$C94:$C153,ETL_Rtn!BI94:BI153)),CORREL(ETL_Rtn!$C94:$C153,ETL_Rtn!BI94:BI153),"")</f>
        <v>2.1237678154115803E-2</v>
      </c>
      <c r="BP143" s="85">
        <f ca="1">IF(ISNUMBER(CORREL(ETL_Rtn!$C94:$C153,ETL_Rtn!BJ94:BJ153)),CORREL(ETL_Rtn!$C94:$C153,ETL_Rtn!BJ94:BJ153),"")</f>
        <v>-0.18701436688465656</v>
      </c>
      <c r="BQ143" s="85">
        <f ca="1">IF(ISNUMBER(CORREL(ETL_Rtn!$C94:$C153,ETL_Rtn!BK94:BK153)),CORREL(ETL_Rtn!$C94:$C153,ETL_Rtn!BK94:BK153),"")</f>
        <v>0.13442615897314747</v>
      </c>
      <c r="BR143" s="85">
        <f ca="1">IF(ISNUMBER(CORREL(ETL_Rtn!$C94:$C153,ETL_Rtn!BL94:BL153)),CORREL(ETL_Rtn!$C94:$C153,ETL_Rtn!BL94:BL153),"")</f>
        <v>8.7208066944133092E-2</v>
      </c>
      <c r="BS143" s="85">
        <f ca="1">IF(ISNUMBER(CORREL(ETL_Rtn!$C94:$C153,ETL_Rtn!BM94:BM153)),CORREL(ETL_Rtn!$C94:$C153,ETL_Rtn!BM94:BM153),"")</f>
        <v>0.1082781512401549</v>
      </c>
      <c r="BT143" s="85">
        <f ca="1">IF(ISNUMBER(CORREL(ETL_Rtn!$C94:$C153,ETL_Rtn!BN94:BN153)),CORREL(ETL_Rtn!$C94:$C153,ETL_Rtn!BN94:BN153),"")</f>
        <v>0.32211159305328507</v>
      </c>
      <c r="BU143" s="85">
        <f ca="1">IF(ISNUMBER(CORREL(ETL_Rtn!$C94:$C153,ETL_Rtn!BO94:BO153)),CORREL(ETL_Rtn!$C94:$C153,ETL_Rtn!BO94:BO153),"")</f>
        <v>5.9557648946393163E-2</v>
      </c>
      <c r="BV143" s="85">
        <f ca="1">IF(ISNUMBER(CORREL(ETL_Rtn!$C94:$C153,ETL_Rtn!BP94:BP153)),CORREL(ETL_Rtn!$C94:$C153,ETL_Rtn!BP94:BP153),"")</f>
        <v>0.12236546908359182</v>
      </c>
      <c r="BW143" s="85">
        <f ca="1">IF(ISNUMBER(CORREL(ETL_Rtn!$C94:$C153,ETL_Rtn!BQ94:BQ153)),CORREL(ETL_Rtn!$C94:$C153,ETL_Rtn!BQ94:BQ153),"")</f>
        <v>-0.32863319362009069</v>
      </c>
      <c r="BY143" s="85">
        <f ca="1">VLOOKUP($E143,ETL_Price!$B$5:$CB$187,Main!BY$51,0)</f>
        <v>2564.62</v>
      </c>
      <c r="BZ143" s="85">
        <f ca="1">VLOOKUP($E143,ETL_Price!$B$5:$CB$187,Main!BZ$51,0)</f>
        <v>3545.72</v>
      </c>
      <c r="CA143" s="85">
        <f ca="1">VLOOKUP($E143,ETL_Price!$B$5:$CB$187,Main!CA$51,0)</f>
        <v>70826.59</v>
      </c>
      <c r="CB143" s="85">
        <f ca="1">VLOOKUP($E143,ETL_Price!$B$5:$CB$187,Main!CB$51,0)</f>
        <v>22028.32</v>
      </c>
      <c r="CC143" s="85">
        <f ca="1">VLOOKUP($E143,ETL_Price!$B$5:$CB$187,Main!CC$51,0)</f>
        <v>28851.69</v>
      </c>
      <c r="CD143" s="85">
        <f ca="1">VLOOKUP($E143,ETL_Price!$B$5:$CB$187,Main!CD$51,0)</f>
        <v>11412.75</v>
      </c>
      <c r="CE143" s="85">
        <f ca="1">VLOOKUP($E143,ETL_Price!$B$5:$CB$187,Main!CE$51,0)</f>
        <v>2139.6999999999998</v>
      </c>
      <c r="CF143" s="85">
        <f ca="1">VLOOKUP($E143,ETL_Price!$B$5:$CB$187,Main!CF$51,0)</f>
        <v>2385.02</v>
      </c>
      <c r="CG143" s="85">
        <f ca="1">VLOOKUP($E143,ETL_Price!$B$5:$CB$187,Main!CG$51,0)</f>
        <v>209.61089999999999</v>
      </c>
      <c r="CH143" s="85">
        <f ca="1">VLOOKUP($E143,ETL_Price!$B$5:$CB$187,Main!CH$51,0)</f>
        <v>264.86</v>
      </c>
      <c r="CI143" s="85">
        <f ca="1">VLOOKUP($E143,ETL_Price!$B$5:$CB$187,Main!CI$51,0)</f>
        <v>247.71</v>
      </c>
      <c r="CJ143" s="85">
        <f ca="1">VLOOKUP($E143,ETL_Price!$B$5:$CB$187,Main!CJ$51,0)</f>
        <v>225.81</v>
      </c>
      <c r="CK143" s="85">
        <f ca="1">VLOOKUP($E143,ETL_Price!$B$5:$CB$187,Main!CK$51,0)</f>
        <v>226.93610000000001</v>
      </c>
      <c r="CL143" s="85">
        <f ca="1">VLOOKUP($E143,ETL_Price!$B$5:$CB$187,Main!CL$51,0)</f>
        <v>220.82</v>
      </c>
      <c r="CM143" s="85">
        <f ca="1">VLOOKUP($E143,ETL_Price!$B$5:$CB$187,Main!CM$51,0)</f>
        <v>120.83450000000001</v>
      </c>
      <c r="CN143" s="85">
        <f ca="1">VLOOKUP($E143,ETL_Price!$B$5:$CB$187,Main!CN$51,0)</f>
        <v>218.6174</v>
      </c>
      <c r="CO143" s="85">
        <f ca="1">VLOOKUP($E143,ETL_Price!$B$5:$CB$187,Main!CO$51,0)</f>
        <v>66.5</v>
      </c>
      <c r="CP143" s="85">
        <f ca="1">VLOOKUP($E143,ETL_Price!$B$5:$CB$187,Main!CP$51,0)</f>
        <v>132.65</v>
      </c>
      <c r="CQ143" s="85">
        <f ca="1">VLOOKUP($E143,ETL_Price!$B$5:$CB$187,Main!CQ$51,0)</f>
        <v>479.8691</v>
      </c>
      <c r="CR143" s="85">
        <f ca="1">VLOOKUP($E143,ETL_Price!$B$5:$CB$187,Main!CR$51,0)</f>
        <v>216.48589999999999</v>
      </c>
      <c r="CS143" s="85">
        <f ca="1">VLOOKUP($E143,ETL_Price!$B$5:$CB$187,Main!CS$51,0)</f>
        <v>254.4487</v>
      </c>
      <c r="CT143" s="85">
        <f ca="1">VLOOKUP($E143,ETL_Price!$B$5:$CB$187,Main!CT$51,0)</f>
        <v>2040.83</v>
      </c>
      <c r="CU143" s="85">
        <f ca="1">VLOOKUP($E143,ETL_Price!$B$5:$CB$187,Main!CU$51,0)</f>
        <v>2200.6</v>
      </c>
      <c r="CV143" s="85">
        <f ca="1">VLOOKUP($E143,ETL_Price!$B$5:$CB$187,Main!CV$51,0)</f>
        <v>2872.04</v>
      </c>
      <c r="CW143" s="85">
        <f ca="1">VLOOKUP($E143,ETL_Price!$B$5:$CB$187,Main!CW$51,0)</f>
        <v>149.51490000000001</v>
      </c>
      <c r="CX143" s="85">
        <f ca="1">VLOOKUP($E143,ETL_Price!$B$5:$CB$187,Main!CX$51,0)</f>
        <v>1289.3387</v>
      </c>
      <c r="CY143" s="85">
        <f ca="1">VLOOKUP($E143,ETL_Price!$B$5:$CB$187,Main!CY$51,0)</f>
        <v>214.28550000000001</v>
      </c>
      <c r="CZ143" s="85">
        <f ca="1">VLOOKUP($E143,ETL_Price!$B$5:$CB$187,Main!CZ$51,0)</f>
        <v>191.14519999999999</v>
      </c>
      <c r="DA143" s="85">
        <f ca="1">VLOOKUP($E143,ETL_Price!$B$5:$CB$187,Main!DA$51,0)</f>
        <v>285.89400000000001</v>
      </c>
      <c r="DB143" s="85">
        <f ca="1">VLOOKUP($E143,ETL_Price!$B$5:$CB$187,Main!DB$51,0)</f>
        <v>203.3519</v>
      </c>
      <c r="DC143" s="85">
        <f ca="1">VLOOKUP($E143,ETL_Price!$B$5:$CB$187,Main!DC$51,0)</f>
        <v>203.36600000000001</v>
      </c>
      <c r="DD143" s="85">
        <f ca="1">VLOOKUP($E143,ETL_Price!$B$5:$CB$187,Main!DD$51,0)</f>
        <v>225.3613</v>
      </c>
      <c r="DE143" s="85">
        <f ca="1">VLOOKUP($E143,ETL_Price!$B$5:$CB$187,Main!DE$51,0)</f>
        <v>219.36609999999999</v>
      </c>
      <c r="DF143" s="85">
        <f ca="1">VLOOKUP($E143,ETL_Price!$B$5:$CB$187,Main!DF$51,0)</f>
        <v>284.11040000000003</v>
      </c>
      <c r="DG143" s="85">
        <f ca="1">VLOOKUP($E143,ETL_Price!$B$5:$CB$187,Main!DG$51,0)</f>
        <v>2.3222</v>
      </c>
      <c r="DH143" s="85">
        <f ca="1">VLOOKUP($E143,ETL_Price!$B$5:$CB$187,Main!DH$51,0)</f>
        <v>0.376</v>
      </c>
      <c r="DI143" s="85">
        <f ca="1">VLOOKUP($E143,ETL_Price!$B$5:$CB$187,Main!DI$51,0)</f>
        <v>1.8181</v>
      </c>
      <c r="DJ143" s="85">
        <f ca="1">VLOOKUP($E143,ETL_Price!$B$5:$CB$187,Main!DJ$51,0)</f>
        <v>1.8829</v>
      </c>
      <c r="DK143" s="85">
        <f ca="1">VLOOKUP($E143,ETL_Price!$B$5:$CB$187,Main!DK$51,0)</f>
        <v>2.2179000000000002</v>
      </c>
      <c r="DL143" s="85">
        <f ca="1">VLOOKUP($E143,ETL_Price!$B$5:$CB$187,Main!DL$51,0)</f>
        <v>1.3940000000000001</v>
      </c>
      <c r="DM143" s="85">
        <f ca="1">VLOOKUP($E143,ETL_Price!$B$5:$CB$187,Main!DM$51,0)</f>
        <v>35.585299999999997</v>
      </c>
      <c r="DN143" s="85">
        <f ca="1">VLOOKUP($E143,ETL_Price!$B$5:$CB$187,Main!DN$51,0)</f>
        <v>-1.19</v>
      </c>
      <c r="DO143" s="85">
        <f ca="1">VLOOKUP($E143,ETL_Price!$B$5:$CB$187,Main!DO$51,0)</f>
        <v>250.34</v>
      </c>
      <c r="DP143" s="85">
        <f ca="1">VLOOKUP($E143,ETL_Price!$B$5:$CB$187,Main!DP$51,0)</f>
        <v>126.441</v>
      </c>
      <c r="DQ143" s="85">
        <f ca="1">VLOOKUP($E143,ETL_Price!$B$5:$CB$187,Main!DQ$51,0)</f>
        <v>57.198</v>
      </c>
      <c r="DR143" s="85">
        <f ca="1">VLOOKUP($E143,ETL_Price!$B$5:$CB$187,Main!DR$51,0)</f>
        <v>337.72800000000001</v>
      </c>
      <c r="DS143" s="85">
        <f ca="1">VLOOKUP($E143,ETL_Price!$B$5:$CB$187,Main!DS$51,0)</f>
        <v>193.29599999999999</v>
      </c>
      <c r="DT143" s="85">
        <f ca="1">VLOOKUP($E143,ETL_Price!$B$5:$CB$187,Main!DT$51,0)</f>
        <v>229.85230000000001</v>
      </c>
      <c r="DU143" s="85">
        <f ca="1">VLOOKUP($E143,ETL_Price!$B$5:$CB$187,Main!DU$51,0)</f>
        <v>162.99010000000001</v>
      </c>
      <c r="DV143" s="85">
        <f ca="1">VLOOKUP($E143,ETL_Price!$B$5:$CB$187,Main!DV$51,0)</f>
        <v>448.88990000000001</v>
      </c>
      <c r="DW143" s="85">
        <f ca="1">VLOOKUP($E143,ETL_Price!$B$5:$CB$187,Main!DW$51,0)</f>
        <v>13.13</v>
      </c>
      <c r="DX143" s="85">
        <f ca="1">VLOOKUP($E143,ETL_Price!$B$5:$CB$187,Main!DX$51,0)</f>
        <v>18.43</v>
      </c>
      <c r="DY143" s="85">
        <f ca="1">VLOOKUP($E143,ETL_Price!$B$5:$CB$187,Main!DY$51,0)</f>
        <v>7.63</v>
      </c>
      <c r="DZ143" s="85">
        <f ca="1">VLOOKUP($E143,ETL_Price!$B$5:$CB$187,Main!DZ$51,0)</f>
        <v>4.4124999999999996</v>
      </c>
      <c r="EA143" s="85">
        <f ca="1">VLOOKUP($E143,ETL_Price!$B$5:$CB$187,Main!EA$51,0)</f>
        <v>1277.7</v>
      </c>
      <c r="EB143" s="85">
        <f ca="1">VLOOKUP($E143,ETL_Price!$B$5:$CB$187,Main!EB$51,0)</f>
        <v>16.971</v>
      </c>
      <c r="EC143" s="85">
        <f ca="1">VLOOKUP($E143,ETL_Price!$B$5:$CB$187,Main!EC$51,0)</f>
        <v>55.33</v>
      </c>
      <c r="ED143" s="85">
        <f ca="1">VLOOKUP($E143,ETL_Price!$B$5:$CB$187,Main!ED$51,0)</f>
        <v>6.6326999999999998</v>
      </c>
      <c r="EE143" s="85">
        <f ca="1">VLOOKUP($E143,ETL_Price!$B$5:$CB$187,Main!EE$51,0)</f>
        <v>107.96</v>
      </c>
      <c r="EF143" s="85">
        <f ca="1">VLOOKUP($E143,ETL_Price!$B$5:$CB$187,Main!EF$51,0)</f>
        <v>1.1791</v>
      </c>
      <c r="EG143" s="85">
        <f ca="1">VLOOKUP($E143,ETL_Price!$B$5:$CB$187,Main!EG$51,0)</f>
        <v>1.3170999999999999</v>
      </c>
      <c r="EH143" s="85">
        <f ca="1">VLOOKUP($E143,ETL_Price!$B$5:$CB$187,Main!EH$51,0)</f>
        <v>112.88</v>
      </c>
      <c r="EI143" s="85">
        <f ca="1">VLOOKUP($E143,ETL_Price!$B$5:$CB$187,Main!EI$51,0)</f>
        <v>60.206499999999998</v>
      </c>
      <c r="EJ143" s="85">
        <f ca="1">VLOOKUP($E143,ETL_Price!$B$5:$CB$187,Main!EJ$51,0)</f>
        <v>14.3849</v>
      </c>
      <c r="EK143" s="85">
        <f ca="1">VLOOKUP($E143,ETL_Price!$B$5:$CB$187,Main!EK$51,0)</f>
        <v>3.3151000000000002</v>
      </c>
    </row>
    <row r="144" spans="3:141">
      <c r="C144" s="85">
        <f>MATCH(E144,ETL_Price!$B$5:$B$187,0)</f>
        <v>91</v>
      </c>
      <c r="E144" s="119">
        <f>IF(ISNUMBER(Equities!$C96),Equities!B96,"")</f>
        <v>43053</v>
      </c>
      <c r="F144" s="120">
        <f ca="1">IF(ISNUMBER(OFFSET(INDIRECT($F$50),Main!$C144,1)),OFFSET(INDIRECT($F$50),Main!$C144,1)/100,"")</f>
        <v>0.14180199999999998</v>
      </c>
      <c r="G144" s="120">
        <f ca="1">IF(ISNUMBER(VLOOKUP($E144,ETL_Price!$B$5:$DV$187,G$50,0)),VLOOKUP($E144,ETL_Price!$B$5:$DV$187,G$50,0)/100,"")</f>
        <v>4.9299999999999997E-2</v>
      </c>
      <c r="H144" s="120">
        <f ca="1">IF(ISNUMBER(VLOOKUP($E144,ETL_Price!$B$5:$DV$187,H$50,0)),VLOOKUP($E144,ETL_Price!$B$5:$DV$187,H$50,0)/100,"")</f>
        <v>0.1153</v>
      </c>
      <c r="I144" s="120">
        <f ca="1">IF(ISNUMBER(VLOOKUP($E144,ETL_Price!$B$5:$DV$187,I$50,0)),VLOOKUP($E144,ETL_Price!$B$5:$DV$187,I$50,0)/100,"")</f>
        <v>0.15869999999999998</v>
      </c>
      <c r="K144" s="85">
        <f ca="1">IF(ISNUMBER(CORREL(ETL_Rtn!$C95:$C154,ETL_Rtn!E95:E154)),CORREL(ETL_Rtn!$C95:$C154,ETL_Rtn!E95:E154),"")</f>
        <v>0.2420553718555801</v>
      </c>
      <c r="L144" s="85">
        <f ca="1">IF(ISNUMBER(CORREL(ETL_Rtn!$C95:$C154,ETL_Rtn!F95:F154)),CORREL(ETL_Rtn!$C95:$C154,ETL_Rtn!F95:F154),"")</f>
        <v>-5.2586083330367621E-2</v>
      </c>
      <c r="M144" s="85">
        <f ca="1">IF(ISNUMBER(CORREL(ETL_Rtn!$C95:$C154,ETL_Rtn!G95:G154)),CORREL(ETL_Rtn!$C95:$C154,ETL_Rtn!G95:G154),"")</f>
        <v>0.31899671029513893</v>
      </c>
      <c r="N144" s="85">
        <f ca="1">IF(ISNUMBER(CORREL(ETL_Rtn!$C95:$C154,ETL_Rtn!H95:H154)),CORREL(ETL_Rtn!$C95:$C154,ETL_Rtn!H95:H154),"")</f>
        <v>1.4367974852167387E-2</v>
      </c>
      <c r="O144" s="85">
        <f ca="1">IF(ISNUMBER(CORREL(ETL_Rtn!$C95:$C154,ETL_Rtn!I95:I154)),CORREL(ETL_Rtn!$C95:$C154,ETL_Rtn!I95:I154),"")</f>
        <v>0.76815950489402629</v>
      </c>
      <c r="P144" s="85">
        <f ca="1">IF(ISNUMBER(CORREL(ETL_Rtn!$C95:$C154,ETL_Rtn!J95:J154)),CORREL(ETL_Rtn!$C95:$C154,ETL_Rtn!J95:J154),"")</f>
        <v>0.69374552544498702</v>
      </c>
      <c r="Q144" s="85">
        <f ca="1">IF(ISNUMBER(CORREL(ETL_Rtn!$C95:$C154,ETL_Rtn!K95:K154)),CORREL(ETL_Rtn!$C95:$C154,ETL_Rtn!K95:K154),"")</f>
        <v>0.29754607676039441</v>
      </c>
      <c r="R144" s="85">
        <f ca="1">IF(ISNUMBER(CORREL(ETL_Rtn!$C95:$C154,ETL_Rtn!L95:L154)),CORREL(ETL_Rtn!$C95:$C154,ETL_Rtn!L95:L154),"")</f>
        <v>0.30023294963995328</v>
      </c>
      <c r="S144" s="85">
        <f ca="1">IF(ISNUMBER(CORREL(ETL_Rtn!$C95:$C154,ETL_Rtn!M95:M154)),CORREL(ETL_Rtn!$C95:$C154,ETL_Rtn!M95:M154),"")</f>
        <v>8.730212736666472E-2</v>
      </c>
      <c r="T144" s="85">
        <f ca="1">IF(ISNUMBER(CORREL(ETL_Rtn!$C95:$C154,ETL_Rtn!N95:N154)),CORREL(ETL_Rtn!$C95:$C154,ETL_Rtn!N95:N154),"")</f>
        <v>0.15895506329615788</v>
      </c>
      <c r="U144" s="85">
        <f ca="1">IF(ISNUMBER(CORREL(ETL_Rtn!$C95:$C154,ETL_Rtn!O95:O154)),CORREL(ETL_Rtn!$C95:$C154,ETL_Rtn!O95:O154),"")</f>
        <v>-0.11208130707769243</v>
      </c>
      <c r="V144" s="85">
        <f ca="1">IF(ISNUMBER(CORREL(ETL_Rtn!$C95:$C154,ETL_Rtn!P95:P154)),CORREL(ETL_Rtn!$C95:$C154,ETL_Rtn!P95:P154),"")</f>
        <v>0.25717998863519159</v>
      </c>
      <c r="W144" s="85">
        <f ca="1">IF(ISNUMBER(CORREL(ETL_Rtn!$C95:$C154,ETL_Rtn!Q95:Q154)),CORREL(ETL_Rtn!$C95:$C154,ETL_Rtn!Q95:Q154),"")</f>
        <v>-4.6499871341230771E-2</v>
      </c>
      <c r="X144" s="85">
        <f ca="1">IF(ISNUMBER(CORREL(ETL_Rtn!$C95:$C154,ETL_Rtn!R95:R154)),CORREL(ETL_Rtn!$C95:$C154,ETL_Rtn!R95:R154),"")</f>
        <v>6.7195713969795123E-2</v>
      </c>
      <c r="Y144" s="85">
        <f ca="1">IF(ISNUMBER(CORREL(ETL_Rtn!$C95:$C154,ETL_Rtn!S95:S154)),CORREL(ETL_Rtn!$C95:$C154,ETL_Rtn!S95:S154),"")</f>
        <v>0.18283535959545127</v>
      </c>
      <c r="Z144" s="85">
        <f ca="1">IF(ISNUMBER(CORREL(ETL_Rtn!$C95:$C154,ETL_Rtn!T95:T154)),CORREL(ETL_Rtn!$C95:$C154,ETL_Rtn!T95:T154),"")</f>
        <v>0.30005643548487021</v>
      </c>
      <c r="AA144" s="85">
        <f ca="1">IF(ISNUMBER(CORREL(ETL_Rtn!$C95:$C154,ETL_Rtn!U95:U154)),CORREL(ETL_Rtn!$C95:$C154,ETL_Rtn!U95:U154),"")</f>
        <v>-0.1046167955003454</v>
      </c>
      <c r="AB144" s="85">
        <f ca="1">IF(ISNUMBER(CORREL(ETL_Rtn!$C95:$C154,ETL_Rtn!V95:V154)),CORREL(ETL_Rtn!$C95:$C154,ETL_Rtn!V95:V154),"")</f>
        <v>-0.43296690860220505</v>
      </c>
      <c r="AC144" s="85">
        <f ca="1">IF(ISNUMBER(CORREL(ETL_Rtn!$C95:$C154,ETL_Rtn!W95:W154)),CORREL(ETL_Rtn!$C95:$C154,ETL_Rtn!W95:W154),"")</f>
        <v>-0.12196641702318889</v>
      </c>
      <c r="AD144" s="85">
        <f ca="1">IF(ISNUMBER(CORREL(ETL_Rtn!$C95:$C154,ETL_Rtn!X95:X154)),CORREL(ETL_Rtn!$C95:$C154,ETL_Rtn!X95:X154),"")</f>
        <v>-0.11313940464419349</v>
      </c>
      <c r="AE144" s="85">
        <f ca="1">IF(ISNUMBER(CORREL(ETL_Rtn!$C95:$C154,ETL_Rtn!Y95:Y154)),CORREL(ETL_Rtn!$C95:$C154,ETL_Rtn!Y95:Y154),"")</f>
        <v>-0.1553997668603099</v>
      </c>
      <c r="AF144" s="85">
        <f ca="1">IF(ISNUMBER(CORREL(ETL_Rtn!$C95:$C154,ETL_Rtn!Z95:Z154)),CORREL(ETL_Rtn!$C95:$C154,ETL_Rtn!Z95:Z154),"")</f>
        <v>-0.27798898408446254</v>
      </c>
      <c r="AG144" s="85">
        <f ca="1">IF(ISNUMBER(CORREL(ETL_Rtn!$C95:$C154,ETL_Rtn!AA95:AA154)),CORREL(ETL_Rtn!$C95:$C154,ETL_Rtn!AA95:AA154),"")</f>
        <v>-0.28876149929733008</v>
      </c>
      <c r="AH144" s="85">
        <f ca="1">IF(ISNUMBER(CORREL(ETL_Rtn!$C95:$C154,ETL_Rtn!AB95:AB154)),CORREL(ETL_Rtn!$C95:$C154,ETL_Rtn!AB95:AB154),"")</f>
        <v>-0.28570259052908942</v>
      </c>
      <c r="AI144" s="85">
        <f ca="1">IF(ISNUMBER(CORREL(ETL_Rtn!$C95:$C154,ETL_Rtn!AC95:AC154)),CORREL(ETL_Rtn!$C95:$C154,ETL_Rtn!AC95:AC154),"")</f>
        <v>0.1531686472693177</v>
      </c>
      <c r="AJ144" s="85">
        <f ca="1">IF(ISNUMBER(CORREL(ETL_Rtn!$C95:$C154,ETL_Rtn!AD95:AD154)),CORREL(ETL_Rtn!$C95:$C154,ETL_Rtn!AD95:AD154),"")</f>
        <v>-4.0467282749777754E-2</v>
      </c>
      <c r="AK144" s="85">
        <f ca="1">IF(ISNUMBER(CORREL(ETL_Rtn!$C95:$C154,ETL_Rtn!AE95:AE154)),CORREL(ETL_Rtn!$C95:$C154,ETL_Rtn!AE95:AE154),"")</f>
        <v>-0.23242399688755361</v>
      </c>
      <c r="AL144" s="85">
        <f ca="1">IF(ISNUMBER(CORREL(ETL_Rtn!$C95:$C154,ETL_Rtn!AF95:AF154)),CORREL(ETL_Rtn!$C95:$C154,ETL_Rtn!AF95:AF154),"")</f>
        <v>-0.22139703720349224</v>
      </c>
      <c r="AM144" s="85">
        <f ca="1">IF(ISNUMBER(CORREL(ETL_Rtn!$C95:$C154,ETL_Rtn!AG95:AG154)),CORREL(ETL_Rtn!$C95:$C154,ETL_Rtn!AG95:AG154),"")</f>
        <v>-0.21135984279761907</v>
      </c>
      <c r="AN144" s="85">
        <f ca="1">IF(ISNUMBER(CORREL(ETL_Rtn!$C95:$C154,ETL_Rtn!AH95:AH154)),CORREL(ETL_Rtn!$C95:$C154,ETL_Rtn!AH95:AH154),"")</f>
        <v>-0.18191199536962019</v>
      </c>
      <c r="AO144" s="85">
        <f ca="1">IF(ISNUMBER(CORREL(ETL_Rtn!$C95:$C154,ETL_Rtn!AI95:AI154)),CORREL(ETL_Rtn!$C95:$C154,ETL_Rtn!AI95:AI154),"")</f>
        <v>-0.2687230804684998</v>
      </c>
      <c r="AP144" s="85">
        <f ca="1">IF(ISNUMBER(CORREL(ETL_Rtn!$C95:$C154,ETL_Rtn!AJ95:AJ154)),CORREL(ETL_Rtn!$C95:$C154,ETL_Rtn!AJ95:AJ154),"")</f>
        <v>-0.21979449205607129</v>
      </c>
      <c r="AQ144" s="85">
        <f ca="1">IF(ISNUMBER(CORREL(ETL_Rtn!$C95:$C154,ETL_Rtn!AK95:AK154)),CORREL(ETL_Rtn!$C95:$C154,ETL_Rtn!AK95:AK154),"")</f>
        <v>-0.22606378505407806</v>
      </c>
      <c r="AR144" s="85">
        <f ca="1">IF(ISNUMBER(CORREL(ETL_Rtn!$C95:$C154,ETL_Rtn!AL95:AL154)),CORREL(ETL_Rtn!$C95:$C154,ETL_Rtn!AL95:AL154),"")</f>
        <v>-0.18280095168954544</v>
      </c>
      <c r="AS144" s="85">
        <f ca="1">IF(ISNUMBER(CORREL(ETL_Rtn!$C95:$C154,ETL_Rtn!AM95:AM154)),CORREL(ETL_Rtn!$C95:$C154,ETL_Rtn!AM95:AM154),"")</f>
        <v>0.24085740484754256</v>
      </c>
      <c r="AT144" s="85">
        <f ca="1">IF(ISNUMBER(CORREL(ETL_Rtn!$C95:$C154,ETL_Rtn!AN95:AN154)),CORREL(ETL_Rtn!$C95:$C154,ETL_Rtn!AN95:AN154),"")</f>
        <v>0.32111560932316474</v>
      </c>
      <c r="AU144" s="85">
        <f ca="1">IF(ISNUMBER(CORREL(ETL_Rtn!$C95:$C154,ETL_Rtn!AO95:AO154)),CORREL(ETL_Rtn!$C95:$C154,ETL_Rtn!AO95:AO154),"")</f>
        <v>-4.3000068472025726E-2</v>
      </c>
      <c r="AV144" s="85">
        <f ca="1">IF(ISNUMBER(CORREL(ETL_Rtn!$C95:$C154,ETL_Rtn!AP95:AP154)),CORREL(ETL_Rtn!$C95:$C154,ETL_Rtn!AP95:AP154),"")</f>
        <v>0.10131719972764718</v>
      </c>
      <c r="AW144" s="85">
        <f ca="1">IF(ISNUMBER(CORREL(ETL_Rtn!$C95:$C154,ETL_Rtn!AQ95:AQ154)),CORREL(ETL_Rtn!$C95:$C154,ETL_Rtn!AQ95:AQ154),"")</f>
        <v>0.27701464012399524</v>
      </c>
      <c r="AX144" s="85">
        <f ca="1">IF(ISNUMBER(CORREL(ETL_Rtn!$C95:$C154,ETL_Rtn!AR95:AR154)),CORREL(ETL_Rtn!$C95:$C154,ETL_Rtn!AR95:AR154),"")</f>
        <v>0.48353031554446668</v>
      </c>
      <c r="AY144" s="85">
        <f ca="1">IF(ISNUMBER(CORREL(ETL_Rtn!$C95:$C154,ETL_Rtn!AS95:AS154)),CORREL(ETL_Rtn!$C95:$C154,ETL_Rtn!AS95:AS154),"")</f>
        <v>-0.18213119268848135</v>
      </c>
      <c r="AZ144" s="85">
        <f ca="1">IF(ISNUMBER(CORREL(ETL_Rtn!$C95:$C154,ETL_Rtn!AT95:AT154)),CORREL(ETL_Rtn!$C95:$C154,ETL_Rtn!AT95:AT154),"")</f>
        <v>4.6695881892797102E-2</v>
      </c>
      <c r="BA144" s="85">
        <f ca="1">IF(ISNUMBER(CORREL(ETL_Rtn!$C95:$C154,ETL_Rtn!AU95:AU154)),CORREL(ETL_Rtn!$C95:$C154,ETL_Rtn!AU95:AU154),"")</f>
        <v>-0.10901589712457617</v>
      </c>
      <c r="BB144" s="85">
        <f ca="1">IF(ISNUMBER(CORREL(ETL_Rtn!$C95:$C154,ETL_Rtn!AV95:AV154)),CORREL(ETL_Rtn!$C95:$C154,ETL_Rtn!AV95:AV154),"")</f>
        <v>-0.1424102510619025</v>
      </c>
      <c r="BC144" s="85">
        <f ca="1">IF(ISNUMBER(CORREL(ETL_Rtn!$C95:$C154,ETL_Rtn!AW95:AW154)),CORREL(ETL_Rtn!$C95:$C154,ETL_Rtn!AW95:AW154),"")</f>
        <v>-4.6211201638438199E-2</v>
      </c>
      <c r="BD144" s="85">
        <f ca="1">IF(ISNUMBER(CORREL(ETL_Rtn!$C95:$C154,ETL_Rtn!AX95:AX154)),CORREL(ETL_Rtn!$C95:$C154,ETL_Rtn!AX95:AX154),"")</f>
        <v>1.8961472496959567E-2</v>
      </c>
      <c r="BE144" s="85">
        <f ca="1">IF(ISNUMBER(CORREL(ETL_Rtn!$C95:$C154,ETL_Rtn!AY95:AY154)),CORREL(ETL_Rtn!$C95:$C154,ETL_Rtn!AY95:AY154),"")</f>
        <v>2.131470976482731E-2</v>
      </c>
      <c r="BF144" s="85">
        <f ca="1">IF(ISNUMBER(CORREL(ETL_Rtn!$C95:$C154,ETL_Rtn!AZ95:AZ154)),CORREL(ETL_Rtn!$C95:$C154,ETL_Rtn!AZ95:AZ154),"")</f>
        <v>-0.17292886008385702</v>
      </c>
      <c r="BG144" s="85">
        <f ca="1">IF(ISNUMBER(CORREL(ETL_Rtn!$C95:$C154,ETL_Rtn!BA95:BA154)),CORREL(ETL_Rtn!$C95:$C154,ETL_Rtn!BA95:BA154),"")</f>
        <v>-0.23396871957772725</v>
      </c>
      <c r="BH144" s="85">
        <f ca="1">IF(ISNUMBER(CORREL(ETL_Rtn!$C95:$C154,ETL_Rtn!BB95:BB154)),CORREL(ETL_Rtn!$C95:$C154,ETL_Rtn!BB95:BB154),"")</f>
        <v>-0.13683896937732795</v>
      </c>
      <c r="BI144" s="85">
        <f ca="1">IF(ISNUMBER(CORREL(ETL_Rtn!$C95:$C154,ETL_Rtn!BC95:BC154)),CORREL(ETL_Rtn!$C95:$C154,ETL_Rtn!BC95:BC154),"")</f>
        <v>-4.3357445015178936E-2</v>
      </c>
      <c r="BJ144" s="85">
        <f ca="1">IF(ISNUMBER(CORREL(ETL_Rtn!$C95:$C154,ETL_Rtn!BD95:BD154)),CORREL(ETL_Rtn!$C95:$C154,ETL_Rtn!BD95:BD154),"")</f>
        <v>-0.35616279321176553</v>
      </c>
      <c r="BK144" s="85">
        <f ca="1">IF(ISNUMBER(CORREL(ETL_Rtn!$C95:$C154,ETL_Rtn!BE95:BE154)),CORREL(ETL_Rtn!$C95:$C154,ETL_Rtn!BE95:BE154),"")</f>
        <v>-7.1276120426859282E-2</v>
      </c>
      <c r="BL144" s="85">
        <f ca="1">IF(ISNUMBER(CORREL(ETL_Rtn!$C95:$C154,ETL_Rtn!BF95:BF154)),CORREL(ETL_Rtn!$C95:$C154,ETL_Rtn!BF95:BF154),"")</f>
        <v>9.9506916619950078E-2</v>
      </c>
      <c r="BM144" s="85">
        <f ca="1">IF(ISNUMBER(CORREL(ETL_Rtn!$C95:$C154,ETL_Rtn!BG95:BG154)),CORREL(ETL_Rtn!$C95:$C154,ETL_Rtn!BG95:BG154),"")</f>
        <v>-0.13351620491417948</v>
      </c>
      <c r="BN144" s="85">
        <f ca="1">IF(ISNUMBER(CORREL(ETL_Rtn!$C95:$C154,ETL_Rtn!BH95:BH154)),CORREL(ETL_Rtn!$C95:$C154,ETL_Rtn!BH95:BH154),"")</f>
        <v>-2.7485265021890196E-4</v>
      </c>
      <c r="BO144" s="85">
        <f ca="1">IF(ISNUMBER(CORREL(ETL_Rtn!$C95:$C154,ETL_Rtn!BI95:BI154)),CORREL(ETL_Rtn!$C95:$C154,ETL_Rtn!BI95:BI154),"")</f>
        <v>-1.3924175475763658E-2</v>
      </c>
      <c r="BP144" s="85">
        <f ca="1">IF(ISNUMBER(CORREL(ETL_Rtn!$C95:$C154,ETL_Rtn!BJ95:BJ154)),CORREL(ETL_Rtn!$C95:$C154,ETL_Rtn!BJ95:BJ154),"")</f>
        <v>-0.21412497098532765</v>
      </c>
      <c r="BQ144" s="85">
        <f ca="1">IF(ISNUMBER(CORREL(ETL_Rtn!$C95:$C154,ETL_Rtn!BK95:BK154)),CORREL(ETL_Rtn!$C95:$C154,ETL_Rtn!BK95:BK154),"")</f>
        <v>0.22218365222174699</v>
      </c>
      <c r="BR144" s="85">
        <f ca="1">IF(ISNUMBER(CORREL(ETL_Rtn!$C95:$C154,ETL_Rtn!BL95:BL154)),CORREL(ETL_Rtn!$C95:$C154,ETL_Rtn!BL95:BL154),"")</f>
        <v>8.8825394698998583E-2</v>
      </c>
      <c r="BS144" s="85">
        <f ca="1">IF(ISNUMBER(CORREL(ETL_Rtn!$C95:$C154,ETL_Rtn!BM95:BM154)),CORREL(ETL_Rtn!$C95:$C154,ETL_Rtn!BM95:BM154),"")</f>
        <v>0.12594904516121525</v>
      </c>
      <c r="BT144" s="85">
        <f ca="1">IF(ISNUMBER(CORREL(ETL_Rtn!$C95:$C154,ETL_Rtn!BN95:BN154)),CORREL(ETL_Rtn!$C95:$C154,ETL_Rtn!BN95:BN154),"")</f>
        <v>0.25993984315072055</v>
      </c>
      <c r="BU144" s="85">
        <f ca="1">IF(ISNUMBER(CORREL(ETL_Rtn!$C95:$C154,ETL_Rtn!BO95:BO154)),CORREL(ETL_Rtn!$C95:$C154,ETL_Rtn!BO95:BO154),"")</f>
        <v>4.5488903469232289E-2</v>
      </c>
      <c r="BV144" s="85">
        <f ca="1">IF(ISNUMBER(CORREL(ETL_Rtn!$C95:$C154,ETL_Rtn!BP95:BP154)),CORREL(ETL_Rtn!$C95:$C154,ETL_Rtn!BP95:BP154),"")</f>
        <v>0.12155736548495652</v>
      </c>
      <c r="BW144" s="85">
        <f ca="1">IF(ISNUMBER(CORREL(ETL_Rtn!$C95:$C154,ETL_Rtn!BQ95:BQ154)),CORREL(ETL_Rtn!$C95:$C154,ETL_Rtn!BQ95:BQ154),"")</f>
        <v>-0.35679609501694659</v>
      </c>
      <c r="BY144" s="85">
        <f ca="1">VLOOKUP($E144,ETL_Price!$B$5:$CB$187,Main!BY$51,0)</f>
        <v>2578.87</v>
      </c>
      <c r="BZ144" s="85">
        <f ca="1">VLOOKUP($E144,ETL_Price!$B$5:$CB$187,Main!BZ$51,0)</f>
        <v>3556.38</v>
      </c>
      <c r="CA144" s="85">
        <f ca="1">VLOOKUP($E144,ETL_Price!$B$5:$CB$187,Main!CA$51,0)</f>
        <v>70826.59</v>
      </c>
      <c r="CB144" s="85">
        <f ca="1">VLOOKUP($E144,ETL_Price!$B$5:$CB$187,Main!CB$51,0)</f>
        <v>22380.01</v>
      </c>
      <c r="CC144" s="85">
        <f ca="1">VLOOKUP($E144,ETL_Price!$B$5:$CB$187,Main!CC$51,0)</f>
        <v>29152.12</v>
      </c>
      <c r="CD144" s="85">
        <f ca="1">VLOOKUP($E144,ETL_Price!$B$5:$CB$187,Main!CD$51,0)</f>
        <v>11601.69</v>
      </c>
      <c r="CE144" s="85">
        <f ca="1">VLOOKUP($E144,ETL_Price!$B$5:$CB$187,Main!CE$51,0)</f>
        <v>2147.66</v>
      </c>
      <c r="CF144" s="85">
        <f ca="1">VLOOKUP($E144,ETL_Price!$B$5:$CB$187,Main!CF$51,0)</f>
        <v>2400.29</v>
      </c>
      <c r="CG144" s="85">
        <f ca="1">VLOOKUP($E144,ETL_Price!$B$5:$CB$187,Main!CG$51,0)</f>
        <v>212.04079999999999</v>
      </c>
      <c r="CH144" s="85">
        <f ca="1">VLOOKUP($E144,ETL_Price!$B$5:$CB$187,Main!CH$51,0)</f>
        <v>267.07</v>
      </c>
      <c r="CI144" s="85">
        <f ca="1">VLOOKUP($E144,ETL_Price!$B$5:$CB$187,Main!CI$51,0)</f>
        <v>249.25</v>
      </c>
      <c r="CJ144" s="85">
        <f ca="1">VLOOKUP($E144,ETL_Price!$B$5:$CB$187,Main!CJ$51,0)</f>
        <v>227.19</v>
      </c>
      <c r="CK144" s="85">
        <f ca="1">VLOOKUP($E144,ETL_Price!$B$5:$CB$187,Main!CK$51,0)</f>
        <v>228.66470000000001</v>
      </c>
      <c r="CL144" s="85">
        <f ca="1">VLOOKUP($E144,ETL_Price!$B$5:$CB$187,Main!CL$51,0)</f>
        <v>221.35740000000001</v>
      </c>
      <c r="CM144" s="85">
        <f ca="1">VLOOKUP($E144,ETL_Price!$B$5:$CB$187,Main!CM$51,0)</f>
        <v>120.8009</v>
      </c>
      <c r="CN144" s="85">
        <f ca="1">VLOOKUP($E144,ETL_Price!$B$5:$CB$187,Main!CN$51,0)</f>
        <v>220.43389999999999</v>
      </c>
      <c r="CO144" s="85">
        <f ca="1">VLOOKUP($E144,ETL_Price!$B$5:$CB$187,Main!CO$51,0)</f>
        <v>66.45</v>
      </c>
      <c r="CP144" s="85">
        <f ca="1">VLOOKUP($E144,ETL_Price!$B$5:$CB$187,Main!CP$51,0)</f>
        <v>133.46</v>
      </c>
      <c r="CQ144" s="85">
        <f ca="1">VLOOKUP($E144,ETL_Price!$B$5:$CB$187,Main!CQ$51,0)</f>
        <v>478.41539999999998</v>
      </c>
      <c r="CR144" s="85">
        <f ca="1">VLOOKUP($E144,ETL_Price!$B$5:$CB$187,Main!CR$51,0)</f>
        <v>215.67269999999999</v>
      </c>
      <c r="CS144" s="85">
        <f ca="1">VLOOKUP($E144,ETL_Price!$B$5:$CB$187,Main!CS$51,0)</f>
        <v>253.87540000000001</v>
      </c>
      <c r="CT144" s="85">
        <f ca="1">VLOOKUP($E144,ETL_Price!$B$5:$CB$187,Main!CT$51,0)</f>
        <v>2036.88</v>
      </c>
      <c r="CU144" s="85">
        <f ca="1">VLOOKUP($E144,ETL_Price!$B$5:$CB$187,Main!CU$51,0)</f>
        <v>2195.0100000000002</v>
      </c>
      <c r="CV144" s="85">
        <f ca="1">VLOOKUP($E144,ETL_Price!$B$5:$CB$187,Main!CV$51,0)</f>
        <v>2866.39</v>
      </c>
      <c r="CW144" s="85">
        <f ca="1">VLOOKUP($E144,ETL_Price!$B$5:$CB$187,Main!CW$51,0)</f>
        <v>149.45699999999999</v>
      </c>
      <c r="CX144" s="85">
        <f ca="1">VLOOKUP($E144,ETL_Price!$B$5:$CB$187,Main!CX$51,0)</f>
        <v>1290.7484999999999</v>
      </c>
      <c r="CY144" s="85">
        <f ca="1">VLOOKUP($E144,ETL_Price!$B$5:$CB$187,Main!CY$51,0)</f>
        <v>214.07419999999999</v>
      </c>
      <c r="CZ144" s="85">
        <f ca="1">VLOOKUP($E144,ETL_Price!$B$5:$CB$187,Main!CZ$51,0)</f>
        <v>190.8288</v>
      </c>
      <c r="DA144" s="85">
        <f ca="1">VLOOKUP($E144,ETL_Price!$B$5:$CB$187,Main!DA$51,0)</f>
        <v>286.26670000000001</v>
      </c>
      <c r="DB144" s="85">
        <f ca="1">VLOOKUP($E144,ETL_Price!$B$5:$CB$187,Main!DB$51,0)</f>
        <v>203.10919999999999</v>
      </c>
      <c r="DC144" s="85">
        <f ca="1">VLOOKUP($E144,ETL_Price!$B$5:$CB$187,Main!DC$51,0)</f>
        <v>203.22800000000001</v>
      </c>
      <c r="DD144" s="85">
        <f ca="1">VLOOKUP($E144,ETL_Price!$B$5:$CB$187,Main!DD$51,0)</f>
        <v>225.14250000000001</v>
      </c>
      <c r="DE144" s="85">
        <f ca="1">VLOOKUP($E144,ETL_Price!$B$5:$CB$187,Main!DE$51,0)</f>
        <v>218.88460000000001</v>
      </c>
      <c r="DF144" s="85">
        <f ca="1">VLOOKUP($E144,ETL_Price!$B$5:$CB$187,Main!DF$51,0)</f>
        <v>283.59840000000003</v>
      </c>
      <c r="DG144" s="85">
        <f ca="1">VLOOKUP($E144,ETL_Price!$B$5:$CB$187,Main!DG$51,0)</f>
        <v>2.3717000000000001</v>
      </c>
      <c r="DH144" s="85">
        <f ca="1">VLOOKUP($E144,ETL_Price!$B$5:$CB$187,Main!DH$51,0)</f>
        <v>0.39700000000000002</v>
      </c>
      <c r="DI144" s="85">
        <f ca="1">VLOOKUP($E144,ETL_Price!$B$5:$CB$187,Main!DI$51,0)</f>
        <v>1.8136000000000001</v>
      </c>
      <c r="DJ144" s="85">
        <f ca="1">VLOOKUP($E144,ETL_Price!$B$5:$CB$187,Main!DJ$51,0)</f>
        <v>1.8961000000000001</v>
      </c>
      <c r="DK144" s="85">
        <f ca="1">VLOOKUP($E144,ETL_Price!$B$5:$CB$187,Main!DK$51,0)</f>
        <v>2.2842000000000002</v>
      </c>
      <c r="DL144" s="85">
        <f ca="1">VLOOKUP($E144,ETL_Price!$B$5:$CB$187,Main!DL$51,0)</f>
        <v>1.4020000000000001</v>
      </c>
      <c r="DM144" s="85">
        <f ca="1">VLOOKUP($E144,ETL_Price!$B$5:$CB$187,Main!DM$51,0)</f>
        <v>36.261400000000002</v>
      </c>
      <c r="DN144" s="85">
        <f ca="1">VLOOKUP($E144,ETL_Price!$B$5:$CB$187,Main!DN$51,0)</f>
        <v>-1.69</v>
      </c>
      <c r="DO144" s="85">
        <f ca="1">VLOOKUP($E144,ETL_Price!$B$5:$CB$187,Main!DO$51,0)</f>
        <v>248.095</v>
      </c>
      <c r="DP144" s="85">
        <f ca="1">VLOOKUP($E144,ETL_Price!$B$5:$CB$187,Main!DP$51,0)</f>
        <v>122.97</v>
      </c>
      <c r="DQ144" s="85">
        <f ca="1">VLOOKUP($E144,ETL_Price!$B$5:$CB$187,Main!DQ$51,0)</f>
        <v>57.396999999999998</v>
      </c>
      <c r="DR144" s="85">
        <f ca="1">VLOOKUP($E144,ETL_Price!$B$5:$CB$187,Main!DR$51,0)</f>
        <v>337.60199999999998</v>
      </c>
      <c r="DS144" s="85">
        <f ca="1">VLOOKUP($E144,ETL_Price!$B$5:$CB$187,Main!DS$51,0)</f>
        <v>193.86199999999999</v>
      </c>
      <c r="DT144" s="85">
        <f ca="1">VLOOKUP($E144,ETL_Price!$B$5:$CB$187,Main!DT$51,0)</f>
        <v>226.99189999999999</v>
      </c>
      <c r="DU144" s="85">
        <f ca="1">VLOOKUP($E144,ETL_Price!$B$5:$CB$187,Main!DU$51,0)</f>
        <v>160.95179999999999</v>
      </c>
      <c r="DV144" s="85">
        <f ca="1">VLOOKUP($E144,ETL_Price!$B$5:$CB$187,Main!DV$51,0)</f>
        <v>442.52269999999999</v>
      </c>
      <c r="DW144" s="85">
        <f ca="1">VLOOKUP($E144,ETL_Price!$B$5:$CB$187,Main!DW$51,0)</f>
        <v>11.59</v>
      </c>
      <c r="DX144" s="85">
        <f ca="1">VLOOKUP($E144,ETL_Price!$B$5:$CB$187,Main!DX$51,0)</f>
        <v>17.309999999999999</v>
      </c>
      <c r="DY144" s="85">
        <f ca="1">VLOOKUP($E144,ETL_Price!$B$5:$CB$187,Main!DY$51,0)</f>
        <v>7.47</v>
      </c>
      <c r="DZ144" s="85">
        <f ca="1">VLOOKUP($E144,ETL_Price!$B$5:$CB$187,Main!DZ$51,0)</f>
        <v>4.5</v>
      </c>
      <c r="EA144" s="85">
        <f ca="1">VLOOKUP($E144,ETL_Price!$B$5:$CB$187,Main!EA$51,0)</f>
        <v>1282.9000000000001</v>
      </c>
      <c r="EB144" s="85">
        <f ca="1">VLOOKUP($E144,ETL_Price!$B$5:$CB$187,Main!EB$51,0)</f>
        <v>17.073</v>
      </c>
      <c r="EC144" s="85">
        <f ca="1">VLOOKUP($E144,ETL_Price!$B$5:$CB$187,Main!EC$51,0)</f>
        <v>55.7</v>
      </c>
      <c r="ED144" s="85">
        <f ca="1">VLOOKUP($E144,ETL_Price!$B$5:$CB$187,Main!ED$51,0)</f>
        <v>6.6367000000000003</v>
      </c>
      <c r="EE144" s="85">
        <f ca="1">VLOOKUP($E144,ETL_Price!$B$5:$CB$187,Main!EE$51,0)</f>
        <v>107.69</v>
      </c>
      <c r="EF144" s="85">
        <f ca="1">VLOOKUP($E144,ETL_Price!$B$5:$CB$187,Main!EF$51,0)</f>
        <v>1.1798</v>
      </c>
      <c r="EG144" s="85">
        <f ca="1">VLOOKUP($E144,ETL_Price!$B$5:$CB$187,Main!EG$51,0)</f>
        <v>1.3165</v>
      </c>
      <c r="EH144" s="85">
        <f ca="1">VLOOKUP($E144,ETL_Price!$B$5:$CB$187,Main!EH$51,0)</f>
        <v>113.46</v>
      </c>
      <c r="EI144" s="85">
        <f ca="1">VLOOKUP($E144,ETL_Price!$B$5:$CB$187,Main!EI$51,0)</f>
        <v>60.228299999999997</v>
      </c>
      <c r="EJ144" s="85">
        <f ca="1">VLOOKUP($E144,ETL_Price!$B$5:$CB$187,Main!EJ$51,0)</f>
        <v>14.370200000000001</v>
      </c>
      <c r="EK144" s="85">
        <f ca="1">VLOOKUP($E144,ETL_Price!$B$5:$CB$187,Main!EK$51,0)</f>
        <v>3.3151000000000002</v>
      </c>
    </row>
    <row r="145" spans="3:141">
      <c r="C145" s="85">
        <f>MATCH(E145,ETL_Price!$B$5:$B$187,0)</f>
        <v>92</v>
      </c>
      <c r="E145" s="119">
        <f>IF(ISNUMBER(Equities!$C97),Equities!B97,"")</f>
        <v>43052</v>
      </c>
      <c r="F145" s="120">
        <f ca="1">IF(ISNUMBER(OFFSET(INDIRECT($F$50),Main!$C145,1)),OFFSET(INDIRECT($F$50),Main!$C145,1)/100,"")</f>
        <v>0.141573</v>
      </c>
      <c r="G145" s="120">
        <f ca="1">IF(ISNUMBER(VLOOKUP($E145,ETL_Price!$B$5:$DV$187,G$50,0)),VLOOKUP($E145,ETL_Price!$B$5:$DV$187,G$50,0)/100,"")</f>
        <v>5.2300000000000006E-2</v>
      </c>
      <c r="H145" s="120">
        <f ca="1">IF(ISNUMBER(VLOOKUP($E145,ETL_Price!$B$5:$DV$187,H$50,0)),VLOOKUP($E145,ETL_Price!$B$5:$DV$187,H$50,0)/100,"")</f>
        <v>0.11800000000000001</v>
      </c>
      <c r="I145" s="120">
        <f ca="1">IF(ISNUMBER(VLOOKUP($E145,ETL_Price!$B$5:$DV$187,I$50,0)),VLOOKUP($E145,ETL_Price!$B$5:$DV$187,I$50,0)/100,"")</f>
        <v>0.1595</v>
      </c>
      <c r="K145" s="85">
        <f ca="1">IF(ISNUMBER(CORREL(ETL_Rtn!$C96:$C155,ETL_Rtn!E96:E155)),CORREL(ETL_Rtn!$C96:$C155,ETL_Rtn!E96:E155),"")</f>
        <v>0.21709460423259139</v>
      </c>
      <c r="L145" s="85">
        <f ca="1">IF(ISNUMBER(CORREL(ETL_Rtn!$C96:$C155,ETL_Rtn!F96:F155)),CORREL(ETL_Rtn!$C96:$C155,ETL_Rtn!F96:F155),"")</f>
        <v>-8.7063739149833758E-2</v>
      </c>
      <c r="M145" s="85">
        <f ca="1">IF(ISNUMBER(CORREL(ETL_Rtn!$C96:$C155,ETL_Rtn!G96:G155)),CORREL(ETL_Rtn!$C96:$C155,ETL_Rtn!G96:G155),"")</f>
        <v>0.28602850470419561</v>
      </c>
      <c r="N145" s="85">
        <f ca="1">IF(ISNUMBER(CORREL(ETL_Rtn!$C96:$C155,ETL_Rtn!H96:H155)),CORREL(ETL_Rtn!$C96:$C155,ETL_Rtn!H96:H155),"")</f>
        <v>2.2142405546623643E-3</v>
      </c>
      <c r="O145" s="85">
        <f ca="1">IF(ISNUMBER(CORREL(ETL_Rtn!$C96:$C155,ETL_Rtn!I96:I155)),CORREL(ETL_Rtn!$C96:$C155,ETL_Rtn!I96:I155),"")</f>
        <v>0.77139420239000644</v>
      </c>
      <c r="P145" s="85">
        <f ca="1">IF(ISNUMBER(CORREL(ETL_Rtn!$C96:$C155,ETL_Rtn!J96:J155)),CORREL(ETL_Rtn!$C96:$C155,ETL_Rtn!J96:J155),"")</f>
        <v>0.68738017658632777</v>
      </c>
      <c r="Q145" s="85">
        <f ca="1">IF(ISNUMBER(CORREL(ETL_Rtn!$C96:$C155,ETL_Rtn!K96:K155)),CORREL(ETL_Rtn!$C96:$C155,ETL_Rtn!K96:K155),"")</f>
        <v>0.28787464927183043</v>
      </c>
      <c r="R145" s="85">
        <f ca="1">IF(ISNUMBER(CORREL(ETL_Rtn!$C96:$C155,ETL_Rtn!L96:L155)),CORREL(ETL_Rtn!$C96:$C155,ETL_Rtn!L96:L155),"")</f>
        <v>0.28361588593415432</v>
      </c>
      <c r="S145" s="85">
        <f ca="1">IF(ISNUMBER(CORREL(ETL_Rtn!$C96:$C155,ETL_Rtn!M96:M155)),CORREL(ETL_Rtn!$C96:$C155,ETL_Rtn!M96:M155),"")</f>
        <v>1.5946638838791785E-2</v>
      </c>
      <c r="T145" s="85">
        <f ca="1">IF(ISNUMBER(CORREL(ETL_Rtn!$C96:$C155,ETL_Rtn!N96:N155)),CORREL(ETL_Rtn!$C96:$C155,ETL_Rtn!N96:N155),"")</f>
        <v>0.11001355525881176</v>
      </c>
      <c r="U145" s="85">
        <f ca="1">IF(ISNUMBER(CORREL(ETL_Rtn!$C96:$C155,ETL_Rtn!O96:O155)),CORREL(ETL_Rtn!$C96:$C155,ETL_Rtn!O96:O155),"")</f>
        <v>-0.12947380567683178</v>
      </c>
      <c r="V145" s="85">
        <f ca="1">IF(ISNUMBER(CORREL(ETL_Rtn!$C96:$C155,ETL_Rtn!P96:P155)),CORREL(ETL_Rtn!$C96:$C155,ETL_Rtn!P96:P155),"")</f>
        <v>0.26017576479907201</v>
      </c>
      <c r="W145" s="85">
        <f ca="1">IF(ISNUMBER(CORREL(ETL_Rtn!$C96:$C155,ETL_Rtn!Q96:Q155)),CORREL(ETL_Rtn!$C96:$C155,ETL_Rtn!Q96:Q155),"")</f>
        <v>-4.7396998414814637E-2</v>
      </c>
      <c r="X145" s="85">
        <f ca="1">IF(ISNUMBER(CORREL(ETL_Rtn!$C96:$C155,ETL_Rtn!R96:R155)),CORREL(ETL_Rtn!$C96:$C155,ETL_Rtn!R96:R155),"")</f>
        <v>5.4938829790108355E-2</v>
      </c>
      <c r="Y145" s="85">
        <f ca="1">IF(ISNUMBER(CORREL(ETL_Rtn!$C96:$C155,ETL_Rtn!S96:S155)),CORREL(ETL_Rtn!$C96:$C155,ETL_Rtn!S96:S155),"")</f>
        <v>0.17761355134740725</v>
      </c>
      <c r="Z145" s="85">
        <f ca="1">IF(ISNUMBER(CORREL(ETL_Rtn!$C96:$C155,ETL_Rtn!T96:T155)),CORREL(ETL_Rtn!$C96:$C155,ETL_Rtn!T96:T155),"")</f>
        <v>0.29073739927511233</v>
      </c>
      <c r="AA145" s="85">
        <f ca="1">IF(ISNUMBER(CORREL(ETL_Rtn!$C96:$C155,ETL_Rtn!U96:U155)),CORREL(ETL_Rtn!$C96:$C155,ETL_Rtn!U96:U155),"")</f>
        <v>-0.11008370371209518</v>
      </c>
      <c r="AB145" s="85">
        <f ca="1">IF(ISNUMBER(CORREL(ETL_Rtn!$C96:$C155,ETL_Rtn!V96:V155)),CORREL(ETL_Rtn!$C96:$C155,ETL_Rtn!V96:V155),"")</f>
        <v>-0.41233773265136597</v>
      </c>
      <c r="AC145" s="85">
        <f ca="1">IF(ISNUMBER(CORREL(ETL_Rtn!$C96:$C155,ETL_Rtn!W96:W155)),CORREL(ETL_Rtn!$C96:$C155,ETL_Rtn!W96:W155),"")</f>
        <v>-9.0429584260240975E-2</v>
      </c>
      <c r="AD145" s="85">
        <f ca="1">IF(ISNUMBER(CORREL(ETL_Rtn!$C96:$C155,ETL_Rtn!X96:X155)),CORREL(ETL_Rtn!$C96:$C155,ETL_Rtn!X96:X155),"")</f>
        <v>-8.3696984488324785E-2</v>
      </c>
      <c r="AE145" s="85">
        <f ca="1">IF(ISNUMBER(CORREL(ETL_Rtn!$C96:$C155,ETL_Rtn!Y96:Y155)),CORREL(ETL_Rtn!$C96:$C155,ETL_Rtn!Y96:Y155),"")</f>
        <v>-0.12310171320647054</v>
      </c>
      <c r="AF145" s="85">
        <f ca="1">IF(ISNUMBER(CORREL(ETL_Rtn!$C96:$C155,ETL_Rtn!Z96:Z155)),CORREL(ETL_Rtn!$C96:$C155,ETL_Rtn!Z96:Z155),"")</f>
        <v>-0.26485905959324363</v>
      </c>
      <c r="AG145" s="85">
        <f ca="1">IF(ISNUMBER(CORREL(ETL_Rtn!$C96:$C155,ETL_Rtn!AA96:AA155)),CORREL(ETL_Rtn!$C96:$C155,ETL_Rtn!AA96:AA155),"")</f>
        <v>-0.27344076436370157</v>
      </c>
      <c r="AH145" s="85">
        <f ca="1">IF(ISNUMBER(CORREL(ETL_Rtn!$C96:$C155,ETL_Rtn!AB96:AB155)),CORREL(ETL_Rtn!$C96:$C155,ETL_Rtn!AB96:AB155),"")</f>
        <v>-0.27909135924719675</v>
      </c>
      <c r="AI145" s="85">
        <f ca="1">IF(ISNUMBER(CORREL(ETL_Rtn!$C96:$C155,ETL_Rtn!AC96:AC155)),CORREL(ETL_Rtn!$C96:$C155,ETL_Rtn!AC96:AC155),"")</f>
        <v>0.13936434387389554</v>
      </c>
      <c r="AJ145" s="85">
        <f ca="1">IF(ISNUMBER(CORREL(ETL_Rtn!$C96:$C155,ETL_Rtn!AD96:AD155)),CORREL(ETL_Rtn!$C96:$C155,ETL_Rtn!AD96:AD155),"")</f>
        <v>-5.2419643110992245E-2</v>
      </c>
      <c r="AK145" s="85">
        <f ca="1">IF(ISNUMBER(CORREL(ETL_Rtn!$C96:$C155,ETL_Rtn!AE96:AE155)),CORREL(ETL_Rtn!$C96:$C155,ETL_Rtn!AE96:AE155),"")</f>
        <v>-0.24162869629067354</v>
      </c>
      <c r="AL145" s="85">
        <f ca="1">IF(ISNUMBER(CORREL(ETL_Rtn!$C96:$C155,ETL_Rtn!AF96:AF155)),CORREL(ETL_Rtn!$C96:$C155,ETL_Rtn!AF96:AF155),"")</f>
        <v>-0.23193950747338399</v>
      </c>
      <c r="AM145" s="85">
        <f ca="1">IF(ISNUMBER(CORREL(ETL_Rtn!$C96:$C155,ETL_Rtn!AG96:AG155)),CORREL(ETL_Rtn!$C96:$C155,ETL_Rtn!AG96:AG155),"")</f>
        <v>-0.20976763025137107</v>
      </c>
      <c r="AN145" s="85">
        <f ca="1">IF(ISNUMBER(CORREL(ETL_Rtn!$C96:$C155,ETL_Rtn!AH96:AH155)),CORREL(ETL_Rtn!$C96:$C155,ETL_Rtn!AH96:AH155),"")</f>
        <v>-0.18816089386467286</v>
      </c>
      <c r="AO145" s="85">
        <f ca="1">IF(ISNUMBER(CORREL(ETL_Rtn!$C96:$C155,ETL_Rtn!AI96:AI155)),CORREL(ETL_Rtn!$C96:$C155,ETL_Rtn!AI96:AI155),"")</f>
        <v>-0.28894053612336856</v>
      </c>
      <c r="AP145" s="85">
        <f ca="1">IF(ISNUMBER(CORREL(ETL_Rtn!$C96:$C155,ETL_Rtn!AJ96:AJ155)),CORREL(ETL_Rtn!$C96:$C155,ETL_Rtn!AJ96:AJ155),"")</f>
        <v>-0.22663580184003884</v>
      </c>
      <c r="AQ145" s="85">
        <f ca="1">IF(ISNUMBER(CORREL(ETL_Rtn!$C96:$C155,ETL_Rtn!AK96:AK155)),CORREL(ETL_Rtn!$C96:$C155,ETL_Rtn!AK96:AK155),"")</f>
        <v>-0.22659864947134153</v>
      </c>
      <c r="AR145" s="85">
        <f ca="1">IF(ISNUMBER(CORREL(ETL_Rtn!$C96:$C155,ETL_Rtn!AL96:AL155)),CORREL(ETL_Rtn!$C96:$C155,ETL_Rtn!AL96:AL155),"")</f>
        <v>-0.18710705251149073</v>
      </c>
      <c r="AS145" s="85">
        <f ca="1">IF(ISNUMBER(CORREL(ETL_Rtn!$C96:$C155,ETL_Rtn!AM96:AM155)),CORREL(ETL_Rtn!$C96:$C155,ETL_Rtn!AM96:AM155),"")</f>
        <v>0.21526204408135169</v>
      </c>
      <c r="AT145" s="85">
        <f ca="1">IF(ISNUMBER(CORREL(ETL_Rtn!$C96:$C155,ETL_Rtn!AN96:AN155)),CORREL(ETL_Rtn!$C96:$C155,ETL_Rtn!AN96:AN155),"")</f>
        <v>0.30814817937139394</v>
      </c>
      <c r="AU145" s="85">
        <f ca="1">IF(ISNUMBER(CORREL(ETL_Rtn!$C96:$C155,ETL_Rtn!AO96:AO155)),CORREL(ETL_Rtn!$C96:$C155,ETL_Rtn!AO96:AO155),"")</f>
        <v>-6.1817404952420191E-2</v>
      </c>
      <c r="AV145" s="85">
        <f ca="1">IF(ISNUMBER(CORREL(ETL_Rtn!$C96:$C155,ETL_Rtn!AP96:AP155)),CORREL(ETL_Rtn!$C96:$C155,ETL_Rtn!AP96:AP155),"")</f>
        <v>7.7867348266855319E-2</v>
      </c>
      <c r="AW145" s="85">
        <f ca="1">IF(ISNUMBER(CORREL(ETL_Rtn!$C96:$C155,ETL_Rtn!AQ96:AQ155)),CORREL(ETL_Rtn!$C96:$C155,ETL_Rtn!AQ96:AQ155),"")</f>
        <v>0.27090964497052417</v>
      </c>
      <c r="AX145" s="85">
        <f ca="1">IF(ISNUMBER(CORREL(ETL_Rtn!$C96:$C155,ETL_Rtn!AR96:AR155)),CORREL(ETL_Rtn!$C96:$C155,ETL_Rtn!AR96:AR155),"")</f>
        <v>0.47976428164823931</v>
      </c>
      <c r="AY145" s="85">
        <f ca="1">IF(ISNUMBER(CORREL(ETL_Rtn!$C96:$C155,ETL_Rtn!AS96:AS155)),CORREL(ETL_Rtn!$C96:$C155,ETL_Rtn!AS96:AS155),"")</f>
        <v>-0.18741898143287522</v>
      </c>
      <c r="AZ145" s="85">
        <f ca="1">IF(ISNUMBER(CORREL(ETL_Rtn!$C96:$C155,ETL_Rtn!AT96:AT155)),CORREL(ETL_Rtn!$C96:$C155,ETL_Rtn!AT96:AT155),"")</f>
        <v>8.3754467205129829E-2</v>
      </c>
      <c r="BA145" s="85">
        <f ca="1">IF(ISNUMBER(CORREL(ETL_Rtn!$C96:$C155,ETL_Rtn!AU96:AU155)),CORREL(ETL_Rtn!$C96:$C155,ETL_Rtn!AU96:AU155),"")</f>
        <v>-7.6293585308329498E-2</v>
      </c>
      <c r="BB145" s="85">
        <f ca="1">IF(ISNUMBER(CORREL(ETL_Rtn!$C96:$C155,ETL_Rtn!AV96:AV155)),CORREL(ETL_Rtn!$C96:$C155,ETL_Rtn!AV96:AV155),"")</f>
        <v>-0.10937387809288797</v>
      </c>
      <c r="BC145" s="85">
        <f ca="1">IF(ISNUMBER(CORREL(ETL_Rtn!$C96:$C155,ETL_Rtn!AW96:AW155)),CORREL(ETL_Rtn!$C96:$C155,ETL_Rtn!AW96:AW155),"")</f>
        <v>-9.9723021346223711E-3</v>
      </c>
      <c r="BD145" s="85">
        <f ca="1">IF(ISNUMBER(CORREL(ETL_Rtn!$C96:$C155,ETL_Rtn!AX96:AX155)),CORREL(ETL_Rtn!$C96:$C155,ETL_Rtn!AX96:AX155),"")</f>
        <v>6.77002164374092E-2</v>
      </c>
      <c r="BE145" s="85">
        <f ca="1">IF(ISNUMBER(CORREL(ETL_Rtn!$C96:$C155,ETL_Rtn!AY96:AY155)),CORREL(ETL_Rtn!$C96:$C155,ETL_Rtn!AY96:AY155),"")</f>
        <v>3.1316351443762123E-2</v>
      </c>
      <c r="BF145" s="85">
        <f ca="1">IF(ISNUMBER(CORREL(ETL_Rtn!$C96:$C155,ETL_Rtn!AZ96:AZ155)),CORREL(ETL_Rtn!$C96:$C155,ETL_Rtn!AZ96:AZ155),"")</f>
        <v>-0.20547754172706473</v>
      </c>
      <c r="BG145" s="85">
        <f ca="1">IF(ISNUMBER(CORREL(ETL_Rtn!$C96:$C155,ETL_Rtn!BA96:BA155)),CORREL(ETL_Rtn!$C96:$C155,ETL_Rtn!BA96:BA155),"")</f>
        <v>-0.26727962374211783</v>
      </c>
      <c r="BH145" s="85">
        <f ca="1">IF(ISNUMBER(CORREL(ETL_Rtn!$C96:$C155,ETL_Rtn!BB96:BB155)),CORREL(ETL_Rtn!$C96:$C155,ETL_Rtn!BB96:BB155),"")</f>
        <v>-0.16341028078358968</v>
      </c>
      <c r="BI145" s="85">
        <f ca="1">IF(ISNUMBER(CORREL(ETL_Rtn!$C96:$C155,ETL_Rtn!BC96:BC155)),CORREL(ETL_Rtn!$C96:$C155,ETL_Rtn!BC96:BC155),"")</f>
        <v>-4.2968093077858843E-2</v>
      </c>
      <c r="BJ145" s="85">
        <f ca="1">IF(ISNUMBER(CORREL(ETL_Rtn!$C96:$C155,ETL_Rtn!BD96:BD155)),CORREL(ETL_Rtn!$C96:$C155,ETL_Rtn!BD96:BD155),"")</f>
        <v>-0.35470653805732039</v>
      </c>
      <c r="BK145" s="85">
        <f ca="1">IF(ISNUMBER(CORREL(ETL_Rtn!$C96:$C155,ETL_Rtn!BE96:BE155)),CORREL(ETL_Rtn!$C96:$C155,ETL_Rtn!BE96:BE155),"")</f>
        <v>-1.5108173504881431E-2</v>
      </c>
      <c r="BL145" s="85">
        <f ca="1">IF(ISNUMBER(CORREL(ETL_Rtn!$C96:$C155,ETL_Rtn!BF96:BF155)),CORREL(ETL_Rtn!$C96:$C155,ETL_Rtn!BF96:BF155),"")</f>
        <v>9.9289597422879156E-2</v>
      </c>
      <c r="BM145" s="85">
        <f ca="1">IF(ISNUMBER(CORREL(ETL_Rtn!$C96:$C155,ETL_Rtn!BG96:BG155)),CORREL(ETL_Rtn!$C96:$C155,ETL_Rtn!BG96:BG155),"")</f>
        <v>-0.12036313570339975</v>
      </c>
      <c r="BN145" s="85">
        <f ca="1">IF(ISNUMBER(CORREL(ETL_Rtn!$C96:$C155,ETL_Rtn!BH96:BH155)),CORREL(ETL_Rtn!$C96:$C155,ETL_Rtn!BH96:BH155),"")</f>
        <v>2.8093054014941541E-3</v>
      </c>
      <c r="BO145" s="85">
        <f ca="1">IF(ISNUMBER(CORREL(ETL_Rtn!$C96:$C155,ETL_Rtn!BI96:BI155)),CORREL(ETL_Rtn!$C96:$C155,ETL_Rtn!BI96:BI155),"")</f>
        <v>-5.9660977667479687E-2</v>
      </c>
      <c r="BP145" s="85">
        <f ca="1">IF(ISNUMBER(CORREL(ETL_Rtn!$C96:$C155,ETL_Rtn!BJ96:BJ155)),CORREL(ETL_Rtn!$C96:$C155,ETL_Rtn!BJ96:BJ155),"")</f>
        <v>-0.25730098593669543</v>
      </c>
      <c r="BQ145" s="85">
        <f ca="1">IF(ISNUMBER(CORREL(ETL_Rtn!$C96:$C155,ETL_Rtn!BK96:BK155)),CORREL(ETL_Rtn!$C96:$C155,ETL_Rtn!BK96:BK155),"")</f>
        <v>0.25581908183639379</v>
      </c>
      <c r="BR145" s="85">
        <f ca="1">IF(ISNUMBER(CORREL(ETL_Rtn!$C96:$C155,ETL_Rtn!BL96:BL155)),CORREL(ETL_Rtn!$C96:$C155,ETL_Rtn!BL96:BL155),"")</f>
        <v>0.17790928721244967</v>
      </c>
      <c r="BS145" s="85">
        <f ca="1">IF(ISNUMBER(CORREL(ETL_Rtn!$C96:$C155,ETL_Rtn!BM96:BM155)),CORREL(ETL_Rtn!$C96:$C155,ETL_Rtn!BM96:BM155),"")</f>
        <v>0.15338817042157465</v>
      </c>
      <c r="BT145" s="85">
        <f ca="1">IF(ISNUMBER(CORREL(ETL_Rtn!$C96:$C155,ETL_Rtn!BN96:BN155)),CORREL(ETL_Rtn!$C96:$C155,ETL_Rtn!BN96:BN155),"")</f>
        <v>0.2491153274704421</v>
      </c>
      <c r="BU145" s="85">
        <f ca="1">IF(ISNUMBER(CORREL(ETL_Rtn!$C96:$C155,ETL_Rtn!BO96:BO155)),CORREL(ETL_Rtn!$C96:$C155,ETL_Rtn!BO96:BO155),"")</f>
        <v>0.1325480315667007</v>
      </c>
      <c r="BV145" s="85">
        <f ca="1">IF(ISNUMBER(CORREL(ETL_Rtn!$C96:$C155,ETL_Rtn!BP96:BP155)),CORREL(ETL_Rtn!$C96:$C155,ETL_Rtn!BP96:BP155),"")</f>
        <v>9.5822327974581969E-2</v>
      </c>
      <c r="BW145" s="85">
        <f ca="1">IF(ISNUMBER(CORREL(ETL_Rtn!$C96:$C155,ETL_Rtn!BQ96:BQ155)),CORREL(ETL_Rtn!$C96:$C155,ETL_Rtn!BQ96:BQ155),"")</f>
        <v>-0.33647926615612789</v>
      </c>
      <c r="BY145" s="85">
        <f ca="1">VLOOKUP($E145,ETL_Price!$B$5:$CB$187,Main!BY$51,0)</f>
        <v>2584.84</v>
      </c>
      <c r="BZ145" s="85">
        <f ca="1">VLOOKUP($E145,ETL_Price!$B$5:$CB$187,Main!BZ$51,0)</f>
        <v>3574.52</v>
      </c>
      <c r="CA145" s="85">
        <f ca="1">VLOOKUP($E145,ETL_Price!$B$5:$CB$187,Main!CA$51,0)</f>
        <v>72475.17</v>
      </c>
      <c r="CB145" s="85">
        <f ca="1">VLOOKUP($E145,ETL_Price!$B$5:$CB$187,Main!CB$51,0)</f>
        <v>22380.99</v>
      </c>
      <c r="CC145" s="85">
        <f ca="1">VLOOKUP($E145,ETL_Price!$B$5:$CB$187,Main!CC$51,0)</f>
        <v>29182.18</v>
      </c>
      <c r="CD145" s="85">
        <f ca="1">VLOOKUP($E145,ETL_Price!$B$5:$CB$187,Main!CD$51,0)</f>
        <v>11684.51</v>
      </c>
      <c r="CE145" s="85">
        <f ca="1">VLOOKUP($E145,ETL_Price!$B$5:$CB$187,Main!CE$51,0)</f>
        <v>2149.2399999999998</v>
      </c>
      <c r="CF145" s="85">
        <f ca="1">VLOOKUP($E145,ETL_Price!$B$5:$CB$187,Main!CF$51,0)</f>
        <v>2403.6</v>
      </c>
      <c r="CG145" s="85">
        <f ca="1">VLOOKUP($E145,ETL_Price!$B$5:$CB$187,Main!CG$51,0)</f>
        <v>215.09710000000001</v>
      </c>
      <c r="CH145" s="85">
        <f ca="1">VLOOKUP($E145,ETL_Price!$B$5:$CB$187,Main!CH$51,0)</f>
        <v>269.22000000000003</v>
      </c>
      <c r="CI145" s="85">
        <f ca="1">VLOOKUP($E145,ETL_Price!$B$5:$CB$187,Main!CI$51,0)</f>
        <v>249.69</v>
      </c>
      <c r="CJ145" s="85">
        <f ca="1">VLOOKUP($E145,ETL_Price!$B$5:$CB$187,Main!CJ$51,0)</f>
        <v>227.08</v>
      </c>
      <c r="CK145" s="85">
        <f ca="1">VLOOKUP($E145,ETL_Price!$B$5:$CB$187,Main!CK$51,0)</f>
        <v>228.6001</v>
      </c>
      <c r="CL145" s="85">
        <f ca="1">VLOOKUP($E145,ETL_Price!$B$5:$CB$187,Main!CL$51,0)</f>
        <v>221.9076</v>
      </c>
      <c r="CM145" s="85">
        <f ca="1">VLOOKUP($E145,ETL_Price!$B$5:$CB$187,Main!CM$51,0)</f>
        <v>120.9123</v>
      </c>
      <c r="CN145" s="85">
        <f ca="1">VLOOKUP($E145,ETL_Price!$B$5:$CB$187,Main!CN$51,0)</f>
        <v>220.5607</v>
      </c>
      <c r="CO145" s="85">
        <f ca="1">VLOOKUP($E145,ETL_Price!$B$5:$CB$187,Main!CO$51,0)</f>
        <v>66.599999999999994</v>
      </c>
      <c r="CP145" s="85">
        <f ca="1">VLOOKUP($E145,ETL_Price!$B$5:$CB$187,Main!CP$51,0)</f>
        <v>132.62</v>
      </c>
      <c r="CQ145" s="85">
        <f ca="1">VLOOKUP($E145,ETL_Price!$B$5:$CB$187,Main!CQ$51,0)</f>
        <v>477.18349999999998</v>
      </c>
      <c r="CR145" s="85">
        <f ca="1">VLOOKUP($E145,ETL_Price!$B$5:$CB$187,Main!CR$51,0)</f>
        <v>215.0624</v>
      </c>
      <c r="CS145" s="85">
        <f ca="1">VLOOKUP($E145,ETL_Price!$B$5:$CB$187,Main!CS$51,0)</f>
        <v>253.2568</v>
      </c>
      <c r="CT145" s="85">
        <f ca="1">VLOOKUP($E145,ETL_Price!$B$5:$CB$187,Main!CT$51,0)</f>
        <v>2034.96</v>
      </c>
      <c r="CU145" s="85">
        <f ca="1">VLOOKUP($E145,ETL_Price!$B$5:$CB$187,Main!CU$51,0)</f>
        <v>2192.4899999999998</v>
      </c>
      <c r="CV145" s="85">
        <f ca="1">VLOOKUP($E145,ETL_Price!$B$5:$CB$187,Main!CV$51,0)</f>
        <v>2864.22</v>
      </c>
      <c r="CW145" s="85">
        <f ca="1">VLOOKUP($E145,ETL_Price!$B$5:$CB$187,Main!CW$51,0)</f>
        <v>149.5522</v>
      </c>
      <c r="CX145" s="85">
        <f ca="1">VLOOKUP($E145,ETL_Price!$B$5:$CB$187,Main!CX$51,0)</f>
        <v>1291.6280999999999</v>
      </c>
      <c r="CY145" s="85">
        <f ca="1">VLOOKUP($E145,ETL_Price!$B$5:$CB$187,Main!CY$51,0)</f>
        <v>214.12139999999999</v>
      </c>
      <c r="CZ145" s="85">
        <f ca="1">VLOOKUP($E145,ETL_Price!$B$5:$CB$187,Main!CZ$51,0)</f>
        <v>190.8931</v>
      </c>
      <c r="DA145" s="85">
        <f ca="1">VLOOKUP($E145,ETL_Price!$B$5:$CB$187,Main!DA$51,0)</f>
        <v>286.21589999999998</v>
      </c>
      <c r="DB145" s="85">
        <f ca="1">VLOOKUP($E145,ETL_Price!$B$5:$CB$187,Main!DB$51,0)</f>
        <v>203.15479999999999</v>
      </c>
      <c r="DC145" s="85">
        <f ca="1">VLOOKUP($E145,ETL_Price!$B$5:$CB$187,Main!DC$51,0)</f>
        <v>203.31319999999999</v>
      </c>
      <c r="DD145" s="85">
        <f ca="1">VLOOKUP($E145,ETL_Price!$B$5:$CB$187,Main!DD$51,0)</f>
        <v>225.16560000000001</v>
      </c>
      <c r="DE145" s="85">
        <f ca="1">VLOOKUP($E145,ETL_Price!$B$5:$CB$187,Main!DE$51,0)</f>
        <v>218.85650000000001</v>
      </c>
      <c r="DF145" s="85">
        <f ca="1">VLOOKUP($E145,ETL_Price!$B$5:$CB$187,Main!DF$51,0)</f>
        <v>283.66090000000003</v>
      </c>
      <c r="DG145" s="85">
        <f ca="1">VLOOKUP($E145,ETL_Price!$B$5:$CB$187,Main!DG$51,0)</f>
        <v>2.4055</v>
      </c>
      <c r="DH145" s="85">
        <f ca="1">VLOOKUP($E145,ETL_Price!$B$5:$CB$187,Main!DH$51,0)</f>
        <v>0.41699999999999998</v>
      </c>
      <c r="DI145" s="85">
        <f ca="1">VLOOKUP($E145,ETL_Price!$B$5:$CB$187,Main!DI$51,0)</f>
        <v>1.8212000000000002</v>
      </c>
      <c r="DJ145" s="85">
        <f ca="1">VLOOKUP($E145,ETL_Price!$B$5:$CB$187,Main!DJ$51,0)</f>
        <v>1.9058999999999999</v>
      </c>
      <c r="DK145" s="85">
        <f ca="1">VLOOKUP($E145,ETL_Price!$B$5:$CB$187,Main!DK$51,0)</f>
        <v>2.2961999999999998</v>
      </c>
      <c r="DL145" s="85">
        <f ca="1">VLOOKUP($E145,ETL_Price!$B$5:$CB$187,Main!DL$51,0)</f>
        <v>1.4060000000000001</v>
      </c>
      <c r="DM145" s="85">
        <f ca="1">VLOOKUP($E145,ETL_Price!$B$5:$CB$187,Main!DM$51,0)</f>
        <v>36.230600000000003</v>
      </c>
      <c r="DN145" s="85">
        <f ca="1">VLOOKUP($E145,ETL_Price!$B$5:$CB$187,Main!DN$51,0)</f>
        <v>-1.38</v>
      </c>
      <c r="DO145" s="85">
        <f ca="1">VLOOKUP($E145,ETL_Price!$B$5:$CB$187,Main!DO$51,0)</f>
        <v>244.56200000000001</v>
      </c>
      <c r="DP145" s="85">
        <f ca="1">VLOOKUP($E145,ETL_Price!$B$5:$CB$187,Main!DP$51,0)</f>
        <v>121.092</v>
      </c>
      <c r="DQ145" s="85">
        <f ca="1">VLOOKUP($E145,ETL_Price!$B$5:$CB$187,Main!DQ$51,0)</f>
        <v>56.423999999999999</v>
      </c>
      <c r="DR145" s="85">
        <f ca="1">VLOOKUP($E145,ETL_Price!$B$5:$CB$187,Main!DR$51,0)</f>
        <v>331.75200000000001</v>
      </c>
      <c r="DS145" s="85">
        <f ca="1">VLOOKUP($E145,ETL_Price!$B$5:$CB$187,Main!DS$51,0)</f>
        <v>192.69399999999999</v>
      </c>
      <c r="DT145" s="85">
        <f ca="1">VLOOKUP($E145,ETL_Price!$B$5:$CB$187,Main!DT$51,0)</f>
        <v>228.44560000000001</v>
      </c>
      <c r="DU145" s="85">
        <f ca="1">VLOOKUP($E145,ETL_Price!$B$5:$CB$187,Main!DU$51,0)</f>
        <v>162.28639999999999</v>
      </c>
      <c r="DV145" s="85">
        <f ca="1">VLOOKUP($E145,ETL_Price!$B$5:$CB$187,Main!DV$51,0)</f>
        <v>444.38830000000002</v>
      </c>
      <c r="DW145" s="85">
        <f ca="1">VLOOKUP($E145,ETL_Price!$B$5:$CB$187,Main!DW$51,0)</f>
        <v>11.5</v>
      </c>
      <c r="DX145" s="85">
        <f ca="1">VLOOKUP($E145,ETL_Price!$B$5:$CB$187,Main!DX$51,0)</f>
        <v>17.03</v>
      </c>
      <c r="DY145" s="85">
        <f ca="1">VLOOKUP($E145,ETL_Price!$B$5:$CB$187,Main!DY$51,0)</f>
        <v>7.32</v>
      </c>
      <c r="DZ145" s="85">
        <f ca="1">VLOOKUP($E145,ETL_Price!$B$5:$CB$187,Main!DZ$51,0)</f>
        <v>4.5149999999999997</v>
      </c>
      <c r="EA145" s="85">
        <f ca="1">VLOOKUP($E145,ETL_Price!$B$5:$CB$187,Main!EA$51,0)</f>
        <v>1278.9000000000001</v>
      </c>
      <c r="EB145" s="85">
        <f ca="1">VLOOKUP($E145,ETL_Price!$B$5:$CB$187,Main!EB$51,0)</f>
        <v>17.047000000000001</v>
      </c>
      <c r="EC145" s="85">
        <f ca="1">VLOOKUP($E145,ETL_Price!$B$5:$CB$187,Main!EC$51,0)</f>
        <v>56.76</v>
      </c>
      <c r="ED145" s="85">
        <f ca="1">VLOOKUP($E145,ETL_Price!$B$5:$CB$187,Main!ED$51,0)</f>
        <v>6.6570999999999998</v>
      </c>
      <c r="EE145" s="85">
        <f ca="1">VLOOKUP($E145,ETL_Price!$B$5:$CB$187,Main!EE$51,0)</f>
        <v>107.51</v>
      </c>
      <c r="EF145" s="85">
        <f ca="1">VLOOKUP($E145,ETL_Price!$B$5:$CB$187,Main!EF$51,0)</f>
        <v>1.1667000000000001</v>
      </c>
      <c r="EG145" s="85">
        <f ca="1">VLOOKUP($E145,ETL_Price!$B$5:$CB$187,Main!EG$51,0)</f>
        <v>1.3115999999999999</v>
      </c>
      <c r="EH145" s="85">
        <f ca="1">VLOOKUP($E145,ETL_Price!$B$5:$CB$187,Main!EH$51,0)</f>
        <v>113.62</v>
      </c>
      <c r="EI145" s="85">
        <f ca="1">VLOOKUP($E145,ETL_Price!$B$5:$CB$187,Main!EI$51,0)</f>
        <v>59.364899999999999</v>
      </c>
      <c r="EJ145" s="85">
        <f ca="1">VLOOKUP($E145,ETL_Price!$B$5:$CB$187,Main!EJ$51,0)</f>
        <v>14.47</v>
      </c>
      <c r="EK145" s="85">
        <f ca="1">VLOOKUP($E145,ETL_Price!$B$5:$CB$187,Main!EK$51,0)</f>
        <v>3.2791999999999999</v>
      </c>
    </row>
    <row r="146" spans="3:141">
      <c r="C146" s="85">
        <f>MATCH(E146,ETL_Price!$B$5:$B$187,0)</f>
        <v>93</v>
      </c>
      <c r="E146" s="119">
        <f>IF(ISNUMBER(Equities!$C98),Equities!B98,"")</f>
        <v>43049</v>
      </c>
      <c r="F146" s="120">
        <f ca="1">IF(ISNUMBER(OFFSET(INDIRECT($F$50),Main!$C146,1)),OFFSET(INDIRECT($F$50),Main!$C146,1)/100,"")</f>
        <v>0.142819</v>
      </c>
      <c r="G146" s="120">
        <f ca="1">IF(ISNUMBER(VLOOKUP($E146,ETL_Price!$B$5:$DV$187,G$50,0)),VLOOKUP($E146,ETL_Price!$B$5:$DV$187,G$50,0)/100,"")</f>
        <v>5.2300000000000006E-2</v>
      </c>
      <c r="H146" s="120">
        <f ca="1">IF(ISNUMBER(VLOOKUP($E146,ETL_Price!$B$5:$DV$187,H$50,0)),VLOOKUP($E146,ETL_Price!$B$5:$DV$187,H$50,0)/100,"")</f>
        <v>0.1182</v>
      </c>
      <c r="I146" s="120">
        <f ca="1">IF(ISNUMBER(VLOOKUP($E146,ETL_Price!$B$5:$DV$187,I$50,0)),VLOOKUP($E146,ETL_Price!$B$5:$DV$187,I$50,0)/100,"")</f>
        <v>0.159</v>
      </c>
      <c r="K146" s="85">
        <f ca="1">IF(ISNUMBER(CORREL(ETL_Rtn!$C97:$C156,ETL_Rtn!E97:E156)),CORREL(ETL_Rtn!$C97:$C156,ETL_Rtn!E97:E156),"")</f>
        <v>0.21856486030225022</v>
      </c>
      <c r="L146" s="85">
        <f ca="1">IF(ISNUMBER(CORREL(ETL_Rtn!$C97:$C156,ETL_Rtn!F97:F156)),CORREL(ETL_Rtn!$C97:$C156,ETL_Rtn!F97:F156),"")</f>
        <v>-5.9337859047799042E-2</v>
      </c>
      <c r="M146" s="85">
        <f ca="1">IF(ISNUMBER(CORREL(ETL_Rtn!$C97:$C156,ETL_Rtn!G97:G156)),CORREL(ETL_Rtn!$C97:$C156,ETL_Rtn!G97:G156),"")</f>
        <v>0.27836124117613664</v>
      </c>
      <c r="N146" s="85">
        <f ca="1">IF(ISNUMBER(CORREL(ETL_Rtn!$C97:$C156,ETL_Rtn!H97:H156)),CORREL(ETL_Rtn!$C97:$C156,ETL_Rtn!H97:H156),"")</f>
        <v>7.1317871170070449E-2</v>
      </c>
      <c r="O146" s="85">
        <f ca="1">IF(ISNUMBER(CORREL(ETL_Rtn!$C97:$C156,ETL_Rtn!I97:I156)),CORREL(ETL_Rtn!$C97:$C156,ETL_Rtn!I97:I156),"")</f>
        <v>0.77665299062310778</v>
      </c>
      <c r="P146" s="85">
        <f ca="1">IF(ISNUMBER(CORREL(ETL_Rtn!$C97:$C156,ETL_Rtn!J97:J156)),CORREL(ETL_Rtn!$C97:$C156,ETL_Rtn!J97:J156),"")</f>
        <v>0.7132875171815577</v>
      </c>
      <c r="Q146" s="85">
        <f ca="1">IF(ISNUMBER(CORREL(ETL_Rtn!$C97:$C156,ETL_Rtn!K97:K156)),CORREL(ETL_Rtn!$C97:$C156,ETL_Rtn!K97:K156),"")</f>
        <v>0.29875127140856311</v>
      </c>
      <c r="R146" s="85">
        <f ca="1">IF(ISNUMBER(CORREL(ETL_Rtn!$C97:$C156,ETL_Rtn!L97:L156)),CORREL(ETL_Rtn!$C97:$C156,ETL_Rtn!L97:L156),"")</f>
        <v>0.31193738236175517</v>
      </c>
      <c r="S146" s="85">
        <f ca="1">IF(ISNUMBER(CORREL(ETL_Rtn!$C97:$C156,ETL_Rtn!M97:M156)),CORREL(ETL_Rtn!$C97:$C156,ETL_Rtn!M97:M156),"")</f>
        <v>5.0391906227099444E-2</v>
      </c>
      <c r="T146" s="85">
        <f ca="1">IF(ISNUMBER(CORREL(ETL_Rtn!$C97:$C156,ETL_Rtn!N97:N156)),CORREL(ETL_Rtn!$C97:$C156,ETL_Rtn!N97:N156),"")</f>
        <v>0.13760425931861056</v>
      </c>
      <c r="U146" s="85">
        <f ca="1">IF(ISNUMBER(CORREL(ETL_Rtn!$C97:$C156,ETL_Rtn!O97:O156)),CORREL(ETL_Rtn!$C97:$C156,ETL_Rtn!O97:O156),"")</f>
        <v>-7.8400641069244451E-2</v>
      </c>
      <c r="V146" s="85">
        <f ca="1">IF(ISNUMBER(CORREL(ETL_Rtn!$C97:$C156,ETL_Rtn!P97:P156)),CORREL(ETL_Rtn!$C97:$C156,ETL_Rtn!P97:P156),"")</f>
        <v>0.27235116242889801</v>
      </c>
      <c r="W146" s="85">
        <f ca="1">IF(ISNUMBER(CORREL(ETL_Rtn!$C97:$C156,ETL_Rtn!Q97:Q156)),CORREL(ETL_Rtn!$C97:$C156,ETL_Rtn!Q97:Q156),"")</f>
        <v>-5.6429673735141191E-2</v>
      </c>
      <c r="X146" s="85">
        <f ca="1">IF(ISNUMBER(CORREL(ETL_Rtn!$C97:$C156,ETL_Rtn!R97:R156)),CORREL(ETL_Rtn!$C97:$C156,ETL_Rtn!R97:R156),"")</f>
        <v>5.6298162691534814E-2</v>
      </c>
      <c r="Y146" s="85">
        <f ca="1">IF(ISNUMBER(CORREL(ETL_Rtn!$C97:$C156,ETL_Rtn!S97:S156)),CORREL(ETL_Rtn!$C97:$C156,ETL_Rtn!S97:S156),"")</f>
        <v>0.19555234774433095</v>
      </c>
      <c r="Z146" s="85">
        <f ca="1">IF(ISNUMBER(CORREL(ETL_Rtn!$C97:$C156,ETL_Rtn!T97:T156)),CORREL(ETL_Rtn!$C97:$C156,ETL_Rtn!T97:T156),"")</f>
        <v>0.31086168163053718</v>
      </c>
      <c r="AA146" s="85">
        <f ca="1">IF(ISNUMBER(CORREL(ETL_Rtn!$C97:$C156,ETL_Rtn!U97:U156)),CORREL(ETL_Rtn!$C97:$C156,ETL_Rtn!U97:U156),"")</f>
        <v>-8.8790278013633886E-2</v>
      </c>
      <c r="AB146" s="85">
        <f ca="1">IF(ISNUMBER(CORREL(ETL_Rtn!$C97:$C156,ETL_Rtn!V97:V156)),CORREL(ETL_Rtn!$C97:$C156,ETL_Rtn!V97:V156),"")</f>
        <v>-0.42995467528752235</v>
      </c>
      <c r="AC146" s="85">
        <f ca="1">IF(ISNUMBER(CORREL(ETL_Rtn!$C97:$C156,ETL_Rtn!W97:W156)),CORREL(ETL_Rtn!$C97:$C156,ETL_Rtn!W97:W156),"")</f>
        <v>-8.4103945764530133E-2</v>
      </c>
      <c r="AD146" s="85">
        <f ca="1">IF(ISNUMBER(CORREL(ETL_Rtn!$C97:$C156,ETL_Rtn!X97:X156)),CORREL(ETL_Rtn!$C97:$C156,ETL_Rtn!X97:X156),"")</f>
        <v>-7.5181340273506439E-2</v>
      </c>
      <c r="AE146" s="85">
        <f ca="1">IF(ISNUMBER(CORREL(ETL_Rtn!$C97:$C156,ETL_Rtn!Y97:Y156)),CORREL(ETL_Rtn!$C97:$C156,ETL_Rtn!Y97:Y156),"")</f>
        <v>-0.12018813209892552</v>
      </c>
      <c r="AF146" s="85">
        <f ca="1">IF(ISNUMBER(CORREL(ETL_Rtn!$C97:$C156,ETL_Rtn!Z97:Z156)),CORREL(ETL_Rtn!$C97:$C156,ETL_Rtn!Z97:Z156),"")</f>
        <v>-0.27086949355426471</v>
      </c>
      <c r="AG146" s="85">
        <f ca="1">IF(ISNUMBER(CORREL(ETL_Rtn!$C97:$C156,ETL_Rtn!AA97:AA156)),CORREL(ETL_Rtn!$C97:$C156,ETL_Rtn!AA97:AA156),"")</f>
        <v>-0.27711858722836125</v>
      </c>
      <c r="AH146" s="85">
        <f ca="1">IF(ISNUMBER(CORREL(ETL_Rtn!$C97:$C156,ETL_Rtn!AB97:AB156)),CORREL(ETL_Rtn!$C97:$C156,ETL_Rtn!AB97:AB156),"")</f>
        <v>-0.28607970970272534</v>
      </c>
      <c r="AI146" s="85">
        <f ca="1">IF(ISNUMBER(CORREL(ETL_Rtn!$C97:$C156,ETL_Rtn!AC97:AC156)),CORREL(ETL_Rtn!$C97:$C156,ETL_Rtn!AC97:AC156),"")</f>
        <v>0.16495855050543828</v>
      </c>
      <c r="AJ146" s="85">
        <f ca="1">IF(ISNUMBER(CORREL(ETL_Rtn!$C97:$C156,ETL_Rtn!AD97:AD156)),CORREL(ETL_Rtn!$C97:$C156,ETL_Rtn!AD97:AD156),"")</f>
        <v>-6.0251958127052238E-2</v>
      </c>
      <c r="AK146" s="85">
        <f ca="1">IF(ISNUMBER(CORREL(ETL_Rtn!$C97:$C156,ETL_Rtn!AE97:AE156)),CORREL(ETL_Rtn!$C97:$C156,ETL_Rtn!AE97:AE156),"")</f>
        <v>-0.23384091716543084</v>
      </c>
      <c r="AL146" s="85">
        <f ca="1">IF(ISNUMBER(CORREL(ETL_Rtn!$C97:$C156,ETL_Rtn!AF97:AF156)),CORREL(ETL_Rtn!$C97:$C156,ETL_Rtn!AF97:AF156),"")</f>
        <v>-0.23549989950339595</v>
      </c>
      <c r="AM146" s="85">
        <f ca="1">IF(ISNUMBER(CORREL(ETL_Rtn!$C97:$C156,ETL_Rtn!AG97:AG156)),CORREL(ETL_Rtn!$C97:$C156,ETL_Rtn!AG97:AG156),"")</f>
        <v>-0.16043758268999775</v>
      </c>
      <c r="AN146" s="85">
        <f ca="1">IF(ISNUMBER(CORREL(ETL_Rtn!$C97:$C156,ETL_Rtn!AH97:AH156)),CORREL(ETL_Rtn!$C97:$C156,ETL_Rtn!AH97:AH156),"")</f>
        <v>-0.19146407424938933</v>
      </c>
      <c r="AO146" s="85">
        <f ca="1">IF(ISNUMBER(CORREL(ETL_Rtn!$C97:$C156,ETL_Rtn!AI97:AI156)),CORREL(ETL_Rtn!$C97:$C156,ETL_Rtn!AI97:AI156),"")</f>
        <v>-0.27090153827867558</v>
      </c>
      <c r="AP146" s="85">
        <f ca="1">IF(ISNUMBER(CORREL(ETL_Rtn!$C97:$C156,ETL_Rtn!AJ97:AJ156)),CORREL(ETL_Rtn!$C97:$C156,ETL_Rtn!AJ97:AJ156),"")</f>
        <v>-0.21266802202775983</v>
      </c>
      <c r="AQ146" s="85">
        <f ca="1">IF(ISNUMBER(CORREL(ETL_Rtn!$C97:$C156,ETL_Rtn!AK97:AK156)),CORREL(ETL_Rtn!$C97:$C156,ETL_Rtn!AK97:AK156),"")</f>
        <v>-0.22608525345504304</v>
      </c>
      <c r="AR146" s="85">
        <f ca="1">IF(ISNUMBER(CORREL(ETL_Rtn!$C97:$C156,ETL_Rtn!AL97:AL156)),CORREL(ETL_Rtn!$C97:$C156,ETL_Rtn!AL97:AL156),"")</f>
        <v>-0.18929007314849824</v>
      </c>
      <c r="AS146" s="85">
        <f ca="1">IF(ISNUMBER(CORREL(ETL_Rtn!$C97:$C156,ETL_Rtn!AM97:AM156)),CORREL(ETL_Rtn!$C97:$C156,ETL_Rtn!AM97:AM156),"")</f>
        <v>0.21554634306282183</v>
      </c>
      <c r="AT146" s="85">
        <f ca="1">IF(ISNUMBER(CORREL(ETL_Rtn!$C97:$C156,ETL_Rtn!AN97:AN156)),CORREL(ETL_Rtn!$C97:$C156,ETL_Rtn!AN97:AN156),"")</f>
        <v>0.30554300696096148</v>
      </c>
      <c r="AU146" s="85">
        <f ca="1">IF(ISNUMBER(CORREL(ETL_Rtn!$C97:$C156,ETL_Rtn!AO97:AO156)),CORREL(ETL_Rtn!$C97:$C156,ETL_Rtn!AO97:AO156),"")</f>
        <v>-4.7978624621266418E-2</v>
      </c>
      <c r="AV146" s="85">
        <f ca="1">IF(ISNUMBER(CORREL(ETL_Rtn!$C97:$C156,ETL_Rtn!AP97:AP156)),CORREL(ETL_Rtn!$C97:$C156,ETL_Rtn!AP97:AP156),"")</f>
        <v>8.1538801608040654E-2</v>
      </c>
      <c r="AW146" s="85">
        <f ca="1">IF(ISNUMBER(CORREL(ETL_Rtn!$C97:$C156,ETL_Rtn!AQ97:AQ156)),CORREL(ETL_Rtn!$C97:$C156,ETL_Rtn!AQ97:AQ156),"")</f>
        <v>0.26922587167370854</v>
      </c>
      <c r="AX146" s="85">
        <f ca="1">IF(ISNUMBER(CORREL(ETL_Rtn!$C97:$C156,ETL_Rtn!AR97:AR156)),CORREL(ETL_Rtn!$C97:$C156,ETL_Rtn!AR97:AR156),"")</f>
        <v>0.48741862872936836</v>
      </c>
      <c r="AY146" s="85">
        <f ca="1">IF(ISNUMBER(CORREL(ETL_Rtn!$C97:$C156,ETL_Rtn!AS97:AS156)),CORREL(ETL_Rtn!$C97:$C156,ETL_Rtn!AS97:AS156),"")</f>
        <v>-0.18223535238292929</v>
      </c>
      <c r="AZ146" s="85">
        <f ca="1">IF(ISNUMBER(CORREL(ETL_Rtn!$C97:$C156,ETL_Rtn!AT97:AT156)),CORREL(ETL_Rtn!$C97:$C156,ETL_Rtn!AT97:AT156),"")</f>
        <v>0.12678871334920377</v>
      </c>
      <c r="BA146" s="85">
        <f ca="1">IF(ISNUMBER(CORREL(ETL_Rtn!$C97:$C156,ETL_Rtn!AU97:AU156)),CORREL(ETL_Rtn!$C97:$C156,ETL_Rtn!AU97:AU156),"")</f>
        <v>-9.985684619130461E-2</v>
      </c>
      <c r="BB146" s="85">
        <f ca="1">IF(ISNUMBER(CORREL(ETL_Rtn!$C97:$C156,ETL_Rtn!AV97:AV156)),CORREL(ETL_Rtn!$C97:$C156,ETL_Rtn!AV97:AV156),"")</f>
        <v>-0.12689554622898611</v>
      </c>
      <c r="BC146" s="85">
        <f ca="1">IF(ISNUMBER(CORREL(ETL_Rtn!$C97:$C156,ETL_Rtn!AW97:AW156)),CORREL(ETL_Rtn!$C97:$C156,ETL_Rtn!AW97:AW156),"")</f>
        <v>-2.4960153159918019E-2</v>
      </c>
      <c r="BD146" s="85">
        <f ca="1">IF(ISNUMBER(CORREL(ETL_Rtn!$C97:$C156,ETL_Rtn!AX97:AX156)),CORREL(ETL_Rtn!$C97:$C156,ETL_Rtn!AX97:AX156),"")</f>
        <v>5.9381813597160438E-2</v>
      </c>
      <c r="BE146" s="85">
        <f ca="1">IF(ISNUMBER(CORREL(ETL_Rtn!$C97:$C156,ETL_Rtn!AY97:AY156)),CORREL(ETL_Rtn!$C97:$C156,ETL_Rtn!AY97:AY156),"")</f>
        <v>3.1566604142941442E-2</v>
      </c>
      <c r="BF146" s="85">
        <f ca="1">IF(ISNUMBER(CORREL(ETL_Rtn!$C97:$C156,ETL_Rtn!AZ97:AZ156)),CORREL(ETL_Rtn!$C97:$C156,ETL_Rtn!AZ97:AZ156),"")</f>
        <v>-0.21200747057375524</v>
      </c>
      <c r="BG146" s="85">
        <f ca="1">IF(ISNUMBER(CORREL(ETL_Rtn!$C97:$C156,ETL_Rtn!BA97:BA156)),CORREL(ETL_Rtn!$C97:$C156,ETL_Rtn!BA97:BA156),"")</f>
        <v>-0.26063552588768996</v>
      </c>
      <c r="BH146" s="85">
        <f ca="1">IF(ISNUMBER(CORREL(ETL_Rtn!$C97:$C156,ETL_Rtn!BB97:BB156)),CORREL(ETL_Rtn!$C97:$C156,ETL_Rtn!BB97:BB156),"")</f>
        <v>-0.21221237806685758</v>
      </c>
      <c r="BI146" s="85">
        <f ca="1">IF(ISNUMBER(CORREL(ETL_Rtn!$C97:$C156,ETL_Rtn!BC97:BC156)),CORREL(ETL_Rtn!$C97:$C156,ETL_Rtn!BC97:BC156),"")</f>
        <v>-4.9842382837456858E-2</v>
      </c>
      <c r="BJ146" s="85">
        <f ca="1">IF(ISNUMBER(CORREL(ETL_Rtn!$C97:$C156,ETL_Rtn!BD97:BD156)),CORREL(ETL_Rtn!$C97:$C156,ETL_Rtn!BD97:BD156),"")</f>
        <v>-0.36515129258147777</v>
      </c>
      <c r="BK146" s="85">
        <f ca="1">IF(ISNUMBER(CORREL(ETL_Rtn!$C97:$C156,ETL_Rtn!BE97:BE156)),CORREL(ETL_Rtn!$C97:$C156,ETL_Rtn!BE97:BE156),"")</f>
        <v>-7.2044238686411938E-2</v>
      </c>
      <c r="BL146" s="85">
        <f ca="1">IF(ISNUMBER(CORREL(ETL_Rtn!$C97:$C156,ETL_Rtn!BF97:BF156)),CORREL(ETL_Rtn!$C97:$C156,ETL_Rtn!BF97:BF156),"")</f>
        <v>9.0504952399486235E-2</v>
      </c>
      <c r="BM146" s="85">
        <f ca="1">IF(ISNUMBER(CORREL(ETL_Rtn!$C97:$C156,ETL_Rtn!BG97:BG156)),CORREL(ETL_Rtn!$C97:$C156,ETL_Rtn!BG97:BG156),"")</f>
        <v>-0.13819975364769943</v>
      </c>
      <c r="BN146" s="85">
        <f ca="1">IF(ISNUMBER(CORREL(ETL_Rtn!$C97:$C156,ETL_Rtn!BH97:BH156)),CORREL(ETL_Rtn!$C97:$C156,ETL_Rtn!BH97:BH156),"")</f>
        <v>-1.952615634833731E-2</v>
      </c>
      <c r="BO146" s="85">
        <f ca="1">IF(ISNUMBER(CORREL(ETL_Rtn!$C97:$C156,ETL_Rtn!BI97:BI156)),CORREL(ETL_Rtn!$C97:$C156,ETL_Rtn!BI97:BI156),"")</f>
        <v>-5.5113861991655681E-2</v>
      </c>
      <c r="BP146" s="85">
        <f ca="1">IF(ISNUMBER(CORREL(ETL_Rtn!$C97:$C156,ETL_Rtn!BJ97:BJ156)),CORREL(ETL_Rtn!$C97:$C156,ETL_Rtn!BJ97:BJ156),"")</f>
        <v>-0.25103031222285394</v>
      </c>
      <c r="BQ146" s="85">
        <f ca="1">IF(ISNUMBER(CORREL(ETL_Rtn!$C97:$C156,ETL_Rtn!BK97:BK156)),CORREL(ETL_Rtn!$C97:$C156,ETL_Rtn!BK97:BK156),"")</f>
        <v>0.26155955930073227</v>
      </c>
      <c r="BR146" s="85">
        <f ca="1">IF(ISNUMBER(CORREL(ETL_Rtn!$C97:$C156,ETL_Rtn!BL97:BL156)),CORREL(ETL_Rtn!$C97:$C156,ETL_Rtn!BL97:BL156),"")</f>
        <v>0.17501411996913049</v>
      </c>
      <c r="BS146" s="85">
        <f ca="1">IF(ISNUMBER(CORREL(ETL_Rtn!$C97:$C156,ETL_Rtn!BM97:BM156)),CORREL(ETL_Rtn!$C97:$C156,ETL_Rtn!BM97:BM156),"")</f>
        <v>0.1822756120148194</v>
      </c>
      <c r="BT146" s="85">
        <f ca="1">IF(ISNUMBER(CORREL(ETL_Rtn!$C97:$C156,ETL_Rtn!BN97:BN156)),CORREL(ETL_Rtn!$C97:$C156,ETL_Rtn!BN97:BN156),"")</f>
        <v>0.2487634320860545</v>
      </c>
      <c r="BU146" s="85">
        <f ca="1">IF(ISNUMBER(CORREL(ETL_Rtn!$C97:$C156,ETL_Rtn!BO97:BO156)),CORREL(ETL_Rtn!$C97:$C156,ETL_Rtn!BO97:BO156),"")</f>
        <v>0.12507156462354366</v>
      </c>
      <c r="BV146" s="85">
        <f ca="1">IF(ISNUMBER(CORREL(ETL_Rtn!$C97:$C156,ETL_Rtn!BP97:BP156)),CORREL(ETL_Rtn!$C97:$C156,ETL_Rtn!BP97:BP156),"")</f>
        <v>8.6263155285911011E-2</v>
      </c>
      <c r="BW146" s="85">
        <f ca="1">IF(ISNUMBER(CORREL(ETL_Rtn!$C97:$C156,ETL_Rtn!BQ97:BQ156)),CORREL(ETL_Rtn!$C97:$C156,ETL_Rtn!BQ97:BQ156),"")</f>
        <v>-0.33233881318736491</v>
      </c>
      <c r="BY146" s="85">
        <f ca="1">VLOOKUP($E146,ETL_Price!$B$5:$CB$187,Main!BY$51,0)</f>
        <v>2582.3000000000002</v>
      </c>
      <c r="BZ146" s="85">
        <f ca="1">VLOOKUP($E146,ETL_Price!$B$5:$CB$187,Main!BZ$51,0)</f>
        <v>3593.76</v>
      </c>
      <c r="CA146" s="85">
        <f ca="1">VLOOKUP($E146,ETL_Price!$B$5:$CB$187,Main!CA$51,0)</f>
        <v>72165.64</v>
      </c>
      <c r="CB146" s="85">
        <f ca="1">VLOOKUP($E146,ETL_Price!$B$5:$CB$187,Main!CB$51,0)</f>
        <v>22681.42</v>
      </c>
      <c r="CC146" s="85">
        <f ca="1">VLOOKUP($E146,ETL_Price!$B$5:$CB$187,Main!CC$51,0)</f>
        <v>29120.92</v>
      </c>
      <c r="CD146" s="85">
        <f ca="1">VLOOKUP($E146,ETL_Price!$B$5:$CB$187,Main!CD$51,0)</f>
        <v>11745.81</v>
      </c>
      <c r="CE146" s="85">
        <f ca="1">VLOOKUP($E146,ETL_Price!$B$5:$CB$187,Main!CE$51,0)</f>
        <v>2148.9</v>
      </c>
      <c r="CF146" s="85">
        <f ca="1">VLOOKUP($E146,ETL_Price!$B$5:$CB$187,Main!CF$51,0)</f>
        <v>2407.19</v>
      </c>
      <c r="CG146" s="85">
        <f ca="1">VLOOKUP($E146,ETL_Price!$B$5:$CB$187,Main!CG$51,0)</f>
        <v>216.40039999999999</v>
      </c>
      <c r="CH146" s="85">
        <f ca="1">VLOOKUP($E146,ETL_Price!$B$5:$CB$187,Main!CH$51,0)</f>
        <v>270.08</v>
      </c>
      <c r="CI146" s="85">
        <f ca="1">VLOOKUP($E146,ETL_Price!$B$5:$CB$187,Main!CI$51,0)</f>
        <v>251.73</v>
      </c>
      <c r="CJ146" s="85">
        <f ca="1">VLOOKUP($E146,ETL_Price!$B$5:$CB$187,Main!CJ$51,0)</f>
        <v>227.2</v>
      </c>
      <c r="CK146" s="85">
        <f ca="1">VLOOKUP($E146,ETL_Price!$B$5:$CB$187,Main!CK$51,0)</f>
        <v>228.18369999999999</v>
      </c>
      <c r="CL146" s="85">
        <f ca="1">VLOOKUP($E146,ETL_Price!$B$5:$CB$187,Main!CL$51,0)</f>
        <v>222.0548</v>
      </c>
      <c r="CM146" s="85">
        <f ca="1">VLOOKUP($E146,ETL_Price!$B$5:$CB$187,Main!CM$51,0)</f>
        <v>121.1836</v>
      </c>
      <c r="CN146" s="85">
        <f ca="1">VLOOKUP($E146,ETL_Price!$B$5:$CB$187,Main!CN$51,0)</f>
        <v>220.82390000000001</v>
      </c>
      <c r="CO146" s="85">
        <f ca="1">VLOOKUP($E146,ETL_Price!$B$5:$CB$187,Main!CO$51,0)</f>
        <v>67.010000000000005</v>
      </c>
      <c r="CP146" s="85">
        <f ca="1">VLOOKUP($E146,ETL_Price!$B$5:$CB$187,Main!CP$51,0)</f>
        <v>132.26</v>
      </c>
      <c r="CQ146" s="85">
        <f ca="1">VLOOKUP($E146,ETL_Price!$B$5:$CB$187,Main!CQ$51,0)</f>
        <v>477.6617</v>
      </c>
      <c r="CR146" s="85">
        <f ca="1">VLOOKUP($E146,ETL_Price!$B$5:$CB$187,Main!CR$51,0)</f>
        <v>215.381</v>
      </c>
      <c r="CS146" s="85">
        <f ca="1">VLOOKUP($E146,ETL_Price!$B$5:$CB$187,Main!CS$51,0)</f>
        <v>253.39349999999999</v>
      </c>
      <c r="CT146" s="85">
        <f ca="1">VLOOKUP($E146,ETL_Price!$B$5:$CB$187,Main!CT$51,0)</f>
        <v>2034.69</v>
      </c>
      <c r="CU146" s="85">
        <f ca="1">VLOOKUP($E146,ETL_Price!$B$5:$CB$187,Main!CU$51,0)</f>
        <v>2192.66</v>
      </c>
      <c r="CV146" s="85">
        <f ca="1">VLOOKUP($E146,ETL_Price!$B$5:$CB$187,Main!CV$51,0)</f>
        <v>2863.34</v>
      </c>
      <c r="CW146" s="85">
        <f ca="1">VLOOKUP($E146,ETL_Price!$B$5:$CB$187,Main!CW$51,0)</f>
        <v>149.6944</v>
      </c>
      <c r="CX146" s="85">
        <f ca="1">VLOOKUP($E146,ETL_Price!$B$5:$CB$187,Main!CX$51,0)</f>
        <v>1291.3361</v>
      </c>
      <c r="CY146" s="85">
        <f ca="1">VLOOKUP($E146,ETL_Price!$B$5:$CB$187,Main!CY$51,0)</f>
        <v>214.22190000000001</v>
      </c>
      <c r="CZ146" s="85">
        <f ca="1">VLOOKUP($E146,ETL_Price!$B$5:$CB$187,Main!CZ$51,0)</f>
        <v>190.88550000000001</v>
      </c>
      <c r="DA146" s="85">
        <f ca="1">VLOOKUP($E146,ETL_Price!$B$5:$CB$187,Main!DA$51,0)</f>
        <v>286.84750000000003</v>
      </c>
      <c r="DB146" s="85">
        <f ca="1">VLOOKUP($E146,ETL_Price!$B$5:$CB$187,Main!DB$51,0)</f>
        <v>203.14959999999999</v>
      </c>
      <c r="DC146" s="85">
        <f ca="1">VLOOKUP($E146,ETL_Price!$B$5:$CB$187,Main!DC$51,0)</f>
        <v>203.47550000000001</v>
      </c>
      <c r="DD146" s="85">
        <f ca="1">VLOOKUP($E146,ETL_Price!$B$5:$CB$187,Main!DD$51,0)</f>
        <v>225.3399</v>
      </c>
      <c r="DE146" s="85">
        <f ca="1">VLOOKUP($E146,ETL_Price!$B$5:$CB$187,Main!DE$51,0)</f>
        <v>218.91470000000001</v>
      </c>
      <c r="DF146" s="85">
        <f ca="1">VLOOKUP($E146,ETL_Price!$B$5:$CB$187,Main!DF$51,0)</f>
        <v>283.67669999999998</v>
      </c>
      <c r="DG146" s="85">
        <f ca="1">VLOOKUP($E146,ETL_Price!$B$5:$CB$187,Main!DG$51,0)</f>
        <v>2.3984000000000001</v>
      </c>
      <c r="DH146" s="85">
        <f ca="1">VLOOKUP($E146,ETL_Price!$B$5:$CB$187,Main!DH$51,0)</f>
        <v>0.41</v>
      </c>
      <c r="DI146" s="85">
        <f ca="1">VLOOKUP($E146,ETL_Price!$B$5:$CB$187,Main!DI$51,0)</f>
        <v>1.8283</v>
      </c>
      <c r="DJ146" s="85">
        <f ca="1">VLOOKUP($E146,ETL_Price!$B$5:$CB$187,Main!DJ$51,0)</f>
        <v>1.9058000000000002</v>
      </c>
      <c r="DK146" s="85">
        <f ca="1">VLOOKUP($E146,ETL_Price!$B$5:$CB$187,Main!DK$51,0)</f>
        <v>2.2888000000000002</v>
      </c>
      <c r="DL146" s="85">
        <f ca="1">VLOOKUP($E146,ETL_Price!$B$5:$CB$187,Main!DL$51,0)</f>
        <v>1.403</v>
      </c>
      <c r="DM146" s="85">
        <f ca="1">VLOOKUP($E146,ETL_Price!$B$5:$CB$187,Main!DM$51,0)</f>
        <v>36.890300000000003</v>
      </c>
      <c r="DN146" s="85">
        <f ca="1">VLOOKUP($E146,ETL_Price!$B$5:$CB$187,Main!DN$51,0)</f>
        <v>-1.94</v>
      </c>
      <c r="DO146" s="85">
        <f ca="1">VLOOKUP($E146,ETL_Price!$B$5:$CB$187,Main!DO$51,0)</f>
        <v>242.31</v>
      </c>
      <c r="DP146" s="85">
        <f ca="1">VLOOKUP($E146,ETL_Price!$B$5:$CB$187,Main!DP$51,0)</f>
        <v>120.39400000000001</v>
      </c>
      <c r="DQ146" s="85">
        <f ca="1">VLOOKUP($E146,ETL_Price!$B$5:$CB$187,Main!DQ$51,0)</f>
        <v>56.042000000000002</v>
      </c>
      <c r="DR146" s="85">
        <f ca="1">VLOOKUP($E146,ETL_Price!$B$5:$CB$187,Main!DR$51,0)</f>
        <v>330.41399999999999</v>
      </c>
      <c r="DS146" s="85">
        <f ca="1">VLOOKUP($E146,ETL_Price!$B$5:$CB$187,Main!DS$51,0)</f>
        <v>192.55199999999999</v>
      </c>
      <c r="DT146" s="85">
        <f ca="1">VLOOKUP($E146,ETL_Price!$B$5:$CB$187,Main!DT$51,0)</f>
        <v>228.18629999999999</v>
      </c>
      <c r="DU146" s="85">
        <f ca="1">VLOOKUP($E146,ETL_Price!$B$5:$CB$187,Main!DU$51,0)</f>
        <v>162.90360000000001</v>
      </c>
      <c r="DV146" s="85">
        <f ca="1">VLOOKUP($E146,ETL_Price!$B$5:$CB$187,Main!DV$51,0)</f>
        <v>440.62700000000001</v>
      </c>
      <c r="DW146" s="85">
        <f ca="1">VLOOKUP($E146,ETL_Price!$B$5:$CB$187,Main!DW$51,0)</f>
        <v>11.29</v>
      </c>
      <c r="DX146" s="85">
        <f ca="1">VLOOKUP($E146,ETL_Price!$B$5:$CB$187,Main!DX$51,0)</f>
        <v>16.73</v>
      </c>
      <c r="DY146" s="85">
        <f ca="1">VLOOKUP($E146,ETL_Price!$B$5:$CB$187,Main!DY$51,0)</f>
        <v>7.18</v>
      </c>
      <c r="DZ146" s="85">
        <f ca="1">VLOOKUP($E146,ETL_Price!$B$5:$CB$187,Main!DZ$51,0)</f>
        <v>4.46</v>
      </c>
      <c r="EA146" s="85">
        <f ca="1">VLOOKUP($E146,ETL_Price!$B$5:$CB$187,Main!EA$51,0)</f>
        <v>1274.2</v>
      </c>
      <c r="EB146" s="85">
        <f ca="1">VLOOKUP($E146,ETL_Price!$B$5:$CB$187,Main!EB$51,0)</f>
        <v>16.870999999999999</v>
      </c>
      <c r="EC146" s="85">
        <f ca="1">VLOOKUP($E146,ETL_Price!$B$5:$CB$187,Main!EC$51,0)</f>
        <v>56.74</v>
      </c>
      <c r="ED146" s="85">
        <f ca="1">VLOOKUP($E146,ETL_Price!$B$5:$CB$187,Main!ED$51,0)</f>
        <v>6.6618000000000004</v>
      </c>
      <c r="EE146" s="85">
        <f ca="1">VLOOKUP($E146,ETL_Price!$B$5:$CB$187,Main!EE$51,0)</f>
        <v>107.55</v>
      </c>
      <c r="EF146" s="85">
        <f ca="1">VLOOKUP($E146,ETL_Price!$B$5:$CB$187,Main!EF$51,0)</f>
        <v>1.1665000000000001</v>
      </c>
      <c r="EG146" s="85">
        <f ca="1">VLOOKUP($E146,ETL_Price!$B$5:$CB$187,Main!EG$51,0)</f>
        <v>1.3195999999999999</v>
      </c>
      <c r="EH146" s="85">
        <f ca="1">VLOOKUP($E146,ETL_Price!$B$5:$CB$187,Main!EH$51,0)</f>
        <v>113.53</v>
      </c>
      <c r="EI146" s="85">
        <f ca="1">VLOOKUP($E146,ETL_Price!$B$5:$CB$187,Main!EI$51,0)</f>
        <v>59.207799999999999</v>
      </c>
      <c r="EJ146" s="85">
        <f ca="1">VLOOKUP($E146,ETL_Price!$B$5:$CB$187,Main!EJ$51,0)</f>
        <v>14.3773</v>
      </c>
      <c r="EK146" s="85">
        <f ca="1">VLOOKUP($E146,ETL_Price!$B$5:$CB$187,Main!EK$51,0)</f>
        <v>3.2837999999999998</v>
      </c>
    </row>
    <row r="147" spans="3:141">
      <c r="C147" s="85">
        <f>MATCH(E147,ETL_Price!$B$5:$B$187,0)</f>
        <v>94</v>
      </c>
      <c r="E147" s="119">
        <f>IF(ISNUMBER(Equities!$C99),Equities!B99,"")</f>
        <v>43048</v>
      </c>
      <c r="F147" s="120">
        <f ca="1">IF(ISNUMBER(OFFSET(INDIRECT($F$50),Main!$C147,1)),OFFSET(INDIRECT($F$50),Main!$C147,1)/100,"")</f>
        <v>0.14300499999999999</v>
      </c>
      <c r="G147" s="120">
        <f ca="1">IF(ISNUMBER(VLOOKUP($E147,ETL_Price!$B$5:$DV$187,G$50,0)),VLOOKUP($E147,ETL_Price!$B$5:$DV$187,G$50,0)/100,"")</f>
        <v>5.2499999999999998E-2</v>
      </c>
      <c r="H147" s="120">
        <f ca="1">IF(ISNUMBER(VLOOKUP($E147,ETL_Price!$B$5:$DV$187,H$50,0)),VLOOKUP($E147,ETL_Price!$B$5:$DV$187,H$50,0)/100,"")</f>
        <v>0.1192</v>
      </c>
      <c r="I147" s="120">
        <f ca="1">IF(ISNUMBER(VLOOKUP($E147,ETL_Price!$B$5:$DV$187,I$50,0)),VLOOKUP($E147,ETL_Price!$B$5:$DV$187,I$50,0)/100,"")</f>
        <v>0.1595</v>
      </c>
      <c r="K147" s="85">
        <f ca="1">IF(ISNUMBER(CORREL(ETL_Rtn!$C98:$C157,ETL_Rtn!E98:E157)),CORREL(ETL_Rtn!$C98:$C157,ETL_Rtn!E98:E157),"")</f>
        <v>0.21999167100318523</v>
      </c>
      <c r="L147" s="85">
        <f ca="1">IF(ISNUMBER(CORREL(ETL_Rtn!$C98:$C157,ETL_Rtn!F98:F157)),CORREL(ETL_Rtn!$C98:$C157,ETL_Rtn!F98:F157),"")</f>
        <v>-6.07938963133903E-2</v>
      </c>
      <c r="M147" s="85">
        <f ca="1">IF(ISNUMBER(CORREL(ETL_Rtn!$C98:$C157,ETL_Rtn!G98:G157)),CORREL(ETL_Rtn!$C98:$C157,ETL_Rtn!G98:G157),"")</f>
        <v>0.2811930756579557</v>
      </c>
      <c r="N147" s="85">
        <f ca="1">IF(ISNUMBER(CORREL(ETL_Rtn!$C98:$C157,ETL_Rtn!H98:H157)),CORREL(ETL_Rtn!$C98:$C157,ETL_Rtn!H98:H157),"")</f>
        <v>7.6018524968643961E-2</v>
      </c>
      <c r="O147" s="85">
        <f ca="1">IF(ISNUMBER(CORREL(ETL_Rtn!$C98:$C157,ETL_Rtn!I98:I157)),CORREL(ETL_Rtn!$C98:$C157,ETL_Rtn!I98:I157),"")</f>
        <v>0.77728212464322732</v>
      </c>
      <c r="P147" s="85">
        <f ca="1">IF(ISNUMBER(CORREL(ETL_Rtn!$C98:$C157,ETL_Rtn!J98:J157)),CORREL(ETL_Rtn!$C98:$C157,ETL_Rtn!J98:J157),"")</f>
        <v>0.71350384945137069</v>
      </c>
      <c r="Q147" s="85">
        <f ca="1">IF(ISNUMBER(CORREL(ETL_Rtn!$C98:$C157,ETL_Rtn!K98:K157)),CORREL(ETL_Rtn!$C98:$C157,ETL_Rtn!K98:K157),"")</f>
        <v>0.29888785287000308</v>
      </c>
      <c r="R147" s="85">
        <f ca="1">IF(ISNUMBER(CORREL(ETL_Rtn!$C98:$C157,ETL_Rtn!L98:L157)),CORREL(ETL_Rtn!$C98:$C157,ETL_Rtn!L98:L157),"")</f>
        <v>0.31273227992463409</v>
      </c>
      <c r="S147" s="85">
        <f ca="1">IF(ISNUMBER(CORREL(ETL_Rtn!$C98:$C157,ETL_Rtn!M98:M157)),CORREL(ETL_Rtn!$C98:$C157,ETL_Rtn!M98:M157),"")</f>
        <v>5.1704372755009109E-2</v>
      </c>
      <c r="T147" s="85">
        <f ca="1">IF(ISNUMBER(CORREL(ETL_Rtn!$C98:$C157,ETL_Rtn!N98:N157)),CORREL(ETL_Rtn!$C98:$C157,ETL_Rtn!N98:N157),"")</f>
        <v>0.13813448896529398</v>
      </c>
      <c r="U147" s="85">
        <f ca="1">IF(ISNUMBER(CORREL(ETL_Rtn!$C98:$C157,ETL_Rtn!O98:O157)),CORREL(ETL_Rtn!$C98:$C157,ETL_Rtn!O98:O157),"")</f>
        <v>-7.9153808642689255E-2</v>
      </c>
      <c r="V147" s="85">
        <f ca="1">IF(ISNUMBER(CORREL(ETL_Rtn!$C98:$C157,ETL_Rtn!P98:P157)),CORREL(ETL_Rtn!$C98:$C157,ETL_Rtn!P98:P157),"")</f>
        <v>0.27256512157237589</v>
      </c>
      <c r="W147" s="85">
        <f ca="1">IF(ISNUMBER(CORREL(ETL_Rtn!$C98:$C157,ETL_Rtn!Q98:Q157)),CORREL(ETL_Rtn!$C98:$C157,ETL_Rtn!Q98:Q157),"")</f>
        <v>-5.769576275713259E-2</v>
      </c>
      <c r="X147" s="85">
        <f ca="1">IF(ISNUMBER(CORREL(ETL_Rtn!$C98:$C157,ETL_Rtn!R98:R157)),CORREL(ETL_Rtn!$C98:$C157,ETL_Rtn!R98:R157),"")</f>
        <v>5.7369781924863424E-2</v>
      </c>
      <c r="Y147" s="85">
        <f ca="1">IF(ISNUMBER(CORREL(ETL_Rtn!$C98:$C157,ETL_Rtn!S98:S157)),CORREL(ETL_Rtn!$C98:$C157,ETL_Rtn!S98:S157),"")</f>
        <v>0.19580453611558241</v>
      </c>
      <c r="Z147" s="85">
        <f ca="1">IF(ISNUMBER(CORREL(ETL_Rtn!$C98:$C157,ETL_Rtn!T98:T157)),CORREL(ETL_Rtn!$C98:$C157,ETL_Rtn!T98:T157),"")</f>
        <v>0.31217825618271383</v>
      </c>
      <c r="AA147" s="85">
        <f ca="1">IF(ISNUMBER(CORREL(ETL_Rtn!$C98:$C157,ETL_Rtn!U98:U157)),CORREL(ETL_Rtn!$C98:$C157,ETL_Rtn!U98:U157),"")</f>
        <v>-8.8790874018446667E-2</v>
      </c>
      <c r="AB147" s="85">
        <f ca="1">IF(ISNUMBER(CORREL(ETL_Rtn!$C98:$C157,ETL_Rtn!V98:V157)),CORREL(ETL_Rtn!$C98:$C157,ETL_Rtn!V98:V157),"")</f>
        <v>-0.44335417439668334</v>
      </c>
      <c r="AC147" s="85">
        <f ca="1">IF(ISNUMBER(CORREL(ETL_Rtn!$C98:$C157,ETL_Rtn!W98:W157)),CORREL(ETL_Rtn!$C98:$C157,ETL_Rtn!W98:W157),"")</f>
        <v>-8.4146591394111792E-2</v>
      </c>
      <c r="AD147" s="85">
        <f ca="1">IF(ISNUMBER(CORREL(ETL_Rtn!$C98:$C157,ETL_Rtn!X98:X157)),CORREL(ETL_Rtn!$C98:$C157,ETL_Rtn!X98:X157),"")</f>
        <v>-7.5201495271610949E-2</v>
      </c>
      <c r="AE147" s="85">
        <f ca="1">IF(ISNUMBER(CORREL(ETL_Rtn!$C98:$C157,ETL_Rtn!Y98:Y157)),CORREL(ETL_Rtn!$C98:$C157,ETL_Rtn!Y98:Y157),"")</f>
        <v>-0.12218781970024514</v>
      </c>
      <c r="AF147" s="85">
        <f ca="1">IF(ISNUMBER(CORREL(ETL_Rtn!$C98:$C157,ETL_Rtn!Z98:Z157)),CORREL(ETL_Rtn!$C98:$C157,ETL_Rtn!Z98:Z157),"")</f>
        <v>-0.29473326849022469</v>
      </c>
      <c r="AG147" s="85">
        <f ca="1">IF(ISNUMBER(CORREL(ETL_Rtn!$C98:$C157,ETL_Rtn!AA98:AA157)),CORREL(ETL_Rtn!$C98:$C157,ETL_Rtn!AA98:AA157),"")</f>
        <v>-0.29886363512776404</v>
      </c>
      <c r="AH147" s="85">
        <f ca="1">IF(ISNUMBER(CORREL(ETL_Rtn!$C98:$C157,ETL_Rtn!AB98:AB157)),CORREL(ETL_Rtn!$C98:$C157,ETL_Rtn!AB98:AB157),"")</f>
        <v>-0.32065471481628288</v>
      </c>
      <c r="AI147" s="85">
        <f ca="1">IF(ISNUMBER(CORREL(ETL_Rtn!$C98:$C157,ETL_Rtn!AC98:AC157)),CORREL(ETL_Rtn!$C98:$C157,ETL_Rtn!AC98:AC157),"")</f>
        <v>0.16984654570067678</v>
      </c>
      <c r="AJ147" s="85">
        <f ca="1">IF(ISNUMBER(CORREL(ETL_Rtn!$C98:$C157,ETL_Rtn!AD98:AD157)),CORREL(ETL_Rtn!$C98:$C157,ETL_Rtn!AD98:AD157),"")</f>
        <v>-6.052972528250064E-2</v>
      </c>
      <c r="AK147" s="85">
        <f ca="1">IF(ISNUMBER(CORREL(ETL_Rtn!$C98:$C157,ETL_Rtn!AE98:AE157)),CORREL(ETL_Rtn!$C98:$C157,ETL_Rtn!AE98:AE157),"")</f>
        <v>-0.25976120743578324</v>
      </c>
      <c r="AL147" s="85">
        <f ca="1">IF(ISNUMBER(CORREL(ETL_Rtn!$C98:$C157,ETL_Rtn!AF98:AF157)),CORREL(ETL_Rtn!$C98:$C157,ETL_Rtn!AF98:AF157),"")</f>
        <v>-0.25463717572039257</v>
      </c>
      <c r="AM147" s="85">
        <f ca="1">IF(ISNUMBER(CORREL(ETL_Rtn!$C98:$C157,ETL_Rtn!AG98:AG157)),CORREL(ETL_Rtn!$C98:$C157,ETL_Rtn!AG98:AG157),"")</f>
        <v>-0.22935443934035449</v>
      </c>
      <c r="AN147" s="85">
        <f ca="1">IF(ISNUMBER(CORREL(ETL_Rtn!$C98:$C157,ETL_Rtn!AH98:AH157)),CORREL(ETL_Rtn!$C98:$C157,ETL_Rtn!AH98:AH157),"")</f>
        <v>-0.21136718986468706</v>
      </c>
      <c r="AO147" s="85">
        <f ca="1">IF(ISNUMBER(CORREL(ETL_Rtn!$C98:$C157,ETL_Rtn!AI98:AI157)),CORREL(ETL_Rtn!$C98:$C157,ETL_Rtn!AI98:AI157),"")</f>
        <v>-0.29036589770002008</v>
      </c>
      <c r="AP147" s="85">
        <f ca="1">IF(ISNUMBER(CORREL(ETL_Rtn!$C98:$C157,ETL_Rtn!AJ98:AJ157)),CORREL(ETL_Rtn!$C98:$C157,ETL_Rtn!AJ98:AJ157),"")</f>
        <v>-0.23309687090389075</v>
      </c>
      <c r="AQ147" s="85">
        <f ca="1">IF(ISNUMBER(CORREL(ETL_Rtn!$C98:$C157,ETL_Rtn!AK98:AK157)),CORREL(ETL_Rtn!$C98:$C157,ETL_Rtn!AK98:AK157),"")</f>
        <v>-0.25314367551886402</v>
      </c>
      <c r="AR147" s="85">
        <f ca="1">IF(ISNUMBER(CORREL(ETL_Rtn!$C98:$C157,ETL_Rtn!AL98:AL157)),CORREL(ETL_Rtn!$C98:$C157,ETL_Rtn!AL98:AL157),"")</f>
        <v>-0.21601988273439043</v>
      </c>
      <c r="AS147" s="85">
        <f ca="1">IF(ISNUMBER(CORREL(ETL_Rtn!$C98:$C157,ETL_Rtn!AM98:AM157)),CORREL(ETL_Rtn!$C98:$C157,ETL_Rtn!AM98:AM157),"")</f>
        <v>0.22534385449201905</v>
      </c>
      <c r="AT147" s="85">
        <f ca="1">IF(ISNUMBER(CORREL(ETL_Rtn!$C98:$C157,ETL_Rtn!AN98:AN157)),CORREL(ETL_Rtn!$C98:$C157,ETL_Rtn!AN98:AN157),"")</f>
        <v>0.31432936578213255</v>
      </c>
      <c r="AU147" s="85">
        <f ca="1">IF(ISNUMBER(CORREL(ETL_Rtn!$C98:$C157,ETL_Rtn!AO98:AO157)),CORREL(ETL_Rtn!$C98:$C157,ETL_Rtn!AO98:AO157),"")</f>
        <v>-4.7983974409094514E-2</v>
      </c>
      <c r="AV147" s="85">
        <f ca="1">IF(ISNUMBER(CORREL(ETL_Rtn!$C98:$C157,ETL_Rtn!AP98:AP157)),CORREL(ETL_Rtn!$C98:$C157,ETL_Rtn!AP98:AP157),"")</f>
        <v>8.19090745525132E-2</v>
      </c>
      <c r="AW147" s="85">
        <f ca="1">IF(ISNUMBER(CORREL(ETL_Rtn!$C98:$C157,ETL_Rtn!AQ98:AQ157)),CORREL(ETL_Rtn!$C98:$C157,ETL_Rtn!AQ98:AQ157),"")</f>
        <v>0.26991715319923504</v>
      </c>
      <c r="AX147" s="85">
        <f ca="1">IF(ISNUMBER(CORREL(ETL_Rtn!$C98:$C157,ETL_Rtn!AR98:AR157)),CORREL(ETL_Rtn!$C98:$C157,ETL_Rtn!AR98:AR157),"")</f>
        <v>0.48797217218556505</v>
      </c>
      <c r="AY147" s="85">
        <f ca="1">IF(ISNUMBER(CORREL(ETL_Rtn!$C98:$C157,ETL_Rtn!AS98:AS157)),CORREL(ETL_Rtn!$C98:$C157,ETL_Rtn!AS98:AS157),"")</f>
        <v>-0.18243464583016591</v>
      </c>
      <c r="AZ147" s="85">
        <f ca="1">IF(ISNUMBER(CORREL(ETL_Rtn!$C98:$C157,ETL_Rtn!AT98:AT157)),CORREL(ETL_Rtn!$C98:$C157,ETL_Rtn!AT98:AT157),"")</f>
        <v>0.12695870911710755</v>
      </c>
      <c r="BA147" s="85">
        <f ca="1">IF(ISNUMBER(CORREL(ETL_Rtn!$C98:$C157,ETL_Rtn!AU98:AU157)),CORREL(ETL_Rtn!$C98:$C157,ETL_Rtn!AU98:AU157),"")</f>
        <v>-0.10172185216611519</v>
      </c>
      <c r="BB147" s="85">
        <f ca="1">IF(ISNUMBER(CORREL(ETL_Rtn!$C98:$C157,ETL_Rtn!AV98:AV157)),CORREL(ETL_Rtn!$C98:$C157,ETL_Rtn!AV98:AV157),"")</f>
        <v>-0.12962143273432605</v>
      </c>
      <c r="BC147" s="85">
        <f ca="1">IF(ISNUMBER(CORREL(ETL_Rtn!$C98:$C157,ETL_Rtn!AW98:AW157)),CORREL(ETL_Rtn!$C98:$C157,ETL_Rtn!AW98:AW157),"")</f>
        <v>-2.4981086630400932E-2</v>
      </c>
      <c r="BD147" s="85">
        <f ca="1">IF(ISNUMBER(CORREL(ETL_Rtn!$C98:$C157,ETL_Rtn!AX98:AX157)),CORREL(ETL_Rtn!$C98:$C157,ETL_Rtn!AX98:AX157),"")</f>
        <v>5.9472221556897069E-2</v>
      </c>
      <c r="BE147" s="85">
        <f ca="1">IF(ISNUMBER(CORREL(ETL_Rtn!$C98:$C157,ETL_Rtn!AY98:AY157)),CORREL(ETL_Rtn!$C98:$C157,ETL_Rtn!AY98:AY157),"")</f>
        <v>3.1721507512527766E-2</v>
      </c>
      <c r="BF147" s="85">
        <f ca="1">IF(ISNUMBER(CORREL(ETL_Rtn!$C98:$C157,ETL_Rtn!AZ98:AZ157)),CORREL(ETL_Rtn!$C98:$C157,ETL_Rtn!AZ98:AZ157),"")</f>
        <v>-0.21682928756600089</v>
      </c>
      <c r="BG147" s="85">
        <f ca="1">IF(ISNUMBER(CORREL(ETL_Rtn!$C98:$C157,ETL_Rtn!BA98:BA157)),CORREL(ETL_Rtn!$C98:$C157,ETL_Rtn!BA98:BA157),"")</f>
        <v>-0.26667701178918923</v>
      </c>
      <c r="BH147" s="85">
        <f ca="1">IF(ISNUMBER(CORREL(ETL_Rtn!$C98:$C157,ETL_Rtn!BB98:BB157)),CORREL(ETL_Rtn!$C98:$C157,ETL_Rtn!BB98:BB157),"")</f>
        <v>-0.21626326779328225</v>
      </c>
      <c r="BI147" s="85">
        <f ca="1">IF(ISNUMBER(CORREL(ETL_Rtn!$C98:$C157,ETL_Rtn!BC98:BC157)),CORREL(ETL_Rtn!$C98:$C157,ETL_Rtn!BC98:BC157),"")</f>
        <v>-5.1497897059267175E-2</v>
      </c>
      <c r="BJ147" s="85">
        <f ca="1">IF(ISNUMBER(CORREL(ETL_Rtn!$C98:$C157,ETL_Rtn!BD98:BD157)),CORREL(ETL_Rtn!$C98:$C157,ETL_Rtn!BD98:BD157),"")</f>
        <v>-0.36813064510816673</v>
      </c>
      <c r="BK147" s="85">
        <f ca="1">IF(ISNUMBER(CORREL(ETL_Rtn!$C98:$C157,ETL_Rtn!BE98:BE157)),CORREL(ETL_Rtn!$C98:$C157,ETL_Rtn!BE98:BE157),"")</f>
        <v>-7.2370068688670575E-2</v>
      </c>
      <c r="BL147" s="85">
        <f ca="1">IF(ISNUMBER(CORREL(ETL_Rtn!$C98:$C157,ETL_Rtn!BF98:BF157)),CORREL(ETL_Rtn!$C98:$C157,ETL_Rtn!BF98:BF157),"")</f>
        <v>9.0798662138762698E-2</v>
      </c>
      <c r="BM147" s="85">
        <f ca="1">IF(ISNUMBER(CORREL(ETL_Rtn!$C98:$C157,ETL_Rtn!BG98:BG157)),CORREL(ETL_Rtn!$C98:$C157,ETL_Rtn!BG98:BG157),"")</f>
        <v>-0.14397744315348926</v>
      </c>
      <c r="BN147" s="85">
        <f ca="1">IF(ISNUMBER(CORREL(ETL_Rtn!$C98:$C157,ETL_Rtn!BH98:BH157)),CORREL(ETL_Rtn!$C98:$C157,ETL_Rtn!BH98:BH157),"")</f>
        <v>-1.9622468887395442E-2</v>
      </c>
      <c r="BO147" s="85">
        <f ca="1">IF(ISNUMBER(CORREL(ETL_Rtn!$C98:$C157,ETL_Rtn!BI98:BI157)),CORREL(ETL_Rtn!$C98:$C157,ETL_Rtn!BI98:BI157),"")</f>
        <v>-5.5648980299951842E-2</v>
      </c>
      <c r="BP147" s="85">
        <f ca="1">IF(ISNUMBER(CORREL(ETL_Rtn!$C98:$C157,ETL_Rtn!BJ98:BJ157)),CORREL(ETL_Rtn!$C98:$C157,ETL_Rtn!BJ98:BJ157),"")</f>
        <v>-0.25256597056083657</v>
      </c>
      <c r="BQ147" s="85">
        <f ca="1">IF(ISNUMBER(CORREL(ETL_Rtn!$C98:$C157,ETL_Rtn!BK98:BK157)),CORREL(ETL_Rtn!$C98:$C157,ETL_Rtn!BK98:BK157),"")</f>
        <v>0.26229246746574392</v>
      </c>
      <c r="BR147" s="85">
        <f ca="1">IF(ISNUMBER(CORREL(ETL_Rtn!$C98:$C157,ETL_Rtn!BL98:BL157)),CORREL(ETL_Rtn!$C98:$C157,ETL_Rtn!BL98:BL157),"")</f>
        <v>0.17604963222507419</v>
      </c>
      <c r="BS147" s="85">
        <f ca="1">IF(ISNUMBER(CORREL(ETL_Rtn!$C98:$C157,ETL_Rtn!BM98:BM157)),CORREL(ETL_Rtn!$C98:$C157,ETL_Rtn!BM98:BM157),"")</f>
        <v>0.18442316478445719</v>
      </c>
      <c r="BT147" s="85">
        <f ca="1">IF(ISNUMBER(CORREL(ETL_Rtn!$C98:$C157,ETL_Rtn!BN98:BN157)),CORREL(ETL_Rtn!$C98:$C157,ETL_Rtn!BN98:BN157),"")</f>
        <v>0.24877001721294492</v>
      </c>
      <c r="BU147" s="85">
        <f ca="1">IF(ISNUMBER(CORREL(ETL_Rtn!$C98:$C157,ETL_Rtn!BO98:BO157)),CORREL(ETL_Rtn!$C98:$C157,ETL_Rtn!BO98:BO157),"")</f>
        <v>0.12555721493335065</v>
      </c>
      <c r="BV147" s="85">
        <f ca="1">IF(ISNUMBER(CORREL(ETL_Rtn!$C98:$C157,ETL_Rtn!BP98:BP157)),CORREL(ETL_Rtn!$C98:$C157,ETL_Rtn!BP98:BP157),"")</f>
        <v>8.6990783363409929E-2</v>
      </c>
      <c r="BW147" s="85">
        <f ca="1">IF(ISNUMBER(CORREL(ETL_Rtn!$C98:$C157,ETL_Rtn!BQ98:BQ157)),CORREL(ETL_Rtn!$C98:$C157,ETL_Rtn!BQ98:BQ157),"")</f>
        <v>-0.33785098975993572</v>
      </c>
      <c r="BY147" s="85">
        <f ca="1">VLOOKUP($E147,ETL_Price!$B$5:$CB$187,Main!BY$51,0)</f>
        <v>2584.62</v>
      </c>
      <c r="BZ147" s="85">
        <f ca="1">VLOOKUP($E147,ETL_Price!$B$5:$CB$187,Main!BZ$51,0)</f>
        <v>3612.5</v>
      </c>
      <c r="CA147" s="85">
        <f ca="1">VLOOKUP($E147,ETL_Price!$B$5:$CB$187,Main!CA$51,0)</f>
        <v>72930.69</v>
      </c>
      <c r="CB147" s="85">
        <f ca="1">VLOOKUP($E147,ETL_Price!$B$5:$CB$187,Main!CB$51,0)</f>
        <v>22868.71</v>
      </c>
      <c r="CC147" s="85">
        <f ca="1">VLOOKUP($E147,ETL_Price!$B$5:$CB$187,Main!CC$51,0)</f>
        <v>29136.57</v>
      </c>
      <c r="CD147" s="85">
        <f ca="1">VLOOKUP($E147,ETL_Price!$B$5:$CB$187,Main!CD$51,0)</f>
        <v>11744.54</v>
      </c>
      <c r="CE147" s="85">
        <f ca="1">VLOOKUP($E147,ETL_Price!$B$5:$CB$187,Main!CE$51,0)</f>
        <v>2147.33</v>
      </c>
      <c r="CF147" s="85">
        <f ca="1">VLOOKUP($E147,ETL_Price!$B$5:$CB$187,Main!CF$51,0)</f>
        <v>2407.46</v>
      </c>
      <c r="CG147" s="85">
        <f ca="1">VLOOKUP($E147,ETL_Price!$B$5:$CB$187,Main!CG$51,0)</f>
        <v>217.5779</v>
      </c>
      <c r="CH147" s="85">
        <f ca="1">VLOOKUP($E147,ETL_Price!$B$5:$CB$187,Main!CH$51,0)</f>
        <v>270.37</v>
      </c>
      <c r="CI147" s="85">
        <f ca="1">VLOOKUP($E147,ETL_Price!$B$5:$CB$187,Main!CI$51,0)</f>
        <v>252.26</v>
      </c>
      <c r="CJ147" s="85">
        <f ca="1">VLOOKUP($E147,ETL_Price!$B$5:$CB$187,Main!CJ$51,0)</f>
        <v>226.92</v>
      </c>
      <c r="CK147" s="85">
        <f ca="1">VLOOKUP($E147,ETL_Price!$B$5:$CB$187,Main!CK$51,0)</f>
        <v>226.92949999999999</v>
      </c>
      <c r="CL147" s="85">
        <f ca="1">VLOOKUP($E147,ETL_Price!$B$5:$CB$187,Main!CL$51,0)</f>
        <v>223.1936</v>
      </c>
      <c r="CM147" s="85">
        <f ca="1">VLOOKUP($E147,ETL_Price!$B$5:$CB$187,Main!CM$51,0)</f>
        <v>121.29170000000001</v>
      </c>
      <c r="CN147" s="85">
        <f ca="1">VLOOKUP($E147,ETL_Price!$B$5:$CB$187,Main!CN$51,0)</f>
        <v>220.9376</v>
      </c>
      <c r="CO147" s="85">
        <f ca="1">VLOOKUP($E147,ETL_Price!$B$5:$CB$187,Main!CO$51,0)</f>
        <v>67.099999999999994</v>
      </c>
      <c r="CP147" s="85">
        <f ca="1">VLOOKUP($E147,ETL_Price!$B$5:$CB$187,Main!CP$51,0)</f>
        <v>132.97999999999999</v>
      </c>
      <c r="CQ147" s="85">
        <f ca="1">VLOOKUP($E147,ETL_Price!$B$5:$CB$187,Main!CQ$51,0)</f>
        <v>478.00049999999999</v>
      </c>
      <c r="CR147" s="85">
        <f ca="1">VLOOKUP($E147,ETL_Price!$B$5:$CB$187,Main!CR$51,0)</f>
        <v>215.3809</v>
      </c>
      <c r="CS147" s="85">
        <f ca="1">VLOOKUP($E147,ETL_Price!$B$5:$CB$187,Main!CS$51,0)</f>
        <v>253.95330000000001</v>
      </c>
      <c r="CT147" s="85">
        <f ca="1">VLOOKUP($E147,ETL_Price!$B$5:$CB$187,Main!CT$51,0)</f>
        <v>2041.94</v>
      </c>
      <c r="CU147" s="85">
        <f ca="1">VLOOKUP($E147,ETL_Price!$B$5:$CB$187,Main!CU$51,0)</f>
        <v>2200.91</v>
      </c>
      <c r="CV147" s="85">
        <f ca="1">VLOOKUP($E147,ETL_Price!$B$5:$CB$187,Main!CV$51,0)</f>
        <v>2878</v>
      </c>
      <c r="CW147" s="85">
        <f ca="1">VLOOKUP($E147,ETL_Price!$B$5:$CB$187,Main!CW$51,0)</f>
        <v>149.90119999999999</v>
      </c>
      <c r="CX147" s="85">
        <f ca="1">VLOOKUP($E147,ETL_Price!$B$5:$CB$187,Main!CX$51,0)</f>
        <v>1290.6179999999999</v>
      </c>
      <c r="CY147" s="85">
        <f ca="1">VLOOKUP($E147,ETL_Price!$B$5:$CB$187,Main!CY$51,0)</f>
        <v>214.78319999999999</v>
      </c>
      <c r="CZ147" s="85">
        <f ca="1">VLOOKUP($E147,ETL_Price!$B$5:$CB$187,Main!CZ$51,0)</f>
        <v>191.40280000000001</v>
      </c>
      <c r="DA147" s="85">
        <f ca="1">VLOOKUP($E147,ETL_Price!$B$5:$CB$187,Main!DA$51,0)</f>
        <v>287.5111</v>
      </c>
      <c r="DB147" s="85">
        <f ca="1">VLOOKUP($E147,ETL_Price!$B$5:$CB$187,Main!DB$51,0)</f>
        <v>203.82050000000001</v>
      </c>
      <c r="DC147" s="85">
        <f ca="1">VLOOKUP($E147,ETL_Price!$B$5:$CB$187,Main!DC$51,0)</f>
        <v>203.79320000000001</v>
      </c>
      <c r="DD147" s="85">
        <f ca="1">VLOOKUP($E147,ETL_Price!$B$5:$CB$187,Main!DD$51,0)</f>
        <v>225.91579999999999</v>
      </c>
      <c r="DE147" s="85">
        <f ca="1">VLOOKUP($E147,ETL_Price!$B$5:$CB$187,Main!DE$51,0)</f>
        <v>220.00450000000001</v>
      </c>
      <c r="DF147" s="85">
        <f ca="1">VLOOKUP($E147,ETL_Price!$B$5:$CB$187,Main!DF$51,0)</f>
        <v>285.4298</v>
      </c>
      <c r="DG147" s="85">
        <f ca="1">VLOOKUP($E147,ETL_Price!$B$5:$CB$187,Main!DG$51,0)</f>
        <v>2.3416000000000001</v>
      </c>
      <c r="DH147" s="85">
        <f ca="1">VLOOKUP($E147,ETL_Price!$B$5:$CB$187,Main!DH$51,0)</f>
        <v>0.375</v>
      </c>
      <c r="DI147" s="85">
        <f ca="1">VLOOKUP($E147,ETL_Price!$B$5:$CB$187,Main!DI$51,0)</f>
        <v>1.8252000000000002</v>
      </c>
      <c r="DJ147" s="85">
        <f ca="1">VLOOKUP($E147,ETL_Price!$B$5:$CB$187,Main!DJ$51,0)</f>
        <v>1.8976</v>
      </c>
      <c r="DK147" s="85">
        <f ca="1">VLOOKUP($E147,ETL_Price!$B$5:$CB$187,Main!DK$51,0)</f>
        <v>2.2738</v>
      </c>
      <c r="DL147" s="85">
        <f ca="1">VLOOKUP($E147,ETL_Price!$B$5:$CB$187,Main!DL$51,0)</f>
        <v>1.391</v>
      </c>
      <c r="DM147" s="85">
        <f ca="1">VLOOKUP($E147,ETL_Price!$B$5:$CB$187,Main!DM$51,0)</f>
        <v>37.423900000000003</v>
      </c>
      <c r="DN147" s="85">
        <f ca="1">VLOOKUP($E147,ETL_Price!$B$5:$CB$187,Main!DN$51,0)</f>
        <v>-1.8399999999999999</v>
      </c>
      <c r="DO147" s="85">
        <f ca="1">VLOOKUP($E147,ETL_Price!$B$5:$CB$187,Main!DO$51,0)</f>
        <v>239.55699999999999</v>
      </c>
      <c r="DP147" s="85">
        <f ca="1">VLOOKUP($E147,ETL_Price!$B$5:$CB$187,Main!DP$51,0)</f>
        <v>118.901</v>
      </c>
      <c r="DQ147" s="85">
        <f ca="1">VLOOKUP($E147,ETL_Price!$B$5:$CB$187,Main!DQ$51,0)</f>
        <v>55.948999999999998</v>
      </c>
      <c r="DR147" s="85">
        <f ca="1">VLOOKUP($E147,ETL_Price!$B$5:$CB$187,Main!DR$51,0)</f>
        <v>329.322</v>
      </c>
      <c r="DS147" s="85">
        <f ca="1">VLOOKUP($E147,ETL_Price!$B$5:$CB$187,Main!DS$51,0)</f>
        <v>190.75399999999999</v>
      </c>
      <c r="DT147" s="85">
        <f ca="1">VLOOKUP($E147,ETL_Price!$B$5:$CB$187,Main!DT$51,0)</f>
        <v>226.4307</v>
      </c>
      <c r="DU147" s="85">
        <f ca="1">VLOOKUP($E147,ETL_Price!$B$5:$CB$187,Main!DU$51,0)</f>
        <v>161.39109999999999</v>
      </c>
      <c r="DV147" s="85">
        <f ca="1">VLOOKUP($E147,ETL_Price!$B$5:$CB$187,Main!DV$51,0)</f>
        <v>438.19279999999998</v>
      </c>
      <c r="DW147" s="85">
        <f ca="1">VLOOKUP($E147,ETL_Price!$B$5:$CB$187,Main!DW$51,0)</f>
        <v>10.5</v>
      </c>
      <c r="DX147" s="85">
        <f ca="1">VLOOKUP($E147,ETL_Price!$B$5:$CB$187,Main!DX$51,0)</f>
        <v>17.309999999999999</v>
      </c>
      <c r="DY147" s="85">
        <f ca="1">VLOOKUP($E147,ETL_Price!$B$5:$CB$187,Main!DY$51,0)</f>
        <v>7.18</v>
      </c>
      <c r="DZ147" s="85">
        <f ca="1">VLOOKUP($E147,ETL_Price!$B$5:$CB$187,Main!DZ$51,0)</f>
        <v>4.4000000000000004</v>
      </c>
      <c r="EA147" s="85">
        <f ca="1">VLOOKUP($E147,ETL_Price!$B$5:$CB$187,Main!EA$51,0)</f>
        <v>1287.5</v>
      </c>
      <c r="EB147" s="85">
        <f ca="1">VLOOKUP($E147,ETL_Price!$B$5:$CB$187,Main!EB$51,0)</f>
        <v>16.975000000000001</v>
      </c>
      <c r="EC147" s="85">
        <f ca="1">VLOOKUP($E147,ETL_Price!$B$5:$CB$187,Main!EC$51,0)</f>
        <v>57.17</v>
      </c>
      <c r="ED147" s="85">
        <f ca="1">VLOOKUP($E147,ETL_Price!$B$5:$CB$187,Main!ED$51,0)</f>
        <v>6.6479999999999997</v>
      </c>
      <c r="EE147" s="85">
        <f ca="1">VLOOKUP($E147,ETL_Price!$B$5:$CB$187,Main!EE$51,0)</f>
        <v>107.65</v>
      </c>
      <c r="EF147" s="85">
        <f ca="1">VLOOKUP($E147,ETL_Price!$B$5:$CB$187,Main!EF$51,0)</f>
        <v>1.1642000000000001</v>
      </c>
      <c r="EG147" s="85">
        <f ca="1">VLOOKUP($E147,ETL_Price!$B$5:$CB$187,Main!EG$51,0)</f>
        <v>1.3145</v>
      </c>
      <c r="EH147" s="85">
        <f ca="1">VLOOKUP($E147,ETL_Price!$B$5:$CB$187,Main!EH$51,0)</f>
        <v>113.47</v>
      </c>
      <c r="EI147" s="85">
        <f ca="1">VLOOKUP($E147,ETL_Price!$B$5:$CB$187,Main!EI$51,0)</f>
        <v>59.299700000000001</v>
      </c>
      <c r="EJ147" s="85">
        <f ca="1">VLOOKUP($E147,ETL_Price!$B$5:$CB$187,Main!EJ$51,0)</f>
        <v>14.2486</v>
      </c>
      <c r="EK147" s="85">
        <f ca="1">VLOOKUP($E147,ETL_Price!$B$5:$CB$187,Main!EK$51,0)</f>
        <v>3.2504</v>
      </c>
    </row>
    <row r="148" spans="3:141">
      <c r="C148" s="85">
        <f>MATCH(E148,ETL_Price!$B$5:$B$187,0)</f>
        <v>95</v>
      </c>
      <c r="E148" s="119">
        <f>IF(ISNUMBER(Equities!$C100),Equities!B100,"")</f>
        <v>43047</v>
      </c>
      <c r="F148" s="120">
        <f ca="1">IF(ISNUMBER(OFFSET(INDIRECT($F$50),Main!$C148,1)),OFFSET(INDIRECT($F$50),Main!$C148,1)/100,"")</f>
        <v>0.142126</v>
      </c>
      <c r="G148" s="120">
        <f ca="1">IF(ISNUMBER(VLOOKUP($E148,ETL_Price!$B$5:$DV$187,G$50,0)),VLOOKUP($E148,ETL_Price!$B$5:$DV$187,G$50,0)/100,"")</f>
        <v>6.2300000000000001E-2</v>
      </c>
      <c r="H148" s="120">
        <f ca="1">IF(ISNUMBER(VLOOKUP($E148,ETL_Price!$B$5:$DV$187,H$50,0)),VLOOKUP($E148,ETL_Price!$B$5:$DV$187,H$50,0)/100,"")</f>
        <v>0.11869999999999999</v>
      </c>
      <c r="I148" s="120">
        <f ca="1">IF(ISNUMBER(VLOOKUP($E148,ETL_Price!$B$5:$DV$187,I$50,0)),VLOOKUP($E148,ETL_Price!$B$5:$DV$187,I$50,0)/100,"")</f>
        <v>0.15710000000000002</v>
      </c>
      <c r="K148" s="85">
        <f ca="1">IF(ISNUMBER(CORREL(ETL_Rtn!$C99:$C158,ETL_Rtn!E99:E158)),CORREL(ETL_Rtn!$C99:$C158,ETL_Rtn!E99:E158),"")</f>
        <v>0.2821072870711317</v>
      </c>
      <c r="L148" s="85">
        <f ca="1">IF(ISNUMBER(CORREL(ETL_Rtn!$C99:$C158,ETL_Rtn!F99:F158)),CORREL(ETL_Rtn!$C99:$C158,ETL_Rtn!F99:F158),"")</f>
        <v>1.5046955720280151E-2</v>
      </c>
      <c r="M148" s="85">
        <f ca="1">IF(ISNUMBER(CORREL(ETL_Rtn!$C99:$C158,ETL_Rtn!G99:G158)),CORREL(ETL_Rtn!$C99:$C158,ETL_Rtn!G99:G158),"")</f>
        <v>0.34214192796378196</v>
      </c>
      <c r="N148" s="85">
        <f ca="1">IF(ISNUMBER(CORREL(ETL_Rtn!$C99:$C158,ETL_Rtn!H99:H158)),CORREL(ETL_Rtn!$C99:$C158,ETL_Rtn!H99:H158),"")</f>
        <v>0.10625110390002553</v>
      </c>
      <c r="O148" s="85">
        <f ca="1">IF(ISNUMBER(CORREL(ETL_Rtn!$C99:$C158,ETL_Rtn!I99:I158)),CORREL(ETL_Rtn!$C99:$C158,ETL_Rtn!I99:I158),"")</f>
        <v>0.77218465914224454</v>
      </c>
      <c r="P148" s="85">
        <f ca="1">IF(ISNUMBER(CORREL(ETL_Rtn!$C99:$C158,ETL_Rtn!J99:J158)),CORREL(ETL_Rtn!$C99:$C158,ETL_Rtn!J99:J158),"")</f>
        <v>0.70526701107064105</v>
      </c>
      <c r="Q148" s="85">
        <f ca="1">IF(ISNUMBER(CORREL(ETL_Rtn!$C99:$C158,ETL_Rtn!K99:K158)),CORREL(ETL_Rtn!$C99:$C158,ETL_Rtn!K99:K158),"")</f>
        <v>0.38909953549998133</v>
      </c>
      <c r="R148" s="85">
        <f ca="1">IF(ISNUMBER(CORREL(ETL_Rtn!$C99:$C158,ETL_Rtn!L99:L158)),CORREL(ETL_Rtn!$C99:$C158,ETL_Rtn!L99:L158),"")</f>
        <v>0.40550325921549002</v>
      </c>
      <c r="S148" s="85">
        <f ca="1">IF(ISNUMBER(CORREL(ETL_Rtn!$C99:$C158,ETL_Rtn!M99:M158)),CORREL(ETL_Rtn!$C99:$C158,ETL_Rtn!M99:M158),"")</f>
        <v>5.6626054996616715E-2</v>
      </c>
      <c r="T148" s="85">
        <f ca="1">IF(ISNUMBER(CORREL(ETL_Rtn!$C99:$C158,ETL_Rtn!N99:N158)),CORREL(ETL_Rtn!$C99:$C158,ETL_Rtn!N99:N158),"")</f>
        <v>0.23059361135299608</v>
      </c>
      <c r="U148" s="85">
        <f ca="1">IF(ISNUMBER(CORREL(ETL_Rtn!$C99:$C158,ETL_Rtn!O99:O158)),CORREL(ETL_Rtn!$C99:$C158,ETL_Rtn!O99:O158),"")</f>
        <v>2.1540959169081522E-2</v>
      </c>
      <c r="V148" s="85">
        <f ca="1">IF(ISNUMBER(CORREL(ETL_Rtn!$C99:$C158,ETL_Rtn!P99:P158)),CORREL(ETL_Rtn!$C99:$C158,ETL_Rtn!P99:P158),"")</f>
        <v>0.3193579485926446</v>
      </c>
      <c r="W148" s="85">
        <f ca="1">IF(ISNUMBER(CORREL(ETL_Rtn!$C99:$C158,ETL_Rtn!Q99:Q158)),CORREL(ETL_Rtn!$C99:$C158,ETL_Rtn!Q99:Q158),"")</f>
        <v>-5.6457317344491338E-2</v>
      </c>
      <c r="X148" s="85">
        <f ca="1">IF(ISNUMBER(CORREL(ETL_Rtn!$C99:$C158,ETL_Rtn!R99:R158)),CORREL(ETL_Rtn!$C99:$C158,ETL_Rtn!R99:R158),"")</f>
        <v>7.8097219953111294E-2</v>
      </c>
      <c r="Y148" s="85">
        <f ca="1">IF(ISNUMBER(CORREL(ETL_Rtn!$C99:$C158,ETL_Rtn!S99:S158)),CORREL(ETL_Rtn!$C99:$C158,ETL_Rtn!S99:S158),"")</f>
        <v>0.20924167583292902</v>
      </c>
      <c r="Z148" s="85">
        <f ca="1">IF(ISNUMBER(CORREL(ETL_Rtn!$C99:$C158,ETL_Rtn!T99:T158)),CORREL(ETL_Rtn!$C99:$C158,ETL_Rtn!T99:T158),"")</f>
        <v>0.39204036483491572</v>
      </c>
      <c r="AA148" s="85">
        <f ca="1">IF(ISNUMBER(CORREL(ETL_Rtn!$C99:$C158,ETL_Rtn!U99:U158)),CORREL(ETL_Rtn!$C99:$C158,ETL_Rtn!U99:U158),"")</f>
        <v>-0.11237483712784828</v>
      </c>
      <c r="AB148" s="85">
        <f ca="1">IF(ISNUMBER(CORREL(ETL_Rtn!$C99:$C158,ETL_Rtn!V99:V158)),CORREL(ETL_Rtn!$C99:$C158,ETL_Rtn!V99:V158),"")</f>
        <v>-0.43595346780000171</v>
      </c>
      <c r="AC148" s="85">
        <f ca="1">IF(ISNUMBER(CORREL(ETL_Rtn!$C99:$C158,ETL_Rtn!W99:W158)),CORREL(ETL_Rtn!$C99:$C158,ETL_Rtn!W99:W158),"")</f>
        <v>-7.8112253791370226E-2</v>
      </c>
      <c r="AD148" s="85">
        <f ca="1">IF(ISNUMBER(CORREL(ETL_Rtn!$C99:$C158,ETL_Rtn!X99:X158)),CORREL(ETL_Rtn!$C99:$C158,ETL_Rtn!X99:X158),"")</f>
        <v>-6.9284948977899247E-2</v>
      </c>
      <c r="AE148" s="85">
        <f ca="1">IF(ISNUMBER(CORREL(ETL_Rtn!$C99:$C158,ETL_Rtn!Y99:Y158)),CORREL(ETL_Rtn!$C99:$C158,ETL_Rtn!Y99:Y158),"")</f>
        <v>-0.1135695964156854</v>
      </c>
      <c r="AF148" s="85">
        <f ca="1">IF(ISNUMBER(CORREL(ETL_Rtn!$C99:$C158,ETL_Rtn!Z99:Z158)),CORREL(ETL_Rtn!$C99:$C158,ETL_Rtn!Z99:Z158),"")</f>
        <v>-0.27984102351759976</v>
      </c>
      <c r="AG148" s="85">
        <f ca="1">IF(ISNUMBER(CORREL(ETL_Rtn!$C99:$C158,ETL_Rtn!AA99:AA158)),CORREL(ETL_Rtn!$C99:$C158,ETL_Rtn!AA99:AA158),"")</f>
        <v>-0.29149986645320242</v>
      </c>
      <c r="AH148" s="85">
        <f ca="1">IF(ISNUMBER(CORREL(ETL_Rtn!$C99:$C158,ETL_Rtn!AB99:AB158)),CORREL(ETL_Rtn!$C99:$C158,ETL_Rtn!AB99:AB158),"")</f>
        <v>-0.30000766275524132</v>
      </c>
      <c r="AI148" s="85">
        <f ca="1">IF(ISNUMBER(CORREL(ETL_Rtn!$C99:$C158,ETL_Rtn!AC99:AC158)),CORREL(ETL_Rtn!$C99:$C158,ETL_Rtn!AC99:AC158),"")</f>
        <v>0.18304375969316145</v>
      </c>
      <c r="AJ148" s="85">
        <f ca="1">IF(ISNUMBER(CORREL(ETL_Rtn!$C99:$C158,ETL_Rtn!AD99:AD158)),CORREL(ETL_Rtn!$C99:$C158,ETL_Rtn!AD99:AD158),"")</f>
        <v>-1.5287485993076052E-2</v>
      </c>
      <c r="AK148" s="85">
        <f ca="1">IF(ISNUMBER(CORREL(ETL_Rtn!$C99:$C158,ETL_Rtn!AE99:AE158)),CORREL(ETL_Rtn!$C99:$C158,ETL_Rtn!AE99:AE158),"")</f>
        <v>-0.24455438403916735</v>
      </c>
      <c r="AL148" s="85">
        <f ca="1">IF(ISNUMBER(CORREL(ETL_Rtn!$C99:$C158,ETL_Rtn!AF99:AF158)),CORREL(ETL_Rtn!$C99:$C158,ETL_Rtn!AF99:AF158),"")</f>
        <v>-0.24060118554597215</v>
      </c>
      <c r="AM148" s="85">
        <f ca="1">IF(ISNUMBER(CORREL(ETL_Rtn!$C99:$C158,ETL_Rtn!AG99:AG158)),CORREL(ETL_Rtn!$C99:$C158,ETL_Rtn!AG99:AG158),"")</f>
        <v>-0.20641530533848212</v>
      </c>
      <c r="AN148" s="85">
        <f ca="1">IF(ISNUMBER(CORREL(ETL_Rtn!$C99:$C158,ETL_Rtn!AH99:AH158)),CORREL(ETL_Rtn!$C99:$C158,ETL_Rtn!AH99:AH158),"")</f>
        <v>-0.19952551925035061</v>
      </c>
      <c r="AO148" s="85">
        <f ca="1">IF(ISNUMBER(CORREL(ETL_Rtn!$C99:$C158,ETL_Rtn!AI99:AI158)),CORREL(ETL_Rtn!$C99:$C158,ETL_Rtn!AI99:AI158),"")</f>
        <v>-0.27511100898585461</v>
      </c>
      <c r="AP148" s="85">
        <f ca="1">IF(ISNUMBER(CORREL(ETL_Rtn!$C99:$C158,ETL_Rtn!AJ99:AJ158)),CORREL(ETL_Rtn!$C99:$C158,ETL_Rtn!AJ99:AJ158),"")</f>
        <v>-0.21608836820460625</v>
      </c>
      <c r="AQ148" s="85">
        <f ca="1">IF(ISNUMBER(CORREL(ETL_Rtn!$C99:$C158,ETL_Rtn!AK99:AK158)),CORREL(ETL_Rtn!$C99:$C158,ETL_Rtn!AK99:AK158),"")</f>
        <v>-0.23648840644527488</v>
      </c>
      <c r="AR148" s="85">
        <f ca="1">IF(ISNUMBER(CORREL(ETL_Rtn!$C99:$C158,ETL_Rtn!AL99:AL158)),CORREL(ETL_Rtn!$C99:$C158,ETL_Rtn!AL99:AL158),"")</f>
        <v>-0.2045974823542438</v>
      </c>
      <c r="AS148" s="85">
        <f ca="1">IF(ISNUMBER(CORREL(ETL_Rtn!$C99:$C158,ETL_Rtn!AM99:AM158)),CORREL(ETL_Rtn!$C99:$C158,ETL_Rtn!AM99:AM158),"")</f>
        <v>0.22414865221997646</v>
      </c>
      <c r="AT148" s="85">
        <f ca="1">IF(ISNUMBER(CORREL(ETL_Rtn!$C99:$C158,ETL_Rtn!AN99:AN158)),CORREL(ETL_Rtn!$C99:$C158,ETL_Rtn!AN99:AN158),"")</f>
        <v>0.27975118406864774</v>
      </c>
      <c r="AU148" s="85">
        <f ca="1">IF(ISNUMBER(CORREL(ETL_Rtn!$C99:$C158,ETL_Rtn!AO99:AO158)),CORREL(ETL_Rtn!$C99:$C158,ETL_Rtn!AO99:AO158),"")</f>
        <v>-3.8817958284024713E-2</v>
      </c>
      <c r="AV148" s="85">
        <f ca="1">IF(ISNUMBER(CORREL(ETL_Rtn!$C99:$C158,ETL_Rtn!AP99:AP158)),CORREL(ETL_Rtn!$C99:$C158,ETL_Rtn!AP99:AP158),"")</f>
        <v>8.1288533735411936E-2</v>
      </c>
      <c r="AW148" s="85">
        <f ca="1">IF(ISNUMBER(CORREL(ETL_Rtn!$C99:$C158,ETL_Rtn!AQ99:AQ158)),CORREL(ETL_Rtn!$C99:$C158,ETL_Rtn!AQ99:AQ158),"")</f>
        <v>0.26350314916308692</v>
      </c>
      <c r="AX148" s="85">
        <f ca="1">IF(ISNUMBER(CORREL(ETL_Rtn!$C99:$C158,ETL_Rtn!AR99:AR158)),CORREL(ETL_Rtn!$C99:$C158,ETL_Rtn!AR99:AR158),"")</f>
        <v>0.48473426255879187</v>
      </c>
      <c r="AY148" s="85">
        <f ca="1">IF(ISNUMBER(CORREL(ETL_Rtn!$C99:$C158,ETL_Rtn!AS99:AS158)),CORREL(ETL_Rtn!$C99:$C158,ETL_Rtn!AS99:AS158),"")</f>
        <v>-0.18472457672534179</v>
      </c>
      <c r="AZ148" s="85">
        <f ca="1">IF(ISNUMBER(CORREL(ETL_Rtn!$C99:$C158,ETL_Rtn!AT99:AT158)),CORREL(ETL_Rtn!$C99:$C158,ETL_Rtn!AT99:AT158),"")</f>
        <v>0.18206970646337309</v>
      </c>
      <c r="BA148" s="85">
        <f ca="1">IF(ISNUMBER(CORREL(ETL_Rtn!$C99:$C158,ETL_Rtn!AU99:AU158)),CORREL(ETL_Rtn!$C99:$C158,ETL_Rtn!AU99:AU158),"")</f>
        <v>-0.18728223028287849</v>
      </c>
      <c r="BB148" s="85">
        <f ca="1">IF(ISNUMBER(CORREL(ETL_Rtn!$C99:$C158,ETL_Rtn!AV99:AV158)),CORREL(ETL_Rtn!$C99:$C158,ETL_Rtn!AV99:AV158),"")</f>
        <v>-0.17809313380635114</v>
      </c>
      <c r="BC148" s="85">
        <f ca="1">IF(ISNUMBER(CORREL(ETL_Rtn!$C99:$C158,ETL_Rtn!AW99:AW158)),CORREL(ETL_Rtn!$C99:$C158,ETL_Rtn!AW99:AW158),"")</f>
        <v>-6.3836152974964144E-2</v>
      </c>
      <c r="BD148" s="85">
        <f ca="1">IF(ISNUMBER(CORREL(ETL_Rtn!$C99:$C158,ETL_Rtn!AX99:AX158)),CORREL(ETL_Rtn!$C99:$C158,ETL_Rtn!AX99:AX158),"")</f>
        <v>2.9325224379731334E-3</v>
      </c>
      <c r="BE148" s="85">
        <f ca="1">IF(ISNUMBER(CORREL(ETL_Rtn!$C99:$C158,ETL_Rtn!AY99:AY158)),CORREL(ETL_Rtn!$C99:$C158,ETL_Rtn!AY99:AY158),"")</f>
        <v>1.6880807558600996E-2</v>
      </c>
      <c r="BF148" s="85">
        <f ca="1">IF(ISNUMBER(CORREL(ETL_Rtn!$C99:$C158,ETL_Rtn!AZ99:AZ158)),CORREL(ETL_Rtn!$C99:$C158,ETL_Rtn!AZ99:AZ158),"")</f>
        <v>-0.21107028473984657</v>
      </c>
      <c r="BG148" s="85">
        <f ca="1">IF(ISNUMBER(CORREL(ETL_Rtn!$C99:$C158,ETL_Rtn!BA99:BA158)),CORREL(ETL_Rtn!$C99:$C158,ETL_Rtn!BA99:BA158),"")</f>
        <v>-0.25931420522388327</v>
      </c>
      <c r="BH148" s="85">
        <f ca="1">IF(ISNUMBER(CORREL(ETL_Rtn!$C99:$C158,ETL_Rtn!BB99:BB158)),CORREL(ETL_Rtn!$C99:$C158,ETL_Rtn!BB99:BB158),"")</f>
        <v>-0.21691741958886165</v>
      </c>
      <c r="BI148" s="85">
        <f ca="1">IF(ISNUMBER(CORREL(ETL_Rtn!$C99:$C158,ETL_Rtn!BC99:BC158)),CORREL(ETL_Rtn!$C99:$C158,ETL_Rtn!BC99:BC158),"")</f>
        <v>-9.6104968482303071E-2</v>
      </c>
      <c r="BJ148" s="85">
        <f ca="1">IF(ISNUMBER(CORREL(ETL_Rtn!$C99:$C158,ETL_Rtn!BD99:BD158)),CORREL(ETL_Rtn!$C99:$C158,ETL_Rtn!BD99:BD158),"")</f>
        <v>-0.40228902183973708</v>
      </c>
      <c r="BK148" s="85">
        <f ca="1">IF(ISNUMBER(CORREL(ETL_Rtn!$C99:$C158,ETL_Rtn!BE99:BE158)),CORREL(ETL_Rtn!$C99:$C158,ETL_Rtn!BE99:BE158),"")</f>
        <v>-0.13526966969588938</v>
      </c>
      <c r="BL148" s="85">
        <f ca="1">IF(ISNUMBER(CORREL(ETL_Rtn!$C99:$C158,ETL_Rtn!BF99:BF158)),CORREL(ETL_Rtn!$C99:$C158,ETL_Rtn!BF99:BF158),"")</f>
        <v>0.11508344586999386</v>
      </c>
      <c r="BM148" s="85">
        <f ca="1">IF(ISNUMBER(CORREL(ETL_Rtn!$C99:$C158,ETL_Rtn!BG99:BG158)),CORREL(ETL_Rtn!$C99:$C158,ETL_Rtn!BG99:BG158),"")</f>
        <v>-0.16031545055514904</v>
      </c>
      <c r="BN148" s="85">
        <f ca="1">IF(ISNUMBER(CORREL(ETL_Rtn!$C99:$C158,ETL_Rtn!BH99:BH158)),CORREL(ETL_Rtn!$C99:$C158,ETL_Rtn!BH99:BH158),"")</f>
        <v>3.7384943261039947E-3</v>
      </c>
      <c r="BO148" s="85">
        <f ca="1">IF(ISNUMBER(CORREL(ETL_Rtn!$C99:$C158,ETL_Rtn!BI99:BI158)),CORREL(ETL_Rtn!$C99:$C158,ETL_Rtn!BI99:BI158),"")</f>
        <v>-6.1637970716207857E-2</v>
      </c>
      <c r="BP148" s="85">
        <f ca="1">IF(ISNUMBER(CORREL(ETL_Rtn!$C99:$C158,ETL_Rtn!BJ99:BJ158)),CORREL(ETL_Rtn!$C99:$C158,ETL_Rtn!BJ99:BJ158),"")</f>
        <v>-0.27881719626656143</v>
      </c>
      <c r="BQ148" s="85">
        <f ca="1">IF(ISNUMBER(CORREL(ETL_Rtn!$C99:$C158,ETL_Rtn!BK99:BK158)),CORREL(ETL_Rtn!$C99:$C158,ETL_Rtn!BK99:BK158),"")</f>
        <v>0.27665807787965008</v>
      </c>
      <c r="BR148" s="85">
        <f ca="1">IF(ISNUMBER(CORREL(ETL_Rtn!$C99:$C158,ETL_Rtn!BL99:BL158)),CORREL(ETL_Rtn!$C99:$C158,ETL_Rtn!BL99:BL158),"")</f>
        <v>0.15068305336316204</v>
      </c>
      <c r="BS148" s="85">
        <f ca="1">IF(ISNUMBER(CORREL(ETL_Rtn!$C99:$C158,ETL_Rtn!BM99:BM158)),CORREL(ETL_Rtn!$C99:$C158,ETL_Rtn!BM99:BM158),"")</f>
        <v>0.17181046285910584</v>
      </c>
      <c r="BT148" s="85">
        <f ca="1">IF(ISNUMBER(CORREL(ETL_Rtn!$C99:$C158,ETL_Rtn!BN99:BN158)),CORREL(ETL_Rtn!$C99:$C158,ETL_Rtn!BN99:BN158),"")</f>
        <v>0.28982141244879706</v>
      </c>
      <c r="BU148" s="85">
        <f ca="1">IF(ISNUMBER(CORREL(ETL_Rtn!$C99:$C158,ETL_Rtn!BO99:BO158)),CORREL(ETL_Rtn!$C99:$C158,ETL_Rtn!BO99:BO158),"")</f>
        <v>0.12609622141491125</v>
      </c>
      <c r="BV148" s="85">
        <f ca="1">IF(ISNUMBER(CORREL(ETL_Rtn!$C99:$C158,ETL_Rtn!BP99:BP158)),CORREL(ETL_Rtn!$C99:$C158,ETL_Rtn!BP99:BP158),"")</f>
        <v>7.4028182061260717E-2</v>
      </c>
      <c r="BW148" s="85">
        <f ca="1">IF(ISNUMBER(CORREL(ETL_Rtn!$C99:$C158,ETL_Rtn!BQ99:BQ158)),CORREL(ETL_Rtn!$C99:$C158,ETL_Rtn!BQ99:BQ158),"")</f>
        <v>-0.33819901034656991</v>
      </c>
      <c r="BY148" s="85">
        <f ca="1">VLOOKUP($E148,ETL_Price!$B$5:$CB$187,Main!BY$51,0)</f>
        <v>2594.38</v>
      </c>
      <c r="BZ148" s="85">
        <f ca="1">VLOOKUP($E148,ETL_Price!$B$5:$CB$187,Main!BZ$51,0)</f>
        <v>3655.04</v>
      </c>
      <c r="CA148" s="85">
        <f ca="1">VLOOKUP($E148,ETL_Price!$B$5:$CB$187,Main!CA$51,0)</f>
        <v>74363.13</v>
      </c>
      <c r="CB148" s="85">
        <f ca="1">VLOOKUP($E148,ETL_Price!$B$5:$CB$187,Main!CB$51,0)</f>
        <v>22913.82</v>
      </c>
      <c r="CC148" s="85">
        <f ca="1">VLOOKUP($E148,ETL_Price!$B$5:$CB$187,Main!CC$51,0)</f>
        <v>28907.599999999999</v>
      </c>
      <c r="CD148" s="85">
        <f ca="1">VLOOKUP($E148,ETL_Price!$B$5:$CB$187,Main!CD$51,0)</f>
        <v>11576.13</v>
      </c>
      <c r="CE148" s="85">
        <f ca="1">VLOOKUP($E148,ETL_Price!$B$5:$CB$187,Main!CE$51,0)</f>
        <v>2162.92</v>
      </c>
      <c r="CF148" s="85">
        <f ca="1">VLOOKUP($E148,ETL_Price!$B$5:$CB$187,Main!CF$51,0)</f>
        <v>2419.17</v>
      </c>
      <c r="CG148" s="85">
        <f ca="1">VLOOKUP($E148,ETL_Price!$B$5:$CB$187,Main!CG$51,0)</f>
        <v>217.47399999999999</v>
      </c>
      <c r="CH148" s="85">
        <f ca="1">VLOOKUP($E148,ETL_Price!$B$5:$CB$187,Main!CH$51,0)</f>
        <v>272.81</v>
      </c>
      <c r="CI148" s="85">
        <f ca="1">VLOOKUP($E148,ETL_Price!$B$5:$CB$187,Main!CI$51,0)</f>
        <v>254.94</v>
      </c>
      <c r="CJ148" s="85">
        <f ca="1">VLOOKUP($E148,ETL_Price!$B$5:$CB$187,Main!CJ$51,0)</f>
        <v>227.66</v>
      </c>
      <c r="CK148" s="85">
        <f ca="1">VLOOKUP($E148,ETL_Price!$B$5:$CB$187,Main!CK$51,0)</f>
        <v>226.97069999999999</v>
      </c>
      <c r="CL148" s="85">
        <f ca="1">VLOOKUP($E148,ETL_Price!$B$5:$CB$187,Main!CL$51,0)</f>
        <v>223.9342</v>
      </c>
      <c r="CM148" s="85">
        <f ca="1">VLOOKUP($E148,ETL_Price!$B$5:$CB$187,Main!CM$51,0)</f>
        <v>121.4443</v>
      </c>
      <c r="CN148" s="85">
        <f ca="1">VLOOKUP($E148,ETL_Price!$B$5:$CB$187,Main!CN$51,0)</f>
        <v>222.83340000000001</v>
      </c>
      <c r="CO148" s="85">
        <f ca="1">VLOOKUP($E148,ETL_Price!$B$5:$CB$187,Main!CO$51,0)</f>
        <v>66.95</v>
      </c>
      <c r="CP148" s="85">
        <f ca="1">VLOOKUP($E148,ETL_Price!$B$5:$CB$187,Main!CP$51,0)</f>
        <v>133.18</v>
      </c>
      <c r="CQ148" s="85">
        <f ca="1">VLOOKUP($E148,ETL_Price!$B$5:$CB$187,Main!CQ$51,0)</f>
        <v>478.42700000000002</v>
      </c>
      <c r="CR148" s="85">
        <f ca="1">VLOOKUP($E148,ETL_Price!$B$5:$CB$187,Main!CR$51,0)</f>
        <v>215.61699999999999</v>
      </c>
      <c r="CS148" s="85">
        <f ca="1">VLOOKUP($E148,ETL_Price!$B$5:$CB$187,Main!CS$51,0)</f>
        <v>254.17519999999999</v>
      </c>
      <c r="CT148" s="85">
        <f ca="1">VLOOKUP($E148,ETL_Price!$B$5:$CB$187,Main!CT$51,0)</f>
        <v>2044.14</v>
      </c>
      <c r="CU148" s="85">
        <f ca="1">VLOOKUP($E148,ETL_Price!$B$5:$CB$187,Main!CU$51,0)</f>
        <v>2202.4899999999998</v>
      </c>
      <c r="CV148" s="85">
        <f ca="1">VLOOKUP($E148,ETL_Price!$B$5:$CB$187,Main!CV$51,0)</f>
        <v>2883.3</v>
      </c>
      <c r="CW148" s="85">
        <f ca="1">VLOOKUP($E148,ETL_Price!$B$5:$CB$187,Main!CW$51,0)</f>
        <v>149.9554</v>
      </c>
      <c r="CX148" s="85">
        <f ca="1">VLOOKUP($E148,ETL_Price!$B$5:$CB$187,Main!CX$51,0)</f>
        <v>1293.7841000000001</v>
      </c>
      <c r="CY148" s="85">
        <f ca="1">VLOOKUP($E148,ETL_Price!$B$5:$CB$187,Main!CY$51,0)</f>
        <v>214.9187</v>
      </c>
      <c r="CZ148" s="85">
        <f ca="1">VLOOKUP($E148,ETL_Price!$B$5:$CB$187,Main!CZ$51,0)</f>
        <v>191.5446</v>
      </c>
      <c r="DA148" s="85">
        <f ca="1">VLOOKUP($E148,ETL_Price!$B$5:$CB$187,Main!DA$51,0)</f>
        <v>287.58479999999997</v>
      </c>
      <c r="DB148" s="85">
        <f ca="1">VLOOKUP($E148,ETL_Price!$B$5:$CB$187,Main!DB$51,0)</f>
        <v>203.9522</v>
      </c>
      <c r="DC148" s="85">
        <f ca="1">VLOOKUP($E148,ETL_Price!$B$5:$CB$187,Main!DC$51,0)</f>
        <v>203.89400000000001</v>
      </c>
      <c r="DD148" s="85">
        <f ca="1">VLOOKUP($E148,ETL_Price!$B$5:$CB$187,Main!DD$51,0)</f>
        <v>226.07040000000001</v>
      </c>
      <c r="DE148" s="85">
        <f ca="1">VLOOKUP($E148,ETL_Price!$B$5:$CB$187,Main!DE$51,0)</f>
        <v>220.28909999999999</v>
      </c>
      <c r="DF148" s="85">
        <f ca="1">VLOOKUP($E148,ETL_Price!$B$5:$CB$187,Main!DF$51,0)</f>
        <v>285.70769999999999</v>
      </c>
      <c r="DG148" s="85">
        <f ca="1">VLOOKUP($E148,ETL_Price!$B$5:$CB$187,Main!DG$51,0)</f>
        <v>2.3342999999999998</v>
      </c>
      <c r="DH148" s="85">
        <f ca="1">VLOOKUP($E148,ETL_Price!$B$5:$CB$187,Main!DH$51,0)</f>
        <v>0.32600000000000001</v>
      </c>
      <c r="DI148" s="85">
        <f ca="1">VLOOKUP($E148,ETL_Price!$B$5:$CB$187,Main!DI$51,0)</f>
        <v>1.8287</v>
      </c>
      <c r="DJ148" s="85">
        <f ca="1">VLOOKUP($E148,ETL_Price!$B$5:$CB$187,Main!DJ$51,0)</f>
        <v>1.8955</v>
      </c>
      <c r="DK148" s="85">
        <f ca="1">VLOOKUP($E148,ETL_Price!$B$5:$CB$187,Main!DK$51,0)</f>
        <v>2.2604000000000002</v>
      </c>
      <c r="DL148" s="85">
        <f ca="1">VLOOKUP($E148,ETL_Price!$B$5:$CB$187,Main!DL$51,0)</f>
        <v>1.377</v>
      </c>
      <c r="DM148" s="85">
        <f ca="1">VLOOKUP($E148,ETL_Price!$B$5:$CB$187,Main!DM$51,0)</f>
        <v>36.9848</v>
      </c>
      <c r="DN148" s="85">
        <f ca="1">VLOOKUP($E148,ETL_Price!$B$5:$CB$187,Main!DN$51,0)</f>
        <v>-2.63</v>
      </c>
      <c r="DO148" s="85">
        <f ca="1">VLOOKUP($E148,ETL_Price!$B$5:$CB$187,Main!DO$51,0)</f>
        <v>233.27600000000001</v>
      </c>
      <c r="DP148" s="85">
        <f ca="1">VLOOKUP($E148,ETL_Price!$B$5:$CB$187,Main!DP$51,0)</f>
        <v>117.018</v>
      </c>
      <c r="DQ148" s="85">
        <f ca="1">VLOOKUP($E148,ETL_Price!$B$5:$CB$187,Main!DQ$51,0)</f>
        <v>55.011000000000003</v>
      </c>
      <c r="DR148" s="85">
        <f ca="1">VLOOKUP($E148,ETL_Price!$B$5:$CB$187,Main!DR$51,0)</f>
        <v>322.23500000000001</v>
      </c>
      <c r="DS148" s="85">
        <f ca="1">VLOOKUP($E148,ETL_Price!$B$5:$CB$187,Main!DS$51,0)</f>
        <v>188.99199999999999</v>
      </c>
      <c r="DT148" s="85">
        <f ca="1">VLOOKUP($E148,ETL_Price!$B$5:$CB$187,Main!DT$51,0)</f>
        <v>226.9564</v>
      </c>
      <c r="DU148" s="85">
        <f ca="1">VLOOKUP($E148,ETL_Price!$B$5:$CB$187,Main!DU$51,0)</f>
        <v>162.03890000000001</v>
      </c>
      <c r="DV148" s="85">
        <f ca="1">VLOOKUP($E148,ETL_Price!$B$5:$CB$187,Main!DV$51,0)</f>
        <v>438.45670000000001</v>
      </c>
      <c r="DW148" s="85">
        <f ca="1">VLOOKUP($E148,ETL_Price!$B$5:$CB$187,Main!DW$51,0)</f>
        <v>9.7799999999999994</v>
      </c>
      <c r="DX148" s="85">
        <f ca="1">VLOOKUP($E148,ETL_Price!$B$5:$CB$187,Main!DX$51,0)</f>
        <v>16.46</v>
      </c>
      <c r="DY148" s="85">
        <f ca="1">VLOOKUP($E148,ETL_Price!$B$5:$CB$187,Main!DY$51,0)</f>
        <v>7.07</v>
      </c>
      <c r="DZ148" s="85">
        <f ca="1">VLOOKUP($E148,ETL_Price!$B$5:$CB$187,Main!DZ$51,0)</f>
        <v>4.5350000000000001</v>
      </c>
      <c r="EA148" s="85">
        <f ca="1">VLOOKUP($E148,ETL_Price!$B$5:$CB$187,Main!EA$51,0)</f>
        <v>1283.7</v>
      </c>
      <c r="EB148" s="85">
        <f ca="1">VLOOKUP($E148,ETL_Price!$B$5:$CB$187,Main!EB$51,0)</f>
        <v>17.138000000000002</v>
      </c>
      <c r="EC148" s="85">
        <f ca="1">VLOOKUP($E148,ETL_Price!$B$5:$CB$187,Main!EC$51,0)</f>
        <v>56.81</v>
      </c>
      <c r="ED148" s="85">
        <f ca="1">VLOOKUP($E148,ETL_Price!$B$5:$CB$187,Main!ED$51,0)</f>
        <v>6.6322000000000001</v>
      </c>
      <c r="EE148" s="85">
        <f ca="1">VLOOKUP($E148,ETL_Price!$B$5:$CB$187,Main!EE$51,0)</f>
        <v>107.74</v>
      </c>
      <c r="EF148" s="85">
        <f ca="1">VLOOKUP($E148,ETL_Price!$B$5:$CB$187,Main!EF$51,0)</f>
        <v>1.1595</v>
      </c>
      <c r="EG148" s="85">
        <f ca="1">VLOOKUP($E148,ETL_Price!$B$5:$CB$187,Main!EG$51,0)</f>
        <v>1.3115999999999999</v>
      </c>
      <c r="EH148" s="85">
        <f ca="1">VLOOKUP($E148,ETL_Price!$B$5:$CB$187,Main!EH$51,0)</f>
        <v>113.87</v>
      </c>
      <c r="EI148" s="85">
        <f ca="1">VLOOKUP($E148,ETL_Price!$B$5:$CB$187,Main!EI$51,0)</f>
        <v>59.234900000000003</v>
      </c>
      <c r="EJ148" s="85">
        <f ca="1">VLOOKUP($E148,ETL_Price!$B$5:$CB$187,Main!EJ$51,0)</f>
        <v>14.150399999999999</v>
      </c>
      <c r="EK148" s="85">
        <f ca="1">VLOOKUP($E148,ETL_Price!$B$5:$CB$187,Main!EK$51,0)</f>
        <v>3.2503000000000002</v>
      </c>
    </row>
    <row r="149" spans="3:141">
      <c r="C149" s="85">
        <f>MATCH(E149,ETL_Price!$B$5:$B$187,0)</f>
        <v>96</v>
      </c>
      <c r="E149" s="119">
        <f>IF(ISNUMBER(Equities!$C101),Equities!B101,"")</f>
        <v>43046</v>
      </c>
      <c r="F149" s="120">
        <f ca="1">IF(ISNUMBER(OFFSET(INDIRECT($F$50),Main!$C149,1)),OFFSET(INDIRECT($F$50),Main!$C149,1)/100,"")</f>
        <v>0.142126</v>
      </c>
      <c r="G149" s="120">
        <f ca="1">IF(ISNUMBER(VLOOKUP($E149,ETL_Price!$B$5:$DV$187,G$50,0)),VLOOKUP($E149,ETL_Price!$B$5:$DV$187,G$50,0)/100,"")</f>
        <v>6.2300000000000001E-2</v>
      </c>
      <c r="H149" s="120">
        <f ca="1">IF(ISNUMBER(VLOOKUP($E149,ETL_Price!$B$5:$DV$187,H$50,0)),VLOOKUP($E149,ETL_Price!$B$5:$DV$187,H$50,0)/100,"")</f>
        <v>0.12119999999999999</v>
      </c>
      <c r="I149" s="120">
        <f ca="1">IF(ISNUMBER(VLOOKUP($E149,ETL_Price!$B$5:$DV$187,I$50,0)),VLOOKUP($E149,ETL_Price!$B$5:$DV$187,I$50,0)/100,"")</f>
        <v>0.15810000000000002</v>
      </c>
      <c r="K149" s="85">
        <f ca="1">IF(ISNUMBER(CORREL(ETL_Rtn!$C100:$C159,ETL_Rtn!E100:E159)),CORREL(ETL_Rtn!$C100:$C159,ETL_Rtn!E100:E159),"")</f>
        <v>0.2821226807763888</v>
      </c>
      <c r="L149" s="85">
        <f ca="1">IF(ISNUMBER(CORREL(ETL_Rtn!$C100:$C159,ETL_Rtn!F100:F159)),CORREL(ETL_Rtn!$C100:$C159,ETL_Rtn!F100:F159),"")</f>
        <v>1.5342621234156402E-2</v>
      </c>
      <c r="M149" s="85">
        <f ca="1">IF(ISNUMBER(CORREL(ETL_Rtn!$C100:$C159,ETL_Rtn!G100:G159)),CORREL(ETL_Rtn!$C100:$C159,ETL_Rtn!G100:G159),"")</f>
        <v>0.37927929583471115</v>
      </c>
      <c r="N149" s="85">
        <f ca="1">IF(ISNUMBER(CORREL(ETL_Rtn!$C100:$C159,ETL_Rtn!H100:H159)),CORREL(ETL_Rtn!$C100:$C159,ETL_Rtn!H100:H159),"")</f>
        <v>0.10798967512522399</v>
      </c>
      <c r="O149" s="85">
        <f ca="1">IF(ISNUMBER(CORREL(ETL_Rtn!$C100:$C159,ETL_Rtn!I100:I159)),CORREL(ETL_Rtn!$C100:$C159,ETL_Rtn!I100:I159),"")</f>
        <v>0.77577925710122064</v>
      </c>
      <c r="P149" s="85">
        <f ca="1">IF(ISNUMBER(CORREL(ETL_Rtn!$C100:$C159,ETL_Rtn!J100:J159)),CORREL(ETL_Rtn!$C100:$C159,ETL_Rtn!J100:J159),"")</f>
        <v>0.71063577721840665</v>
      </c>
      <c r="Q149" s="85">
        <f ca="1">IF(ISNUMBER(CORREL(ETL_Rtn!$C100:$C159,ETL_Rtn!K100:K159)),CORREL(ETL_Rtn!$C100:$C159,ETL_Rtn!K100:K159),"")</f>
        <v>0.38990564666703226</v>
      </c>
      <c r="R149" s="85">
        <f ca="1">IF(ISNUMBER(CORREL(ETL_Rtn!$C100:$C159,ETL_Rtn!L100:L159)),CORREL(ETL_Rtn!$C100:$C159,ETL_Rtn!L100:L159),"")</f>
        <v>0.40737995049595827</v>
      </c>
      <c r="S149" s="85">
        <f ca="1">IF(ISNUMBER(CORREL(ETL_Rtn!$C100:$C159,ETL_Rtn!M100:M159)),CORREL(ETL_Rtn!$C100:$C159,ETL_Rtn!M100:M159),"")</f>
        <v>5.7405034657499555E-2</v>
      </c>
      <c r="T149" s="85">
        <f ca="1">IF(ISNUMBER(CORREL(ETL_Rtn!$C100:$C159,ETL_Rtn!N100:N159)),CORREL(ETL_Rtn!$C100:$C159,ETL_Rtn!N100:N159),"")</f>
        <v>0.23201338724887932</v>
      </c>
      <c r="U149" s="85">
        <f ca="1">IF(ISNUMBER(CORREL(ETL_Rtn!$C100:$C159,ETL_Rtn!O100:O159)),CORREL(ETL_Rtn!$C100:$C159,ETL_Rtn!O100:O159),"")</f>
        <v>2.1761388658479285E-2</v>
      </c>
      <c r="V149" s="85">
        <f ca="1">IF(ISNUMBER(CORREL(ETL_Rtn!$C100:$C159,ETL_Rtn!P100:P159)),CORREL(ETL_Rtn!$C100:$C159,ETL_Rtn!P100:P159),"")</f>
        <v>0.31940119053184779</v>
      </c>
      <c r="W149" s="85">
        <f ca="1">IF(ISNUMBER(CORREL(ETL_Rtn!$C100:$C159,ETL_Rtn!Q100:Q159)),CORREL(ETL_Rtn!$C100:$C159,ETL_Rtn!Q100:Q159),"")</f>
        <v>-6.0870204081907006E-2</v>
      </c>
      <c r="X149" s="85">
        <f ca="1">IF(ISNUMBER(CORREL(ETL_Rtn!$C100:$C159,ETL_Rtn!R100:R159)),CORREL(ETL_Rtn!$C100:$C159,ETL_Rtn!R100:R159),"")</f>
        <v>7.8123184955957922E-2</v>
      </c>
      <c r="Y149" s="85">
        <f ca="1">IF(ISNUMBER(CORREL(ETL_Rtn!$C100:$C159,ETL_Rtn!S100:S159)),CORREL(ETL_Rtn!$C100:$C159,ETL_Rtn!S100:S159),"")</f>
        <v>0.21058806835122185</v>
      </c>
      <c r="Z149" s="85">
        <f ca="1">IF(ISNUMBER(CORREL(ETL_Rtn!$C100:$C159,ETL_Rtn!T100:T159)),CORREL(ETL_Rtn!$C100:$C159,ETL_Rtn!T100:T159),"")</f>
        <v>0.39273516526746272</v>
      </c>
      <c r="AA149" s="85">
        <f ca="1">IF(ISNUMBER(CORREL(ETL_Rtn!$C100:$C159,ETL_Rtn!U100:U159)),CORREL(ETL_Rtn!$C100:$C159,ETL_Rtn!U100:U159),"")</f>
        <v>-0.11395079745185938</v>
      </c>
      <c r="AB149" s="85">
        <f ca="1">IF(ISNUMBER(CORREL(ETL_Rtn!$C100:$C159,ETL_Rtn!V100:V159)),CORREL(ETL_Rtn!$C100:$C159,ETL_Rtn!V100:V159),"")</f>
        <v>-0.437116112117997</v>
      </c>
      <c r="AC149" s="85">
        <f ca="1">IF(ISNUMBER(CORREL(ETL_Rtn!$C100:$C159,ETL_Rtn!W100:W159)),CORREL(ETL_Rtn!$C100:$C159,ETL_Rtn!W100:W159),"")</f>
        <v>-7.8406075990408483E-2</v>
      </c>
      <c r="AD149" s="85">
        <f ca="1">IF(ISNUMBER(CORREL(ETL_Rtn!$C100:$C159,ETL_Rtn!X100:X159)),CORREL(ETL_Rtn!$C100:$C159,ETL_Rtn!X100:X159),"")</f>
        <v>-6.9854109902954792E-2</v>
      </c>
      <c r="AE149" s="85">
        <f ca="1">IF(ISNUMBER(CORREL(ETL_Rtn!$C100:$C159,ETL_Rtn!Y100:Y159)),CORREL(ETL_Rtn!$C100:$C159,ETL_Rtn!Y100:Y159),"")</f>
        <v>-0.11354686234472962</v>
      </c>
      <c r="AF149" s="85">
        <f ca="1">IF(ISNUMBER(CORREL(ETL_Rtn!$C100:$C159,ETL_Rtn!Z100:Z159)),CORREL(ETL_Rtn!$C100:$C159,ETL_Rtn!Z100:Z159),"")</f>
        <v>-0.28205132682713141</v>
      </c>
      <c r="AG149" s="85">
        <f ca="1">IF(ISNUMBER(CORREL(ETL_Rtn!$C100:$C159,ETL_Rtn!AA100:AA159)),CORREL(ETL_Rtn!$C100:$C159,ETL_Rtn!AA100:AA159),"")</f>
        <v>-0.29283350460038388</v>
      </c>
      <c r="AH149" s="85">
        <f ca="1">IF(ISNUMBER(CORREL(ETL_Rtn!$C100:$C159,ETL_Rtn!AB100:AB159)),CORREL(ETL_Rtn!$C100:$C159,ETL_Rtn!AB100:AB159),"")</f>
        <v>-0.30302292786158619</v>
      </c>
      <c r="AI149" s="85">
        <f ca="1">IF(ISNUMBER(CORREL(ETL_Rtn!$C100:$C159,ETL_Rtn!AC100:AC159)),CORREL(ETL_Rtn!$C100:$C159,ETL_Rtn!AC100:AC159),"")</f>
        <v>0.18304695087368128</v>
      </c>
      <c r="AJ149" s="85">
        <f ca="1">IF(ISNUMBER(CORREL(ETL_Rtn!$C100:$C159,ETL_Rtn!AD100:AD159)),CORREL(ETL_Rtn!$C100:$C159,ETL_Rtn!AD100:AD159),"")</f>
        <v>-1.5168900193959146E-2</v>
      </c>
      <c r="AK149" s="85">
        <f ca="1">IF(ISNUMBER(CORREL(ETL_Rtn!$C100:$C159,ETL_Rtn!AE100:AE159)),CORREL(ETL_Rtn!$C100:$C159,ETL_Rtn!AE100:AE159),"")</f>
        <v>-0.24454156279342923</v>
      </c>
      <c r="AL149" s="85">
        <f ca="1">IF(ISNUMBER(CORREL(ETL_Rtn!$C100:$C159,ETL_Rtn!AF100:AF159)),CORREL(ETL_Rtn!$C100:$C159,ETL_Rtn!AF100:AF159),"")</f>
        <v>-0.24062258244444953</v>
      </c>
      <c r="AM149" s="85">
        <f ca="1">IF(ISNUMBER(CORREL(ETL_Rtn!$C100:$C159,ETL_Rtn!AG100:AG159)),CORREL(ETL_Rtn!$C100:$C159,ETL_Rtn!AG100:AG159),"")</f>
        <v>-0.20943021412155741</v>
      </c>
      <c r="AN149" s="85">
        <f ca="1">IF(ISNUMBER(CORREL(ETL_Rtn!$C100:$C159,ETL_Rtn!AH100:AH159)),CORREL(ETL_Rtn!$C100:$C159,ETL_Rtn!AH100:AH159),"")</f>
        <v>-0.19950991917882868</v>
      </c>
      <c r="AO149" s="85">
        <f ca="1">IF(ISNUMBER(CORREL(ETL_Rtn!$C100:$C159,ETL_Rtn!AI100:AI159)),CORREL(ETL_Rtn!$C100:$C159,ETL_Rtn!AI100:AI159),"")</f>
        <v>-0.27510761826999536</v>
      </c>
      <c r="AP149" s="85">
        <f ca="1">IF(ISNUMBER(CORREL(ETL_Rtn!$C100:$C159,ETL_Rtn!AJ100:AJ159)),CORREL(ETL_Rtn!$C100:$C159,ETL_Rtn!AJ100:AJ159),"")</f>
        <v>-0.21611433885393153</v>
      </c>
      <c r="AQ149" s="85">
        <f ca="1">IF(ISNUMBER(CORREL(ETL_Rtn!$C100:$C159,ETL_Rtn!AK100:AK159)),CORREL(ETL_Rtn!$C100:$C159,ETL_Rtn!AK100:AK159),"")</f>
        <v>-0.23653757694136998</v>
      </c>
      <c r="AR149" s="85">
        <f ca="1">IF(ISNUMBER(CORREL(ETL_Rtn!$C100:$C159,ETL_Rtn!AL100:AL159)),CORREL(ETL_Rtn!$C100:$C159,ETL_Rtn!AL100:AL159),"")</f>
        <v>-0.20460070621510518</v>
      </c>
      <c r="AS149" s="85">
        <f ca="1">IF(ISNUMBER(CORREL(ETL_Rtn!$C100:$C159,ETL_Rtn!AM100:AM159)),CORREL(ETL_Rtn!$C100:$C159,ETL_Rtn!AM100:AM159),"")</f>
        <v>0.22502429235593152</v>
      </c>
      <c r="AT149" s="85">
        <f ca="1">IF(ISNUMBER(CORREL(ETL_Rtn!$C100:$C159,ETL_Rtn!AN100:AN159)),CORREL(ETL_Rtn!$C100:$C159,ETL_Rtn!AN100:AN159),"")</f>
        <v>0.27974152871361024</v>
      </c>
      <c r="AU149" s="85">
        <f ca="1">IF(ISNUMBER(CORREL(ETL_Rtn!$C100:$C159,ETL_Rtn!AO100:AO159)),CORREL(ETL_Rtn!$C100:$C159,ETL_Rtn!AO100:AO159),"")</f>
        <v>-3.906445363932428E-2</v>
      </c>
      <c r="AV149" s="85">
        <f ca="1">IF(ISNUMBER(CORREL(ETL_Rtn!$C100:$C159,ETL_Rtn!AP100:AP159)),CORREL(ETL_Rtn!$C100:$C159,ETL_Rtn!AP100:AP159),"")</f>
        <v>8.2539461801271224E-2</v>
      </c>
      <c r="AW149" s="85">
        <f ca="1">IF(ISNUMBER(CORREL(ETL_Rtn!$C100:$C159,ETL_Rtn!AQ100:AQ159)),CORREL(ETL_Rtn!$C100:$C159,ETL_Rtn!AQ100:AQ159),"")</f>
        <v>0.26432367257328188</v>
      </c>
      <c r="AX149" s="85">
        <f ca="1">IF(ISNUMBER(CORREL(ETL_Rtn!$C100:$C159,ETL_Rtn!AR100:AR159)),CORREL(ETL_Rtn!$C100:$C159,ETL_Rtn!AR100:AR159),"")</f>
        <v>0.48546873917344641</v>
      </c>
      <c r="AY149" s="85">
        <f ca="1">IF(ISNUMBER(CORREL(ETL_Rtn!$C100:$C159,ETL_Rtn!AS100:AS159)),CORREL(ETL_Rtn!$C100:$C159,ETL_Rtn!AS100:AS159),"")</f>
        <v>-0.18483553316551646</v>
      </c>
      <c r="AZ149" s="85">
        <f ca="1">IF(ISNUMBER(CORREL(ETL_Rtn!$C100:$C159,ETL_Rtn!AT100:AT159)),CORREL(ETL_Rtn!$C100:$C159,ETL_Rtn!AT100:AT159),"")</f>
        <v>0.18515995616214703</v>
      </c>
      <c r="BA149" s="85">
        <f ca="1">IF(ISNUMBER(CORREL(ETL_Rtn!$C100:$C159,ETL_Rtn!AU100:AU159)),CORREL(ETL_Rtn!$C100:$C159,ETL_Rtn!AU100:AU159),"")</f>
        <v>-0.21710864554538351</v>
      </c>
      <c r="BB149" s="85">
        <f ca="1">IF(ISNUMBER(CORREL(ETL_Rtn!$C100:$C159,ETL_Rtn!AV100:AV159)),CORREL(ETL_Rtn!$C100:$C159,ETL_Rtn!AV100:AV159),"")</f>
        <v>-0.18900756709642305</v>
      </c>
      <c r="BC149" s="85">
        <f ca="1">IF(ISNUMBER(CORREL(ETL_Rtn!$C100:$C159,ETL_Rtn!AW100:AW159)),CORREL(ETL_Rtn!$C100:$C159,ETL_Rtn!AW100:AW159),"")</f>
        <v>-6.5155185123900727E-2</v>
      </c>
      <c r="BD149" s="85">
        <f ca="1">IF(ISNUMBER(CORREL(ETL_Rtn!$C100:$C159,ETL_Rtn!AX100:AX159)),CORREL(ETL_Rtn!$C100:$C159,ETL_Rtn!AX100:AX159),"")</f>
        <v>2.420164028336291E-3</v>
      </c>
      <c r="BE149" s="85">
        <f ca="1">IF(ISNUMBER(CORREL(ETL_Rtn!$C100:$C159,ETL_Rtn!AY100:AY159)),CORREL(ETL_Rtn!$C100:$C159,ETL_Rtn!AY100:AY159),"")</f>
        <v>1.7015707331743984E-2</v>
      </c>
      <c r="BF149" s="85">
        <f ca="1">IF(ISNUMBER(CORREL(ETL_Rtn!$C100:$C159,ETL_Rtn!AZ100:AZ159)),CORREL(ETL_Rtn!$C100:$C159,ETL_Rtn!AZ100:AZ159),"")</f>
        <v>-0.21313598397263367</v>
      </c>
      <c r="BG149" s="85">
        <f ca="1">IF(ISNUMBER(CORREL(ETL_Rtn!$C100:$C159,ETL_Rtn!BA100:BA159)),CORREL(ETL_Rtn!$C100:$C159,ETL_Rtn!BA100:BA159),"")</f>
        <v>-0.26265991808704731</v>
      </c>
      <c r="BH149" s="85">
        <f ca="1">IF(ISNUMBER(CORREL(ETL_Rtn!$C100:$C159,ETL_Rtn!BB100:BB159)),CORREL(ETL_Rtn!$C100:$C159,ETL_Rtn!BB100:BB159),"")</f>
        <v>-0.21847225197781472</v>
      </c>
      <c r="BI149" s="85">
        <f ca="1">IF(ISNUMBER(CORREL(ETL_Rtn!$C100:$C159,ETL_Rtn!BC100:BC159)),CORREL(ETL_Rtn!$C100:$C159,ETL_Rtn!BC100:BC159),"")</f>
        <v>-9.6094441932688721E-2</v>
      </c>
      <c r="BJ149" s="85">
        <f ca="1">IF(ISNUMBER(CORREL(ETL_Rtn!$C100:$C159,ETL_Rtn!BD100:BD159)),CORREL(ETL_Rtn!$C100:$C159,ETL_Rtn!BD100:BD159),"")</f>
        <v>-0.40423609981821196</v>
      </c>
      <c r="BK149" s="85">
        <f ca="1">IF(ISNUMBER(CORREL(ETL_Rtn!$C100:$C159,ETL_Rtn!BE100:BE159)),CORREL(ETL_Rtn!$C100:$C159,ETL_Rtn!BE100:BE159),"")</f>
        <v>-0.13990972000195506</v>
      </c>
      <c r="BL149" s="85">
        <f ca="1">IF(ISNUMBER(CORREL(ETL_Rtn!$C100:$C159,ETL_Rtn!BF100:BF159)),CORREL(ETL_Rtn!$C100:$C159,ETL_Rtn!BF100:BF159),"")</f>
        <v>0.12166971785483621</v>
      </c>
      <c r="BM149" s="85">
        <f ca="1">IF(ISNUMBER(CORREL(ETL_Rtn!$C100:$C159,ETL_Rtn!BG100:BG159)),CORREL(ETL_Rtn!$C100:$C159,ETL_Rtn!BG100:BG159),"")</f>
        <v>-0.16376325701663816</v>
      </c>
      <c r="BN149" s="85">
        <f ca="1">IF(ISNUMBER(CORREL(ETL_Rtn!$C100:$C159,ETL_Rtn!BH100:BH159)),CORREL(ETL_Rtn!$C100:$C159,ETL_Rtn!BH100:BH159),"")</f>
        <v>3.3263954250367391E-3</v>
      </c>
      <c r="BO149" s="85">
        <f ca="1">IF(ISNUMBER(CORREL(ETL_Rtn!$C100:$C159,ETL_Rtn!BI100:BI159)),CORREL(ETL_Rtn!$C100:$C159,ETL_Rtn!BI100:BI159),"")</f>
        <v>-6.1839451717157233E-2</v>
      </c>
      <c r="BP149" s="85">
        <f ca="1">IF(ISNUMBER(CORREL(ETL_Rtn!$C100:$C159,ETL_Rtn!BJ100:BJ159)),CORREL(ETL_Rtn!$C100:$C159,ETL_Rtn!BJ100:BJ159),"")</f>
        <v>-0.28002892630066628</v>
      </c>
      <c r="BQ149" s="85">
        <f ca="1">IF(ISNUMBER(CORREL(ETL_Rtn!$C100:$C159,ETL_Rtn!BK100:BK159)),CORREL(ETL_Rtn!$C100:$C159,ETL_Rtn!BK100:BK159),"")</f>
        <v>0.27789436244316412</v>
      </c>
      <c r="BR149" s="85">
        <f ca="1">IF(ISNUMBER(CORREL(ETL_Rtn!$C100:$C159,ETL_Rtn!BL100:BL159)),CORREL(ETL_Rtn!$C100:$C159,ETL_Rtn!BL100:BL159),"")</f>
        <v>0.15084471433825503</v>
      </c>
      <c r="BS149" s="85">
        <f ca="1">IF(ISNUMBER(CORREL(ETL_Rtn!$C100:$C159,ETL_Rtn!BM100:BM159)),CORREL(ETL_Rtn!$C100:$C159,ETL_Rtn!BM100:BM159),"")</f>
        <v>0.17293876896423793</v>
      </c>
      <c r="BT149" s="85">
        <f ca="1">IF(ISNUMBER(CORREL(ETL_Rtn!$C100:$C159,ETL_Rtn!BN100:BN159)),CORREL(ETL_Rtn!$C100:$C159,ETL_Rtn!BN100:BN159),"")</f>
        <v>0.29135360242739095</v>
      </c>
      <c r="BU149" s="85">
        <f ca="1">IF(ISNUMBER(CORREL(ETL_Rtn!$C100:$C159,ETL_Rtn!BO100:BO159)),CORREL(ETL_Rtn!$C100:$C159,ETL_Rtn!BO100:BO159),"")</f>
        <v>0.12711096148469961</v>
      </c>
      <c r="BV149" s="85">
        <f ca="1">IF(ISNUMBER(CORREL(ETL_Rtn!$C100:$C159,ETL_Rtn!BP100:BP159)),CORREL(ETL_Rtn!$C100:$C159,ETL_Rtn!BP100:BP159),"")</f>
        <v>7.5386246741765112E-2</v>
      </c>
      <c r="BW149" s="85">
        <f ca="1">IF(ISNUMBER(CORREL(ETL_Rtn!$C100:$C159,ETL_Rtn!BQ100:BQ159)),CORREL(ETL_Rtn!$C100:$C159,ETL_Rtn!BQ100:BQ159),"")</f>
        <v>-0.34277983483849234</v>
      </c>
      <c r="BY149" s="85">
        <f ca="1">VLOOKUP($E149,ETL_Price!$B$5:$CB$187,Main!BY$51,0)</f>
        <v>2590.64</v>
      </c>
      <c r="BZ149" s="85">
        <f ca="1">VLOOKUP($E149,ETL_Price!$B$5:$CB$187,Main!BZ$51,0)</f>
        <v>3658.77</v>
      </c>
      <c r="CA149" s="85">
        <f ca="1">VLOOKUP($E149,ETL_Price!$B$5:$CB$187,Main!CA$51,0)</f>
        <v>72414.880000000005</v>
      </c>
      <c r="CB149" s="85">
        <f ca="1">VLOOKUP($E149,ETL_Price!$B$5:$CB$187,Main!CB$51,0)</f>
        <v>22937.599999999999</v>
      </c>
      <c r="CC149" s="85">
        <f ca="1">VLOOKUP($E149,ETL_Price!$B$5:$CB$187,Main!CC$51,0)</f>
        <v>28994.34</v>
      </c>
      <c r="CD149" s="85">
        <f ca="1">VLOOKUP($E149,ETL_Price!$B$5:$CB$187,Main!CD$51,0)</f>
        <v>11645.53</v>
      </c>
      <c r="CE149" s="85">
        <f ca="1">VLOOKUP($E149,ETL_Price!$B$5:$CB$187,Main!CE$51,0)</f>
        <v>2161.88</v>
      </c>
      <c r="CF149" s="85">
        <f ca="1">VLOOKUP($E149,ETL_Price!$B$5:$CB$187,Main!CF$51,0)</f>
        <v>2412.73</v>
      </c>
      <c r="CG149" s="85">
        <f ca="1">VLOOKUP($E149,ETL_Price!$B$5:$CB$187,Main!CG$51,0)</f>
        <v>217.9597</v>
      </c>
      <c r="CH149" s="85">
        <f ca="1">VLOOKUP($E149,ETL_Price!$B$5:$CB$187,Main!CH$51,0)</f>
        <v>271.77999999999997</v>
      </c>
      <c r="CI149" s="85">
        <f ca="1">VLOOKUP($E149,ETL_Price!$B$5:$CB$187,Main!CI$51,0)</f>
        <v>254.99</v>
      </c>
      <c r="CJ149" s="85">
        <f ca="1">VLOOKUP($E149,ETL_Price!$B$5:$CB$187,Main!CJ$51,0)</f>
        <v>227.41</v>
      </c>
      <c r="CK149" s="85">
        <f ca="1">VLOOKUP($E149,ETL_Price!$B$5:$CB$187,Main!CK$51,0)</f>
        <v>225.08949999999999</v>
      </c>
      <c r="CL149" s="85">
        <f ca="1">VLOOKUP($E149,ETL_Price!$B$5:$CB$187,Main!CL$51,0)</f>
        <v>223.6129</v>
      </c>
      <c r="CM149" s="85">
        <f ca="1">VLOOKUP($E149,ETL_Price!$B$5:$CB$187,Main!CM$51,0)</f>
        <v>121.68049999999999</v>
      </c>
      <c r="CN149" s="85">
        <f ca="1">VLOOKUP($E149,ETL_Price!$B$5:$CB$187,Main!CN$51,0)</f>
        <v>221.73750000000001</v>
      </c>
      <c r="CO149" s="85">
        <f ca="1">VLOOKUP($E149,ETL_Price!$B$5:$CB$187,Main!CO$51,0)</f>
        <v>66.8</v>
      </c>
      <c r="CP149" s="85">
        <f ca="1">VLOOKUP($E149,ETL_Price!$B$5:$CB$187,Main!CP$51,0)</f>
        <v>132.86000000000001</v>
      </c>
      <c r="CQ149" s="85">
        <f ca="1">VLOOKUP($E149,ETL_Price!$B$5:$CB$187,Main!CQ$51,0)</f>
        <v>478.18680000000001</v>
      </c>
      <c r="CR149" s="85">
        <f ca="1">VLOOKUP($E149,ETL_Price!$B$5:$CB$187,Main!CR$51,0)</f>
        <v>215.37129999999999</v>
      </c>
      <c r="CS149" s="85">
        <f ca="1">VLOOKUP($E149,ETL_Price!$B$5:$CB$187,Main!CS$51,0)</f>
        <v>254.2997</v>
      </c>
      <c r="CT149" s="85">
        <f ca="1">VLOOKUP($E149,ETL_Price!$B$5:$CB$187,Main!CT$51,0)</f>
        <v>2046.23</v>
      </c>
      <c r="CU149" s="85">
        <f ca="1">VLOOKUP($E149,ETL_Price!$B$5:$CB$187,Main!CU$51,0)</f>
        <v>2204.58</v>
      </c>
      <c r="CV149" s="85">
        <f ca="1">VLOOKUP($E149,ETL_Price!$B$5:$CB$187,Main!CV$51,0)</f>
        <v>2887.01</v>
      </c>
      <c r="CW149" s="85">
        <f ca="1">VLOOKUP($E149,ETL_Price!$B$5:$CB$187,Main!CW$51,0)</f>
        <v>149.95079999999999</v>
      </c>
      <c r="CX149" s="85">
        <f ca="1">VLOOKUP($E149,ETL_Price!$B$5:$CB$187,Main!CX$51,0)</f>
        <v>1296.5540000000001</v>
      </c>
      <c r="CY149" s="85">
        <f ca="1">VLOOKUP($E149,ETL_Price!$B$5:$CB$187,Main!CY$51,0)</f>
        <v>214.90940000000001</v>
      </c>
      <c r="CZ149" s="85">
        <f ca="1">VLOOKUP($E149,ETL_Price!$B$5:$CB$187,Main!CZ$51,0)</f>
        <v>191.52189999999999</v>
      </c>
      <c r="DA149" s="85">
        <f ca="1">VLOOKUP($E149,ETL_Price!$B$5:$CB$187,Main!DA$51,0)</f>
        <v>287.64620000000002</v>
      </c>
      <c r="DB149" s="85">
        <f ca="1">VLOOKUP($E149,ETL_Price!$B$5:$CB$187,Main!DB$51,0)</f>
        <v>203.96180000000001</v>
      </c>
      <c r="DC149" s="85">
        <f ca="1">VLOOKUP($E149,ETL_Price!$B$5:$CB$187,Main!DC$51,0)</f>
        <v>203.88980000000001</v>
      </c>
      <c r="DD149" s="85">
        <f ca="1">VLOOKUP($E149,ETL_Price!$B$5:$CB$187,Main!DD$51,0)</f>
        <v>226.0729</v>
      </c>
      <c r="DE149" s="85">
        <f ca="1">VLOOKUP($E149,ETL_Price!$B$5:$CB$187,Main!DE$51,0)</f>
        <v>220.23179999999999</v>
      </c>
      <c r="DF149" s="85">
        <f ca="1">VLOOKUP($E149,ETL_Price!$B$5:$CB$187,Main!DF$51,0)</f>
        <v>285.66899999999998</v>
      </c>
      <c r="DG149" s="85">
        <f ca="1">VLOOKUP($E149,ETL_Price!$B$5:$CB$187,Main!DG$51,0)</f>
        <v>2.3144999999999998</v>
      </c>
      <c r="DH149" s="85">
        <f ca="1">VLOOKUP($E149,ETL_Price!$B$5:$CB$187,Main!DH$51,0)</f>
        <v>0.32700000000000001</v>
      </c>
      <c r="DI149" s="85">
        <f ca="1">VLOOKUP($E149,ETL_Price!$B$5:$CB$187,Main!DI$51,0)</f>
        <v>1.8216000000000001</v>
      </c>
      <c r="DJ149" s="85">
        <f ca="1">VLOOKUP($E149,ETL_Price!$B$5:$CB$187,Main!DJ$51,0)</f>
        <v>1.8797999999999999</v>
      </c>
      <c r="DK149" s="85">
        <f ca="1">VLOOKUP($E149,ETL_Price!$B$5:$CB$187,Main!DK$51,0)</f>
        <v>2.2429999999999999</v>
      </c>
      <c r="DL149" s="85">
        <f ca="1">VLOOKUP($E149,ETL_Price!$B$5:$CB$187,Main!DL$51,0)</f>
        <v>1.3639999999999999</v>
      </c>
      <c r="DM149" s="85">
        <f ca="1">VLOOKUP($E149,ETL_Price!$B$5:$CB$187,Main!DM$51,0)</f>
        <v>36.122</v>
      </c>
      <c r="DN149" s="85">
        <f ca="1">VLOOKUP($E149,ETL_Price!$B$5:$CB$187,Main!DN$51,0)</f>
        <v>-2.19</v>
      </c>
      <c r="DO149" s="85">
        <f ca="1">VLOOKUP($E149,ETL_Price!$B$5:$CB$187,Main!DO$51,0)</f>
        <v>227.07499999999999</v>
      </c>
      <c r="DP149" s="85">
        <f ca="1">VLOOKUP($E149,ETL_Price!$B$5:$CB$187,Main!DP$51,0)</f>
        <v>114.836</v>
      </c>
      <c r="DQ149" s="85">
        <f ca="1">VLOOKUP($E149,ETL_Price!$B$5:$CB$187,Main!DQ$51,0)</f>
        <v>54.451999999999998</v>
      </c>
      <c r="DR149" s="85">
        <f ca="1">VLOOKUP($E149,ETL_Price!$B$5:$CB$187,Main!DR$51,0)</f>
        <v>318.61900000000003</v>
      </c>
      <c r="DS149" s="85">
        <f ca="1">VLOOKUP($E149,ETL_Price!$B$5:$CB$187,Main!DS$51,0)</f>
        <v>189.72200000000001</v>
      </c>
      <c r="DT149" s="85">
        <f ca="1">VLOOKUP($E149,ETL_Price!$B$5:$CB$187,Main!DT$51,0)</f>
        <v>225.96350000000001</v>
      </c>
      <c r="DU149" s="85">
        <f ca="1">VLOOKUP($E149,ETL_Price!$B$5:$CB$187,Main!DU$51,0)</f>
        <v>161.05340000000001</v>
      </c>
      <c r="DV149" s="85">
        <f ca="1">VLOOKUP($E149,ETL_Price!$B$5:$CB$187,Main!DV$51,0)</f>
        <v>437.20979999999997</v>
      </c>
      <c r="DW149" s="85">
        <f ca="1">VLOOKUP($E149,ETL_Price!$B$5:$CB$187,Main!DW$51,0)</f>
        <v>9.89</v>
      </c>
      <c r="DX149" s="85">
        <f ca="1">VLOOKUP($E149,ETL_Price!$B$5:$CB$187,Main!DX$51,0)</f>
        <v>16.91</v>
      </c>
      <c r="DY149" s="85">
        <f ca="1">VLOOKUP($E149,ETL_Price!$B$5:$CB$187,Main!DY$51,0)</f>
        <v>7.02</v>
      </c>
      <c r="DZ149" s="85">
        <f ca="1">VLOOKUP($E149,ETL_Price!$B$5:$CB$187,Main!DZ$51,0)</f>
        <v>4.8224999999999998</v>
      </c>
      <c r="EA149" s="85">
        <f ca="1">VLOOKUP($E149,ETL_Price!$B$5:$CB$187,Main!EA$51,0)</f>
        <v>1275.8</v>
      </c>
      <c r="EB149" s="85">
        <f ca="1">VLOOKUP($E149,ETL_Price!$B$5:$CB$187,Main!EB$51,0)</f>
        <v>16.940000000000001</v>
      </c>
      <c r="EC149" s="85">
        <f ca="1">VLOOKUP($E149,ETL_Price!$B$5:$CB$187,Main!EC$51,0)</f>
        <v>57.2</v>
      </c>
      <c r="ED149" s="85">
        <f ca="1">VLOOKUP($E149,ETL_Price!$B$5:$CB$187,Main!ED$51,0)</f>
        <v>6.641</v>
      </c>
      <c r="EE149" s="85">
        <f ca="1">VLOOKUP($E149,ETL_Price!$B$5:$CB$187,Main!EE$51,0)</f>
        <v>107.63</v>
      </c>
      <c r="EF149" s="85">
        <f ca="1">VLOOKUP($E149,ETL_Price!$B$5:$CB$187,Main!EF$51,0)</f>
        <v>1.1587000000000001</v>
      </c>
      <c r="EG149" s="85">
        <f ca="1">VLOOKUP($E149,ETL_Price!$B$5:$CB$187,Main!EG$51,0)</f>
        <v>1.3166</v>
      </c>
      <c r="EH149" s="85">
        <f ca="1">VLOOKUP($E149,ETL_Price!$B$5:$CB$187,Main!EH$51,0)</f>
        <v>114.01</v>
      </c>
      <c r="EI149" s="85">
        <f ca="1">VLOOKUP($E149,ETL_Price!$B$5:$CB$187,Main!EI$51,0)</f>
        <v>59.352800000000002</v>
      </c>
      <c r="EJ149" s="85">
        <f ca="1">VLOOKUP($E149,ETL_Price!$B$5:$CB$187,Main!EJ$51,0)</f>
        <v>14.236599999999999</v>
      </c>
      <c r="EK149" s="85">
        <f ca="1">VLOOKUP($E149,ETL_Price!$B$5:$CB$187,Main!EK$51,0)</f>
        <v>3.2730999999999999</v>
      </c>
    </row>
    <row r="150" spans="3:141">
      <c r="C150" s="85">
        <f>MATCH(E150,ETL_Price!$B$5:$B$187,0)</f>
        <v>97</v>
      </c>
      <c r="E150" s="119">
        <f>IF(ISNUMBER(Equities!$C102),Equities!B102,"")</f>
        <v>43045</v>
      </c>
      <c r="F150" s="120">
        <f ca="1">IF(ISNUMBER(OFFSET(INDIRECT($F$50),Main!$C150,1)),OFFSET(INDIRECT($F$50),Main!$C150,1)/100,"")</f>
        <v>0.142126</v>
      </c>
      <c r="G150" s="120">
        <f ca="1">IF(ISNUMBER(VLOOKUP($E150,ETL_Price!$B$5:$DV$187,G$50,0)),VLOOKUP($E150,ETL_Price!$B$5:$DV$187,G$50,0)/100,"")</f>
        <v>6.2300000000000001E-2</v>
      </c>
      <c r="H150" s="120">
        <f ca="1">IF(ISNUMBER(VLOOKUP($E150,ETL_Price!$B$5:$DV$187,H$50,0)),VLOOKUP($E150,ETL_Price!$B$5:$DV$187,H$50,0)/100,"")</f>
        <v>0.12670000000000001</v>
      </c>
      <c r="I150" s="120">
        <f ca="1">IF(ISNUMBER(VLOOKUP($E150,ETL_Price!$B$5:$DV$187,I$50,0)),VLOOKUP($E150,ETL_Price!$B$5:$DV$187,I$50,0)/100,"")</f>
        <v>0.16309999999999999</v>
      </c>
      <c r="K150" s="85">
        <f ca="1">IF(ISNUMBER(CORREL(ETL_Rtn!$C101:$C160,ETL_Rtn!E101:E160)),CORREL(ETL_Rtn!$C101:$C160,ETL_Rtn!E101:E160),"")</f>
        <v>0.29833384367470211</v>
      </c>
      <c r="L150" s="85">
        <f ca="1">IF(ISNUMBER(CORREL(ETL_Rtn!$C101:$C160,ETL_Rtn!F101:F160)),CORREL(ETL_Rtn!$C101:$C160,ETL_Rtn!F101:F160),"")</f>
        <v>6.7740058676390533E-2</v>
      </c>
      <c r="M150" s="85">
        <f ca="1">IF(ISNUMBER(CORREL(ETL_Rtn!$C101:$C160,ETL_Rtn!G101:G160)),CORREL(ETL_Rtn!$C101:$C160,ETL_Rtn!G101:G160),"")</f>
        <v>0.49442993081321779</v>
      </c>
      <c r="N150" s="85">
        <f ca="1">IF(ISNUMBER(CORREL(ETL_Rtn!$C101:$C160,ETL_Rtn!H101:H160)),CORREL(ETL_Rtn!$C101:$C160,ETL_Rtn!H101:H160),"")</f>
        <v>5.010696443638054E-2</v>
      </c>
      <c r="O150" s="85">
        <f ca="1">IF(ISNUMBER(CORREL(ETL_Rtn!$C101:$C160,ETL_Rtn!I101:I160)),CORREL(ETL_Rtn!$C101:$C160,ETL_Rtn!I101:I160),"")</f>
        <v>0.77515109857976416</v>
      </c>
      <c r="P150" s="85">
        <f ca="1">IF(ISNUMBER(CORREL(ETL_Rtn!$C101:$C160,ETL_Rtn!J101:J160)),CORREL(ETL_Rtn!$C101:$C160,ETL_Rtn!J101:J160),"")</f>
        <v>0.70445502752386147</v>
      </c>
      <c r="Q150" s="85">
        <f ca="1">IF(ISNUMBER(CORREL(ETL_Rtn!$C101:$C160,ETL_Rtn!K101:K160)),CORREL(ETL_Rtn!$C101:$C160,ETL_Rtn!K101:K160),"")</f>
        <v>0.42599157099296142</v>
      </c>
      <c r="R150" s="85">
        <f ca="1">IF(ISNUMBER(CORREL(ETL_Rtn!$C101:$C160,ETL_Rtn!L101:L160)),CORREL(ETL_Rtn!$C101:$C160,ETL_Rtn!L101:L160),"")</f>
        <v>0.41856905451187626</v>
      </c>
      <c r="S150" s="85">
        <f ca="1">IF(ISNUMBER(CORREL(ETL_Rtn!$C101:$C160,ETL_Rtn!M101:M160)),CORREL(ETL_Rtn!$C101:$C160,ETL_Rtn!M101:M160),"")</f>
        <v>5.7715419362419744E-2</v>
      </c>
      <c r="T150" s="85">
        <f ca="1">IF(ISNUMBER(CORREL(ETL_Rtn!$C101:$C160,ETL_Rtn!N101:N160)),CORREL(ETL_Rtn!$C101:$C160,ETL_Rtn!N101:N160),"")</f>
        <v>0.23207320942654938</v>
      </c>
      <c r="U150" s="85">
        <f ca="1">IF(ISNUMBER(CORREL(ETL_Rtn!$C101:$C160,ETL_Rtn!O101:O160)),CORREL(ETL_Rtn!$C101:$C160,ETL_Rtn!O101:O160),"")</f>
        <v>3.4140525088159398E-3</v>
      </c>
      <c r="V150" s="85">
        <f ca="1">IF(ISNUMBER(CORREL(ETL_Rtn!$C101:$C160,ETL_Rtn!P101:P160)),CORREL(ETL_Rtn!$C101:$C160,ETL_Rtn!P101:P160),"")</f>
        <v>0.37511197670440483</v>
      </c>
      <c r="W150" s="85">
        <f ca="1">IF(ISNUMBER(CORREL(ETL_Rtn!$C101:$C160,ETL_Rtn!Q101:Q160)),CORREL(ETL_Rtn!$C101:$C160,ETL_Rtn!Q101:Q160),"")</f>
        <v>-8.1963168141920201E-2</v>
      </c>
      <c r="X150" s="85">
        <f ca="1">IF(ISNUMBER(CORREL(ETL_Rtn!$C101:$C160,ETL_Rtn!R101:R160)),CORREL(ETL_Rtn!$C101:$C160,ETL_Rtn!R101:R160),"")</f>
        <v>8.093195603375683E-2</v>
      </c>
      <c r="Y150" s="85">
        <f ca="1">IF(ISNUMBER(CORREL(ETL_Rtn!$C101:$C160,ETL_Rtn!S101:S160)),CORREL(ETL_Rtn!$C101:$C160,ETL_Rtn!S101:S160),"")</f>
        <v>0.26066312182330714</v>
      </c>
      <c r="Z150" s="85">
        <f ca="1">IF(ISNUMBER(CORREL(ETL_Rtn!$C101:$C160,ETL_Rtn!T101:T160)),CORREL(ETL_Rtn!$C101:$C160,ETL_Rtn!T101:T160),"")</f>
        <v>0.40364644773370589</v>
      </c>
      <c r="AA150" s="85">
        <f ca="1">IF(ISNUMBER(CORREL(ETL_Rtn!$C101:$C160,ETL_Rtn!U101:U160)),CORREL(ETL_Rtn!$C101:$C160,ETL_Rtn!U101:U160),"")</f>
        <v>-0.12996716382274287</v>
      </c>
      <c r="AB150" s="85">
        <f ca="1">IF(ISNUMBER(CORREL(ETL_Rtn!$C101:$C160,ETL_Rtn!V101:V160)),CORREL(ETL_Rtn!$C101:$C160,ETL_Rtn!V101:V160),"")</f>
        <v>-0.50837857754902127</v>
      </c>
      <c r="AC150" s="85">
        <f ca="1">IF(ISNUMBER(CORREL(ETL_Rtn!$C101:$C160,ETL_Rtn!W101:W160)),CORREL(ETL_Rtn!$C101:$C160,ETL_Rtn!W101:W160),"")</f>
        <v>-8.9718310620186051E-2</v>
      </c>
      <c r="AD150" s="85">
        <f ca="1">IF(ISNUMBER(CORREL(ETL_Rtn!$C101:$C160,ETL_Rtn!X101:X160)),CORREL(ETL_Rtn!$C101:$C160,ETL_Rtn!X101:X160),"")</f>
        <v>-8.5555382190123305E-2</v>
      </c>
      <c r="AE150" s="85">
        <f ca="1">IF(ISNUMBER(CORREL(ETL_Rtn!$C101:$C160,ETL_Rtn!Y101:Y160)),CORREL(ETL_Rtn!$C101:$C160,ETL_Rtn!Y101:Y160),"")</f>
        <v>-0.11580376833474261</v>
      </c>
      <c r="AF150" s="85">
        <f ca="1">IF(ISNUMBER(CORREL(ETL_Rtn!$C101:$C160,ETL_Rtn!Z101:Z160)),CORREL(ETL_Rtn!$C101:$C160,ETL_Rtn!Z101:Z160),"")</f>
        <v>-0.29075956128345365</v>
      </c>
      <c r="AG150" s="85">
        <f ca="1">IF(ISNUMBER(CORREL(ETL_Rtn!$C101:$C160,ETL_Rtn!AA101:AA160)),CORREL(ETL_Rtn!$C101:$C160,ETL_Rtn!AA101:AA160),"")</f>
        <v>-0.31239923145021387</v>
      </c>
      <c r="AH150" s="85">
        <f ca="1">IF(ISNUMBER(CORREL(ETL_Rtn!$C101:$C160,ETL_Rtn!AB101:AB160)),CORREL(ETL_Rtn!$C101:$C160,ETL_Rtn!AB101:AB160),"")</f>
        <v>-0.30279405379169305</v>
      </c>
      <c r="AI150" s="85">
        <f ca="1">IF(ISNUMBER(CORREL(ETL_Rtn!$C101:$C160,ETL_Rtn!AC101:AC160)),CORREL(ETL_Rtn!$C101:$C160,ETL_Rtn!AC101:AC160),"")</f>
        <v>0.18762449699142328</v>
      </c>
      <c r="AJ150" s="85">
        <f ca="1">IF(ISNUMBER(CORREL(ETL_Rtn!$C101:$C160,ETL_Rtn!AD101:AD160)),CORREL(ETL_Rtn!$C101:$C160,ETL_Rtn!AD101:AD160),"")</f>
        <v>2.8800250993200431E-2</v>
      </c>
      <c r="AK150" s="85">
        <f ca="1">IF(ISNUMBER(CORREL(ETL_Rtn!$C101:$C160,ETL_Rtn!AE101:AE160)),CORREL(ETL_Rtn!$C101:$C160,ETL_Rtn!AE101:AE160),"")</f>
        <v>-0.23408479542227228</v>
      </c>
      <c r="AL150" s="85">
        <f ca="1">IF(ISNUMBER(CORREL(ETL_Rtn!$C101:$C160,ETL_Rtn!AF101:AF160)),CORREL(ETL_Rtn!$C101:$C160,ETL_Rtn!AF101:AF160),"")</f>
        <v>-0.22963216025463615</v>
      </c>
      <c r="AM150" s="85">
        <f ca="1">IF(ISNUMBER(CORREL(ETL_Rtn!$C101:$C160,ETL_Rtn!AG101:AG160)),CORREL(ETL_Rtn!$C101:$C160,ETL_Rtn!AG101:AG160),"")</f>
        <v>-0.20683900972142658</v>
      </c>
      <c r="AN150" s="85">
        <f ca="1">IF(ISNUMBER(CORREL(ETL_Rtn!$C101:$C160,ETL_Rtn!AH101:AH160)),CORREL(ETL_Rtn!$C101:$C160,ETL_Rtn!AH101:AH160),"")</f>
        <v>-0.18813105518149176</v>
      </c>
      <c r="AO150" s="85">
        <f ca="1">IF(ISNUMBER(CORREL(ETL_Rtn!$C101:$C160,ETL_Rtn!AI101:AI160)),CORREL(ETL_Rtn!$C101:$C160,ETL_Rtn!AI101:AI160),"")</f>
        <v>-0.26442646712771917</v>
      </c>
      <c r="AP150" s="85">
        <f ca="1">IF(ISNUMBER(CORREL(ETL_Rtn!$C101:$C160,ETL_Rtn!AJ101:AJ160)),CORREL(ETL_Rtn!$C101:$C160,ETL_Rtn!AJ101:AJ160),"")</f>
        <v>-0.21189722734494371</v>
      </c>
      <c r="AQ150" s="85">
        <f ca="1">IF(ISNUMBER(CORREL(ETL_Rtn!$C101:$C160,ETL_Rtn!AK101:AK160)),CORREL(ETL_Rtn!$C101:$C160,ETL_Rtn!AK101:AK160),"")</f>
        <v>-0.22606660237437798</v>
      </c>
      <c r="AR150" s="85">
        <f ca="1">IF(ISNUMBER(CORREL(ETL_Rtn!$C101:$C160,ETL_Rtn!AL101:AL160)),CORREL(ETL_Rtn!$C101:$C160,ETL_Rtn!AL101:AL160),"")</f>
        <v>-0.19543549938636698</v>
      </c>
      <c r="AS150" s="85">
        <f ca="1">IF(ISNUMBER(CORREL(ETL_Rtn!$C101:$C160,ETL_Rtn!AM101:AM160)),CORREL(ETL_Rtn!$C101:$C160,ETL_Rtn!AM101:AM160),"")</f>
        <v>0.23081913377960123</v>
      </c>
      <c r="AT150" s="85">
        <f ca="1">IF(ISNUMBER(CORREL(ETL_Rtn!$C101:$C160,ETL_Rtn!AN101:AN160)),CORREL(ETL_Rtn!$C101:$C160,ETL_Rtn!AN101:AN160),"")</f>
        <v>0.29070160993403671</v>
      </c>
      <c r="AU150" s="85">
        <f ca="1">IF(ISNUMBER(CORREL(ETL_Rtn!$C101:$C160,ETL_Rtn!AO101:AO160)),CORREL(ETL_Rtn!$C101:$C160,ETL_Rtn!AO101:AO160),"")</f>
        <v>-3.6809963942167089E-2</v>
      </c>
      <c r="AV150" s="85">
        <f ca="1">IF(ISNUMBER(CORREL(ETL_Rtn!$C101:$C160,ETL_Rtn!AP101:AP160)),CORREL(ETL_Rtn!$C101:$C160,ETL_Rtn!AP101:AP160),"")</f>
        <v>7.522958692307341E-2</v>
      </c>
      <c r="AW150" s="85">
        <f ca="1">IF(ISNUMBER(CORREL(ETL_Rtn!$C101:$C160,ETL_Rtn!AQ101:AQ160)),CORREL(ETL_Rtn!$C101:$C160,ETL_Rtn!AQ101:AQ160),"")</f>
        <v>0.26617516077946174</v>
      </c>
      <c r="AX150" s="85">
        <f ca="1">IF(ISNUMBER(CORREL(ETL_Rtn!$C101:$C160,ETL_Rtn!AR101:AR160)),CORREL(ETL_Rtn!$C101:$C160,ETL_Rtn!AR101:AR160),"")</f>
        <v>0.47546163688929999</v>
      </c>
      <c r="AY150" s="85">
        <f ca="1">IF(ISNUMBER(CORREL(ETL_Rtn!$C101:$C160,ETL_Rtn!AS101:AS160)),CORREL(ETL_Rtn!$C101:$C160,ETL_Rtn!AS101:AS160),"")</f>
        <v>-0.16629341614253942</v>
      </c>
      <c r="AZ150" s="85">
        <f ca="1">IF(ISNUMBER(CORREL(ETL_Rtn!$C101:$C160,ETL_Rtn!AT101:AT160)),CORREL(ETL_Rtn!$C101:$C160,ETL_Rtn!AT101:AT160),"")</f>
        <v>0.20990534557039497</v>
      </c>
      <c r="BA150" s="85">
        <f ca="1">IF(ISNUMBER(CORREL(ETL_Rtn!$C101:$C160,ETL_Rtn!AU101:AU160)),CORREL(ETL_Rtn!$C101:$C160,ETL_Rtn!AU101:AU160),"")</f>
        <v>-0.29370914982022361</v>
      </c>
      <c r="BB150" s="85">
        <f ca="1">IF(ISNUMBER(CORREL(ETL_Rtn!$C101:$C160,ETL_Rtn!AV101:AV160)),CORREL(ETL_Rtn!$C101:$C160,ETL_Rtn!AV101:AV160),"")</f>
        <v>-0.21469249979198693</v>
      </c>
      <c r="BC150" s="85">
        <f ca="1">IF(ISNUMBER(CORREL(ETL_Rtn!$C101:$C160,ETL_Rtn!AW101:AW160)),CORREL(ETL_Rtn!$C101:$C160,ETL_Rtn!AW101:AW160),"")</f>
        <v>-0.12540198948755041</v>
      </c>
      <c r="BD150" s="85">
        <f ca="1">IF(ISNUMBER(CORREL(ETL_Rtn!$C101:$C160,ETL_Rtn!AX101:AX160)),CORREL(ETL_Rtn!$C101:$C160,ETL_Rtn!AX101:AX160),"")</f>
        <v>-5.4184010196821904E-2</v>
      </c>
      <c r="BE150" s="85">
        <f ca="1">IF(ISNUMBER(CORREL(ETL_Rtn!$C101:$C160,ETL_Rtn!AY101:AY160)),CORREL(ETL_Rtn!$C101:$C160,ETL_Rtn!AY101:AY160),"")</f>
        <v>-8.240376153751737E-2</v>
      </c>
      <c r="BF150" s="85">
        <f ca="1">IF(ISNUMBER(CORREL(ETL_Rtn!$C101:$C160,ETL_Rtn!AZ101:AZ160)),CORREL(ETL_Rtn!$C101:$C160,ETL_Rtn!AZ101:AZ160),"")</f>
        <v>-0.21393485320816799</v>
      </c>
      <c r="BG150" s="85">
        <f ca="1">IF(ISNUMBER(CORREL(ETL_Rtn!$C101:$C160,ETL_Rtn!BA101:BA160)),CORREL(ETL_Rtn!$C101:$C160,ETL_Rtn!BA101:BA160),"")</f>
        <v>-0.26998965095389571</v>
      </c>
      <c r="BH150" s="85">
        <f ca="1">IF(ISNUMBER(CORREL(ETL_Rtn!$C101:$C160,ETL_Rtn!BB101:BB160)),CORREL(ETL_Rtn!$C101:$C160,ETL_Rtn!BB101:BB160),"")</f>
        <v>-0.21005897290644721</v>
      </c>
      <c r="BI150" s="85">
        <f ca="1">IF(ISNUMBER(CORREL(ETL_Rtn!$C101:$C160,ETL_Rtn!BC101:BC160)),CORREL(ETL_Rtn!$C101:$C160,ETL_Rtn!BC101:BC160),"")</f>
        <v>-0.12757109436693156</v>
      </c>
      <c r="BJ150" s="85">
        <f ca="1">IF(ISNUMBER(CORREL(ETL_Rtn!$C101:$C160,ETL_Rtn!BD101:BD160)),CORREL(ETL_Rtn!$C101:$C160,ETL_Rtn!BD101:BD160),"")</f>
        <v>-0.44243048200003204</v>
      </c>
      <c r="BK150" s="85">
        <f ca="1">IF(ISNUMBER(CORREL(ETL_Rtn!$C101:$C160,ETL_Rtn!BE101:BE160)),CORREL(ETL_Rtn!$C101:$C160,ETL_Rtn!BE101:BE160),"")</f>
        <v>-0.1419098639161526</v>
      </c>
      <c r="BL150" s="85">
        <f ca="1">IF(ISNUMBER(CORREL(ETL_Rtn!$C101:$C160,ETL_Rtn!BF101:BF160)),CORREL(ETL_Rtn!$C101:$C160,ETL_Rtn!BF101:BF160),"")</f>
        <v>0.1261038278945481</v>
      </c>
      <c r="BM150" s="85">
        <f ca="1">IF(ISNUMBER(CORREL(ETL_Rtn!$C101:$C160,ETL_Rtn!BG101:BG160)),CORREL(ETL_Rtn!$C101:$C160,ETL_Rtn!BG101:BG160),"")</f>
        <v>-0.14883533877734845</v>
      </c>
      <c r="BN150" s="85">
        <f ca="1">IF(ISNUMBER(CORREL(ETL_Rtn!$C101:$C160,ETL_Rtn!BH101:BH160)),CORREL(ETL_Rtn!$C101:$C160,ETL_Rtn!BH101:BH160),"")</f>
        <v>4.5094618976302035E-2</v>
      </c>
      <c r="BO150" s="85">
        <f ca="1">IF(ISNUMBER(CORREL(ETL_Rtn!$C101:$C160,ETL_Rtn!BI101:BI160)),CORREL(ETL_Rtn!$C101:$C160,ETL_Rtn!BI101:BI160),"")</f>
        <v>-5.0616098381917135E-2</v>
      </c>
      <c r="BP150" s="85">
        <f ca="1">IF(ISNUMBER(CORREL(ETL_Rtn!$C101:$C160,ETL_Rtn!BJ101:BJ160)),CORREL(ETL_Rtn!$C101:$C160,ETL_Rtn!BJ101:BJ160),"")</f>
        <v>-0.30562402869592892</v>
      </c>
      <c r="BQ150" s="85">
        <f ca="1">IF(ISNUMBER(CORREL(ETL_Rtn!$C101:$C160,ETL_Rtn!BK101:BK160)),CORREL(ETL_Rtn!$C101:$C160,ETL_Rtn!BK101:BK160),"")</f>
        <v>0.30850032011142131</v>
      </c>
      <c r="BR150" s="85">
        <f ca="1">IF(ISNUMBER(CORREL(ETL_Rtn!$C101:$C160,ETL_Rtn!BL101:BL160)),CORREL(ETL_Rtn!$C101:$C160,ETL_Rtn!BL101:BL160),"")</f>
        <v>0.15865952743065154</v>
      </c>
      <c r="BS150" s="85">
        <f ca="1">IF(ISNUMBER(CORREL(ETL_Rtn!$C101:$C160,ETL_Rtn!BM101:BM160)),CORREL(ETL_Rtn!$C101:$C160,ETL_Rtn!BM101:BM160),"")</f>
        <v>0.1727593214980952</v>
      </c>
      <c r="BT150" s="85">
        <f ca="1">IF(ISNUMBER(CORREL(ETL_Rtn!$C101:$C160,ETL_Rtn!BN101:BN160)),CORREL(ETL_Rtn!$C101:$C160,ETL_Rtn!BN101:BN160),"")</f>
        <v>0.27998781664774325</v>
      </c>
      <c r="BU150" s="85">
        <f ca="1">IF(ISNUMBER(CORREL(ETL_Rtn!$C101:$C160,ETL_Rtn!BO101:BO160)),CORREL(ETL_Rtn!$C101:$C160,ETL_Rtn!BO101:BO160),"")</f>
        <v>0.1093331603985925</v>
      </c>
      <c r="BV150" s="85">
        <f ca="1">IF(ISNUMBER(CORREL(ETL_Rtn!$C101:$C160,ETL_Rtn!BP101:BP160)),CORREL(ETL_Rtn!$C101:$C160,ETL_Rtn!BP101:BP160),"")</f>
        <v>5.5022398276540915E-2</v>
      </c>
      <c r="BW150" s="85">
        <f ca="1">IF(ISNUMBER(CORREL(ETL_Rtn!$C101:$C160,ETL_Rtn!BQ101:BQ160)),CORREL(ETL_Rtn!$C101:$C160,ETL_Rtn!BQ101:BQ160),"")</f>
        <v>-0.36268594268353305</v>
      </c>
      <c r="BY150" s="85">
        <f ca="1">VLOOKUP($E150,ETL_Price!$B$5:$CB$187,Main!BY$51,0)</f>
        <v>2591.13</v>
      </c>
      <c r="BZ150" s="85">
        <f ca="1">VLOOKUP($E150,ETL_Price!$B$5:$CB$187,Main!BZ$51,0)</f>
        <v>3682.36</v>
      </c>
      <c r="CA150" s="85">
        <f ca="1">VLOOKUP($E150,ETL_Price!$B$5:$CB$187,Main!CA$51,0)</f>
        <v>74310.789999999994</v>
      </c>
      <c r="CB150" s="85">
        <f ca="1">VLOOKUP($E150,ETL_Price!$B$5:$CB$187,Main!CB$51,0)</f>
        <v>22548.35</v>
      </c>
      <c r="CC150" s="85">
        <f ca="1">VLOOKUP($E150,ETL_Price!$B$5:$CB$187,Main!CC$51,0)</f>
        <v>28596.799999999999</v>
      </c>
      <c r="CD150" s="85">
        <f ca="1">VLOOKUP($E150,ETL_Price!$B$5:$CB$187,Main!CD$51,0)</f>
        <v>11524.64</v>
      </c>
      <c r="CE150" s="85">
        <f ca="1">VLOOKUP($E150,ETL_Price!$B$5:$CB$187,Main!CE$51,0)</f>
        <v>2166.25</v>
      </c>
      <c r="CF150" s="85">
        <f ca="1">VLOOKUP($E150,ETL_Price!$B$5:$CB$187,Main!CF$51,0)</f>
        <v>2411.5100000000002</v>
      </c>
      <c r="CG150" s="85">
        <f ca="1">VLOOKUP($E150,ETL_Price!$B$5:$CB$187,Main!CG$51,0)</f>
        <v>217.64590000000001</v>
      </c>
      <c r="CH150" s="85">
        <f ca="1">VLOOKUP($E150,ETL_Price!$B$5:$CB$187,Main!CH$51,0)</f>
        <v>271.36</v>
      </c>
      <c r="CI150" s="85">
        <f ca="1">VLOOKUP($E150,ETL_Price!$B$5:$CB$187,Main!CI$51,0)</f>
        <v>254.36</v>
      </c>
      <c r="CJ150" s="85">
        <f ca="1">VLOOKUP($E150,ETL_Price!$B$5:$CB$187,Main!CJ$51,0)</f>
        <v>228.26</v>
      </c>
      <c r="CK150" s="85">
        <f ca="1">VLOOKUP($E150,ETL_Price!$B$5:$CB$187,Main!CK$51,0)</f>
        <v>224.4057</v>
      </c>
      <c r="CL150" s="85">
        <f ca="1">VLOOKUP($E150,ETL_Price!$B$5:$CB$187,Main!CL$51,0)</f>
        <v>223.76400000000001</v>
      </c>
      <c r="CM150" s="85">
        <f ca="1">VLOOKUP($E150,ETL_Price!$B$5:$CB$187,Main!CM$51,0)</f>
        <v>122.3678</v>
      </c>
      <c r="CN150" s="85">
        <f ca="1">VLOOKUP($E150,ETL_Price!$B$5:$CB$187,Main!CN$51,0)</f>
        <v>221.41239999999999</v>
      </c>
      <c r="CO150" s="85">
        <f ca="1">VLOOKUP($E150,ETL_Price!$B$5:$CB$187,Main!CO$51,0)</f>
        <v>66.739999999999995</v>
      </c>
      <c r="CP150" s="85">
        <f ca="1">VLOOKUP($E150,ETL_Price!$B$5:$CB$187,Main!CP$51,0)</f>
        <v>131.82</v>
      </c>
      <c r="CQ150" s="85">
        <f ca="1">VLOOKUP($E150,ETL_Price!$B$5:$CB$187,Main!CQ$51,0)</f>
        <v>477.88209999999998</v>
      </c>
      <c r="CR150" s="85">
        <f ca="1">VLOOKUP($E150,ETL_Price!$B$5:$CB$187,Main!CR$51,0)</f>
        <v>215.1172</v>
      </c>
      <c r="CS150" s="85">
        <f ca="1">VLOOKUP($E150,ETL_Price!$B$5:$CB$187,Main!CS$51,0)</f>
        <v>254.30539999999999</v>
      </c>
      <c r="CT150" s="85">
        <f ca="1">VLOOKUP($E150,ETL_Price!$B$5:$CB$187,Main!CT$51,0)</f>
        <v>2045.41</v>
      </c>
      <c r="CU150" s="85">
        <f ca="1">VLOOKUP($E150,ETL_Price!$B$5:$CB$187,Main!CU$51,0)</f>
        <v>2202.5300000000002</v>
      </c>
      <c r="CV150" s="85">
        <f ca="1">VLOOKUP($E150,ETL_Price!$B$5:$CB$187,Main!CV$51,0)</f>
        <v>2887.02</v>
      </c>
      <c r="CW150" s="85">
        <f ca="1">VLOOKUP($E150,ETL_Price!$B$5:$CB$187,Main!CW$51,0)</f>
        <v>149.96090000000001</v>
      </c>
      <c r="CX150" s="85">
        <f ca="1">VLOOKUP($E150,ETL_Price!$B$5:$CB$187,Main!CX$51,0)</f>
        <v>1299.2819999999999</v>
      </c>
      <c r="CY150" s="85">
        <f ca="1">VLOOKUP($E150,ETL_Price!$B$5:$CB$187,Main!CY$51,0)</f>
        <v>214.9992</v>
      </c>
      <c r="CZ150" s="85">
        <f ca="1">VLOOKUP($E150,ETL_Price!$B$5:$CB$187,Main!CZ$51,0)</f>
        <v>191.6337</v>
      </c>
      <c r="DA150" s="85">
        <f ca="1">VLOOKUP($E150,ETL_Price!$B$5:$CB$187,Main!DA$51,0)</f>
        <v>287.60390000000001</v>
      </c>
      <c r="DB150" s="85">
        <f ca="1">VLOOKUP($E150,ETL_Price!$B$5:$CB$187,Main!DB$51,0)</f>
        <v>204.08930000000001</v>
      </c>
      <c r="DC150" s="85">
        <f ca="1">VLOOKUP($E150,ETL_Price!$B$5:$CB$187,Main!DC$51,0)</f>
        <v>203.95740000000001</v>
      </c>
      <c r="DD150" s="85">
        <f ca="1">VLOOKUP($E150,ETL_Price!$B$5:$CB$187,Main!DD$51,0)</f>
        <v>226.09350000000001</v>
      </c>
      <c r="DE150" s="85">
        <f ca="1">VLOOKUP($E150,ETL_Price!$B$5:$CB$187,Main!DE$51,0)</f>
        <v>220.40799999999999</v>
      </c>
      <c r="DF150" s="85">
        <f ca="1">VLOOKUP($E150,ETL_Price!$B$5:$CB$187,Main!DF$51,0)</f>
        <v>285.89429999999999</v>
      </c>
      <c r="DG150" s="85">
        <f ca="1">VLOOKUP($E150,ETL_Price!$B$5:$CB$187,Main!DG$51,0)</f>
        <v>2.3163</v>
      </c>
      <c r="DH150" s="85">
        <f ca="1">VLOOKUP($E150,ETL_Price!$B$5:$CB$187,Main!DH$51,0)</f>
        <v>0.33600000000000002</v>
      </c>
      <c r="DI150" s="85">
        <f ca="1">VLOOKUP($E150,ETL_Price!$B$5:$CB$187,Main!DI$51,0)</f>
        <v>1.8214000000000001</v>
      </c>
      <c r="DJ150" s="85">
        <f ca="1">VLOOKUP($E150,ETL_Price!$B$5:$CB$187,Main!DJ$51,0)</f>
        <v>1.875</v>
      </c>
      <c r="DK150" s="85">
        <f ca="1">VLOOKUP($E150,ETL_Price!$B$5:$CB$187,Main!DK$51,0)</f>
        <v>2.2423999999999999</v>
      </c>
      <c r="DL150" s="85">
        <f ca="1">VLOOKUP($E150,ETL_Price!$B$5:$CB$187,Main!DL$51,0)</f>
        <v>1.3420000000000001</v>
      </c>
      <c r="DM150" s="85">
        <f ca="1">VLOOKUP($E150,ETL_Price!$B$5:$CB$187,Main!DM$51,0)</f>
        <v>38.977400000000003</v>
      </c>
      <c r="DN150" s="85">
        <f ca="1">VLOOKUP($E150,ETL_Price!$B$5:$CB$187,Main!DN$51,0)</f>
        <v>-2.5300000000000002</v>
      </c>
      <c r="DO150" s="85">
        <f ca="1">VLOOKUP($E150,ETL_Price!$B$5:$CB$187,Main!DO$51,0)</f>
        <v>223.536</v>
      </c>
      <c r="DP150" s="85">
        <f ca="1">VLOOKUP($E150,ETL_Price!$B$5:$CB$187,Main!DP$51,0)</f>
        <v>114.215</v>
      </c>
      <c r="DQ150" s="85">
        <f ca="1">VLOOKUP($E150,ETL_Price!$B$5:$CB$187,Main!DQ$51,0)</f>
        <v>53.152000000000001</v>
      </c>
      <c r="DR150" s="85">
        <f ca="1">VLOOKUP($E150,ETL_Price!$B$5:$CB$187,Main!DR$51,0)</f>
        <v>312.76900000000001</v>
      </c>
      <c r="DS150" s="85">
        <f ca="1">VLOOKUP($E150,ETL_Price!$B$5:$CB$187,Main!DS$51,0)</f>
        <v>180.25299999999999</v>
      </c>
      <c r="DT150" s="85">
        <f ca="1">VLOOKUP($E150,ETL_Price!$B$5:$CB$187,Main!DT$51,0)</f>
        <v>226.124</v>
      </c>
      <c r="DU150" s="85">
        <f ca="1">VLOOKUP($E150,ETL_Price!$B$5:$CB$187,Main!DU$51,0)</f>
        <v>160.96090000000001</v>
      </c>
      <c r="DV150" s="85">
        <f ca="1">VLOOKUP($E150,ETL_Price!$B$5:$CB$187,Main!DV$51,0)</f>
        <v>438.3381</v>
      </c>
      <c r="DW150" s="85">
        <f ca="1">VLOOKUP($E150,ETL_Price!$B$5:$CB$187,Main!DW$51,0)</f>
        <v>9.4</v>
      </c>
      <c r="DX150" s="85">
        <f ca="1">VLOOKUP($E150,ETL_Price!$B$5:$CB$187,Main!DX$51,0)</f>
        <v>15.99</v>
      </c>
      <c r="DY150" s="85">
        <f ca="1">VLOOKUP($E150,ETL_Price!$B$5:$CB$187,Main!DY$51,0)</f>
        <v>7.07</v>
      </c>
      <c r="DZ150" s="85">
        <f ca="1">VLOOKUP($E150,ETL_Price!$B$5:$CB$187,Main!DZ$51,0)</f>
        <v>4.84</v>
      </c>
      <c r="EA150" s="85">
        <f ca="1">VLOOKUP($E150,ETL_Price!$B$5:$CB$187,Main!EA$51,0)</f>
        <v>1281.5999999999999</v>
      </c>
      <c r="EB150" s="85">
        <f ca="1">VLOOKUP($E150,ETL_Price!$B$5:$CB$187,Main!EB$51,0)</f>
        <v>17.234999999999999</v>
      </c>
      <c r="EC150" s="85">
        <f ca="1">VLOOKUP($E150,ETL_Price!$B$5:$CB$187,Main!EC$51,0)</f>
        <v>57.35</v>
      </c>
      <c r="ED150" s="85">
        <f ca="1">VLOOKUP($E150,ETL_Price!$B$5:$CB$187,Main!ED$51,0)</f>
        <v>6.6250999999999998</v>
      </c>
      <c r="EE150" s="85">
        <f ca="1">VLOOKUP($E150,ETL_Price!$B$5:$CB$187,Main!EE$51,0)</f>
        <v>107.83</v>
      </c>
      <c r="EF150" s="85">
        <f ca="1">VLOOKUP($E150,ETL_Price!$B$5:$CB$187,Main!EF$51,0)</f>
        <v>1.161</v>
      </c>
      <c r="EG150" s="85">
        <f ca="1">VLOOKUP($E150,ETL_Price!$B$5:$CB$187,Main!EG$51,0)</f>
        <v>1.3170999999999999</v>
      </c>
      <c r="EH150" s="85">
        <f ca="1">VLOOKUP($E150,ETL_Price!$B$5:$CB$187,Main!EH$51,0)</f>
        <v>113.71</v>
      </c>
      <c r="EI150" s="85">
        <f ca="1">VLOOKUP($E150,ETL_Price!$B$5:$CB$187,Main!EI$51,0)</f>
        <v>59.069000000000003</v>
      </c>
      <c r="EJ150" s="85">
        <f ca="1">VLOOKUP($E150,ETL_Price!$B$5:$CB$187,Main!EJ$51,0)</f>
        <v>14.0961</v>
      </c>
      <c r="EK150" s="85">
        <f ca="1">VLOOKUP($E150,ETL_Price!$B$5:$CB$187,Main!EK$51,0)</f>
        <v>3.2526000000000002</v>
      </c>
    </row>
    <row r="151" spans="3:141">
      <c r="C151" s="85">
        <f>MATCH(E151,ETL_Price!$B$5:$B$187,0)</f>
        <v>98</v>
      </c>
      <c r="E151" s="119">
        <f>IF(ISNUMBER(Equities!$C103),Equities!B103,"")</f>
        <v>43042</v>
      </c>
      <c r="F151" s="120">
        <f ca="1">IF(ISNUMBER(OFFSET(INDIRECT($F$50),Main!$C151,1)),OFFSET(INDIRECT($F$50),Main!$C151,1)/100,"")</f>
        <v>0.14233499999999999</v>
      </c>
      <c r="G151" s="120">
        <f ca="1">IF(ISNUMBER(VLOOKUP($E151,ETL_Price!$B$5:$DV$187,G$50,0)),VLOOKUP($E151,ETL_Price!$B$5:$DV$187,G$50,0)/100,"")</f>
        <v>6.5199999999999994E-2</v>
      </c>
      <c r="H151" s="120">
        <f ca="1">IF(ISNUMBER(VLOOKUP($E151,ETL_Price!$B$5:$DV$187,H$50,0)),VLOOKUP($E151,ETL_Price!$B$5:$DV$187,H$50,0)/100,"")</f>
        <v>0.12920000000000001</v>
      </c>
      <c r="I151" s="120">
        <f ca="1">IF(ISNUMBER(VLOOKUP($E151,ETL_Price!$B$5:$DV$187,I$50,0)),VLOOKUP($E151,ETL_Price!$B$5:$DV$187,I$50,0)/100,"")</f>
        <v>0.16649999999999998</v>
      </c>
      <c r="K151" s="85">
        <f ca="1">IF(ISNUMBER(CORREL(ETL_Rtn!$C102:$C161,ETL_Rtn!E102:E161)),CORREL(ETL_Rtn!$C102:$C161,ETL_Rtn!E102:E161),"")</f>
        <v>0.30986512508401276</v>
      </c>
      <c r="L151" s="85">
        <f ca="1">IF(ISNUMBER(CORREL(ETL_Rtn!$C102:$C161,ETL_Rtn!F102:F161)),CORREL(ETL_Rtn!$C102:$C161,ETL_Rtn!F102:F161),"")</f>
        <v>0.12322459592727998</v>
      </c>
      <c r="M151" s="85">
        <f ca="1">IF(ISNUMBER(CORREL(ETL_Rtn!$C102:$C161,ETL_Rtn!G102:G161)),CORREL(ETL_Rtn!$C102:$C161,ETL_Rtn!G102:G161),"")</f>
        <v>0.48550126113932818</v>
      </c>
      <c r="N151" s="85">
        <f ca="1">IF(ISNUMBER(CORREL(ETL_Rtn!$C102:$C161,ETL_Rtn!H102:H161)),CORREL(ETL_Rtn!$C102:$C161,ETL_Rtn!H102:H161),"")</f>
        <v>8.8625214254407655E-2</v>
      </c>
      <c r="O151" s="85">
        <f ca="1">IF(ISNUMBER(CORREL(ETL_Rtn!$C102:$C161,ETL_Rtn!I102:I161)),CORREL(ETL_Rtn!$C102:$C161,ETL_Rtn!I102:I161),"")</f>
        <v>0.82119993793906132</v>
      </c>
      <c r="P151" s="85">
        <f ca="1">IF(ISNUMBER(CORREL(ETL_Rtn!$C102:$C161,ETL_Rtn!J102:J161)),CORREL(ETL_Rtn!$C102:$C161,ETL_Rtn!J102:J161),"")</f>
        <v>0.78754895524639434</v>
      </c>
      <c r="Q151" s="85">
        <f ca="1">IF(ISNUMBER(CORREL(ETL_Rtn!$C102:$C161,ETL_Rtn!K102:K161)),CORREL(ETL_Rtn!$C102:$C161,ETL_Rtn!K102:K161),"")</f>
        <v>0.46640403742418129</v>
      </c>
      <c r="R151" s="85">
        <f ca="1">IF(ISNUMBER(CORREL(ETL_Rtn!$C102:$C161,ETL_Rtn!L102:L161)),CORREL(ETL_Rtn!$C102:$C161,ETL_Rtn!L102:L161),"")</f>
        <v>0.42418069668564173</v>
      </c>
      <c r="S151" s="85">
        <f ca="1">IF(ISNUMBER(CORREL(ETL_Rtn!$C102:$C161,ETL_Rtn!M102:M161)),CORREL(ETL_Rtn!$C102:$C161,ETL_Rtn!M102:M161),"")</f>
        <v>-0.1373597117074733</v>
      </c>
      <c r="T151" s="85">
        <f ca="1">IF(ISNUMBER(CORREL(ETL_Rtn!$C102:$C161,ETL_Rtn!N102:N161)),CORREL(ETL_Rtn!$C102:$C161,ETL_Rtn!N102:N161),"")</f>
        <v>0.26687259591626877</v>
      </c>
      <c r="U151" s="85">
        <f ca="1">IF(ISNUMBER(CORREL(ETL_Rtn!$C102:$C161,ETL_Rtn!O102:O161)),CORREL(ETL_Rtn!$C102:$C161,ETL_Rtn!O102:O161),"")</f>
        <v>1.848696031133824E-2</v>
      </c>
      <c r="V151" s="85">
        <f ca="1">IF(ISNUMBER(CORREL(ETL_Rtn!$C102:$C161,ETL_Rtn!P102:P161)),CORREL(ETL_Rtn!$C102:$C161,ETL_Rtn!P102:P161),"")</f>
        <v>0.33798085146512308</v>
      </c>
      <c r="W151" s="85">
        <f ca="1">IF(ISNUMBER(CORREL(ETL_Rtn!$C102:$C161,ETL_Rtn!Q102:Q161)),CORREL(ETL_Rtn!$C102:$C161,ETL_Rtn!Q102:Q161),"")</f>
        <v>-3.6204119394227271E-3</v>
      </c>
      <c r="X151" s="85">
        <f ca="1">IF(ISNUMBER(CORREL(ETL_Rtn!$C102:$C161,ETL_Rtn!R102:R161)),CORREL(ETL_Rtn!$C102:$C161,ETL_Rtn!R102:R161),"")</f>
        <v>9.8073292736178833E-2</v>
      </c>
      <c r="Y151" s="85">
        <f ca="1">IF(ISNUMBER(CORREL(ETL_Rtn!$C102:$C161,ETL_Rtn!S102:S161)),CORREL(ETL_Rtn!$C102:$C161,ETL_Rtn!S102:S161),"")</f>
        <v>0.33231894572703352</v>
      </c>
      <c r="Z151" s="85">
        <f ca="1">IF(ISNUMBER(CORREL(ETL_Rtn!$C102:$C161,ETL_Rtn!T102:T161)),CORREL(ETL_Rtn!$C102:$C161,ETL_Rtn!T102:T161),"")</f>
        <v>0.41779092498352988</v>
      </c>
      <c r="AA151" s="85">
        <f ca="1">IF(ISNUMBER(CORREL(ETL_Rtn!$C102:$C161,ETL_Rtn!U102:U161)),CORREL(ETL_Rtn!$C102:$C161,ETL_Rtn!U102:U161),"")</f>
        <v>2.1567401307421704E-3</v>
      </c>
      <c r="AB151" s="85">
        <f ca="1">IF(ISNUMBER(CORREL(ETL_Rtn!$C102:$C161,ETL_Rtn!V102:V161)),CORREL(ETL_Rtn!$C102:$C161,ETL_Rtn!V102:V161),"")</f>
        <v>-0.5082355063540327</v>
      </c>
      <c r="AC151" s="85">
        <f ca="1">IF(ISNUMBER(CORREL(ETL_Rtn!$C102:$C161,ETL_Rtn!W102:W161)),CORREL(ETL_Rtn!$C102:$C161,ETL_Rtn!W102:W161),"")</f>
        <v>-0.13132821951427515</v>
      </c>
      <c r="AD151" s="85">
        <f ca="1">IF(ISNUMBER(CORREL(ETL_Rtn!$C102:$C161,ETL_Rtn!X102:X161)),CORREL(ETL_Rtn!$C102:$C161,ETL_Rtn!X102:X161),"")</f>
        <v>-0.13099530465118139</v>
      </c>
      <c r="AE151" s="85">
        <f ca="1">IF(ISNUMBER(CORREL(ETL_Rtn!$C102:$C161,ETL_Rtn!Y102:Y161)),CORREL(ETL_Rtn!$C102:$C161,ETL_Rtn!Y102:Y161),"")</f>
        <v>-0.14294937422434009</v>
      </c>
      <c r="AF151" s="85">
        <f ca="1">IF(ISNUMBER(CORREL(ETL_Rtn!$C102:$C161,ETL_Rtn!Z102:Z161)),CORREL(ETL_Rtn!$C102:$C161,ETL_Rtn!Z102:Z161),"")</f>
        <v>-0.35711264970910817</v>
      </c>
      <c r="AG151" s="85">
        <f ca="1">IF(ISNUMBER(CORREL(ETL_Rtn!$C102:$C161,ETL_Rtn!AA102:AA161)),CORREL(ETL_Rtn!$C102:$C161,ETL_Rtn!AA102:AA161),"")</f>
        <v>-0.38713064112190365</v>
      </c>
      <c r="AH151" s="85">
        <f ca="1">IF(ISNUMBER(CORREL(ETL_Rtn!$C102:$C161,ETL_Rtn!AB102:AB161)),CORREL(ETL_Rtn!$C102:$C161,ETL_Rtn!AB102:AB161),"")</f>
        <v>-0.34260646141912826</v>
      </c>
      <c r="AI151" s="85">
        <f ca="1">IF(ISNUMBER(CORREL(ETL_Rtn!$C102:$C161,ETL_Rtn!AC102:AC161)),CORREL(ETL_Rtn!$C102:$C161,ETL_Rtn!AC102:AC161),"")</f>
        <v>0.10089579662770201</v>
      </c>
      <c r="AJ151" s="85">
        <f ca="1">IF(ISNUMBER(CORREL(ETL_Rtn!$C102:$C161,ETL_Rtn!AD102:AD161)),CORREL(ETL_Rtn!$C102:$C161,ETL_Rtn!AD102:AD161),"")</f>
        <v>7.7653863223013694E-2</v>
      </c>
      <c r="AK151" s="85">
        <f ca="1">IF(ISNUMBER(CORREL(ETL_Rtn!$C102:$C161,ETL_Rtn!AE102:AE161)),CORREL(ETL_Rtn!$C102:$C161,ETL_Rtn!AE102:AE161),"")</f>
        <v>-0.27738138973932741</v>
      </c>
      <c r="AL151" s="85">
        <f ca="1">IF(ISNUMBER(CORREL(ETL_Rtn!$C102:$C161,ETL_Rtn!AF102:AF161)),CORREL(ETL_Rtn!$C102:$C161,ETL_Rtn!AF102:AF161),"")</f>
        <v>-0.27421455417917445</v>
      </c>
      <c r="AM151" s="85">
        <f ca="1">IF(ISNUMBER(CORREL(ETL_Rtn!$C102:$C161,ETL_Rtn!AG102:AG161)),CORREL(ETL_Rtn!$C102:$C161,ETL_Rtn!AG102:AG161),"")</f>
        <v>-0.22544648286882352</v>
      </c>
      <c r="AN151" s="85">
        <f ca="1">IF(ISNUMBER(CORREL(ETL_Rtn!$C102:$C161,ETL_Rtn!AH102:AH161)),CORREL(ETL_Rtn!$C102:$C161,ETL_Rtn!AH102:AH161),"")</f>
        <v>-0.22547115893494718</v>
      </c>
      <c r="AO151" s="85">
        <f ca="1">IF(ISNUMBER(CORREL(ETL_Rtn!$C102:$C161,ETL_Rtn!AI102:AI161)),CORREL(ETL_Rtn!$C102:$C161,ETL_Rtn!AI102:AI161),"")</f>
        <v>-0.32608158836071632</v>
      </c>
      <c r="AP151" s="85">
        <f ca="1">IF(ISNUMBER(CORREL(ETL_Rtn!$C102:$C161,ETL_Rtn!AJ102:AJ161)),CORREL(ETL_Rtn!$C102:$C161,ETL_Rtn!AJ102:AJ161),"")</f>
        <v>-0.25631717922169067</v>
      </c>
      <c r="AQ151" s="85">
        <f ca="1">IF(ISNUMBER(CORREL(ETL_Rtn!$C102:$C161,ETL_Rtn!AK102:AK161)),CORREL(ETL_Rtn!$C102:$C161,ETL_Rtn!AK102:AK161),"")</f>
        <v>-0.27477243470814605</v>
      </c>
      <c r="AR151" s="85">
        <f ca="1">IF(ISNUMBER(CORREL(ETL_Rtn!$C102:$C161,ETL_Rtn!AL102:AL161)),CORREL(ETL_Rtn!$C102:$C161,ETL_Rtn!AL102:AL161),"")</f>
        <v>-0.22578360902473651</v>
      </c>
      <c r="AS151" s="85">
        <f ca="1">IF(ISNUMBER(CORREL(ETL_Rtn!$C102:$C161,ETL_Rtn!AM102:AM161)),CORREL(ETL_Rtn!$C102:$C161,ETL_Rtn!AM102:AM161),"")</f>
        <v>0.27826513562946786</v>
      </c>
      <c r="AT151" s="85">
        <f ca="1">IF(ISNUMBER(CORREL(ETL_Rtn!$C102:$C161,ETL_Rtn!AN102:AN161)),CORREL(ETL_Rtn!$C102:$C161,ETL_Rtn!AN102:AN161),"")</f>
        <v>0.3742925386197446</v>
      </c>
      <c r="AU151" s="85">
        <f ca="1">IF(ISNUMBER(CORREL(ETL_Rtn!$C102:$C161,ETL_Rtn!AO102:AO161)),CORREL(ETL_Rtn!$C102:$C161,ETL_Rtn!AO102:AO161),"")</f>
        <v>-9.4495653640179103E-2</v>
      </c>
      <c r="AV151" s="85">
        <f ca="1">IF(ISNUMBER(CORREL(ETL_Rtn!$C102:$C161,ETL_Rtn!AP102:AP161)),CORREL(ETL_Rtn!$C102:$C161,ETL_Rtn!AP102:AP161),"")</f>
        <v>5.9598563707135552E-2</v>
      </c>
      <c r="AW151" s="85">
        <f ca="1">IF(ISNUMBER(CORREL(ETL_Rtn!$C102:$C161,ETL_Rtn!AQ102:AQ161)),CORREL(ETL_Rtn!$C102:$C161,ETL_Rtn!AQ102:AQ161),"")</f>
        <v>0.26238817099965067</v>
      </c>
      <c r="AX151" s="85">
        <f ca="1">IF(ISNUMBER(CORREL(ETL_Rtn!$C102:$C161,ETL_Rtn!AR102:AR161)),CORREL(ETL_Rtn!$C102:$C161,ETL_Rtn!AR102:AR161),"")</f>
        <v>0.51211380358810765</v>
      </c>
      <c r="AY151" s="85">
        <f ca="1">IF(ISNUMBER(CORREL(ETL_Rtn!$C102:$C161,ETL_Rtn!AS102:AS161)),CORREL(ETL_Rtn!$C102:$C161,ETL_Rtn!AS102:AS161),"")</f>
        <v>-0.16641463792627167</v>
      </c>
      <c r="AZ151" s="85">
        <f ca="1">IF(ISNUMBER(CORREL(ETL_Rtn!$C102:$C161,ETL_Rtn!AT102:AT161)),CORREL(ETL_Rtn!$C102:$C161,ETL_Rtn!AT102:AT161),"")</f>
        <v>0.14709464604688974</v>
      </c>
      <c r="BA151" s="85">
        <f ca="1">IF(ISNUMBER(CORREL(ETL_Rtn!$C102:$C161,ETL_Rtn!AU102:AU161)),CORREL(ETL_Rtn!$C102:$C161,ETL_Rtn!AU102:AU161),"")</f>
        <v>-0.33444152878370653</v>
      </c>
      <c r="BB151" s="85">
        <f ca="1">IF(ISNUMBER(CORREL(ETL_Rtn!$C102:$C161,ETL_Rtn!AV102:AV161)),CORREL(ETL_Rtn!$C102:$C161,ETL_Rtn!AV102:AV161),"")</f>
        <v>-0.27027114259997154</v>
      </c>
      <c r="BC151" s="85">
        <f ca="1">IF(ISNUMBER(CORREL(ETL_Rtn!$C102:$C161,ETL_Rtn!AW102:AW161)),CORREL(ETL_Rtn!$C102:$C161,ETL_Rtn!AW102:AW161),"")</f>
        <v>-0.12761956747271705</v>
      </c>
      <c r="BD151" s="85">
        <f ca="1">IF(ISNUMBER(CORREL(ETL_Rtn!$C102:$C161,ETL_Rtn!AX102:AX161)),CORREL(ETL_Rtn!$C102:$C161,ETL_Rtn!AX102:AX161),"")</f>
        <v>-1.0157489268781784E-2</v>
      </c>
      <c r="BE151" s="85">
        <f ca="1">IF(ISNUMBER(CORREL(ETL_Rtn!$C102:$C161,ETL_Rtn!AY102:AY161)),CORREL(ETL_Rtn!$C102:$C161,ETL_Rtn!AY102:AY161),"")</f>
        <v>-8.2679221928714339E-2</v>
      </c>
      <c r="BF151" s="85">
        <f ca="1">IF(ISNUMBER(CORREL(ETL_Rtn!$C102:$C161,ETL_Rtn!AZ102:AZ161)),CORREL(ETL_Rtn!$C102:$C161,ETL_Rtn!AZ102:AZ161),"")</f>
        <v>-0.29578623504130902</v>
      </c>
      <c r="BG151" s="85">
        <f ca="1">IF(ISNUMBER(CORREL(ETL_Rtn!$C102:$C161,ETL_Rtn!BA102:BA161)),CORREL(ETL_Rtn!$C102:$C161,ETL_Rtn!BA102:BA161),"")</f>
        <v>-0.36702282223233201</v>
      </c>
      <c r="BH151" s="85">
        <f ca="1">IF(ISNUMBER(CORREL(ETL_Rtn!$C102:$C161,ETL_Rtn!BB102:BB161)),CORREL(ETL_Rtn!$C102:$C161,ETL_Rtn!BB102:BB161),"")</f>
        <v>-0.27749907748342173</v>
      </c>
      <c r="BI151" s="85">
        <f ca="1">IF(ISNUMBER(CORREL(ETL_Rtn!$C102:$C161,ETL_Rtn!BC102:BC161)),CORREL(ETL_Rtn!$C102:$C161,ETL_Rtn!BC102:BC161),"")</f>
        <v>-0.17010056598331968</v>
      </c>
      <c r="BJ151" s="85">
        <f ca="1">IF(ISNUMBER(CORREL(ETL_Rtn!$C102:$C161,ETL_Rtn!BD102:BD161)),CORREL(ETL_Rtn!$C102:$C161,ETL_Rtn!BD102:BD161),"")</f>
        <v>-0.44080572980229543</v>
      </c>
      <c r="BK151" s="85">
        <f ca="1">IF(ISNUMBER(CORREL(ETL_Rtn!$C102:$C161,ETL_Rtn!BE102:BE161)),CORREL(ETL_Rtn!$C102:$C161,ETL_Rtn!BE102:BE161),"")</f>
        <v>-0.11283951885478521</v>
      </c>
      <c r="BL151" s="85">
        <f ca="1">IF(ISNUMBER(CORREL(ETL_Rtn!$C102:$C161,ETL_Rtn!BF102:BF161)),CORREL(ETL_Rtn!$C102:$C161,ETL_Rtn!BF102:BF161),"")</f>
        <v>0.17127663545749625</v>
      </c>
      <c r="BM151" s="85">
        <f ca="1">IF(ISNUMBER(CORREL(ETL_Rtn!$C102:$C161,ETL_Rtn!BG102:BG161)),CORREL(ETL_Rtn!$C102:$C161,ETL_Rtn!BG102:BG161),"")</f>
        <v>-0.26486942284046239</v>
      </c>
      <c r="BN151" s="85">
        <f ca="1">IF(ISNUMBER(CORREL(ETL_Rtn!$C102:$C161,ETL_Rtn!BH102:BH161)),CORREL(ETL_Rtn!$C102:$C161,ETL_Rtn!BH102:BH161),"")</f>
        <v>-8.2258504782878258E-2</v>
      </c>
      <c r="BO151" s="85">
        <f ca="1">IF(ISNUMBER(CORREL(ETL_Rtn!$C102:$C161,ETL_Rtn!BI102:BI161)),CORREL(ETL_Rtn!$C102:$C161,ETL_Rtn!BI102:BI161),"")</f>
        <v>-0.17250380182769279</v>
      </c>
      <c r="BP151" s="85">
        <f ca="1">IF(ISNUMBER(CORREL(ETL_Rtn!$C102:$C161,ETL_Rtn!BJ102:BJ161)),CORREL(ETL_Rtn!$C102:$C161,ETL_Rtn!BJ102:BJ161),"")</f>
        <v>-0.28210361428502218</v>
      </c>
      <c r="BQ151" s="85">
        <f ca="1">IF(ISNUMBER(CORREL(ETL_Rtn!$C102:$C161,ETL_Rtn!BK102:BK161)),CORREL(ETL_Rtn!$C102:$C161,ETL_Rtn!BK102:BK161),"")</f>
        <v>0.27970452309706439</v>
      </c>
      <c r="BR151" s="85">
        <f ca="1">IF(ISNUMBER(CORREL(ETL_Rtn!$C102:$C161,ETL_Rtn!BL102:BL161)),CORREL(ETL_Rtn!$C102:$C161,ETL_Rtn!BL102:BL161),"")</f>
        <v>0.15204847449352543</v>
      </c>
      <c r="BS151" s="85">
        <f ca="1">IF(ISNUMBER(CORREL(ETL_Rtn!$C102:$C161,ETL_Rtn!BM102:BM161)),CORREL(ETL_Rtn!$C102:$C161,ETL_Rtn!BM102:BM161),"")</f>
        <v>9.8419502724168745E-2</v>
      </c>
      <c r="BT151" s="85">
        <f ca="1">IF(ISNUMBER(CORREL(ETL_Rtn!$C102:$C161,ETL_Rtn!BN102:BN161)),CORREL(ETL_Rtn!$C102:$C161,ETL_Rtn!BN102:BN161),"")</f>
        <v>0.36391758058125118</v>
      </c>
      <c r="BU151" s="85">
        <f ca="1">IF(ISNUMBER(CORREL(ETL_Rtn!$C102:$C161,ETL_Rtn!BO102:BO161)),CORREL(ETL_Rtn!$C102:$C161,ETL_Rtn!BO102:BO161),"")</f>
        <v>0.12525831852835367</v>
      </c>
      <c r="BV151" s="85">
        <f ca="1">IF(ISNUMBER(CORREL(ETL_Rtn!$C102:$C161,ETL_Rtn!BP102:BP161)),CORREL(ETL_Rtn!$C102:$C161,ETL_Rtn!BP102:BP161),"")</f>
        <v>0.13061639666960209</v>
      </c>
      <c r="BW151" s="85">
        <f ca="1">IF(ISNUMBER(CORREL(ETL_Rtn!$C102:$C161,ETL_Rtn!BQ102:BQ161)),CORREL(ETL_Rtn!$C102:$C161,ETL_Rtn!BQ102:BQ161),"")</f>
        <v>-0.27251610155380201</v>
      </c>
      <c r="BY151" s="85">
        <f ca="1">VLOOKUP($E151,ETL_Price!$B$5:$CB$187,Main!BY$51,0)</f>
        <v>2587.84</v>
      </c>
      <c r="BZ151" s="85">
        <f ca="1">VLOOKUP($E151,ETL_Price!$B$5:$CB$187,Main!BZ$51,0)</f>
        <v>3689.96</v>
      </c>
      <c r="CA151" s="85">
        <f ca="1">VLOOKUP($E151,ETL_Price!$B$5:$CB$187,Main!CA$51,0)</f>
        <v>73915.42</v>
      </c>
      <c r="CB151" s="85">
        <f ca="1">VLOOKUP($E151,ETL_Price!$B$5:$CB$187,Main!CB$51,0)</f>
        <v>22539.119999999999</v>
      </c>
      <c r="CC151" s="85">
        <f ca="1">VLOOKUP($E151,ETL_Price!$B$5:$CB$187,Main!CC$51,0)</f>
        <v>28603.61</v>
      </c>
      <c r="CD151" s="85">
        <f ca="1">VLOOKUP($E151,ETL_Price!$B$5:$CB$187,Main!CD$51,0)</f>
        <v>11602.4</v>
      </c>
      <c r="CE151" s="85">
        <f ca="1">VLOOKUP($E151,ETL_Price!$B$5:$CB$187,Main!CE$51,0)</f>
        <v>2164.9</v>
      </c>
      <c r="CF151" s="85">
        <f ca="1">VLOOKUP($E151,ETL_Price!$B$5:$CB$187,Main!CF$51,0)</f>
        <v>2407.02</v>
      </c>
      <c r="CG151" s="85">
        <f ca="1">VLOOKUP($E151,ETL_Price!$B$5:$CB$187,Main!CG$51,0)</f>
        <v>214.0564</v>
      </c>
      <c r="CH151" s="85">
        <f ca="1">VLOOKUP($E151,ETL_Price!$B$5:$CB$187,Main!CH$51,0)</f>
        <v>271.43</v>
      </c>
      <c r="CI151" s="85">
        <f ca="1">VLOOKUP($E151,ETL_Price!$B$5:$CB$187,Main!CI$51,0)</f>
        <v>254.35</v>
      </c>
      <c r="CJ151" s="85">
        <f ca="1">VLOOKUP($E151,ETL_Price!$B$5:$CB$187,Main!CJ$51,0)</f>
        <v>227.38</v>
      </c>
      <c r="CK151" s="85">
        <f ca="1">VLOOKUP($E151,ETL_Price!$B$5:$CB$187,Main!CK$51,0)</f>
        <v>225.80330000000001</v>
      </c>
      <c r="CL151" s="85">
        <f ca="1">VLOOKUP($E151,ETL_Price!$B$5:$CB$187,Main!CL$51,0)</f>
        <v>224.0547</v>
      </c>
      <c r="CM151" s="85">
        <f ca="1">VLOOKUP($E151,ETL_Price!$B$5:$CB$187,Main!CM$51,0)</f>
        <v>122.7482</v>
      </c>
      <c r="CN151" s="85">
        <f ca="1">VLOOKUP($E151,ETL_Price!$B$5:$CB$187,Main!CN$51,0)</f>
        <v>220.6559</v>
      </c>
      <c r="CO151" s="85">
        <f ca="1">VLOOKUP($E151,ETL_Price!$B$5:$CB$187,Main!CO$51,0)</f>
        <v>67.63</v>
      </c>
      <c r="CP151" s="85">
        <f ca="1">VLOOKUP($E151,ETL_Price!$B$5:$CB$187,Main!CP$51,0)</f>
        <v>132</v>
      </c>
      <c r="CQ151" s="85">
        <f ca="1">VLOOKUP($E151,ETL_Price!$B$5:$CB$187,Main!CQ$51,0)</f>
        <v>477.3245</v>
      </c>
      <c r="CR151" s="85">
        <f ca="1">VLOOKUP($E151,ETL_Price!$B$5:$CB$187,Main!CR$51,0)</f>
        <v>214.78970000000001</v>
      </c>
      <c r="CS151" s="85">
        <f ca="1">VLOOKUP($E151,ETL_Price!$B$5:$CB$187,Main!CS$51,0)</f>
        <v>254.1465</v>
      </c>
      <c r="CT151" s="85">
        <f ca="1">VLOOKUP($E151,ETL_Price!$B$5:$CB$187,Main!CT$51,0)</f>
        <v>2042.78</v>
      </c>
      <c r="CU151" s="85">
        <f ca="1">VLOOKUP($E151,ETL_Price!$B$5:$CB$187,Main!CU$51,0)</f>
        <v>2199.27</v>
      </c>
      <c r="CV151" s="85">
        <f ca="1">VLOOKUP($E151,ETL_Price!$B$5:$CB$187,Main!CV$51,0)</f>
        <v>2884.21</v>
      </c>
      <c r="CW151" s="85">
        <f ca="1">VLOOKUP($E151,ETL_Price!$B$5:$CB$187,Main!CW$51,0)</f>
        <v>149.68969999999999</v>
      </c>
      <c r="CX151" s="85">
        <f ca="1">VLOOKUP($E151,ETL_Price!$B$5:$CB$187,Main!CX$51,0)</f>
        <v>1300.5239999999999</v>
      </c>
      <c r="CY151" s="85">
        <f ca="1">VLOOKUP($E151,ETL_Price!$B$5:$CB$187,Main!CY$51,0)</f>
        <v>214.8604</v>
      </c>
      <c r="CZ151" s="85">
        <f ca="1">VLOOKUP($E151,ETL_Price!$B$5:$CB$187,Main!CZ$51,0)</f>
        <v>191.49</v>
      </c>
      <c r="DA151" s="85">
        <f ca="1">VLOOKUP($E151,ETL_Price!$B$5:$CB$187,Main!DA$51,0)</f>
        <v>287.52080000000001</v>
      </c>
      <c r="DB151" s="85">
        <f ca="1">VLOOKUP($E151,ETL_Price!$B$5:$CB$187,Main!DB$51,0)</f>
        <v>203.9503</v>
      </c>
      <c r="DC151" s="85">
        <f ca="1">VLOOKUP($E151,ETL_Price!$B$5:$CB$187,Main!DC$51,0)</f>
        <v>203.81720000000001</v>
      </c>
      <c r="DD151" s="85">
        <f ca="1">VLOOKUP($E151,ETL_Price!$B$5:$CB$187,Main!DD$51,0)</f>
        <v>225.91659999999999</v>
      </c>
      <c r="DE151" s="85">
        <f ca="1">VLOOKUP($E151,ETL_Price!$B$5:$CB$187,Main!DE$51,0)</f>
        <v>220.12989999999999</v>
      </c>
      <c r="DF151" s="85">
        <f ca="1">VLOOKUP($E151,ETL_Price!$B$5:$CB$187,Main!DF$51,0)</f>
        <v>285.64890000000003</v>
      </c>
      <c r="DG151" s="85">
        <f ca="1">VLOOKUP($E151,ETL_Price!$B$5:$CB$187,Main!DG$51,0)</f>
        <v>2.3325</v>
      </c>
      <c r="DH151" s="85">
        <f ca="1">VLOOKUP($E151,ETL_Price!$B$5:$CB$187,Main!DH$51,0)</f>
        <v>0.36399999999999999</v>
      </c>
      <c r="DI151" s="85">
        <f ca="1">VLOOKUP($E151,ETL_Price!$B$5:$CB$187,Main!DI$51,0)</f>
        <v>1.8056999999999999</v>
      </c>
      <c r="DJ151" s="85">
        <f ca="1">VLOOKUP($E151,ETL_Price!$B$5:$CB$187,Main!DJ$51,0)</f>
        <v>1.8700999999999999</v>
      </c>
      <c r="DK151" s="85">
        <f ca="1">VLOOKUP($E151,ETL_Price!$B$5:$CB$187,Main!DK$51,0)</f>
        <v>2.2324999999999999</v>
      </c>
      <c r="DL151" s="85">
        <f ca="1">VLOOKUP($E151,ETL_Price!$B$5:$CB$187,Main!DL$51,0)</f>
        <v>1.343</v>
      </c>
      <c r="DM151" s="85">
        <f ca="1">VLOOKUP($E151,ETL_Price!$B$5:$CB$187,Main!DM$51,0)</f>
        <v>38.965600000000002</v>
      </c>
      <c r="DN151" s="85">
        <f ca="1">VLOOKUP($E151,ETL_Price!$B$5:$CB$187,Main!DN$51,0)</f>
        <v>-2.04</v>
      </c>
      <c r="DO151" s="85">
        <f ca="1">VLOOKUP($E151,ETL_Price!$B$5:$CB$187,Main!DO$51,0)</f>
        <v>223.666</v>
      </c>
      <c r="DP151" s="85">
        <f ca="1">VLOOKUP($E151,ETL_Price!$B$5:$CB$187,Main!DP$51,0)</f>
        <v>113.752</v>
      </c>
      <c r="DQ151" s="85">
        <f ca="1">VLOOKUP($E151,ETL_Price!$B$5:$CB$187,Main!DQ$51,0)</f>
        <v>53.4</v>
      </c>
      <c r="DR151" s="85">
        <f ca="1">VLOOKUP($E151,ETL_Price!$B$5:$CB$187,Main!DR$51,0)</f>
        <v>315.61700000000002</v>
      </c>
      <c r="DS151" s="85">
        <f ca="1">VLOOKUP($E151,ETL_Price!$B$5:$CB$187,Main!DS$51,0)</f>
        <v>180.65799999999999</v>
      </c>
      <c r="DT151" s="85">
        <f ca="1">VLOOKUP($E151,ETL_Price!$B$5:$CB$187,Main!DT$51,0)</f>
        <v>224.5394</v>
      </c>
      <c r="DU151" s="85">
        <f ca="1">VLOOKUP($E151,ETL_Price!$B$5:$CB$187,Main!DU$51,0)</f>
        <v>159.44290000000001</v>
      </c>
      <c r="DV151" s="85">
        <f ca="1">VLOOKUP($E151,ETL_Price!$B$5:$CB$187,Main!DV$51,0)</f>
        <v>436.36329999999998</v>
      </c>
      <c r="DW151" s="85">
        <f ca="1">VLOOKUP($E151,ETL_Price!$B$5:$CB$187,Main!DW$51,0)</f>
        <v>9.14</v>
      </c>
      <c r="DX151" s="85">
        <f ca="1">VLOOKUP($E151,ETL_Price!$B$5:$CB$187,Main!DX$51,0)</f>
        <v>16.3</v>
      </c>
      <c r="DY151" s="85">
        <f ca="1">VLOOKUP($E151,ETL_Price!$B$5:$CB$187,Main!DY$51,0)</f>
        <v>7.17</v>
      </c>
      <c r="DZ151" s="85">
        <f ca="1">VLOOKUP($E151,ETL_Price!$B$5:$CB$187,Main!DZ$51,0)</f>
        <v>4.9450000000000003</v>
      </c>
      <c r="EA151" s="85">
        <f ca="1">VLOOKUP($E151,ETL_Price!$B$5:$CB$187,Main!EA$51,0)</f>
        <v>1269.2</v>
      </c>
      <c r="EB151" s="85">
        <f ca="1">VLOOKUP($E151,ETL_Price!$B$5:$CB$187,Main!EB$51,0)</f>
        <v>16.834</v>
      </c>
      <c r="EC151" s="85">
        <f ca="1">VLOOKUP($E151,ETL_Price!$B$5:$CB$187,Main!EC$51,0)</f>
        <v>55.64</v>
      </c>
      <c r="ED151" s="85">
        <f ca="1">VLOOKUP($E151,ETL_Price!$B$5:$CB$187,Main!ED$51,0)</f>
        <v>6.6364999999999998</v>
      </c>
      <c r="EE151" s="85">
        <f ca="1">VLOOKUP($E151,ETL_Price!$B$5:$CB$187,Main!EE$51,0)</f>
        <v>107.67</v>
      </c>
      <c r="EF151" s="85">
        <f ca="1">VLOOKUP($E151,ETL_Price!$B$5:$CB$187,Main!EF$51,0)</f>
        <v>1.1608000000000001</v>
      </c>
      <c r="EG151" s="85">
        <f ca="1">VLOOKUP($E151,ETL_Price!$B$5:$CB$187,Main!EG$51,0)</f>
        <v>1.3077000000000001</v>
      </c>
      <c r="EH151" s="85">
        <f ca="1">VLOOKUP($E151,ETL_Price!$B$5:$CB$187,Main!EH$51,0)</f>
        <v>114.07</v>
      </c>
      <c r="EI151" s="85">
        <f ca="1">VLOOKUP($E151,ETL_Price!$B$5:$CB$187,Main!EI$51,0)</f>
        <v>59.069000000000003</v>
      </c>
      <c r="EJ151" s="85">
        <f ca="1">VLOOKUP($E151,ETL_Price!$B$5:$CB$187,Main!EJ$51,0)</f>
        <v>14.224</v>
      </c>
      <c r="EK151" s="85">
        <f ca="1">VLOOKUP($E151,ETL_Price!$B$5:$CB$187,Main!EK$51,0)</f>
        <v>3.3140999999999998</v>
      </c>
    </row>
    <row r="152" spans="3:141">
      <c r="C152" s="85">
        <f>MATCH(E152,ETL_Price!$B$5:$B$187,0)</f>
        <v>99</v>
      </c>
      <c r="E152" s="119">
        <f>IF(ISNUMBER(Equities!$C104),Equities!B104,"")</f>
        <v>43041</v>
      </c>
      <c r="F152" s="120">
        <f ca="1">IF(ISNUMBER(OFFSET(INDIRECT($F$50),Main!$C152,1)),OFFSET(INDIRECT($F$50),Main!$C152,1)/100,"")</f>
        <v>0.14293400000000001</v>
      </c>
      <c r="G152" s="120">
        <f ca="1">IF(ISNUMBER(VLOOKUP($E152,ETL_Price!$B$5:$DV$187,G$50,0)),VLOOKUP($E152,ETL_Price!$B$5:$DV$187,G$50,0)/100,"")</f>
        <v>6.5099999999999991E-2</v>
      </c>
      <c r="H152" s="120">
        <f ca="1">IF(ISNUMBER(VLOOKUP($E152,ETL_Price!$B$5:$DV$187,H$50,0)),VLOOKUP($E152,ETL_Price!$B$5:$DV$187,H$50,0)/100,"")</f>
        <v>0.12939999999999999</v>
      </c>
      <c r="I152" s="120">
        <f ca="1">IF(ISNUMBER(VLOOKUP($E152,ETL_Price!$B$5:$DV$187,I$50,0)),VLOOKUP($E152,ETL_Price!$B$5:$DV$187,I$50,0)/100,"")</f>
        <v>0.16829999999999998</v>
      </c>
      <c r="K152" s="85">
        <f ca="1">IF(ISNUMBER(CORREL(ETL_Rtn!$C103:$C162,ETL_Rtn!E103:E162)),CORREL(ETL_Rtn!$C103:$C162,ETL_Rtn!E103:E162),"")</f>
        <v>0.31326769573627988</v>
      </c>
      <c r="L152" s="85">
        <f ca="1">IF(ISNUMBER(CORREL(ETL_Rtn!$C103:$C162,ETL_Rtn!F103:F162)),CORREL(ETL_Rtn!$C103:$C162,ETL_Rtn!F103:F162),"")</f>
        <v>0.12314180366573389</v>
      </c>
      <c r="M152" s="85">
        <f ca="1">IF(ISNUMBER(CORREL(ETL_Rtn!$C103:$C162,ETL_Rtn!G103:G162)),CORREL(ETL_Rtn!$C103:$C162,ETL_Rtn!G103:G162),"")</f>
        <v>0.4860212105508917</v>
      </c>
      <c r="N152" s="85">
        <f ca="1">IF(ISNUMBER(CORREL(ETL_Rtn!$C103:$C162,ETL_Rtn!H103:H162)),CORREL(ETL_Rtn!$C103:$C162,ETL_Rtn!H103:H162),"")</f>
        <v>8.8770659695116091E-2</v>
      </c>
      <c r="O152" s="85">
        <f ca="1">IF(ISNUMBER(CORREL(ETL_Rtn!$C103:$C162,ETL_Rtn!I103:I162)),CORREL(ETL_Rtn!$C103:$C162,ETL_Rtn!I103:I162),"")</f>
        <v>0.82246005580588855</v>
      </c>
      <c r="P152" s="85">
        <f ca="1">IF(ISNUMBER(CORREL(ETL_Rtn!$C103:$C162,ETL_Rtn!J103:J162)),CORREL(ETL_Rtn!$C103:$C162,ETL_Rtn!J103:J162),"")</f>
        <v>0.7876147647076408</v>
      </c>
      <c r="Q152" s="85">
        <f ca="1">IF(ISNUMBER(CORREL(ETL_Rtn!$C103:$C162,ETL_Rtn!K103:K162)),CORREL(ETL_Rtn!$C103:$C162,ETL_Rtn!K103:K162),"")</f>
        <v>0.46754580979393151</v>
      </c>
      <c r="R152" s="85">
        <f ca="1">IF(ISNUMBER(CORREL(ETL_Rtn!$C103:$C162,ETL_Rtn!L103:L162)),CORREL(ETL_Rtn!$C103:$C162,ETL_Rtn!L103:L162),"")</f>
        <v>0.42986750042804611</v>
      </c>
      <c r="S152" s="85">
        <f ca="1">IF(ISNUMBER(CORREL(ETL_Rtn!$C103:$C162,ETL_Rtn!M103:M162)),CORREL(ETL_Rtn!$C103:$C162,ETL_Rtn!M103:M162),"")</f>
        <v>-0.13730001448448337</v>
      </c>
      <c r="T152" s="85">
        <f ca="1">IF(ISNUMBER(CORREL(ETL_Rtn!$C103:$C162,ETL_Rtn!N103:N162)),CORREL(ETL_Rtn!$C103:$C162,ETL_Rtn!N103:N162),"")</f>
        <v>0.26820015144268261</v>
      </c>
      <c r="U152" s="85">
        <f ca="1">IF(ISNUMBER(CORREL(ETL_Rtn!$C103:$C162,ETL_Rtn!O103:O162)),CORREL(ETL_Rtn!$C103:$C162,ETL_Rtn!O103:O162),"")</f>
        <v>1.7995776099434084E-2</v>
      </c>
      <c r="V152" s="85">
        <f ca="1">IF(ISNUMBER(CORREL(ETL_Rtn!$C103:$C162,ETL_Rtn!P103:P162)),CORREL(ETL_Rtn!$C103:$C162,ETL_Rtn!P103:P162),"")</f>
        <v>0.33827073110650269</v>
      </c>
      <c r="W152" s="85">
        <f ca="1">IF(ISNUMBER(CORREL(ETL_Rtn!$C103:$C162,ETL_Rtn!Q103:Q162)),CORREL(ETL_Rtn!$C103:$C162,ETL_Rtn!Q103:Q162),"")</f>
        <v>-3.3122135904588628E-3</v>
      </c>
      <c r="X152" s="85">
        <f ca="1">IF(ISNUMBER(CORREL(ETL_Rtn!$C103:$C162,ETL_Rtn!R103:R162)),CORREL(ETL_Rtn!$C103:$C162,ETL_Rtn!R103:R162),"")</f>
        <v>0.10310918352881521</v>
      </c>
      <c r="Y152" s="85">
        <f ca="1">IF(ISNUMBER(CORREL(ETL_Rtn!$C103:$C162,ETL_Rtn!S103:S162)),CORREL(ETL_Rtn!$C103:$C162,ETL_Rtn!S103:S162),"")</f>
        <v>0.34505377654997044</v>
      </c>
      <c r="Z152" s="85">
        <f ca="1">IF(ISNUMBER(CORREL(ETL_Rtn!$C103:$C162,ETL_Rtn!T103:T162)),CORREL(ETL_Rtn!$C103:$C162,ETL_Rtn!T103:T162),"")</f>
        <v>0.42270859429620639</v>
      </c>
      <c r="AA152" s="85">
        <f ca="1">IF(ISNUMBER(CORREL(ETL_Rtn!$C103:$C162,ETL_Rtn!U103:U162)),CORREL(ETL_Rtn!$C103:$C162,ETL_Rtn!U103:U162),"")</f>
        <v>1.7519060355474375E-3</v>
      </c>
      <c r="AB152" s="85">
        <f ca="1">IF(ISNUMBER(CORREL(ETL_Rtn!$C103:$C162,ETL_Rtn!V103:V162)),CORREL(ETL_Rtn!$C103:$C162,ETL_Rtn!V103:V162),"")</f>
        <v>-0.50822307467551864</v>
      </c>
      <c r="AC152" s="85">
        <f ca="1">IF(ISNUMBER(CORREL(ETL_Rtn!$C103:$C162,ETL_Rtn!W103:W162)),CORREL(ETL_Rtn!$C103:$C162,ETL_Rtn!W103:W162),"")</f>
        <v>-0.13273803042768903</v>
      </c>
      <c r="AD152" s="85">
        <f ca="1">IF(ISNUMBER(CORREL(ETL_Rtn!$C103:$C162,ETL_Rtn!X103:X162)),CORREL(ETL_Rtn!$C103:$C162,ETL_Rtn!X103:X162),"")</f>
        <v>-0.132802651630306</v>
      </c>
      <c r="AE152" s="85">
        <f ca="1">IF(ISNUMBER(CORREL(ETL_Rtn!$C103:$C162,ETL_Rtn!Y103:Y162)),CORREL(ETL_Rtn!$C103:$C162,ETL_Rtn!Y103:Y162),"")</f>
        <v>-0.14403331707995817</v>
      </c>
      <c r="AF152" s="85">
        <f ca="1">IF(ISNUMBER(CORREL(ETL_Rtn!$C103:$C162,ETL_Rtn!Z103:Z162)),CORREL(ETL_Rtn!$C103:$C162,ETL_Rtn!Z103:Z162),"")</f>
        <v>-0.35710282878622596</v>
      </c>
      <c r="AG152" s="85">
        <f ca="1">IF(ISNUMBER(CORREL(ETL_Rtn!$C103:$C162,ETL_Rtn!AA103:AA162)),CORREL(ETL_Rtn!$C103:$C162,ETL_Rtn!AA103:AA162),"")</f>
        <v>-0.38712940386602668</v>
      </c>
      <c r="AH152" s="85">
        <f ca="1">IF(ISNUMBER(CORREL(ETL_Rtn!$C103:$C162,ETL_Rtn!AB103:AB162)),CORREL(ETL_Rtn!$C103:$C162,ETL_Rtn!AB103:AB162),"")</f>
        <v>-0.34274654317453568</v>
      </c>
      <c r="AI152" s="85">
        <f ca="1">IF(ISNUMBER(CORREL(ETL_Rtn!$C103:$C162,ETL_Rtn!AC103:AC162)),CORREL(ETL_Rtn!$C103:$C162,ETL_Rtn!AC103:AC162),"")</f>
        <v>0.10121290288041603</v>
      </c>
      <c r="AJ152" s="85">
        <f ca="1">IF(ISNUMBER(CORREL(ETL_Rtn!$C103:$C162,ETL_Rtn!AD103:AD162)),CORREL(ETL_Rtn!$C103:$C162,ETL_Rtn!AD103:AD162),"")</f>
        <v>8.6969494602351954E-2</v>
      </c>
      <c r="AK152" s="85">
        <f ca="1">IF(ISNUMBER(CORREL(ETL_Rtn!$C103:$C162,ETL_Rtn!AE103:AE162)),CORREL(ETL_Rtn!$C103:$C162,ETL_Rtn!AE103:AE162),"")</f>
        <v>-0.27831337616383373</v>
      </c>
      <c r="AL152" s="85">
        <f ca="1">IF(ISNUMBER(CORREL(ETL_Rtn!$C103:$C162,ETL_Rtn!AF103:AF162)),CORREL(ETL_Rtn!$C103:$C162,ETL_Rtn!AF103:AF162),"")</f>
        <v>-0.27558678782826729</v>
      </c>
      <c r="AM152" s="85">
        <f ca="1">IF(ISNUMBER(CORREL(ETL_Rtn!$C103:$C162,ETL_Rtn!AG103:AG162)),CORREL(ETL_Rtn!$C103:$C162,ETL_Rtn!AG103:AG162),"")</f>
        <v>-0.22695099290135728</v>
      </c>
      <c r="AN152" s="85">
        <f ca="1">IF(ISNUMBER(CORREL(ETL_Rtn!$C103:$C162,ETL_Rtn!AH103:AH162)),CORREL(ETL_Rtn!$C103:$C162,ETL_Rtn!AH103:AH162),"")</f>
        <v>-0.2259833540133476</v>
      </c>
      <c r="AO152" s="85">
        <f ca="1">IF(ISNUMBER(CORREL(ETL_Rtn!$C103:$C162,ETL_Rtn!AI103:AI162)),CORREL(ETL_Rtn!$C103:$C162,ETL_Rtn!AI103:AI162),"")</f>
        <v>-0.32666410983217803</v>
      </c>
      <c r="AP152" s="85">
        <f ca="1">IF(ISNUMBER(CORREL(ETL_Rtn!$C103:$C162,ETL_Rtn!AJ103:AJ162)),CORREL(ETL_Rtn!$C103:$C162,ETL_Rtn!AJ103:AJ162),"")</f>
        <v>-0.25644467720098152</v>
      </c>
      <c r="AQ152" s="85">
        <f ca="1">IF(ISNUMBER(CORREL(ETL_Rtn!$C103:$C162,ETL_Rtn!AK103:AK162)),CORREL(ETL_Rtn!$C103:$C162,ETL_Rtn!AK103:AK162),"")</f>
        <v>-0.27653970181314141</v>
      </c>
      <c r="AR152" s="85">
        <f ca="1">IF(ISNUMBER(CORREL(ETL_Rtn!$C103:$C162,ETL_Rtn!AL103:AL162)),CORREL(ETL_Rtn!$C103:$C162,ETL_Rtn!AL103:AL162),"")</f>
        <v>-0.22666671818654635</v>
      </c>
      <c r="AS152" s="85">
        <f ca="1">IF(ISNUMBER(CORREL(ETL_Rtn!$C103:$C162,ETL_Rtn!AM103:AM162)),CORREL(ETL_Rtn!$C103:$C162,ETL_Rtn!AM103:AM162),"")</f>
        <v>0.27899919873641277</v>
      </c>
      <c r="AT152" s="85">
        <f ca="1">IF(ISNUMBER(CORREL(ETL_Rtn!$C103:$C162,ETL_Rtn!AN103:AN162)),CORREL(ETL_Rtn!$C103:$C162,ETL_Rtn!AN103:AN162),"")</f>
        <v>0.37449949777917485</v>
      </c>
      <c r="AU152" s="85">
        <f ca="1">IF(ISNUMBER(CORREL(ETL_Rtn!$C103:$C162,ETL_Rtn!AO103:AO162)),CORREL(ETL_Rtn!$C103:$C162,ETL_Rtn!AO103:AO162),"")</f>
        <v>-9.6116813643768756E-2</v>
      </c>
      <c r="AV152" s="85">
        <f ca="1">IF(ISNUMBER(CORREL(ETL_Rtn!$C103:$C162,ETL_Rtn!AP103:AP162)),CORREL(ETL_Rtn!$C103:$C162,ETL_Rtn!AP103:AP162),"")</f>
        <v>5.9732892480117539E-2</v>
      </c>
      <c r="AW152" s="85">
        <f ca="1">IF(ISNUMBER(CORREL(ETL_Rtn!$C103:$C162,ETL_Rtn!AQ103:AQ162)),CORREL(ETL_Rtn!$C103:$C162,ETL_Rtn!AQ103:AQ162),"")</f>
        <v>0.26241773649341399</v>
      </c>
      <c r="AX152" s="85">
        <f ca="1">IF(ISNUMBER(CORREL(ETL_Rtn!$C103:$C162,ETL_Rtn!AR103:AR162)),CORREL(ETL_Rtn!$C103:$C162,ETL_Rtn!AR103:AR162),"")</f>
        <v>0.51272224465847149</v>
      </c>
      <c r="AY152" s="85">
        <f ca="1">IF(ISNUMBER(CORREL(ETL_Rtn!$C103:$C162,ETL_Rtn!AS103:AS162)),CORREL(ETL_Rtn!$C103:$C162,ETL_Rtn!AS103:AS162),"")</f>
        <v>-0.16650718651556873</v>
      </c>
      <c r="AZ152" s="85">
        <f ca="1">IF(ISNUMBER(CORREL(ETL_Rtn!$C103:$C162,ETL_Rtn!AT103:AT162)),CORREL(ETL_Rtn!$C103:$C162,ETL_Rtn!AT103:AT162),"")</f>
        <v>0.14938363388093165</v>
      </c>
      <c r="BA152" s="85">
        <f ca="1">IF(ISNUMBER(CORREL(ETL_Rtn!$C103:$C162,ETL_Rtn!AU103:AU162)),CORREL(ETL_Rtn!$C103:$C162,ETL_Rtn!AU103:AU162),"")</f>
        <v>-0.33444158346579717</v>
      </c>
      <c r="BB152" s="85">
        <f ca="1">IF(ISNUMBER(CORREL(ETL_Rtn!$C103:$C162,ETL_Rtn!AV103:AV162)),CORREL(ETL_Rtn!$C103:$C162,ETL_Rtn!AV103:AV162),"")</f>
        <v>-0.27042410960813523</v>
      </c>
      <c r="BC152" s="85">
        <f ca="1">IF(ISNUMBER(CORREL(ETL_Rtn!$C103:$C162,ETL_Rtn!AW103:AW162)),CORREL(ETL_Rtn!$C103:$C162,ETL_Rtn!AW103:AW162),"")</f>
        <v>-0.12856761263538261</v>
      </c>
      <c r="BD152" s="85">
        <f ca="1">IF(ISNUMBER(CORREL(ETL_Rtn!$C103:$C162,ETL_Rtn!AX103:AX162)),CORREL(ETL_Rtn!$C103:$C162,ETL_Rtn!AX103:AX162),"")</f>
        <v>-9.5013740766351738E-3</v>
      </c>
      <c r="BE152" s="85">
        <f ca="1">IF(ISNUMBER(CORREL(ETL_Rtn!$C103:$C162,ETL_Rtn!AY103:AY162)),CORREL(ETL_Rtn!$C103:$C162,ETL_Rtn!AY103:AY162),"")</f>
        <v>-9.4437614378413179E-2</v>
      </c>
      <c r="BF152" s="85">
        <f ca="1">IF(ISNUMBER(CORREL(ETL_Rtn!$C103:$C162,ETL_Rtn!AZ103:AZ162)),CORREL(ETL_Rtn!$C103:$C162,ETL_Rtn!AZ103:AZ162),"")</f>
        <v>-0.29839815380151447</v>
      </c>
      <c r="BG152" s="85">
        <f ca="1">IF(ISNUMBER(CORREL(ETL_Rtn!$C103:$C162,ETL_Rtn!BA103:BA162)),CORREL(ETL_Rtn!$C103:$C162,ETL_Rtn!BA103:BA162),"")</f>
        <v>-0.37115805307405503</v>
      </c>
      <c r="BH152" s="85">
        <f ca="1">IF(ISNUMBER(CORREL(ETL_Rtn!$C103:$C162,ETL_Rtn!BB103:BB162)),CORREL(ETL_Rtn!$C103:$C162,ETL_Rtn!BB103:BB162),"")</f>
        <v>-0.28008806157945837</v>
      </c>
      <c r="BI152" s="85">
        <f ca="1">IF(ISNUMBER(CORREL(ETL_Rtn!$C103:$C162,ETL_Rtn!BC103:BC162)),CORREL(ETL_Rtn!$C103:$C162,ETL_Rtn!BC103:BC162),"")</f>
        <v>-0.18098265594244864</v>
      </c>
      <c r="BJ152" s="85">
        <f ca="1">IF(ISNUMBER(CORREL(ETL_Rtn!$C103:$C162,ETL_Rtn!BD103:BD162)),CORREL(ETL_Rtn!$C103:$C162,ETL_Rtn!BD103:BD162),"")</f>
        <v>-0.44211816070267107</v>
      </c>
      <c r="BK152" s="85">
        <f ca="1">IF(ISNUMBER(CORREL(ETL_Rtn!$C103:$C162,ETL_Rtn!BE103:BE162)),CORREL(ETL_Rtn!$C103:$C162,ETL_Rtn!BE103:BE162),"")</f>
        <v>-0.11585104264807855</v>
      </c>
      <c r="BL152" s="85">
        <f ca="1">IF(ISNUMBER(CORREL(ETL_Rtn!$C103:$C162,ETL_Rtn!BF103:BF162)),CORREL(ETL_Rtn!$C103:$C162,ETL_Rtn!BF103:BF162),"")</f>
        <v>0.17613685694802014</v>
      </c>
      <c r="BM152" s="85">
        <f ca="1">IF(ISNUMBER(CORREL(ETL_Rtn!$C103:$C162,ETL_Rtn!BG103:BG162)),CORREL(ETL_Rtn!$C103:$C162,ETL_Rtn!BG103:BG162),"")</f>
        <v>-0.27147827051032791</v>
      </c>
      <c r="BN152" s="85">
        <f ca="1">IF(ISNUMBER(CORREL(ETL_Rtn!$C103:$C162,ETL_Rtn!BH103:BH162)),CORREL(ETL_Rtn!$C103:$C162,ETL_Rtn!BH103:BH162),"")</f>
        <v>-8.8536163705089391E-2</v>
      </c>
      <c r="BO152" s="85">
        <f ca="1">IF(ISNUMBER(CORREL(ETL_Rtn!$C103:$C162,ETL_Rtn!BI103:BI162)),CORREL(ETL_Rtn!$C103:$C162,ETL_Rtn!BI103:BI162),"")</f>
        <v>-0.17627354540957535</v>
      </c>
      <c r="BP152" s="85">
        <f ca="1">IF(ISNUMBER(CORREL(ETL_Rtn!$C103:$C162,ETL_Rtn!BJ103:BJ162)),CORREL(ETL_Rtn!$C103:$C162,ETL_Rtn!BJ103:BJ162),"")</f>
        <v>-0.29258336595229839</v>
      </c>
      <c r="BQ152" s="85">
        <f ca="1">IF(ISNUMBER(CORREL(ETL_Rtn!$C103:$C162,ETL_Rtn!BK103:BK162)),CORREL(ETL_Rtn!$C103:$C162,ETL_Rtn!BK103:BK162),"")</f>
        <v>0.28701835183862512</v>
      </c>
      <c r="BR152" s="85">
        <f ca="1">IF(ISNUMBER(CORREL(ETL_Rtn!$C103:$C162,ETL_Rtn!BL103:BL162)),CORREL(ETL_Rtn!$C103:$C162,ETL_Rtn!BL103:BL162),"")</f>
        <v>0.1528739302056259</v>
      </c>
      <c r="BS152" s="85">
        <f ca="1">IF(ISNUMBER(CORREL(ETL_Rtn!$C103:$C162,ETL_Rtn!BM103:BM162)),CORREL(ETL_Rtn!$C103:$C162,ETL_Rtn!BM103:BM162),"")</f>
        <v>9.9217176486238512E-2</v>
      </c>
      <c r="BT152" s="85">
        <f ca="1">IF(ISNUMBER(CORREL(ETL_Rtn!$C103:$C162,ETL_Rtn!BN103:BN162)),CORREL(ETL_Rtn!$C103:$C162,ETL_Rtn!BN103:BN162),"")</f>
        <v>0.36401486029744928</v>
      </c>
      <c r="BU152" s="85">
        <f ca="1">IF(ISNUMBER(CORREL(ETL_Rtn!$C103:$C162,ETL_Rtn!BO103:BO162)),CORREL(ETL_Rtn!$C103:$C162,ETL_Rtn!BO103:BO162),"")</f>
        <v>0.15268894361609164</v>
      </c>
      <c r="BV152" s="85">
        <f ca="1">IF(ISNUMBER(CORREL(ETL_Rtn!$C103:$C162,ETL_Rtn!BP103:BP162)),CORREL(ETL_Rtn!$C103:$C162,ETL_Rtn!BP103:BP162),"")</f>
        <v>0.13957486540328223</v>
      </c>
      <c r="BW152" s="85">
        <f ca="1">IF(ISNUMBER(CORREL(ETL_Rtn!$C103:$C162,ETL_Rtn!BQ103:BQ162)),CORREL(ETL_Rtn!$C103:$C162,ETL_Rtn!BQ103:BQ162),"")</f>
        <v>-0.28356917597491332</v>
      </c>
      <c r="BY152" s="85">
        <f ca="1">VLOOKUP($E152,ETL_Price!$B$5:$CB$187,Main!BY$51,0)</f>
        <v>2579.85</v>
      </c>
      <c r="BZ152" s="85">
        <f ca="1">VLOOKUP($E152,ETL_Price!$B$5:$CB$187,Main!BZ$51,0)</f>
        <v>3688.8</v>
      </c>
      <c r="CA152" s="85">
        <f ca="1">VLOOKUP($E152,ETL_Price!$B$5:$CB$187,Main!CA$51,0)</f>
        <v>73823.740000000005</v>
      </c>
      <c r="CB152" s="85">
        <f ca="1">VLOOKUP($E152,ETL_Price!$B$5:$CB$187,Main!CB$51,0)</f>
        <v>22539.119999999999</v>
      </c>
      <c r="CC152" s="85">
        <f ca="1">VLOOKUP($E152,ETL_Price!$B$5:$CB$187,Main!CC$51,0)</f>
        <v>28518.639999999999</v>
      </c>
      <c r="CD152" s="85">
        <f ca="1">VLOOKUP($E152,ETL_Price!$B$5:$CB$187,Main!CD$51,0)</f>
        <v>11598.36</v>
      </c>
      <c r="CE152" s="85">
        <f ca="1">VLOOKUP($E152,ETL_Price!$B$5:$CB$187,Main!CE$51,0)</f>
        <v>2158.0500000000002</v>
      </c>
      <c r="CF152" s="85">
        <f ca="1">VLOOKUP($E152,ETL_Price!$B$5:$CB$187,Main!CF$51,0)</f>
        <v>2399.1</v>
      </c>
      <c r="CG152" s="85">
        <f ca="1">VLOOKUP($E152,ETL_Price!$B$5:$CB$187,Main!CG$51,0)</f>
        <v>213.60570000000001</v>
      </c>
      <c r="CH152" s="85">
        <f ca="1">VLOOKUP($E152,ETL_Price!$B$5:$CB$187,Main!CH$51,0)</f>
        <v>271.74</v>
      </c>
      <c r="CI152" s="85">
        <f ca="1">VLOOKUP($E152,ETL_Price!$B$5:$CB$187,Main!CI$51,0)</f>
        <v>254.64</v>
      </c>
      <c r="CJ152" s="85">
        <f ca="1">VLOOKUP($E152,ETL_Price!$B$5:$CB$187,Main!CJ$51,0)</f>
        <v>227.12</v>
      </c>
      <c r="CK152" s="85">
        <f ca="1">VLOOKUP($E152,ETL_Price!$B$5:$CB$187,Main!CK$51,0)</f>
        <v>225.48480000000001</v>
      </c>
      <c r="CL152" s="85">
        <f ca="1">VLOOKUP($E152,ETL_Price!$B$5:$CB$187,Main!CL$51,0)</f>
        <v>222.76159999999999</v>
      </c>
      <c r="CM152" s="85">
        <f ca="1">VLOOKUP($E152,ETL_Price!$B$5:$CB$187,Main!CM$51,0)</f>
        <v>123.4023</v>
      </c>
      <c r="CN152" s="85">
        <f ca="1">VLOOKUP($E152,ETL_Price!$B$5:$CB$187,Main!CN$51,0)</f>
        <v>219.08539999999999</v>
      </c>
      <c r="CO152" s="85">
        <f ca="1">VLOOKUP($E152,ETL_Price!$B$5:$CB$187,Main!CO$51,0)</f>
        <v>67.86</v>
      </c>
      <c r="CP152" s="85">
        <f ca="1">VLOOKUP($E152,ETL_Price!$B$5:$CB$187,Main!CP$51,0)</f>
        <v>131.88</v>
      </c>
      <c r="CQ152" s="85">
        <f ca="1">VLOOKUP($E152,ETL_Price!$B$5:$CB$187,Main!CQ$51,0)</f>
        <v>478.20400000000001</v>
      </c>
      <c r="CR152" s="85">
        <f ca="1">VLOOKUP($E152,ETL_Price!$B$5:$CB$187,Main!CR$51,0)</f>
        <v>215.34639999999999</v>
      </c>
      <c r="CS152" s="85">
        <f ca="1">VLOOKUP($E152,ETL_Price!$B$5:$CB$187,Main!CS$51,0)</f>
        <v>254.43969999999999</v>
      </c>
      <c r="CT152" s="85">
        <f ca="1">VLOOKUP($E152,ETL_Price!$B$5:$CB$187,Main!CT$51,0)</f>
        <v>2042.32</v>
      </c>
      <c r="CU152" s="85">
        <f ca="1">VLOOKUP($E152,ETL_Price!$B$5:$CB$187,Main!CU$51,0)</f>
        <v>2198.9699999999998</v>
      </c>
      <c r="CV152" s="85">
        <f ca="1">VLOOKUP($E152,ETL_Price!$B$5:$CB$187,Main!CV$51,0)</f>
        <v>2884.09</v>
      </c>
      <c r="CW152" s="85">
        <f ca="1">VLOOKUP($E152,ETL_Price!$B$5:$CB$187,Main!CW$51,0)</f>
        <v>149.65770000000001</v>
      </c>
      <c r="CX152" s="85">
        <f ca="1">VLOOKUP($E152,ETL_Price!$B$5:$CB$187,Main!CX$51,0)</f>
        <v>1304.6840999999999</v>
      </c>
      <c r="CY152" s="85">
        <f ca="1">VLOOKUP($E152,ETL_Price!$B$5:$CB$187,Main!CY$51,0)</f>
        <v>214.7218</v>
      </c>
      <c r="CZ152" s="85">
        <f ca="1">VLOOKUP($E152,ETL_Price!$B$5:$CB$187,Main!CZ$51,0)</f>
        <v>191.3305</v>
      </c>
      <c r="DA152" s="85">
        <f ca="1">VLOOKUP($E152,ETL_Price!$B$5:$CB$187,Main!DA$51,0)</f>
        <v>287.51909999999998</v>
      </c>
      <c r="DB152" s="85">
        <f ca="1">VLOOKUP($E152,ETL_Price!$B$5:$CB$187,Main!DB$51,0)</f>
        <v>203.809</v>
      </c>
      <c r="DC152" s="85">
        <f ca="1">VLOOKUP($E152,ETL_Price!$B$5:$CB$187,Main!DC$51,0)</f>
        <v>203.73759999999999</v>
      </c>
      <c r="DD152" s="85">
        <f ca="1">VLOOKUP($E152,ETL_Price!$B$5:$CB$187,Main!DD$51,0)</f>
        <v>225.80789999999999</v>
      </c>
      <c r="DE152" s="85">
        <f ca="1">VLOOKUP($E152,ETL_Price!$B$5:$CB$187,Main!DE$51,0)</f>
        <v>219.8252</v>
      </c>
      <c r="DF152" s="85">
        <f ca="1">VLOOKUP($E152,ETL_Price!$B$5:$CB$187,Main!DF$51,0)</f>
        <v>285.2647</v>
      </c>
      <c r="DG152" s="85">
        <f ca="1">VLOOKUP($E152,ETL_Price!$B$5:$CB$187,Main!DG$51,0)</f>
        <v>2.3449999999999998</v>
      </c>
      <c r="DH152" s="85">
        <f ca="1">VLOOKUP($E152,ETL_Price!$B$5:$CB$187,Main!DH$51,0)</f>
        <v>0.372</v>
      </c>
      <c r="DI152" s="85">
        <f ca="1">VLOOKUP($E152,ETL_Price!$B$5:$CB$187,Main!DI$51,0)</f>
        <v>1.8155999999999999</v>
      </c>
      <c r="DJ152" s="85">
        <f ca="1">VLOOKUP($E152,ETL_Price!$B$5:$CB$187,Main!DJ$51,0)</f>
        <v>1.8818999999999999</v>
      </c>
      <c r="DK152" s="85">
        <f ca="1">VLOOKUP($E152,ETL_Price!$B$5:$CB$187,Main!DK$51,0)</f>
        <v>2.2414999999999998</v>
      </c>
      <c r="DL152" s="85">
        <f ca="1">VLOOKUP($E152,ETL_Price!$B$5:$CB$187,Main!DL$51,0)</f>
        <v>1.3460000000000001</v>
      </c>
      <c r="DM152" s="85">
        <f ca="1">VLOOKUP($E152,ETL_Price!$B$5:$CB$187,Main!DM$51,0)</f>
        <v>38.721699999999998</v>
      </c>
      <c r="DN152" s="85">
        <f ca="1">VLOOKUP($E152,ETL_Price!$B$5:$CB$187,Main!DN$51,0)</f>
        <v>-1.8</v>
      </c>
      <c r="DO152" s="85">
        <f ca="1">VLOOKUP($E152,ETL_Price!$B$5:$CB$187,Main!DO$51,0)</f>
        <v>224.70599999999999</v>
      </c>
      <c r="DP152" s="85">
        <f ca="1">VLOOKUP($E152,ETL_Price!$B$5:$CB$187,Main!DP$51,0)</f>
        <v>113.929</v>
      </c>
      <c r="DQ152" s="85">
        <f ca="1">VLOOKUP($E152,ETL_Price!$B$5:$CB$187,Main!DQ$51,0)</f>
        <v>52.98</v>
      </c>
      <c r="DR152" s="85">
        <f ca="1">VLOOKUP($E152,ETL_Price!$B$5:$CB$187,Main!DR$51,0)</f>
        <v>313.56299999999999</v>
      </c>
      <c r="DS152" s="85">
        <f ca="1">VLOOKUP($E152,ETL_Price!$B$5:$CB$187,Main!DS$51,0)</f>
        <v>174.24700000000001</v>
      </c>
      <c r="DT152" s="85">
        <f ca="1">VLOOKUP($E152,ETL_Price!$B$5:$CB$187,Main!DT$51,0)</f>
        <v>223.5043</v>
      </c>
      <c r="DU152" s="85">
        <f ca="1">VLOOKUP($E152,ETL_Price!$B$5:$CB$187,Main!DU$51,0)</f>
        <v>158.52539999999999</v>
      </c>
      <c r="DV152" s="85">
        <f ca="1">VLOOKUP($E152,ETL_Price!$B$5:$CB$187,Main!DV$51,0)</f>
        <v>434.67959999999999</v>
      </c>
      <c r="DW152" s="85">
        <f ca="1">VLOOKUP($E152,ETL_Price!$B$5:$CB$187,Main!DW$51,0)</f>
        <v>9.93</v>
      </c>
      <c r="DX152" s="85">
        <f ca="1">VLOOKUP($E152,ETL_Price!$B$5:$CB$187,Main!DX$51,0)</f>
        <v>15.85</v>
      </c>
      <c r="DY152" s="85">
        <f ca="1">VLOOKUP($E152,ETL_Price!$B$5:$CB$187,Main!DY$51,0)</f>
        <v>7.3</v>
      </c>
      <c r="DZ152" s="85">
        <f ca="1">VLOOKUP($E152,ETL_Price!$B$5:$CB$187,Main!DZ$51,0)</f>
        <v>5.1825000000000001</v>
      </c>
      <c r="EA152" s="85">
        <f ca="1">VLOOKUP($E152,ETL_Price!$B$5:$CB$187,Main!EA$51,0)</f>
        <v>1278.0999999999999</v>
      </c>
      <c r="EB152" s="85">
        <f ca="1">VLOOKUP($E152,ETL_Price!$B$5:$CB$187,Main!EB$51,0)</f>
        <v>17.137</v>
      </c>
      <c r="EC152" s="85">
        <f ca="1">VLOOKUP($E152,ETL_Price!$B$5:$CB$187,Main!EC$51,0)</f>
        <v>54.54</v>
      </c>
      <c r="ED152" s="85">
        <f ca="1">VLOOKUP($E152,ETL_Price!$B$5:$CB$187,Main!ED$51,0)</f>
        <v>6.6067999999999998</v>
      </c>
      <c r="EE152" s="85">
        <f ca="1">VLOOKUP($E152,ETL_Price!$B$5:$CB$187,Main!EE$51,0)</f>
        <v>107.95</v>
      </c>
      <c r="EF152" s="85">
        <f ca="1">VLOOKUP($E152,ETL_Price!$B$5:$CB$187,Main!EF$51,0)</f>
        <v>1.1657999999999999</v>
      </c>
      <c r="EG152" s="85">
        <f ca="1">VLOOKUP($E152,ETL_Price!$B$5:$CB$187,Main!EG$51,0)</f>
        <v>1.3059000000000001</v>
      </c>
      <c r="EH152" s="85">
        <f ca="1">VLOOKUP($E152,ETL_Price!$B$5:$CB$187,Main!EH$51,0)</f>
        <v>114.08</v>
      </c>
      <c r="EI152" s="85">
        <f ca="1">VLOOKUP($E152,ETL_Price!$B$5:$CB$187,Main!EI$51,0)</f>
        <v>58.169800000000002</v>
      </c>
      <c r="EJ152" s="85">
        <f ca="1">VLOOKUP($E152,ETL_Price!$B$5:$CB$187,Main!EJ$51,0)</f>
        <v>13.9719</v>
      </c>
      <c r="EK152" s="85">
        <f ca="1">VLOOKUP($E152,ETL_Price!$B$5:$CB$187,Main!EK$51,0)</f>
        <v>3.2667000000000002</v>
      </c>
    </row>
    <row r="153" spans="3:141">
      <c r="C153" s="85">
        <f>MATCH(E153,ETL_Price!$B$5:$B$187,0)</f>
        <v>100</v>
      </c>
      <c r="E153" s="119">
        <f>IF(ISNUMBER(Equities!$C105),Equities!B105,"")</f>
        <v>43040</v>
      </c>
      <c r="F153" s="120">
        <f ca="1">IF(ISNUMBER(OFFSET(INDIRECT($F$50),Main!$C153,1)),OFFSET(INDIRECT($F$50),Main!$C153,1)/100,"")</f>
        <v>0.141233</v>
      </c>
      <c r="G153" s="120">
        <f ca="1">IF(ISNUMBER(VLOOKUP($E153,ETL_Price!$B$5:$DV$187,G$50,0)),VLOOKUP($E153,ETL_Price!$B$5:$DV$187,G$50,0)/100,"")</f>
        <v>7.2800000000000004E-2</v>
      </c>
      <c r="H153" s="120">
        <f ca="1">IF(ISNUMBER(VLOOKUP($E153,ETL_Price!$B$5:$DV$187,H$50,0)),VLOOKUP($E153,ETL_Price!$B$5:$DV$187,H$50,0)/100,"")</f>
        <v>0.12970000000000001</v>
      </c>
      <c r="I153" s="120">
        <f ca="1">IF(ISNUMBER(VLOOKUP($E153,ETL_Price!$B$5:$DV$187,I$50,0)),VLOOKUP($E153,ETL_Price!$B$5:$DV$187,I$50,0)/100,"")</f>
        <v>0.1681</v>
      </c>
      <c r="K153" s="85">
        <f ca="1">IF(ISNUMBER(CORREL(ETL_Rtn!$C104:$C163,ETL_Rtn!E104:E163)),CORREL(ETL_Rtn!$C104:$C163,ETL_Rtn!E104:E163),"")</f>
        <v>0.31096368377069006</v>
      </c>
      <c r="L153" s="85">
        <f ca="1">IF(ISNUMBER(CORREL(ETL_Rtn!$C104:$C163,ETL_Rtn!F104:F163)),CORREL(ETL_Rtn!$C104:$C163,ETL_Rtn!F104:F163),"")</f>
        <v>0.11486393775476234</v>
      </c>
      <c r="M153" s="85">
        <f ca="1">IF(ISNUMBER(CORREL(ETL_Rtn!$C104:$C163,ETL_Rtn!G104:G163)),CORREL(ETL_Rtn!$C104:$C163,ETL_Rtn!G104:G163),"")</f>
        <v>0.48762626020486066</v>
      </c>
      <c r="N153" s="85">
        <f ca="1">IF(ISNUMBER(CORREL(ETL_Rtn!$C104:$C163,ETL_Rtn!H104:H163)),CORREL(ETL_Rtn!$C104:$C163,ETL_Rtn!H104:H163),"")</f>
        <v>9.2740363720140911E-2</v>
      </c>
      <c r="O153" s="85">
        <f ca="1">IF(ISNUMBER(CORREL(ETL_Rtn!$C104:$C163,ETL_Rtn!I104:I163)),CORREL(ETL_Rtn!$C104:$C163,ETL_Rtn!I104:I163),"")</f>
        <v>0.82189042108941002</v>
      </c>
      <c r="P153" s="85">
        <f ca="1">IF(ISNUMBER(CORREL(ETL_Rtn!$C104:$C163,ETL_Rtn!J104:J163)),CORREL(ETL_Rtn!$C104:$C163,ETL_Rtn!J104:J163),"")</f>
        <v>0.78686882253625878</v>
      </c>
      <c r="Q153" s="85">
        <f ca="1">IF(ISNUMBER(CORREL(ETL_Rtn!$C104:$C163,ETL_Rtn!K104:K163)),CORREL(ETL_Rtn!$C104:$C163,ETL_Rtn!K104:K163),"")</f>
        <v>0.46883183039770898</v>
      </c>
      <c r="R153" s="85">
        <f ca="1">IF(ISNUMBER(CORREL(ETL_Rtn!$C104:$C163,ETL_Rtn!L104:L163)),CORREL(ETL_Rtn!$C104:$C163,ETL_Rtn!L104:L163),"")</f>
        <v>0.42763522201909465</v>
      </c>
      <c r="S153" s="85">
        <f ca="1">IF(ISNUMBER(CORREL(ETL_Rtn!$C104:$C163,ETL_Rtn!M104:M163)),CORREL(ETL_Rtn!$C104:$C163,ETL_Rtn!M104:M163),"")</f>
        <v>-0.13810004221614111</v>
      </c>
      <c r="T153" s="85">
        <f ca="1">IF(ISNUMBER(CORREL(ETL_Rtn!$C104:$C163,ETL_Rtn!N104:N163)),CORREL(ETL_Rtn!$C104:$C163,ETL_Rtn!N104:N163),"")</f>
        <v>0.26958023175866286</v>
      </c>
      <c r="U153" s="85">
        <f ca="1">IF(ISNUMBER(CORREL(ETL_Rtn!$C104:$C163,ETL_Rtn!O104:O163)),CORREL(ETL_Rtn!$C104:$C163,ETL_Rtn!O104:O163),"")</f>
        <v>3.3548581094101221E-2</v>
      </c>
      <c r="V153" s="85">
        <f ca="1">IF(ISNUMBER(CORREL(ETL_Rtn!$C104:$C163,ETL_Rtn!P104:P163)),CORREL(ETL_Rtn!$C104:$C163,ETL_Rtn!P104:P163),"")</f>
        <v>0.33553962753245792</v>
      </c>
      <c r="W153" s="85">
        <f ca="1">IF(ISNUMBER(CORREL(ETL_Rtn!$C104:$C163,ETL_Rtn!Q104:Q163)),CORREL(ETL_Rtn!$C104:$C163,ETL_Rtn!Q104:Q163),"")</f>
        <v>-6.7770526483814384E-3</v>
      </c>
      <c r="X153" s="85">
        <f ca="1">IF(ISNUMBER(CORREL(ETL_Rtn!$C104:$C163,ETL_Rtn!R104:R163)),CORREL(ETL_Rtn!$C104:$C163,ETL_Rtn!R104:R163),"")</f>
        <v>9.5848621630138561E-2</v>
      </c>
      <c r="Y153" s="85">
        <f ca="1">IF(ISNUMBER(CORREL(ETL_Rtn!$C104:$C163,ETL_Rtn!S104:S163)),CORREL(ETL_Rtn!$C104:$C163,ETL_Rtn!S104:S163),"")</f>
        <v>0.36932934345987722</v>
      </c>
      <c r="Z153" s="85">
        <f ca="1">IF(ISNUMBER(CORREL(ETL_Rtn!$C104:$C163,ETL_Rtn!T104:T163)),CORREL(ETL_Rtn!$C104:$C163,ETL_Rtn!T104:T163),"")</f>
        <v>0.42058293730466662</v>
      </c>
      <c r="AA153" s="85">
        <f ca="1">IF(ISNUMBER(CORREL(ETL_Rtn!$C104:$C163,ETL_Rtn!U104:U163)),CORREL(ETL_Rtn!$C104:$C163,ETL_Rtn!U104:U163),"")</f>
        <v>-1.4677620221316284E-3</v>
      </c>
      <c r="AB153" s="85">
        <f ca="1">IF(ISNUMBER(CORREL(ETL_Rtn!$C104:$C163,ETL_Rtn!V104:V163)),CORREL(ETL_Rtn!$C104:$C163,ETL_Rtn!V104:V163),"")</f>
        <v>-0.50598971691021255</v>
      </c>
      <c r="AC153" s="85">
        <f ca="1">IF(ISNUMBER(CORREL(ETL_Rtn!$C104:$C163,ETL_Rtn!W104:W163)),CORREL(ETL_Rtn!$C104:$C163,ETL_Rtn!W104:W163),"")</f>
        <v>-0.12397947919206155</v>
      </c>
      <c r="AD153" s="85">
        <f ca="1">IF(ISNUMBER(CORREL(ETL_Rtn!$C104:$C163,ETL_Rtn!X104:X163)),CORREL(ETL_Rtn!$C104:$C163,ETL_Rtn!X104:X163),"")</f>
        <v>-0.12456599655290296</v>
      </c>
      <c r="AE153" s="85">
        <f ca="1">IF(ISNUMBER(CORREL(ETL_Rtn!$C104:$C163,ETL_Rtn!Y104:Y163)),CORREL(ETL_Rtn!$C104:$C163,ETL_Rtn!Y104:Y163),"")</f>
        <v>-0.13634107043419194</v>
      </c>
      <c r="AF153" s="85">
        <f ca="1">IF(ISNUMBER(CORREL(ETL_Rtn!$C104:$C163,ETL_Rtn!Z104:Z163)),CORREL(ETL_Rtn!$C104:$C163,ETL_Rtn!Z104:Z163),"")</f>
        <v>-0.35315639394176052</v>
      </c>
      <c r="AG153" s="85">
        <f ca="1">IF(ISNUMBER(CORREL(ETL_Rtn!$C104:$C163,ETL_Rtn!AA104:AA163)),CORREL(ETL_Rtn!$C104:$C163,ETL_Rtn!AA104:AA163),"")</f>
        <v>-0.38424397992714027</v>
      </c>
      <c r="AH153" s="85">
        <f ca="1">IF(ISNUMBER(CORREL(ETL_Rtn!$C104:$C163,ETL_Rtn!AB104:AB163)),CORREL(ETL_Rtn!$C104:$C163,ETL_Rtn!AB104:AB163),"")</f>
        <v>-0.33910526100819838</v>
      </c>
      <c r="AI153" s="85">
        <f ca="1">IF(ISNUMBER(CORREL(ETL_Rtn!$C104:$C163,ETL_Rtn!AC104:AC163)),CORREL(ETL_Rtn!$C104:$C163,ETL_Rtn!AC104:AC163),"")</f>
        <v>0.1138307296532686</v>
      </c>
      <c r="AJ153" s="85">
        <f ca="1">IF(ISNUMBER(CORREL(ETL_Rtn!$C104:$C163,ETL_Rtn!AD104:AD163)),CORREL(ETL_Rtn!$C104:$C163,ETL_Rtn!AD104:AD163),"")</f>
        <v>9.4824628300048328E-2</v>
      </c>
      <c r="AK153" s="85">
        <f ca="1">IF(ISNUMBER(CORREL(ETL_Rtn!$C104:$C163,ETL_Rtn!AE104:AE163)),CORREL(ETL_Rtn!$C104:$C163,ETL_Rtn!AE104:AE163),"")</f>
        <v>-0.27549073520310841</v>
      </c>
      <c r="AL153" s="85">
        <f ca="1">IF(ISNUMBER(CORREL(ETL_Rtn!$C104:$C163,ETL_Rtn!AF104:AF163)),CORREL(ETL_Rtn!$C104:$C163,ETL_Rtn!AF104:AF163),"")</f>
        <v>-0.27295190072446252</v>
      </c>
      <c r="AM153" s="85">
        <f ca="1">IF(ISNUMBER(CORREL(ETL_Rtn!$C104:$C163,ETL_Rtn!AG104:AG163)),CORREL(ETL_Rtn!$C104:$C163,ETL_Rtn!AG104:AG163),"")</f>
        <v>-0.2227555747755679</v>
      </c>
      <c r="AN153" s="85">
        <f ca="1">IF(ISNUMBER(CORREL(ETL_Rtn!$C104:$C163,ETL_Rtn!AH104:AH163)),CORREL(ETL_Rtn!$C104:$C163,ETL_Rtn!AH104:AH163),"")</f>
        <v>-0.22466019398477211</v>
      </c>
      <c r="AO153" s="85">
        <f ca="1">IF(ISNUMBER(CORREL(ETL_Rtn!$C104:$C163,ETL_Rtn!AI104:AI163)),CORREL(ETL_Rtn!$C104:$C163,ETL_Rtn!AI104:AI163),"")</f>
        <v>-0.32353796855899614</v>
      </c>
      <c r="AP153" s="85">
        <f ca="1">IF(ISNUMBER(CORREL(ETL_Rtn!$C104:$C163,ETL_Rtn!AJ104:AJ163)),CORREL(ETL_Rtn!$C104:$C163,ETL_Rtn!AJ104:AJ163),"")</f>
        <v>-0.25351228423187527</v>
      </c>
      <c r="AQ153" s="85">
        <f ca="1">IF(ISNUMBER(CORREL(ETL_Rtn!$C104:$C163,ETL_Rtn!AK104:AK163)),CORREL(ETL_Rtn!$C104:$C163,ETL_Rtn!AK104:AK163),"")</f>
        <v>-0.27475236801058628</v>
      </c>
      <c r="AR153" s="85">
        <f ca="1">IF(ISNUMBER(CORREL(ETL_Rtn!$C104:$C163,ETL_Rtn!AL104:AL163)),CORREL(ETL_Rtn!$C104:$C163,ETL_Rtn!AL104:AL163),"")</f>
        <v>-0.22289457023817491</v>
      </c>
      <c r="AS153" s="85">
        <f ca="1">IF(ISNUMBER(CORREL(ETL_Rtn!$C104:$C163,ETL_Rtn!AM104:AM163)),CORREL(ETL_Rtn!$C104:$C163,ETL_Rtn!AM104:AM163),"")</f>
        <v>0.27367999449103209</v>
      </c>
      <c r="AT153" s="85">
        <f ca="1">IF(ISNUMBER(CORREL(ETL_Rtn!$C104:$C163,ETL_Rtn!AN104:AN163)),CORREL(ETL_Rtn!$C104:$C163,ETL_Rtn!AN104:AN163),"")</f>
        <v>0.37535548236114374</v>
      </c>
      <c r="AU153" s="85">
        <f ca="1">IF(ISNUMBER(CORREL(ETL_Rtn!$C104:$C163,ETL_Rtn!AO104:AO163)),CORREL(ETL_Rtn!$C104:$C163,ETL_Rtn!AO104:AO163),"")</f>
        <v>-9.9963097266835318E-2</v>
      </c>
      <c r="AV153" s="85">
        <f ca="1">IF(ISNUMBER(CORREL(ETL_Rtn!$C104:$C163,ETL_Rtn!AP104:AP163)),CORREL(ETL_Rtn!$C104:$C163,ETL_Rtn!AP104:AP163),"")</f>
        <v>5.5419022403972645E-2</v>
      </c>
      <c r="AW153" s="85">
        <f ca="1">IF(ISNUMBER(CORREL(ETL_Rtn!$C104:$C163,ETL_Rtn!AQ104:AQ163)),CORREL(ETL_Rtn!$C104:$C163,ETL_Rtn!AQ104:AQ163),"")</f>
        <v>0.25939738773133403</v>
      </c>
      <c r="AX153" s="85">
        <f ca="1">IF(ISNUMBER(CORREL(ETL_Rtn!$C104:$C163,ETL_Rtn!AR104:AR163)),CORREL(ETL_Rtn!$C104:$C163,ETL_Rtn!AR104:AR163),"")</f>
        <v>0.5112550421889871</v>
      </c>
      <c r="AY153" s="85">
        <f ca="1">IF(ISNUMBER(CORREL(ETL_Rtn!$C104:$C163,ETL_Rtn!AS104:AS163)),CORREL(ETL_Rtn!$C104:$C163,ETL_Rtn!AS104:AS163),"")</f>
        <v>-0.16930633282585833</v>
      </c>
      <c r="AZ153" s="85">
        <f ca="1">IF(ISNUMBER(CORREL(ETL_Rtn!$C104:$C163,ETL_Rtn!AT104:AT163)),CORREL(ETL_Rtn!$C104:$C163,ETL_Rtn!AT104:AT163),"")</f>
        <v>0.14292693175963242</v>
      </c>
      <c r="BA153" s="85">
        <f ca="1">IF(ISNUMBER(CORREL(ETL_Rtn!$C104:$C163,ETL_Rtn!AU104:AU163)),CORREL(ETL_Rtn!$C104:$C163,ETL_Rtn!AU104:AU163),"")</f>
        <v>-0.33012086754909564</v>
      </c>
      <c r="BB153" s="85">
        <f ca="1">IF(ISNUMBER(CORREL(ETL_Rtn!$C104:$C163,ETL_Rtn!AV104:AV163)),CORREL(ETL_Rtn!$C104:$C163,ETL_Rtn!AV104:AV163),"")</f>
        <v>-0.26880423533242487</v>
      </c>
      <c r="BC153" s="85">
        <f ca="1">IF(ISNUMBER(CORREL(ETL_Rtn!$C104:$C163,ETL_Rtn!AW104:AW163)),CORREL(ETL_Rtn!$C104:$C163,ETL_Rtn!AW104:AW163),"")</f>
        <v>-0.12622016047298953</v>
      </c>
      <c r="BD153" s="85">
        <f ca="1">IF(ISNUMBER(CORREL(ETL_Rtn!$C104:$C163,ETL_Rtn!AX104:AX163)),CORREL(ETL_Rtn!$C104:$C163,ETL_Rtn!AX104:AX163),"")</f>
        <v>-1.730671410911127E-4</v>
      </c>
      <c r="BE153" s="85">
        <f ca="1">IF(ISNUMBER(CORREL(ETL_Rtn!$C104:$C163,ETL_Rtn!AY104:AY163)),CORREL(ETL_Rtn!$C104:$C163,ETL_Rtn!AY104:AY163),"")</f>
        <v>-9.9441025916269063E-2</v>
      </c>
      <c r="BF153" s="85">
        <f ca="1">IF(ISNUMBER(CORREL(ETL_Rtn!$C104:$C163,ETL_Rtn!AZ104:AZ163)),CORREL(ETL_Rtn!$C104:$C163,ETL_Rtn!AZ104:AZ163),"")</f>
        <v>-0.29370685389336254</v>
      </c>
      <c r="BG153" s="85">
        <f ca="1">IF(ISNUMBER(CORREL(ETL_Rtn!$C104:$C163,ETL_Rtn!BA104:BA163)),CORREL(ETL_Rtn!$C104:$C163,ETL_Rtn!BA104:BA163),"")</f>
        <v>-0.37111957779341687</v>
      </c>
      <c r="BH153" s="85">
        <f ca="1">IF(ISNUMBER(CORREL(ETL_Rtn!$C104:$C163,ETL_Rtn!BB104:BB163)),CORREL(ETL_Rtn!$C104:$C163,ETL_Rtn!BB104:BB163),"")</f>
        <v>-0.27512380296867339</v>
      </c>
      <c r="BI153" s="85">
        <f ca="1">IF(ISNUMBER(CORREL(ETL_Rtn!$C104:$C163,ETL_Rtn!BC104:BC163)),CORREL(ETL_Rtn!$C104:$C163,ETL_Rtn!BC104:BC163),"")</f>
        <v>-0.18958901233601699</v>
      </c>
      <c r="BJ153" s="85">
        <f ca="1">IF(ISNUMBER(CORREL(ETL_Rtn!$C104:$C163,ETL_Rtn!BD104:BD163)),CORREL(ETL_Rtn!$C104:$C163,ETL_Rtn!BD104:BD163),"")</f>
        <v>-0.45633882191877145</v>
      </c>
      <c r="BK153" s="85">
        <f ca="1">IF(ISNUMBER(CORREL(ETL_Rtn!$C104:$C163,ETL_Rtn!BE104:BE163)),CORREL(ETL_Rtn!$C104:$C163,ETL_Rtn!BE104:BE163),"")</f>
        <v>-0.12222488957453849</v>
      </c>
      <c r="BL153" s="85">
        <f ca="1">IF(ISNUMBER(CORREL(ETL_Rtn!$C104:$C163,ETL_Rtn!BF104:BF163)),CORREL(ETL_Rtn!$C104:$C163,ETL_Rtn!BF104:BF163),"")</f>
        <v>0.17898989874743212</v>
      </c>
      <c r="BM153" s="85">
        <f ca="1">IF(ISNUMBER(CORREL(ETL_Rtn!$C104:$C163,ETL_Rtn!BG104:BG163)),CORREL(ETL_Rtn!$C104:$C163,ETL_Rtn!BG104:BG163),"")</f>
        <v>-0.27018043546157355</v>
      </c>
      <c r="BN153" s="85">
        <f ca="1">IF(ISNUMBER(CORREL(ETL_Rtn!$C104:$C163,ETL_Rtn!BH104:BH163)),CORREL(ETL_Rtn!$C104:$C163,ETL_Rtn!BH104:BH163),"")</f>
        <v>-9.1888931946808888E-2</v>
      </c>
      <c r="BO153" s="85">
        <f ca="1">IF(ISNUMBER(CORREL(ETL_Rtn!$C104:$C163,ETL_Rtn!BI104:BI163)),CORREL(ETL_Rtn!$C104:$C163,ETL_Rtn!BI104:BI163),"")</f>
        <v>-0.1751725233333154</v>
      </c>
      <c r="BP153" s="85">
        <f ca="1">IF(ISNUMBER(CORREL(ETL_Rtn!$C104:$C163,ETL_Rtn!BJ104:BJ163)),CORREL(ETL_Rtn!$C104:$C163,ETL_Rtn!BJ104:BJ163),"")</f>
        <v>-0.29512916725679572</v>
      </c>
      <c r="BQ153" s="85">
        <f ca="1">IF(ISNUMBER(CORREL(ETL_Rtn!$C104:$C163,ETL_Rtn!BK104:BK163)),CORREL(ETL_Rtn!$C104:$C163,ETL_Rtn!BK104:BK163),"")</f>
        <v>0.29062987817849256</v>
      </c>
      <c r="BR153" s="85">
        <f ca="1">IF(ISNUMBER(CORREL(ETL_Rtn!$C104:$C163,ETL_Rtn!BL104:BL163)),CORREL(ETL_Rtn!$C104:$C163,ETL_Rtn!BL104:BL163),"")</f>
        <v>0.1659056107191017</v>
      </c>
      <c r="BS153" s="85">
        <f ca="1">IF(ISNUMBER(CORREL(ETL_Rtn!$C104:$C163,ETL_Rtn!BM104:BM163)),CORREL(ETL_Rtn!$C104:$C163,ETL_Rtn!BM104:BM163),"")</f>
        <v>8.239408281271475E-2</v>
      </c>
      <c r="BT153" s="85">
        <f ca="1">IF(ISNUMBER(CORREL(ETL_Rtn!$C104:$C163,ETL_Rtn!BN104:BN163)),CORREL(ETL_Rtn!$C104:$C163,ETL_Rtn!BN104:BN163),"")</f>
        <v>0.36107674248033012</v>
      </c>
      <c r="BU153" s="85">
        <f ca="1">IF(ISNUMBER(CORREL(ETL_Rtn!$C104:$C163,ETL_Rtn!BO104:BO163)),CORREL(ETL_Rtn!$C104:$C163,ETL_Rtn!BO104:BO163),"")</f>
        <v>0.14754308596925877</v>
      </c>
      <c r="BV153" s="85">
        <f ca="1">IF(ISNUMBER(CORREL(ETL_Rtn!$C104:$C163,ETL_Rtn!BP104:BP163)),CORREL(ETL_Rtn!$C104:$C163,ETL_Rtn!BP104:BP163),"")</f>
        <v>0.13156692112878668</v>
      </c>
      <c r="BW153" s="85">
        <f ca="1">IF(ISNUMBER(CORREL(ETL_Rtn!$C104:$C163,ETL_Rtn!BQ104:BQ163)),CORREL(ETL_Rtn!$C104:$C163,ETL_Rtn!BQ104:BQ163),"")</f>
        <v>-0.28643373601231259</v>
      </c>
      <c r="BY153" s="85">
        <f ca="1">VLOOKUP($E153,ETL_Price!$B$5:$CB$187,Main!BY$51,0)</f>
        <v>2579.36</v>
      </c>
      <c r="BZ153" s="85">
        <f ca="1">VLOOKUP($E153,ETL_Price!$B$5:$CB$187,Main!BZ$51,0)</f>
        <v>3697.4</v>
      </c>
      <c r="CA153" s="85">
        <f ca="1">VLOOKUP($E153,ETL_Price!$B$5:$CB$187,Main!CA$51,0)</f>
        <v>73823.740000000005</v>
      </c>
      <c r="CB153" s="85">
        <f ca="1">VLOOKUP($E153,ETL_Price!$B$5:$CB$187,Main!CB$51,0)</f>
        <v>22420.080000000002</v>
      </c>
      <c r="CC153" s="85">
        <f ca="1">VLOOKUP($E153,ETL_Price!$B$5:$CB$187,Main!CC$51,0)</f>
        <v>28594.06</v>
      </c>
      <c r="CD153" s="85">
        <f ca="1">VLOOKUP($E153,ETL_Price!$B$5:$CB$187,Main!CD$51,0)</f>
        <v>11636.49</v>
      </c>
      <c r="CE153" s="85">
        <f ca="1">VLOOKUP($E153,ETL_Price!$B$5:$CB$187,Main!CE$51,0)</f>
        <v>2153.61</v>
      </c>
      <c r="CF153" s="85">
        <f ca="1">VLOOKUP($E153,ETL_Price!$B$5:$CB$187,Main!CF$51,0)</f>
        <v>2398.84</v>
      </c>
      <c r="CG153" s="85">
        <f ca="1">VLOOKUP($E153,ETL_Price!$B$5:$CB$187,Main!CG$51,0)</f>
        <v>213.4776</v>
      </c>
      <c r="CH153" s="85">
        <f ca="1">VLOOKUP($E153,ETL_Price!$B$5:$CB$187,Main!CH$51,0)</f>
        <v>271.29000000000002</v>
      </c>
      <c r="CI153" s="85">
        <f ca="1">VLOOKUP($E153,ETL_Price!$B$5:$CB$187,Main!CI$51,0)</f>
        <v>253.6</v>
      </c>
      <c r="CJ153" s="85">
        <f ca="1">VLOOKUP($E153,ETL_Price!$B$5:$CB$187,Main!CJ$51,0)</f>
        <v>227.87</v>
      </c>
      <c r="CK153" s="85">
        <f ca="1">VLOOKUP($E153,ETL_Price!$B$5:$CB$187,Main!CK$51,0)</f>
        <v>225.80250000000001</v>
      </c>
      <c r="CL153" s="85">
        <f ca="1">VLOOKUP($E153,ETL_Price!$B$5:$CB$187,Main!CL$51,0)</f>
        <v>223.6156</v>
      </c>
      <c r="CM153" s="85">
        <f ca="1">VLOOKUP($E153,ETL_Price!$B$5:$CB$187,Main!CM$51,0)</f>
        <v>122.6951</v>
      </c>
      <c r="CN153" s="85">
        <f ca="1">VLOOKUP($E153,ETL_Price!$B$5:$CB$187,Main!CN$51,0)</f>
        <v>218.9162</v>
      </c>
      <c r="CO153" s="85">
        <f ca="1">VLOOKUP($E153,ETL_Price!$B$5:$CB$187,Main!CO$51,0)</f>
        <v>68.040000000000006</v>
      </c>
      <c r="CP153" s="85">
        <f ca="1">VLOOKUP($E153,ETL_Price!$B$5:$CB$187,Main!CP$51,0)</f>
        <v>131.54</v>
      </c>
      <c r="CQ153" s="85">
        <f ca="1">VLOOKUP($E153,ETL_Price!$B$5:$CB$187,Main!CQ$51,0)</f>
        <v>477.1207</v>
      </c>
      <c r="CR153" s="85">
        <f ca="1">VLOOKUP($E153,ETL_Price!$B$5:$CB$187,Main!CR$51,0)</f>
        <v>214.82830000000001</v>
      </c>
      <c r="CS153" s="85">
        <f ca="1">VLOOKUP($E153,ETL_Price!$B$5:$CB$187,Main!CS$51,0)</f>
        <v>253.97659999999999</v>
      </c>
      <c r="CT153" s="85">
        <f ca="1">VLOOKUP($E153,ETL_Price!$B$5:$CB$187,Main!CT$51,0)</f>
        <v>2039.51</v>
      </c>
      <c r="CU153" s="85">
        <f ca="1">VLOOKUP($E153,ETL_Price!$B$5:$CB$187,Main!CU$51,0)</f>
        <v>2195.25</v>
      </c>
      <c r="CV153" s="85">
        <f ca="1">VLOOKUP($E153,ETL_Price!$B$5:$CB$187,Main!CV$51,0)</f>
        <v>2880.42</v>
      </c>
      <c r="CW153" s="85">
        <f ca="1">VLOOKUP($E153,ETL_Price!$B$5:$CB$187,Main!CW$51,0)</f>
        <v>149.51769999999999</v>
      </c>
      <c r="CX153" s="85">
        <f ca="1">VLOOKUP($E153,ETL_Price!$B$5:$CB$187,Main!CX$51,0)</f>
        <v>1303.598</v>
      </c>
      <c r="CY153" s="85">
        <f ca="1">VLOOKUP($E153,ETL_Price!$B$5:$CB$187,Main!CY$51,0)</f>
        <v>214.62370000000001</v>
      </c>
      <c r="CZ153" s="85">
        <f ca="1">VLOOKUP($E153,ETL_Price!$B$5:$CB$187,Main!CZ$51,0)</f>
        <v>191.2432</v>
      </c>
      <c r="DA153" s="85">
        <f ca="1">VLOOKUP($E153,ETL_Price!$B$5:$CB$187,Main!DA$51,0)</f>
        <v>287.38679999999999</v>
      </c>
      <c r="DB153" s="85">
        <f ca="1">VLOOKUP($E153,ETL_Price!$B$5:$CB$187,Main!DB$51,0)</f>
        <v>203.75569999999999</v>
      </c>
      <c r="DC153" s="85">
        <f ca="1">VLOOKUP($E153,ETL_Price!$B$5:$CB$187,Main!DC$51,0)</f>
        <v>203.6534</v>
      </c>
      <c r="DD153" s="85">
        <f ca="1">VLOOKUP($E153,ETL_Price!$B$5:$CB$187,Main!DD$51,0)</f>
        <v>225.6832</v>
      </c>
      <c r="DE153" s="85">
        <f ca="1">VLOOKUP($E153,ETL_Price!$B$5:$CB$187,Main!DE$51,0)</f>
        <v>219.714</v>
      </c>
      <c r="DF153" s="85">
        <f ca="1">VLOOKUP($E153,ETL_Price!$B$5:$CB$187,Main!DF$51,0)</f>
        <v>284.96859999999998</v>
      </c>
      <c r="DG153" s="85">
        <f ca="1">VLOOKUP($E153,ETL_Price!$B$5:$CB$187,Main!DG$51,0)</f>
        <v>2.3721000000000001</v>
      </c>
      <c r="DH153" s="85">
        <f ca="1">VLOOKUP($E153,ETL_Price!$B$5:$CB$187,Main!DH$51,0)</f>
        <v>0.373</v>
      </c>
      <c r="DI153" s="85">
        <f ca="1">VLOOKUP($E153,ETL_Price!$B$5:$CB$187,Main!DI$51,0)</f>
        <v>1.8188</v>
      </c>
      <c r="DJ153" s="85">
        <f ca="1">VLOOKUP($E153,ETL_Price!$B$5:$CB$187,Main!DJ$51,0)</f>
        <v>1.8862000000000001</v>
      </c>
      <c r="DK153" s="85">
        <f ca="1">VLOOKUP($E153,ETL_Price!$B$5:$CB$187,Main!DK$51,0)</f>
        <v>2.2563</v>
      </c>
      <c r="DL153" s="85">
        <f ca="1">VLOOKUP($E153,ETL_Price!$B$5:$CB$187,Main!DL$51,0)</f>
        <v>1.3479999999999999</v>
      </c>
      <c r="DM153" s="85">
        <f ca="1">VLOOKUP($E153,ETL_Price!$B$5:$CB$187,Main!DM$51,0)</f>
        <v>39.020499999999998</v>
      </c>
      <c r="DN153" s="85">
        <f ca="1">VLOOKUP($E153,ETL_Price!$B$5:$CB$187,Main!DN$51,0)</f>
        <v>-2.08</v>
      </c>
      <c r="DO153" s="85">
        <f ca="1">VLOOKUP($E153,ETL_Price!$B$5:$CB$187,Main!DO$51,0)</f>
        <v>223.827</v>
      </c>
      <c r="DP153" s="85">
        <f ca="1">VLOOKUP($E153,ETL_Price!$B$5:$CB$187,Main!DP$51,0)</f>
        <v>114.239</v>
      </c>
      <c r="DQ153" s="85">
        <f ca="1">VLOOKUP($E153,ETL_Price!$B$5:$CB$187,Main!DQ$51,0)</f>
        <v>53.023000000000003</v>
      </c>
      <c r="DR153" s="85">
        <f ca="1">VLOOKUP($E153,ETL_Price!$B$5:$CB$187,Main!DR$51,0)</f>
        <v>311.61</v>
      </c>
      <c r="DS153" s="85">
        <f ca="1">VLOOKUP($E153,ETL_Price!$B$5:$CB$187,Main!DS$51,0)</f>
        <v>175.572</v>
      </c>
      <c r="DT153" s="85">
        <f ca="1">VLOOKUP($E153,ETL_Price!$B$5:$CB$187,Main!DT$51,0)</f>
        <v>221.88310000000001</v>
      </c>
      <c r="DU153" s="85">
        <f ca="1">VLOOKUP($E153,ETL_Price!$B$5:$CB$187,Main!DU$51,0)</f>
        <v>156.82679999999999</v>
      </c>
      <c r="DV153" s="85">
        <f ca="1">VLOOKUP($E153,ETL_Price!$B$5:$CB$187,Main!DV$51,0)</f>
        <v>433.13650000000001</v>
      </c>
      <c r="DW153" s="85">
        <f ca="1">VLOOKUP($E153,ETL_Price!$B$5:$CB$187,Main!DW$51,0)</f>
        <v>10.199999999999999</v>
      </c>
      <c r="DX153" s="85">
        <f ca="1">VLOOKUP($E153,ETL_Price!$B$5:$CB$187,Main!DX$51,0)</f>
        <v>16.489999999999998</v>
      </c>
      <c r="DY153" s="85">
        <f ca="1">VLOOKUP($E153,ETL_Price!$B$5:$CB$187,Main!DY$51,0)</f>
        <v>7.39</v>
      </c>
      <c r="DZ153" s="85">
        <f ca="1">VLOOKUP($E153,ETL_Price!$B$5:$CB$187,Main!DZ$51,0)</f>
        <v>5.13</v>
      </c>
      <c r="EA153" s="85">
        <f ca="1">VLOOKUP($E153,ETL_Price!$B$5:$CB$187,Main!EA$51,0)</f>
        <v>1277.3</v>
      </c>
      <c r="EB153" s="85">
        <f ca="1">VLOOKUP($E153,ETL_Price!$B$5:$CB$187,Main!EB$51,0)</f>
        <v>17.175999999999998</v>
      </c>
      <c r="EC153" s="85">
        <f ca="1">VLOOKUP($E153,ETL_Price!$B$5:$CB$187,Main!EC$51,0)</f>
        <v>54.3</v>
      </c>
      <c r="ED153" s="85">
        <f ca="1">VLOOKUP($E153,ETL_Price!$B$5:$CB$187,Main!ED$51,0)</f>
        <v>6.609</v>
      </c>
      <c r="EE153" s="85">
        <f ca="1">VLOOKUP($E153,ETL_Price!$B$5:$CB$187,Main!EE$51,0)</f>
        <v>107.9</v>
      </c>
      <c r="EF153" s="85">
        <f ca="1">VLOOKUP($E153,ETL_Price!$B$5:$CB$187,Main!EF$51,0)</f>
        <v>1.1618999999999999</v>
      </c>
      <c r="EG153" s="85">
        <f ca="1">VLOOKUP($E153,ETL_Price!$B$5:$CB$187,Main!EG$51,0)</f>
        <v>1.3245</v>
      </c>
      <c r="EH153" s="85">
        <f ca="1">VLOOKUP($E153,ETL_Price!$B$5:$CB$187,Main!EH$51,0)</f>
        <v>114.18</v>
      </c>
      <c r="EI153" s="85">
        <f ca="1">VLOOKUP($E153,ETL_Price!$B$5:$CB$187,Main!EI$51,0)</f>
        <v>58.289200000000001</v>
      </c>
      <c r="EJ153" s="85">
        <f ca="1">VLOOKUP($E153,ETL_Price!$B$5:$CB$187,Main!EJ$51,0)</f>
        <v>14.065099999999999</v>
      </c>
      <c r="EK153" s="85">
        <f ca="1">VLOOKUP($E153,ETL_Price!$B$5:$CB$187,Main!EK$51,0)</f>
        <v>3.2667000000000002</v>
      </c>
    </row>
    <row r="154" spans="3:141">
      <c r="C154" s="85">
        <f>MATCH(E154,ETL_Price!$B$5:$B$187,0)</f>
        <v>101</v>
      </c>
      <c r="E154" s="119">
        <f>IF(ISNUMBER(Equities!$C106),Equities!B106,"")</f>
        <v>43039</v>
      </c>
      <c r="F154" s="120">
        <f ca="1">IF(ISNUMBER(OFFSET(INDIRECT($F$50),Main!$C154,1)),OFFSET(INDIRECT($F$50),Main!$C154,1)/100,"")</f>
        <v>0.14204600000000001</v>
      </c>
      <c r="G154" s="120">
        <f ca="1">IF(ISNUMBER(VLOOKUP($E154,ETL_Price!$B$5:$DV$187,G$50,0)),VLOOKUP($E154,ETL_Price!$B$5:$DV$187,G$50,0)/100,"")</f>
        <v>7.2800000000000004E-2</v>
      </c>
      <c r="H154" s="120">
        <f ca="1">IF(ISNUMBER(VLOOKUP($E154,ETL_Price!$B$5:$DV$187,H$50,0)),VLOOKUP($E154,ETL_Price!$B$5:$DV$187,H$50,0)/100,"")</f>
        <v>0.12759999999999999</v>
      </c>
      <c r="I154" s="120">
        <f ca="1">IF(ISNUMBER(VLOOKUP($E154,ETL_Price!$B$5:$DV$187,I$50,0)),VLOOKUP($E154,ETL_Price!$B$5:$DV$187,I$50,0)/100,"")</f>
        <v>0.1668</v>
      </c>
      <c r="K154" s="85">
        <f ca="1">IF(ISNUMBER(CORREL(ETL_Rtn!$C105:$C164,ETL_Rtn!E105:E164)),CORREL(ETL_Rtn!$C105:$C164,ETL_Rtn!E105:E164),"")</f>
        <v>0.30951538805670126</v>
      </c>
      <c r="L154" s="85">
        <f ca="1">IF(ISNUMBER(CORREL(ETL_Rtn!$C105:$C164,ETL_Rtn!F105:F164)),CORREL(ETL_Rtn!$C105:$C164,ETL_Rtn!F105:F164),"")</f>
        <v>8.2002334490803186E-2</v>
      </c>
      <c r="M154" s="85">
        <f ca="1">IF(ISNUMBER(CORREL(ETL_Rtn!$C105:$C164,ETL_Rtn!G105:G164)),CORREL(ETL_Rtn!$C105:$C164,ETL_Rtn!G105:G164),"")</f>
        <v>0.51443777199491814</v>
      </c>
      <c r="N154" s="85">
        <f ca="1">IF(ISNUMBER(CORREL(ETL_Rtn!$C105:$C164,ETL_Rtn!H105:H164)),CORREL(ETL_Rtn!$C105:$C164,ETL_Rtn!H105:H164),"")</f>
        <v>8.3211787317614382E-3</v>
      </c>
      <c r="O154" s="85">
        <f ca="1">IF(ISNUMBER(CORREL(ETL_Rtn!$C105:$C164,ETL_Rtn!I105:I164)),CORREL(ETL_Rtn!$C105:$C164,ETL_Rtn!I105:I164),"")</f>
        <v>0.82091167484861671</v>
      </c>
      <c r="P154" s="85">
        <f ca="1">IF(ISNUMBER(CORREL(ETL_Rtn!$C105:$C164,ETL_Rtn!J105:J164)),CORREL(ETL_Rtn!$C105:$C164,ETL_Rtn!J105:J164),"")</f>
        <v>0.7816513651356003</v>
      </c>
      <c r="Q154" s="85">
        <f ca="1">IF(ISNUMBER(CORREL(ETL_Rtn!$C105:$C164,ETL_Rtn!K105:K164)),CORREL(ETL_Rtn!$C105:$C164,ETL_Rtn!K105:K164),"")</f>
        <v>0.48901978084776704</v>
      </c>
      <c r="R154" s="85">
        <f ca="1">IF(ISNUMBER(CORREL(ETL_Rtn!$C105:$C164,ETL_Rtn!L105:L164)),CORREL(ETL_Rtn!$C105:$C164,ETL_Rtn!L105:L164),"")</f>
        <v>0.43402312966371531</v>
      </c>
      <c r="S154" s="85">
        <f ca="1">IF(ISNUMBER(CORREL(ETL_Rtn!$C105:$C164,ETL_Rtn!M105:M164)),CORREL(ETL_Rtn!$C105:$C164,ETL_Rtn!M105:M164),"")</f>
        <v>-0.20188272732002052</v>
      </c>
      <c r="T154" s="85">
        <f ca="1">IF(ISNUMBER(CORREL(ETL_Rtn!$C105:$C164,ETL_Rtn!N105:N164)),CORREL(ETL_Rtn!$C105:$C164,ETL_Rtn!N105:N164),"")</f>
        <v>0.23109718885191205</v>
      </c>
      <c r="U154" s="85">
        <f ca="1">IF(ISNUMBER(CORREL(ETL_Rtn!$C105:$C164,ETL_Rtn!O105:O164)),CORREL(ETL_Rtn!$C105:$C164,ETL_Rtn!O105:O164),"")</f>
        <v>3.5847876006354952E-2</v>
      </c>
      <c r="V154" s="85">
        <f ca="1">IF(ISNUMBER(CORREL(ETL_Rtn!$C105:$C164,ETL_Rtn!P105:P164)),CORREL(ETL_Rtn!$C105:$C164,ETL_Rtn!P105:P164),"")</f>
        <v>0.31994019441591631</v>
      </c>
      <c r="W154" s="85">
        <f ca="1">IF(ISNUMBER(CORREL(ETL_Rtn!$C105:$C164,ETL_Rtn!Q105:Q164)),CORREL(ETL_Rtn!$C105:$C164,ETL_Rtn!Q105:Q164),"")</f>
        <v>-8.7388565042801052E-3</v>
      </c>
      <c r="X154" s="85">
        <f ca="1">IF(ISNUMBER(CORREL(ETL_Rtn!$C105:$C164,ETL_Rtn!R105:R164)),CORREL(ETL_Rtn!$C105:$C164,ETL_Rtn!R105:R164),"")</f>
        <v>8.065546804364726E-2</v>
      </c>
      <c r="Y154" s="85">
        <f ca="1">IF(ISNUMBER(CORREL(ETL_Rtn!$C105:$C164,ETL_Rtn!S105:S164)),CORREL(ETL_Rtn!$C105:$C164,ETL_Rtn!S105:S164),"")</f>
        <v>0.36902986742299082</v>
      </c>
      <c r="Z154" s="85">
        <f ca="1">IF(ISNUMBER(CORREL(ETL_Rtn!$C105:$C164,ETL_Rtn!T105:T164)),CORREL(ETL_Rtn!$C105:$C164,ETL_Rtn!T105:T164),"")</f>
        <v>0.4324560178622196</v>
      </c>
      <c r="AA154" s="85">
        <f ca="1">IF(ISNUMBER(CORREL(ETL_Rtn!$C105:$C164,ETL_Rtn!U105:U164)),CORREL(ETL_Rtn!$C105:$C164,ETL_Rtn!U105:U164),"")</f>
        <v>-7.9691290691992767E-3</v>
      </c>
      <c r="AB154" s="85">
        <f ca="1">IF(ISNUMBER(CORREL(ETL_Rtn!$C105:$C164,ETL_Rtn!V105:V164)),CORREL(ETL_Rtn!$C105:$C164,ETL_Rtn!V105:V164),"")</f>
        <v>-0.49441205537225152</v>
      </c>
      <c r="AC154" s="85">
        <f ca="1">IF(ISNUMBER(CORREL(ETL_Rtn!$C105:$C164,ETL_Rtn!W105:W164)),CORREL(ETL_Rtn!$C105:$C164,ETL_Rtn!W105:W164),"")</f>
        <v>-0.11473503012046309</v>
      </c>
      <c r="AD154" s="85">
        <f ca="1">IF(ISNUMBER(CORREL(ETL_Rtn!$C105:$C164,ETL_Rtn!X105:X164)),CORREL(ETL_Rtn!$C105:$C164,ETL_Rtn!X105:X164),"")</f>
        <v>-0.11494999152243782</v>
      </c>
      <c r="AE154" s="85">
        <f ca="1">IF(ISNUMBER(CORREL(ETL_Rtn!$C105:$C164,ETL_Rtn!Y105:Y164)),CORREL(ETL_Rtn!$C105:$C164,ETL_Rtn!Y105:Y164),"")</f>
        <v>-0.13109136507522276</v>
      </c>
      <c r="AF154" s="85">
        <f ca="1">IF(ISNUMBER(CORREL(ETL_Rtn!$C105:$C164,ETL_Rtn!Z105:Z164)),CORREL(ETL_Rtn!$C105:$C164,ETL_Rtn!Z105:Z164),"")</f>
        <v>-0.35624958732431578</v>
      </c>
      <c r="AG154" s="85">
        <f ca="1">IF(ISNUMBER(CORREL(ETL_Rtn!$C105:$C164,ETL_Rtn!AA105:AA164)),CORREL(ETL_Rtn!$C105:$C164,ETL_Rtn!AA105:AA164),"")</f>
        <v>-0.3925705603374276</v>
      </c>
      <c r="AH154" s="85">
        <f ca="1">IF(ISNUMBER(CORREL(ETL_Rtn!$C105:$C164,ETL_Rtn!AB105:AB164)),CORREL(ETL_Rtn!$C105:$C164,ETL_Rtn!AB105:AB164),"")</f>
        <v>-0.34392460238601802</v>
      </c>
      <c r="AI154" s="85">
        <f ca="1">IF(ISNUMBER(CORREL(ETL_Rtn!$C105:$C164,ETL_Rtn!AC105:AC164)),CORREL(ETL_Rtn!$C105:$C164,ETL_Rtn!AC105:AC164),"")</f>
        <v>7.7853229347914651E-2</v>
      </c>
      <c r="AJ154" s="85">
        <f ca="1">IF(ISNUMBER(CORREL(ETL_Rtn!$C105:$C164,ETL_Rtn!AD105:AD164)),CORREL(ETL_Rtn!$C105:$C164,ETL_Rtn!AD105:AD164),"")</f>
        <v>9.534936126960003E-2</v>
      </c>
      <c r="AK154" s="85">
        <f ca="1">IF(ISNUMBER(CORREL(ETL_Rtn!$C105:$C164,ETL_Rtn!AE105:AE164)),CORREL(ETL_Rtn!$C105:$C164,ETL_Rtn!AE105:AE164),"")</f>
        <v>-0.26299467725320563</v>
      </c>
      <c r="AL154" s="85">
        <f ca="1">IF(ISNUMBER(CORREL(ETL_Rtn!$C105:$C164,ETL_Rtn!AF105:AF164)),CORREL(ETL_Rtn!$C105:$C164,ETL_Rtn!AF105:AF164),"")</f>
        <v>-0.25971753321286767</v>
      </c>
      <c r="AM154" s="85">
        <f ca="1">IF(ISNUMBER(CORREL(ETL_Rtn!$C105:$C164,ETL_Rtn!AG105:AG164)),CORREL(ETL_Rtn!$C105:$C164,ETL_Rtn!AG105:AG164),"")</f>
        <v>-0.22060349843763147</v>
      </c>
      <c r="AN154" s="85">
        <f ca="1">IF(ISNUMBER(CORREL(ETL_Rtn!$C105:$C164,ETL_Rtn!AH105:AH164)),CORREL(ETL_Rtn!$C105:$C164,ETL_Rtn!AH105:AH164),"")</f>
        <v>-0.20959091928127913</v>
      </c>
      <c r="AO154" s="85">
        <f ca="1">IF(ISNUMBER(CORREL(ETL_Rtn!$C105:$C164,ETL_Rtn!AI105:AI164)),CORREL(ETL_Rtn!$C105:$C164,ETL_Rtn!AI105:AI164),"")</f>
        <v>-0.31091565193117188</v>
      </c>
      <c r="AP154" s="85">
        <f ca="1">IF(ISNUMBER(CORREL(ETL_Rtn!$C105:$C164,ETL_Rtn!AJ105:AJ164)),CORREL(ETL_Rtn!$C105:$C164,ETL_Rtn!AJ105:AJ164),"")</f>
        <v>-0.24177121249686728</v>
      </c>
      <c r="AQ154" s="85">
        <f ca="1">IF(ISNUMBER(CORREL(ETL_Rtn!$C105:$C164,ETL_Rtn!AK105:AK164)),CORREL(ETL_Rtn!$C105:$C164,ETL_Rtn!AK105:AK164),"")</f>
        <v>-0.26007731345536472</v>
      </c>
      <c r="AR154" s="85">
        <f ca="1">IF(ISNUMBER(CORREL(ETL_Rtn!$C105:$C164,ETL_Rtn!AL105:AL164)),CORREL(ETL_Rtn!$C105:$C164,ETL_Rtn!AL105:AL164),"")</f>
        <v>-0.21599209367183761</v>
      </c>
      <c r="AS154" s="85">
        <f ca="1">IF(ISNUMBER(CORREL(ETL_Rtn!$C105:$C164,ETL_Rtn!AM105:AM164)),CORREL(ETL_Rtn!$C105:$C164,ETL_Rtn!AM105:AM164),"")</f>
        <v>0.28829528597206611</v>
      </c>
      <c r="AT154" s="85">
        <f ca="1">IF(ISNUMBER(CORREL(ETL_Rtn!$C105:$C164,ETL_Rtn!AN105:AN164)),CORREL(ETL_Rtn!$C105:$C164,ETL_Rtn!AN105:AN164),"")</f>
        <v>0.36728028794468504</v>
      </c>
      <c r="AU154" s="85">
        <f ca="1">IF(ISNUMBER(CORREL(ETL_Rtn!$C105:$C164,ETL_Rtn!AO105:AO164)),CORREL(ETL_Rtn!$C105:$C164,ETL_Rtn!AO105:AO164),"")</f>
        <v>-9.9286151908608233E-2</v>
      </c>
      <c r="AV154" s="85">
        <f ca="1">IF(ISNUMBER(CORREL(ETL_Rtn!$C105:$C164,ETL_Rtn!AP105:AP164)),CORREL(ETL_Rtn!$C105:$C164,ETL_Rtn!AP105:AP164),"")</f>
        <v>5.5488805016223393E-2</v>
      </c>
      <c r="AW154" s="85">
        <f ca="1">IF(ISNUMBER(CORREL(ETL_Rtn!$C105:$C164,ETL_Rtn!AQ105:AQ164)),CORREL(ETL_Rtn!$C105:$C164,ETL_Rtn!AQ105:AQ164),"")</f>
        <v>0.24862317840879478</v>
      </c>
      <c r="AX154" s="85">
        <f ca="1">IF(ISNUMBER(CORREL(ETL_Rtn!$C105:$C164,ETL_Rtn!AR105:AR164)),CORREL(ETL_Rtn!$C105:$C164,ETL_Rtn!AR105:AR164),"")</f>
        <v>0.52626179840330567</v>
      </c>
      <c r="AY154" s="85">
        <f ca="1">IF(ISNUMBER(CORREL(ETL_Rtn!$C105:$C164,ETL_Rtn!AS105:AS164)),CORREL(ETL_Rtn!$C105:$C164,ETL_Rtn!AS105:AS164),"")</f>
        <v>-0.16566896181362586</v>
      </c>
      <c r="AZ154" s="85">
        <f ca="1">IF(ISNUMBER(CORREL(ETL_Rtn!$C105:$C164,ETL_Rtn!AT105:AT164)),CORREL(ETL_Rtn!$C105:$C164,ETL_Rtn!AT105:AT164),"")</f>
        <v>0.20170083234432803</v>
      </c>
      <c r="BA154" s="85">
        <f ca="1">IF(ISNUMBER(CORREL(ETL_Rtn!$C105:$C164,ETL_Rtn!AU105:AU164)),CORREL(ETL_Rtn!$C105:$C164,ETL_Rtn!AU105:AU164),"")</f>
        <v>-0.32526985127084179</v>
      </c>
      <c r="BB154" s="85">
        <f ca="1">IF(ISNUMBER(CORREL(ETL_Rtn!$C105:$C164,ETL_Rtn!AV105:AV164)),CORREL(ETL_Rtn!$C105:$C164,ETL_Rtn!AV105:AV164),"")</f>
        <v>-0.24397553795298149</v>
      </c>
      <c r="BC154" s="85">
        <f ca="1">IF(ISNUMBER(CORREL(ETL_Rtn!$C105:$C164,ETL_Rtn!AW105:AW164)),CORREL(ETL_Rtn!$C105:$C164,ETL_Rtn!AW105:AW164),"")</f>
        <v>-0.18151070335083141</v>
      </c>
      <c r="BD154" s="85">
        <f ca="1">IF(ISNUMBER(CORREL(ETL_Rtn!$C105:$C164,ETL_Rtn!AX105:AX164)),CORREL(ETL_Rtn!$C105:$C164,ETL_Rtn!AX105:AX164),"")</f>
        <v>-2.242376646541908E-2</v>
      </c>
      <c r="BE154" s="85">
        <f ca="1">IF(ISNUMBER(CORREL(ETL_Rtn!$C105:$C164,ETL_Rtn!AY105:AY164)),CORREL(ETL_Rtn!$C105:$C164,ETL_Rtn!AY105:AY164),"")</f>
        <v>-0.12561366501858529</v>
      </c>
      <c r="BF154" s="85">
        <f ca="1">IF(ISNUMBER(CORREL(ETL_Rtn!$C105:$C164,ETL_Rtn!AZ105:AZ164)),CORREL(ETL_Rtn!$C105:$C164,ETL_Rtn!AZ105:AZ164),"")</f>
        <v>-0.29289780117821268</v>
      </c>
      <c r="BG154" s="85">
        <f ca="1">IF(ISNUMBER(CORREL(ETL_Rtn!$C105:$C164,ETL_Rtn!BA105:BA164)),CORREL(ETL_Rtn!$C105:$C164,ETL_Rtn!BA105:BA164),"")</f>
        <v>-0.37923324975575212</v>
      </c>
      <c r="BH154" s="85">
        <f ca="1">IF(ISNUMBER(CORREL(ETL_Rtn!$C105:$C164,ETL_Rtn!BB105:BB164)),CORREL(ETL_Rtn!$C105:$C164,ETL_Rtn!BB105:BB164),"")</f>
        <v>-0.2634311131778142</v>
      </c>
      <c r="BI154" s="85">
        <f ca="1">IF(ISNUMBER(CORREL(ETL_Rtn!$C105:$C164,ETL_Rtn!BC105:BC164)),CORREL(ETL_Rtn!$C105:$C164,ETL_Rtn!BC105:BC164),"")</f>
        <v>-0.19094621024235855</v>
      </c>
      <c r="BJ154" s="85">
        <f ca="1">IF(ISNUMBER(CORREL(ETL_Rtn!$C105:$C164,ETL_Rtn!BD105:BD164)),CORREL(ETL_Rtn!$C105:$C164,ETL_Rtn!BD105:BD164),"")</f>
        <v>-0.4448596443582658</v>
      </c>
      <c r="BK154" s="85">
        <f ca="1">IF(ISNUMBER(CORREL(ETL_Rtn!$C105:$C164,ETL_Rtn!BE105:BE164)),CORREL(ETL_Rtn!$C105:$C164,ETL_Rtn!BE105:BE164),"")</f>
        <v>-0.10566160532677525</v>
      </c>
      <c r="BL154" s="85">
        <f ca="1">IF(ISNUMBER(CORREL(ETL_Rtn!$C105:$C164,ETL_Rtn!BF105:BF164)),CORREL(ETL_Rtn!$C105:$C164,ETL_Rtn!BF105:BF164),"")</f>
        <v>0.13867490575015173</v>
      </c>
      <c r="BM154" s="85">
        <f ca="1">IF(ISNUMBER(CORREL(ETL_Rtn!$C105:$C164,ETL_Rtn!BG105:BG164)),CORREL(ETL_Rtn!$C105:$C164,ETL_Rtn!BG105:BG164),"")</f>
        <v>-0.30742101700768798</v>
      </c>
      <c r="BN154" s="85">
        <f ca="1">IF(ISNUMBER(CORREL(ETL_Rtn!$C105:$C164,ETL_Rtn!BH105:BH164)),CORREL(ETL_Rtn!$C105:$C164,ETL_Rtn!BH105:BH164),"")</f>
        <v>-0.21103215862174471</v>
      </c>
      <c r="BO154" s="85">
        <f ca="1">IF(ISNUMBER(CORREL(ETL_Rtn!$C105:$C164,ETL_Rtn!BI105:BI164)),CORREL(ETL_Rtn!$C105:$C164,ETL_Rtn!BI105:BI164),"")</f>
        <v>-0.16872311952363458</v>
      </c>
      <c r="BP154" s="85">
        <f ca="1">IF(ISNUMBER(CORREL(ETL_Rtn!$C105:$C164,ETL_Rtn!BJ105:BJ164)),CORREL(ETL_Rtn!$C105:$C164,ETL_Rtn!BJ105:BJ164),"")</f>
        <v>-0.26840056474787988</v>
      </c>
      <c r="BQ154" s="85">
        <f ca="1">IF(ISNUMBER(CORREL(ETL_Rtn!$C105:$C164,ETL_Rtn!BK105:BK164)),CORREL(ETL_Rtn!$C105:$C164,ETL_Rtn!BK105:BK164),"")</f>
        <v>0.26306317738303853</v>
      </c>
      <c r="BR154" s="85">
        <f ca="1">IF(ISNUMBER(CORREL(ETL_Rtn!$C105:$C164,ETL_Rtn!BL105:BL164)),CORREL(ETL_Rtn!$C105:$C164,ETL_Rtn!BL105:BL164),"")</f>
        <v>0.17675338178875813</v>
      </c>
      <c r="BS154" s="85">
        <f ca="1">IF(ISNUMBER(CORREL(ETL_Rtn!$C105:$C164,ETL_Rtn!BM105:BM164)),CORREL(ETL_Rtn!$C105:$C164,ETL_Rtn!BM105:BM164),"")</f>
        <v>9.714727027601705E-2</v>
      </c>
      <c r="BT154" s="85">
        <f ca="1">IF(ISNUMBER(CORREL(ETL_Rtn!$C105:$C164,ETL_Rtn!BN105:BN164)),CORREL(ETL_Rtn!$C105:$C164,ETL_Rtn!BN105:BN164),"")</f>
        <v>0.33956805493238895</v>
      </c>
      <c r="BU154" s="85">
        <f ca="1">IF(ISNUMBER(CORREL(ETL_Rtn!$C105:$C164,ETL_Rtn!BO105:BO164)),CORREL(ETL_Rtn!$C105:$C164,ETL_Rtn!BO105:BO164),"")</f>
        <v>0.15777291143352221</v>
      </c>
      <c r="BV154" s="85">
        <f ca="1">IF(ISNUMBER(CORREL(ETL_Rtn!$C105:$C164,ETL_Rtn!BP105:BP164)),CORREL(ETL_Rtn!$C105:$C164,ETL_Rtn!BP105:BP164),"")</f>
        <v>0.15676697204523363</v>
      </c>
      <c r="BW154" s="85">
        <f ca="1">IF(ISNUMBER(CORREL(ETL_Rtn!$C105:$C164,ETL_Rtn!BQ105:BQ164)),CORREL(ETL_Rtn!$C105:$C164,ETL_Rtn!BQ105:BQ164),"")</f>
        <v>-0.27917599577622149</v>
      </c>
      <c r="BY154" s="85">
        <f ca="1">VLOOKUP($E154,ETL_Price!$B$5:$CB$187,Main!BY$51,0)</f>
        <v>2575.2600000000002</v>
      </c>
      <c r="BZ154" s="85">
        <f ca="1">VLOOKUP($E154,ETL_Price!$B$5:$CB$187,Main!BZ$51,0)</f>
        <v>3673.95</v>
      </c>
      <c r="CA154" s="85">
        <f ca="1">VLOOKUP($E154,ETL_Price!$B$5:$CB$187,Main!CA$51,0)</f>
        <v>74308.490000000005</v>
      </c>
      <c r="CB154" s="85">
        <f ca="1">VLOOKUP($E154,ETL_Price!$B$5:$CB$187,Main!CB$51,0)</f>
        <v>22011.61</v>
      </c>
      <c r="CC154" s="85">
        <f ca="1">VLOOKUP($E154,ETL_Price!$B$5:$CB$187,Main!CC$51,0)</f>
        <v>28245.54</v>
      </c>
      <c r="CD154" s="85">
        <f ca="1">VLOOKUP($E154,ETL_Price!$B$5:$CB$187,Main!CD$51,0)</f>
        <v>11507.72</v>
      </c>
      <c r="CE154" s="85">
        <f ca="1">VLOOKUP($E154,ETL_Price!$B$5:$CB$187,Main!CE$51,0)</f>
        <v>2153.4299999999998</v>
      </c>
      <c r="CF154" s="85">
        <f ca="1">VLOOKUP($E154,ETL_Price!$B$5:$CB$187,Main!CF$51,0)</f>
        <v>2396.48</v>
      </c>
      <c r="CG154" s="85">
        <f ca="1">VLOOKUP($E154,ETL_Price!$B$5:$CB$187,Main!CG$51,0)</f>
        <v>211.67439999999999</v>
      </c>
      <c r="CH154" s="85">
        <f ca="1">VLOOKUP($E154,ETL_Price!$B$5:$CB$187,Main!CH$51,0)</f>
        <v>268.77</v>
      </c>
      <c r="CI154" s="85">
        <f ca="1">VLOOKUP($E154,ETL_Price!$B$5:$CB$187,Main!CI$51,0)</f>
        <v>253.48</v>
      </c>
      <c r="CJ154" s="85">
        <f ca="1">VLOOKUP($E154,ETL_Price!$B$5:$CB$187,Main!CJ$51,0)</f>
        <v>227.17</v>
      </c>
      <c r="CK154" s="85">
        <f ca="1">VLOOKUP($E154,ETL_Price!$B$5:$CB$187,Main!CK$51,0)</f>
        <v>225.74780000000001</v>
      </c>
      <c r="CL154" s="85">
        <f ca="1">VLOOKUP($E154,ETL_Price!$B$5:$CB$187,Main!CL$51,0)</f>
        <v>223.16849999999999</v>
      </c>
      <c r="CM154" s="85">
        <f ca="1">VLOOKUP($E154,ETL_Price!$B$5:$CB$187,Main!CM$51,0)</f>
        <v>122.524</v>
      </c>
      <c r="CN154" s="85">
        <f ca="1">VLOOKUP($E154,ETL_Price!$B$5:$CB$187,Main!CN$51,0)</f>
        <v>218.59100000000001</v>
      </c>
      <c r="CO154" s="85">
        <f ca="1">VLOOKUP($E154,ETL_Price!$B$5:$CB$187,Main!CO$51,0)</f>
        <v>68.06</v>
      </c>
      <c r="CP154" s="85">
        <f ca="1">VLOOKUP($E154,ETL_Price!$B$5:$CB$187,Main!CP$51,0)</f>
        <v>131.91999999999999</v>
      </c>
      <c r="CQ154" s="85">
        <f ca="1">VLOOKUP($E154,ETL_Price!$B$5:$CB$187,Main!CQ$51,0)</f>
        <v>477.75200000000001</v>
      </c>
      <c r="CR154" s="85">
        <f ca="1">VLOOKUP($E154,ETL_Price!$B$5:$CB$187,Main!CR$51,0)</f>
        <v>215.19290000000001</v>
      </c>
      <c r="CS154" s="85">
        <f ca="1">VLOOKUP($E154,ETL_Price!$B$5:$CB$187,Main!CS$51,0)</f>
        <v>254.143</v>
      </c>
      <c r="CT154" s="85">
        <f ca="1">VLOOKUP($E154,ETL_Price!$B$5:$CB$187,Main!CT$51,0)</f>
        <v>2039.64</v>
      </c>
      <c r="CU154" s="85">
        <f ca="1">VLOOKUP($E154,ETL_Price!$B$5:$CB$187,Main!CU$51,0)</f>
        <v>2195.09</v>
      </c>
      <c r="CV154" s="85">
        <f ca="1">VLOOKUP($E154,ETL_Price!$B$5:$CB$187,Main!CV$51,0)</f>
        <v>2879.74</v>
      </c>
      <c r="CW154" s="85">
        <f ca="1">VLOOKUP($E154,ETL_Price!$B$5:$CB$187,Main!CW$51,0)</f>
        <v>149.32499999999999</v>
      </c>
      <c r="CX154" s="85">
        <f ca="1">VLOOKUP($E154,ETL_Price!$B$5:$CB$187,Main!CX$51,0)</f>
        <v>1303.4084</v>
      </c>
      <c r="CY154" s="85">
        <f ca="1">VLOOKUP($E154,ETL_Price!$B$5:$CB$187,Main!CY$51,0)</f>
        <v>214.7362</v>
      </c>
      <c r="CZ154" s="85">
        <f ca="1">VLOOKUP($E154,ETL_Price!$B$5:$CB$187,Main!CZ$51,0)</f>
        <v>191.38149999999999</v>
      </c>
      <c r="DA154" s="85">
        <f ca="1">VLOOKUP($E154,ETL_Price!$B$5:$CB$187,Main!DA$51,0)</f>
        <v>287.34289999999999</v>
      </c>
      <c r="DB154" s="85">
        <f ca="1">VLOOKUP($E154,ETL_Price!$B$5:$CB$187,Main!DB$51,0)</f>
        <v>203.9238</v>
      </c>
      <c r="DC154" s="85">
        <f ca="1">VLOOKUP($E154,ETL_Price!$B$5:$CB$187,Main!DC$51,0)</f>
        <v>203.7398</v>
      </c>
      <c r="DD154" s="85">
        <f ca="1">VLOOKUP($E154,ETL_Price!$B$5:$CB$187,Main!DD$51,0)</f>
        <v>225.7869</v>
      </c>
      <c r="DE154" s="85">
        <f ca="1">VLOOKUP($E154,ETL_Price!$B$5:$CB$187,Main!DE$51,0)</f>
        <v>219.9716</v>
      </c>
      <c r="DF154" s="85">
        <f ca="1">VLOOKUP($E154,ETL_Price!$B$5:$CB$187,Main!DF$51,0)</f>
        <v>285.1533</v>
      </c>
      <c r="DG154" s="85">
        <f ca="1">VLOOKUP($E154,ETL_Price!$B$5:$CB$187,Main!DG$51,0)</f>
        <v>2.3793000000000002</v>
      </c>
      <c r="DH154" s="85">
        <f ca="1">VLOOKUP($E154,ETL_Price!$B$5:$CB$187,Main!DH$51,0)</f>
        <v>0.36299999999999999</v>
      </c>
      <c r="DI154" s="85">
        <f ca="1">VLOOKUP($E154,ETL_Price!$B$5:$CB$187,Main!DI$51,0)</f>
        <v>1.8178999999999998</v>
      </c>
      <c r="DJ154" s="85">
        <f ca="1">VLOOKUP($E154,ETL_Price!$B$5:$CB$187,Main!DJ$51,0)</f>
        <v>1.8847</v>
      </c>
      <c r="DK154" s="85">
        <f ca="1">VLOOKUP($E154,ETL_Price!$B$5:$CB$187,Main!DK$51,0)</f>
        <v>2.2374999999999998</v>
      </c>
      <c r="DL154" s="85">
        <f ca="1">VLOOKUP($E154,ETL_Price!$B$5:$CB$187,Main!DL$51,0)</f>
        <v>1.35</v>
      </c>
      <c r="DM154" s="85">
        <f ca="1">VLOOKUP($E154,ETL_Price!$B$5:$CB$187,Main!DM$51,0)</f>
        <v>39.1982</v>
      </c>
      <c r="DN154" s="85">
        <f ca="1">VLOOKUP($E154,ETL_Price!$B$5:$CB$187,Main!DN$51,0)</f>
        <v>-2.88</v>
      </c>
      <c r="DO154" s="85">
        <f ca="1">VLOOKUP($E154,ETL_Price!$B$5:$CB$187,Main!DO$51,0)</f>
        <v>225.61099999999999</v>
      </c>
      <c r="DP154" s="85">
        <f ca="1">VLOOKUP($E154,ETL_Price!$B$5:$CB$187,Main!DP$51,0)</f>
        <v>116.59</v>
      </c>
      <c r="DQ154" s="85">
        <f ca="1">VLOOKUP($E154,ETL_Price!$B$5:$CB$187,Main!DQ$51,0)</f>
        <v>52.15</v>
      </c>
      <c r="DR154" s="85">
        <f ca="1">VLOOKUP($E154,ETL_Price!$B$5:$CB$187,Main!DR$51,0)</f>
        <v>310.07600000000002</v>
      </c>
      <c r="DS154" s="85">
        <f ca="1">VLOOKUP($E154,ETL_Price!$B$5:$CB$187,Main!DS$51,0)</f>
        <v>174.364</v>
      </c>
      <c r="DT154" s="85">
        <f ca="1">VLOOKUP($E154,ETL_Price!$B$5:$CB$187,Main!DT$51,0)</f>
        <v>222.33240000000001</v>
      </c>
      <c r="DU154" s="85">
        <f ca="1">VLOOKUP($E154,ETL_Price!$B$5:$CB$187,Main!DU$51,0)</f>
        <v>156.96770000000001</v>
      </c>
      <c r="DV154" s="85">
        <f ca="1">VLOOKUP($E154,ETL_Price!$B$5:$CB$187,Main!DV$51,0)</f>
        <v>434.72379999999998</v>
      </c>
      <c r="DW154" s="85">
        <f ca="1">VLOOKUP($E154,ETL_Price!$B$5:$CB$187,Main!DW$51,0)</f>
        <v>10.18</v>
      </c>
      <c r="DX154" s="85">
        <f ca="1">VLOOKUP($E154,ETL_Price!$B$5:$CB$187,Main!DX$51,0)</f>
        <v>17.07</v>
      </c>
      <c r="DY154" s="85">
        <f ca="1">VLOOKUP($E154,ETL_Price!$B$5:$CB$187,Main!DY$51,0)</f>
        <v>7.49</v>
      </c>
      <c r="DZ154" s="85">
        <f ca="1">VLOOKUP($E154,ETL_Price!$B$5:$CB$187,Main!DZ$51,0)</f>
        <v>4.84</v>
      </c>
      <c r="EA154" s="85">
        <f ca="1">VLOOKUP($E154,ETL_Price!$B$5:$CB$187,Main!EA$51,0)</f>
        <v>1270.5</v>
      </c>
      <c r="EB154" s="85">
        <f ca="1">VLOOKUP($E154,ETL_Price!$B$5:$CB$187,Main!EB$51,0)</f>
        <v>16.693000000000001</v>
      </c>
      <c r="EC154" s="85">
        <f ca="1">VLOOKUP($E154,ETL_Price!$B$5:$CB$187,Main!EC$51,0)</f>
        <v>54.38</v>
      </c>
      <c r="ED154" s="85">
        <f ca="1">VLOOKUP($E154,ETL_Price!$B$5:$CB$187,Main!ED$51,0)</f>
        <v>6.6323999999999996</v>
      </c>
      <c r="EE154" s="85">
        <f ca="1">VLOOKUP($E154,ETL_Price!$B$5:$CB$187,Main!EE$51,0)</f>
        <v>107.62</v>
      </c>
      <c r="EF154" s="85">
        <f ca="1">VLOOKUP($E154,ETL_Price!$B$5:$CB$187,Main!EF$51,0)</f>
        <v>1.1646000000000001</v>
      </c>
      <c r="EG154" s="85">
        <f ca="1">VLOOKUP($E154,ETL_Price!$B$5:$CB$187,Main!EG$51,0)</f>
        <v>1.3283</v>
      </c>
      <c r="EH154" s="85">
        <f ca="1">VLOOKUP($E154,ETL_Price!$B$5:$CB$187,Main!EH$51,0)</f>
        <v>113.64</v>
      </c>
      <c r="EI154" s="85">
        <f ca="1">VLOOKUP($E154,ETL_Price!$B$5:$CB$187,Main!EI$51,0)</f>
        <v>58.330199999999998</v>
      </c>
      <c r="EJ154" s="85">
        <f ca="1">VLOOKUP($E154,ETL_Price!$B$5:$CB$187,Main!EJ$51,0)</f>
        <v>14.1272</v>
      </c>
      <c r="EK154" s="85">
        <f ca="1">VLOOKUP($E154,ETL_Price!$B$5:$CB$187,Main!EK$51,0)</f>
        <v>3.2713000000000001</v>
      </c>
    </row>
    <row r="155" spans="3:141">
      <c r="C155" s="85">
        <f>MATCH(E155,ETL_Price!$B$5:$B$187,0)</f>
        <v>102</v>
      </c>
      <c r="E155" s="119">
        <f>IF(ISNUMBER(Equities!$C107),Equities!B107,"")</f>
        <v>43038</v>
      </c>
      <c r="F155" s="120">
        <f ca="1">IF(ISNUMBER(OFFSET(INDIRECT($F$50),Main!$C155,1)),OFFSET(INDIRECT($F$50),Main!$C155,1)/100,"")</f>
        <v>0.14116300000000001</v>
      </c>
      <c r="G155" s="120">
        <f ca="1">IF(ISNUMBER(VLOOKUP($E155,ETL_Price!$B$5:$DV$187,G$50,0)),VLOOKUP($E155,ETL_Price!$B$5:$DV$187,G$50,0)/100,"")</f>
        <v>7.3099999999999998E-2</v>
      </c>
      <c r="H155" s="120">
        <f ca="1">IF(ISNUMBER(VLOOKUP($E155,ETL_Price!$B$5:$DV$187,H$50,0)),VLOOKUP($E155,ETL_Price!$B$5:$DV$187,H$50,0)/100,"")</f>
        <v>0.12740000000000001</v>
      </c>
      <c r="I155" s="120">
        <f ca="1">IF(ISNUMBER(VLOOKUP($E155,ETL_Price!$B$5:$DV$187,I$50,0)),VLOOKUP($E155,ETL_Price!$B$5:$DV$187,I$50,0)/100,"")</f>
        <v>0.16639999999999999</v>
      </c>
      <c r="K155" s="85">
        <f ca="1">IF(ISNUMBER(CORREL(ETL_Rtn!$C106:$C165,ETL_Rtn!E106:E165)),CORREL(ETL_Rtn!$C106:$C165,ETL_Rtn!E106:E165),"")</f>
        <v>0.31796361666450446</v>
      </c>
      <c r="L155" s="85">
        <f ca="1">IF(ISNUMBER(CORREL(ETL_Rtn!$C106:$C165,ETL_Rtn!F106:F165)),CORREL(ETL_Rtn!$C106:$C165,ETL_Rtn!F106:F165),"")</f>
        <v>6.4295916893576319E-2</v>
      </c>
      <c r="M155" s="85">
        <f ca="1">IF(ISNUMBER(CORREL(ETL_Rtn!$C106:$C165,ETL_Rtn!G106:G165)),CORREL(ETL_Rtn!$C106:$C165,ETL_Rtn!G106:G165),"")</f>
        <v>0.55531156002610749</v>
      </c>
      <c r="N155" s="85">
        <f ca="1">IF(ISNUMBER(CORREL(ETL_Rtn!$C106:$C165,ETL_Rtn!H106:H165)),CORREL(ETL_Rtn!$C106:$C165,ETL_Rtn!H106:H165),"")</f>
        <v>3.8252948473510066E-2</v>
      </c>
      <c r="O155" s="85">
        <f ca="1">IF(ISNUMBER(CORREL(ETL_Rtn!$C106:$C165,ETL_Rtn!I106:I165)),CORREL(ETL_Rtn!$C106:$C165,ETL_Rtn!I106:I165),"")</f>
        <v>0.86134436745378007</v>
      </c>
      <c r="P155" s="85">
        <f ca="1">IF(ISNUMBER(CORREL(ETL_Rtn!$C106:$C165,ETL_Rtn!J106:J165)),CORREL(ETL_Rtn!$C106:$C165,ETL_Rtn!J106:J165),"")</f>
        <v>0.82526116140833028</v>
      </c>
      <c r="Q155" s="85">
        <f ca="1">IF(ISNUMBER(CORREL(ETL_Rtn!$C106:$C165,ETL_Rtn!K106:K165)),CORREL(ETL_Rtn!$C106:$C165,ETL_Rtn!K106:K165),"")</f>
        <v>0.5004057604616714</v>
      </c>
      <c r="R155" s="85">
        <f ca="1">IF(ISNUMBER(CORREL(ETL_Rtn!$C106:$C165,ETL_Rtn!L106:L165)),CORREL(ETL_Rtn!$C106:$C165,ETL_Rtn!L106:L165),"")</f>
        <v>0.4239291836552041</v>
      </c>
      <c r="S155" s="85">
        <f ca="1">IF(ISNUMBER(CORREL(ETL_Rtn!$C106:$C165,ETL_Rtn!M106:M165)),CORREL(ETL_Rtn!$C106:$C165,ETL_Rtn!M106:M165),"")</f>
        <v>-0.26565400077364248</v>
      </c>
      <c r="T155" s="85">
        <f ca="1">IF(ISNUMBER(CORREL(ETL_Rtn!$C106:$C165,ETL_Rtn!N106:N165)),CORREL(ETL_Rtn!$C106:$C165,ETL_Rtn!N106:N165),"")</f>
        <v>0.2486130455199014</v>
      </c>
      <c r="U155" s="85">
        <f ca="1">IF(ISNUMBER(CORREL(ETL_Rtn!$C106:$C165,ETL_Rtn!O106:O165)),CORREL(ETL_Rtn!$C106:$C165,ETL_Rtn!O106:O165),"")</f>
        <v>5.7010550169665046E-2</v>
      </c>
      <c r="V155" s="85">
        <f ca="1">IF(ISNUMBER(CORREL(ETL_Rtn!$C106:$C165,ETL_Rtn!P106:P165)),CORREL(ETL_Rtn!$C106:$C165,ETL_Rtn!P106:P165),"")</f>
        <v>0.33779035808258023</v>
      </c>
      <c r="W155" s="85">
        <f ca="1">IF(ISNUMBER(CORREL(ETL_Rtn!$C106:$C165,ETL_Rtn!Q106:Q165)),CORREL(ETL_Rtn!$C106:$C165,ETL_Rtn!Q106:Q165),"")</f>
        <v>-7.5528749858839409E-2</v>
      </c>
      <c r="X155" s="85">
        <f ca="1">IF(ISNUMBER(CORREL(ETL_Rtn!$C106:$C165,ETL_Rtn!R106:R165)),CORREL(ETL_Rtn!$C106:$C165,ETL_Rtn!R106:R165),"")</f>
        <v>8.3416602230340739E-2</v>
      </c>
      <c r="Y155" s="85">
        <f ca="1">IF(ISNUMBER(CORREL(ETL_Rtn!$C106:$C165,ETL_Rtn!S106:S165)),CORREL(ETL_Rtn!$C106:$C165,ETL_Rtn!S106:S165),"")</f>
        <v>0.4209798619518681</v>
      </c>
      <c r="Z155" s="85">
        <f ca="1">IF(ISNUMBER(CORREL(ETL_Rtn!$C106:$C165,ETL_Rtn!T106:T165)),CORREL(ETL_Rtn!$C106:$C165,ETL_Rtn!T106:T165),"")</f>
        <v>0.43412983836797603</v>
      </c>
      <c r="AA155" s="85">
        <f ca="1">IF(ISNUMBER(CORREL(ETL_Rtn!$C106:$C165,ETL_Rtn!U106:U165)),CORREL(ETL_Rtn!$C106:$C165,ETL_Rtn!U106:U165),"")</f>
        <v>-6.8124437033706062E-3</v>
      </c>
      <c r="AB155" s="85">
        <f ca="1">IF(ISNUMBER(CORREL(ETL_Rtn!$C106:$C165,ETL_Rtn!V106:V165)),CORREL(ETL_Rtn!$C106:$C165,ETL_Rtn!V106:V165),"")</f>
        <v>-0.51608700465404722</v>
      </c>
      <c r="AC155" s="85">
        <f ca="1">IF(ISNUMBER(CORREL(ETL_Rtn!$C106:$C165,ETL_Rtn!W106:W165)),CORREL(ETL_Rtn!$C106:$C165,ETL_Rtn!W106:W165),"")</f>
        <v>-0.1296673067110736</v>
      </c>
      <c r="AD155" s="85">
        <f ca="1">IF(ISNUMBER(CORREL(ETL_Rtn!$C106:$C165,ETL_Rtn!X106:X165)),CORREL(ETL_Rtn!$C106:$C165,ETL_Rtn!X106:X165),"")</f>
        <v>-0.12873910848427905</v>
      </c>
      <c r="AE155" s="85">
        <f ca="1">IF(ISNUMBER(CORREL(ETL_Rtn!$C106:$C165,ETL_Rtn!Y106:Y165)),CORREL(ETL_Rtn!$C106:$C165,ETL_Rtn!Y106:Y165),"")</f>
        <v>-0.14904800901700188</v>
      </c>
      <c r="AF155" s="85">
        <f ca="1">IF(ISNUMBER(CORREL(ETL_Rtn!$C106:$C165,ETL_Rtn!Z106:Z165)),CORREL(ETL_Rtn!$C106:$C165,ETL_Rtn!Z106:Z165),"")</f>
        <v>-0.35728246475170783</v>
      </c>
      <c r="AG155" s="85">
        <f ca="1">IF(ISNUMBER(CORREL(ETL_Rtn!$C106:$C165,ETL_Rtn!AA106:AA165)),CORREL(ETL_Rtn!$C106:$C165,ETL_Rtn!AA106:AA165),"")</f>
        <v>-0.40181227793376501</v>
      </c>
      <c r="AH155" s="85">
        <f ca="1">IF(ISNUMBER(CORREL(ETL_Rtn!$C106:$C165,ETL_Rtn!AB106:AB165)),CORREL(ETL_Rtn!$C106:$C165,ETL_Rtn!AB106:AB165),"")</f>
        <v>-0.3334405809871695</v>
      </c>
      <c r="AI155" s="85">
        <f ca="1">IF(ISNUMBER(CORREL(ETL_Rtn!$C106:$C165,ETL_Rtn!AC106:AC165)),CORREL(ETL_Rtn!$C106:$C165,ETL_Rtn!AC106:AC165),"")</f>
        <v>3.9248481089031277E-2</v>
      </c>
      <c r="AJ155" s="85">
        <f ca="1">IF(ISNUMBER(CORREL(ETL_Rtn!$C106:$C165,ETL_Rtn!AD106:AD165)),CORREL(ETL_Rtn!$C106:$C165,ETL_Rtn!AD106:AD165),"")</f>
        <v>7.9316795430168591E-2</v>
      </c>
      <c r="AK155" s="85">
        <f ca="1">IF(ISNUMBER(CORREL(ETL_Rtn!$C106:$C165,ETL_Rtn!AE106:AE165)),CORREL(ETL_Rtn!$C106:$C165,ETL_Rtn!AE106:AE165),"")</f>
        <v>-0.29806874687074414</v>
      </c>
      <c r="AL155" s="85">
        <f ca="1">IF(ISNUMBER(CORREL(ETL_Rtn!$C106:$C165,ETL_Rtn!AF106:AF165)),CORREL(ETL_Rtn!$C106:$C165,ETL_Rtn!AF106:AF165),"")</f>
        <v>-0.29863000612460017</v>
      </c>
      <c r="AM155" s="85">
        <f ca="1">IF(ISNUMBER(CORREL(ETL_Rtn!$C106:$C165,ETL_Rtn!AG106:AG165)),CORREL(ETL_Rtn!$C106:$C165,ETL_Rtn!AG106:AG165),"")</f>
        <v>-0.21440863780189984</v>
      </c>
      <c r="AN155" s="85">
        <f ca="1">IF(ISNUMBER(CORREL(ETL_Rtn!$C106:$C165,ETL_Rtn!AH106:AH165)),CORREL(ETL_Rtn!$C106:$C165,ETL_Rtn!AH106:AH165),"")</f>
        <v>-0.25178579481726598</v>
      </c>
      <c r="AO155" s="85">
        <f ca="1">IF(ISNUMBER(CORREL(ETL_Rtn!$C106:$C165,ETL_Rtn!AI106:AI165)),CORREL(ETL_Rtn!$C106:$C165,ETL_Rtn!AI106:AI165),"")</f>
        <v>-0.33441338784835739</v>
      </c>
      <c r="AP155" s="85">
        <f ca="1">IF(ISNUMBER(CORREL(ETL_Rtn!$C106:$C165,ETL_Rtn!AJ106:AJ165)),CORREL(ETL_Rtn!$C106:$C165,ETL_Rtn!AJ106:AJ165),"")</f>
        <v>-0.26210782325783683</v>
      </c>
      <c r="AQ155" s="85">
        <f ca="1">IF(ISNUMBER(CORREL(ETL_Rtn!$C106:$C165,ETL_Rtn!AK106:AK165)),CORREL(ETL_Rtn!$C106:$C165,ETL_Rtn!AK106:AK165),"")</f>
        <v>-0.28575742938972021</v>
      </c>
      <c r="AR155" s="85">
        <f ca="1">IF(ISNUMBER(CORREL(ETL_Rtn!$C106:$C165,ETL_Rtn!AL106:AL165)),CORREL(ETL_Rtn!$C106:$C165,ETL_Rtn!AL106:AL165),"")</f>
        <v>-0.27570507004211225</v>
      </c>
      <c r="AS155" s="85">
        <f ca="1">IF(ISNUMBER(CORREL(ETL_Rtn!$C106:$C165,ETL_Rtn!AM106:AM165)),CORREL(ETL_Rtn!$C106:$C165,ETL_Rtn!AM106:AM165),"")</f>
        <v>0.28746870686931603</v>
      </c>
      <c r="AT155" s="85">
        <f ca="1">IF(ISNUMBER(CORREL(ETL_Rtn!$C106:$C165,ETL_Rtn!AN106:AN165)),CORREL(ETL_Rtn!$C106:$C165,ETL_Rtn!AN106:AN165),"")</f>
        <v>0.37853247757008379</v>
      </c>
      <c r="AU155" s="85">
        <f ca="1">IF(ISNUMBER(CORREL(ETL_Rtn!$C106:$C165,ETL_Rtn!AO106:AO165)),CORREL(ETL_Rtn!$C106:$C165,ETL_Rtn!AO106:AO165),"")</f>
        <v>-0.13026747702673988</v>
      </c>
      <c r="AV155" s="85">
        <f ca="1">IF(ISNUMBER(CORREL(ETL_Rtn!$C106:$C165,ETL_Rtn!AP106:AP165)),CORREL(ETL_Rtn!$C106:$C165,ETL_Rtn!AP106:AP165),"")</f>
        <v>3.5775224689619627E-2</v>
      </c>
      <c r="AW155" s="85">
        <f ca="1">IF(ISNUMBER(CORREL(ETL_Rtn!$C106:$C165,ETL_Rtn!AQ106:AQ165)),CORREL(ETL_Rtn!$C106:$C165,ETL_Rtn!AQ106:AQ165),"")</f>
        <v>0.28492150887211204</v>
      </c>
      <c r="AX155" s="85">
        <f ca="1">IF(ISNUMBER(CORREL(ETL_Rtn!$C106:$C165,ETL_Rtn!AR106:AR165)),CORREL(ETL_Rtn!$C106:$C165,ETL_Rtn!AR106:AR165),"")</f>
        <v>0.53956422215483735</v>
      </c>
      <c r="AY155" s="85">
        <f ca="1">IF(ISNUMBER(CORREL(ETL_Rtn!$C106:$C165,ETL_Rtn!AS106:AS165)),CORREL(ETL_Rtn!$C106:$C165,ETL_Rtn!AS106:AS165),"")</f>
        <v>-0.15862987675343698</v>
      </c>
      <c r="AZ155" s="85">
        <f ca="1">IF(ISNUMBER(CORREL(ETL_Rtn!$C106:$C165,ETL_Rtn!AT106:AT165)),CORREL(ETL_Rtn!$C106:$C165,ETL_Rtn!AT106:AT165),"")</f>
        <v>0.14308093454744911</v>
      </c>
      <c r="BA155" s="85">
        <f ca="1">IF(ISNUMBER(CORREL(ETL_Rtn!$C106:$C165,ETL_Rtn!AU106:AU165)),CORREL(ETL_Rtn!$C106:$C165,ETL_Rtn!AU106:AU165),"")</f>
        <v>-0.2993667927394324</v>
      </c>
      <c r="BB155" s="85">
        <f ca="1">IF(ISNUMBER(CORREL(ETL_Rtn!$C106:$C165,ETL_Rtn!AV106:AV165)),CORREL(ETL_Rtn!$C106:$C165,ETL_Rtn!AV106:AV165),"")</f>
        <v>-0.18524454950031052</v>
      </c>
      <c r="BC155" s="85">
        <f ca="1">IF(ISNUMBER(CORREL(ETL_Rtn!$C106:$C165,ETL_Rtn!AW106:AW165)),CORREL(ETL_Rtn!$C106:$C165,ETL_Rtn!AW106:AW165),"")</f>
        <v>-0.15390957845020142</v>
      </c>
      <c r="BD155" s="85">
        <f ca="1">IF(ISNUMBER(CORREL(ETL_Rtn!$C106:$C165,ETL_Rtn!AX106:AX165)),CORREL(ETL_Rtn!$C106:$C165,ETL_Rtn!AX106:AX165),"")</f>
        <v>1.1250173722097986E-2</v>
      </c>
      <c r="BE155" s="85">
        <f ca="1">IF(ISNUMBER(CORREL(ETL_Rtn!$C106:$C165,ETL_Rtn!AY106:AY165)),CORREL(ETL_Rtn!$C106:$C165,ETL_Rtn!AY106:AY165),"")</f>
        <v>-0.14991491494488851</v>
      </c>
      <c r="BF155" s="85">
        <f ca="1">IF(ISNUMBER(CORREL(ETL_Rtn!$C106:$C165,ETL_Rtn!AZ106:AZ165)),CORREL(ETL_Rtn!$C106:$C165,ETL_Rtn!AZ106:AZ165),"")</f>
        <v>-0.35859153122090082</v>
      </c>
      <c r="BG155" s="85">
        <f ca="1">IF(ISNUMBER(CORREL(ETL_Rtn!$C106:$C165,ETL_Rtn!BA106:BA165)),CORREL(ETL_Rtn!$C106:$C165,ETL_Rtn!BA106:BA165),"")</f>
        <v>-0.36763057764114121</v>
      </c>
      <c r="BH155" s="85">
        <f ca="1">IF(ISNUMBER(CORREL(ETL_Rtn!$C106:$C165,ETL_Rtn!BB106:BB165)),CORREL(ETL_Rtn!$C106:$C165,ETL_Rtn!BB106:BB165),"")</f>
        <v>-0.34221204245517145</v>
      </c>
      <c r="BI155" s="85">
        <f ca="1">IF(ISNUMBER(CORREL(ETL_Rtn!$C106:$C165,ETL_Rtn!BC106:BC165)),CORREL(ETL_Rtn!$C106:$C165,ETL_Rtn!BC106:BC165),"")</f>
        <v>-0.16673640884222224</v>
      </c>
      <c r="BJ155" s="85">
        <f ca="1">IF(ISNUMBER(CORREL(ETL_Rtn!$C106:$C165,ETL_Rtn!BD106:BD165)),CORREL(ETL_Rtn!$C106:$C165,ETL_Rtn!BD106:BD165),"")</f>
        <v>-0.41637429668009257</v>
      </c>
      <c r="BK155" s="85">
        <f ca="1">IF(ISNUMBER(CORREL(ETL_Rtn!$C106:$C165,ETL_Rtn!BE106:BE165)),CORREL(ETL_Rtn!$C106:$C165,ETL_Rtn!BE106:BE165),"")</f>
        <v>-9.669912007047636E-2</v>
      </c>
      <c r="BL155" s="85">
        <f ca="1">IF(ISNUMBER(CORREL(ETL_Rtn!$C106:$C165,ETL_Rtn!BF106:BF165)),CORREL(ETL_Rtn!$C106:$C165,ETL_Rtn!BF106:BF165),"")</f>
        <v>0.15563092225704048</v>
      </c>
      <c r="BM155" s="85">
        <f ca="1">IF(ISNUMBER(CORREL(ETL_Rtn!$C106:$C165,ETL_Rtn!BG106:BG165)),CORREL(ETL_Rtn!$C106:$C165,ETL_Rtn!BG106:BG165),"")</f>
        <v>-0.28336496670526407</v>
      </c>
      <c r="BN155" s="85">
        <f ca="1">IF(ISNUMBER(CORREL(ETL_Rtn!$C106:$C165,ETL_Rtn!BH106:BH165)),CORREL(ETL_Rtn!$C106:$C165,ETL_Rtn!BH106:BH165),"")</f>
        <v>-0.1770480299015125</v>
      </c>
      <c r="BO155" s="85">
        <f ca="1">IF(ISNUMBER(CORREL(ETL_Rtn!$C106:$C165,ETL_Rtn!BI106:BI165)),CORREL(ETL_Rtn!$C106:$C165,ETL_Rtn!BI106:BI165),"")</f>
        <v>-0.1769231519170775</v>
      </c>
      <c r="BP155" s="85">
        <f ca="1">IF(ISNUMBER(CORREL(ETL_Rtn!$C106:$C165,ETL_Rtn!BJ106:BJ165)),CORREL(ETL_Rtn!$C106:$C165,ETL_Rtn!BJ106:BJ165),"")</f>
        <v>-0.26004584863387875</v>
      </c>
      <c r="BQ155" s="85">
        <f ca="1">IF(ISNUMBER(CORREL(ETL_Rtn!$C106:$C165,ETL_Rtn!BK106:BK165)),CORREL(ETL_Rtn!$C106:$C165,ETL_Rtn!BK106:BK165),"")</f>
        <v>0.24176232376739323</v>
      </c>
      <c r="BR155" s="85">
        <f ca="1">IF(ISNUMBER(CORREL(ETL_Rtn!$C106:$C165,ETL_Rtn!BL106:BL165)),CORREL(ETL_Rtn!$C106:$C165,ETL_Rtn!BL106:BL165),"")</f>
        <v>0.17593616674730769</v>
      </c>
      <c r="BS155" s="85">
        <f ca="1">IF(ISNUMBER(CORREL(ETL_Rtn!$C106:$C165,ETL_Rtn!BM106:BM165)),CORREL(ETL_Rtn!$C106:$C165,ETL_Rtn!BM106:BM165),"")</f>
        <v>4.7525416060265502E-2</v>
      </c>
      <c r="BT155" s="85">
        <f ca="1">IF(ISNUMBER(CORREL(ETL_Rtn!$C106:$C165,ETL_Rtn!BN106:BN165)),CORREL(ETL_Rtn!$C106:$C165,ETL_Rtn!BN106:BN165),"")</f>
        <v>0.31106148079925516</v>
      </c>
      <c r="BU155" s="85">
        <f ca="1">IF(ISNUMBER(CORREL(ETL_Rtn!$C106:$C165,ETL_Rtn!BO106:BO165)),CORREL(ETL_Rtn!$C106:$C165,ETL_Rtn!BO106:BO165),"")</f>
        <v>0.11153089282829458</v>
      </c>
      <c r="BV155" s="85">
        <f ca="1">IF(ISNUMBER(CORREL(ETL_Rtn!$C106:$C165,ETL_Rtn!BP106:BP165)),CORREL(ETL_Rtn!$C106:$C165,ETL_Rtn!BP106:BP165),"")</f>
        <v>0.14843352522476233</v>
      </c>
      <c r="BW155" s="85">
        <f ca="1">IF(ISNUMBER(CORREL(ETL_Rtn!$C106:$C165,ETL_Rtn!BQ106:BQ165)),CORREL(ETL_Rtn!$C106:$C165,ETL_Rtn!BQ106:BQ165),"")</f>
        <v>-0.26335058727181798</v>
      </c>
      <c r="BY155" s="85">
        <f ca="1">VLOOKUP($E155,ETL_Price!$B$5:$CB$187,Main!BY$51,0)</f>
        <v>2572.83</v>
      </c>
      <c r="BZ155" s="85">
        <f ca="1">VLOOKUP($E155,ETL_Price!$B$5:$CB$187,Main!BZ$51,0)</f>
        <v>3662.18</v>
      </c>
      <c r="CA155" s="85">
        <f ca="1">VLOOKUP($E155,ETL_Price!$B$5:$CB$187,Main!CA$51,0)</f>
        <v>74800.34</v>
      </c>
      <c r="CB155" s="85">
        <f ca="1">VLOOKUP($E155,ETL_Price!$B$5:$CB$187,Main!CB$51,0)</f>
        <v>22011.67</v>
      </c>
      <c r="CC155" s="85">
        <f ca="1">VLOOKUP($E155,ETL_Price!$B$5:$CB$187,Main!CC$51,0)</f>
        <v>28336.19</v>
      </c>
      <c r="CD155" s="85">
        <f ca="1">VLOOKUP($E155,ETL_Price!$B$5:$CB$187,Main!CD$51,0)</f>
        <v>11563.38</v>
      </c>
      <c r="CE155" s="85">
        <f ca="1">VLOOKUP($E155,ETL_Price!$B$5:$CB$187,Main!CE$51,0)</f>
        <v>2149.46</v>
      </c>
      <c r="CF155" s="85">
        <f ca="1">VLOOKUP($E155,ETL_Price!$B$5:$CB$187,Main!CF$51,0)</f>
        <v>2390.3200000000002</v>
      </c>
      <c r="CG155" s="85">
        <f ca="1">VLOOKUP($E155,ETL_Price!$B$5:$CB$187,Main!CG$51,0)</f>
        <v>210.43440000000001</v>
      </c>
      <c r="CH155" s="85">
        <f ca="1">VLOOKUP($E155,ETL_Price!$B$5:$CB$187,Main!CH$51,0)</f>
        <v>268.77999999999997</v>
      </c>
      <c r="CI155" s="85">
        <f ca="1">VLOOKUP($E155,ETL_Price!$B$5:$CB$187,Main!CI$51,0)</f>
        <v>253.63</v>
      </c>
      <c r="CJ155" s="85">
        <f ca="1">VLOOKUP($E155,ETL_Price!$B$5:$CB$187,Main!CJ$51,0)</f>
        <v>227.17</v>
      </c>
      <c r="CK155" s="85">
        <f ca="1">VLOOKUP($E155,ETL_Price!$B$5:$CB$187,Main!CK$51,0)</f>
        <v>224.2715</v>
      </c>
      <c r="CL155" s="85">
        <f ca="1">VLOOKUP($E155,ETL_Price!$B$5:$CB$187,Main!CL$51,0)</f>
        <v>223.30269999999999</v>
      </c>
      <c r="CM155" s="85">
        <f ca="1">VLOOKUP($E155,ETL_Price!$B$5:$CB$187,Main!CM$51,0)</f>
        <v>122.8673</v>
      </c>
      <c r="CN155" s="85">
        <f ca="1">VLOOKUP($E155,ETL_Price!$B$5:$CB$187,Main!CN$51,0)</f>
        <v>217.72290000000001</v>
      </c>
      <c r="CO155" s="85">
        <f ca="1">VLOOKUP($E155,ETL_Price!$B$5:$CB$187,Main!CO$51,0)</f>
        <v>68.16</v>
      </c>
      <c r="CP155" s="85">
        <f ca="1">VLOOKUP($E155,ETL_Price!$B$5:$CB$187,Main!CP$51,0)</f>
        <v>131.69</v>
      </c>
      <c r="CQ155" s="85">
        <f ca="1">VLOOKUP($E155,ETL_Price!$B$5:$CB$187,Main!CQ$51,0)</f>
        <v>477.58620000000002</v>
      </c>
      <c r="CR155" s="85">
        <f ca="1">VLOOKUP($E155,ETL_Price!$B$5:$CB$187,Main!CR$51,0)</f>
        <v>215.13310000000001</v>
      </c>
      <c r="CS155" s="85">
        <f ca="1">VLOOKUP($E155,ETL_Price!$B$5:$CB$187,Main!CS$51,0)</f>
        <v>253.98920000000001</v>
      </c>
      <c r="CT155" s="85">
        <f ca="1">VLOOKUP($E155,ETL_Price!$B$5:$CB$187,Main!CT$51,0)</f>
        <v>2040.18</v>
      </c>
      <c r="CU155" s="85">
        <f ca="1">VLOOKUP($E155,ETL_Price!$B$5:$CB$187,Main!CU$51,0)</f>
        <v>2195.34</v>
      </c>
      <c r="CV155" s="85">
        <f ca="1">VLOOKUP($E155,ETL_Price!$B$5:$CB$187,Main!CV$51,0)</f>
        <v>2881.79</v>
      </c>
      <c r="CW155" s="85">
        <f ca="1">VLOOKUP($E155,ETL_Price!$B$5:$CB$187,Main!CW$51,0)</f>
        <v>149.19640000000001</v>
      </c>
      <c r="CX155" s="85">
        <f ca="1">VLOOKUP($E155,ETL_Price!$B$5:$CB$187,Main!CX$51,0)</f>
        <v>1302.6130000000001</v>
      </c>
      <c r="CY155" s="85">
        <f ca="1">VLOOKUP($E155,ETL_Price!$B$5:$CB$187,Main!CY$51,0)</f>
        <v>214.56950000000001</v>
      </c>
      <c r="CZ155" s="85">
        <f ca="1">VLOOKUP($E155,ETL_Price!$B$5:$CB$187,Main!CZ$51,0)</f>
        <v>191.19550000000001</v>
      </c>
      <c r="DA155" s="85">
        <f ca="1">VLOOKUP($E155,ETL_Price!$B$5:$CB$187,Main!DA$51,0)</f>
        <v>287.31270000000001</v>
      </c>
      <c r="DB155" s="85">
        <f ca="1">VLOOKUP($E155,ETL_Price!$B$5:$CB$187,Main!DB$51,0)</f>
        <v>203.68440000000001</v>
      </c>
      <c r="DC155" s="85">
        <f ca="1">VLOOKUP($E155,ETL_Price!$B$5:$CB$187,Main!DC$51,0)</f>
        <v>203.66210000000001</v>
      </c>
      <c r="DD155" s="85">
        <f ca="1">VLOOKUP($E155,ETL_Price!$B$5:$CB$187,Main!DD$51,0)</f>
        <v>225.66130000000001</v>
      </c>
      <c r="DE155" s="85">
        <f ca="1">VLOOKUP($E155,ETL_Price!$B$5:$CB$187,Main!DE$51,0)</f>
        <v>219.7585</v>
      </c>
      <c r="DF155" s="85">
        <f ca="1">VLOOKUP($E155,ETL_Price!$B$5:$CB$187,Main!DF$51,0)</f>
        <v>284.43119999999999</v>
      </c>
      <c r="DG155" s="85">
        <f ca="1">VLOOKUP($E155,ETL_Price!$B$5:$CB$187,Main!DG$51,0)</f>
        <v>2.3683999999999998</v>
      </c>
      <c r="DH155" s="85">
        <f ca="1">VLOOKUP($E155,ETL_Price!$B$5:$CB$187,Main!DH$51,0)</f>
        <v>0.36699999999999999</v>
      </c>
      <c r="DI155" s="85">
        <f ca="1">VLOOKUP($E155,ETL_Price!$B$5:$CB$187,Main!DI$51,0)</f>
        <v>1.8056000000000001</v>
      </c>
      <c r="DJ155" s="85">
        <f ca="1">VLOOKUP($E155,ETL_Price!$B$5:$CB$187,Main!DJ$51,0)</f>
        <v>1.8768</v>
      </c>
      <c r="DK155" s="85">
        <f ca="1">VLOOKUP($E155,ETL_Price!$B$5:$CB$187,Main!DK$51,0)</f>
        <v>2.2646999999999999</v>
      </c>
      <c r="DL155" s="85">
        <f ca="1">VLOOKUP($E155,ETL_Price!$B$5:$CB$187,Main!DL$51,0)</f>
        <v>1.3460000000000001</v>
      </c>
      <c r="DM155" s="85">
        <f ca="1">VLOOKUP($E155,ETL_Price!$B$5:$CB$187,Main!DM$51,0)</f>
        <v>39.648400000000002</v>
      </c>
      <c r="DN155" s="85">
        <f ca="1">VLOOKUP($E155,ETL_Price!$B$5:$CB$187,Main!DN$51,0)</f>
        <v>-2.21</v>
      </c>
      <c r="DO155" s="85">
        <f ca="1">VLOOKUP($E155,ETL_Price!$B$5:$CB$187,Main!DO$51,0)</f>
        <v>228.72200000000001</v>
      </c>
      <c r="DP155" s="85">
        <f ca="1">VLOOKUP($E155,ETL_Price!$B$5:$CB$187,Main!DP$51,0)</f>
        <v>120.009</v>
      </c>
      <c r="DQ155" s="85">
        <f ca="1">VLOOKUP($E155,ETL_Price!$B$5:$CB$187,Main!DQ$51,0)</f>
        <v>52.985999999999997</v>
      </c>
      <c r="DR155" s="85">
        <f ca="1">VLOOKUP($E155,ETL_Price!$B$5:$CB$187,Main!DR$51,0)</f>
        <v>313.18599999999998</v>
      </c>
      <c r="DS155" s="85">
        <f ca="1">VLOOKUP($E155,ETL_Price!$B$5:$CB$187,Main!DS$51,0)</f>
        <v>173.81399999999999</v>
      </c>
      <c r="DT155" s="85">
        <f ca="1">VLOOKUP($E155,ETL_Price!$B$5:$CB$187,Main!DT$51,0)</f>
        <v>220.8023</v>
      </c>
      <c r="DU155" s="85">
        <f ca="1">VLOOKUP($E155,ETL_Price!$B$5:$CB$187,Main!DU$51,0)</f>
        <v>157.9461</v>
      </c>
      <c r="DV155" s="85">
        <f ca="1">VLOOKUP($E155,ETL_Price!$B$5:$CB$187,Main!DV$51,0)</f>
        <v>431.67219999999998</v>
      </c>
      <c r="DW155" s="85">
        <f ca="1">VLOOKUP($E155,ETL_Price!$B$5:$CB$187,Main!DW$51,0)</f>
        <v>10.5</v>
      </c>
      <c r="DX155" s="85">
        <f ca="1">VLOOKUP($E155,ETL_Price!$B$5:$CB$187,Main!DX$51,0)</f>
        <v>18.170000000000002</v>
      </c>
      <c r="DY155" s="85">
        <f ca="1">VLOOKUP($E155,ETL_Price!$B$5:$CB$187,Main!DY$51,0)</f>
        <v>7.5600000000000005</v>
      </c>
      <c r="DZ155" s="85">
        <f ca="1">VLOOKUP($E155,ETL_Price!$B$5:$CB$187,Main!DZ$51,0)</f>
        <v>4.8899999999999997</v>
      </c>
      <c r="EA155" s="85">
        <f ca="1">VLOOKUP($E155,ETL_Price!$B$5:$CB$187,Main!EA$51,0)</f>
        <v>1277.7</v>
      </c>
      <c r="EB155" s="85">
        <f ca="1">VLOOKUP($E155,ETL_Price!$B$5:$CB$187,Main!EB$51,0)</f>
        <v>16.847000000000001</v>
      </c>
      <c r="EC155" s="85">
        <f ca="1">VLOOKUP($E155,ETL_Price!$B$5:$CB$187,Main!EC$51,0)</f>
        <v>54.15</v>
      </c>
      <c r="ED155" s="85">
        <f ca="1">VLOOKUP($E155,ETL_Price!$B$5:$CB$187,Main!ED$51,0)</f>
        <v>6.6368999999999998</v>
      </c>
      <c r="EE155" s="85">
        <f ca="1">VLOOKUP($E155,ETL_Price!$B$5:$CB$187,Main!EE$51,0)</f>
        <v>107.49</v>
      </c>
      <c r="EF155" s="85">
        <f ca="1">VLOOKUP($E155,ETL_Price!$B$5:$CB$187,Main!EF$51,0)</f>
        <v>1.1651</v>
      </c>
      <c r="EG155" s="85">
        <f ca="1">VLOOKUP($E155,ETL_Price!$B$5:$CB$187,Main!EG$51,0)</f>
        <v>1.3208</v>
      </c>
      <c r="EH155" s="85">
        <f ca="1">VLOOKUP($E155,ETL_Price!$B$5:$CB$187,Main!EH$51,0)</f>
        <v>113.18</v>
      </c>
      <c r="EI155" s="85">
        <f ca="1">VLOOKUP($E155,ETL_Price!$B$5:$CB$187,Main!EI$51,0)</f>
        <v>57.970599999999997</v>
      </c>
      <c r="EJ155" s="85">
        <f ca="1">VLOOKUP($E155,ETL_Price!$B$5:$CB$187,Main!EJ$51,0)</f>
        <v>14.0573</v>
      </c>
      <c r="EK155" s="85">
        <f ca="1">VLOOKUP($E155,ETL_Price!$B$5:$CB$187,Main!EK$51,0)</f>
        <v>3.2806000000000002</v>
      </c>
    </row>
    <row r="156" spans="3:141">
      <c r="C156" s="85">
        <f>MATCH(E156,ETL_Price!$B$5:$B$187,0)</f>
        <v>103</v>
      </c>
      <c r="E156" s="119">
        <f>IF(ISNUMBER(Equities!$C108),Equities!B108,"")</f>
        <v>43035</v>
      </c>
      <c r="F156" s="120">
        <f ca="1">IF(ISNUMBER(OFFSET(INDIRECT($F$50),Main!$C156,1)),OFFSET(INDIRECT($F$50),Main!$C156,1)/100,"")</f>
        <v>0.14116300000000001</v>
      </c>
      <c r="G156" s="120">
        <f ca="1">IF(ISNUMBER(VLOOKUP($E156,ETL_Price!$B$5:$DV$187,G$50,0)),VLOOKUP($E156,ETL_Price!$B$5:$DV$187,G$50,0)/100,"")</f>
        <v>7.2599999999999998E-2</v>
      </c>
      <c r="H156" s="120">
        <f ca="1">IF(ISNUMBER(VLOOKUP($E156,ETL_Price!$B$5:$DV$187,H$50,0)),VLOOKUP($E156,ETL_Price!$B$5:$DV$187,H$50,0)/100,"")</f>
        <v>0.12720000000000001</v>
      </c>
      <c r="I156" s="120">
        <f ca="1">IF(ISNUMBER(VLOOKUP($E156,ETL_Price!$B$5:$DV$187,I$50,0)),VLOOKUP($E156,ETL_Price!$B$5:$DV$187,I$50,0)/100,"")</f>
        <v>0.16600000000000001</v>
      </c>
      <c r="K156" s="85">
        <f ca="1">IF(ISNUMBER(CORREL(ETL_Rtn!$C107:$C166,ETL_Rtn!E107:E166)),CORREL(ETL_Rtn!$C107:$C166,ETL_Rtn!E107:E166),"")</f>
        <v>0.3223859646351302</v>
      </c>
      <c r="L156" s="85">
        <f ca="1">IF(ISNUMBER(CORREL(ETL_Rtn!$C107:$C166,ETL_Rtn!F107:F166)),CORREL(ETL_Rtn!$C107:$C166,ETL_Rtn!F107:F166),"")</f>
        <v>6.6967467053311108E-2</v>
      </c>
      <c r="M156" s="85">
        <f ca="1">IF(ISNUMBER(CORREL(ETL_Rtn!$C107:$C166,ETL_Rtn!G107:G166)),CORREL(ETL_Rtn!$C107:$C166,ETL_Rtn!G107:G166),"")</f>
        <v>0.5735089389607102</v>
      </c>
      <c r="N156" s="85">
        <f ca="1">IF(ISNUMBER(CORREL(ETL_Rtn!$C107:$C166,ETL_Rtn!H107:H166)),CORREL(ETL_Rtn!$C107:$C166,ETL_Rtn!H107:H166),"")</f>
        <v>3.3919739125366805E-2</v>
      </c>
      <c r="O156" s="85">
        <f ca="1">IF(ISNUMBER(CORREL(ETL_Rtn!$C107:$C166,ETL_Rtn!I107:I166)),CORREL(ETL_Rtn!$C107:$C166,ETL_Rtn!I107:I166),"")</f>
        <v>0.86316110515900291</v>
      </c>
      <c r="P156" s="85">
        <f ca="1">IF(ISNUMBER(CORREL(ETL_Rtn!$C107:$C166,ETL_Rtn!J107:J166)),CORREL(ETL_Rtn!$C107:$C166,ETL_Rtn!J107:J166),"")</f>
        <v>0.82982796138884518</v>
      </c>
      <c r="Q156" s="85">
        <f ca="1">IF(ISNUMBER(CORREL(ETL_Rtn!$C107:$C166,ETL_Rtn!K107:K166)),CORREL(ETL_Rtn!$C107:$C166,ETL_Rtn!K107:K166),"")</f>
        <v>0.49997113156035367</v>
      </c>
      <c r="R156" s="85">
        <f ca="1">IF(ISNUMBER(CORREL(ETL_Rtn!$C107:$C166,ETL_Rtn!L107:L166)),CORREL(ETL_Rtn!$C107:$C166,ETL_Rtn!L107:L166),"")</f>
        <v>0.4236365059564523</v>
      </c>
      <c r="S156" s="85">
        <f ca="1">IF(ISNUMBER(CORREL(ETL_Rtn!$C107:$C166,ETL_Rtn!M107:M166)),CORREL(ETL_Rtn!$C107:$C166,ETL_Rtn!M107:M166),"")</f>
        <v>-0.27484686344346471</v>
      </c>
      <c r="T156" s="85">
        <f ca="1">IF(ISNUMBER(CORREL(ETL_Rtn!$C107:$C166,ETL_Rtn!N107:N166)),CORREL(ETL_Rtn!$C107:$C166,ETL_Rtn!N107:N166),"")</f>
        <v>0.24991317655406431</v>
      </c>
      <c r="U156" s="85">
        <f ca="1">IF(ISNUMBER(CORREL(ETL_Rtn!$C107:$C166,ETL_Rtn!O107:O166)),CORREL(ETL_Rtn!$C107:$C166,ETL_Rtn!O107:O166),"")</f>
        <v>5.3114901311127873E-2</v>
      </c>
      <c r="V156" s="85">
        <f ca="1">IF(ISNUMBER(CORREL(ETL_Rtn!$C107:$C166,ETL_Rtn!P107:P166)),CORREL(ETL_Rtn!$C107:$C166,ETL_Rtn!P107:P166),"")</f>
        <v>0.33747755024614773</v>
      </c>
      <c r="W156" s="85">
        <f ca="1">IF(ISNUMBER(CORREL(ETL_Rtn!$C107:$C166,ETL_Rtn!Q107:Q166)),CORREL(ETL_Rtn!$C107:$C166,ETL_Rtn!Q107:Q166),"")</f>
        <v>-8.4269536144386037E-2</v>
      </c>
      <c r="X156" s="85">
        <f ca="1">IF(ISNUMBER(CORREL(ETL_Rtn!$C107:$C166,ETL_Rtn!R107:R166)),CORREL(ETL_Rtn!$C107:$C166,ETL_Rtn!R107:R166),"")</f>
        <v>7.7525304429977362E-2</v>
      </c>
      <c r="Y156" s="85">
        <f ca="1">IF(ISNUMBER(CORREL(ETL_Rtn!$C107:$C166,ETL_Rtn!S107:S166)),CORREL(ETL_Rtn!$C107:$C166,ETL_Rtn!S107:S166),"")</f>
        <v>0.41997155179269408</v>
      </c>
      <c r="Z156" s="85">
        <f ca="1">IF(ISNUMBER(CORREL(ETL_Rtn!$C107:$C166,ETL_Rtn!T107:T166)),CORREL(ETL_Rtn!$C107:$C166,ETL_Rtn!T107:T166),"")</f>
        <v>0.4354669166877751</v>
      </c>
      <c r="AA156" s="85">
        <f ca="1">IF(ISNUMBER(CORREL(ETL_Rtn!$C107:$C166,ETL_Rtn!U107:U166)),CORREL(ETL_Rtn!$C107:$C166,ETL_Rtn!U107:U166),"")</f>
        <v>-7.2448143150443791E-3</v>
      </c>
      <c r="AB156" s="85">
        <f ca="1">IF(ISNUMBER(CORREL(ETL_Rtn!$C107:$C166,ETL_Rtn!V107:V166)),CORREL(ETL_Rtn!$C107:$C166,ETL_Rtn!V107:V166),"")</f>
        <v>-0.51557742459365896</v>
      </c>
      <c r="AC156" s="85">
        <f ca="1">IF(ISNUMBER(CORREL(ETL_Rtn!$C107:$C166,ETL_Rtn!W107:W166)),CORREL(ETL_Rtn!$C107:$C166,ETL_Rtn!W107:W166),"")</f>
        <v>-0.12748896421922307</v>
      </c>
      <c r="AD156" s="85">
        <f ca="1">IF(ISNUMBER(CORREL(ETL_Rtn!$C107:$C166,ETL_Rtn!X107:X166)),CORREL(ETL_Rtn!$C107:$C166,ETL_Rtn!X107:X166),"")</f>
        <v>-0.1261561295508635</v>
      </c>
      <c r="AE156" s="85">
        <f ca="1">IF(ISNUMBER(CORREL(ETL_Rtn!$C107:$C166,ETL_Rtn!Y107:Y166)),CORREL(ETL_Rtn!$C107:$C166,ETL_Rtn!Y107:Y166),"")</f>
        <v>-0.1487903764085963</v>
      </c>
      <c r="AF156" s="85">
        <f ca="1">IF(ISNUMBER(CORREL(ETL_Rtn!$C107:$C166,ETL_Rtn!Z107:Z166)),CORREL(ETL_Rtn!$C107:$C166,ETL_Rtn!Z107:Z166),"")</f>
        <v>-0.37682788035259451</v>
      </c>
      <c r="AG156" s="85">
        <f ca="1">IF(ISNUMBER(CORREL(ETL_Rtn!$C107:$C166,ETL_Rtn!AA107:AA166)),CORREL(ETL_Rtn!$C107:$C166,ETL_Rtn!AA107:AA166),"")</f>
        <v>-0.42271654316288515</v>
      </c>
      <c r="AH156" s="85">
        <f ca="1">IF(ISNUMBER(CORREL(ETL_Rtn!$C107:$C166,ETL_Rtn!AB107:AB166)),CORREL(ETL_Rtn!$C107:$C166,ETL_Rtn!AB107:AB166),"")</f>
        <v>-0.34831250032165179</v>
      </c>
      <c r="AI156" s="85">
        <f ca="1">IF(ISNUMBER(CORREL(ETL_Rtn!$C107:$C166,ETL_Rtn!AC107:AC166)),CORREL(ETL_Rtn!$C107:$C166,ETL_Rtn!AC107:AC166),"")</f>
        <v>4.128627733676872E-2</v>
      </c>
      <c r="AJ156" s="85">
        <f ca="1">IF(ISNUMBER(CORREL(ETL_Rtn!$C107:$C166,ETL_Rtn!AD107:AD166)),CORREL(ETL_Rtn!$C107:$C166,ETL_Rtn!AD107:AD166),"")</f>
        <v>9.7600605174191141E-2</v>
      </c>
      <c r="AK156" s="85">
        <f ca="1">IF(ISNUMBER(CORREL(ETL_Rtn!$C107:$C166,ETL_Rtn!AE107:AE166)),CORREL(ETL_Rtn!$C107:$C166,ETL_Rtn!AE107:AE166),"")</f>
        <v>-0.30302034033119229</v>
      </c>
      <c r="AL156" s="85">
        <f ca="1">IF(ISNUMBER(CORREL(ETL_Rtn!$C107:$C166,ETL_Rtn!AF107:AF166)),CORREL(ETL_Rtn!$C107:$C166,ETL_Rtn!AF107:AF166),"")</f>
        <v>-0.30501397132073765</v>
      </c>
      <c r="AM156" s="85">
        <f ca="1">IF(ISNUMBER(CORREL(ETL_Rtn!$C107:$C166,ETL_Rtn!AG107:AG166)),CORREL(ETL_Rtn!$C107:$C166,ETL_Rtn!AG107:AG166),"")</f>
        <v>-0.21293620115893325</v>
      </c>
      <c r="AN156" s="85">
        <f ca="1">IF(ISNUMBER(CORREL(ETL_Rtn!$C107:$C166,ETL_Rtn!AH107:AH166)),CORREL(ETL_Rtn!$C107:$C166,ETL_Rtn!AH107:AH166),"")</f>
        <v>-0.25358563078904162</v>
      </c>
      <c r="AO156" s="85">
        <f ca="1">IF(ISNUMBER(CORREL(ETL_Rtn!$C107:$C166,ETL_Rtn!AI107:AI166)),CORREL(ETL_Rtn!$C107:$C166,ETL_Rtn!AI107:AI166),"")</f>
        <v>-0.3436273037018564</v>
      </c>
      <c r="AP156" s="85">
        <f ca="1">IF(ISNUMBER(CORREL(ETL_Rtn!$C107:$C166,ETL_Rtn!AJ107:AJ166)),CORREL(ETL_Rtn!$C107:$C166,ETL_Rtn!AJ107:AJ166),"")</f>
        <v>-0.26685667710311767</v>
      </c>
      <c r="AQ156" s="85">
        <f ca="1">IF(ISNUMBER(CORREL(ETL_Rtn!$C107:$C166,ETL_Rtn!AK107:AK166)),CORREL(ETL_Rtn!$C107:$C166,ETL_Rtn!AK107:AK166),"")</f>
        <v>-0.29158546392773982</v>
      </c>
      <c r="AR156" s="85">
        <f ca="1">IF(ISNUMBER(CORREL(ETL_Rtn!$C107:$C166,ETL_Rtn!AL107:AL166)),CORREL(ETL_Rtn!$C107:$C166,ETL_Rtn!AL107:AL166),"")</f>
        <v>-0.27514528096676</v>
      </c>
      <c r="AS156" s="85">
        <f ca="1">IF(ISNUMBER(CORREL(ETL_Rtn!$C107:$C166,ETL_Rtn!AM107:AM166)),CORREL(ETL_Rtn!$C107:$C166,ETL_Rtn!AM107:AM166),"")</f>
        <v>0.28862020209420369</v>
      </c>
      <c r="AT156" s="85">
        <f ca="1">IF(ISNUMBER(CORREL(ETL_Rtn!$C107:$C166,ETL_Rtn!AN107:AN166)),CORREL(ETL_Rtn!$C107:$C166,ETL_Rtn!AN107:AN166),"")</f>
        <v>0.37733862226579484</v>
      </c>
      <c r="AU156" s="85">
        <f ca="1">IF(ISNUMBER(CORREL(ETL_Rtn!$C107:$C166,ETL_Rtn!AO107:AO166)),CORREL(ETL_Rtn!$C107:$C166,ETL_Rtn!AO107:AO166),"")</f>
        <v>-0.13340109001814646</v>
      </c>
      <c r="AV156" s="85">
        <f ca="1">IF(ISNUMBER(CORREL(ETL_Rtn!$C107:$C166,ETL_Rtn!AP107:AP166)),CORREL(ETL_Rtn!$C107:$C166,ETL_Rtn!AP107:AP166),"")</f>
        <v>2.8009995636138714E-2</v>
      </c>
      <c r="AW156" s="85">
        <f ca="1">IF(ISNUMBER(CORREL(ETL_Rtn!$C107:$C166,ETL_Rtn!AQ107:AQ166)),CORREL(ETL_Rtn!$C107:$C166,ETL_Rtn!AQ107:AQ166),"")</f>
        <v>0.28417417301708026</v>
      </c>
      <c r="AX156" s="85">
        <f ca="1">IF(ISNUMBER(CORREL(ETL_Rtn!$C107:$C166,ETL_Rtn!AR107:AR166)),CORREL(ETL_Rtn!$C107:$C166,ETL_Rtn!AR107:AR166),"")</f>
        <v>0.53955064340719971</v>
      </c>
      <c r="AY156" s="85">
        <f ca="1">IF(ISNUMBER(CORREL(ETL_Rtn!$C107:$C166,ETL_Rtn!AS107:AS166)),CORREL(ETL_Rtn!$C107:$C166,ETL_Rtn!AS107:AS166),"")</f>
        <v>-0.16214369011397922</v>
      </c>
      <c r="AZ156" s="85">
        <f ca="1">IF(ISNUMBER(CORREL(ETL_Rtn!$C107:$C166,ETL_Rtn!AT107:AT166)),CORREL(ETL_Rtn!$C107:$C166,ETL_Rtn!AT107:AT166),"")</f>
        <v>0.13924463671981022</v>
      </c>
      <c r="BA156" s="85">
        <f ca="1">IF(ISNUMBER(CORREL(ETL_Rtn!$C107:$C166,ETL_Rtn!AU107:AU166)),CORREL(ETL_Rtn!$C107:$C166,ETL_Rtn!AU107:AU166),"")</f>
        <v>-0.33842182667613541</v>
      </c>
      <c r="BB156" s="85">
        <f ca="1">IF(ISNUMBER(CORREL(ETL_Rtn!$C107:$C166,ETL_Rtn!AV107:AV166)),CORREL(ETL_Rtn!$C107:$C166,ETL_Rtn!AV107:AV166),"")</f>
        <v>-0.20241333163265698</v>
      </c>
      <c r="BC156" s="85">
        <f ca="1">IF(ISNUMBER(CORREL(ETL_Rtn!$C107:$C166,ETL_Rtn!AW107:AW166)),CORREL(ETL_Rtn!$C107:$C166,ETL_Rtn!AW107:AW166),"")</f>
        <v>-0.15088554573345242</v>
      </c>
      <c r="BD156" s="85">
        <f ca="1">IF(ISNUMBER(CORREL(ETL_Rtn!$C107:$C166,ETL_Rtn!AX107:AX166)),CORREL(ETL_Rtn!$C107:$C166,ETL_Rtn!AX107:AX166),"")</f>
        <v>1.711306248904616E-2</v>
      </c>
      <c r="BE156" s="85">
        <f ca="1">IF(ISNUMBER(CORREL(ETL_Rtn!$C107:$C166,ETL_Rtn!AY107:AY166)),CORREL(ETL_Rtn!$C107:$C166,ETL_Rtn!AY107:AY166),"")</f>
        <v>-0.14977124213899071</v>
      </c>
      <c r="BF156" s="85">
        <f ca="1">IF(ISNUMBER(CORREL(ETL_Rtn!$C107:$C166,ETL_Rtn!AZ107:AZ166)),CORREL(ETL_Rtn!$C107:$C166,ETL_Rtn!AZ107:AZ166),"")</f>
        <v>-0.37156447927153091</v>
      </c>
      <c r="BG156" s="85">
        <f ca="1">IF(ISNUMBER(CORREL(ETL_Rtn!$C107:$C166,ETL_Rtn!BA107:BA166)),CORREL(ETL_Rtn!$C107:$C166,ETL_Rtn!BA107:BA166),"")</f>
        <v>-0.37901925059318625</v>
      </c>
      <c r="BH156" s="85">
        <f ca="1">IF(ISNUMBER(CORREL(ETL_Rtn!$C107:$C166,ETL_Rtn!BB107:BB166)),CORREL(ETL_Rtn!$C107:$C166,ETL_Rtn!BB107:BB166),"")</f>
        <v>-0.35912056883055449</v>
      </c>
      <c r="BI156" s="85">
        <f ca="1">IF(ISNUMBER(CORREL(ETL_Rtn!$C107:$C166,ETL_Rtn!BC107:BC166)),CORREL(ETL_Rtn!$C107:$C166,ETL_Rtn!BC107:BC166),"")</f>
        <v>-0.16420866341752333</v>
      </c>
      <c r="BJ156" s="85">
        <f ca="1">IF(ISNUMBER(CORREL(ETL_Rtn!$C107:$C166,ETL_Rtn!BD107:BD166)),CORREL(ETL_Rtn!$C107:$C166,ETL_Rtn!BD107:BD166),"")</f>
        <v>-0.43142666441176519</v>
      </c>
      <c r="BK156" s="85">
        <f ca="1">IF(ISNUMBER(CORREL(ETL_Rtn!$C107:$C166,ETL_Rtn!BE107:BE166)),CORREL(ETL_Rtn!$C107:$C166,ETL_Rtn!BE107:BE166),"")</f>
        <v>-0.10669613458765154</v>
      </c>
      <c r="BL156" s="85">
        <f ca="1">IF(ISNUMBER(CORREL(ETL_Rtn!$C107:$C166,ETL_Rtn!BF107:BF166)),CORREL(ETL_Rtn!$C107:$C166,ETL_Rtn!BF107:BF166),"")</f>
        <v>0.15342350228840979</v>
      </c>
      <c r="BM156" s="85">
        <f ca="1">IF(ISNUMBER(CORREL(ETL_Rtn!$C107:$C166,ETL_Rtn!BG107:BG166)),CORREL(ETL_Rtn!$C107:$C166,ETL_Rtn!BG107:BG166),"")</f>
        <v>-0.28464168923932914</v>
      </c>
      <c r="BN156" s="85">
        <f ca="1">IF(ISNUMBER(CORREL(ETL_Rtn!$C107:$C166,ETL_Rtn!BH107:BH166)),CORREL(ETL_Rtn!$C107:$C166,ETL_Rtn!BH107:BH166),"")</f>
        <v>-0.1742281060511032</v>
      </c>
      <c r="BO156" s="85">
        <f ca="1">IF(ISNUMBER(CORREL(ETL_Rtn!$C107:$C166,ETL_Rtn!BI107:BI166)),CORREL(ETL_Rtn!$C107:$C166,ETL_Rtn!BI107:BI166),"")</f>
        <v>-0.17615251436606963</v>
      </c>
      <c r="BP156" s="85">
        <f ca="1">IF(ISNUMBER(CORREL(ETL_Rtn!$C107:$C166,ETL_Rtn!BJ107:BJ166)),CORREL(ETL_Rtn!$C107:$C166,ETL_Rtn!BJ107:BJ166),"")</f>
        <v>-0.26783770146440267</v>
      </c>
      <c r="BQ156" s="85">
        <f ca="1">IF(ISNUMBER(CORREL(ETL_Rtn!$C107:$C166,ETL_Rtn!BK107:BK166)),CORREL(ETL_Rtn!$C107:$C166,ETL_Rtn!BK107:BK166),"")</f>
        <v>0.24640143031277334</v>
      </c>
      <c r="BR156" s="85">
        <f ca="1">IF(ISNUMBER(CORREL(ETL_Rtn!$C107:$C166,ETL_Rtn!BL107:BL166)),CORREL(ETL_Rtn!$C107:$C166,ETL_Rtn!BL107:BL166),"")</f>
        <v>0.18660529516804256</v>
      </c>
      <c r="BS156" s="85">
        <f ca="1">IF(ISNUMBER(CORREL(ETL_Rtn!$C107:$C166,ETL_Rtn!BM107:BM166)),CORREL(ETL_Rtn!$C107:$C166,ETL_Rtn!BM107:BM166),"")</f>
        <v>5.9906954833636783E-2</v>
      </c>
      <c r="BT156" s="85">
        <f ca="1">IF(ISNUMBER(CORREL(ETL_Rtn!$C107:$C166,ETL_Rtn!BN107:BN166)),CORREL(ETL_Rtn!$C107:$C166,ETL_Rtn!BN107:BN166),"")</f>
        <v>0.31438880402483549</v>
      </c>
      <c r="BU156" s="85">
        <f ca="1">IF(ISNUMBER(CORREL(ETL_Rtn!$C107:$C166,ETL_Rtn!BO107:BO166)),CORREL(ETL_Rtn!$C107:$C166,ETL_Rtn!BO107:BO166),"")</f>
        <v>0.10884884396853771</v>
      </c>
      <c r="BV156" s="85">
        <f ca="1">IF(ISNUMBER(CORREL(ETL_Rtn!$C107:$C166,ETL_Rtn!BP107:BP166)),CORREL(ETL_Rtn!$C107:$C166,ETL_Rtn!BP107:BP166),"")</f>
        <v>0.14549317278788296</v>
      </c>
      <c r="BW156" s="85">
        <f ca="1">IF(ISNUMBER(CORREL(ETL_Rtn!$C107:$C166,ETL_Rtn!BQ107:BQ166)),CORREL(ETL_Rtn!$C107:$C166,ETL_Rtn!BQ107:BQ166),"")</f>
        <v>-0.26562958850027774</v>
      </c>
      <c r="BY156" s="85">
        <f ca="1">VLOOKUP($E156,ETL_Price!$B$5:$CB$187,Main!BY$51,0)</f>
        <v>2581.0700000000002</v>
      </c>
      <c r="BZ156" s="85">
        <f ca="1">VLOOKUP($E156,ETL_Price!$B$5:$CB$187,Main!BZ$51,0)</f>
        <v>3652.23</v>
      </c>
      <c r="CA156" s="85">
        <f ca="1">VLOOKUP($E156,ETL_Price!$B$5:$CB$187,Main!CA$51,0)</f>
        <v>75975.710000000006</v>
      </c>
      <c r="CB156" s="85">
        <f ca="1">VLOOKUP($E156,ETL_Price!$B$5:$CB$187,Main!CB$51,0)</f>
        <v>22008.45</v>
      </c>
      <c r="CC156" s="85">
        <f ca="1">VLOOKUP($E156,ETL_Price!$B$5:$CB$187,Main!CC$51,0)</f>
        <v>28438.85</v>
      </c>
      <c r="CD156" s="85">
        <f ca="1">VLOOKUP($E156,ETL_Price!$B$5:$CB$187,Main!CD$51,0)</f>
        <v>11643.57</v>
      </c>
      <c r="CE156" s="85">
        <f ca="1">VLOOKUP($E156,ETL_Price!$B$5:$CB$187,Main!CE$51,0)</f>
        <v>2150.02</v>
      </c>
      <c r="CF156" s="85">
        <f ca="1">VLOOKUP($E156,ETL_Price!$B$5:$CB$187,Main!CF$51,0)</f>
        <v>2388.36</v>
      </c>
      <c r="CG156" s="85">
        <f ca="1">VLOOKUP($E156,ETL_Price!$B$5:$CB$187,Main!CG$51,0)</f>
        <v>208.63730000000001</v>
      </c>
      <c r="CH156" s="85">
        <f ca="1">VLOOKUP($E156,ETL_Price!$B$5:$CB$187,Main!CH$51,0)</f>
        <v>268.33999999999997</v>
      </c>
      <c r="CI156" s="85">
        <f ca="1">VLOOKUP($E156,ETL_Price!$B$5:$CB$187,Main!CI$51,0)</f>
        <v>253.88</v>
      </c>
      <c r="CJ156" s="85">
        <f ca="1">VLOOKUP($E156,ETL_Price!$B$5:$CB$187,Main!CJ$51,0)</f>
        <v>227.05</v>
      </c>
      <c r="CK156" s="85">
        <f ca="1">VLOOKUP($E156,ETL_Price!$B$5:$CB$187,Main!CK$51,0)</f>
        <v>225.30799999999999</v>
      </c>
      <c r="CL156" s="85">
        <f ca="1">VLOOKUP($E156,ETL_Price!$B$5:$CB$187,Main!CL$51,0)</f>
        <v>224.65469999999999</v>
      </c>
      <c r="CM156" s="85">
        <f ca="1">VLOOKUP($E156,ETL_Price!$B$5:$CB$187,Main!CM$51,0)</f>
        <v>122.9931</v>
      </c>
      <c r="CN156" s="85">
        <f ca="1">VLOOKUP($E156,ETL_Price!$B$5:$CB$187,Main!CN$51,0)</f>
        <v>216.9341</v>
      </c>
      <c r="CO156" s="85">
        <f ca="1">VLOOKUP($E156,ETL_Price!$B$5:$CB$187,Main!CO$51,0)</f>
        <v>68.27</v>
      </c>
      <c r="CP156" s="85">
        <f ca="1">VLOOKUP($E156,ETL_Price!$B$5:$CB$187,Main!CP$51,0)</f>
        <v>131.33000000000001</v>
      </c>
      <c r="CQ156" s="85">
        <f ca="1">VLOOKUP($E156,ETL_Price!$B$5:$CB$187,Main!CQ$51,0)</f>
        <v>475.31240000000003</v>
      </c>
      <c r="CR156" s="85">
        <f ca="1">VLOOKUP($E156,ETL_Price!$B$5:$CB$187,Main!CR$51,0)</f>
        <v>213.94980000000001</v>
      </c>
      <c r="CS156" s="85">
        <f ca="1">VLOOKUP($E156,ETL_Price!$B$5:$CB$187,Main!CS$51,0)</f>
        <v>252.91550000000001</v>
      </c>
      <c r="CT156" s="85">
        <f ca="1">VLOOKUP($E156,ETL_Price!$B$5:$CB$187,Main!CT$51,0)</f>
        <v>2033.79</v>
      </c>
      <c r="CU156" s="85">
        <f ca="1">VLOOKUP($E156,ETL_Price!$B$5:$CB$187,Main!CU$51,0)</f>
        <v>2188.4299999999998</v>
      </c>
      <c r="CV156" s="85">
        <f ca="1">VLOOKUP($E156,ETL_Price!$B$5:$CB$187,Main!CV$51,0)</f>
        <v>2870.5</v>
      </c>
      <c r="CW156" s="85">
        <f ca="1">VLOOKUP($E156,ETL_Price!$B$5:$CB$187,Main!CW$51,0)</f>
        <v>149.1765</v>
      </c>
      <c r="CX156" s="85">
        <f ca="1">VLOOKUP($E156,ETL_Price!$B$5:$CB$187,Main!CX$51,0)</f>
        <v>1299.9380000000001</v>
      </c>
      <c r="CY156" s="85">
        <f ca="1">VLOOKUP($E156,ETL_Price!$B$5:$CB$187,Main!CY$51,0)</f>
        <v>214.2062</v>
      </c>
      <c r="CZ156" s="85">
        <f ca="1">VLOOKUP($E156,ETL_Price!$B$5:$CB$187,Main!CZ$51,0)</f>
        <v>190.79750000000001</v>
      </c>
      <c r="DA156" s="85">
        <f ca="1">VLOOKUP($E156,ETL_Price!$B$5:$CB$187,Main!DA$51,0)</f>
        <v>287.20780000000002</v>
      </c>
      <c r="DB156" s="85">
        <f ca="1">VLOOKUP($E156,ETL_Price!$B$5:$CB$187,Main!DB$51,0)</f>
        <v>203.2757</v>
      </c>
      <c r="DC156" s="85">
        <f ca="1">VLOOKUP($E156,ETL_Price!$B$5:$CB$187,Main!DC$51,0)</f>
        <v>203.3777</v>
      </c>
      <c r="DD156" s="85">
        <f ca="1">VLOOKUP($E156,ETL_Price!$B$5:$CB$187,Main!DD$51,0)</f>
        <v>225.19550000000001</v>
      </c>
      <c r="DE156" s="85">
        <f ca="1">VLOOKUP($E156,ETL_Price!$B$5:$CB$187,Main!DE$51,0)</f>
        <v>219.05789999999999</v>
      </c>
      <c r="DF156" s="85">
        <f ca="1">VLOOKUP($E156,ETL_Price!$B$5:$CB$187,Main!DF$51,0)</f>
        <v>283.79680000000002</v>
      </c>
      <c r="DG156" s="85">
        <f ca="1">VLOOKUP($E156,ETL_Price!$B$5:$CB$187,Main!DG$51,0)</f>
        <v>2.4064000000000001</v>
      </c>
      <c r="DH156" s="85">
        <f ca="1">VLOOKUP($E156,ETL_Price!$B$5:$CB$187,Main!DH$51,0)</f>
        <v>0.38300000000000001</v>
      </c>
      <c r="DI156" s="85">
        <f ca="1">VLOOKUP($E156,ETL_Price!$B$5:$CB$187,Main!DI$51,0)</f>
        <v>1.8103</v>
      </c>
      <c r="DJ156" s="85">
        <f ca="1">VLOOKUP($E156,ETL_Price!$B$5:$CB$187,Main!DJ$51,0)</f>
        <v>1.8932</v>
      </c>
      <c r="DK156" s="85">
        <f ca="1">VLOOKUP($E156,ETL_Price!$B$5:$CB$187,Main!DK$51,0)</f>
        <v>2.3037000000000001</v>
      </c>
      <c r="DL156" s="85">
        <f ca="1">VLOOKUP($E156,ETL_Price!$B$5:$CB$187,Main!DL$51,0)</f>
        <v>1.355</v>
      </c>
      <c r="DM156" s="85">
        <f ca="1">VLOOKUP($E156,ETL_Price!$B$5:$CB$187,Main!DM$51,0)</f>
        <v>40.7806</v>
      </c>
      <c r="DN156" s="85">
        <f ca="1">VLOOKUP($E156,ETL_Price!$B$5:$CB$187,Main!DN$51,0)</f>
        <v>-2.75</v>
      </c>
      <c r="DO156" s="85">
        <f ca="1">VLOOKUP($E156,ETL_Price!$B$5:$CB$187,Main!DO$51,0)</f>
        <v>234.036</v>
      </c>
      <c r="DP156" s="85">
        <f ca="1">VLOOKUP($E156,ETL_Price!$B$5:$CB$187,Main!DP$51,0)</f>
        <v>122.499</v>
      </c>
      <c r="DQ156" s="85">
        <f ca="1">VLOOKUP($E156,ETL_Price!$B$5:$CB$187,Main!DQ$51,0)</f>
        <v>52.762</v>
      </c>
      <c r="DR156" s="85">
        <f ca="1">VLOOKUP($E156,ETL_Price!$B$5:$CB$187,Main!DR$51,0)</f>
        <v>311.346</v>
      </c>
      <c r="DS156" s="85">
        <f ca="1">VLOOKUP($E156,ETL_Price!$B$5:$CB$187,Main!DS$51,0)</f>
        <v>174.279</v>
      </c>
      <c r="DT156" s="85">
        <f ca="1">VLOOKUP($E156,ETL_Price!$B$5:$CB$187,Main!DT$51,0)</f>
        <v>218.53059999999999</v>
      </c>
      <c r="DU156" s="85">
        <f ca="1">VLOOKUP($E156,ETL_Price!$B$5:$CB$187,Main!DU$51,0)</f>
        <v>156.0787</v>
      </c>
      <c r="DV156" s="85">
        <f ca="1">VLOOKUP($E156,ETL_Price!$B$5:$CB$187,Main!DV$51,0)</f>
        <v>427.6148</v>
      </c>
      <c r="DW156" s="85">
        <f ca="1">VLOOKUP($E156,ETL_Price!$B$5:$CB$187,Main!DW$51,0)</f>
        <v>9.8000000000000007</v>
      </c>
      <c r="DX156" s="85">
        <f ca="1">VLOOKUP($E156,ETL_Price!$B$5:$CB$187,Main!DX$51,0)</f>
        <v>16.53</v>
      </c>
      <c r="DY156" s="85">
        <f ca="1">VLOOKUP($E156,ETL_Price!$B$5:$CB$187,Main!DY$51,0)</f>
        <v>7.7</v>
      </c>
      <c r="DZ156" s="85">
        <f ca="1">VLOOKUP($E156,ETL_Price!$B$5:$CB$187,Main!DZ$51,0)</f>
        <v>4.9550000000000001</v>
      </c>
      <c r="EA156" s="85">
        <f ca="1">VLOOKUP($E156,ETL_Price!$B$5:$CB$187,Main!EA$51,0)</f>
        <v>1268.5</v>
      </c>
      <c r="EB156" s="85">
        <f ca="1">VLOOKUP($E156,ETL_Price!$B$5:$CB$187,Main!EB$51,0)</f>
        <v>16.751999999999999</v>
      </c>
      <c r="EC156" s="85">
        <f ca="1">VLOOKUP($E156,ETL_Price!$B$5:$CB$187,Main!EC$51,0)</f>
        <v>53.9</v>
      </c>
      <c r="ED156" s="85">
        <f ca="1">VLOOKUP($E156,ETL_Price!$B$5:$CB$187,Main!ED$51,0)</f>
        <v>6.6478999999999999</v>
      </c>
      <c r="EE156" s="85">
        <f ca="1">VLOOKUP($E156,ETL_Price!$B$5:$CB$187,Main!EE$51,0)</f>
        <v>107.41</v>
      </c>
      <c r="EF156" s="85">
        <f ca="1">VLOOKUP($E156,ETL_Price!$B$5:$CB$187,Main!EF$51,0)</f>
        <v>1.1608000000000001</v>
      </c>
      <c r="EG156" s="85">
        <f ca="1">VLOOKUP($E156,ETL_Price!$B$5:$CB$187,Main!EG$51,0)</f>
        <v>1.3128</v>
      </c>
      <c r="EH156" s="85">
        <f ca="1">VLOOKUP($E156,ETL_Price!$B$5:$CB$187,Main!EH$51,0)</f>
        <v>113.67</v>
      </c>
      <c r="EI156" s="85">
        <f ca="1">VLOOKUP($E156,ETL_Price!$B$5:$CB$187,Main!EI$51,0)</f>
        <v>58.072800000000001</v>
      </c>
      <c r="EJ156" s="85">
        <f ca="1">VLOOKUP($E156,ETL_Price!$B$5:$CB$187,Main!EJ$51,0)</f>
        <v>14.103400000000001</v>
      </c>
      <c r="EK156" s="85">
        <f ca="1">VLOOKUP($E156,ETL_Price!$B$5:$CB$187,Main!EK$51,0)</f>
        <v>3.2355999999999998</v>
      </c>
    </row>
    <row r="157" spans="3:141">
      <c r="C157" s="85">
        <f>MATCH(E157,ETL_Price!$B$5:$B$187,0)</f>
        <v>104</v>
      </c>
      <c r="E157" s="119">
        <f>IF(ISNUMBER(Equities!$C109),Equities!B109,"")</f>
        <v>43034</v>
      </c>
      <c r="F157" s="120">
        <f ca="1">IF(ISNUMBER(OFFSET(INDIRECT($F$50),Main!$C157,1)),OFFSET(INDIRECT($F$50),Main!$C157,1)/100,"")</f>
        <v>0.14116300000000001</v>
      </c>
      <c r="G157" s="120">
        <f ca="1">IF(ISNUMBER(VLOOKUP($E157,ETL_Price!$B$5:$DV$187,G$50,0)),VLOOKUP($E157,ETL_Price!$B$5:$DV$187,G$50,0)/100,"")</f>
        <v>7.0999999999999994E-2</v>
      </c>
      <c r="H157" s="120">
        <f ca="1">IF(ISNUMBER(VLOOKUP($E157,ETL_Price!$B$5:$DV$187,H$50,0)),VLOOKUP($E157,ETL_Price!$B$5:$DV$187,H$50,0)/100,"")</f>
        <v>0.12619999999999998</v>
      </c>
      <c r="I157" s="120">
        <f ca="1">IF(ISNUMBER(VLOOKUP($E157,ETL_Price!$B$5:$DV$187,I$50,0)),VLOOKUP($E157,ETL_Price!$B$5:$DV$187,I$50,0)/100,"")</f>
        <v>0.16250000000000001</v>
      </c>
      <c r="K157" s="85">
        <f ca="1">IF(ISNUMBER(CORREL(ETL_Rtn!$C108:$C167,ETL_Rtn!E108:E167)),CORREL(ETL_Rtn!$C108:$C167,ETL_Rtn!E108:E167),"")</f>
        <v>0.36183851146450835</v>
      </c>
      <c r="L157" s="85">
        <f ca="1">IF(ISNUMBER(CORREL(ETL_Rtn!$C108:$C167,ETL_Rtn!F108:F167)),CORREL(ETL_Rtn!$C108:$C167,ETL_Rtn!F108:F167),"")</f>
        <v>6.5776823386608771E-2</v>
      </c>
      <c r="M157" s="85">
        <f ca="1">IF(ISNUMBER(CORREL(ETL_Rtn!$C108:$C167,ETL_Rtn!G108:G167)),CORREL(ETL_Rtn!$C108:$C167,ETL_Rtn!G108:G167),"")</f>
        <v>0.57342823629668882</v>
      </c>
      <c r="N157" s="85">
        <f ca="1">IF(ISNUMBER(CORREL(ETL_Rtn!$C108:$C167,ETL_Rtn!H108:H167)),CORREL(ETL_Rtn!$C108:$C167,ETL_Rtn!H108:H167),"")</f>
        <v>3.1420682753433002E-2</v>
      </c>
      <c r="O157" s="85">
        <f ca="1">IF(ISNUMBER(CORREL(ETL_Rtn!$C108:$C167,ETL_Rtn!I108:I167)),CORREL(ETL_Rtn!$C108:$C167,ETL_Rtn!I108:I167),"")</f>
        <v>0.87662227023730455</v>
      </c>
      <c r="P157" s="85">
        <f ca="1">IF(ISNUMBER(CORREL(ETL_Rtn!$C108:$C167,ETL_Rtn!J108:J167)),CORREL(ETL_Rtn!$C108:$C167,ETL_Rtn!J108:J167),"")</f>
        <v>0.85769276042136688</v>
      </c>
      <c r="Q157" s="85">
        <f ca="1">IF(ISNUMBER(CORREL(ETL_Rtn!$C108:$C167,ETL_Rtn!K108:K167)),CORREL(ETL_Rtn!$C108:$C167,ETL_Rtn!K108:K167),"")</f>
        <v>0.57546212637911975</v>
      </c>
      <c r="R157" s="85">
        <f ca="1">IF(ISNUMBER(CORREL(ETL_Rtn!$C108:$C167,ETL_Rtn!L108:L167)),CORREL(ETL_Rtn!$C108:$C167,ETL_Rtn!L108:L167),"")</f>
        <v>0.50820212684010313</v>
      </c>
      <c r="S157" s="85">
        <f ca="1">IF(ISNUMBER(CORREL(ETL_Rtn!$C108:$C167,ETL_Rtn!M108:M167)),CORREL(ETL_Rtn!$C108:$C167,ETL_Rtn!M108:M167),"")</f>
        <v>-0.28619240438926041</v>
      </c>
      <c r="T157" s="85">
        <f ca="1">IF(ISNUMBER(CORREL(ETL_Rtn!$C108:$C167,ETL_Rtn!N108:N167)),CORREL(ETL_Rtn!$C108:$C167,ETL_Rtn!N108:N167),"")</f>
        <v>0.25900546608154151</v>
      </c>
      <c r="U157" s="85">
        <f ca="1">IF(ISNUMBER(CORREL(ETL_Rtn!$C108:$C167,ETL_Rtn!O108:O167)),CORREL(ETL_Rtn!$C108:$C167,ETL_Rtn!O108:O167),"")</f>
        <v>5.3467166756693385E-2</v>
      </c>
      <c r="V157" s="85">
        <f ca="1">IF(ISNUMBER(CORREL(ETL_Rtn!$C108:$C167,ETL_Rtn!P108:P167)),CORREL(ETL_Rtn!$C108:$C167,ETL_Rtn!P108:P167),"")</f>
        <v>0.3986558985384368</v>
      </c>
      <c r="W157" s="85">
        <f ca="1">IF(ISNUMBER(CORREL(ETL_Rtn!$C108:$C167,ETL_Rtn!Q108:Q167)),CORREL(ETL_Rtn!$C108:$C167,ETL_Rtn!Q108:Q167),"")</f>
        <v>-8.3288446508204161E-2</v>
      </c>
      <c r="X157" s="85">
        <f ca="1">IF(ISNUMBER(CORREL(ETL_Rtn!$C108:$C167,ETL_Rtn!R108:R167)),CORREL(ETL_Rtn!$C108:$C167,ETL_Rtn!R108:R167),"")</f>
        <v>7.7770183769809237E-2</v>
      </c>
      <c r="Y157" s="85">
        <f ca="1">IF(ISNUMBER(CORREL(ETL_Rtn!$C108:$C167,ETL_Rtn!S108:S167)),CORREL(ETL_Rtn!$C108:$C167,ETL_Rtn!S108:S167),"")</f>
        <v>0.4335689465983964</v>
      </c>
      <c r="Z157" s="85">
        <f ca="1">IF(ISNUMBER(CORREL(ETL_Rtn!$C108:$C167,ETL_Rtn!T108:T167)),CORREL(ETL_Rtn!$C108:$C167,ETL_Rtn!T108:T167),"")</f>
        <v>0.61321665260995617</v>
      </c>
      <c r="AA157" s="85">
        <f ca="1">IF(ISNUMBER(CORREL(ETL_Rtn!$C108:$C167,ETL_Rtn!U108:U167)),CORREL(ETL_Rtn!$C108:$C167,ETL_Rtn!U108:U167),"")</f>
        <v>-8.3300972116678168E-3</v>
      </c>
      <c r="AB157" s="85">
        <f ca="1">IF(ISNUMBER(CORREL(ETL_Rtn!$C108:$C167,ETL_Rtn!V108:V167)),CORREL(ETL_Rtn!$C108:$C167,ETL_Rtn!V108:V167),"")</f>
        <v>-0.51630089729410822</v>
      </c>
      <c r="AC157" s="85">
        <f ca="1">IF(ISNUMBER(CORREL(ETL_Rtn!$C108:$C167,ETL_Rtn!W108:W167)),CORREL(ETL_Rtn!$C108:$C167,ETL_Rtn!W108:W167),"")</f>
        <v>-0.12686807217957669</v>
      </c>
      <c r="AD157" s="85">
        <f ca="1">IF(ISNUMBER(CORREL(ETL_Rtn!$C108:$C167,ETL_Rtn!X108:X167)),CORREL(ETL_Rtn!$C108:$C167,ETL_Rtn!X108:X167),"")</f>
        <v>-0.12552351319608512</v>
      </c>
      <c r="AE157" s="85">
        <f ca="1">IF(ISNUMBER(CORREL(ETL_Rtn!$C108:$C167,ETL_Rtn!Y108:Y167)),CORREL(ETL_Rtn!$C108:$C167,ETL_Rtn!Y108:Y167),"")</f>
        <v>-0.14824973337448488</v>
      </c>
      <c r="AF157" s="85">
        <f ca="1">IF(ISNUMBER(CORREL(ETL_Rtn!$C108:$C167,ETL_Rtn!Z108:Z167)),CORREL(ETL_Rtn!$C108:$C167,ETL_Rtn!Z108:Z167),"")</f>
        <v>-0.39168986856470817</v>
      </c>
      <c r="AG157" s="85">
        <f ca="1">IF(ISNUMBER(CORREL(ETL_Rtn!$C108:$C167,ETL_Rtn!AA108:AA167)),CORREL(ETL_Rtn!$C108:$C167,ETL_Rtn!AA108:AA167),"")</f>
        <v>-0.43627518856082953</v>
      </c>
      <c r="AH157" s="85">
        <f ca="1">IF(ISNUMBER(CORREL(ETL_Rtn!$C108:$C167,ETL_Rtn!AB108:AB167)),CORREL(ETL_Rtn!$C108:$C167,ETL_Rtn!AB108:AB167),"")</f>
        <v>-0.35759495109125261</v>
      </c>
      <c r="AI157" s="85">
        <f ca="1">IF(ISNUMBER(CORREL(ETL_Rtn!$C108:$C167,ETL_Rtn!AC108:AC167)),CORREL(ETL_Rtn!$C108:$C167,ETL_Rtn!AC108:AC167),"")</f>
        <v>4.3783165733507809E-2</v>
      </c>
      <c r="AJ157" s="85">
        <f ca="1">IF(ISNUMBER(CORREL(ETL_Rtn!$C108:$C167,ETL_Rtn!AD108:AD167)),CORREL(ETL_Rtn!$C108:$C167,ETL_Rtn!AD108:AD167),"")</f>
        <v>0.10164537642824896</v>
      </c>
      <c r="AK157" s="85">
        <f ca="1">IF(ISNUMBER(CORREL(ETL_Rtn!$C108:$C167,ETL_Rtn!AE108:AE167)),CORREL(ETL_Rtn!$C108:$C167,ETL_Rtn!AE108:AE167),"")</f>
        <v>-0.30802591366489973</v>
      </c>
      <c r="AL157" s="85">
        <f ca="1">IF(ISNUMBER(CORREL(ETL_Rtn!$C108:$C167,ETL_Rtn!AF108:AF167)),CORREL(ETL_Rtn!$C108:$C167,ETL_Rtn!AF108:AF167),"")</f>
        <v>-0.30877620799680128</v>
      </c>
      <c r="AM157" s="85">
        <f ca="1">IF(ISNUMBER(CORREL(ETL_Rtn!$C108:$C167,ETL_Rtn!AG108:AG167)),CORREL(ETL_Rtn!$C108:$C167,ETL_Rtn!AG108:AG167),"")</f>
        <v>-0.22494161460751547</v>
      </c>
      <c r="AN157" s="85">
        <f ca="1">IF(ISNUMBER(CORREL(ETL_Rtn!$C108:$C167,ETL_Rtn!AH108:AH167)),CORREL(ETL_Rtn!$C108:$C167,ETL_Rtn!AH108:AH167),"")</f>
        <v>-0.25658208575670161</v>
      </c>
      <c r="AO157" s="85">
        <f ca="1">IF(ISNUMBER(CORREL(ETL_Rtn!$C108:$C167,ETL_Rtn!AI108:AI167)),CORREL(ETL_Rtn!$C108:$C167,ETL_Rtn!AI108:AI167),"")</f>
        <v>-0.35474197564688209</v>
      </c>
      <c r="AP157" s="85">
        <f ca="1">IF(ISNUMBER(CORREL(ETL_Rtn!$C108:$C167,ETL_Rtn!AJ108:AJ167)),CORREL(ETL_Rtn!$C108:$C167,ETL_Rtn!AJ108:AJ167),"")</f>
        <v>-0.27198960561621904</v>
      </c>
      <c r="AQ157" s="85">
        <f ca="1">IF(ISNUMBER(CORREL(ETL_Rtn!$C108:$C167,ETL_Rtn!AK108:AK167)),CORREL(ETL_Rtn!$C108:$C167,ETL_Rtn!AK108:AK167),"")</f>
        <v>-0.29655584343942015</v>
      </c>
      <c r="AR157" s="85">
        <f ca="1">IF(ISNUMBER(CORREL(ETL_Rtn!$C108:$C167,ETL_Rtn!AL108:AL167)),CORREL(ETL_Rtn!$C108:$C167,ETL_Rtn!AL108:AL167),"")</f>
        <v>-0.27530478225003624</v>
      </c>
      <c r="AS157" s="85">
        <f ca="1">IF(ISNUMBER(CORREL(ETL_Rtn!$C108:$C167,ETL_Rtn!AM108:AM167)),CORREL(ETL_Rtn!$C108:$C167,ETL_Rtn!AM108:AM167),"")</f>
        <v>0.31530076910772215</v>
      </c>
      <c r="AT157" s="85">
        <f ca="1">IF(ISNUMBER(CORREL(ETL_Rtn!$C108:$C167,ETL_Rtn!AN108:AN167)),CORREL(ETL_Rtn!$C108:$C167,ETL_Rtn!AN108:AN167),"")</f>
        <v>0.38917907443064348</v>
      </c>
      <c r="AU157" s="85">
        <f ca="1">IF(ISNUMBER(CORREL(ETL_Rtn!$C108:$C167,ETL_Rtn!AO108:AO167)),CORREL(ETL_Rtn!$C108:$C167,ETL_Rtn!AO108:AO167),"")</f>
        <v>-0.13827531170487656</v>
      </c>
      <c r="AV157" s="85">
        <f ca="1">IF(ISNUMBER(CORREL(ETL_Rtn!$C108:$C167,ETL_Rtn!AP108:AP167)),CORREL(ETL_Rtn!$C108:$C167,ETL_Rtn!AP108:AP167),"")</f>
        <v>2.8174469493808633E-2</v>
      </c>
      <c r="AW157" s="85">
        <f ca="1">IF(ISNUMBER(CORREL(ETL_Rtn!$C108:$C167,ETL_Rtn!AQ108:AQ167)),CORREL(ETL_Rtn!$C108:$C167,ETL_Rtn!AQ108:AQ167),"")</f>
        <v>0.28483861951680922</v>
      </c>
      <c r="AX157" s="85">
        <f ca="1">IF(ISNUMBER(CORREL(ETL_Rtn!$C108:$C167,ETL_Rtn!AR108:AR167)),CORREL(ETL_Rtn!$C108:$C167,ETL_Rtn!AR108:AR167),"")</f>
        <v>0.54049599639790946</v>
      </c>
      <c r="AY157" s="85">
        <f ca="1">IF(ISNUMBER(CORREL(ETL_Rtn!$C108:$C167,ETL_Rtn!AS108:AS167)),CORREL(ETL_Rtn!$C108:$C167,ETL_Rtn!AS108:AS167),"")</f>
        <v>-0.1618051123917203</v>
      </c>
      <c r="AZ157" s="85">
        <f ca="1">IF(ISNUMBER(CORREL(ETL_Rtn!$C108:$C167,ETL_Rtn!AT108:AT167)),CORREL(ETL_Rtn!$C108:$C167,ETL_Rtn!AT108:AT167),"")</f>
        <v>0.13878449320347719</v>
      </c>
      <c r="BA157" s="85">
        <f ca="1">IF(ISNUMBER(CORREL(ETL_Rtn!$C108:$C167,ETL_Rtn!AU108:AU167)),CORREL(ETL_Rtn!$C108:$C167,ETL_Rtn!AU108:AU167),"")</f>
        <v>-0.35265489685988277</v>
      </c>
      <c r="BB157" s="85">
        <f ca="1">IF(ISNUMBER(CORREL(ETL_Rtn!$C108:$C167,ETL_Rtn!AV108:AV167)),CORREL(ETL_Rtn!$C108:$C167,ETL_Rtn!AV108:AV167),"")</f>
        <v>-0.21159780742378001</v>
      </c>
      <c r="BC157" s="85">
        <f ca="1">IF(ISNUMBER(CORREL(ETL_Rtn!$C108:$C167,ETL_Rtn!AW108:AW167)),CORREL(ETL_Rtn!$C108:$C167,ETL_Rtn!AW108:AW167),"")</f>
        <v>-0.15427045833531206</v>
      </c>
      <c r="BD157" s="85">
        <f ca="1">IF(ISNUMBER(CORREL(ETL_Rtn!$C108:$C167,ETL_Rtn!AX108:AX167)),CORREL(ETL_Rtn!$C108:$C167,ETL_Rtn!AX108:AX167),"")</f>
        <v>1.9854930572189625E-2</v>
      </c>
      <c r="BE157" s="85">
        <f ca="1">IF(ISNUMBER(CORREL(ETL_Rtn!$C108:$C167,ETL_Rtn!AY108:AY167)),CORREL(ETL_Rtn!$C108:$C167,ETL_Rtn!AY108:AY167),"")</f>
        <v>-0.16718207970278931</v>
      </c>
      <c r="BF157" s="85">
        <f ca="1">IF(ISNUMBER(CORREL(ETL_Rtn!$C108:$C167,ETL_Rtn!AZ108:AZ167)),CORREL(ETL_Rtn!$C108:$C167,ETL_Rtn!AZ108:AZ167),"")</f>
        <v>-0.3754544558541974</v>
      </c>
      <c r="BG157" s="85">
        <f ca="1">IF(ISNUMBER(CORREL(ETL_Rtn!$C108:$C167,ETL_Rtn!BA108:BA167)),CORREL(ETL_Rtn!$C108:$C167,ETL_Rtn!BA108:BA167),"")</f>
        <v>-0.38416068675019033</v>
      </c>
      <c r="BH157" s="85">
        <f ca="1">IF(ISNUMBER(CORREL(ETL_Rtn!$C108:$C167,ETL_Rtn!BB108:BB167)),CORREL(ETL_Rtn!$C108:$C167,ETL_Rtn!BB108:BB167),"")</f>
        <v>-0.36073431983241572</v>
      </c>
      <c r="BI157" s="85">
        <f ca="1">IF(ISNUMBER(CORREL(ETL_Rtn!$C108:$C167,ETL_Rtn!BC108:BC167)),CORREL(ETL_Rtn!$C108:$C167,ETL_Rtn!BC108:BC167),"")</f>
        <v>-0.1969703405363028</v>
      </c>
      <c r="BJ157" s="85">
        <f ca="1">IF(ISNUMBER(CORREL(ETL_Rtn!$C108:$C167,ETL_Rtn!BD108:BD167)),CORREL(ETL_Rtn!$C108:$C167,ETL_Rtn!BD108:BD167),"")</f>
        <v>-0.44560651880290802</v>
      </c>
      <c r="BK157" s="85">
        <f ca="1">IF(ISNUMBER(CORREL(ETL_Rtn!$C108:$C167,ETL_Rtn!BE108:BE167)),CORREL(ETL_Rtn!$C108:$C167,ETL_Rtn!BE108:BE167),"")</f>
        <v>-0.12635248356639742</v>
      </c>
      <c r="BL157" s="85">
        <f ca="1">IF(ISNUMBER(CORREL(ETL_Rtn!$C108:$C167,ETL_Rtn!BF108:BF167)),CORREL(ETL_Rtn!$C108:$C167,ETL_Rtn!BF108:BF167),"")</f>
        <v>0.15445317916700757</v>
      </c>
      <c r="BM157" s="85">
        <f ca="1">IF(ISNUMBER(CORREL(ETL_Rtn!$C108:$C167,ETL_Rtn!BG108:BG167)),CORREL(ETL_Rtn!$C108:$C167,ETL_Rtn!BG108:BG167),"")</f>
        <v>-0.2868863206903981</v>
      </c>
      <c r="BN157" s="85">
        <f ca="1">IF(ISNUMBER(CORREL(ETL_Rtn!$C108:$C167,ETL_Rtn!BH108:BH167)),CORREL(ETL_Rtn!$C108:$C167,ETL_Rtn!BH108:BH167),"")</f>
        <v>-0.1737620421474898</v>
      </c>
      <c r="BO157" s="85">
        <f ca="1">IF(ISNUMBER(CORREL(ETL_Rtn!$C108:$C167,ETL_Rtn!BI108:BI167)),CORREL(ETL_Rtn!$C108:$C167,ETL_Rtn!BI108:BI167),"")</f>
        <v>-0.18913607071577881</v>
      </c>
      <c r="BP157" s="85">
        <f ca="1">IF(ISNUMBER(CORREL(ETL_Rtn!$C108:$C167,ETL_Rtn!BJ108:BJ167)),CORREL(ETL_Rtn!$C108:$C167,ETL_Rtn!BJ108:BJ167),"")</f>
        <v>-0.26781267451387641</v>
      </c>
      <c r="BQ157" s="85">
        <f ca="1">IF(ISNUMBER(CORREL(ETL_Rtn!$C108:$C167,ETL_Rtn!BK108:BK167)),CORREL(ETL_Rtn!$C108:$C167,ETL_Rtn!BK108:BK167),"")</f>
        <v>0.24762110779983026</v>
      </c>
      <c r="BR157" s="85">
        <f ca="1">IF(ISNUMBER(CORREL(ETL_Rtn!$C108:$C167,ETL_Rtn!BL108:BL167)),CORREL(ETL_Rtn!$C108:$C167,ETL_Rtn!BL108:BL167),"")</f>
        <v>0.18926436862784782</v>
      </c>
      <c r="BS157" s="85">
        <f ca="1">IF(ISNUMBER(CORREL(ETL_Rtn!$C108:$C167,ETL_Rtn!BM108:BM167)),CORREL(ETL_Rtn!$C108:$C167,ETL_Rtn!BM108:BM167),"")</f>
        <v>6.0819423658016562E-2</v>
      </c>
      <c r="BT157" s="85">
        <f ca="1">IF(ISNUMBER(CORREL(ETL_Rtn!$C108:$C167,ETL_Rtn!BN108:BN167)),CORREL(ETL_Rtn!$C108:$C167,ETL_Rtn!BN108:BN167),"")</f>
        <v>0.32386094291656714</v>
      </c>
      <c r="BU157" s="85">
        <f ca="1">IF(ISNUMBER(CORREL(ETL_Rtn!$C108:$C167,ETL_Rtn!BO108:BO167)),CORREL(ETL_Rtn!$C108:$C167,ETL_Rtn!BO108:BO167),"")</f>
        <v>0.1081803896246257</v>
      </c>
      <c r="BV157" s="85">
        <f ca="1">IF(ISNUMBER(CORREL(ETL_Rtn!$C108:$C167,ETL_Rtn!BP108:BP167)),CORREL(ETL_Rtn!$C108:$C167,ETL_Rtn!BP108:BP167),"")</f>
        <v>0.1551409622038675</v>
      </c>
      <c r="BW157" s="85">
        <f ca="1">IF(ISNUMBER(CORREL(ETL_Rtn!$C108:$C167,ETL_Rtn!BQ108:BQ167)),CORREL(ETL_Rtn!$C108:$C167,ETL_Rtn!BQ108:BQ167),"")</f>
        <v>-0.30435952121445609</v>
      </c>
      <c r="BY157" s="85">
        <f ca="1">VLOOKUP($E157,ETL_Price!$B$5:$CB$187,Main!BY$51,0)</f>
        <v>2560.4</v>
      </c>
      <c r="BZ157" s="85">
        <f ca="1">VLOOKUP($E157,ETL_Price!$B$5:$CB$187,Main!BZ$51,0)</f>
        <v>3637.2</v>
      </c>
      <c r="CA157" s="85">
        <f ca="1">VLOOKUP($E157,ETL_Price!$B$5:$CB$187,Main!CA$51,0)</f>
        <v>75896.350000000006</v>
      </c>
      <c r="CB157" s="85">
        <f ca="1">VLOOKUP($E157,ETL_Price!$B$5:$CB$187,Main!CB$51,0)</f>
        <v>21739.78</v>
      </c>
      <c r="CC157" s="85">
        <f ca="1">VLOOKUP($E157,ETL_Price!$B$5:$CB$187,Main!CC$51,0)</f>
        <v>28202.38</v>
      </c>
      <c r="CD157" s="85">
        <f ca="1">VLOOKUP($E157,ETL_Price!$B$5:$CB$187,Main!CD$51,0)</f>
        <v>11446.21</v>
      </c>
      <c r="CE157" s="85">
        <f ca="1">VLOOKUP($E157,ETL_Price!$B$5:$CB$187,Main!CE$51,0)</f>
        <v>2123.2199999999998</v>
      </c>
      <c r="CF157" s="85">
        <f ca="1">VLOOKUP($E157,ETL_Price!$B$5:$CB$187,Main!CF$51,0)</f>
        <v>2367.02</v>
      </c>
      <c r="CG157" s="85">
        <f ca="1">VLOOKUP($E157,ETL_Price!$B$5:$CB$187,Main!CG$51,0)</f>
        <v>207.6781</v>
      </c>
      <c r="CH157" s="85">
        <f ca="1">VLOOKUP($E157,ETL_Price!$B$5:$CB$187,Main!CH$51,0)</f>
        <v>269.13</v>
      </c>
      <c r="CI157" s="85">
        <f ca="1">VLOOKUP($E157,ETL_Price!$B$5:$CB$187,Main!CI$51,0)</f>
        <v>253.77</v>
      </c>
      <c r="CJ157" s="85">
        <f ca="1">VLOOKUP($E157,ETL_Price!$B$5:$CB$187,Main!CJ$51,0)</f>
        <v>225.04</v>
      </c>
      <c r="CK157" s="85">
        <f ca="1">VLOOKUP($E157,ETL_Price!$B$5:$CB$187,Main!CK$51,0)</f>
        <v>226.11590000000001</v>
      </c>
      <c r="CL157" s="85">
        <f ca="1">VLOOKUP($E157,ETL_Price!$B$5:$CB$187,Main!CL$51,0)</f>
        <v>224.79740000000001</v>
      </c>
      <c r="CM157" s="85">
        <f ca="1">VLOOKUP($E157,ETL_Price!$B$5:$CB$187,Main!CM$51,0)</f>
        <v>123.4028</v>
      </c>
      <c r="CN157" s="85">
        <f ca="1">VLOOKUP($E157,ETL_Price!$B$5:$CB$187,Main!CN$51,0)</f>
        <v>211.79859999999999</v>
      </c>
      <c r="CO157" s="85">
        <f ca="1">VLOOKUP($E157,ETL_Price!$B$5:$CB$187,Main!CO$51,0)</f>
        <v>68.23</v>
      </c>
      <c r="CP157" s="85">
        <f ca="1">VLOOKUP($E157,ETL_Price!$B$5:$CB$187,Main!CP$51,0)</f>
        <v>131.16999999999999</v>
      </c>
      <c r="CQ157" s="85">
        <f ca="1">VLOOKUP($E157,ETL_Price!$B$5:$CB$187,Main!CQ$51,0)</f>
        <v>476.04410000000001</v>
      </c>
      <c r="CR157" s="85">
        <f ca="1">VLOOKUP($E157,ETL_Price!$B$5:$CB$187,Main!CR$51,0)</f>
        <v>214.3674</v>
      </c>
      <c r="CS157" s="85">
        <f ca="1">VLOOKUP($E157,ETL_Price!$B$5:$CB$187,Main!CS$51,0)</f>
        <v>253.18860000000001</v>
      </c>
      <c r="CT157" s="85">
        <f ca="1">VLOOKUP($E157,ETL_Price!$B$5:$CB$187,Main!CT$51,0)</f>
        <v>2030.6</v>
      </c>
      <c r="CU157" s="85">
        <f ca="1">VLOOKUP($E157,ETL_Price!$B$5:$CB$187,Main!CU$51,0)</f>
        <v>2185.31</v>
      </c>
      <c r="CV157" s="85">
        <f ca="1">VLOOKUP($E157,ETL_Price!$B$5:$CB$187,Main!CV$51,0)</f>
        <v>2865.47</v>
      </c>
      <c r="CW157" s="85">
        <f ca="1">VLOOKUP($E157,ETL_Price!$B$5:$CB$187,Main!CW$51,0)</f>
        <v>149.3109</v>
      </c>
      <c r="CX157" s="85">
        <f ca="1">VLOOKUP($E157,ETL_Price!$B$5:$CB$187,Main!CX$51,0)</f>
        <v>1301.1121000000001</v>
      </c>
      <c r="CY157" s="85">
        <f ca="1">VLOOKUP($E157,ETL_Price!$B$5:$CB$187,Main!CY$51,0)</f>
        <v>214.44110000000001</v>
      </c>
      <c r="CZ157" s="85">
        <f ca="1">VLOOKUP($E157,ETL_Price!$B$5:$CB$187,Main!CZ$51,0)</f>
        <v>191.03270000000001</v>
      </c>
      <c r="DA157" s="85">
        <f ca="1">VLOOKUP($E157,ETL_Price!$B$5:$CB$187,Main!DA$51,0)</f>
        <v>287.38920000000002</v>
      </c>
      <c r="DB157" s="85">
        <f ca="1">VLOOKUP($E157,ETL_Price!$B$5:$CB$187,Main!DB$51,0)</f>
        <v>203.5549</v>
      </c>
      <c r="DC157" s="85">
        <f ca="1">VLOOKUP($E157,ETL_Price!$B$5:$CB$187,Main!DC$51,0)</f>
        <v>203.58840000000001</v>
      </c>
      <c r="DD157" s="85">
        <f ca="1">VLOOKUP($E157,ETL_Price!$B$5:$CB$187,Main!DD$51,0)</f>
        <v>225.47219999999999</v>
      </c>
      <c r="DE157" s="85">
        <f ca="1">VLOOKUP($E157,ETL_Price!$B$5:$CB$187,Main!DE$51,0)</f>
        <v>219.50579999999999</v>
      </c>
      <c r="DF157" s="85">
        <f ca="1">VLOOKUP($E157,ETL_Price!$B$5:$CB$187,Main!DF$51,0)</f>
        <v>284.12509999999997</v>
      </c>
      <c r="DG157" s="85">
        <f ca="1">VLOOKUP($E157,ETL_Price!$B$5:$CB$187,Main!DG$51,0)</f>
        <v>2.4609000000000001</v>
      </c>
      <c r="DH157" s="85">
        <f ca="1">VLOOKUP($E157,ETL_Price!$B$5:$CB$187,Main!DH$51,0)</f>
        <v>0.41499999999999998</v>
      </c>
      <c r="DI157" s="85">
        <f ca="1">VLOOKUP($E157,ETL_Price!$B$5:$CB$187,Main!DI$51,0)</f>
        <v>1.7942</v>
      </c>
      <c r="DJ157" s="85">
        <f ca="1">VLOOKUP($E157,ETL_Price!$B$5:$CB$187,Main!DJ$51,0)</f>
        <v>1.8923000000000001</v>
      </c>
      <c r="DK157" s="85">
        <f ca="1">VLOOKUP($E157,ETL_Price!$B$5:$CB$187,Main!DK$51,0)</f>
        <v>2.3088000000000002</v>
      </c>
      <c r="DL157" s="85">
        <f ca="1">VLOOKUP($E157,ETL_Price!$B$5:$CB$187,Main!DL$51,0)</f>
        <v>1.3540000000000001</v>
      </c>
      <c r="DM157" s="85">
        <f ca="1">VLOOKUP($E157,ETL_Price!$B$5:$CB$187,Main!DM$51,0)</f>
        <v>40.755200000000002</v>
      </c>
      <c r="DN157" s="85">
        <f ca="1">VLOOKUP($E157,ETL_Price!$B$5:$CB$187,Main!DN$51,0)</f>
        <v>-2.63</v>
      </c>
      <c r="DO157" s="85">
        <f ca="1">VLOOKUP($E157,ETL_Price!$B$5:$CB$187,Main!DO$51,0)</f>
        <v>238.24299999999999</v>
      </c>
      <c r="DP157" s="85">
        <f ca="1">VLOOKUP($E157,ETL_Price!$B$5:$CB$187,Main!DP$51,0)</f>
        <v>125.446</v>
      </c>
      <c r="DQ157" s="85">
        <f ca="1">VLOOKUP($E157,ETL_Price!$B$5:$CB$187,Main!DQ$51,0)</f>
        <v>54.104999999999997</v>
      </c>
      <c r="DR157" s="85">
        <f ca="1">VLOOKUP($E157,ETL_Price!$B$5:$CB$187,Main!DR$51,0)</f>
        <v>314.72500000000002</v>
      </c>
      <c r="DS157" s="85">
        <f ca="1">VLOOKUP($E157,ETL_Price!$B$5:$CB$187,Main!DS$51,0)</f>
        <v>180.41</v>
      </c>
      <c r="DT157" s="85">
        <f ca="1">VLOOKUP($E157,ETL_Price!$B$5:$CB$187,Main!DT$51,0)</f>
        <v>220.14429999999999</v>
      </c>
      <c r="DU157" s="85">
        <f ca="1">VLOOKUP($E157,ETL_Price!$B$5:$CB$187,Main!DU$51,0)</f>
        <v>157.6395</v>
      </c>
      <c r="DV157" s="85">
        <f ca="1">VLOOKUP($E157,ETL_Price!$B$5:$CB$187,Main!DV$51,0)</f>
        <v>429.56420000000003</v>
      </c>
      <c r="DW157" s="85">
        <f ca="1">VLOOKUP($E157,ETL_Price!$B$5:$CB$187,Main!DW$51,0)</f>
        <v>11.3</v>
      </c>
      <c r="DX157" s="85">
        <f ca="1">VLOOKUP($E157,ETL_Price!$B$5:$CB$187,Main!DX$51,0)</f>
        <v>17.68</v>
      </c>
      <c r="DY157" s="85">
        <f ca="1">VLOOKUP($E157,ETL_Price!$B$5:$CB$187,Main!DY$51,0)</f>
        <v>7.5600000000000005</v>
      </c>
      <c r="DZ157" s="85">
        <f ca="1">VLOOKUP($E157,ETL_Price!$B$5:$CB$187,Main!DZ$51,0)</f>
        <v>4.9950000000000001</v>
      </c>
      <c r="EA157" s="85">
        <f ca="1">VLOOKUP($E157,ETL_Price!$B$5:$CB$187,Main!EA$51,0)</f>
        <v>1266.3</v>
      </c>
      <c r="EB157" s="85">
        <f ca="1">VLOOKUP($E157,ETL_Price!$B$5:$CB$187,Main!EB$51,0)</f>
        <v>16.811</v>
      </c>
      <c r="EC157" s="85">
        <f ca="1">VLOOKUP($E157,ETL_Price!$B$5:$CB$187,Main!EC$51,0)</f>
        <v>52.64</v>
      </c>
      <c r="ED157" s="85">
        <f ca="1">VLOOKUP($E157,ETL_Price!$B$5:$CB$187,Main!ED$51,0)</f>
        <v>6.6535000000000002</v>
      </c>
      <c r="EE157" s="85">
        <f ca="1">VLOOKUP($E157,ETL_Price!$B$5:$CB$187,Main!EE$51,0)</f>
        <v>107.27</v>
      </c>
      <c r="EF157" s="85">
        <f ca="1">VLOOKUP($E157,ETL_Price!$B$5:$CB$187,Main!EF$51,0)</f>
        <v>1.1651</v>
      </c>
      <c r="EG157" s="85">
        <f ca="1">VLOOKUP($E157,ETL_Price!$B$5:$CB$187,Main!EG$51,0)</f>
        <v>1.3161</v>
      </c>
      <c r="EH157" s="85">
        <f ca="1">VLOOKUP($E157,ETL_Price!$B$5:$CB$187,Main!EH$51,0)</f>
        <v>113.98</v>
      </c>
      <c r="EI157" s="85">
        <f ca="1">VLOOKUP($E157,ETL_Price!$B$5:$CB$187,Main!EI$51,0)</f>
        <v>57.852600000000002</v>
      </c>
      <c r="EJ157" s="85">
        <f ca="1">VLOOKUP($E157,ETL_Price!$B$5:$CB$187,Main!EJ$51,0)</f>
        <v>14.2416</v>
      </c>
      <c r="EK157" s="85">
        <f ca="1">VLOOKUP($E157,ETL_Price!$B$5:$CB$187,Main!EK$51,0)</f>
        <v>3.2974999999999999</v>
      </c>
    </row>
    <row r="158" spans="3:141">
      <c r="C158" s="85">
        <f>MATCH(E158,ETL_Price!$B$5:$B$187,0)</f>
        <v>105</v>
      </c>
      <c r="E158" s="119">
        <f>IF(ISNUMBER(Equities!$C110),Equities!B110,"")</f>
        <v>43033</v>
      </c>
      <c r="F158" s="120">
        <f ca="1">IF(ISNUMBER(OFFSET(INDIRECT($F$50),Main!$C158,1)),OFFSET(INDIRECT($F$50),Main!$C158,1)/100,"")</f>
        <v>0.13781399999999999</v>
      </c>
      <c r="G158" s="120">
        <f ca="1">IF(ISNUMBER(VLOOKUP($E158,ETL_Price!$B$5:$DV$187,G$50,0)),VLOOKUP($E158,ETL_Price!$B$5:$DV$187,G$50,0)/100,"")</f>
        <v>7.1199999999999999E-2</v>
      </c>
      <c r="H158" s="120">
        <f ca="1">IF(ISNUMBER(VLOOKUP($E158,ETL_Price!$B$5:$DV$187,H$50,0)),VLOOKUP($E158,ETL_Price!$B$5:$DV$187,H$50,0)/100,"")</f>
        <v>0.12689999999999999</v>
      </c>
      <c r="I158" s="120">
        <f ca="1">IF(ISNUMBER(VLOOKUP($E158,ETL_Price!$B$5:$DV$187,I$50,0)),VLOOKUP($E158,ETL_Price!$B$5:$DV$187,I$50,0)/100,"")</f>
        <v>0.1661</v>
      </c>
      <c r="K158" s="85">
        <f ca="1">IF(ISNUMBER(CORREL(ETL_Rtn!$C109:$C168,ETL_Rtn!E109:E168)),CORREL(ETL_Rtn!$C109:$C168,ETL_Rtn!E109:E168),"")</f>
        <v>0.37704892185189909</v>
      </c>
      <c r="L158" s="85">
        <f ca="1">IF(ISNUMBER(CORREL(ETL_Rtn!$C109:$C168,ETL_Rtn!F109:F168)),CORREL(ETL_Rtn!$C109:$C168,ETL_Rtn!F109:F168),"")</f>
        <v>0.26069879557242348</v>
      </c>
      <c r="M158" s="85">
        <f ca="1">IF(ISNUMBER(CORREL(ETL_Rtn!$C109:$C168,ETL_Rtn!G109:G168)),CORREL(ETL_Rtn!$C109:$C168,ETL_Rtn!G109:G168),"")</f>
        <v>0.55106511549397552</v>
      </c>
      <c r="N158" s="85">
        <f ca="1">IF(ISNUMBER(CORREL(ETL_Rtn!$C109:$C168,ETL_Rtn!H109:H168)),CORREL(ETL_Rtn!$C109:$C168,ETL_Rtn!H109:H168),"")</f>
        <v>1.5423922260250904E-2</v>
      </c>
      <c r="O158" s="85">
        <f ca="1">IF(ISNUMBER(CORREL(ETL_Rtn!$C109:$C168,ETL_Rtn!I109:I168)),CORREL(ETL_Rtn!$C109:$C168,ETL_Rtn!I109:I168),"")</f>
        <v>0.88026009984607789</v>
      </c>
      <c r="P158" s="85">
        <f ca="1">IF(ISNUMBER(CORREL(ETL_Rtn!$C109:$C168,ETL_Rtn!J109:J168)),CORREL(ETL_Rtn!$C109:$C168,ETL_Rtn!J109:J168),"")</f>
        <v>0.86150279028676247</v>
      </c>
      <c r="Q158" s="85">
        <f ca="1">IF(ISNUMBER(CORREL(ETL_Rtn!$C109:$C168,ETL_Rtn!K109:K168)),CORREL(ETL_Rtn!$C109:$C168,ETL_Rtn!K109:K168),"")</f>
        <v>0.61022281756416497</v>
      </c>
      <c r="R158" s="85">
        <f ca="1">IF(ISNUMBER(CORREL(ETL_Rtn!$C109:$C168,ETL_Rtn!L109:L168)),CORREL(ETL_Rtn!$C109:$C168,ETL_Rtn!L109:L168),"")</f>
        <v>0.52966268796145133</v>
      </c>
      <c r="S158" s="85">
        <f ca="1">IF(ISNUMBER(CORREL(ETL_Rtn!$C109:$C168,ETL_Rtn!M109:M168)),CORREL(ETL_Rtn!$C109:$C168,ETL_Rtn!M109:M168),"")</f>
        <v>-0.27331417979496159</v>
      </c>
      <c r="T158" s="85">
        <f ca="1">IF(ISNUMBER(CORREL(ETL_Rtn!$C109:$C168,ETL_Rtn!N109:N168)),CORREL(ETL_Rtn!$C109:$C168,ETL_Rtn!N109:N168),"")</f>
        <v>0.302773170300626</v>
      </c>
      <c r="U158" s="85">
        <f ca="1">IF(ISNUMBER(CORREL(ETL_Rtn!$C109:$C168,ETL_Rtn!O109:O168)),CORREL(ETL_Rtn!$C109:$C168,ETL_Rtn!O109:O168),"")</f>
        <v>0.10837686157427778</v>
      </c>
      <c r="V158" s="85">
        <f ca="1">IF(ISNUMBER(CORREL(ETL_Rtn!$C109:$C168,ETL_Rtn!P109:P168)),CORREL(ETL_Rtn!$C109:$C168,ETL_Rtn!P109:P168),"")</f>
        <v>0.44236862629561602</v>
      </c>
      <c r="W158" s="85">
        <f ca="1">IF(ISNUMBER(CORREL(ETL_Rtn!$C109:$C168,ETL_Rtn!Q109:Q168)),CORREL(ETL_Rtn!$C109:$C168,ETL_Rtn!Q109:Q168),"")</f>
        <v>-4.7256623320106106E-2</v>
      </c>
      <c r="X158" s="85">
        <f ca="1">IF(ISNUMBER(CORREL(ETL_Rtn!$C109:$C168,ETL_Rtn!R109:R168)),CORREL(ETL_Rtn!$C109:$C168,ETL_Rtn!R109:R168),"")</f>
        <v>-2.1316634740818633E-2</v>
      </c>
      <c r="Y158" s="85">
        <f ca="1">IF(ISNUMBER(CORREL(ETL_Rtn!$C109:$C168,ETL_Rtn!S109:S168)),CORREL(ETL_Rtn!$C109:$C168,ETL_Rtn!S109:S168),"")</f>
        <v>0.47147207121059054</v>
      </c>
      <c r="Z158" s="85">
        <f ca="1">IF(ISNUMBER(CORREL(ETL_Rtn!$C109:$C168,ETL_Rtn!T109:T168)),CORREL(ETL_Rtn!$C109:$C168,ETL_Rtn!T109:T168),"")</f>
        <v>0.63522071273615199</v>
      </c>
      <c r="AA158" s="85">
        <f ca="1">IF(ISNUMBER(CORREL(ETL_Rtn!$C109:$C168,ETL_Rtn!U109:U168)),CORREL(ETL_Rtn!$C109:$C168,ETL_Rtn!U109:U168),"")</f>
        <v>9.5483028605617051E-3</v>
      </c>
      <c r="AB158" s="85">
        <f ca="1">IF(ISNUMBER(CORREL(ETL_Rtn!$C109:$C168,ETL_Rtn!V109:V168)),CORREL(ETL_Rtn!$C109:$C168,ETL_Rtn!V109:V168),"")</f>
        <v>-0.5099145663701542</v>
      </c>
      <c r="AC158" s="85">
        <f ca="1">IF(ISNUMBER(CORREL(ETL_Rtn!$C109:$C168,ETL_Rtn!W109:W168)),CORREL(ETL_Rtn!$C109:$C168,ETL_Rtn!W109:W168),"")</f>
        <v>-0.18087036919612101</v>
      </c>
      <c r="AD158" s="85">
        <f ca="1">IF(ISNUMBER(CORREL(ETL_Rtn!$C109:$C168,ETL_Rtn!X109:X168)),CORREL(ETL_Rtn!$C109:$C168,ETL_Rtn!X109:X168),"")</f>
        <v>-0.17380605380431566</v>
      </c>
      <c r="AE158" s="85">
        <f ca="1">IF(ISNUMBER(CORREL(ETL_Rtn!$C109:$C168,ETL_Rtn!Y109:Y168)),CORREL(ETL_Rtn!$C109:$C168,ETL_Rtn!Y109:Y168),"")</f>
        <v>-0.20528424576222926</v>
      </c>
      <c r="AF158" s="85">
        <f ca="1">IF(ISNUMBER(CORREL(ETL_Rtn!$C109:$C168,ETL_Rtn!Z109:Z168)),CORREL(ETL_Rtn!$C109:$C168,ETL_Rtn!Z109:Z168),"")</f>
        <v>-0.41020772354218848</v>
      </c>
      <c r="AG158" s="85">
        <f ca="1">IF(ISNUMBER(CORREL(ETL_Rtn!$C109:$C168,ETL_Rtn!AA109:AA168)),CORREL(ETL_Rtn!$C109:$C168,ETL_Rtn!AA109:AA168),"")</f>
        <v>-0.45118871139136024</v>
      </c>
      <c r="AH158" s="85">
        <f ca="1">IF(ISNUMBER(CORREL(ETL_Rtn!$C109:$C168,ETL_Rtn!AB109:AB168)),CORREL(ETL_Rtn!$C109:$C168,ETL_Rtn!AB109:AB168),"")</f>
        <v>-0.37010857822511056</v>
      </c>
      <c r="AI158" s="85">
        <f ca="1">IF(ISNUMBER(CORREL(ETL_Rtn!$C109:$C168,ETL_Rtn!AC109:AC168)),CORREL(ETL_Rtn!$C109:$C168,ETL_Rtn!AC109:AC168),"")</f>
        <v>7.0287243508071306E-2</v>
      </c>
      <c r="AJ158" s="85">
        <f ca="1">IF(ISNUMBER(CORREL(ETL_Rtn!$C109:$C168,ETL_Rtn!AD109:AD168)),CORREL(ETL_Rtn!$C109:$C168,ETL_Rtn!AD109:AD168),"")</f>
        <v>-1.5788791703782286E-2</v>
      </c>
      <c r="AK158" s="85">
        <f ca="1">IF(ISNUMBER(CORREL(ETL_Rtn!$C109:$C168,ETL_Rtn!AE109:AE168)),CORREL(ETL_Rtn!$C109:$C168,ETL_Rtn!AE109:AE168),"")</f>
        <v>-0.27395289005074963</v>
      </c>
      <c r="AL158" s="85">
        <f ca="1">IF(ISNUMBER(CORREL(ETL_Rtn!$C109:$C168,ETL_Rtn!AF109:AF168)),CORREL(ETL_Rtn!$C109:$C168,ETL_Rtn!AF109:AF168),"")</f>
        <v>-0.27445167803109094</v>
      </c>
      <c r="AM158" s="85">
        <f ca="1">IF(ISNUMBER(CORREL(ETL_Rtn!$C109:$C168,ETL_Rtn!AG109:AG168)),CORREL(ETL_Rtn!$C109:$C168,ETL_Rtn!AG109:AG168),"")</f>
        <v>-0.19953013041746512</v>
      </c>
      <c r="AN158" s="85">
        <f ca="1">IF(ISNUMBER(CORREL(ETL_Rtn!$C109:$C168,ETL_Rtn!AH109:AH168)),CORREL(ETL_Rtn!$C109:$C168,ETL_Rtn!AH109:AH168),"")</f>
        <v>-0.2273005615974209</v>
      </c>
      <c r="AO158" s="85">
        <f ca="1">IF(ISNUMBER(CORREL(ETL_Rtn!$C109:$C168,ETL_Rtn!AI109:AI168)),CORREL(ETL_Rtn!$C109:$C168,ETL_Rtn!AI109:AI168),"")</f>
        <v>-0.31791133742263256</v>
      </c>
      <c r="AP158" s="85">
        <f ca="1">IF(ISNUMBER(CORREL(ETL_Rtn!$C109:$C168,ETL_Rtn!AJ109:AJ168)),CORREL(ETL_Rtn!$C109:$C168,ETL_Rtn!AJ109:AJ168),"")</f>
        <v>-0.23721891286418745</v>
      </c>
      <c r="AQ158" s="85">
        <f ca="1">IF(ISNUMBER(CORREL(ETL_Rtn!$C109:$C168,ETL_Rtn!AK109:AK168)),CORREL(ETL_Rtn!$C109:$C168,ETL_Rtn!AK109:AK168),"")</f>
        <v>-0.2645054066549849</v>
      </c>
      <c r="AR158" s="85">
        <f ca="1">IF(ISNUMBER(CORREL(ETL_Rtn!$C109:$C168,ETL_Rtn!AL109:AL168)),CORREL(ETL_Rtn!$C109:$C168,ETL_Rtn!AL109:AL168),"")</f>
        <v>-0.24770205219380889</v>
      </c>
      <c r="AS158" s="85">
        <f ca="1">IF(ISNUMBER(CORREL(ETL_Rtn!$C109:$C168,ETL_Rtn!AM109:AM168)),CORREL(ETL_Rtn!$C109:$C168,ETL_Rtn!AM109:AM168),"")</f>
        <v>0.35592665031612475</v>
      </c>
      <c r="AT158" s="85">
        <f ca="1">IF(ISNUMBER(CORREL(ETL_Rtn!$C109:$C168,ETL_Rtn!AN109:AN168)),CORREL(ETL_Rtn!$C109:$C168,ETL_Rtn!AN109:AN168),"")</f>
        <v>0.33468095043266799</v>
      </c>
      <c r="AU158" s="85">
        <f ca="1">IF(ISNUMBER(CORREL(ETL_Rtn!$C109:$C168,ETL_Rtn!AO109:AO168)),CORREL(ETL_Rtn!$C109:$C168,ETL_Rtn!AO109:AO168),"")</f>
        <v>-0.12607379905856528</v>
      </c>
      <c r="AV158" s="85">
        <f ca="1">IF(ISNUMBER(CORREL(ETL_Rtn!$C109:$C168,ETL_Rtn!AP109:AP168)),CORREL(ETL_Rtn!$C109:$C168,ETL_Rtn!AP109:AP168),"")</f>
        <v>4.1893050747338088E-2</v>
      </c>
      <c r="AW158" s="85">
        <f ca="1">IF(ISNUMBER(CORREL(ETL_Rtn!$C109:$C168,ETL_Rtn!AQ109:AQ168)),CORREL(ETL_Rtn!$C109:$C168,ETL_Rtn!AQ109:AQ168),"")</f>
        <v>0.30180266826145774</v>
      </c>
      <c r="AX158" s="85">
        <f ca="1">IF(ISNUMBER(CORREL(ETL_Rtn!$C109:$C168,ETL_Rtn!AR109:AR168)),CORREL(ETL_Rtn!$C109:$C168,ETL_Rtn!AR109:AR168),"")</f>
        <v>0.53498154400733688</v>
      </c>
      <c r="AY158" s="85">
        <f ca="1">IF(ISNUMBER(CORREL(ETL_Rtn!$C109:$C168,ETL_Rtn!AS109:AS168)),CORREL(ETL_Rtn!$C109:$C168,ETL_Rtn!AS109:AS168),"")</f>
        <v>-0.16744970590488226</v>
      </c>
      <c r="AZ158" s="85">
        <f ca="1">IF(ISNUMBER(CORREL(ETL_Rtn!$C109:$C168,ETL_Rtn!AT109:AT168)),CORREL(ETL_Rtn!$C109:$C168,ETL_Rtn!AT109:AT168),"")</f>
        <v>0.18447975271092074</v>
      </c>
      <c r="BA158" s="85">
        <f ca="1">IF(ISNUMBER(CORREL(ETL_Rtn!$C109:$C168,ETL_Rtn!AU109:AU168)),CORREL(ETL_Rtn!$C109:$C168,ETL_Rtn!AU109:AU168),"")</f>
        <v>-0.41850011824055738</v>
      </c>
      <c r="BB158" s="85">
        <f ca="1">IF(ISNUMBER(CORREL(ETL_Rtn!$C109:$C168,ETL_Rtn!AV109:AV168)),CORREL(ETL_Rtn!$C109:$C168,ETL_Rtn!AV109:AV168),"")</f>
        <v>-0.34320113226206339</v>
      </c>
      <c r="BC158" s="85">
        <f ca="1">IF(ISNUMBER(CORREL(ETL_Rtn!$C109:$C168,ETL_Rtn!AW109:AW168)),CORREL(ETL_Rtn!$C109:$C168,ETL_Rtn!AW109:AW168),"")</f>
        <v>-0.14960209675230221</v>
      </c>
      <c r="BD158" s="85">
        <f ca="1">IF(ISNUMBER(CORREL(ETL_Rtn!$C109:$C168,ETL_Rtn!AX109:AX168)),CORREL(ETL_Rtn!$C109:$C168,ETL_Rtn!AX109:AX168),"")</f>
        <v>4.3210721410524289E-2</v>
      </c>
      <c r="BE158" s="85">
        <f ca="1">IF(ISNUMBER(CORREL(ETL_Rtn!$C109:$C168,ETL_Rtn!AY109:AY168)),CORREL(ETL_Rtn!$C109:$C168,ETL_Rtn!AY109:AY168),"")</f>
        <v>-7.9917292739677043E-2</v>
      </c>
      <c r="BF158" s="85">
        <f ca="1">IF(ISNUMBER(CORREL(ETL_Rtn!$C109:$C168,ETL_Rtn!AZ109:AZ168)),CORREL(ETL_Rtn!$C109:$C168,ETL_Rtn!AZ109:AZ168),"")</f>
        <v>-0.3417256445180169</v>
      </c>
      <c r="BG158" s="85">
        <f ca="1">IF(ISNUMBER(CORREL(ETL_Rtn!$C109:$C168,ETL_Rtn!BA109:BA168)),CORREL(ETL_Rtn!$C109:$C168,ETL_Rtn!BA109:BA168),"")</f>
        <v>-0.35159085939969748</v>
      </c>
      <c r="BH158" s="85">
        <f ca="1">IF(ISNUMBER(CORREL(ETL_Rtn!$C109:$C168,ETL_Rtn!BB109:BB168)),CORREL(ETL_Rtn!$C109:$C168,ETL_Rtn!BB109:BB168),"")</f>
        <v>-0.32423428309497926</v>
      </c>
      <c r="BI158" s="85">
        <f ca="1">IF(ISNUMBER(CORREL(ETL_Rtn!$C109:$C168,ETL_Rtn!BC109:BC168)),CORREL(ETL_Rtn!$C109:$C168,ETL_Rtn!BC109:BC168),"")</f>
        <v>-0.20370860023232207</v>
      </c>
      <c r="BJ158" s="85">
        <f ca="1">IF(ISNUMBER(CORREL(ETL_Rtn!$C109:$C168,ETL_Rtn!BD109:BD168)),CORREL(ETL_Rtn!$C109:$C168,ETL_Rtn!BD109:BD168),"")</f>
        <v>-0.45008739109315937</v>
      </c>
      <c r="BK158" s="85">
        <f ca="1">IF(ISNUMBER(CORREL(ETL_Rtn!$C109:$C168,ETL_Rtn!BE109:BE168)),CORREL(ETL_Rtn!$C109:$C168,ETL_Rtn!BE109:BE168),"")</f>
        <v>-0.12907696832063231</v>
      </c>
      <c r="BL158" s="85">
        <f ca="1">IF(ISNUMBER(CORREL(ETL_Rtn!$C109:$C168,ETL_Rtn!BF109:BF168)),CORREL(ETL_Rtn!$C109:$C168,ETL_Rtn!BF109:BF168),"")</f>
        <v>0.11811202896368278</v>
      </c>
      <c r="BM158" s="85">
        <f ca="1">IF(ISNUMBER(CORREL(ETL_Rtn!$C109:$C168,ETL_Rtn!BG109:BG168)),CORREL(ETL_Rtn!$C109:$C168,ETL_Rtn!BG109:BG168),"")</f>
        <v>-0.35328091538336986</v>
      </c>
      <c r="BN158" s="85">
        <f ca="1">IF(ISNUMBER(CORREL(ETL_Rtn!$C109:$C168,ETL_Rtn!BH109:BH168)),CORREL(ETL_Rtn!$C109:$C168,ETL_Rtn!BH109:BH168),"")</f>
        <v>-0.21693492047830834</v>
      </c>
      <c r="BO158" s="85">
        <f ca="1">IF(ISNUMBER(CORREL(ETL_Rtn!$C109:$C168,ETL_Rtn!BI109:BI168)),CORREL(ETL_Rtn!$C109:$C168,ETL_Rtn!BI109:BI168),"")</f>
        <v>-0.17055683422251885</v>
      </c>
      <c r="BP158" s="85">
        <f ca="1">IF(ISNUMBER(CORREL(ETL_Rtn!$C109:$C168,ETL_Rtn!BJ109:BJ168)),CORREL(ETL_Rtn!$C109:$C168,ETL_Rtn!BJ109:BJ168),"")</f>
        <v>-0.24493679658067061</v>
      </c>
      <c r="BQ158" s="85">
        <f ca="1">IF(ISNUMBER(CORREL(ETL_Rtn!$C109:$C168,ETL_Rtn!BK109:BK168)),CORREL(ETL_Rtn!$C109:$C168,ETL_Rtn!BK109:BK168),"")</f>
        <v>0.21485975352647951</v>
      </c>
      <c r="BR158" s="85">
        <f ca="1">IF(ISNUMBER(CORREL(ETL_Rtn!$C109:$C168,ETL_Rtn!BL109:BL168)),CORREL(ETL_Rtn!$C109:$C168,ETL_Rtn!BL109:BL168),"")</f>
        <v>7.9174526959265357E-2</v>
      </c>
      <c r="BS158" s="85">
        <f ca="1">IF(ISNUMBER(CORREL(ETL_Rtn!$C109:$C168,ETL_Rtn!BM109:BM168)),CORREL(ETL_Rtn!$C109:$C168,ETL_Rtn!BM109:BM168),"")</f>
        <v>-4.0331019018142403E-3</v>
      </c>
      <c r="BT158" s="85">
        <f ca="1">IF(ISNUMBER(CORREL(ETL_Rtn!$C109:$C168,ETL_Rtn!BN109:BN168)),CORREL(ETL_Rtn!$C109:$C168,ETL_Rtn!BN109:BN168),"")</f>
        <v>0.3531618103005818</v>
      </c>
      <c r="BU158" s="85">
        <f ca="1">IF(ISNUMBER(CORREL(ETL_Rtn!$C109:$C168,ETL_Rtn!BO109:BO168)),CORREL(ETL_Rtn!$C109:$C168,ETL_Rtn!BO109:BO168),"")</f>
        <v>0.12407841444990794</v>
      </c>
      <c r="BV158" s="85">
        <f ca="1">IF(ISNUMBER(CORREL(ETL_Rtn!$C109:$C168,ETL_Rtn!BP109:BP168)),CORREL(ETL_Rtn!$C109:$C168,ETL_Rtn!BP109:BP168),"")</f>
        <v>0.22171504915848742</v>
      </c>
      <c r="BW158" s="85">
        <f ca="1">IF(ISNUMBER(CORREL(ETL_Rtn!$C109:$C168,ETL_Rtn!BQ109:BQ168)),CORREL(ETL_Rtn!$C109:$C168,ETL_Rtn!BQ109:BQ168),"")</f>
        <v>-0.22592742298801191</v>
      </c>
      <c r="BY158" s="85">
        <f ca="1">VLOOKUP($E158,ETL_Price!$B$5:$CB$187,Main!BY$51,0)</f>
        <v>2557.15</v>
      </c>
      <c r="BZ158" s="85">
        <f ca="1">VLOOKUP($E158,ETL_Price!$B$5:$CB$187,Main!BZ$51,0)</f>
        <v>3591.46</v>
      </c>
      <c r="CA158" s="85">
        <f ca="1">VLOOKUP($E158,ETL_Price!$B$5:$CB$187,Main!CA$51,0)</f>
        <v>76671.13</v>
      </c>
      <c r="CB158" s="85">
        <f ca="1">VLOOKUP($E158,ETL_Price!$B$5:$CB$187,Main!CB$51,0)</f>
        <v>21707.62</v>
      </c>
      <c r="CC158" s="85">
        <f ca="1">VLOOKUP($E158,ETL_Price!$B$5:$CB$187,Main!CC$51,0)</f>
        <v>28302.89</v>
      </c>
      <c r="CD158" s="85">
        <f ca="1">VLOOKUP($E158,ETL_Price!$B$5:$CB$187,Main!CD$51,0)</f>
        <v>11493.3</v>
      </c>
      <c r="CE158" s="85">
        <f ca="1">VLOOKUP($E158,ETL_Price!$B$5:$CB$187,Main!CE$51,0)</f>
        <v>2116.92</v>
      </c>
      <c r="CF158" s="85">
        <f ca="1">VLOOKUP($E158,ETL_Price!$B$5:$CB$187,Main!CF$51,0)</f>
        <v>2364.31</v>
      </c>
      <c r="CG158" s="85">
        <f ca="1">VLOOKUP($E158,ETL_Price!$B$5:$CB$187,Main!CG$51,0)</f>
        <v>207.34889999999999</v>
      </c>
      <c r="CH158" s="85">
        <f ca="1">VLOOKUP($E158,ETL_Price!$B$5:$CB$187,Main!CH$51,0)</f>
        <v>268.10000000000002</v>
      </c>
      <c r="CI158" s="85">
        <f ca="1">VLOOKUP($E158,ETL_Price!$B$5:$CB$187,Main!CI$51,0)</f>
        <v>252.87</v>
      </c>
      <c r="CJ158" s="85">
        <f ca="1">VLOOKUP($E158,ETL_Price!$B$5:$CB$187,Main!CJ$51,0)</f>
        <v>224.59</v>
      </c>
      <c r="CK158" s="85">
        <f ca="1">VLOOKUP($E158,ETL_Price!$B$5:$CB$187,Main!CK$51,0)</f>
        <v>225.3415</v>
      </c>
      <c r="CL158" s="85">
        <f ca="1">VLOOKUP($E158,ETL_Price!$B$5:$CB$187,Main!CL$51,0)</f>
        <v>226.9074</v>
      </c>
      <c r="CM158" s="85">
        <f ca="1">VLOOKUP($E158,ETL_Price!$B$5:$CB$187,Main!CM$51,0)</f>
        <v>123.0158</v>
      </c>
      <c r="CN158" s="85">
        <f ca="1">VLOOKUP($E158,ETL_Price!$B$5:$CB$187,Main!CN$51,0)</f>
        <v>211.28739999999999</v>
      </c>
      <c r="CO158" s="85">
        <f ca="1">VLOOKUP($E158,ETL_Price!$B$5:$CB$187,Main!CO$51,0)</f>
        <v>68.2</v>
      </c>
      <c r="CP158" s="85">
        <f ca="1">VLOOKUP($E158,ETL_Price!$B$5:$CB$187,Main!CP$51,0)</f>
        <v>130.83000000000001</v>
      </c>
      <c r="CQ158" s="85">
        <f ca="1">VLOOKUP($E158,ETL_Price!$B$5:$CB$187,Main!CQ$51,0)</f>
        <v>477.4239</v>
      </c>
      <c r="CR158" s="85">
        <f ca="1">VLOOKUP($E158,ETL_Price!$B$5:$CB$187,Main!CR$51,0)</f>
        <v>215.06870000000001</v>
      </c>
      <c r="CS158" s="85">
        <f ca="1">VLOOKUP($E158,ETL_Price!$B$5:$CB$187,Main!CS$51,0)</f>
        <v>253.78870000000001</v>
      </c>
      <c r="CT158" s="85">
        <f ca="1">VLOOKUP($E158,ETL_Price!$B$5:$CB$187,Main!CT$51,0)</f>
        <v>2031.5</v>
      </c>
      <c r="CU158" s="85">
        <f ca="1">VLOOKUP($E158,ETL_Price!$B$5:$CB$187,Main!CU$51,0)</f>
        <v>2186.34</v>
      </c>
      <c r="CV158" s="85">
        <f ca="1">VLOOKUP($E158,ETL_Price!$B$5:$CB$187,Main!CV$51,0)</f>
        <v>2865.85</v>
      </c>
      <c r="CW158" s="85">
        <f ca="1">VLOOKUP($E158,ETL_Price!$B$5:$CB$187,Main!CW$51,0)</f>
        <v>149.2525</v>
      </c>
      <c r="CX158" s="85">
        <f ca="1">VLOOKUP($E158,ETL_Price!$B$5:$CB$187,Main!CX$51,0)</f>
        <v>1304.4119000000001</v>
      </c>
      <c r="CY158" s="85">
        <f ca="1">VLOOKUP($E158,ETL_Price!$B$5:$CB$187,Main!CY$51,0)</f>
        <v>214.21270000000001</v>
      </c>
      <c r="CZ158" s="85">
        <f ca="1">VLOOKUP($E158,ETL_Price!$B$5:$CB$187,Main!CZ$51,0)</f>
        <v>190.8014</v>
      </c>
      <c r="DA158" s="85">
        <f ca="1">VLOOKUP($E158,ETL_Price!$B$5:$CB$187,Main!DA$51,0)</f>
        <v>287.22640000000001</v>
      </c>
      <c r="DB158" s="85">
        <f ca="1">VLOOKUP($E158,ETL_Price!$B$5:$CB$187,Main!DB$51,0)</f>
        <v>203.33840000000001</v>
      </c>
      <c r="DC158" s="85">
        <f ca="1">VLOOKUP($E158,ETL_Price!$B$5:$CB$187,Main!DC$51,0)</f>
        <v>203.4015</v>
      </c>
      <c r="DD158" s="85">
        <f ca="1">VLOOKUP($E158,ETL_Price!$B$5:$CB$187,Main!DD$51,0)</f>
        <v>225.2071</v>
      </c>
      <c r="DE158" s="85">
        <f ca="1">VLOOKUP($E158,ETL_Price!$B$5:$CB$187,Main!DE$51,0)</f>
        <v>219.1292</v>
      </c>
      <c r="DF158" s="85">
        <f ca="1">VLOOKUP($E158,ETL_Price!$B$5:$CB$187,Main!DF$51,0)</f>
        <v>283.66219999999998</v>
      </c>
      <c r="DG158" s="85">
        <f ca="1">VLOOKUP($E158,ETL_Price!$B$5:$CB$187,Main!DG$51,0)</f>
        <v>2.4317000000000002</v>
      </c>
      <c r="DH158" s="85">
        <f ca="1">VLOOKUP($E158,ETL_Price!$B$5:$CB$187,Main!DH$51,0)</f>
        <v>0.48199999999999998</v>
      </c>
      <c r="DI158" s="85">
        <f ca="1">VLOOKUP($E158,ETL_Price!$B$5:$CB$187,Main!DI$51,0)</f>
        <v>1.7877999999999998</v>
      </c>
      <c r="DJ158" s="85">
        <f ca="1">VLOOKUP($E158,ETL_Price!$B$5:$CB$187,Main!DJ$51,0)</f>
        <v>1.887</v>
      </c>
      <c r="DK158" s="85">
        <f ca="1">VLOOKUP($E158,ETL_Price!$B$5:$CB$187,Main!DK$51,0)</f>
        <v>2.2989999999999999</v>
      </c>
      <c r="DL158" s="85">
        <f ca="1">VLOOKUP($E158,ETL_Price!$B$5:$CB$187,Main!DL$51,0)</f>
        <v>1.3599999999999999</v>
      </c>
      <c r="DM158" s="85">
        <f ca="1">VLOOKUP($E158,ETL_Price!$B$5:$CB$187,Main!DM$51,0)</f>
        <v>40.104399999999998</v>
      </c>
      <c r="DN158" s="85">
        <f ca="1">VLOOKUP($E158,ETL_Price!$B$5:$CB$187,Main!DN$51,0)</f>
        <v>-2.31</v>
      </c>
      <c r="DO158" s="85">
        <f ca="1">VLOOKUP($E158,ETL_Price!$B$5:$CB$187,Main!DO$51,0)</f>
        <v>241.09299999999999</v>
      </c>
      <c r="DP158" s="85">
        <f ca="1">VLOOKUP($E158,ETL_Price!$B$5:$CB$187,Main!DP$51,0)</f>
        <v>128.608</v>
      </c>
      <c r="DQ158" s="85">
        <f ca="1">VLOOKUP($E158,ETL_Price!$B$5:$CB$187,Main!DQ$51,0)</f>
        <v>54.201000000000001</v>
      </c>
      <c r="DR158" s="85">
        <f ca="1">VLOOKUP($E158,ETL_Price!$B$5:$CB$187,Main!DR$51,0)</f>
        <v>313.91899999999998</v>
      </c>
      <c r="DS158" s="85">
        <f ca="1">VLOOKUP($E158,ETL_Price!$B$5:$CB$187,Main!DS$51,0)</f>
        <v>176.79400000000001</v>
      </c>
      <c r="DT158" s="85">
        <f ca="1">VLOOKUP($E158,ETL_Price!$B$5:$CB$187,Main!DT$51,0)</f>
        <v>218.97829999999999</v>
      </c>
      <c r="DU158" s="85">
        <f ca="1">VLOOKUP($E158,ETL_Price!$B$5:$CB$187,Main!DU$51,0)</f>
        <v>156.63740000000001</v>
      </c>
      <c r="DV158" s="85">
        <f ca="1">VLOOKUP($E158,ETL_Price!$B$5:$CB$187,Main!DV$51,0)</f>
        <v>427.62560000000002</v>
      </c>
      <c r="DW158" s="85">
        <f ca="1">VLOOKUP($E158,ETL_Price!$B$5:$CB$187,Main!DW$51,0)</f>
        <v>11.23</v>
      </c>
      <c r="DX158" s="85">
        <f ca="1">VLOOKUP($E158,ETL_Price!$B$5:$CB$187,Main!DX$51,0)</f>
        <v>17.420000000000002</v>
      </c>
      <c r="DY158" s="85">
        <f ca="1">VLOOKUP($E158,ETL_Price!$B$5:$CB$187,Main!DY$51,0)</f>
        <v>7.61</v>
      </c>
      <c r="DZ158" s="85">
        <f ca="1">VLOOKUP($E158,ETL_Price!$B$5:$CB$187,Main!DZ$51,0)</f>
        <v>5.14</v>
      </c>
      <c r="EA158" s="85">
        <f ca="1">VLOOKUP($E158,ETL_Price!$B$5:$CB$187,Main!EA$51,0)</f>
        <v>1275.4000000000001</v>
      </c>
      <c r="EB158" s="85">
        <f ca="1">VLOOKUP($E158,ETL_Price!$B$5:$CB$187,Main!EB$51,0)</f>
        <v>16.925000000000001</v>
      </c>
      <c r="EC158" s="85">
        <f ca="1">VLOOKUP($E158,ETL_Price!$B$5:$CB$187,Main!EC$51,0)</f>
        <v>52.18</v>
      </c>
      <c r="ED158" s="85">
        <f ca="1">VLOOKUP($E158,ETL_Price!$B$5:$CB$187,Main!ED$51,0)</f>
        <v>6.6376999999999997</v>
      </c>
      <c r="EE158" s="85">
        <f ca="1">VLOOKUP($E158,ETL_Price!$B$5:$CB$187,Main!EE$51,0)</f>
        <v>107.49</v>
      </c>
      <c r="EF158" s="85">
        <f ca="1">VLOOKUP($E158,ETL_Price!$B$5:$CB$187,Main!EF$51,0)</f>
        <v>1.1813</v>
      </c>
      <c r="EG158" s="85">
        <f ca="1">VLOOKUP($E158,ETL_Price!$B$5:$CB$187,Main!EG$51,0)</f>
        <v>1.3262</v>
      </c>
      <c r="EH158" s="85">
        <f ca="1">VLOOKUP($E158,ETL_Price!$B$5:$CB$187,Main!EH$51,0)</f>
        <v>113.74</v>
      </c>
      <c r="EI158" s="85">
        <f ca="1">VLOOKUP($E158,ETL_Price!$B$5:$CB$187,Main!EI$51,0)</f>
        <v>57.768299999999996</v>
      </c>
      <c r="EJ158" s="85">
        <f ca="1">VLOOKUP($E158,ETL_Price!$B$5:$CB$187,Main!EJ$51,0)</f>
        <v>14.052899999999999</v>
      </c>
      <c r="EK158" s="85">
        <f ca="1">VLOOKUP($E158,ETL_Price!$B$5:$CB$187,Main!EK$51,0)</f>
        <v>3.2347000000000001</v>
      </c>
    </row>
    <row r="159" spans="3:141">
      <c r="C159" s="85">
        <f>MATCH(E159,ETL_Price!$B$5:$B$187,0)</f>
        <v>106</v>
      </c>
      <c r="E159" s="119">
        <f>IF(ISNUMBER(Equities!$C111),Equities!B111,"")</f>
        <v>43032</v>
      </c>
      <c r="F159" s="120">
        <f ca="1">IF(ISNUMBER(OFFSET(INDIRECT($F$50),Main!$C159,1)),OFFSET(INDIRECT($F$50),Main!$C159,1)/100,"")</f>
        <v>0.13775600000000002</v>
      </c>
      <c r="G159" s="120">
        <f ca="1">IF(ISNUMBER(VLOOKUP($E159,ETL_Price!$B$5:$DV$187,G$50,0)),VLOOKUP($E159,ETL_Price!$B$5:$DV$187,G$50,0)/100,"")</f>
        <v>7.0300000000000001E-2</v>
      </c>
      <c r="H159" s="120">
        <f ca="1">IF(ISNUMBER(VLOOKUP($E159,ETL_Price!$B$5:$DV$187,H$50,0)),VLOOKUP($E159,ETL_Price!$B$5:$DV$187,H$50,0)/100,"")</f>
        <v>0.129</v>
      </c>
      <c r="I159" s="120">
        <f ca="1">IF(ISNUMBER(VLOOKUP($E159,ETL_Price!$B$5:$DV$187,I$50,0)),VLOOKUP($E159,ETL_Price!$B$5:$DV$187,I$50,0)/100,"")</f>
        <v>0.16600000000000001</v>
      </c>
      <c r="K159" s="85">
        <f ca="1">IF(ISNUMBER(CORREL(ETL_Rtn!$C110:$C169,ETL_Rtn!E110:E169)),CORREL(ETL_Rtn!$C110:$C169,ETL_Rtn!E110:E169),"")</f>
        <v>0.4392096741591946</v>
      </c>
      <c r="L159" s="85">
        <f ca="1">IF(ISNUMBER(CORREL(ETL_Rtn!$C110:$C169,ETL_Rtn!F110:F169)),CORREL(ETL_Rtn!$C110:$C169,ETL_Rtn!F110:F169),"")</f>
        <v>0.29590762964406742</v>
      </c>
      <c r="M159" s="85">
        <f ca="1">IF(ISNUMBER(CORREL(ETL_Rtn!$C110:$C169,ETL_Rtn!G110:G169)),CORREL(ETL_Rtn!$C110:$C169,ETL_Rtn!G110:G169),"")</f>
        <v>0.55070808566594942</v>
      </c>
      <c r="N159" s="85">
        <f ca="1">IF(ISNUMBER(CORREL(ETL_Rtn!$C110:$C169,ETL_Rtn!H110:H169)),CORREL(ETL_Rtn!$C110:$C169,ETL_Rtn!H110:H169),"")</f>
        <v>2.8996137990943957E-2</v>
      </c>
      <c r="O159" s="85">
        <f ca="1">IF(ISNUMBER(CORREL(ETL_Rtn!$C110:$C169,ETL_Rtn!I110:I169)),CORREL(ETL_Rtn!$C110:$C169,ETL_Rtn!I110:I169),"")</f>
        <v>0.8833690833054475</v>
      </c>
      <c r="P159" s="85">
        <f ca="1">IF(ISNUMBER(CORREL(ETL_Rtn!$C110:$C169,ETL_Rtn!J110:J169)),CORREL(ETL_Rtn!$C110:$C169,ETL_Rtn!J110:J169),"")</f>
        <v>0.86411997726059342</v>
      </c>
      <c r="Q159" s="85">
        <f ca="1">IF(ISNUMBER(CORREL(ETL_Rtn!$C110:$C169,ETL_Rtn!K110:K169)),CORREL(ETL_Rtn!$C110:$C169,ETL_Rtn!K110:K169),"")</f>
        <v>0.63707034633927639</v>
      </c>
      <c r="R159" s="85">
        <f ca="1">IF(ISNUMBER(CORREL(ETL_Rtn!$C110:$C169,ETL_Rtn!L110:L169)),CORREL(ETL_Rtn!$C110:$C169,ETL_Rtn!L110:L169),"")</f>
        <v>0.5703450840261276</v>
      </c>
      <c r="S159" s="85">
        <f ca="1">IF(ISNUMBER(CORREL(ETL_Rtn!$C110:$C169,ETL_Rtn!M110:M169)),CORREL(ETL_Rtn!$C110:$C169,ETL_Rtn!M110:M169),"")</f>
        <v>-0.28288758703222294</v>
      </c>
      <c r="T159" s="85">
        <f ca="1">IF(ISNUMBER(CORREL(ETL_Rtn!$C110:$C169,ETL_Rtn!N110:N169)),CORREL(ETL_Rtn!$C110:$C169,ETL_Rtn!N110:N169),"")</f>
        <v>0.30954571705109202</v>
      </c>
      <c r="U159" s="85">
        <f ca="1">IF(ISNUMBER(CORREL(ETL_Rtn!$C110:$C169,ETL_Rtn!O110:O169)),CORREL(ETL_Rtn!$C110:$C169,ETL_Rtn!O110:O169),"")</f>
        <v>0.13565582889276265</v>
      </c>
      <c r="V159" s="85">
        <f ca="1">IF(ISNUMBER(CORREL(ETL_Rtn!$C110:$C169,ETL_Rtn!P110:P169)),CORREL(ETL_Rtn!$C110:$C169,ETL_Rtn!P110:P169),"")</f>
        <v>0.45870178655656113</v>
      </c>
      <c r="W159" s="85">
        <f ca="1">IF(ISNUMBER(CORREL(ETL_Rtn!$C110:$C169,ETL_Rtn!Q110:Q169)),CORREL(ETL_Rtn!$C110:$C169,ETL_Rtn!Q110:Q169),"")</f>
        <v>-4.207211683873497E-2</v>
      </c>
      <c r="X159" s="85">
        <f ca="1">IF(ISNUMBER(CORREL(ETL_Rtn!$C110:$C169,ETL_Rtn!R110:R169)),CORREL(ETL_Rtn!$C110:$C169,ETL_Rtn!R110:R169),"")</f>
        <v>-1.4392055232091925E-2</v>
      </c>
      <c r="Y159" s="85">
        <f ca="1">IF(ISNUMBER(CORREL(ETL_Rtn!$C110:$C169,ETL_Rtn!S110:S169)),CORREL(ETL_Rtn!$C110:$C169,ETL_Rtn!S110:S169),"")</f>
        <v>0.48767751654682923</v>
      </c>
      <c r="Z159" s="85">
        <f ca="1">IF(ISNUMBER(CORREL(ETL_Rtn!$C110:$C169,ETL_Rtn!T110:T169)),CORREL(ETL_Rtn!$C110:$C169,ETL_Rtn!T110:T169),"")</f>
        <v>0.65769094309733378</v>
      </c>
      <c r="AA159" s="85">
        <f ca="1">IF(ISNUMBER(CORREL(ETL_Rtn!$C110:$C169,ETL_Rtn!U110:U169)),CORREL(ETL_Rtn!$C110:$C169,ETL_Rtn!U110:U169),"")</f>
        <v>2.3315231757209984E-2</v>
      </c>
      <c r="AB159" s="85">
        <f ca="1">IF(ISNUMBER(CORREL(ETL_Rtn!$C110:$C169,ETL_Rtn!V110:V169)),CORREL(ETL_Rtn!$C110:$C169,ETL_Rtn!V110:V169),"")</f>
        <v>-0.53730242210487078</v>
      </c>
      <c r="AC159" s="85">
        <f ca="1">IF(ISNUMBER(CORREL(ETL_Rtn!$C110:$C169,ETL_Rtn!W110:W169)),CORREL(ETL_Rtn!$C110:$C169,ETL_Rtn!W110:W169),"")</f>
        <v>-0.18455722517683948</v>
      </c>
      <c r="AD159" s="85">
        <f ca="1">IF(ISNUMBER(CORREL(ETL_Rtn!$C110:$C169,ETL_Rtn!X110:X169)),CORREL(ETL_Rtn!$C110:$C169,ETL_Rtn!X110:X169),"")</f>
        <v>-0.18035252996871226</v>
      </c>
      <c r="AE159" s="85">
        <f ca="1">IF(ISNUMBER(CORREL(ETL_Rtn!$C110:$C169,ETL_Rtn!Y110:Y169)),CORREL(ETL_Rtn!$C110:$C169,ETL_Rtn!Y110:Y169),"")</f>
        <v>-0.20535006952487789</v>
      </c>
      <c r="AF159" s="85">
        <f ca="1">IF(ISNUMBER(CORREL(ETL_Rtn!$C110:$C169,ETL_Rtn!Z110:Z169)),CORREL(ETL_Rtn!$C110:$C169,ETL_Rtn!Z110:Z169),"")</f>
        <v>-0.41520070409018772</v>
      </c>
      <c r="AG159" s="85">
        <f ca="1">IF(ISNUMBER(CORREL(ETL_Rtn!$C110:$C169,ETL_Rtn!AA110:AA169)),CORREL(ETL_Rtn!$C110:$C169,ETL_Rtn!AA110:AA169),"")</f>
        <v>-0.45451444137028313</v>
      </c>
      <c r="AH159" s="85">
        <f ca="1">IF(ISNUMBER(CORREL(ETL_Rtn!$C110:$C169,ETL_Rtn!AB110:AB169)),CORREL(ETL_Rtn!$C110:$C169,ETL_Rtn!AB110:AB169),"")</f>
        <v>-0.37668950261491368</v>
      </c>
      <c r="AI159" s="85">
        <f ca="1">IF(ISNUMBER(CORREL(ETL_Rtn!$C110:$C169,ETL_Rtn!AC110:AC169)),CORREL(ETL_Rtn!$C110:$C169,ETL_Rtn!AC110:AC169),"")</f>
        <v>7.7596597784863483E-2</v>
      </c>
      <c r="AJ159" s="85">
        <f ca="1">IF(ISNUMBER(CORREL(ETL_Rtn!$C110:$C169,ETL_Rtn!AD110:AD169)),CORREL(ETL_Rtn!$C110:$C169,ETL_Rtn!AD110:AD169),"")</f>
        <v>-1.0927887079827872E-2</v>
      </c>
      <c r="AK159" s="85">
        <f ca="1">IF(ISNUMBER(CORREL(ETL_Rtn!$C110:$C169,ETL_Rtn!AE110:AE169)),CORREL(ETL_Rtn!$C110:$C169,ETL_Rtn!AE110:AE169),"")</f>
        <v>-0.27589312111300174</v>
      </c>
      <c r="AL159" s="85">
        <f ca="1">IF(ISNUMBER(CORREL(ETL_Rtn!$C110:$C169,ETL_Rtn!AF110:AF169)),CORREL(ETL_Rtn!$C110:$C169,ETL_Rtn!AF110:AF169),"")</f>
        <v>-0.2765625237067012</v>
      </c>
      <c r="AM159" s="85">
        <f ca="1">IF(ISNUMBER(CORREL(ETL_Rtn!$C110:$C169,ETL_Rtn!AG110:AG169)),CORREL(ETL_Rtn!$C110:$C169,ETL_Rtn!AG110:AG169),"")</f>
        <v>-0.19761324623791657</v>
      </c>
      <c r="AN159" s="85">
        <f ca="1">IF(ISNUMBER(CORREL(ETL_Rtn!$C110:$C169,ETL_Rtn!AH110:AH169)),CORREL(ETL_Rtn!$C110:$C169,ETL_Rtn!AH110:AH169),"")</f>
        <v>-0.22809302490574454</v>
      </c>
      <c r="AO159" s="85">
        <f ca="1">IF(ISNUMBER(CORREL(ETL_Rtn!$C110:$C169,ETL_Rtn!AI110:AI169)),CORREL(ETL_Rtn!$C110:$C169,ETL_Rtn!AI110:AI169),"")</f>
        <v>-0.31953324775248765</v>
      </c>
      <c r="AP159" s="85">
        <f ca="1">IF(ISNUMBER(CORREL(ETL_Rtn!$C110:$C169,ETL_Rtn!AJ110:AJ169)),CORREL(ETL_Rtn!$C110:$C169,ETL_Rtn!AJ110:AJ169),"")</f>
        <v>-0.23862075475271699</v>
      </c>
      <c r="AQ159" s="85">
        <f ca="1">IF(ISNUMBER(CORREL(ETL_Rtn!$C110:$C169,ETL_Rtn!AK110:AK169)),CORREL(ETL_Rtn!$C110:$C169,ETL_Rtn!AK110:AK169),"")</f>
        <v>-0.26567121057351939</v>
      </c>
      <c r="AR159" s="85">
        <f ca="1">IF(ISNUMBER(CORREL(ETL_Rtn!$C110:$C169,ETL_Rtn!AL110:AL169)),CORREL(ETL_Rtn!$C110:$C169,ETL_Rtn!AL110:AL169),"")</f>
        <v>-0.24910192863262853</v>
      </c>
      <c r="AS159" s="85">
        <f ca="1">IF(ISNUMBER(CORREL(ETL_Rtn!$C110:$C169,ETL_Rtn!AM110:AM169)),CORREL(ETL_Rtn!$C110:$C169,ETL_Rtn!AM110:AM169),"")</f>
        <v>0.35539402629987149</v>
      </c>
      <c r="AT159" s="85">
        <f ca="1">IF(ISNUMBER(CORREL(ETL_Rtn!$C110:$C169,ETL_Rtn!AN110:AN169)),CORREL(ETL_Rtn!$C110:$C169,ETL_Rtn!AN110:AN169),"")</f>
        <v>0.33423035632416193</v>
      </c>
      <c r="AU159" s="85">
        <f ca="1">IF(ISNUMBER(CORREL(ETL_Rtn!$C110:$C169,ETL_Rtn!AO110:AO169)),CORREL(ETL_Rtn!$C110:$C169,ETL_Rtn!AO110:AO169),"")</f>
        <v>-0.12803749988567562</v>
      </c>
      <c r="AV159" s="85">
        <f ca="1">IF(ISNUMBER(CORREL(ETL_Rtn!$C110:$C169,ETL_Rtn!AP110:AP169)),CORREL(ETL_Rtn!$C110:$C169,ETL_Rtn!AP110:AP169),"")</f>
        <v>3.7127512154802006E-2</v>
      </c>
      <c r="AW159" s="85">
        <f ca="1">IF(ISNUMBER(CORREL(ETL_Rtn!$C110:$C169,ETL_Rtn!AQ110:AQ169)),CORREL(ETL_Rtn!$C110:$C169,ETL_Rtn!AQ110:AQ169),"")</f>
        <v>0.30084840811065011</v>
      </c>
      <c r="AX159" s="85">
        <f ca="1">IF(ISNUMBER(CORREL(ETL_Rtn!$C110:$C169,ETL_Rtn!AR110:AR169)),CORREL(ETL_Rtn!$C110:$C169,ETL_Rtn!AR110:AR169),"")</f>
        <v>0.53744457029411463</v>
      </c>
      <c r="AY159" s="85">
        <f ca="1">IF(ISNUMBER(CORREL(ETL_Rtn!$C110:$C169,ETL_Rtn!AS110:AS169)),CORREL(ETL_Rtn!$C110:$C169,ETL_Rtn!AS110:AS169),"")</f>
        <v>-0.16638613096525826</v>
      </c>
      <c r="AZ159" s="85">
        <f ca="1">IF(ISNUMBER(CORREL(ETL_Rtn!$C110:$C169,ETL_Rtn!AT110:AT169)),CORREL(ETL_Rtn!$C110:$C169,ETL_Rtn!AT110:AT169),"")</f>
        <v>0.18344634535003948</v>
      </c>
      <c r="BA159" s="85">
        <f ca="1">IF(ISNUMBER(CORREL(ETL_Rtn!$C110:$C169,ETL_Rtn!AU110:AU169)),CORREL(ETL_Rtn!$C110:$C169,ETL_Rtn!AU110:AU169),"")</f>
        <v>-0.46203704874315138</v>
      </c>
      <c r="BB159" s="85">
        <f ca="1">IF(ISNUMBER(CORREL(ETL_Rtn!$C110:$C169,ETL_Rtn!AV110:AV169)),CORREL(ETL_Rtn!$C110:$C169,ETL_Rtn!AV110:AV169),"")</f>
        <v>-0.34228757060523962</v>
      </c>
      <c r="BC159" s="85">
        <f ca="1">IF(ISNUMBER(CORREL(ETL_Rtn!$C110:$C169,ETL_Rtn!AW110:AW169)),CORREL(ETL_Rtn!$C110:$C169,ETL_Rtn!AW110:AW169),"")</f>
        <v>-0.17298916134789022</v>
      </c>
      <c r="BD159" s="85">
        <f ca="1">IF(ISNUMBER(CORREL(ETL_Rtn!$C110:$C169,ETL_Rtn!AX110:AX169)),CORREL(ETL_Rtn!$C110:$C169,ETL_Rtn!AX110:AX169),"")</f>
        <v>3.6219141041050236E-2</v>
      </c>
      <c r="BE159" s="85">
        <f ca="1">IF(ISNUMBER(CORREL(ETL_Rtn!$C110:$C169,ETL_Rtn!AY110:AY169)),CORREL(ETL_Rtn!$C110:$C169,ETL_Rtn!AY110:AY169),"")</f>
        <v>-9.2808136470419272E-2</v>
      </c>
      <c r="BF159" s="85">
        <f ca="1">IF(ISNUMBER(CORREL(ETL_Rtn!$C110:$C169,ETL_Rtn!AZ110:AZ169)),CORREL(ETL_Rtn!$C110:$C169,ETL_Rtn!AZ110:AZ169),"")</f>
        <v>-0.34184202577256606</v>
      </c>
      <c r="BG159" s="85">
        <f ca="1">IF(ISNUMBER(CORREL(ETL_Rtn!$C110:$C169,ETL_Rtn!BA110:BA169)),CORREL(ETL_Rtn!$C110:$C169,ETL_Rtn!BA110:BA169),"")</f>
        <v>-0.35139806573444682</v>
      </c>
      <c r="BH159" s="85">
        <f ca="1">IF(ISNUMBER(CORREL(ETL_Rtn!$C110:$C169,ETL_Rtn!BB110:BB169)),CORREL(ETL_Rtn!$C110:$C169,ETL_Rtn!BB110:BB169),"")</f>
        <v>-0.32540683704450218</v>
      </c>
      <c r="BI159" s="85">
        <f ca="1">IF(ISNUMBER(CORREL(ETL_Rtn!$C110:$C169,ETL_Rtn!BC110:BC169)),CORREL(ETL_Rtn!$C110:$C169,ETL_Rtn!BC110:BC169),"")</f>
        <v>-0.20358677879727777</v>
      </c>
      <c r="BJ159" s="85">
        <f ca="1">IF(ISNUMBER(CORREL(ETL_Rtn!$C110:$C169,ETL_Rtn!BD110:BD169)),CORREL(ETL_Rtn!$C110:$C169,ETL_Rtn!BD110:BD169),"")</f>
        <v>-0.45790031679607685</v>
      </c>
      <c r="BK159" s="85">
        <f ca="1">IF(ISNUMBER(CORREL(ETL_Rtn!$C110:$C169,ETL_Rtn!BE110:BE169)),CORREL(ETL_Rtn!$C110:$C169,ETL_Rtn!BE110:BE169),"")</f>
        <v>-0.13006652584608566</v>
      </c>
      <c r="BL159" s="85">
        <f ca="1">IF(ISNUMBER(CORREL(ETL_Rtn!$C110:$C169,ETL_Rtn!BF110:BF169)),CORREL(ETL_Rtn!$C110:$C169,ETL_Rtn!BF110:BF169),"")</f>
        <v>0.12973110962050624</v>
      </c>
      <c r="BM159" s="85">
        <f ca="1">IF(ISNUMBER(CORREL(ETL_Rtn!$C110:$C169,ETL_Rtn!BG110:BG169)),CORREL(ETL_Rtn!$C110:$C169,ETL_Rtn!BG110:BG169),"")</f>
        <v>-0.35453795701562002</v>
      </c>
      <c r="BN159" s="85">
        <f ca="1">IF(ISNUMBER(CORREL(ETL_Rtn!$C110:$C169,ETL_Rtn!BH110:BH169)),CORREL(ETL_Rtn!$C110:$C169,ETL_Rtn!BH110:BH169),"")</f>
        <v>-0.21568218010054499</v>
      </c>
      <c r="BO159" s="85">
        <f ca="1">IF(ISNUMBER(CORREL(ETL_Rtn!$C110:$C169,ETL_Rtn!BI110:BI169)),CORREL(ETL_Rtn!$C110:$C169,ETL_Rtn!BI110:BI169),"")</f>
        <v>-0.16857094214093096</v>
      </c>
      <c r="BP159" s="85">
        <f ca="1">IF(ISNUMBER(CORREL(ETL_Rtn!$C110:$C169,ETL_Rtn!BJ110:BJ169)),CORREL(ETL_Rtn!$C110:$C169,ETL_Rtn!BJ110:BJ169),"")</f>
        <v>-0.24348537531202702</v>
      </c>
      <c r="BQ159" s="85">
        <f ca="1">IF(ISNUMBER(CORREL(ETL_Rtn!$C110:$C169,ETL_Rtn!BK110:BK169)),CORREL(ETL_Rtn!$C110:$C169,ETL_Rtn!BK110:BK169),"")</f>
        <v>0.21307130977475511</v>
      </c>
      <c r="BR159" s="85">
        <f ca="1">IF(ISNUMBER(CORREL(ETL_Rtn!$C110:$C169,ETL_Rtn!BL110:BL169)),CORREL(ETL_Rtn!$C110:$C169,ETL_Rtn!BL110:BL169),"")</f>
        <v>7.4310112097328213E-2</v>
      </c>
      <c r="BS159" s="85">
        <f ca="1">IF(ISNUMBER(CORREL(ETL_Rtn!$C110:$C169,ETL_Rtn!BM110:BM169)),CORREL(ETL_Rtn!$C110:$C169,ETL_Rtn!BM110:BM169),"")</f>
        <v>-2.0502297732969698E-2</v>
      </c>
      <c r="BT159" s="85">
        <f ca="1">IF(ISNUMBER(CORREL(ETL_Rtn!$C110:$C169,ETL_Rtn!BN110:BN169)),CORREL(ETL_Rtn!$C110:$C169,ETL_Rtn!BN110:BN169),"")</f>
        <v>0.36018039934210977</v>
      </c>
      <c r="BU159" s="85">
        <f ca="1">IF(ISNUMBER(CORREL(ETL_Rtn!$C110:$C169,ETL_Rtn!BO110:BO169)),CORREL(ETL_Rtn!$C110:$C169,ETL_Rtn!BO110:BO169),"")</f>
        <v>0.12198792446336339</v>
      </c>
      <c r="BV159" s="85">
        <f ca="1">IF(ISNUMBER(CORREL(ETL_Rtn!$C110:$C169,ETL_Rtn!BP110:BP169)),CORREL(ETL_Rtn!$C110:$C169,ETL_Rtn!BP110:BP169),"")</f>
        <v>0.23683640117625365</v>
      </c>
      <c r="BW159" s="85">
        <f ca="1">IF(ISNUMBER(CORREL(ETL_Rtn!$C110:$C169,ETL_Rtn!BQ110:BQ169)),CORREL(ETL_Rtn!$C110:$C169,ETL_Rtn!BQ110:BQ169),"")</f>
        <v>-0.22477777079028238</v>
      </c>
      <c r="BY159" s="85">
        <f ca="1">VLOOKUP($E159,ETL_Price!$B$5:$CB$187,Main!BY$51,0)</f>
        <v>2569.13</v>
      </c>
      <c r="BZ159" s="85">
        <f ca="1">VLOOKUP($E159,ETL_Price!$B$5:$CB$187,Main!BZ$51,0)</f>
        <v>3610.69</v>
      </c>
      <c r="CA159" s="85">
        <f ca="1">VLOOKUP($E159,ETL_Price!$B$5:$CB$187,Main!CA$51,0)</f>
        <v>76350.2</v>
      </c>
      <c r="CB159" s="85">
        <f ca="1">VLOOKUP($E159,ETL_Price!$B$5:$CB$187,Main!CB$51,0)</f>
        <v>21805.17</v>
      </c>
      <c r="CC159" s="85">
        <f ca="1">VLOOKUP($E159,ETL_Price!$B$5:$CB$187,Main!CC$51,0)</f>
        <v>28154.97</v>
      </c>
      <c r="CD159" s="85">
        <f ca="1">VLOOKUP($E159,ETL_Price!$B$5:$CB$187,Main!CD$51,0)</f>
        <v>11405.55</v>
      </c>
      <c r="CE159" s="85">
        <f ca="1">VLOOKUP($E159,ETL_Price!$B$5:$CB$187,Main!CE$51,0)</f>
        <v>2122.86</v>
      </c>
      <c r="CF159" s="85">
        <f ca="1">VLOOKUP($E159,ETL_Price!$B$5:$CB$187,Main!CF$51,0)</f>
        <v>2371.3200000000002</v>
      </c>
      <c r="CG159" s="85">
        <f ca="1">VLOOKUP($E159,ETL_Price!$B$5:$CB$187,Main!CG$51,0)</f>
        <v>208.8374</v>
      </c>
      <c r="CH159" s="85">
        <f ca="1">VLOOKUP($E159,ETL_Price!$B$5:$CB$187,Main!CH$51,0)</f>
        <v>268.44</v>
      </c>
      <c r="CI159" s="85">
        <f ca="1">VLOOKUP($E159,ETL_Price!$B$5:$CB$187,Main!CI$51,0)</f>
        <v>254.1</v>
      </c>
      <c r="CJ159" s="85">
        <f ca="1">VLOOKUP($E159,ETL_Price!$B$5:$CB$187,Main!CJ$51,0)</f>
        <v>225.07</v>
      </c>
      <c r="CK159" s="85">
        <f ca="1">VLOOKUP($E159,ETL_Price!$B$5:$CB$187,Main!CK$51,0)</f>
        <v>226.34569999999999</v>
      </c>
      <c r="CL159" s="85">
        <f ca="1">VLOOKUP($E159,ETL_Price!$B$5:$CB$187,Main!CL$51,0)</f>
        <v>227.99289999999999</v>
      </c>
      <c r="CM159" s="85">
        <f ca="1">VLOOKUP($E159,ETL_Price!$B$5:$CB$187,Main!CM$51,0)</f>
        <v>123.3571</v>
      </c>
      <c r="CN159" s="85">
        <f ca="1">VLOOKUP($E159,ETL_Price!$B$5:$CB$187,Main!CN$51,0)</f>
        <v>211.85650000000001</v>
      </c>
      <c r="CO159" s="85">
        <f ca="1">VLOOKUP($E159,ETL_Price!$B$5:$CB$187,Main!CO$51,0)</f>
        <v>68.95</v>
      </c>
      <c r="CP159" s="85">
        <f ca="1">VLOOKUP($E159,ETL_Price!$B$5:$CB$187,Main!CP$51,0)</f>
        <v>131.83000000000001</v>
      </c>
      <c r="CQ159" s="85">
        <f ca="1">VLOOKUP($E159,ETL_Price!$B$5:$CB$187,Main!CQ$51,0)</f>
        <v>477.14789999999999</v>
      </c>
      <c r="CR159" s="85">
        <f ca="1">VLOOKUP($E159,ETL_Price!$B$5:$CB$187,Main!CR$51,0)</f>
        <v>214.76730000000001</v>
      </c>
      <c r="CS159" s="85">
        <f ca="1">VLOOKUP($E159,ETL_Price!$B$5:$CB$187,Main!CS$51,0)</f>
        <v>253.85</v>
      </c>
      <c r="CT159" s="85">
        <f ca="1">VLOOKUP($E159,ETL_Price!$B$5:$CB$187,Main!CT$51,0)</f>
        <v>2035.11</v>
      </c>
      <c r="CU159" s="85">
        <f ca="1">VLOOKUP($E159,ETL_Price!$B$5:$CB$187,Main!CU$51,0)</f>
        <v>2190.3200000000002</v>
      </c>
      <c r="CV159" s="85">
        <f ca="1">VLOOKUP($E159,ETL_Price!$B$5:$CB$187,Main!CV$51,0)</f>
        <v>2872.56</v>
      </c>
      <c r="CW159" s="85">
        <f ca="1">VLOOKUP($E159,ETL_Price!$B$5:$CB$187,Main!CW$51,0)</f>
        <v>149.41720000000001</v>
      </c>
      <c r="CX159" s="85">
        <f ca="1">VLOOKUP($E159,ETL_Price!$B$5:$CB$187,Main!CX$51,0)</f>
        <v>1305.1727000000001</v>
      </c>
      <c r="CY159" s="85">
        <f ca="1">VLOOKUP($E159,ETL_Price!$B$5:$CB$187,Main!CY$51,0)</f>
        <v>214.46510000000001</v>
      </c>
      <c r="CZ159" s="85">
        <f ca="1">VLOOKUP($E159,ETL_Price!$B$5:$CB$187,Main!CZ$51,0)</f>
        <v>191.08709999999999</v>
      </c>
      <c r="DA159" s="85">
        <f ca="1">VLOOKUP($E159,ETL_Price!$B$5:$CB$187,Main!DA$51,0)</f>
        <v>287.2518</v>
      </c>
      <c r="DB159" s="85">
        <f ca="1">VLOOKUP($E159,ETL_Price!$B$5:$CB$187,Main!DB$51,0)</f>
        <v>203.67789999999999</v>
      </c>
      <c r="DC159" s="85">
        <f ca="1">VLOOKUP($E159,ETL_Price!$B$5:$CB$187,Main!DC$51,0)</f>
        <v>203.54859999999999</v>
      </c>
      <c r="DD159" s="85">
        <f ca="1">VLOOKUP($E159,ETL_Price!$B$5:$CB$187,Main!DD$51,0)</f>
        <v>225.499</v>
      </c>
      <c r="DE159" s="85">
        <f ca="1">VLOOKUP($E159,ETL_Price!$B$5:$CB$187,Main!DE$51,0)</f>
        <v>219.5796</v>
      </c>
      <c r="DF159" s="85">
        <f ca="1">VLOOKUP($E159,ETL_Price!$B$5:$CB$187,Main!DF$51,0)</f>
        <v>284.44749999999999</v>
      </c>
      <c r="DG159" s="85">
        <f ca="1">VLOOKUP($E159,ETL_Price!$B$5:$CB$187,Main!DG$51,0)</f>
        <v>2.4188999999999998</v>
      </c>
      <c r="DH159" s="85">
        <f ca="1">VLOOKUP($E159,ETL_Price!$B$5:$CB$187,Main!DH$51,0)</f>
        <v>0.47599999999999998</v>
      </c>
      <c r="DI159" s="85">
        <f ca="1">VLOOKUP($E159,ETL_Price!$B$5:$CB$187,Main!DI$51,0)</f>
        <v>1.7825</v>
      </c>
      <c r="DJ159" s="85">
        <f ca="1">VLOOKUP($E159,ETL_Price!$B$5:$CB$187,Main!DJ$51,0)</f>
        <v>1.8734</v>
      </c>
      <c r="DK159" s="85">
        <f ca="1">VLOOKUP($E159,ETL_Price!$B$5:$CB$187,Main!DK$51,0)</f>
        <v>2.2875000000000001</v>
      </c>
      <c r="DL159" s="85">
        <f ca="1">VLOOKUP($E159,ETL_Price!$B$5:$CB$187,Main!DL$51,0)</f>
        <v>1.3599999999999999</v>
      </c>
      <c r="DM159" s="85">
        <f ca="1">VLOOKUP($E159,ETL_Price!$B$5:$CB$187,Main!DM$51,0)</f>
        <v>40.273899999999998</v>
      </c>
      <c r="DN159" s="85">
        <f ca="1">VLOOKUP($E159,ETL_Price!$B$5:$CB$187,Main!DN$51,0)</f>
        <v>-1.9300000000000002</v>
      </c>
      <c r="DO159" s="85">
        <f ca="1">VLOOKUP($E159,ETL_Price!$B$5:$CB$187,Main!DO$51,0)</f>
        <v>238.21899999999999</v>
      </c>
      <c r="DP159" s="85">
        <f ca="1">VLOOKUP($E159,ETL_Price!$B$5:$CB$187,Main!DP$51,0)</f>
        <v>129.495</v>
      </c>
      <c r="DQ159" s="85">
        <f ca="1">VLOOKUP($E159,ETL_Price!$B$5:$CB$187,Main!DQ$51,0)</f>
        <v>53.19</v>
      </c>
      <c r="DR159" s="85">
        <f ca="1">VLOOKUP($E159,ETL_Price!$B$5:$CB$187,Main!DR$51,0)</f>
        <v>310.29599999999999</v>
      </c>
      <c r="DS159" s="85">
        <f ca="1">VLOOKUP($E159,ETL_Price!$B$5:$CB$187,Main!DS$51,0)</f>
        <v>174.86600000000001</v>
      </c>
      <c r="DT159" s="85">
        <f ca="1">VLOOKUP($E159,ETL_Price!$B$5:$CB$187,Main!DT$51,0)</f>
        <v>220.4512</v>
      </c>
      <c r="DU159" s="85">
        <f ca="1">VLOOKUP($E159,ETL_Price!$B$5:$CB$187,Main!DU$51,0)</f>
        <v>157.86279999999999</v>
      </c>
      <c r="DV159" s="85">
        <f ca="1">VLOOKUP($E159,ETL_Price!$B$5:$CB$187,Main!DV$51,0)</f>
        <v>430.24209999999999</v>
      </c>
      <c r="DW159" s="85">
        <f ca="1">VLOOKUP($E159,ETL_Price!$B$5:$CB$187,Main!DW$51,0)</f>
        <v>11.16</v>
      </c>
      <c r="DX159" s="85">
        <f ca="1">VLOOKUP($E159,ETL_Price!$B$5:$CB$187,Main!DX$51,0)</f>
        <v>16.78</v>
      </c>
      <c r="DY159" s="85">
        <f ca="1">VLOOKUP($E159,ETL_Price!$B$5:$CB$187,Main!DY$51,0)</f>
        <v>7.65</v>
      </c>
      <c r="DZ159" s="85">
        <f ca="1">VLOOKUP($E159,ETL_Price!$B$5:$CB$187,Main!DZ$51,0)</f>
        <v>5.34</v>
      </c>
      <c r="EA159" s="85">
        <f ca="1">VLOOKUP($E159,ETL_Price!$B$5:$CB$187,Main!EA$51,0)</f>
        <v>1275</v>
      </c>
      <c r="EB159" s="85">
        <f ca="1">VLOOKUP($E159,ETL_Price!$B$5:$CB$187,Main!EB$51,0)</f>
        <v>16.966000000000001</v>
      </c>
      <c r="EC159" s="85">
        <f ca="1">VLOOKUP($E159,ETL_Price!$B$5:$CB$187,Main!EC$51,0)</f>
        <v>52.47</v>
      </c>
      <c r="ED159" s="85">
        <f ca="1">VLOOKUP($E159,ETL_Price!$B$5:$CB$187,Main!ED$51,0)</f>
        <v>6.6428000000000003</v>
      </c>
      <c r="EE159" s="85">
        <f ca="1">VLOOKUP($E159,ETL_Price!$B$5:$CB$187,Main!EE$51,0)</f>
        <v>107.37</v>
      </c>
      <c r="EF159" s="85">
        <f ca="1">VLOOKUP($E159,ETL_Price!$B$5:$CB$187,Main!EF$51,0)</f>
        <v>1.1760999999999999</v>
      </c>
      <c r="EG159" s="85">
        <f ca="1">VLOOKUP($E159,ETL_Price!$B$5:$CB$187,Main!EG$51,0)</f>
        <v>1.3134000000000001</v>
      </c>
      <c r="EH159" s="85">
        <f ca="1">VLOOKUP($E159,ETL_Price!$B$5:$CB$187,Main!EH$51,0)</f>
        <v>113.9</v>
      </c>
      <c r="EI159" s="85">
        <f ca="1">VLOOKUP($E159,ETL_Price!$B$5:$CB$187,Main!EI$51,0)</f>
        <v>57.642099999999999</v>
      </c>
      <c r="EJ159" s="85">
        <f ca="1">VLOOKUP($E159,ETL_Price!$B$5:$CB$187,Main!EJ$51,0)</f>
        <v>13.7478</v>
      </c>
      <c r="EK159" s="85">
        <f ca="1">VLOOKUP($E159,ETL_Price!$B$5:$CB$187,Main!EK$51,0)</f>
        <v>3.2473000000000001</v>
      </c>
    </row>
    <row r="160" spans="3:141">
      <c r="C160" s="85">
        <f>MATCH(E160,ETL_Price!$B$5:$B$187,0)</f>
        <v>107</v>
      </c>
      <c r="E160" s="119">
        <f>IF(ISNUMBER(Equities!$C112),Equities!B112,"")</f>
        <v>43031</v>
      </c>
      <c r="F160" s="120">
        <f ca="1">IF(ISNUMBER(OFFSET(INDIRECT($F$50),Main!$C160,1)),OFFSET(INDIRECT($F$50),Main!$C160,1)/100,"")</f>
        <v>0.13345599999999999</v>
      </c>
      <c r="G160" s="120">
        <f ca="1">IF(ISNUMBER(VLOOKUP($E160,ETL_Price!$B$5:$DV$187,G$50,0)),VLOOKUP($E160,ETL_Price!$B$5:$DV$187,G$50,0)/100,"")</f>
        <v>7.0400000000000004E-2</v>
      </c>
      <c r="H160" s="120">
        <f ca="1">IF(ISNUMBER(VLOOKUP($E160,ETL_Price!$B$5:$DV$187,H$50,0)),VLOOKUP($E160,ETL_Price!$B$5:$DV$187,H$50,0)/100,"")</f>
        <v>0.12909999999999999</v>
      </c>
      <c r="I160" s="120">
        <f ca="1">IF(ISNUMBER(VLOOKUP($E160,ETL_Price!$B$5:$DV$187,I$50,0)),VLOOKUP($E160,ETL_Price!$B$5:$DV$187,I$50,0)/100,"")</f>
        <v>0.16649999999999998</v>
      </c>
      <c r="K160" s="85">
        <f ca="1">IF(ISNUMBER(CORREL(ETL_Rtn!$C111:$C170,ETL_Rtn!E111:E170)),CORREL(ETL_Rtn!$C111:$C170,ETL_Rtn!E111:E170),"")</f>
        <v>0.45402839320839439</v>
      </c>
      <c r="L160" s="85">
        <f ca="1">IF(ISNUMBER(CORREL(ETL_Rtn!$C111:$C170,ETL_Rtn!F111:F170)),CORREL(ETL_Rtn!$C111:$C170,ETL_Rtn!F111:F170),"")</f>
        <v>0.29594584933145868</v>
      </c>
      <c r="M160" s="85">
        <f ca="1">IF(ISNUMBER(CORREL(ETL_Rtn!$C111:$C170,ETL_Rtn!G111:G170)),CORREL(ETL_Rtn!$C111:$C170,ETL_Rtn!G111:G170),"")</f>
        <v>0.63005412080930245</v>
      </c>
      <c r="N160" s="85">
        <f ca="1">IF(ISNUMBER(CORREL(ETL_Rtn!$C111:$C170,ETL_Rtn!H111:H170)),CORREL(ETL_Rtn!$C111:$C170,ETL_Rtn!H111:H170),"")</f>
        <v>4.8229730246587423E-2</v>
      </c>
      <c r="O160" s="85">
        <f ca="1">IF(ISNUMBER(CORREL(ETL_Rtn!$C111:$C170,ETL_Rtn!I111:I170)),CORREL(ETL_Rtn!$C111:$C170,ETL_Rtn!I111:I170),"")</f>
        <v>0.88054456882250542</v>
      </c>
      <c r="P160" s="85">
        <f ca="1">IF(ISNUMBER(CORREL(ETL_Rtn!$C111:$C170,ETL_Rtn!J111:J170)),CORREL(ETL_Rtn!$C111:$C170,ETL_Rtn!J111:J170),"")</f>
        <v>0.86025008787964719</v>
      </c>
      <c r="Q160" s="85">
        <f ca="1">IF(ISNUMBER(CORREL(ETL_Rtn!$C111:$C170,ETL_Rtn!K111:K170)),CORREL(ETL_Rtn!$C111:$C170,ETL_Rtn!K111:K170),"")</f>
        <v>0.69285131650912701</v>
      </c>
      <c r="R160" s="85">
        <f ca="1">IF(ISNUMBER(CORREL(ETL_Rtn!$C111:$C170,ETL_Rtn!L111:L170)),CORREL(ETL_Rtn!$C111:$C170,ETL_Rtn!L111:L170),"")</f>
        <v>0.57226655464361953</v>
      </c>
      <c r="S160" s="85">
        <f ca="1">IF(ISNUMBER(CORREL(ETL_Rtn!$C111:$C170,ETL_Rtn!M111:M170)),CORREL(ETL_Rtn!$C111:$C170,ETL_Rtn!M111:M170),"")</f>
        <v>-0.26529280768740299</v>
      </c>
      <c r="T160" s="85">
        <f ca="1">IF(ISNUMBER(CORREL(ETL_Rtn!$C111:$C170,ETL_Rtn!N111:N170)),CORREL(ETL_Rtn!$C111:$C170,ETL_Rtn!N111:N170),"")</f>
        <v>0.32678655950928354</v>
      </c>
      <c r="U160" s="85">
        <f ca="1">IF(ISNUMBER(CORREL(ETL_Rtn!$C111:$C170,ETL_Rtn!O111:O170)),CORREL(ETL_Rtn!$C111:$C170,ETL_Rtn!O111:O170),"")</f>
        <v>0.17448349196045182</v>
      </c>
      <c r="V160" s="85">
        <f ca="1">IF(ISNUMBER(CORREL(ETL_Rtn!$C111:$C170,ETL_Rtn!P111:P170)),CORREL(ETL_Rtn!$C111:$C170,ETL_Rtn!P111:P170),"")</f>
        <v>0.50485465726818202</v>
      </c>
      <c r="W160" s="85">
        <f ca="1">IF(ISNUMBER(CORREL(ETL_Rtn!$C111:$C170,ETL_Rtn!Q111:Q170)),CORREL(ETL_Rtn!$C111:$C170,ETL_Rtn!Q111:Q170),"")</f>
        <v>-9.0906129235083968E-2</v>
      </c>
      <c r="X160" s="85">
        <f ca="1">IF(ISNUMBER(CORREL(ETL_Rtn!$C111:$C170,ETL_Rtn!R111:R170)),CORREL(ETL_Rtn!$C111:$C170,ETL_Rtn!R111:R170),"")</f>
        <v>-0.1058983797871175</v>
      </c>
      <c r="Y160" s="85">
        <f ca="1">IF(ISNUMBER(CORREL(ETL_Rtn!$C111:$C170,ETL_Rtn!S111:S170)),CORREL(ETL_Rtn!$C111:$C170,ETL_Rtn!S111:S170),"")</f>
        <v>0.53654147273567609</v>
      </c>
      <c r="Z160" s="85">
        <f ca="1">IF(ISNUMBER(CORREL(ETL_Rtn!$C111:$C170,ETL_Rtn!T111:T170)),CORREL(ETL_Rtn!$C111:$C170,ETL_Rtn!T111:T170),"")</f>
        <v>0.67867629765460868</v>
      </c>
      <c r="AA160" s="85">
        <f ca="1">IF(ISNUMBER(CORREL(ETL_Rtn!$C111:$C170,ETL_Rtn!U111:U170)),CORREL(ETL_Rtn!$C111:$C170,ETL_Rtn!U111:U170),"")</f>
        <v>2.1307111113850627E-2</v>
      </c>
      <c r="AB160" s="85">
        <f ca="1">IF(ISNUMBER(CORREL(ETL_Rtn!$C111:$C170,ETL_Rtn!V111:V170)),CORREL(ETL_Rtn!$C111:$C170,ETL_Rtn!V111:V170),"")</f>
        <v>-0.56189963708530555</v>
      </c>
      <c r="AC160" s="85">
        <f ca="1">IF(ISNUMBER(CORREL(ETL_Rtn!$C111:$C170,ETL_Rtn!W111:W170)),CORREL(ETL_Rtn!$C111:$C170,ETL_Rtn!W111:W170),"")</f>
        <v>-0.20934345318090614</v>
      </c>
      <c r="AD160" s="85">
        <f ca="1">IF(ISNUMBER(CORREL(ETL_Rtn!$C111:$C170,ETL_Rtn!X111:X170)),CORREL(ETL_Rtn!$C111:$C170,ETL_Rtn!X111:X170),"")</f>
        <v>-0.20331958961137281</v>
      </c>
      <c r="AE160" s="85">
        <f ca="1">IF(ISNUMBER(CORREL(ETL_Rtn!$C111:$C170,ETL_Rtn!Y111:Y170)),CORREL(ETL_Rtn!$C111:$C170,ETL_Rtn!Y111:Y170),"")</f>
        <v>-0.23429744370474215</v>
      </c>
      <c r="AF160" s="85">
        <f ca="1">IF(ISNUMBER(CORREL(ETL_Rtn!$C111:$C170,ETL_Rtn!Z111:Z170)),CORREL(ETL_Rtn!$C111:$C170,ETL_Rtn!Z111:Z170),"")</f>
        <v>-0.46433364334674676</v>
      </c>
      <c r="AG160" s="85">
        <f ca="1">IF(ISNUMBER(CORREL(ETL_Rtn!$C111:$C170,ETL_Rtn!AA111:AA170)),CORREL(ETL_Rtn!$C111:$C170,ETL_Rtn!AA111:AA170),"")</f>
        <v>-0.4979707270722436</v>
      </c>
      <c r="AH160" s="85">
        <f ca="1">IF(ISNUMBER(CORREL(ETL_Rtn!$C111:$C170,ETL_Rtn!AB111:AB170)),CORREL(ETL_Rtn!$C111:$C170,ETL_Rtn!AB111:AB170),"")</f>
        <v>-0.42056904135290007</v>
      </c>
      <c r="AI160" s="85">
        <f ca="1">IF(ISNUMBER(CORREL(ETL_Rtn!$C111:$C170,ETL_Rtn!AC111:AC170)),CORREL(ETL_Rtn!$C111:$C170,ETL_Rtn!AC111:AC170),"")</f>
        <v>0.10262688522787924</v>
      </c>
      <c r="AJ160" s="85">
        <f ca="1">IF(ISNUMBER(CORREL(ETL_Rtn!$C111:$C170,ETL_Rtn!AD111:AD170)),CORREL(ETL_Rtn!$C111:$C170,ETL_Rtn!AD111:AD170),"")</f>
        <v>-1.5231761865434627E-2</v>
      </c>
      <c r="AK160" s="85">
        <f ca="1">IF(ISNUMBER(CORREL(ETL_Rtn!$C111:$C170,ETL_Rtn!AE111:AE170)),CORREL(ETL_Rtn!$C111:$C170,ETL_Rtn!AE111:AE170),"")</f>
        <v>-0.27807170832467948</v>
      </c>
      <c r="AL160" s="85">
        <f ca="1">IF(ISNUMBER(CORREL(ETL_Rtn!$C111:$C170,ETL_Rtn!AF111:AF170)),CORREL(ETL_Rtn!$C111:$C170,ETL_Rtn!AF111:AF170),"")</f>
        <v>-0.27869570126404281</v>
      </c>
      <c r="AM160" s="85">
        <f ca="1">IF(ISNUMBER(CORREL(ETL_Rtn!$C111:$C170,ETL_Rtn!AG111:AG170)),CORREL(ETL_Rtn!$C111:$C170,ETL_Rtn!AG111:AG170),"")</f>
        <v>-0.19956914910382895</v>
      </c>
      <c r="AN160" s="85">
        <f ca="1">IF(ISNUMBER(CORREL(ETL_Rtn!$C111:$C170,ETL_Rtn!AH111:AH170)),CORREL(ETL_Rtn!$C111:$C170,ETL_Rtn!AH111:AH170),"")</f>
        <v>-0.22725309070276903</v>
      </c>
      <c r="AO160" s="85">
        <f ca="1">IF(ISNUMBER(CORREL(ETL_Rtn!$C111:$C170,ETL_Rtn!AI111:AI170)),CORREL(ETL_Rtn!$C111:$C170,ETL_Rtn!AI111:AI170),"")</f>
        <v>-0.31831290155146313</v>
      </c>
      <c r="AP160" s="85">
        <f ca="1">IF(ISNUMBER(CORREL(ETL_Rtn!$C111:$C170,ETL_Rtn!AJ111:AJ170)),CORREL(ETL_Rtn!$C111:$C170,ETL_Rtn!AJ111:AJ170),"")</f>
        <v>-0.24401864005908283</v>
      </c>
      <c r="AQ160" s="85">
        <f ca="1">IF(ISNUMBER(CORREL(ETL_Rtn!$C111:$C170,ETL_Rtn!AK111:AK170)),CORREL(ETL_Rtn!$C111:$C170,ETL_Rtn!AK111:AK170),"")</f>
        <v>-0.27556332018272628</v>
      </c>
      <c r="AR160" s="85">
        <f ca="1">IF(ISNUMBER(CORREL(ETL_Rtn!$C111:$C170,ETL_Rtn!AL111:AL170)),CORREL(ETL_Rtn!$C111:$C170,ETL_Rtn!AL111:AL170),"")</f>
        <v>-0.25391820906903928</v>
      </c>
      <c r="AS160" s="85">
        <f ca="1">IF(ISNUMBER(CORREL(ETL_Rtn!$C111:$C170,ETL_Rtn!AM111:AM170)),CORREL(ETL_Rtn!$C111:$C170,ETL_Rtn!AM111:AM170),"")</f>
        <v>0.43701923703141321</v>
      </c>
      <c r="AT160" s="85">
        <f ca="1">IF(ISNUMBER(CORREL(ETL_Rtn!$C111:$C170,ETL_Rtn!AN111:AN170)),CORREL(ETL_Rtn!$C111:$C170,ETL_Rtn!AN111:AN170),"")</f>
        <v>0.42081666872223905</v>
      </c>
      <c r="AU160" s="85">
        <f ca="1">IF(ISNUMBER(CORREL(ETL_Rtn!$C111:$C170,ETL_Rtn!AO111:AO170)),CORREL(ETL_Rtn!$C111:$C170,ETL_Rtn!AO111:AO170),"")</f>
        <v>-0.10920976584819599</v>
      </c>
      <c r="AV160" s="85">
        <f ca="1">IF(ISNUMBER(CORREL(ETL_Rtn!$C111:$C170,ETL_Rtn!AP111:AP170)),CORREL(ETL_Rtn!$C111:$C170,ETL_Rtn!AP111:AP170),"")</f>
        <v>5.6436322580177736E-2</v>
      </c>
      <c r="AW160" s="85">
        <f ca="1">IF(ISNUMBER(CORREL(ETL_Rtn!$C111:$C170,ETL_Rtn!AQ111:AQ170)),CORREL(ETL_Rtn!$C111:$C170,ETL_Rtn!AQ111:AQ170),"")</f>
        <v>0.31602729573201327</v>
      </c>
      <c r="AX160" s="85">
        <f ca="1">IF(ISNUMBER(CORREL(ETL_Rtn!$C111:$C170,ETL_Rtn!AR111:AR170)),CORREL(ETL_Rtn!$C111:$C170,ETL_Rtn!AR111:AR170),"")</f>
        <v>0.54242312572724738</v>
      </c>
      <c r="AY160" s="85">
        <f ca="1">IF(ISNUMBER(CORREL(ETL_Rtn!$C111:$C170,ETL_Rtn!AS111:AS170)),CORREL(ETL_Rtn!$C111:$C170,ETL_Rtn!AS111:AS170),"")</f>
        <v>-0.17960537530829554</v>
      </c>
      <c r="AZ160" s="85">
        <f ca="1">IF(ISNUMBER(CORREL(ETL_Rtn!$C111:$C170,ETL_Rtn!AT111:AT170)),CORREL(ETL_Rtn!$C111:$C170,ETL_Rtn!AT111:AT170),"")</f>
        <v>0.12371017420585374</v>
      </c>
      <c r="BA160" s="85">
        <f ca="1">IF(ISNUMBER(CORREL(ETL_Rtn!$C111:$C170,ETL_Rtn!AU111:AU170)),CORREL(ETL_Rtn!$C111:$C170,ETL_Rtn!AU111:AU170),"")</f>
        <v>-0.46352324774669812</v>
      </c>
      <c r="BB160" s="85">
        <f ca="1">IF(ISNUMBER(CORREL(ETL_Rtn!$C111:$C170,ETL_Rtn!AV111:AV170)),CORREL(ETL_Rtn!$C111:$C170,ETL_Rtn!AV111:AV170),"")</f>
        <v>-0.37128433191973215</v>
      </c>
      <c r="BC160" s="85">
        <f ca="1">IF(ISNUMBER(CORREL(ETL_Rtn!$C111:$C170,ETL_Rtn!AW111:AW170)),CORREL(ETL_Rtn!$C111:$C170,ETL_Rtn!AW111:AW170),"")</f>
        <v>-0.14502952072614805</v>
      </c>
      <c r="BD160" s="85">
        <f ca="1">IF(ISNUMBER(CORREL(ETL_Rtn!$C111:$C170,ETL_Rtn!AX111:AX170)),CORREL(ETL_Rtn!$C111:$C170,ETL_Rtn!AX111:AX170),"")</f>
        <v>6.3151083795518231E-2</v>
      </c>
      <c r="BE160" s="85">
        <f ca="1">IF(ISNUMBER(CORREL(ETL_Rtn!$C111:$C170,ETL_Rtn!AY111:AY170)),CORREL(ETL_Rtn!$C111:$C170,ETL_Rtn!AY111:AY170),"")</f>
        <v>-7.1735944930434933E-2</v>
      </c>
      <c r="BF160" s="85">
        <f ca="1">IF(ISNUMBER(CORREL(ETL_Rtn!$C111:$C170,ETL_Rtn!AZ111:AZ170)),CORREL(ETL_Rtn!$C111:$C170,ETL_Rtn!AZ111:AZ170),"")</f>
        <v>-0.35405780953467675</v>
      </c>
      <c r="BG160" s="85">
        <f ca="1">IF(ISNUMBER(CORREL(ETL_Rtn!$C111:$C170,ETL_Rtn!BA111:BA170)),CORREL(ETL_Rtn!$C111:$C170,ETL_Rtn!BA111:BA170),"")</f>
        <v>-0.3660705212255434</v>
      </c>
      <c r="BH160" s="85">
        <f ca="1">IF(ISNUMBER(CORREL(ETL_Rtn!$C111:$C170,ETL_Rtn!BB111:BB170)),CORREL(ETL_Rtn!$C111:$C170,ETL_Rtn!BB111:BB170),"")</f>
        <v>-0.33288354263830233</v>
      </c>
      <c r="BI160" s="85">
        <f ca="1">IF(ISNUMBER(CORREL(ETL_Rtn!$C111:$C170,ETL_Rtn!BC111:BC170)),CORREL(ETL_Rtn!$C111:$C170,ETL_Rtn!BC111:BC170),"")</f>
        <v>-0.20649780207690399</v>
      </c>
      <c r="BJ160" s="85">
        <f ca="1">IF(ISNUMBER(CORREL(ETL_Rtn!$C111:$C170,ETL_Rtn!BD111:BD170)),CORREL(ETL_Rtn!$C111:$C170,ETL_Rtn!BD111:BD170),"")</f>
        <v>-0.45688306552210595</v>
      </c>
      <c r="BK160" s="85">
        <f ca="1">IF(ISNUMBER(CORREL(ETL_Rtn!$C111:$C170,ETL_Rtn!BE111:BE170)),CORREL(ETL_Rtn!$C111:$C170,ETL_Rtn!BE111:BE170),"")</f>
        <v>-0.14673622430247374</v>
      </c>
      <c r="BL160" s="85">
        <f ca="1">IF(ISNUMBER(CORREL(ETL_Rtn!$C111:$C170,ETL_Rtn!BF111:BF170)),CORREL(ETL_Rtn!$C111:$C170,ETL_Rtn!BF111:BF170),"")</f>
        <v>6.8826943513054489E-2</v>
      </c>
      <c r="BM160" s="85">
        <f ca="1">IF(ISNUMBER(CORREL(ETL_Rtn!$C111:$C170,ETL_Rtn!BG111:BG170)),CORREL(ETL_Rtn!$C111:$C170,ETL_Rtn!BG111:BG170),"")</f>
        <v>-0.37095985951864047</v>
      </c>
      <c r="BN160" s="85">
        <f ca="1">IF(ISNUMBER(CORREL(ETL_Rtn!$C111:$C170,ETL_Rtn!BH111:BH170)),CORREL(ETL_Rtn!$C111:$C170,ETL_Rtn!BH111:BH170),"")</f>
        <v>-0.25243299839772276</v>
      </c>
      <c r="BO160" s="85">
        <f ca="1">IF(ISNUMBER(CORREL(ETL_Rtn!$C111:$C170,ETL_Rtn!BI111:BI170)),CORREL(ETL_Rtn!$C111:$C170,ETL_Rtn!BI111:BI170),"")</f>
        <v>-0.14679846658911594</v>
      </c>
      <c r="BP160" s="85">
        <f ca="1">IF(ISNUMBER(CORREL(ETL_Rtn!$C111:$C170,ETL_Rtn!BJ111:BJ170)),CORREL(ETL_Rtn!$C111:$C170,ETL_Rtn!BJ111:BJ170),"")</f>
        <v>-0.24152028010885157</v>
      </c>
      <c r="BQ160" s="85">
        <f ca="1">IF(ISNUMBER(CORREL(ETL_Rtn!$C111:$C170,ETL_Rtn!BK111:BK170)),CORREL(ETL_Rtn!$C111:$C170,ETL_Rtn!BK111:BK170),"")</f>
        <v>0.21293868737793767</v>
      </c>
      <c r="BR160" s="85">
        <f ca="1">IF(ISNUMBER(CORREL(ETL_Rtn!$C111:$C170,ETL_Rtn!BL111:BL170)),CORREL(ETL_Rtn!$C111:$C170,ETL_Rtn!BL111:BL170),"")</f>
        <v>9.4028713782448578E-2</v>
      </c>
      <c r="BS160" s="85">
        <f ca="1">IF(ISNUMBER(CORREL(ETL_Rtn!$C111:$C170,ETL_Rtn!BM111:BM170)),CORREL(ETL_Rtn!$C111:$C170,ETL_Rtn!BM111:BM170),"")</f>
        <v>-5.7118138336770943E-2</v>
      </c>
      <c r="BT160" s="85">
        <f ca="1">IF(ISNUMBER(CORREL(ETL_Rtn!$C111:$C170,ETL_Rtn!BN111:BN170)),CORREL(ETL_Rtn!$C111:$C170,ETL_Rtn!BN111:BN170),"")</f>
        <v>0.41558297366749963</v>
      </c>
      <c r="BU160" s="85">
        <f ca="1">IF(ISNUMBER(CORREL(ETL_Rtn!$C111:$C170,ETL_Rtn!BO111:BO170)),CORREL(ETL_Rtn!$C111:$C170,ETL_Rtn!BO111:BO170),"")</f>
        <v>0.13695567590386204</v>
      </c>
      <c r="BV160" s="85">
        <f ca="1">IF(ISNUMBER(CORREL(ETL_Rtn!$C111:$C170,ETL_Rtn!BP111:BP170)),CORREL(ETL_Rtn!$C111:$C170,ETL_Rtn!BP111:BP170),"")</f>
        <v>0.24724266906795375</v>
      </c>
      <c r="BW160" s="85">
        <f ca="1">IF(ISNUMBER(CORREL(ETL_Rtn!$C111:$C170,ETL_Rtn!BQ111:BQ170)),CORREL(ETL_Rtn!$C111:$C170,ETL_Rtn!BQ111:BQ170),"")</f>
        <v>-0.21562624045122292</v>
      </c>
      <c r="BY160" s="85">
        <f ca="1">VLOOKUP($E160,ETL_Price!$B$5:$CB$187,Main!BY$51,0)</f>
        <v>2564.98</v>
      </c>
      <c r="BZ160" s="85">
        <f ca="1">VLOOKUP($E160,ETL_Price!$B$5:$CB$187,Main!BZ$51,0)</f>
        <v>3608.87</v>
      </c>
      <c r="CA160" s="85">
        <f ca="1">VLOOKUP($E160,ETL_Price!$B$5:$CB$187,Main!CA$51,0)</f>
        <v>75413.13</v>
      </c>
      <c r="CB160" s="85">
        <f ca="1">VLOOKUP($E160,ETL_Price!$B$5:$CB$187,Main!CB$51,0)</f>
        <v>21696.65</v>
      </c>
      <c r="CC160" s="85">
        <f ca="1">VLOOKUP($E160,ETL_Price!$B$5:$CB$187,Main!CC$51,0)</f>
        <v>28305.88</v>
      </c>
      <c r="CD160" s="85">
        <f ca="1">VLOOKUP($E160,ETL_Price!$B$5:$CB$187,Main!CD$51,0)</f>
        <v>11491.07</v>
      </c>
      <c r="CE160" s="85">
        <f ca="1">VLOOKUP($E160,ETL_Price!$B$5:$CB$187,Main!CE$51,0)</f>
        <v>2112.71</v>
      </c>
      <c r="CF160" s="85">
        <f ca="1">VLOOKUP($E160,ETL_Price!$B$5:$CB$187,Main!CF$51,0)</f>
        <v>2370.33</v>
      </c>
      <c r="CG160" s="85">
        <f ca="1">VLOOKUP($E160,ETL_Price!$B$5:$CB$187,Main!CG$51,0)</f>
        <v>208.34059999999999</v>
      </c>
      <c r="CH160" s="85">
        <f ca="1">VLOOKUP($E160,ETL_Price!$B$5:$CB$187,Main!CH$51,0)</f>
        <v>267.83</v>
      </c>
      <c r="CI160" s="85">
        <f ca="1">VLOOKUP($E160,ETL_Price!$B$5:$CB$187,Main!CI$51,0)</f>
        <v>253.37</v>
      </c>
      <c r="CJ160" s="85">
        <f ca="1">VLOOKUP($E160,ETL_Price!$B$5:$CB$187,Main!CJ$51,0)</f>
        <v>224.52</v>
      </c>
      <c r="CK160" s="85">
        <f ca="1">VLOOKUP($E160,ETL_Price!$B$5:$CB$187,Main!CK$51,0)</f>
        <v>227.405</v>
      </c>
      <c r="CL160" s="85">
        <f ca="1">VLOOKUP($E160,ETL_Price!$B$5:$CB$187,Main!CL$51,0)</f>
        <v>229.72730000000001</v>
      </c>
      <c r="CM160" s="85">
        <f ca="1">VLOOKUP($E160,ETL_Price!$B$5:$CB$187,Main!CM$51,0)</f>
        <v>122.81</v>
      </c>
      <c r="CN160" s="85">
        <f ca="1">VLOOKUP($E160,ETL_Price!$B$5:$CB$187,Main!CN$51,0)</f>
        <v>211.21299999999999</v>
      </c>
      <c r="CO160" s="85">
        <f ca="1">VLOOKUP($E160,ETL_Price!$B$5:$CB$187,Main!CO$51,0)</f>
        <v>69.040000000000006</v>
      </c>
      <c r="CP160" s="85">
        <f ca="1">VLOOKUP($E160,ETL_Price!$B$5:$CB$187,Main!CP$51,0)</f>
        <v>131.93</v>
      </c>
      <c r="CQ160" s="85">
        <f ca="1">VLOOKUP($E160,ETL_Price!$B$5:$CB$187,Main!CQ$51,0)</f>
        <v>477.97809999999998</v>
      </c>
      <c r="CR160" s="85">
        <f ca="1">VLOOKUP($E160,ETL_Price!$B$5:$CB$187,Main!CR$51,0)</f>
        <v>215.21559999999999</v>
      </c>
      <c r="CS160" s="85">
        <f ca="1">VLOOKUP($E160,ETL_Price!$B$5:$CB$187,Main!CS$51,0)</f>
        <v>254.21350000000001</v>
      </c>
      <c r="CT160" s="85">
        <f ca="1">VLOOKUP($E160,ETL_Price!$B$5:$CB$187,Main!CT$51,0)</f>
        <v>2037.83</v>
      </c>
      <c r="CU160" s="85">
        <f ca="1">VLOOKUP($E160,ETL_Price!$B$5:$CB$187,Main!CU$51,0)</f>
        <v>2193.52</v>
      </c>
      <c r="CV160" s="85">
        <f ca="1">VLOOKUP($E160,ETL_Price!$B$5:$CB$187,Main!CV$51,0)</f>
        <v>2876.3</v>
      </c>
      <c r="CW160" s="85">
        <f ca="1">VLOOKUP($E160,ETL_Price!$B$5:$CB$187,Main!CW$51,0)</f>
        <v>149.3476</v>
      </c>
      <c r="CX160" s="85">
        <f ca="1">VLOOKUP($E160,ETL_Price!$B$5:$CB$187,Main!CX$51,0)</f>
        <v>1305.0170000000001</v>
      </c>
      <c r="CY160" s="85">
        <f ca="1">VLOOKUP($E160,ETL_Price!$B$5:$CB$187,Main!CY$51,0)</f>
        <v>214.4376</v>
      </c>
      <c r="CZ160" s="85">
        <f ca="1">VLOOKUP($E160,ETL_Price!$B$5:$CB$187,Main!CZ$51,0)</f>
        <v>191.071</v>
      </c>
      <c r="DA160" s="85">
        <f ca="1">VLOOKUP($E160,ETL_Price!$B$5:$CB$187,Main!DA$51,0)</f>
        <v>287.17140000000001</v>
      </c>
      <c r="DB160" s="85">
        <f ca="1">VLOOKUP($E160,ETL_Price!$B$5:$CB$187,Main!DB$51,0)</f>
        <v>203.64060000000001</v>
      </c>
      <c r="DC160" s="85">
        <f ca="1">VLOOKUP($E160,ETL_Price!$B$5:$CB$187,Main!DC$51,0)</f>
        <v>203.51159999999999</v>
      </c>
      <c r="DD160" s="85">
        <f ca="1">VLOOKUP($E160,ETL_Price!$B$5:$CB$187,Main!DD$51,0)</f>
        <v>225.4751</v>
      </c>
      <c r="DE160" s="85">
        <f ca="1">VLOOKUP($E160,ETL_Price!$B$5:$CB$187,Main!DE$51,0)</f>
        <v>219.61510000000001</v>
      </c>
      <c r="DF160" s="85">
        <f ca="1">VLOOKUP($E160,ETL_Price!$B$5:$CB$187,Main!DF$51,0)</f>
        <v>284.46030000000002</v>
      </c>
      <c r="DG160" s="85">
        <f ca="1">VLOOKUP($E160,ETL_Price!$B$5:$CB$187,Main!DG$51,0)</f>
        <v>2.3664000000000001</v>
      </c>
      <c r="DH160" s="85">
        <f ca="1">VLOOKUP($E160,ETL_Price!$B$5:$CB$187,Main!DH$51,0)</f>
        <v>0.432</v>
      </c>
      <c r="DI160" s="85">
        <f ca="1">VLOOKUP($E160,ETL_Price!$B$5:$CB$187,Main!DI$51,0)</f>
        <v>1.7730999999999999</v>
      </c>
      <c r="DJ160" s="85">
        <f ca="1">VLOOKUP($E160,ETL_Price!$B$5:$CB$187,Main!DJ$51,0)</f>
        <v>1.8662999999999998</v>
      </c>
      <c r="DK160" s="85">
        <f ca="1">VLOOKUP($E160,ETL_Price!$B$5:$CB$187,Main!DK$51,0)</f>
        <v>2.2765</v>
      </c>
      <c r="DL160" s="85">
        <f ca="1">VLOOKUP($E160,ETL_Price!$B$5:$CB$187,Main!DL$51,0)</f>
        <v>1.3559999999999999</v>
      </c>
      <c r="DM160" s="85">
        <f ca="1">VLOOKUP($E160,ETL_Price!$B$5:$CB$187,Main!DM$51,0)</f>
        <v>40.589399999999998</v>
      </c>
      <c r="DN160" s="85">
        <f ca="1">VLOOKUP($E160,ETL_Price!$B$5:$CB$187,Main!DN$51,0)</f>
        <v>-2.75</v>
      </c>
      <c r="DO160" s="85">
        <f ca="1">VLOOKUP($E160,ETL_Price!$B$5:$CB$187,Main!DO$51,0)</f>
        <v>238.74199999999999</v>
      </c>
      <c r="DP160" s="85">
        <f ca="1">VLOOKUP($E160,ETL_Price!$B$5:$CB$187,Main!DP$51,0)</f>
        <v>130.36600000000001</v>
      </c>
      <c r="DQ160" s="85">
        <f ca="1">VLOOKUP($E160,ETL_Price!$B$5:$CB$187,Main!DQ$51,0)</f>
        <v>52.923999999999999</v>
      </c>
      <c r="DR160" s="85">
        <f ca="1">VLOOKUP($E160,ETL_Price!$B$5:$CB$187,Main!DR$51,0)</f>
        <v>309.30399999999997</v>
      </c>
      <c r="DS160" s="85">
        <f ca="1">VLOOKUP($E160,ETL_Price!$B$5:$CB$187,Main!DS$51,0)</f>
        <v>174.501</v>
      </c>
      <c r="DT160" s="85">
        <f ca="1">VLOOKUP($E160,ETL_Price!$B$5:$CB$187,Main!DT$51,0)</f>
        <v>221.03210000000001</v>
      </c>
      <c r="DU160" s="85">
        <f ca="1">VLOOKUP($E160,ETL_Price!$B$5:$CB$187,Main!DU$51,0)</f>
        <v>158.4573</v>
      </c>
      <c r="DV160" s="85">
        <f ca="1">VLOOKUP($E160,ETL_Price!$B$5:$CB$187,Main!DV$51,0)</f>
        <v>430.86779999999999</v>
      </c>
      <c r="DW160" s="85">
        <f ca="1">VLOOKUP($E160,ETL_Price!$B$5:$CB$187,Main!DW$51,0)</f>
        <v>11.07</v>
      </c>
      <c r="DX160" s="85">
        <f ca="1">VLOOKUP($E160,ETL_Price!$B$5:$CB$187,Main!DX$51,0)</f>
        <v>16.489999999999998</v>
      </c>
      <c r="DY160" s="85">
        <f ca="1">VLOOKUP($E160,ETL_Price!$B$5:$CB$187,Main!DY$51,0)</f>
        <v>7.73</v>
      </c>
      <c r="DZ160" s="85">
        <f ca="1">VLOOKUP($E160,ETL_Price!$B$5:$CB$187,Main!DZ$51,0)</f>
        <v>5.63</v>
      </c>
      <c r="EA160" s="85">
        <f ca="1">VLOOKUP($E160,ETL_Price!$B$5:$CB$187,Main!EA$51,0)</f>
        <v>1277.7</v>
      </c>
      <c r="EB160" s="85">
        <f ca="1">VLOOKUP($E160,ETL_Price!$B$5:$CB$187,Main!EB$51,0)</f>
        <v>17.074999999999999</v>
      </c>
      <c r="EC160" s="85">
        <f ca="1">VLOOKUP($E160,ETL_Price!$B$5:$CB$187,Main!EC$51,0)</f>
        <v>51.9</v>
      </c>
      <c r="ED160" s="85">
        <f ca="1">VLOOKUP($E160,ETL_Price!$B$5:$CB$187,Main!ED$51,0)</f>
        <v>6.6368999999999998</v>
      </c>
      <c r="EE160" s="85">
        <f ca="1">VLOOKUP($E160,ETL_Price!$B$5:$CB$187,Main!EE$51,0)</f>
        <v>107.42</v>
      </c>
      <c r="EF160" s="85">
        <f ca="1">VLOOKUP($E160,ETL_Price!$B$5:$CB$187,Main!EF$51,0)</f>
        <v>1.1749000000000001</v>
      </c>
      <c r="EG160" s="85">
        <f ca="1">VLOOKUP($E160,ETL_Price!$B$5:$CB$187,Main!EG$51,0)</f>
        <v>1.3197999999999999</v>
      </c>
      <c r="EH160" s="85">
        <f ca="1">VLOOKUP($E160,ETL_Price!$B$5:$CB$187,Main!EH$51,0)</f>
        <v>113.43</v>
      </c>
      <c r="EI160" s="85">
        <f ca="1">VLOOKUP($E160,ETL_Price!$B$5:$CB$187,Main!EI$51,0)</f>
        <v>57.552900000000001</v>
      </c>
      <c r="EJ160" s="85">
        <f ca="1">VLOOKUP($E160,ETL_Price!$B$5:$CB$187,Main!EJ$51,0)</f>
        <v>13.707699999999999</v>
      </c>
      <c r="EK160" s="85">
        <f ca="1">VLOOKUP($E160,ETL_Price!$B$5:$CB$187,Main!EK$51,0)</f>
        <v>3.2351000000000001</v>
      </c>
    </row>
    <row r="161" spans="3:141">
      <c r="C161" s="85">
        <f>MATCH(E161,ETL_Price!$B$5:$B$187,0)</f>
        <v>108</v>
      </c>
      <c r="E161" s="119">
        <f>IF(ISNUMBER(Equities!$C113),Equities!B113,"")</f>
        <v>43028</v>
      </c>
      <c r="F161" s="120">
        <f ca="1">IF(ISNUMBER(OFFSET(INDIRECT($F$50),Main!$C161,1)),OFFSET(INDIRECT($F$50),Main!$C161,1)/100,"")</f>
        <v>0.133849</v>
      </c>
      <c r="G161" s="120">
        <f ca="1">IF(ISNUMBER(VLOOKUP($E161,ETL_Price!$B$5:$DV$187,G$50,0)),VLOOKUP($E161,ETL_Price!$B$5:$DV$187,G$50,0)/100,"")</f>
        <v>6.9800000000000001E-2</v>
      </c>
      <c r="H161" s="120">
        <f ca="1">IF(ISNUMBER(VLOOKUP($E161,ETL_Price!$B$5:$DV$187,H$50,0)),VLOOKUP($E161,ETL_Price!$B$5:$DV$187,H$50,0)/100,"")</f>
        <v>0.12890000000000001</v>
      </c>
      <c r="I161" s="120">
        <f ca="1">IF(ISNUMBER(VLOOKUP($E161,ETL_Price!$B$5:$DV$187,I$50,0)),VLOOKUP($E161,ETL_Price!$B$5:$DV$187,I$50,0)/100,"")</f>
        <v>0.16589999999999999</v>
      </c>
      <c r="K161" s="85">
        <f ca="1">IF(ISNUMBER(CORREL(ETL_Rtn!$C112:$C171,ETL_Rtn!E112:E171)),CORREL(ETL_Rtn!$C112:$C171,ETL_Rtn!E112:E171),"")</f>
        <v>0.49828369374544024</v>
      </c>
      <c r="L161" s="85">
        <f ca="1">IF(ISNUMBER(CORREL(ETL_Rtn!$C112:$C171,ETL_Rtn!F112:F171)),CORREL(ETL_Rtn!$C112:$C171,ETL_Rtn!F112:F171),"")</f>
        <v>0.29648149906182425</v>
      </c>
      <c r="M161" s="85">
        <f ca="1">IF(ISNUMBER(CORREL(ETL_Rtn!$C112:$C171,ETL_Rtn!G112:G171)),CORREL(ETL_Rtn!$C112:$C171,ETL_Rtn!G112:G171),"")</f>
        <v>0.649356647915733</v>
      </c>
      <c r="N161" s="85">
        <f ca="1">IF(ISNUMBER(CORREL(ETL_Rtn!$C112:$C171,ETL_Rtn!H112:H171)),CORREL(ETL_Rtn!$C112:$C171,ETL_Rtn!H112:H171),"")</f>
        <v>7.2017100676581389E-2</v>
      </c>
      <c r="O161" s="85">
        <f ca="1">IF(ISNUMBER(CORREL(ETL_Rtn!$C112:$C171,ETL_Rtn!I112:I171)),CORREL(ETL_Rtn!$C112:$C171,ETL_Rtn!I112:I171),"")</f>
        <v>0.89042685174779079</v>
      </c>
      <c r="P161" s="85">
        <f ca="1">IF(ISNUMBER(CORREL(ETL_Rtn!$C112:$C171,ETL_Rtn!J112:J171)),CORREL(ETL_Rtn!$C112:$C171,ETL_Rtn!J112:J171),"")</f>
        <v>0.86455304261476806</v>
      </c>
      <c r="Q161" s="85">
        <f ca="1">IF(ISNUMBER(CORREL(ETL_Rtn!$C112:$C171,ETL_Rtn!K112:K171)),CORREL(ETL_Rtn!$C112:$C171,ETL_Rtn!K112:K171),"")</f>
        <v>0.70395588269652554</v>
      </c>
      <c r="R161" s="85">
        <f ca="1">IF(ISNUMBER(CORREL(ETL_Rtn!$C112:$C171,ETL_Rtn!L112:L171)),CORREL(ETL_Rtn!$C112:$C171,ETL_Rtn!L112:L171),"")</f>
        <v>0.60300308593083496</v>
      </c>
      <c r="S161" s="85">
        <f ca="1">IF(ISNUMBER(CORREL(ETL_Rtn!$C112:$C171,ETL_Rtn!M112:M171)),CORREL(ETL_Rtn!$C112:$C171,ETL_Rtn!M112:M171),"")</f>
        <v>-0.28675717799487765</v>
      </c>
      <c r="T161" s="85">
        <f ca="1">IF(ISNUMBER(CORREL(ETL_Rtn!$C112:$C171,ETL_Rtn!N112:N171)),CORREL(ETL_Rtn!$C112:$C171,ETL_Rtn!N112:N171),"")</f>
        <v>0.33086587171849485</v>
      </c>
      <c r="U161" s="85">
        <f ca="1">IF(ISNUMBER(CORREL(ETL_Rtn!$C112:$C171,ETL_Rtn!O112:O171)),CORREL(ETL_Rtn!$C112:$C171,ETL_Rtn!O112:O171),"")</f>
        <v>0.17433054781002844</v>
      </c>
      <c r="V161" s="85">
        <f ca="1">IF(ISNUMBER(CORREL(ETL_Rtn!$C112:$C171,ETL_Rtn!P112:P171)),CORREL(ETL_Rtn!$C112:$C171,ETL_Rtn!P112:P171),"")</f>
        <v>0.53582716556619092</v>
      </c>
      <c r="W161" s="85">
        <f ca="1">IF(ISNUMBER(CORREL(ETL_Rtn!$C112:$C171,ETL_Rtn!Q112:Q171)),CORREL(ETL_Rtn!$C112:$C171,ETL_Rtn!Q112:Q171),"")</f>
        <v>-9.6793593822132512E-2</v>
      </c>
      <c r="X161" s="85">
        <f ca="1">IF(ISNUMBER(CORREL(ETL_Rtn!$C112:$C171,ETL_Rtn!R112:R171)),CORREL(ETL_Rtn!$C112:$C171,ETL_Rtn!R112:R171),"")</f>
        <v>-0.11371456925139363</v>
      </c>
      <c r="Y161" s="85">
        <f ca="1">IF(ISNUMBER(CORREL(ETL_Rtn!$C112:$C171,ETL_Rtn!S112:S171)),CORREL(ETL_Rtn!$C112:$C171,ETL_Rtn!S112:S171),"")</f>
        <v>0.54415282757082506</v>
      </c>
      <c r="Z161" s="85">
        <f ca="1">IF(ISNUMBER(CORREL(ETL_Rtn!$C112:$C171,ETL_Rtn!T112:T171)),CORREL(ETL_Rtn!$C112:$C171,ETL_Rtn!T112:T171),"")</f>
        <v>0.68771230326456989</v>
      </c>
      <c r="AA161" s="85">
        <f ca="1">IF(ISNUMBER(CORREL(ETL_Rtn!$C112:$C171,ETL_Rtn!U112:U171)),CORREL(ETL_Rtn!$C112:$C171,ETL_Rtn!U112:U171),"")</f>
        <v>1.662415036511658E-2</v>
      </c>
      <c r="AB161" s="85">
        <f ca="1">IF(ISNUMBER(CORREL(ETL_Rtn!$C112:$C171,ETL_Rtn!V112:V171)),CORREL(ETL_Rtn!$C112:$C171,ETL_Rtn!V112:V171),"")</f>
        <v>-0.56159747126656934</v>
      </c>
      <c r="AC161" s="85">
        <f ca="1">IF(ISNUMBER(CORREL(ETL_Rtn!$C112:$C171,ETL_Rtn!W112:W171)),CORREL(ETL_Rtn!$C112:$C171,ETL_Rtn!W112:W171),"")</f>
        <v>-0.20944244002312701</v>
      </c>
      <c r="AD161" s="85">
        <f ca="1">IF(ISNUMBER(CORREL(ETL_Rtn!$C112:$C171,ETL_Rtn!X112:X171)),CORREL(ETL_Rtn!$C112:$C171,ETL_Rtn!X112:X171),"")</f>
        <v>-0.20381387829672218</v>
      </c>
      <c r="AE161" s="85">
        <f ca="1">IF(ISNUMBER(CORREL(ETL_Rtn!$C112:$C171,ETL_Rtn!Y112:Y171)),CORREL(ETL_Rtn!$C112:$C171,ETL_Rtn!Y112:Y171),"")</f>
        <v>-0.2335539534190107</v>
      </c>
      <c r="AF161" s="85">
        <f ca="1">IF(ISNUMBER(CORREL(ETL_Rtn!$C112:$C171,ETL_Rtn!Z112:Z171)),CORREL(ETL_Rtn!$C112:$C171,ETL_Rtn!Z112:Z171),"")</f>
        <v>-0.46500193081323249</v>
      </c>
      <c r="AG161" s="85">
        <f ca="1">IF(ISNUMBER(CORREL(ETL_Rtn!$C112:$C171,ETL_Rtn!AA112:AA171)),CORREL(ETL_Rtn!$C112:$C171,ETL_Rtn!AA112:AA171),"")</f>
        <v>-0.49787635909272254</v>
      </c>
      <c r="AH161" s="85">
        <f ca="1">IF(ISNUMBER(CORREL(ETL_Rtn!$C112:$C171,ETL_Rtn!AB112:AB171)),CORREL(ETL_Rtn!$C112:$C171,ETL_Rtn!AB112:AB171),"")</f>
        <v>-0.42054416108710241</v>
      </c>
      <c r="AI161" s="85">
        <f ca="1">IF(ISNUMBER(CORREL(ETL_Rtn!$C112:$C171,ETL_Rtn!AC112:AC171)),CORREL(ETL_Rtn!$C112:$C171,ETL_Rtn!AC112:AC171),"")</f>
        <v>0.10979484845492826</v>
      </c>
      <c r="AJ161" s="85">
        <f ca="1">IF(ISNUMBER(CORREL(ETL_Rtn!$C112:$C171,ETL_Rtn!AD112:AD171)),CORREL(ETL_Rtn!$C112:$C171,ETL_Rtn!AD112:AD171),"")</f>
        <v>-1.8180322501946039E-2</v>
      </c>
      <c r="AK161" s="85">
        <f ca="1">IF(ISNUMBER(CORREL(ETL_Rtn!$C112:$C171,ETL_Rtn!AE112:AE171)),CORREL(ETL_Rtn!$C112:$C171,ETL_Rtn!AE112:AE171),"")</f>
        <v>-0.28365847164159835</v>
      </c>
      <c r="AL161" s="85">
        <f ca="1">IF(ISNUMBER(CORREL(ETL_Rtn!$C112:$C171,ETL_Rtn!AF112:AF171)),CORREL(ETL_Rtn!$C112:$C171,ETL_Rtn!AF112:AF171),"")</f>
        <v>-0.28472964448840415</v>
      </c>
      <c r="AM161" s="85">
        <f ca="1">IF(ISNUMBER(CORREL(ETL_Rtn!$C112:$C171,ETL_Rtn!AG112:AG171)),CORREL(ETL_Rtn!$C112:$C171,ETL_Rtn!AG112:AG171),"")</f>
        <v>-0.2005144508542073</v>
      </c>
      <c r="AN161" s="85">
        <f ca="1">IF(ISNUMBER(CORREL(ETL_Rtn!$C112:$C171,ETL_Rtn!AH112:AH171)),CORREL(ETL_Rtn!$C112:$C171,ETL_Rtn!AH112:AH171),"")</f>
        <v>-0.23162424802423517</v>
      </c>
      <c r="AO161" s="85">
        <f ca="1">IF(ISNUMBER(CORREL(ETL_Rtn!$C112:$C171,ETL_Rtn!AI112:AI171)),CORREL(ETL_Rtn!$C112:$C171,ETL_Rtn!AI112:AI171),"")</f>
        <v>-0.32359902129571738</v>
      </c>
      <c r="AP161" s="85">
        <f ca="1">IF(ISNUMBER(CORREL(ETL_Rtn!$C112:$C171,ETL_Rtn!AJ112:AJ171)),CORREL(ETL_Rtn!$C112:$C171,ETL_Rtn!AJ112:AJ171),"")</f>
        <v>-0.25041385697968832</v>
      </c>
      <c r="AQ161" s="85">
        <f ca="1">IF(ISNUMBER(CORREL(ETL_Rtn!$C112:$C171,ETL_Rtn!AK112:AK171)),CORREL(ETL_Rtn!$C112:$C171,ETL_Rtn!AK112:AK171),"")</f>
        <v>-0.2812253031030173</v>
      </c>
      <c r="AR161" s="85">
        <f ca="1">IF(ISNUMBER(CORREL(ETL_Rtn!$C112:$C171,ETL_Rtn!AL112:AL171)),CORREL(ETL_Rtn!$C112:$C171,ETL_Rtn!AL112:AL171),"")</f>
        <v>-0.25835501624846918</v>
      </c>
      <c r="AS161" s="85">
        <f ca="1">IF(ISNUMBER(CORREL(ETL_Rtn!$C112:$C171,ETL_Rtn!AM112:AM171)),CORREL(ETL_Rtn!$C112:$C171,ETL_Rtn!AM112:AM171),"")</f>
        <v>0.43788517726095966</v>
      </c>
      <c r="AT161" s="85">
        <f ca="1">IF(ISNUMBER(CORREL(ETL_Rtn!$C112:$C171,ETL_Rtn!AN112:AN171)),CORREL(ETL_Rtn!$C112:$C171,ETL_Rtn!AN112:AN171),"")</f>
        <v>0.42093994573596305</v>
      </c>
      <c r="AU161" s="85">
        <f ca="1">IF(ISNUMBER(CORREL(ETL_Rtn!$C112:$C171,ETL_Rtn!AO112:AO171)),CORREL(ETL_Rtn!$C112:$C171,ETL_Rtn!AO112:AO171),"")</f>
        <v>-0.11651737523998723</v>
      </c>
      <c r="AV161" s="85">
        <f ca="1">IF(ISNUMBER(CORREL(ETL_Rtn!$C112:$C171,ETL_Rtn!AP112:AP171)),CORREL(ETL_Rtn!$C112:$C171,ETL_Rtn!AP112:AP171),"")</f>
        <v>5.3097497021269702E-2</v>
      </c>
      <c r="AW161" s="85">
        <f ca="1">IF(ISNUMBER(CORREL(ETL_Rtn!$C112:$C171,ETL_Rtn!AQ112:AQ171)),CORREL(ETL_Rtn!$C112:$C171,ETL_Rtn!AQ112:AQ171),"")</f>
        <v>0.31519238492677709</v>
      </c>
      <c r="AX161" s="85">
        <f ca="1">IF(ISNUMBER(CORREL(ETL_Rtn!$C112:$C171,ETL_Rtn!AR112:AR171)),CORREL(ETL_Rtn!$C112:$C171,ETL_Rtn!AR112:AR171),"")</f>
        <v>0.54169544159208971</v>
      </c>
      <c r="AY161" s="85">
        <f ca="1">IF(ISNUMBER(CORREL(ETL_Rtn!$C112:$C171,ETL_Rtn!AS112:AS171)),CORREL(ETL_Rtn!$C112:$C171,ETL_Rtn!AS112:AS171),"")</f>
        <v>-0.18207642928924034</v>
      </c>
      <c r="AZ161" s="85">
        <f ca="1">IF(ISNUMBER(CORREL(ETL_Rtn!$C112:$C171,ETL_Rtn!AT112:AT171)),CORREL(ETL_Rtn!$C112:$C171,ETL_Rtn!AT112:AT171),"")</f>
        <v>0.13476452227760988</v>
      </c>
      <c r="BA161" s="85">
        <f ca="1">IF(ISNUMBER(CORREL(ETL_Rtn!$C112:$C171,ETL_Rtn!AU112:AU171)),CORREL(ETL_Rtn!$C112:$C171,ETL_Rtn!AU112:AU171),"")</f>
        <v>-0.52312030409988153</v>
      </c>
      <c r="BB161" s="85">
        <f ca="1">IF(ISNUMBER(CORREL(ETL_Rtn!$C112:$C171,ETL_Rtn!AV112:AV171)),CORREL(ETL_Rtn!$C112:$C171,ETL_Rtn!AV112:AV171),"")</f>
        <v>-0.4355435850341014</v>
      </c>
      <c r="BC161" s="85">
        <f ca="1">IF(ISNUMBER(CORREL(ETL_Rtn!$C112:$C171,ETL_Rtn!AW112:AW171)),CORREL(ETL_Rtn!$C112:$C171,ETL_Rtn!AW112:AW171),"")</f>
        <v>-0.14233277140430434</v>
      </c>
      <c r="BD161" s="85">
        <f ca="1">IF(ISNUMBER(CORREL(ETL_Rtn!$C112:$C171,ETL_Rtn!AX112:AX171)),CORREL(ETL_Rtn!$C112:$C171,ETL_Rtn!AX112:AX171),"")</f>
        <v>6.8157499485233947E-2</v>
      </c>
      <c r="BE161" s="85">
        <f ca="1">IF(ISNUMBER(CORREL(ETL_Rtn!$C112:$C171,ETL_Rtn!AY112:AY171)),CORREL(ETL_Rtn!$C112:$C171,ETL_Rtn!AY112:AY171),"")</f>
        <v>-6.3693343253593299E-2</v>
      </c>
      <c r="BF161" s="85">
        <f ca="1">IF(ISNUMBER(CORREL(ETL_Rtn!$C112:$C171,ETL_Rtn!AZ112:AZ171)),CORREL(ETL_Rtn!$C112:$C171,ETL_Rtn!AZ112:AZ171),"")</f>
        <v>-0.35616679669905771</v>
      </c>
      <c r="BG161" s="85">
        <f ca="1">IF(ISNUMBER(CORREL(ETL_Rtn!$C112:$C171,ETL_Rtn!BA112:BA171)),CORREL(ETL_Rtn!$C112:$C171,ETL_Rtn!BA112:BA171),"")</f>
        <v>-0.36735642829179666</v>
      </c>
      <c r="BH161" s="85">
        <f ca="1">IF(ISNUMBER(CORREL(ETL_Rtn!$C112:$C171,ETL_Rtn!BB112:BB171)),CORREL(ETL_Rtn!$C112:$C171,ETL_Rtn!BB112:BB171),"")</f>
        <v>-0.33784363572334675</v>
      </c>
      <c r="BI161" s="85">
        <f ca="1">IF(ISNUMBER(CORREL(ETL_Rtn!$C112:$C171,ETL_Rtn!BC112:BC171)),CORREL(ETL_Rtn!$C112:$C171,ETL_Rtn!BC112:BC171),"")</f>
        <v>-0.23081954657650941</v>
      </c>
      <c r="BJ161" s="85">
        <f ca="1">IF(ISNUMBER(CORREL(ETL_Rtn!$C112:$C171,ETL_Rtn!BD112:BD171)),CORREL(ETL_Rtn!$C112:$C171,ETL_Rtn!BD112:BD171),"")</f>
        <v>-0.51008008241591973</v>
      </c>
      <c r="BK161" s="85">
        <f ca="1">IF(ISNUMBER(CORREL(ETL_Rtn!$C112:$C171,ETL_Rtn!BE112:BE171)),CORREL(ETL_Rtn!$C112:$C171,ETL_Rtn!BE112:BE171),"")</f>
        <v>-0.14300847370577316</v>
      </c>
      <c r="BL161" s="85">
        <f ca="1">IF(ISNUMBER(CORREL(ETL_Rtn!$C112:$C171,ETL_Rtn!BF112:BF171)),CORREL(ETL_Rtn!$C112:$C171,ETL_Rtn!BF112:BF171),"")</f>
        <v>6.7242545912698334E-2</v>
      </c>
      <c r="BM161" s="85">
        <f ca="1">IF(ISNUMBER(CORREL(ETL_Rtn!$C112:$C171,ETL_Rtn!BG112:BG171)),CORREL(ETL_Rtn!$C112:$C171,ETL_Rtn!BG112:BG171),"")</f>
        <v>-0.37035666637392989</v>
      </c>
      <c r="BN161" s="85">
        <f ca="1">IF(ISNUMBER(CORREL(ETL_Rtn!$C112:$C171,ETL_Rtn!BH112:BH171)),CORREL(ETL_Rtn!$C112:$C171,ETL_Rtn!BH112:BH171),"")</f>
        <v>-0.25319688576995841</v>
      </c>
      <c r="BO161" s="85">
        <f ca="1">IF(ISNUMBER(CORREL(ETL_Rtn!$C112:$C171,ETL_Rtn!BI112:BI171)),CORREL(ETL_Rtn!$C112:$C171,ETL_Rtn!BI112:BI171),"")</f>
        <v>-0.14407010205260351</v>
      </c>
      <c r="BP161" s="85">
        <f ca="1">IF(ISNUMBER(CORREL(ETL_Rtn!$C112:$C171,ETL_Rtn!BJ112:BJ171)),CORREL(ETL_Rtn!$C112:$C171,ETL_Rtn!BJ112:BJ171),"")</f>
        <v>-0.23932593880979938</v>
      </c>
      <c r="BQ161" s="85">
        <f ca="1">IF(ISNUMBER(CORREL(ETL_Rtn!$C112:$C171,ETL_Rtn!BK112:BK171)),CORREL(ETL_Rtn!$C112:$C171,ETL_Rtn!BK112:BK171),"")</f>
        <v>0.21136575121522774</v>
      </c>
      <c r="BR161" s="85">
        <f ca="1">IF(ISNUMBER(CORREL(ETL_Rtn!$C112:$C171,ETL_Rtn!BL112:BL171)),CORREL(ETL_Rtn!$C112:$C171,ETL_Rtn!BL112:BL171),"")</f>
        <v>9.0655777820889821E-2</v>
      </c>
      <c r="BS161" s="85">
        <f ca="1">IF(ISNUMBER(CORREL(ETL_Rtn!$C112:$C171,ETL_Rtn!BM112:BM171)),CORREL(ETL_Rtn!$C112:$C171,ETL_Rtn!BM112:BM171),"")</f>
        <v>-5.4305688643899543E-2</v>
      </c>
      <c r="BT161" s="85">
        <f ca="1">IF(ISNUMBER(CORREL(ETL_Rtn!$C112:$C171,ETL_Rtn!BN112:BN171)),CORREL(ETL_Rtn!$C112:$C171,ETL_Rtn!BN112:BN171),"")</f>
        <v>0.41448124036434963</v>
      </c>
      <c r="BU161" s="85">
        <f ca="1">IF(ISNUMBER(CORREL(ETL_Rtn!$C112:$C171,ETL_Rtn!BO112:BO171)),CORREL(ETL_Rtn!$C112:$C171,ETL_Rtn!BO112:BO171),"")</f>
        <v>0.13863515828422002</v>
      </c>
      <c r="BV161" s="85">
        <f ca="1">IF(ISNUMBER(CORREL(ETL_Rtn!$C112:$C171,ETL_Rtn!BP112:BP171)),CORREL(ETL_Rtn!$C112:$C171,ETL_Rtn!BP112:BP171),"")</f>
        <v>0.25104381680651011</v>
      </c>
      <c r="BW161" s="85">
        <f ca="1">IF(ISNUMBER(CORREL(ETL_Rtn!$C112:$C171,ETL_Rtn!BQ112:BQ171)),CORREL(ETL_Rtn!$C112:$C171,ETL_Rtn!BQ112:BQ171),"")</f>
        <v>-0.22207054702996454</v>
      </c>
      <c r="BY161" s="85">
        <f ca="1">VLOOKUP($E161,ETL_Price!$B$5:$CB$187,Main!BY$51,0)</f>
        <v>2575.21</v>
      </c>
      <c r="BZ161" s="85">
        <f ca="1">VLOOKUP($E161,ETL_Price!$B$5:$CB$187,Main!BZ$51,0)</f>
        <v>3605.09</v>
      </c>
      <c r="CA161" s="85">
        <f ca="1">VLOOKUP($E161,ETL_Price!$B$5:$CB$187,Main!CA$51,0)</f>
        <v>76390.52</v>
      </c>
      <c r="CB161" s="85">
        <f ca="1">VLOOKUP($E161,ETL_Price!$B$5:$CB$187,Main!CB$51,0)</f>
        <v>21457.64</v>
      </c>
      <c r="CC161" s="85">
        <f ca="1">VLOOKUP($E161,ETL_Price!$B$5:$CB$187,Main!CC$51,0)</f>
        <v>28487.24</v>
      </c>
      <c r="CD161" s="85">
        <f ca="1">VLOOKUP($E161,ETL_Price!$B$5:$CB$187,Main!CD$51,0)</f>
        <v>11558.35</v>
      </c>
      <c r="CE161" s="85">
        <f ca="1">VLOOKUP($E161,ETL_Price!$B$5:$CB$187,Main!CE$51,0)</f>
        <v>2117.4</v>
      </c>
      <c r="CF161" s="85">
        <f ca="1">VLOOKUP($E161,ETL_Price!$B$5:$CB$187,Main!CF$51,0)</f>
        <v>2377.52</v>
      </c>
      <c r="CG161" s="85">
        <f ca="1">VLOOKUP($E161,ETL_Price!$B$5:$CB$187,Main!CG$51,0)</f>
        <v>209.3672</v>
      </c>
      <c r="CH161" s="85">
        <f ca="1">VLOOKUP($E161,ETL_Price!$B$5:$CB$187,Main!CH$51,0)</f>
        <v>267.14</v>
      </c>
      <c r="CI161" s="85">
        <f ca="1">VLOOKUP($E161,ETL_Price!$B$5:$CB$187,Main!CI$51,0)</f>
        <v>254.16</v>
      </c>
      <c r="CJ161" s="85">
        <f ca="1">VLOOKUP($E161,ETL_Price!$B$5:$CB$187,Main!CJ$51,0)</f>
        <v>225.46</v>
      </c>
      <c r="CK161" s="85">
        <f ca="1">VLOOKUP($E161,ETL_Price!$B$5:$CB$187,Main!CK$51,0)</f>
        <v>227.9486</v>
      </c>
      <c r="CL161" s="85">
        <f ca="1">VLOOKUP($E161,ETL_Price!$B$5:$CB$187,Main!CL$51,0)</f>
        <v>230.22139999999999</v>
      </c>
      <c r="CM161" s="85">
        <f ca="1">VLOOKUP($E161,ETL_Price!$B$5:$CB$187,Main!CM$51,0)</f>
        <v>123.19970000000001</v>
      </c>
      <c r="CN161" s="85">
        <f ca="1">VLOOKUP($E161,ETL_Price!$B$5:$CB$187,Main!CN$51,0)</f>
        <v>211.697</v>
      </c>
      <c r="CO161" s="85">
        <f ca="1">VLOOKUP($E161,ETL_Price!$B$5:$CB$187,Main!CO$51,0)</f>
        <v>69.319999999999993</v>
      </c>
      <c r="CP161" s="85">
        <f ca="1">VLOOKUP($E161,ETL_Price!$B$5:$CB$187,Main!CP$51,0)</f>
        <v>131.76</v>
      </c>
      <c r="CQ161" s="85">
        <f ca="1">VLOOKUP($E161,ETL_Price!$B$5:$CB$187,Main!CQ$51,0)</f>
        <v>478.20150000000001</v>
      </c>
      <c r="CR161" s="85">
        <f ca="1">VLOOKUP($E161,ETL_Price!$B$5:$CB$187,Main!CR$51,0)</f>
        <v>215.39089999999999</v>
      </c>
      <c r="CS161" s="85">
        <f ca="1">VLOOKUP($E161,ETL_Price!$B$5:$CB$187,Main!CS$51,0)</f>
        <v>254.19059999999999</v>
      </c>
      <c r="CT161" s="85">
        <f ca="1">VLOOKUP($E161,ETL_Price!$B$5:$CB$187,Main!CT$51,0)</f>
        <v>2035.91</v>
      </c>
      <c r="CU161" s="85">
        <f ca="1">VLOOKUP($E161,ETL_Price!$B$5:$CB$187,Main!CU$51,0)</f>
        <v>2192.0500000000002</v>
      </c>
      <c r="CV161" s="85">
        <f ca="1">VLOOKUP($E161,ETL_Price!$B$5:$CB$187,Main!CV$51,0)</f>
        <v>2872.3</v>
      </c>
      <c r="CW161" s="85">
        <f ca="1">VLOOKUP($E161,ETL_Price!$B$5:$CB$187,Main!CW$51,0)</f>
        <v>149.25409999999999</v>
      </c>
      <c r="CX161" s="85">
        <f ca="1">VLOOKUP($E161,ETL_Price!$B$5:$CB$187,Main!CX$51,0)</f>
        <v>1305.204</v>
      </c>
      <c r="CY161" s="85">
        <f ca="1">VLOOKUP($E161,ETL_Price!$B$5:$CB$187,Main!CY$51,0)</f>
        <v>214.53049999999999</v>
      </c>
      <c r="CZ161" s="85">
        <f ca="1">VLOOKUP($E161,ETL_Price!$B$5:$CB$187,Main!CZ$51,0)</f>
        <v>191.1901</v>
      </c>
      <c r="DA161" s="85">
        <f ca="1">VLOOKUP($E161,ETL_Price!$B$5:$CB$187,Main!DA$51,0)</f>
        <v>287.10910000000001</v>
      </c>
      <c r="DB161" s="85">
        <f ca="1">VLOOKUP($E161,ETL_Price!$B$5:$CB$187,Main!DB$51,0)</f>
        <v>203.7484</v>
      </c>
      <c r="DC161" s="85">
        <f ca="1">VLOOKUP($E161,ETL_Price!$B$5:$CB$187,Main!DC$51,0)</f>
        <v>203.56989999999999</v>
      </c>
      <c r="DD161" s="85">
        <f ca="1">VLOOKUP($E161,ETL_Price!$B$5:$CB$187,Main!DD$51,0)</f>
        <v>225.58019999999999</v>
      </c>
      <c r="DE161" s="85">
        <f ca="1">VLOOKUP($E161,ETL_Price!$B$5:$CB$187,Main!DE$51,0)</f>
        <v>219.79499999999999</v>
      </c>
      <c r="DF161" s="85">
        <f ca="1">VLOOKUP($E161,ETL_Price!$B$5:$CB$187,Main!DF$51,0)</f>
        <v>284.72000000000003</v>
      </c>
      <c r="DG161" s="85">
        <f ca="1">VLOOKUP($E161,ETL_Price!$B$5:$CB$187,Main!DG$51,0)</f>
        <v>2.3845000000000001</v>
      </c>
      <c r="DH161" s="85">
        <f ca="1">VLOOKUP($E161,ETL_Price!$B$5:$CB$187,Main!DH$51,0)</f>
        <v>0.45200000000000001</v>
      </c>
      <c r="DI161" s="85">
        <f ca="1">VLOOKUP($E161,ETL_Price!$B$5:$CB$187,Main!DI$51,0)</f>
        <v>1.7852000000000001</v>
      </c>
      <c r="DJ161" s="85">
        <f ca="1">VLOOKUP($E161,ETL_Price!$B$5:$CB$187,Main!DJ$51,0)</f>
        <v>1.8723000000000001</v>
      </c>
      <c r="DK161" s="85">
        <f ca="1">VLOOKUP($E161,ETL_Price!$B$5:$CB$187,Main!DK$51,0)</f>
        <v>2.2826</v>
      </c>
      <c r="DL161" s="85">
        <f ca="1">VLOOKUP($E161,ETL_Price!$B$5:$CB$187,Main!DL$51,0)</f>
        <v>1.3559999999999999</v>
      </c>
      <c r="DM161" s="85">
        <f ca="1">VLOOKUP($E161,ETL_Price!$B$5:$CB$187,Main!DM$51,0)</f>
        <v>40.9696</v>
      </c>
      <c r="DN161" s="85">
        <f ca="1">VLOOKUP($E161,ETL_Price!$B$5:$CB$187,Main!DN$51,0)</f>
        <v>-2.38</v>
      </c>
      <c r="DO161" s="85">
        <f ca="1">VLOOKUP($E161,ETL_Price!$B$5:$CB$187,Main!DO$51,0)</f>
        <v>243.327</v>
      </c>
      <c r="DP161" s="85">
        <f ca="1">VLOOKUP($E161,ETL_Price!$B$5:$CB$187,Main!DP$51,0)</f>
        <v>133.41499999999999</v>
      </c>
      <c r="DQ161" s="85">
        <f ca="1">VLOOKUP($E161,ETL_Price!$B$5:$CB$187,Main!DQ$51,0)</f>
        <v>52.198</v>
      </c>
      <c r="DR161" s="85">
        <f ca="1">VLOOKUP($E161,ETL_Price!$B$5:$CB$187,Main!DR$51,0)</f>
        <v>308.53399999999999</v>
      </c>
      <c r="DS161" s="85">
        <f ca="1">VLOOKUP($E161,ETL_Price!$B$5:$CB$187,Main!DS$51,0)</f>
        <v>172.208</v>
      </c>
      <c r="DT161" s="85">
        <f ca="1">VLOOKUP($E161,ETL_Price!$B$5:$CB$187,Main!DT$51,0)</f>
        <v>221.68010000000001</v>
      </c>
      <c r="DU161" s="85">
        <f ca="1">VLOOKUP($E161,ETL_Price!$B$5:$CB$187,Main!DU$51,0)</f>
        <v>158.94200000000001</v>
      </c>
      <c r="DV161" s="85">
        <f ca="1">VLOOKUP($E161,ETL_Price!$B$5:$CB$187,Main!DV$51,0)</f>
        <v>432.3098</v>
      </c>
      <c r="DW161" s="85">
        <f ca="1">VLOOKUP($E161,ETL_Price!$B$5:$CB$187,Main!DW$51,0)</f>
        <v>9.9700000000000006</v>
      </c>
      <c r="DX161" s="85">
        <f ca="1">VLOOKUP($E161,ETL_Price!$B$5:$CB$187,Main!DX$51,0)</f>
        <v>14.67</v>
      </c>
      <c r="DY161" s="85">
        <f ca="1">VLOOKUP($E161,ETL_Price!$B$5:$CB$187,Main!DY$51,0)</f>
        <v>7.71</v>
      </c>
      <c r="DZ161" s="85">
        <f ca="1">VLOOKUP($E161,ETL_Price!$B$5:$CB$187,Main!DZ$51,0)</f>
        <v>5.6274999999999995</v>
      </c>
      <c r="EA161" s="85">
        <f ca="1">VLOOKUP($E161,ETL_Price!$B$5:$CB$187,Main!EA$51,0)</f>
        <v>1277.4000000000001</v>
      </c>
      <c r="EB161" s="85">
        <f ca="1">VLOOKUP($E161,ETL_Price!$B$5:$CB$187,Main!EB$51,0)</f>
        <v>17.077999999999999</v>
      </c>
      <c r="EC161" s="85">
        <f ca="1">VLOOKUP($E161,ETL_Price!$B$5:$CB$187,Main!EC$51,0)</f>
        <v>51.47</v>
      </c>
      <c r="ED161" s="85">
        <f ca="1">VLOOKUP($E161,ETL_Price!$B$5:$CB$187,Main!ED$51,0)</f>
        <v>6.6230000000000002</v>
      </c>
      <c r="EE161" s="85">
        <f ca="1">VLOOKUP($E161,ETL_Price!$B$5:$CB$187,Main!EE$51,0)</f>
        <v>107.51</v>
      </c>
      <c r="EF161" s="85">
        <f ca="1">VLOOKUP($E161,ETL_Price!$B$5:$CB$187,Main!EF$51,0)</f>
        <v>1.1783999999999999</v>
      </c>
      <c r="EG161" s="85">
        <f ca="1">VLOOKUP($E161,ETL_Price!$B$5:$CB$187,Main!EG$51,0)</f>
        <v>1.319</v>
      </c>
      <c r="EH161" s="85">
        <f ca="1">VLOOKUP($E161,ETL_Price!$B$5:$CB$187,Main!EH$51,0)</f>
        <v>113.52</v>
      </c>
      <c r="EI161" s="85">
        <f ca="1">VLOOKUP($E161,ETL_Price!$B$5:$CB$187,Main!EI$51,0)</f>
        <v>57.497</v>
      </c>
      <c r="EJ161" s="85">
        <f ca="1">VLOOKUP($E161,ETL_Price!$B$5:$CB$187,Main!EJ$51,0)</f>
        <v>13.644399999999999</v>
      </c>
      <c r="EK161" s="85">
        <f ca="1">VLOOKUP($E161,ETL_Price!$B$5:$CB$187,Main!EK$51,0)</f>
        <v>3.1935000000000002</v>
      </c>
    </row>
    <row r="162" spans="3:141">
      <c r="C162" s="85">
        <f>MATCH(E162,ETL_Price!$B$5:$B$187,0)</f>
        <v>109</v>
      </c>
      <c r="E162" s="119">
        <f>IF(ISNUMBER(Equities!$C114),Equities!B114,"")</f>
        <v>43027</v>
      </c>
      <c r="F162" s="120">
        <f ca="1">IF(ISNUMBER(OFFSET(INDIRECT($F$50),Main!$C162,1)),OFFSET(INDIRECT($F$50),Main!$C162,1)/100,"")</f>
        <v>0.133802</v>
      </c>
      <c r="G162" s="120">
        <f ca="1">IF(ISNUMBER(VLOOKUP($E162,ETL_Price!$B$5:$DV$187,G$50,0)),VLOOKUP($E162,ETL_Price!$B$5:$DV$187,G$50,0)/100,"")</f>
        <v>6.93E-2</v>
      </c>
      <c r="H162" s="120">
        <f ca="1">IF(ISNUMBER(VLOOKUP($E162,ETL_Price!$B$5:$DV$187,H$50,0)),VLOOKUP($E162,ETL_Price!$B$5:$DV$187,H$50,0)/100,"")</f>
        <v>0.127</v>
      </c>
      <c r="I162" s="120">
        <f ca="1">IF(ISNUMBER(VLOOKUP($E162,ETL_Price!$B$5:$DV$187,I$50,0)),VLOOKUP($E162,ETL_Price!$B$5:$DV$187,I$50,0)/100,"")</f>
        <v>0.1623</v>
      </c>
      <c r="K162" s="85">
        <f ca="1">IF(ISNUMBER(CORREL(ETL_Rtn!$C113:$C172,ETL_Rtn!E113:E172)),CORREL(ETL_Rtn!$C113:$C172,ETL_Rtn!E113:E172),"")</f>
        <v>0.45304269273766212</v>
      </c>
      <c r="L162" s="85">
        <f ca="1">IF(ISNUMBER(CORREL(ETL_Rtn!$C113:$C172,ETL_Rtn!F113:F172)),CORREL(ETL_Rtn!$C113:$C172,ETL_Rtn!F113:F172),"")</f>
        <v>0.30647431191290314</v>
      </c>
      <c r="M162" s="85">
        <f ca="1">IF(ISNUMBER(CORREL(ETL_Rtn!$C113:$C172,ETL_Rtn!G113:G172)),CORREL(ETL_Rtn!$C113:$C172,ETL_Rtn!G113:G172),"")</f>
        <v>0.66478540279794041</v>
      </c>
      <c r="N162" s="85">
        <f ca="1">IF(ISNUMBER(CORREL(ETL_Rtn!$C113:$C172,ETL_Rtn!H113:H172)),CORREL(ETL_Rtn!$C113:$C172,ETL_Rtn!H113:H172),"")</f>
        <v>0.11402438663792874</v>
      </c>
      <c r="O162" s="85">
        <f ca="1">IF(ISNUMBER(CORREL(ETL_Rtn!$C113:$C172,ETL_Rtn!I113:I172)),CORREL(ETL_Rtn!$C113:$C172,ETL_Rtn!I113:I172),"")</f>
        <v>0.88338541092739109</v>
      </c>
      <c r="P162" s="85">
        <f ca="1">IF(ISNUMBER(CORREL(ETL_Rtn!$C113:$C172,ETL_Rtn!J113:J172)),CORREL(ETL_Rtn!$C113:$C172,ETL_Rtn!J113:J172),"")</f>
        <v>0.85576326194861763</v>
      </c>
      <c r="Q162" s="85">
        <f ca="1">IF(ISNUMBER(CORREL(ETL_Rtn!$C113:$C172,ETL_Rtn!K113:K172)),CORREL(ETL_Rtn!$C113:$C172,ETL_Rtn!K113:K172),"")</f>
        <v>0.68710568057667498</v>
      </c>
      <c r="R162" s="85">
        <f ca="1">IF(ISNUMBER(CORREL(ETL_Rtn!$C113:$C172,ETL_Rtn!L113:L172)),CORREL(ETL_Rtn!$C113:$C172,ETL_Rtn!L113:L172),"")</f>
        <v>0.63156982740656664</v>
      </c>
      <c r="S162" s="85">
        <f ca="1">IF(ISNUMBER(CORREL(ETL_Rtn!$C113:$C172,ETL_Rtn!M113:M172)),CORREL(ETL_Rtn!$C113:$C172,ETL_Rtn!M113:M172),"")</f>
        <v>-0.27976919721463428</v>
      </c>
      <c r="T162" s="85">
        <f ca="1">IF(ISNUMBER(CORREL(ETL_Rtn!$C113:$C172,ETL_Rtn!N113:N172)),CORREL(ETL_Rtn!$C113:$C172,ETL_Rtn!N113:N172),"")</f>
        <v>0.32143461012712476</v>
      </c>
      <c r="U162" s="85">
        <f ca="1">IF(ISNUMBER(CORREL(ETL_Rtn!$C113:$C172,ETL_Rtn!O113:O172)),CORREL(ETL_Rtn!$C113:$C172,ETL_Rtn!O113:O172),"")</f>
        <v>0.13174877533602203</v>
      </c>
      <c r="V162" s="85">
        <f ca="1">IF(ISNUMBER(CORREL(ETL_Rtn!$C113:$C172,ETL_Rtn!P113:P172)),CORREL(ETL_Rtn!$C113:$C172,ETL_Rtn!P113:P172),"")</f>
        <v>0.60498697687243697</v>
      </c>
      <c r="W162" s="85">
        <f ca="1">IF(ISNUMBER(CORREL(ETL_Rtn!$C113:$C172,ETL_Rtn!Q113:Q172)),CORREL(ETL_Rtn!$C113:$C172,ETL_Rtn!Q113:Q172),"")</f>
        <v>-2.0589266842107438E-2</v>
      </c>
      <c r="X162" s="85">
        <f ca="1">IF(ISNUMBER(CORREL(ETL_Rtn!$C113:$C172,ETL_Rtn!R113:R172)),CORREL(ETL_Rtn!$C113:$C172,ETL_Rtn!R113:R172),"")</f>
        <v>-7.2573397243679588E-2</v>
      </c>
      <c r="Y162" s="85">
        <f ca="1">IF(ISNUMBER(CORREL(ETL_Rtn!$C113:$C172,ETL_Rtn!S113:S172)),CORREL(ETL_Rtn!$C113:$C172,ETL_Rtn!S113:S172),"")</f>
        <v>0.52024525790174558</v>
      </c>
      <c r="Z162" s="85">
        <f ca="1">IF(ISNUMBER(CORREL(ETL_Rtn!$C113:$C172,ETL_Rtn!T113:T172)),CORREL(ETL_Rtn!$C113:$C172,ETL_Rtn!T113:T172),"")</f>
        <v>0.67740293316832412</v>
      </c>
      <c r="AA162" s="85">
        <f ca="1">IF(ISNUMBER(CORREL(ETL_Rtn!$C113:$C172,ETL_Rtn!U113:U172)),CORREL(ETL_Rtn!$C113:$C172,ETL_Rtn!U113:U172),"")</f>
        <v>2.5723380588677014E-2</v>
      </c>
      <c r="AB162" s="85">
        <f ca="1">IF(ISNUMBER(CORREL(ETL_Rtn!$C113:$C172,ETL_Rtn!V113:V172)),CORREL(ETL_Rtn!$C113:$C172,ETL_Rtn!V113:V172),"")</f>
        <v>-0.55711828580009803</v>
      </c>
      <c r="AC162" s="85">
        <f ca="1">IF(ISNUMBER(CORREL(ETL_Rtn!$C113:$C172,ETL_Rtn!W113:W172)),CORREL(ETL_Rtn!$C113:$C172,ETL_Rtn!W113:W172),"")</f>
        <v>-0.11068110779280887</v>
      </c>
      <c r="AD162" s="85">
        <f ca="1">IF(ISNUMBER(CORREL(ETL_Rtn!$C113:$C172,ETL_Rtn!X113:X172)),CORREL(ETL_Rtn!$C113:$C172,ETL_Rtn!X113:X172),"")</f>
        <v>-0.1033631368991464</v>
      </c>
      <c r="AE162" s="85">
        <f ca="1">IF(ISNUMBER(CORREL(ETL_Rtn!$C113:$C172,ETL_Rtn!Y113:Y172)),CORREL(ETL_Rtn!$C113:$C172,ETL_Rtn!Y113:Y172),"")</f>
        <v>-0.14734055249992606</v>
      </c>
      <c r="AF162" s="85">
        <f ca="1">IF(ISNUMBER(CORREL(ETL_Rtn!$C113:$C172,ETL_Rtn!Z113:Z172)),CORREL(ETL_Rtn!$C113:$C172,ETL_Rtn!Z113:Z172),"")</f>
        <v>-0.4159645669379271</v>
      </c>
      <c r="AG162" s="85">
        <f ca="1">IF(ISNUMBER(CORREL(ETL_Rtn!$C113:$C172,ETL_Rtn!AA113:AA172)),CORREL(ETL_Rtn!$C113:$C172,ETL_Rtn!AA113:AA172),"")</f>
        <v>-0.45102349426472194</v>
      </c>
      <c r="AH162" s="85">
        <f ca="1">IF(ISNUMBER(CORREL(ETL_Rtn!$C113:$C172,ETL_Rtn!AB113:AB172)),CORREL(ETL_Rtn!$C113:$C172,ETL_Rtn!AB113:AB172),"")</f>
        <v>-0.36771668216751202</v>
      </c>
      <c r="AI162" s="85">
        <f ca="1">IF(ISNUMBER(CORREL(ETL_Rtn!$C113:$C172,ETL_Rtn!AC113:AC172)),CORREL(ETL_Rtn!$C113:$C172,ETL_Rtn!AC113:AC172),"")</f>
        <v>0.10084591486414171</v>
      </c>
      <c r="AJ162" s="85">
        <f ca="1">IF(ISNUMBER(CORREL(ETL_Rtn!$C113:$C172,ETL_Rtn!AD113:AD172)),CORREL(ETL_Rtn!$C113:$C172,ETL_Rtn!AD113:AD172),"")</f>
        <v>6.5937722875031912E-2</v>
      </c>
      <c r="AK162" s="85">
        <f ca="1">IF(ISNUMBER(CORREL(ETL_Rtn!$C113:$C172,ETL_Rtn!AE113:AE172)),CORREL(ETL_Rtn!$C113:$C172,ETL_Rtn!AE113:AE172),"")</f>
        <v>-0.22681738705733182</v>
      </c>
      <c r="AL162" s="85">
        <f ca="1">IF(ISNUMBER(CORREL(ETL_Rtn!$C113:$C172,ETL_Rtn!AF113:AF172)),CORREL(ETL_Rtn!$C113:$C172,ETL_Rtn!AF113:AF172),"")</f>
        <v>-0.22690765665441523</v>
      </c>
      <c r="AM162" s="85">
        <f ca="1">IF(ISNUMBER(CORREL(ETL_Rtn!$C113:$C172,ETL_Rtn!AG113:AG172)),CORREL(ETL_Rtn!$C113:$C172,ETL_Rtn!AG113:AG172),"")</f>
        <v>-0.1646967965838339</v>
      </c>
      <c r="AN162" s="85">
        <f ca="1">IF(ISNUMBER(CORREL(ETL_Rtn!$C113:$C172,ETL_Rtn!AH113:AH172)),CORREL(ETL_Rtn!$C113:$C172,ETL_Rtn!AH113:AH172),"")</f>
        <v>-0.17285140737185917</v>
      </c>
      <c r="AO162" s="85">
        <f ca="1">IF(ISNUMBER(CORREL(ETL_Rtn!$C113:$C172,ETL_Rtn!AI113:AI172)),CORREL(ETL_Rtn!$C113:$C172,ETL_Rtn!AI113:AI172),"")</f>
        <v>-0.27582340151555002</v>
      </c>
      <c r="AP162" s="85">
        <f ca="1">IF(ISNUMBER(CORREL(ETL_Rtn!$C113:$C172,ETL_Rtn!AJ113:AJ172)),CORREL(ETL_Rtn!$C113:$C172,ETL_Rtn!AJ113:AJ172),"")</f>
        <v>-0.19429809257029707</v>
      </c>
      <c r="AQ162" s="85">
        <f ca="1">IF(ISNUMBER(CORREL(ETL_Rtn!$C113:$C172,ETL_Rtn!AK113:AK172)),CORREL(ETL_Rtn!$C113:$C172,ETL_Rtn!AK113:AK172),"")</f>
        <v>-0.21974081182860028</v>
      </c>
      <c r="AR162" s="85">
        <f ca="1">IF(ISNUMBER(CORREL(ETL_Rtn!$C113:$C172,ETL_Rtn!AL113:AL172)),CORREL(ETL_Rtn!$C113:$C172,ETL_Rtn!AL113:AL172),"")</f>
        <v>-0.2025962734626256</v>
      </c>
      <c r="AS162" s="85">
        <f ca="1">IF(ISNUMBER(CORREL(ETL_Rtn!$C113:$C172,ETL_Rtn!AM113:AM172)),CORREL(ETL_Rtn!$C113:$C172,ETL_Rtn!AM113:AM172),"")</f>
        <v>0.38134627388355691</v>
      </c>
      <c r="AT162" s="85">
        <f ca="1">IF(ISNUMBER(CORREL(ETL_Rtn!$C113:$C172,ETL_Rtn!AN113:AN172)),CORREL(ETL_Rtn!$C113:$C172,ETL_Rtn!AN113:AN172),"")</f>
        <v>0.35810626523930389</v>
      </c>
      <c r="AU162" s="85">
        <f ca="1">IF(ISNUMBER(CORREL(ETL_Rtn!$C113:$C172,ETL_Rtn!AO113:AO172)),CORREL(ETL_Rtn!$C113:$C172,ETL_Rtn!AO113:AO172),"")</f>
        <v>-0.15570552704970536</v>
      </c>
      <c r="AV162" s="85">
        <f ca="1">IF(ISNUMBER(CORREL(ETL_Rtn!$C113:$C172,ETL_Rtn!AP113:AP172)),CORREL(ETL_Rtn!$C113:$C172,ETL_Rtn!AP113:AP172),"")</f>
        <v>2.3542911484089372E-2</v>
      </c>
      <c r="AW162" s="85">
        <f ca="1">IF(ISNUMBER(CORREL(ETL_Rtn!$C113:$C172,ETL_Rtn!AQ113:AQ172)),CORREL(ETL_Rtn!$C113:$C172,ETL_Rtn!AQ113:AQ172),"")</f>
        <v>0.24556919732511223</v>
      </c>
      <c r="AX162" s="85">
        <f ca="1">IF(ISNUMBER(CORREL(ETL_Rtn!$C113:$C172,ETL_Rtn!AR113:AR172)),CORREL(ETL_Rtn!$C113:$C172,ETL_Rtn!AR113:AR172),"")</f>
        <v>0.57362920724838529</v>
      </c>
      <c r="AY162" s="85">
        <f ca="1">IF(ISNUMBER(CORREL(ETL_Rtn!$C113:$C172,ETL_Rtn!AS113:AS172)),CORREL(ETL_Rtn!$C113:$C172,ETL_Rtn!AS113:AS172),"")</f>
        <v>-0.16918790702966166</v>
      </c>
      <c r="AZ162" s="85">
        <f ca="1">IF(ISNUMBER(CORREL(ETL_Rtn!$C113:$C172,ETL_Rtn!AT113:AT172)),CORREL(ETL_Rtn!$C113:$C172,ETL_Rtn!AT113:AT172),"")</f>
        <v>7.9483688353371371E-2</v>
      </c>
      <c r="BA162" s="85">
        <f ca="1">IF(ISNUMBER(CORREL(ETL_Rtn!$C113:$C172,ETL_Rtn!AU113:AU172)),CORREL(ETL_Rtn!$C113:$C172,ETL_Rtn!AU113:AU172),"")</f>
        <v>-0.49945294893004233</v>
      </c>
      <c r="BB162" s="85">
        <f ca="1">IF(ISNUMBER(CORREL(ETL_Rtn!$C113:$C172,ETL_Rtn!AV113:AV172)),CORREL(ETL_Rtn!$C113:$C172,ETL_Rtn!AV113:AV172),"")</f>
        <v>-0.37883207667089325</v>
      </c>
      <c r="BC162" s="85">
        <f ca="1">IF(ISNUMBER(CORREL(ETL_Rtn!$C113:$C172,ETL_Rtn!AW113:AW172)),CORREL(ETL_Rtn!$C113:$C172,ETL_Rtn!AW113:AW172),"")</f>
        <v>-7.8979482057807263E-2</v>
      </c>
      <c r="BD162" s="85">
        <f ca="1">IF(ISNUMBER(CORREL(ETL_Rtn!$C113:$C172,ETL_Rtn!AX113:AX172)),CORREL(ETL_Rtn!$C113:$C172,ETL_Rtn!AX113:AX172),"")</f>
        <v>0.13766594558840509</v>
      </c>
      <c r="BE162" s="85">
        <f ca="1">IF(ISNUMBER(CORREL(ETL_Rtn!$C113:$C172,ETL_Rtn!AY113:AY172)),CORREL(ETL_Rtn!$C113:$C172,ETL_Rtn!AY113:AY172),"")</f>
        <v>-0.11625988249411198</v>
      </c>
      <c r="BF162" s="85">
        <f ca="1">IF(ISNUMBER(CORREL(ETL_Rtn!$C113:$C172,ETL_Rtn!AZ113:AZ172)),CORREL(ETL_Rtn!$C113:$C172,ETL_Rtn!AZ113:AZ172),"")</f>
        <v>-0.30871672414248008</v>
      </c>
      <c r="BG162" s="85">
        <f ca="1">IF(ISNUMBER(CORREL(ETL_Rtn!$C113:$C172,ETL_Rtn!BA113:BA172)),CORREL(ETL_Rtn!$C113:$C172,ETL_Rtn!BA113:BA172),"")</f>
        <v>-0.32139983491449597</v>
      </c>
      <c r="BH162" s="85">
        <f ca="1">IF(ISNUMBER(CORREL(ETL_Rtn!$C113:$C172,ETL_Rtn!BB113:BB172)),CORREL(ETL_Rtn!$C113:$C172,ETL_Rtn!BB113:BB172),"")</f>
        <v>-0.28683409479547584</v>
      </c>
      <c r="BI162" s="85">
        <f ca="1">IF(ISNUMBER(CORREL(ETL_Rtn!$C113:$C172,ETL_Rtn!BC113:BC172)),CORREL(ETL_Rtn!$C113:$C172,ETL_Rtn!BC113:BC172),"")</f>
        <v>-0.22016342158126828</v>
      </c>
      <c r="BJ162" s="85">
        <f ca="1">IF(ISNUMBER(CORREL(ETL_Rtn!$C113:$C172,ETL_Rtn!BD113:BD172)),CORREL(ETL_Rtn!$C113:$C172,ETL_Rtn!BD113:BD172),"")</f>
        <v>-0.47998049489879585</v>
      </c>
      <c r="BK162" s="85">
        <f ca="1">IF(ISNUMBER(CORREL(ETL_Rtn!$C113:$C172,ETL_Rtn!BE113:BE172)),CORREL(ETL_Rtn!$C113:$C172,ETL_Rtn!BE113:BE172),"")</f>
        <v>-0.19510440818734315</v>
      </c>
      <c r="BL162" s="85">
        <f ca="1">IF(ISNUMBER(CORREL(ETL_Rtn!$C113:$C172,ETL_Rtn!BF113:BF172)),CORREL(ETL_Rtn!$C113:$C172,ETL_Rtn!BF113:BF172),"")</f>
        <v>9.6828635298944574E-2</v>
      </c>
      <c r="BM162" s="85">
        <f ca="1">IF(ISNUMBER(CORREL(ETL_Rtn!$C113:$C172,ETL_Rtn!BG113:BG172)),CORREL(ETL_Rtn!$C113:$C172,ETL_Rtn!BG113:BG172),"")</f>
        <v>-0.33092292732779921</v>
      </c>
      <c r="BN162" s="85">
        <f ca="1">IF(ISNUMBER(CORREL(ETL_Rtn!$C113:$C172,ETL_Rtn!BH113:BH172)),CORREL(ETL_Rtn!$C113:$C172,ETL_Rtn!BH113:BH172),"")</f>
        <v>-0.20184573979298101</v>
      </c>
      <c r="BO162" s="85">
        <f ca="1">IF(ISNUMBER(CORREL(ETL_Rtn!$C113:$C172,ETL_Rtn!BI113:BI172)),CORREL(ETL_Rtn!$C113:$C172,ETL_Rtn!BI113:BI172),"")</f>
        <v>-0.1585060308302183</v>
      </c>
      <c r="BP162" s="85">
        <f ca="1">IF(ISNUMBER(CORREL(ETL_Rtn!$C113:$C172,ETL_Rtn!BJ113:BJ172)),CORREL(ETL_Rtn!$C113:$C172,ETL_Rtn!BJ113:BJ172),"")</f>
        <v>-0.29410700431781417</v>
      </c>
      <c r="BQ162" s="85">
        <f ca="1">IF(ISNUMBER(CORREL(ETL_Rtn!$C113:$C172,ETL_Rtn!BK113:BK172)),CORREL(ETL_Rtn!$C113:$C172,ETL_Rtn!BK113:BK172),"")</f>
        <v>0.27589928177044609</v>
      </c>
      <c r="BR162" s="85">
        <f ca="1">IF(ISNUMBER(CORREL(ETL_Rtn!$C113:$C172,ETL_Rtn!BL113:BL172)),CORREL(ETL_Rtn!$C113:$C172,ETL_Rtn!BL113:BL172),"")</f>
        <v>0.17129548170691233</v>
      </c>
      <c r="BS162" s="85">
        <f ca="1">IF(ISNUMBER(CORREL(ETL_Rtn!$C113:$C172,ETL_Rtn!BM113:BM172)),CORREL(ETL_Rtn!$C113:$C172,ETL_Rtn!BM113:BM172),"")</f>
        <v>-0.10518568517048647</v>
      </c>
      <c r="BT162" s="85">
        <f ca="1">IF(ISNUMBER(CORREL(ETL_Rtn!$C113:$C172,ETL_Rtn!BN113:BN172)),CORREL(ETL_Rtn!$C113:$C172,ETL_Rtn!BN113:BN172),"")</f>
        <v>0.34924275724540593</v>
      </c>
      <c r="BU162" s="85">
        <f ca="1">IF(ISNUMBER(CORREL(ETL_Rtn!$C113:$C172,ETL_Rtn!BO113:BO172)),CORREL(ETL_Rtn!$C113:$C172,ETL_Rtn!BO113:BO172),"")</f>
        <v>9.9745515284284825E-2</v>
      </c>
      <c r="BV162" s="85">
        <f ca="1">IF(ISNUMBER(CORREL(ETL_Rtn!$C113:$C172,ETL_Rtn!BP113:BP172)),CORREL(ETL_Rtn!$C113:$C172,ETL_Rtn!BP113:BP172),"")</f>
        <v>0.19648741620881491</v>
      </c>
      <c r="BW162" s="85">
        <f ca="1">IF(ISNUMBER(CORREL(ETL_Rtn!$C113:$C172,ETL_Rtn!BQ113:BQ172)),CORREL(ETL_Rtn!$C113:$C172,ETL_Rtn!BQ113:BQ172),"")</f>
        <v>-0.29522193766632854</v>
      </c>
      <c r="BY162" s="85">
        <f ca="1">VLOOKUP($E162,ETL_Price!$B$5:$CB$187,Main!BY$51,0)</f>
        <v>2562.1</v>
      </c>
      <c r="BZ162" s="85">
        <f ca="1">VLOOKUP($E162,ETL_Price!$B$5:$CB$187,Main!BZ$51,0)</f>
        <v>3602.08</v>
      </c>
      <c r="CA162" s="85">
        <f ca="1">VLOOKUP($E162,ETL_Price!$B$5:$CB$187,Main!CA$51,0)</f>
        <v>76283.16</v>
      </c>
      <c r="CB162" s="85">
        <f ca="1">VLOOKUP($E162,ETL_Price!$B$5:$CB$187,Main!CB$51,0)</f>
        <v>21448.52</v>
      </c>
      <c r="CC162" s="85">
        <f ca="1">VLOOKUP($E162,ETL_Price!$B$5:$CB$187,Main!CC$51,0)</f>
        <v>28159.09</v>
      </c>
      <c r="CD162" s="85">
        <f ca="1">VLOOKUP($E162,ETL_Price!$B$5:$CB$187,Main!CD$51,0)</f>
        <v>11357.45</v>
      </c>
      <c r="CE162" s="85">
        <f ca="1">VLOOKUP($E162,ETL_Price!$B$5:$CB$187,Main!CE$51,0)</f>
        <v>2105.9699999999998</v>
      </c>
      <c r="CF162" s="85">
        <f ca="1">VLOOKUP($E162,ETL_Price!$B$5:$CB$187,Main!CF$51,0)</f>
        <v>2375.81</v>
      </c>
      <c r="CG162" s="85">
        <f ca="1">VLOOKUP($E162,ETL_Price!$B$5:$CB$187,Main!CG$51,0)</f>
        <v>209.55160000000001</v>
      </c>
      <c r="CH162" s="85">
        <f ca="1">VLOOKUP($E162,ETL_Price!$B$5:$CB$187,Main!CH$51,0)</f>
        <v>266.47000000000003</v>
      </c>
      <c r="CI162" s="85">
        <f ca="1">VLOOKUP($E162,ETL_Price!$B$5:$CB$187,Main!CI$51,0)</f>
        <v>253.39</v>
      </c>
      <c r="CJ162" s="85">
        <f ca="1">VLOOKUP($E162,ETL_Price!$B$5:$CB$187,Main!CJ$51,0)</f>
        <v>225.74</v>
      </c>
      <c r="CK162" s="85">
        <f ca="1">VLOOKUP($E162,ETL_Price!$B$5:$CB$187,Main!CK$51,0)</f>
        <v>229.22309999999999</v>
      </c>
      <c r="CL162" s="85">
        <f ca="1">VLOOKUP($E162,ETL_Price!$B$5:$CB$187,Main!CL$51,0)</f>
        <v>230.7029</v>
      </c>
      <c r="CM162" s="85">
        <f ca="1">VLOOKUP($E162,ETL_Price!$B$5:$CB$187,Main!CM$51,0)</f>
        <v>122.589</v>
      </c>
      <c r="CN162" s="85">
        <f ca="1">VLOOKUP($E162,ETL_Price!$B$5:$CB$187,Main!CN$51,0)</f>
        <v>210.56059999999999</v>
      </c>
      <c r="CO162" s="85">
        <f ca="1">VLOOKUP($E162,ETL_Price!$B$5:$CB$187,Main!CO$51,0)</f>
        <v>69.430000000000007</v>
      </c>
      <c r="CP162" s="85">
        <f ca="1">VLOOKUP($E162,ETL_Price!$B$5:$CB$187,Main!CP$51,0)</f>
        <v>131.91</v>
      </c>
      <c r="CQ162" s="85">
        <f ca="1">VLOOKUP($E162,ETL_Price!$B$5:$CB$187,Main!CQ$51,0)</f>
        <v>480.93360000000001</v>
      </c>
      <c r="CR162" s="85">
        <f ca="1">VLOOKUP($E162,ETL_Price!$B$5:$CB$187,Main!CR$51,0)</f>
        <v>216.91040000000001</v>
      </c>
      <c r="CS162" s="85">
        <f ca="1">VLOOKUP($E162,ETL_Price!$B$5:$CB$187,Main!CS$51,0)</f>
        <v>255.27459999999999</v>
      </c>
      <c r="CT162" s="85">
        <f ca="1">VLOOKUP($E162,ETL_Price!$B$5:$CB$187,Main!CT$51,0)</f>
        <v>2041.15</v>
      </c>
      <c r="CU162" s="85">
        <f ca="1">VLOOKUP($E162,ETL_Price!$B$5:$CB$187,Main!CU$51,0)</f>
        <v>2199.25</v>
      </c>
      <c r="CV162" s="85">
        <f ca="1">VLOOKUP($E162,ETL_Price!$B$5:$CB$187,Main!CV$51,0)</f>
        <v>2880.58</v>
      </c>
      <c r="CW162" s="85">
        <f ca="1">VLOOKUP($E162,ETL_Price!$B$5:$CB$187,Main!CW$51,0)</f>
        <v>149.24639999999999</v>
      </c>
      <c r="CX162" s="85">
        <f ca="1">VLOOKUP($E162,ETL_Price!$B$5:$CB$187,Main!CX$51,0)</f>
        <v>1306.7</v>
      </c>
      <c r="CY162" s="85">
        <f ca="1">VLOOKUP($E162,ETL_Price!$B$5:$CB$187,Main!CY$51,0)</f>
        <v>214.80959999999999</v>
      </c>
      <c r="CZ162" s="85">
        <f ca="1">VLOOKUP($E162,ETL_Price!$B$5:$CB$187,Main!CZ$51,0)</f>
        <v>191.5059</v>
      </c>
      <c r="DA162" s="85">
        <f ca="1">VLOOKUP($E162,ETL_Price!$B$5:$CB$187,Main!DA$51,0)</f>
        <v>287.13749999999999</v>
      </c>
      <c r="DB162" s="85">
        <f ca="1">VLOOKUP($E162,ETL_Price!$B$5:$CB$187,Main!DB$51,0)</f>
        <v>204.09030000000001</v>
      </c>
      <c r="DC162" s="85">
        <f ca="1">VLOOKUP($E162,ETL_Price!$B$5:$CB$187,Main!DC$51,0)</f>
        <v>203.74189999999999</v>
      </c>
      <c r="DD162" s="85">
        <f ca="1">VLOOKUP($E162,ETL_Price!$B$5:$CB$187,Main!DD$51,0)</f>
        <v>225.85589999999999</v>
      </c>
      <c r="DE162" s="85">
        <f ca="1">VLOOKUP($E162,ETL_Price!$B$5:$CB$187,Main!DE$51,0)</f>
        <v>220.35679999999999</v>
      </c>
      <c r="DF162" s="85">
        <f ca="1">VLOOKUP($E162,ETL_Price!$B$5:$CB$187,Main!DF$51,0)</f>
        <v>285.50959999999998</v>
      </c>
      <c r="DG162" s="85">
        <f ca="1">VLOOKUP($E162,ETL_Price!$B$5:$CB$187,Main!DG$51,0)</f>
        <v>2.3178000000000001</v>
      </c>
      <c r="DH162" s="85">
        <f ca="1">VLOOKUP($E162,ETL_Price!$B$5:$CB$187,Main!DH$51,0)</f>
        <v>0.39500000000000002</v>
      </c>
      <c r="DI162" s="85">
        <f ca="1">VLOOKUP($E162,ETL_Price!$B$5:$CB$187,Main!DI$51,0)</f>
        <v>1.7743</v>
      </c>
      <c r="DJ162" s="85">
        <f ca="1">VLOOKUP($E162,ETL_Price!$B$5:$CB$187,Main!DJ$51,0)</f>
        <v>1.8635999999999999</v>
      </c>
      <c r="DK162" s="85">
        <f ca="1">VLOOKUP($E162,ETL_Price!$B$5:$CB$187,Main!DK$51,0)</f>
        <v>2.2080000000000002</v>
      </c>
      <c r="DL162" s="85">
        <f ca="1">VLOOKUP($E162,ETL_Price!$B$5:$CB$187,Main!DL$51,0)</f>
        <v>1.3559999999999999</v>
      </c>
      <c r="DM162" s="85">
        <f ca="1">VLOOKUP($E162,ETL_Price!$B$5:$CB$187,Main!DM$51,0)</f>
        <v>41.627600000000001</v>
      </c>
      <c r="DN162" s="85">
        <f ca="1">VLOOKUP($E162,ETL_Price!$B$5:$CB$187,Main!DN$51,0)</f>
        <v>-2.0499999999999998</v>
      </c>
      <c r="DO162" s="85">
        <f ca="1">VLOOKUP($E162,ETL_Price!$B$5:$CB$187,Main!DO$51,0)</f>
        <v>245.70099999999999</v>
      </c>
      <c r="DP162" s="85">
        <f ca="1">VLOOKUP($E162,ETL_Price!$B$5:$CB$187,Main!DP$51,0)</f>
        <v>135.90899999999999</v>
      </c>
      <c r="DQ162" s="85">
        <f ca="1">VLOOKUP($E162,ETL_Price!$B$5:$CB$187,Main!DQ$51,0)</f>
        <v>53.37</v>
      </c>
      <c r="DR162" s="85">
        <f ca="1">VLOOKUP($E162,ETL_Price!$B$5:$CB$187,Main!DR$51,0)</f>
        <v>312.87700000000001</v>
      </c>
      <c r="DS162" s="85">
        <f ca="1">VLOOKUP($E162,ETL_Price!$B$5:$CB$187,Main!DS$51,0)</f>
        <v>171.643</v>
      </c>
      <c r="DT162" s="85">
        <f ca="1">VLOOKUP($E162,ETL_Price!$B$5:$CB$187,Main!DT$51,0)</f>
        <v>223.8758</v>
      </c>
      <c r="DU162" s="85">
        <f ca="1">VLOOKUP($E162,ETL_Price!$B$5:$CB$187,Main!DU$51,0)</f>
        <v>160.89940000000001</v>
      </c>
      <c r="DV162" s="85">
        <f ca="1">VLOOKUP($E162,ETL_Price!$B$5:$CB$187,Main!DV$51,0)</f>
        <v>435.6977</v>
      </c>
      <c r="DW162" s="85">
        <f ca="1">VLOOKUP($E162,ETL_Price!$B$5:$CB$187,Main!DW$51,0)</f>
        <v>10.050000000000001</v>
      </c>
      <c r="DX162" s="85">
        <f ca="1">VLOOKUP($E162,ETL_Price!$B$5:$CB$187,Main!DX$51,0)</f>
        <v>15.44</v>
      </c>
      <c r="DY162" s="85">
        <f ca="1">VLOOKUP($E162,ETL_Price!$B$5:$CB$187,Main!DY$51,0)</f>
        <v>7.7</v>
      </c>
      <c r="DZ162" s="85">
        <f ca="1">VLOOKUP($E162,ETL_Price!$B$5:$CB$187,Main!DZ$51,0)</f>
        <v>5.67</v>
      </c>
      <c r="EA162" s="85">
        <f ca="1">VLOOKUP($E162,ETL_Price!$B$5:$CB$187,Main!EA$51,0)</f>
        <v>1286.9000000000001</v>
      </c>
      <c r="EB162" s="85">
        <f ca="1">VLOOKUP($E162,ETL_Price!$B$5:$CB$187,Main!EB$51,0)</f>
        <v>17.254999999999999</v>
      </c>
      <c r="EC162" s="85">
        <f ca="1">VLOOKUP($E162,ETL_Price!$B$5:$CB$187,Main!EC$51,0)</f>
        <v>51.29</v>
      </c>
      <c r="ED162" s="85">
        <f ca="1">VLOOKUP($E162,ETL_Price!$B$5:$CB$187,Main!ED$51,0)</f>
        <v>6.6055999999999999</v>
      </c>
      <c r="EE162" s="85">
        <f ca="1">VLOOKUP($E162,ETL_Price!$B$5:$CB$187,Main!EE$51,0)</f>
        <v>107.74</v>
      </c>
      <c r="EF162" s="85">
        <f ca="1">VLOOKUP($E162,ETL_Price!$B$5:$CB$187,Main!EF$51,0)</f>
        <v>1.1852</v>
      </c>
      <c r="EG162" s="85">
        <f ca="1">VLOOKUP($E162,ETL_Price!$B$5:$CB$187,Main!EG$51,0)</f>
        <v>1.3159000000000001</v>
      </c>
      <c r="EH162" s="85">
        <f ca="1">VLOOKUP($E162,ETL_Price!$B$5:$CB$187,Main!EH$51,0)</f>
        <v>112.54</v>
      </c>
      <c r="EI162" s="85">
        <f ca="1">VLOOKUP($E162,ETL_Price!$B$5:$CB$187,Main!EI$51,0)</f>
        <v>57.281700000000001</v>
      </c>
      <c r="EJ162" s="85">
        <f ca="1">VLOOKUP($E162,ETL_Price!$B$5:$CB$187,Main!EJ$51,0)</f>
        <v>13.486599999999999</v>
      </c>
      <c r="EK162" s="85">
        <f ca="1">VLOOKUP($E162,ETL_Price!$B$5:$CB$187,Main!EK$51,0)</f>
        <v>3.1716000000000002</v>
      </c>
    </row>
    <row r="163" spans="3:141">
      <c r="C163" s="85">
        <f>MATCH(E163,ETL_Price!$B$5:$B$187,0)</f>
        <v>110</v>
      </c>
      <c r="E163" s="119">
        <f>IF(ISNUMBER(Equities!$C115),Equities!B115,"")</f>
        <v>43026</v>
      </c>
      <c r="F163" s="120">
        <f ca="1">IF(ISNUMBER(OFFSET(INDIRECT($F$50),Main!$C163,1)),OFFSET(INDIRECT($F$50),Main!$C163,1)/100,"")</f>
        <v>0.133802</v>
      </c>
      <c r="G163" s="120">
        <f ca="1">IF(ISNUMBER(VLOOKUP($E163,ETL_Price!$B$5:$DV$187,G$50,0)),VLOOKUP($E163,ETL_Price!$B$5:$DV$187,G$50,0)/100,"")</f>
        <v>6.93E-2</v>
      </c>
      <c r="H163" s="120">
        <f ca="1">IF(ISNUMBER(VLOOKUP($E163,ETL_Price!$B$5:$DV$187,H$50,0)),VLOOKUP($E163,ETL_Price!$B$5:$DV$187,H$50,0)/100,"")</f>
        <v>0.11939999999999999</v>
      </c>
      <c r="I163" s="120">
        <f ca="1">IF(ISNUMBER(VLOOKUP($E163,ETL_Price!$B$5:$DV$187,I$50,0)),VLOOKUP($E163,ETL_Price!$B$5:$DV$187,I$50,0)/100,"")</f>
        <v>0.15439999999999998</v>
      </c>
      <c r="K163" s="85">
        <f ca="1">IF(ISNUMBER(CORREL(ETL_Rtn!$C114:$C173,ETL_Rtn!E114:E173)),CORREL(ETL_Rtn!$C114:$C173,ETL_Rtn!E114:E173),"")</f>
        <v>0.44895279289513063</v>
      </c>
      <c r="L163" s="85">
        <f ca="1">IF(ISNUMBER(CORREL(ETL_Rtn!$C114:$C173,ETL_Rtn!F114:F173)),CORREL(ETL_Rtn!$C114:$C173,ETL_Rtn!F114:F173),"")</f>
        <v>0.17724914104000231</v>
      </c>
      <c r="M163" s="85">
        <f ca="1">IF(ISNUMBER(CORREL(ETL_Rtn!$C114:$C173,ETL_Rtn!G114:G173)),CORREL(ETL_Rtn!$C114:$C173,ETL_Rtn!G114:G173),"")</f>
        <v>0.67619112828833217</v>
      </c>
      <c r="N163" s="85">
        <f ca="1">IF(ISNUMBER(CORREL(ETL_Rtn!$C114:$C173,ETL_Rtn!H114:H173)),CORREL(ETL_Rtn!$C114:$C173,ETL_Rtn!H114:H173),"")</f>
        <v>0.15300144429876394</v>
      </c>
      <c r="O163" s="85">
        <f ca="1">IF(ISNUMBER(CORREL(ETL_Rtn!$C114:$C173,ETL_Rtn!I114:I173)),CORREL(ETL_Rtn!$C114:$C173,ETL_Rtn!I114:I173),"")</f>
        <v>0.87432499027761024</v>
      </c>
      <c r="P163" s="85">
        <f ca="1">IF(ISNUMBER(CORREL(ETL_Rtn!$C114:$C173,ETL_Rtn!J114:J173)),CORREL(ETL_Rtn!$C114:$C173,ETL_Rtn!J114:J173),"")</f>
        <v>0.83016844374404986</v>
      </c>
      <c r="Q163" s="85">
        <f ca="1">IF(ISNUMBER(CORREL(ETL_Rtn!$C114:$C173,ETL_Rtn!K114:K173)),CORREL(ETL_Rtn!$C114:$C173,ETL_Rtn!K114:K173),"")</f>
        <v>0.7172968960082865</v>
      </c>
      <c r="R163" s="85">
        <f ca="1">IF(ISNUMBER(CORREL(ETL_Rtn!$C114:$C173,ETL_Rtn!L114:L173)),CORREL(ETL_Rtn!$C114:$C173,ETL_Rtn!L114:L173),"")</f>
        <v>0.63848887762371076</v>
      </c>
      <c r="S163" s="85">
        <f ca="1">IF(ISNUMBER(CORREL(ETL_Rtn!$C114:$C173,ETL_Rtn!M114:M173)),CORREL(ETL_Rtn!$C114:$C173,ETL_Rtn!M114:M173),"")</f>
        <v>-0.305146175799695</v>
      </c>
      <c r="T163" s="85">
        <f ca="1">IF(ISNUMBER(CORREL(ETL_Rtn!$C114:$C173,ETL_Rtn!N114:N173)),CORREL(ETL_Rtn!$C114:$C173,ETL_Rtn!N114:N173),"")</f>
        <v>0.45942339854347769</v>
      </c>
      <c r="U163" s="85">
        <f ca="1">IF(ISNUMBER(CORREL(ETL_Rtn!$C114:$C173,ETL_Rtn!O114:O173)),CORREL(ETL_Rtn!$C114:$C173,ETL_Rtn!O114:O173),"")</f>
        <v>0.26641741818256276</v>
      </c>
      <c r="V163" s="85">
        <f ca="1">IF(ISNUMBER(CORREL(ETL_Rtn!$C114:$C173,ETL_Rtn!P114:P173)),CORREL(ETL_Rtn!$C114:$C173,ETL_Rtn!P114:P173),"")</f>
        <v>0.61744088375794337</v>
      </c>
      <c r="W163" s="85">
        <f ca="1">IF(ISNUMBER(CORREL(ETL_Rtn!$C114:$C173,ETL_Rtn!Q114:Q173)),CORREL(ETL_Rtn!$C114:$C173,ETL_Rtn!Q114:Q173),"")</f>
        <v>-0.16623123970743356</v>
      </c>
      <c r="X163" s="85">
        <f ca="1">IF(ISNUMBER(CORREL(ETL_Rtn!$C114:$C173,ETL_Rtn!R114:R173)),CORREL(ETL_Rtn!$C114:$C173,ETL_Rtn!R114:R173),"")</f>
        <v>2.9975774927548687E-2</v>
      </c>
      <c r="Y163" s="85">
        <f ca="1">IF(ISNUMBER(CORREL(ETL_Rtn!$C114:$C173,ETL_Rtn!S114:S173)),CORREL(ETL_Rtn!$C114:$C173,ETL_Rtn!S114:S173),"")</f>
        <v>0.60488240847905805</v>
      </c>
      <c r="Z163" s="85">
        <f ca="1">IF(ISNUMBER(CORREL(ETL_Rtn!$C114:$C173,ETL_Rtn!T114:T173)),CORREL(ETL_Rtn!$C114:$C173,ETL_Rtn!T114:T173),"")</f>
        <v>0.667056593044553</v>
      </c>
      <c r="AA163" s="85">
        <f ca="1">IF(ISNUMBER(CORREL(ETL_Rtn!$C114:$C173,ETL_Rtn!U114:U173)),CORREL(ETL_Rtn!$C114:$C173,ETL_Rtn!U114:U173),"")</f>
        <v>0.12173091064063818</v>
      </c>
      <c r="AB163" s="85">
        <f ca="1">IF(ISNUMBER(CORREL(ETL_Rtn!$C114:$C173,ETL_Rtn!V114:V173)),CORREL(ETL_Rtn!$C114:$C173,ETL_Rtn!V114:V173),"")</f>
        <v>-0.48836885935909757</v>
      </c>
      <c r="AC163" s="85">
        <f ca="1">IF(ISNUMBER(CORREL(ETL_Rtn!$C114:$C173,ETL_Rtn!W114:W173)),CORREL(ETL_Rtn!$C114:$C173,ETL_Rtn!W114:W173),"")</f>
        <v>3.0450522218721715E-2</v>
      </c>
      <c r="AD163" s="85">
        <f ca="1">IF(ISNUMBER(CORREL(ETL_Rtn!$C114:$C173,ETL_Rtn!X114:X173)),CORREL(ETL_Rtn!$C114:$C173,ETL_Rtn!X114:X173),"")</f>
        <v>4.1761256906686257E-2</v>
      </c>
      <c r="AE163" s="85">
        <f ca="1">IF(ISNUMBER(CORREL(ETL_Rtn!$C114:$C173,ETL_Rtn!Y114:Y173)),CORREL(ETL_Rtn!$C114:$C173,ETL_Rtn!Y114:Y173),"")</f>
        <v>-1.874441130007868E-2</v>
      </c>
      <c r="AF163" s="85">
        <f ca="1">IF(ISNUMBER(CORREL(ETL_Rtn!$C114:$C173,ETL_Rtn!Z114:Z173)),CORREL(ETL_Rtn!$C114:$C173,ETL_Rtn!Z114:Z173),"")</f>
        <v>-0.3942527169375985</v>
      </c>
      <c r="AG163" s="85">
        <f ca="1">IF(ISNUMBER(CORREL(ETL_Rtn!$C114:$C173,ETL_Rtn!AA114:AA173)),CORREL(ETL_Rtn!$C114:$C173,ETL_Rtn!AA114:AA173),"")</f>
        <v>-0.41574327401094213</v>
      </c>
      <c r="AH163" s="85">
        <f ca="1">IF(ISNUMBER(CORREL(ETL_Rtn!$C114:$C173,ETL_Rtn!AB114:AB173)),CORREL(ETL_Rtn!$C114:$C173,ETL_Rtn!AB114:AB173),"")</f>
        <v>-0.33486311658365953</v>
      </c>
      <c r="AI163" s="85">
        <f ca="1">IF(ISNUMBER(CORREL(ETL_Rtn!$C114:$C173,ETL_Rtn!AC114:AC173)),CORREL(ETL_Rtn!$C114:$C173,ETL_Rtn!AC114:AC173),"")</f>
        <v>4.3569929605642967E-2</v>
      </c>
      <c r="AJ163" s="85">
        <f ca="1">IF(ISNUMBER(CORREL(ETL_Rtn!$C114:$C173,ETL_Rtn!AD114:AD173)),CORREL(ETL_Rtn!$C114:$C173,ETL_Rtn!AD114:AD173),"")</f>
        <v>0.17992285508366632</v>
      </c>
      <c r="AK163" s="85">
        <f ca="1">IF(ISNUMBER(CORREL(ETL_Rtn!$C114:$C173,ETL_Rtn!AE114:AE173)),CORREL(ETL_Rtn!$C114:$C173,ETL_Rtn!AE114:AE173),"")</f>
        <v>-0.18238655669916048</v>
      </c>
      <c r="AL163" s="85">
        <f ca="1">IF(ISNUMBER(CORREL(ETL_Rtn!$C114:$C173,ETL_Rtn!AF114:AF173)),CORREL(ETL_Rtn!$C114:$C173,ETL_Rtn!AF114:AF173),"")</f>
        <v>-0.18682480690927611</v>
      </c>
      <c r="AM163" s="85">
        <f ca="1">IF(ISNUMBER(CORREL(ETL_Rtn!$C114:$C173,ETL_Rtn!AG114:AG173)),CORREL(ETL_Rtn!$C114:$C173,ETL_Rtn!AG114:AG173),"")</f>
        <v>-9.1785119444629484E-2</v>
      </c>
      <c r="AN163" s="85">
        <f ca="1">IF(ISNUMBER(CORREL(ETL_Rtn!$C114:$C173,ETL_Rtn!AH114:AH173)),CORREL(ETL_Rtn!$C114:$C173,ETL_Rtn!AH114:AH173),"")</f>
        <v>-0.15317751382719538</v>
      </c>
      <c r="AO163" s="85">
        <f ca="1">IF(ISNUMBER(CORREL(ETL_Rtn!$C114:$C173,ETL_Rtn!AI114:AI173)),CORREL(ETL_Rtn!$C114:$C173,ETL_Rtn!AI114:AI173),"")</f>
        <v>-0.18581397900962623</v>
      </c>
      <c r="AP163" s="85">
        <f ca="1">IF(ISNUMBER(CORREL(ETL_Rtn!$C114:$C173,ETL_Rtn!AJ114:AJ173)),CORREL(ETL_Rtn!$C114:$C173,ETL_Rtn!AJ114:AJ173),"")</f>
        <v>-0.13189735199661035</v>
      </c>
      <c r="AQ163" s="85">
        <f ca="1">IF(ISNUMBER(CORREL(ETL_Rtn!$C114:$C173,ETL_Rtn!AK114:AK173)),CORREL(ETL_Rtn!$C114:$C173,ETL_Rtn!AK114:AK173),"")</f>
        <v>-0.18010544237914672</v>
      </c>
      <c r="AR163" s="85">
        <f ca="1">IF(ISNUMBER(CORREL(ETL_Rtn!$C114:$C173,ETL_Rtn!AL114:AL173)),CORREL(ETL_Rtn!$C114:$C173,ETL_Rtn!AL114:AL173),"")</f>
        <v>-0.2148542998771226</v>
      </c>
      <c r="AS163" s="85">
        <f ca="1">IF(ISNUMBER(CORREL(ETL_Rtn!$C114:$C173,ETL_Rtn!AM114:AM173)),CORREL(ETL_Rtn!$C114:$C173,ETL_Rtn!AM114:AM173),"")</f>
        <v>0.31563204596693828</v>
      </c>
      <c r="AT163" s="85">
        <f ca="1">IF(ISNUMBER(CORREL(ETL_Rtn!$C114:$C173,ETL_Rtn!AN114:AN173)),CORREL(ETL_Rtn!$C114:$C173,ETL_Rtn!AN114:AN173),"")</f>
        <v>0.39054649671975994</v>
      </c>
      <c r="AU163" s="85">
        <f ca="1">IF(ISNUMBER(CORREL(ETL_Rtn!$C114:$C173,ETL_Rtn!AO114:AO173)),CORREL(ETL_Rtn!$C114:$C173,ETL_Rtn!AO114:AO173),"")</f>
        <v>-4.8558274590739803E-2</v>
      </c>
      <c r="AV163" s="85">
        <f ca="1">IF(ISNUMBER(CORREL(ETL_Rtn!$C114:$C173,ETL_Rtn!AP114:AP173)),CORREL(ETL_Rtn!$C114:$C173,ETL_Rtn!AP114:AP173),"")</f>
        <v>0.1031140206663637</v>
      </c>
      <c r="AW163" s="85">
        <f ca="1">IF(ISNUMBER(CORREL(ETL_Rtn!$C114:$C173,ETL_Rtn!AQ114:AQ173)),CORREL(ETL_Rtn!$C114:$C173,ETL_Rtn!AQ114:AQ173),"")</f>
        <v>0.13449020405897327</v>
      </c>
      <c r="AX163" s="85">
        <f ca="1">IF(ISNUMBER(CORREL(ETL_Rtn!$C114:$C173,ETL_Rtn!AR114:AR173)),CORREL(ETL_Rtn!$C114:$C173,ETL_Rtn!AR114:AR173),"")</f>
        <v>0.57775029537222022</v>
      </c>
      <c r="AY163" s="85">
        <f ca="1">IF(ISNUMBER(CORREL(ETL_Rtn!$C114:$C173,ETL_Rtn!AS114:AS173)),CORREL(ETL_Rtn!$C114:$C173,ETL_Rtn!AS114:AS173),"")</f>
        <v>-0.19311142451668725</v>
      </c>
      <c r="AZ163" s="85">
        <f ca="1">IF(ISNUMBER(CORREL(ETL_Rtn!$C114:$C173,ETL_Rtn!AT114:AT173)),CORREL(ETL_Rtn!$C114:$C173,ETL_Rtn!AT114:AT173),"")</f>
        <v>4.0736891925608728E-3</v>
      </c>
      <c r="BA163" s="85">
        <f ca="1">IF(ISNUMBER(CORREL(ETL_Rtn!$C114:$C173,ETL_Rtn!AU114:AU173)),CORREL(ETL_Rtn!$C114:$C173,ETL_Rtn!AU114:AU173),"")</f>
        <v>-0.3837168891457689</v>
      </c>
      <c r="BB163" s="85">
        <f ca="1">IF(ISNUMBER(CORREL(ETL_Rtn!$C114:$C173,ETL_Rtn!AV114:AV173)),CORREL(ETL_Rtn!$C114:$C173,ETL_Rtn!AV114:AV173),"")</f>
        <v>-0.28904073495284949</v>
      </c>
      <c r="BC163" s="85">
        <f ca="1">IF(ISNUMBER(CORREL(ETL_Rtn!$C114:$C173,ETL_Rtn!AW114:AW173)),CORREL(ETL_Rtn!$C114:$C173,ETL_Rtn!AW114:AW173),"")</f>
        <v>-9.1162035871124716E-2</v>
      </c>
      <c r="BD163" s="85">
        <f ca="1">IF(ISNUMBER(CORREL(ETL_Rtn!$C114:$C173,ETL_Rtn!AX114:AX173)),CORREL(ETL_Rtn!$C114:$C173,ETL_Rtn!AX114:AX173),"")</f>
        <v>0.13045999773029857</v>
      </c>
      <c r="BE163" s="85">
        <f ca="1">IF(ISNUMBER(CORREL(ETL_Rtn!$C114:$C173,ETL_Rtn!AY114:AY173)),CORREL(ETL_Rtn!$C114:$C173,ETL_Rtn!AY114:AY173),"")</f>
        <v>-0.26422851171865636</v>
      </c>
      <c r="BF163" s="85">
        <f ca="1">IF(ISNUMBER(CORREL(ETL_Rtn!$C114:$C173,ETL_Rtn!AZ114:AZ173)),CORREL(ETL_Rtn!$C114:$C173,ETL_Rtn!AZ114:AZ173),"")</f>
        <v>-0.23275141304363844</v>
      </c>
      <c r="BG163" s="85">
        <f ca="1">IF(ISNUMBER(CORREL(ETL_Rtn!$C114:$C173,ETL_Rtn!BA114:BA173)),CORREL(ETL_Rtn!$C114:$C173,ETL_Rtn!BA114:BA173),"")</f>
        <v>-0.24501190244569226</v>
      </c>
      <c r="BH163" s="85">
        <f ca="1">IF(ISNUMBER(CORREL(ETL_Rtn!$C114:$C173,ETL_Rtn!BB114:BB173)),CORREL(ETL_Rtn!$C114:$C173,ETL_Rtn!BB114:BB173),"")</f>
        <v>-0.21893874950758027</v>
      </c>
      <c r="BI163" s="85">
        <f ca="1">IF(ISNUMBER(CORREL(ETL_Rtn!$C114:$C173,ETL_Rtn!BC114:BC173)),CORREL(ETL_Rtn!$C114:$C173,ETL_Rtn!BC114:BC173),"")</f>
        <v>-0.2523376984012059</v>
      </c>
      <c r="BJ163" s="85">
        <f ca="1">IF(ISNUMBER(CORREL(ETL_Rtn!$C114:$C173,ETL_Rtn!BD114:BD173)),CORREL(ETL_Rtn!$C114:$C173,ETL_Rtn!BD114:BD173),"")</f>
        <v>-0.5369994338038595</v>
      </c>
      <c r="BK163" s="85">
        <f ca="1">IF(ISNUMBER(CORREL(ETL_Rtn!$C114:$C173,ETL_Rtn!BE114:BE173)),CORREL(ETL_Rtn!$C114:$C173,ETL_Rtn!BE114:BE173),"")</f>
        <v>-7.7501476482030804E-2</v>
      </c>
      <c r="BL163" s="85">
        <f ca="1">IF(ISNUMBER(CORREL(ETL_Rtn!$C114:$C173,ETL_Rtn!BF114:BF173)),CORREL(ETL_Rtn!$C114:$C173,ETL_Rtn!BF114:BF173),"")</f>
        <v>8.7938190503185007E-2</v>
      </c>
      <c r="BM163" s="85">
        <f ca="1">IF(ISNUMBER(CORREL(ETL_Rtn!$C114:$C173,ETL_Rtn!BG114:BG173)),CORREL(ETL_Rtn!$C114:$C173,ETL_Rtn!BG114:BG173),"")</f>
        <v>-0.27661234718383937</v>
      </c>
      <c r="BN163" s="85">
        <f ca="1">IF(ISNUMBER(CORREL(ETL_Rtn!$C114:$C173,ETL_Rtn!BH114:BH173)),CORREL(ETL_Rtn!$C114:$C173,ETL_Rtn!BH114:BH173),"")</f>
        <v>-7.5132816610457911E-2</v>
      </c>
      <c r="BO163" s="85">
        <f ca="1">IF(ISNUMBER(CORREL(ETL_Rtn!$C114:$C173,ETL_Rtn!BI114:BI173)),CORREL(ETL_Rtn!$C114:$C173,ETL_Rtn!BI114:BI173),"")</f>
        <v>-0.27498610591888989</v>
      </c>
      <c r="BP163" s="85">
        <f ca="1">IF(ISNUMBER(CORREL(ETL_Rtn!$C114:$C173,ETL_Rtn!BJ114:BJ173)),CORREL(ETL_Rtn!$C114:$C173,ETL_Rtn!BJ114:BJ173),"")</f>
        <v>-0.40412843295692119</v>
      </c>
      <c r="BQ163" s="85">
        <f ca="1">IF(ISNUMBER(CORREL(ETL_Rtn!$C114:$C173,ETL_Rtn!BK114:BK173)),CORREL(ETL_Rtn!$C114:$C173,ETL_Rtn!BK114:BK173),"")</f>
        <v>0.34089932524136374</v>
      </c>
      <c r="BR163" s="85">
        <f ca="1">IF(ISNUMBER(CORREL(ETL_Rtn!$C114:$C173,ETL_Rtn!BL114:BL173)),CORREL(ETL_Rtn!$C114:$C173,ETL_Rtn!BL114:BL173),"")</f>
        <v>0.35138932589222688</v>
      </c>
      <c r="BS163" s="85">
        <f ca="1">IF(ISNUMBER(CORREL(ETL_Rtn!$C114:$C173,ETL_Rtn!BM114:BM173)),CORREL(ETL_Rtn!$C114:$C173,ETL_Rtn!BM114:BM173),"")</f>
        <v>-0.16289939302021253</v>
      </c>
      <c r="BT163" s="85">
        <f ca="1">IF(ISNUMBER(CORREL(ETL_Rtn!$C114:$C173,ETL_Rtn!BN114:BN173)),CORREL(ETL_Rtn!$C114:$C173,ETL_Rtn!BN114:BN173),"")</f>
        <v>0.26917056133868716</v>
      </c>
      <c r="BU163" s="85">
        <f ca="1">IF(ISNUMBER(CORREL(ETL_Rtn!$C114:$C173,ETL_Rtn!BO114:BO173)),CORREL(ETL_Rtn!$C114:$C173,ETL_Rtn!BO114:BO173),"")</f>
        <v>6.0318155567577039E-2</v>
      </c>
      <c r="BV163" s="85">
        <f ca="1">IF(ISNUMBER(CORREL(ETL_Rtn!$C114:$C173,ETL_Rtn!BP114:BP173)),CORREL(ETL_Rtn!$C114:$C173,ETL_Rtn!BP114:BP173),"")</f>
        <v>0.12693379017368467</v>
      </c>
      <c r="BW163" s="85">
        <f ca="1">IF(ISNUMBER(CORREL(ETL_Rtn!$C114:$C173,ETL_Rtn!BQ114:BQ173)),CORREL(ETL_Rtn!$C114:$C173,ETL_Rtn!BQ114:BQ173),"")</f>
        <v>-0.32788324508160255</v>
      </c>
      <c r="BY163" s="85">
        <f ca="1">VLOOKUP($E163,ETL_Price!$B$5:$CB$187,Main!BY$51,0)</f>
        <v>2561.2600000000002</v>
      </c>
      <c r="BZ163" s="85">
        <f ca="1">VLOOKUP($E163,ETL_Price!$B$5:$CB$187,Main!BZ$51,0)</f>
        <v>3619.65</v>
      </c>
      <c r="CA163" s="85">
        <f ca="1">VLOOKUP($E163,ETL_Price!$B$5:$CB$187,Main!CA$51,0)</f>
        <v>76591.09</v>
      </c>
      <c r="CB163" s="85">
        <f ca="1">VLOOKUP($E163,ETL_Price!$B$5:$CB$187,Main!CB$51,0)</f>
        <v>21363.05</v>
      </c>
      <c r="CC163" s="85">
        <f ca="1">VLOOKUP($E163,ETL_Price!$B$5:$CB$187,Main!CC$51,0)</f>
        <v>28711.759999999998</v>
      </c>
      <c r="CD163" s="85">
        <f ca="1">VLOOKUP($E163,ETL_Price!$B$5:$CB$187,Main!CD$51,0)</f>
        <v>11621.95</v>
      </c>
      <c r="CE163" s="85">
        <f ca="1">VLOOKUP($E163,ETL_Price!$B$5:$CB$187,Main!CE$51,0)</f>
        <v>2104.8000000000002</v>
      </c>
      <c r="CF163" s="85">
        <f ca="1">VLOOKUP($E163,ETL_Price!$B$5:$CB$187,Main!CF$51,0)</f>
        <v>2375.86</v>
      </c>
      <c r="CG163" s="85">
        <f ca="1">VLOOKUP($E163,ETL_Price!$B$5:$CB$187,Main!CG$51,0)</f>
        <v>209.52420000000001</v>
      </c>
      <c r="CH163" s="85">
        <f ca="1">VLOOKUP($E163,ETL_Price!$B$5:$CB$187,Main!CH$51,0)</f>
        <v>265.10000000000002</v>
      </c>
      <c r="CI163" s="85">
        <f ca="1">VLOOKUP($E163,ETL_Price!$B$5:$CB$187,Main!CI$51,0)</f>
        <v>252.48</v>
      </c>
      <c r="CJ163" s="85">
        <f ca="1">VLOOKUP($E163,ETL_Price!$B$5:$CB$187,Main!CJ$51,0)</f>
        <v>225.8</v>
      </c>
      <c r="CK163" s="85">
        <f ca="1">VLOOKUP($E163,ETL_Price!$B$5:$CB$187,Main!CK$51,0)</f>
        <v>230.37729999999999</v>
      </c>
      <c r="CL163" s="85">
        <f ca="1">VLOOKUP($E163,ETL_Price!$B$5:$CB$187,Main!CL$51,0)</f>
        <v>229.51490000000001</v>
      </c>
      <c r="CM163" s="85">
        <f ca="1">VLOOKUP($E163,ETL_Price!$B$5:$CB$187,Main!CM$51,0)</f>
        <v>122.2478</v>
      </c>
      <c r="CN163" s="85">
        <f ca="1">VLOOKUP($E163,ETL_Price!$B$5:$CB$187,Main!CN$51,0)</f>
        <v>210.8903</v>
      </c>
      <c r="CO163" s="85">
        <f ca="1">VLOOKUP($E163,ETL_Price!$B$5:$CB$187,Main!CO$51,0)</f>
        <v>69.17</v>
      </c>
      <c r="CP163" s="85">
        <f ca="1">VLOOKUP($E163,ETL_Price!$B$5:$CB$187,Main!CP$51,0)</f>
        <v>130.86000000000001</v>
      </c>
      <c r="CQ163" s="85">
        <f ca="1">VLOOKUP($E163,ETL_Price!$B$5:$CB$187,Main!CQ$51,0)</f>
        <v>479.37819999999999</v>
      </c>
      <c r="CR163" s="85">
        <f ca="1">VLOOKUP($E163,ETL_Price!$B$5:$CB$187,Main!CR$51,0)</f>
        <v>216.06780000000001</v>
      </c>
      <c r="CS163" s="85">
        <f ca="1">VLOOKUP($E163,ETL_Price!$B$5:$CB$187,Main!CS$51,0)</f>
        <v>254.53389999999999</v>
      </c>
      <c r="CT163" s="85">
        <f ca="1">VLOOKUP($E163,ETL_Price!$B$5:$CB$187,Main!CT$51,0)</f>
        <v>2039.37</v>
      </c>
      <c r="CU163" s="85">
        <f ca="1">VLOOKUP($E163,ETL_Price!$B$5:$CB$187,Main!CU$51,0)</f>
        <v>2196.6799999999998</v>
      </c>
      <c r="CV163" s="85">
        <f ca="1">VLOOKUP($E163,ETL_Price!$B$5:$CB$187,Main!CV$51,0)</f>
        <v>2876.32</v>
      </c>
      <c r="CW163" s="85">
        <f ca="1">VLOOKUP($E163,ETL_Price!$B$5:$CB$187,Main!CW$51,0)</f>
        <v>149.3835</v>
      </c>
      <c r="CX163" s="85">
        <f ca="1">VLOOKUP($E163,ETL_Price!$B$5:$CB$187,Main!CX$51,0)</f>
        <v>1304.9880000000001</v>
      </c>
      <c r="CY163" s="85">
        <f ca="1">VLOOKUP($E163,ETL_Price!$B$5:$CB$187,Main!CY$51,0)</f>
        <v>214.62960000000001</v>
      </c>
      <c r="CZ163" s="85">
        <f ca="1">VLOOKUP($E163,ETL_Price!$B$5:$CB$187,Main!CZ$51,0)</f>
        <v>191.33869999999999</v>
      </c>
      <c r="DA163" s="85">
        <f ca="1">VLOOKUP($E163,ETL_Price!$B$5:$CB$187,Main!DA$51,0)</f>
        <v>286.93200000000002</v>
      </c>
      <c r="DB163" s="85">
        <f ca="1">VLOOKUP($E163,ETL_Price!$B$5:$CB$187,Main!DB$51,0)</f>
        <v>203.96690000000001</v>
      </c>
      <c r="DC163" s="85">
        <f ca="1">VLOOKUP($E163,ETL_Price!$B$5:$CB$187,Main!DC$51,0)</f>
        <v>203.5273</v>
      </c>
      <c r="DD163" s="85">
        <f ca="1">VLOOKUP($E163,ETL_Price!$B$5:$CB$187,Main!DD$51,0)</f>
        <v>225.59690000000001</v>
      </c>
      <c r="DE163" s="85">
        <f ca="1">VLOOKUP($E163,ETL_Price!$B$5:$CB$187,Main!DE$51,0)</f>
        <v>220.0581</v>
      </c>
      <c r="DF163" s="85">
        <f ca="1">VLOOKUP($E163,ETL_Price!$B$5:$CB$187,Main!DF$51,0)</f>
        <v>285.4332</v>
      </c>
      <c r="DG163" s="85">
        <f ca="1">VLOOKUP($E163,ETL_Price!$B$5:$CB$187,Main!DG$51,0)</f>
        <v>2.3464999999999998</v>
      </c>
      <c r="DH163" s="85">
        <f ca="1">VLOOKUP($E163,ETL_Price!$B$5:$CB$187,Main!DH$51,0)</f>
        <v>0.39600000000000002</v>
      </c>
      <c r="DI163" s="85">
        <f ca="1">VLOOKUP($E163,ETL_Price!$B$5:$CB$187,Main!DI$51,0)</f>
        <v>1.7528000000000001</v>
      </c>
      <c r="DJ163" s="85">
        <f ca="1">VLOOKUP($E163,ETL_Price!$B$5:$CB$187,Main!DJ$51,0)</f>
        <v>1.8519000000000001</v>
      </c>
      <c r="DK163" s="85">
        <f ca="1">VLOOKUP($E163,ETL_Price!$B$5:$CB$187,Main!DK$51,0)</f>
        <v>2.2688000000000001</v>
      </c>
      <c r="DL163" s="85">
        <f ca="1">VLOOKUP($E163,ETL_Price!$B$5:$CB$187,Main!DL$51,0)</f>
        <v>1.3620000000000001</v>
      </c>
      <c r="DM163" s="85">
        <f ca="1">VLOOKUP($E163,ETL_Price!$B$5:$CB$187,Main!DM$51,0)</f>
        <v>41.104300000000002</v>
      </c>
      <c r="DN163" s="85">
        <f ca="1">VLOOKUP($E163,ETL_Price!$B$5:$CB$187,Main!DN$51,0)</f>
        <v>-2.38</v>
      </c>
      <c r="DO163" s="85">
        <f ca="1">VLOOKUP($E163,ETL_Price!$B$5:$CB$187,Main!DO$51,0)</f>
        <v>242.12100000000001</v>
      </c>
      <c r="DP163" s="85">
        <f ca="1">VLOOKUP($E163,ETL_Price!$B$5:$CB$187,Main!DP$51,0)</f>
        <v>134.06200000000001</v>
      </c>
      <c r="DQ163" s="85">
        <f ca="1">VLOOKUP($E163,ETL_Price!$B$5:$CB$187,Main!DQ$51,0)</f>
        <v>53.731000000000002</v>
      </c>
      <c r="DR163" s="85">
        <f ca="1">VLOOKUP($E163,ETL_Price!$B$5:$CB$187,Main!DR$51,0)</f>
        <v>314.29700000000003</v>
      </c>
      <c r="DS163" s="85">
        <f ca="1">VLOOKUP($E163,ETL_Price!$B$5:$CB$187,Main!DS$51,0)</f>
        <v>174.607</v>
      </c>
      <c r="DT163" s="85">
        <f ca="1">VLOOKUP($E163,ETL_Price!$B$5:$CB$187,Main!DT$51,0)</f>
        <v>222.49350000000001</v>
      </c>
      <c r="DU163" s="85">
        <f ca="1">VLOOKUP($E163,ETL_Price!$B$5:$CB$187,Main!DU$51,0)</f>
        <v>159.64250000000001</v>
      </c>
      <c r="DV163" s="85">
        <f ca="1">VLOOKUP($E163,ETL_Price!$B$5:$CB$187,Main!DV$51,0)</f>
        <v>433.84449999999998</v>
      </c>
      <c r="DW163" s="85">
        <f ca="1">VLOOKUP($E163,ETL_Price!$B$5:$CB$187,Main!DW$51,0)</f>
        <v>10.07</v>
      </c>
      <c r="DX163" s="85">
        <f ca="1">VLOOKUP($E163,ETL_Price!$B$5:$CB$187,Main!DX$51,0)</f>
        <v>15.55</v>
      </c>
      <c r="DY163" s="85">
        <f ca="1">VLOOKUP($E163,ETL_Price!$B$5:$CB$187,Main!DY$51,0)</f>
        <v>7.64</v>
      </c>
      <c r="DZ163" s="85">
        <f ca="1">VLOOKUP($E163,ETL_Price!$B$5:$CB$187,Main!DZ$51,0)</f>
        <v>5.6524999999999999</v>
      </c>
      <c r="EA163" s="85">
        <f ca="1">VLOOKUP($E163,ETL_Price!$B$5:$CB$187,Main!EA$51,0)</f>
        <v>1279.9000000000001</v>
      </c>
      <c r="EB163" s="85">
        <f ca="1">VLOOKUP($E163,ETL_Price!$B$5:$CB$187,Main!EB$51,0)</f>
        <v>16.997</v>
      </c>
      <c r="EC163" s="85">
        <f ca="1">VLOOKUP($E163,ETL_Price!$B$5:$CB$187,Main!EC$51,0)</f>
        <v>52.04</v>
      </c>
      <c r="ED163" s="85">
        <f ca="1">VLOOKUP($E163,ETL_Price!$B$5:$CB$187,Main!ED$51,0)</f>
        <v>6.6208</v>
      </c>
      <c r="EE163" s="85">
        <f ca="1">VLOOKUP($E163,ETL_Price!$B$5:$CB$187,Main!EE$51,0)</f>
        <v>107.66</v>
      </c>
      <c r="EF163" s="85">
        <f ca="1">VLOOKUP($E163,ETL_Price!$B$5:$CB$187,Main!EF$51,0)</f>
        <v>1.1787000000000001</v>
      </c>
      <c r="EG163" s="85">
        <f ca="1">VLOOKUP($E163,ETL_Price!$B$5:$CB$187,Main!EG$51,0)</f>
        <v>1.3205</v>
      </c>
      <c r="EH163" s="85">
        <f ca="1">VLOOKUP($E163,ETL_Price!$B$5:$CB$187,Main!EH$51,0)</f>
        <v>112.94</v>
      </c>
      <c r="EI163" s="85">
        <f ca="1">VLOOKUP($E163,ETL_Price!$B$5:$CB$187,Main!EI$51,0)</f>
        <v>57.428199999999997</v>
      </c>
      <c r="EJ163" s="85">
        <f ca="1">VLOOKUP($E163,ETL_Price!$B$5:$CB$187,Main!EJ$51,0)</f>
        <v>13.5747</v>
      </c>
      <c r="EK163" s="85">
        <f ca="1">VLOOKUP($E163,ETL_Price!$B$5:$CB$187,Main!EK$51,0)</f>
        <v>3.1707000000000001</v>
      </c>
    </row>
    <row r="164" spans="3:141">
      <c r="C164" s="85">
        <f>MATCH(E164,ETL_Price!$B$5:$B$187,0)</f>
        <v>111</v>
      </c>
      <c r="E164" s="119">
        <f>IF(ISNUMBER(Equities!$C116),Equities!B116,"")</f>
        <v>43025</v>
      </c>
      <c r="F164" s="120">
        <f ca="1">IF(ISNUMBER(OFFSET(INDIRECT($F$50),Main!$C164,1)),OFFSET(INDIRECT($F$50),Main!$C164,1)/100,"")</f>
        <v>0.133802</v>
      </c>
      <c r="G164" s="120">
        <f ca="1">IF(ISNUMBER(VLOOKUP($E164,ETL_Price!$B$5:$DV$187,G$50,0)),VLOOKUP($E164,ETL_Price!$B$5:$DV$187,G$50,0)/100,"")</f>
        <v>6.93E-2</v>
      </c>
      <c r="H164" s="120">
        <f ca="1">IF(ISNUMBER(VLOOKUP($E164,ETL_Price!$B$5:$DV$187,H$50,0)),VLOOKUP($E164,ETL_Price!$B$5:$DV$187,H$50,0)/100,"")</f>
        <v>0.1197</v>
      </c>
      <c r="I164" s="120">
        <f ca="1">IF(ISNUMBER(VLOOKUP($E164,ETL_Price!$B$5:$DV$187,I$50,0)),VLOOKUP($E164,ETL_Price!$B$5:$DV$187,I$50,0)/100,"")</f>
        <v>0.15429999999999999</v>
      </c>
      <c r="K164" s="85">
        <f ca="1">IF(ISNUMBER(CORREL(ETL_Rtn!$C115:$C174,ETL_Rtn!E115:E174)),CORREL(ETL_Rtn!$C115:$C174,ETL_Rtn!E115:E174),"")</f>
        <v>0.44937115577398629</v>
      </c>
      <c r="L164" s="85">
        <f ca="1">IF(ISNUMBER(CORREL(ETL_Rtn!$C115:$C174,ETL_Rtn!F115:F174)),CORREL(ETL_Rtn!$C115:$C174,ETL_Rtn!F115:F174),"")</f>
        <v>0.18108494585276211</v>
      </c>
      <c r="M164" s="85">
        <f ca="1">IF(ISNUMBER(CORREL(ETL_Rtn!$C115:$C174,ETL_Rtn!G115:G174)),CORREL(ETL_Rtn!$C115:$C174,ETL_Rtn!G115:G174),"")</f>
        <v>0.68055078654182422</v>
      </c>
      <c r="N164" s="85">
        <f ca="1">IF(ISNUMBER(CORREL(ETL_Rtn!$C115:$C174,ETL_Rtn!H115:H174)),CORREL(ETL_Rtn!$C115:$C174,ETL_Rtn!H115:H174),"")</f>
        <v>0.15302202380806515</v>
      </c>
      <c r="O164" s="85">
        <f ca="1">IF(ISNUMBER(CORREL(ETL_Rtn!$C115:$C174,ETL_Rtn!I115:I174)),CORREL(ETL_Rtn!$C115:$C174,ETL_Rtn!I115:I174),"")</f>
        <v>0.87470324773936359</v>
      </c>
      <c r="P164" s="85">
        <f ca="1">IF(ISNUMBER(CORREL(ETL_Rtn!$C115:$C174,ETL_Rtn!J115:J174)),CORREL(ETL_Rtn!$C115:$C174,ETL_Rtn!J115:J174),"")</f>
        <v>0.8314728937642567</v>
      </c>
      <c r="Q164" s="85">
        <f ca="1">IF(ISNUMBER(CORREL(ETL_Rtn!$C115:$C174,ETL_Rtn!K115:K174)),CORREL(ETL_Rtn!$C115:$C174,ETL_Rtn!K115:K174),"")</f>
        <v>0.71879168274814931</v>
      </c>
      <c r="R164" s="85">
        <f ca="1">IF(ISNUMBER(CORREL(ETL_Rtn!$C115:$C174,ETL_Rtn!L115:L174)),CORREL(ETL_Rtn!$C115:$C174,ETL_Rtn!L115:L174),"")</f>
        <v>0.63885199065099152</v>
      </c>
      <c r="S164" s="85">
        <f ca="1">IF(ISNUMBER(CORREL(ETL_Rtn!$C115:$C174,ETL_Rtn!M115:M174)),CORREL(ETL_Rtn!$C115:$C174,ETL_Rtn!M115:M174),"")</f>
        <v>-0.32025406049175165</v>
      </c>
      <c r="T164" s="85">
        <f ca="1">IF(ISNUMBER(CORREL(ETL_Rtn!$C115:$C174,ETL_Rtn!N115:N174)),CORREL(ETL_Rtn!$C115:$C174,ETL_Rtn!N115:N174),"")</f>
        <v>0.46475075904199925</v>
      </c>
      <c r="U164" s="85">
        <f ca="1">IF(ISNUMBER(CORREL(ETL_Rtn!$C115:$C174,ETL_Rtn!O115:O174)),CORREL(ETL_Rtn!$C115:$C174,ETL_Rtn!O115:O174),"")</f>
        <v>0.2723408464804607</v>
      </c>
      <c r="V164" s="85">
        <f ca="1">IF(ISNUMBER(CORREL(ETL_Rtn!$C115:$C174,ETL_Rtn!P115:P174)),CORREL(ETL_Rtn!$C115:$C174,ETL_Rtn!P115:P174),"")</f>
        <v>0.61802210592949125</v>
      </c>
      <c r="W164" s="85">
        <f ca="1">IF(ISNUMBER(CORREL(ETL_Rtn!$C115:$C174,ETL_Rtn!Q115:Q174)),CORREL(ETL_Rtn!$C115:$C174,ETL_Rtn!Q115:Q174),"")</f>
        <v>-0.16605327249515597</v>
      </c>
      <c r="X164" s="85">
        <f ca="1">IF(ISNUMBER(CORREL(ETL_Rtn!$C115:$C174,ETL_Rtn!R115:R174)),CORREL(ETL_Rtn!$C115:$C174,ETL_Rtn!R115:R174),"")</f>
        <v>3.0733814525656867E-2</v>
      </c>
      <c r="Y164" s="85">
        <f ca="1">IF(ISNUMBER(CORREL(ETL_Rtn!$C115:$C174,ETL_Rtn!S115:S174)),CORREL(ETL_Rtn!$C115:$C174,ETL_Rtn!S115:S174),"")</f>
        <v>0.62331682651030784</v>
      </c>
      <c r="Z164" s="85">
        <f ca="1">IF(ISNUMBER(CORREL(ETL_Rtn!$C115:$C174,ETL_Rtn!T115:T174)),CORREL(ETL_Rtn!$C115:$C174,ETL_Rtn!T115:T174),"")</f>
        <v>0.6670617694201102</v>
      </c>
      <c r="AA164" s="85">
        <f ca="1">IF(ISNUMBER(CORREL(ETL_Rtn!$C115:$C174,ETL_Rtn!U115:U174)),CORREL(ETL_Rtn!$C115:$C174,ETL_Rtn!U115:U174),"")</f>
        <v>0.12147403533998187</v>
      </c>
      <c r="AB164" s="85">
        <f ca="1">IF(ISNUMBER(CORREL(ETL_Rtn!$C115:$C174,ETL_Rtn!V115:V174)),CORREL(ETL_Rtn!$C115:$C174,ETL_Rtn!V115:V174),"")</f>
        <v>-0.48871347004860854</v>
      </c>
      <c r="AC164" s="85">
        <f ca="1">IF(ISNUMBER(CORREL(ETL_Rtn!$C115:$C174,ETL_Rtn!W115:W174)),CORREL(ETL_Rtn!$C115:$C174,ETL_Rtn!W115:W174),"")</f>
        <v>2.9639206693779958E-2</v>
      </c>
      <c r="AD164" s="85">
        <f ca="1">IF(ISNUMBER(CORREL(ETL_Rtn!$C115:$C174,ETL_Rtn!X115:X174)),CORREL(ETL_Rtn!$C115:$C174,ETL_Rtn!X115:X174),"")</f>
        <v>4.1005218780222924E-2</v>
      </c>
      <c r="AE164" s="85">
        <f ca="1">IF(ISNUMBER(CORREL(ETL_Rtn!$C115:$C174,ETL_Rtn!Y115:Y174)),CORREL(ETL_Rtn!$C115:$C174,ETL_Rtn!Y115:Y174),"")</f>
        <v>-1.9726966433321939E-2</v>
      </c>
      <c r="AF164" s="85">
        <f ca="1">IF(ISNUMBER(CORREL(ETL_Rtn!$C115:$C174,ETL_Rtn!Z115:Z174)),CORREL(ETL_Rtn!$C115:$C174,ETL_Rtn!Z115:Z174),"")</f>
        <v>-0.42384406788120582</v>
      </c>
      <c r="AG164" s="85">
        <f ca="1">IF(ISNUMBER(CORREL(ETL_Rtn!$C115:$C174,ETL_Rtn!AA115:AA174)),CORREL(ETL_Rtn!$C115:$C174,ETL_Rtn!AA115:AA174),"")</f>
        <v>-0.4420555567141401</v>
      </c>
      <c r="AH164" s="85">
        <f ca="1">IF(ISNUMBER(CORREL(ETL_Rtn!$C115:$C174,ETL_Rtn!AB115:AB174)),CORREL(ETL_Rtn!$C115:$C174,ETL_Rtn!AB115:AB174),"")</f>
        <v>-0.36144026630545428</v>
      </c>
      <c r="AI164" s="85">
        <f ca="1">IF(ISNUMBER(CORREL(ETL_Rtn!$C115:$C174,ETL_Rtn!AC115:AC174)),CORREL(ETL_Rtn!$C115:$C174,ETL_Rtn!AC115:AC174),"")</f>
        <v>4.8512090934770005E-2</v>
      </c>
      <c r="AJ164" s="85">
        <f ca="1">IF(ISNUMBER(CORREL(ETL_Rtn!$C115:$C174,ETL_Rtn!AD115:AD174)),CORREL(ETL_Rtn!$C115:$C174,ETL_Rtn!AD115:AD174),"")</f>
        <v>0.18458237978586628</v>
      </c>
      <c r="AK164" s="85">
        <f ca="1">IF(ISNUMBER(CORREL(ETL_Rtn!$C115:$C174,ETL_Rtn!AE115:AE174)),CORREL(ETL_Rtn!$C115:$C174,ETL_Rtn!AE115:AE174),"")</f>
        <v>-0.18628840228563262</v>
      </c>
      <c r="AL164" s="85">
        <f ca="1">IF(ISNUMBER(CORREL(ETL_Rtn!$C115:$C174,ETL_Rtn!AF115:AF174)),CORREL(ETL_Rtn!$C115:$C174,ETL_Rtn!AF115:AF174),"")</f>
        <v>-0.19117826241635269</v>
      </c>
      <c r="AM164" s="85">
        <f ca="1">IF(ISNUMBER(CORREL(ETL_Rtn!$C115:$C174,ETL_Rtn!AG115:AG174)),CORREL(ETL_Rtn!$C115:$C174,ETL_Rtn!AG115:AG174),"")</f>
        <v>-9.2164806943663483E-2</v>
      </c>
      <c r="AN164" s="85">
        <f ca="1">IF(ISNUMBER(CORREL(ETL_Rtn!$C115:$C174,ETL_Rtn!AH115:AH174)),CORREL(ETL_Rtn!$C115:$C174,ETL_Rtn!AH115:AH174),"")</f>
        <v>-0.15527008622706562</v>
      </c>
      <c r="AO164" s="85">
        <f ca="1">IF(ISNUMBER(CORREL(ETL_Rtn!$C115:$C174,ETL_Rtn!AI115:AI174)),CORREL(ETL_Rtn!$C115:$C174,ETL_Rtn!AI115:AI174),"")</f>
        <v>-0.19525142446474691</v>
      </c>
      <c r="AP164" s="85">
        <f ca="1">IF(ISNUMBER(CORREL(ETL_Rtn!$C115:$C174,ETL_Rtn!AJ115:AJ174)),CORREL(ETL_Rtn!$C115:$C174,ETL_Rtn!AJ115:AJ174),"")</f>
        <v>-0.13659408675437029</v>
      </c>
      <c r="AQ164" s="85">
        <f ca="1">IF(ISNUMBER(CORREL(ETL_Rtn!$C115:$C174,ETL_Rtn!AK115:AK174)),CORREL(ETL_Rtn!$C115:$C174,ETL_Rtn!AK115:AK174),"")</f>
        <v>-0.18423388157506318</v>
      </c>
      <c r="AR164" s="85">
        <f ca="1">IF(ISNUMBER(CORREL(ETL_Rtn!$C115:$C174,ETL_Rtn!AL115:AL174)),CORREL(ETL_Rtn!$C115:$C174,ETL_Rtn!AL115:AL174),"")</f>
        <v>-0.21545179914230769</v>
      </c>
      <c r="AS164" s="85">
        <f ca="1">IF(ISNUMBER(CORREL(ETL_Rtn!$C115:$C174,ETL_Rtn!AM115:AM174)),CORREL(ETL_Rtn!$C115:$C174,ETL_Rtn!AM115:AM174),"")</f>
        <v>0.34034006291680607</v>
      </c>
      <c r="AT164" s="85">
        <f ca="1">IF(ISNUMBER(CORREL(ETL_Rtn!$C115:$C174,ETL_Rtn!AN115:AN174)),CORREL(ETL_Rtn!$C115:$C174,ETL_Rtn!AN115:AN174),"")</f>
        <v>0.42306820100584969</v>
      </c>
      <c r="AU164" s="85">
        <f ca="1">IF(ISNUMBER(CORREL(ETL_Rtn!$C115:$C174,ETL_Rtn!AO115:AO174)),CORREL(ETL_Rtn!$C115:$C174,ETL_Rtn!AO115:AO174),"")</f>
        <v>-4.7974239056529991E-2</v>
      </c>
      <c r="AV164" s="85">
        <f ca="1">IF(ISNUMBER(CORREL(ETL_Rtn!$C115:$C174,ETL_Rtn!AP115:AP174)),CORREL(ETL_Rtn!$C115:$C174,ETL_Rtn!AP115:AP174),"")</f>
        <v>0.10827306546222704</v>
      </c>
      <c r="AW164" s="85">
        <f ca="1">IF(ISNUMBER(CORREL(ETL_Rtn!$C115:$C174,ETL_Rtn!AQ115:AQ174)),CORREL(ETL_Rtn!$C115:$C174,ETL_Rtn!AQ115:AQ174),"")</f>
        <v>0.137004174675674</v>
      </c>
      <c r="AX164" s="85">
        <f ca="1">IF(ISNUMBER(CORREL(ETL_Rtn!$C115:$C174,ETL_Rtn!AR115:AR174)),CORREL(ETL_Rtn!$C115:$C174,ETL_Rtn!AR115:AR174),"")</f>
        <v>0.58039594671544603</v>
      </c>
      <c r="AY164" s="85">
        <f ca="1">IF(ISNUMBER(CORREL(ETL_Rtn!$C115:$C174,ETL_Rtn!AS115:AS174)),CORREL(ETL_Rtn!$C115:$C174,ETL_Rtn!AS115:AS174),"")</f>
        <v>-0.19388066879180266</v>
      </c>
      <c r="AZ164" s="85">
        <f ca="1">IF(ISNUMBER(CORREL(ETL_Rtn!$C115:$C174,ETL_Rtn!AT115:AT174)),CORREL(ETL_Rtn!$C115:$C174,ETL_Rtn!AT115:AT174),"")</f>
        <v>1.0908201130364701E-2</v>
      </c>
      <c r="BA164" s="85">
        <f ca="1">IF(ISNUMBER(CORREL(ETL_Rtn!$C115:$C174,ETL_Rtn!AU115:AU174)),CORREL(ETL_Rtn!$C115:$C174,ETL_Rtn!AU115:AU174),"")</f>
        <v>-0.38950674406408431</v>
      </c>
      <c r="BB164" s="85">
        <f ca="1">IF(ISNUMBER(CORREL(ETL_Rtn!$C115:$C174,ETL_Rtn!AV115:AV174)),CORREL(ETL_Rtn!$C115:$C174,ETL_Rtn!AV115:AV174),"")</f>
        <v>-0.29323590057643756</v>
      </c>
      <c r="BC164" s="85">
        <f ca="1">IF(ISNUMBER(CORREL(ETL_Rtn!$C115:$C174,ETL_Rtn!AW115:AW174)),CORREL(ETL_Rtn!$C115:$C174,ETL_Rtn!AW115:AW174),"")</f>
        <v>-9.090455968720533E-2</v>
      </c>
      <c r="BD164" s="85">
        <f ca="1">IF(ISNUMBER(CORREL(ETL_Rtn!$C115:$C174,ETL_Rtn!AX115:AX174)),CORREL(ETL_Rtn!$C115:$C174,ETL_Rtn!AX115:AX174),"")</f>
        <v>0.13029255467517656</v>
      </c>
      <c r="BE164" s="85">
        <f ca="1">IF(ISNUMBER(CORREL(ETL_Rtn!$C115:$C174,ETL_Rtn!AY115:AY174)),CORREL(ETL_Rtn!$C115:$C174,ETL_Rtn!AY115:AY174),"")</f>
        <v>-0.26527855858511856</v>
      </c>
      <c r="BF164" s="85">
        <f ca="1">IF(ISNUMBER(CORREL(ETL_Rtn!$C115:$C174,ETL_Rtn!AZ115:AZ174)),CORREL(ETL_Rtn!$C115:$C174,ETL_Rtn!AZ115:AZ174),"")</f>
        <v>-0.24196157845894503</v>
      </c>
      <c r="BG164" s="85">
        <f ca="1">IF(ISNUMBER(CORREL(ETL_Rtn!$C115:$C174,ETL_Rtn!BA115:BA174)),CORREL(ETL_Rtn!$C115:$C174,ETL_Rtn!BA115:BA174),"")</f>
        <v>-0.25374689515678145</v>
      </c>
      <c r="BH164" s="85">
        <f ca="1">IF(ISNUMBER(CORREL(ETL_Rtn!$C115:$C174,ETL_Rtn!BB115:BB174)),CORREL(ETL_Rtn!$C115:$C174,ETL_Rtn!BB115:BB174),"")</f>
        <v>-0.22867133582327889</v>
      </c>
      <c r="BI164" s="85">
        <f ca="1">IF(ISNUMBER(CORREL(ETL_Rtn!$C115:$C174,ETL_Rtn!BC115:BC174)),CORREL(ETL_Rtn!$C115:$C174,ETL_Rtn!BC115:BC174),"")</f>
        <v>-0.25852072803157572</v>
      </c>
      <c r="BJ164" s="85">
        <f ca="1">IF(ISNUMBER(CORREL(ETL_Rtn!$C115:$C174,ETL_Rtn!BD115:BD174)),CORREL(ETL_Rtn!$C115:$C174,ETL_Rtn!BD115:BD174),"")</f>
        <v>-0.5420343611328613</v>
      </c>
      <c r="BK164" s="85">
        <f ca="1">IF(ISNUMBER(CORREL(ETL_Rtn!$C115:$C174,ETL_Rtn!BE115:BE174)),CORREL(ETL_Rtn!$C115:$C174,ETL_Rtn!BE115:BE174),"")</f>
        <v>-7.7424875899310797E-2</v>
      </c>
      <c r="BL164" s="85">
        <f ca="1">IF(ISNUMBER(CORREL(ETL_Rtn!$C115:$C174,ETL_Rtn!BF115:BF174)),CORREL(ETL_Rtn!$C115:$C174,ETL_Rtn!BF115:BF174),"")</f>
        <v>8.7575149238338687E-2</v>
      </c>
      <c r="BM164" s="85">
        <f ca="1">IF(ISNUMBER(CORREL(ETL_Rtn!$C115:$C174,ETL_Rtn!BG115:BG174)),CORREL(ETL_Rtn!$C115:$C174,ETL_Rtn!BG115:BG174),"")</f>
        <v>-0.277902960276521</v>
      </c>
      <c r="BN164" s="85">
        <f ca="1">IF(ISNUMBER(CORREL(ETL_Rtn!$C115:$C174,ETL_Rtn!BH115:BH174)),CORREL(ETL_Rtn!$C115:$C174,ETL_Rtn!BH115:BH174),"")</f>
        <v>-7.6041857591720038E-2</v>
      </c>
      <c r="BO164" s="85">
        <f ca="1">IF(ISNUMBER(CORREL(ETL_Rtn!$C115:$C174,ETL_Rtn!BI115:BI174)),CORREL(ETL_Rtn!$C115:$C174,ETL_Rtn!BI115:BI174),"")</f>
        <v>-0.2748816438465207</v>
      </c>
      <c r="BP164" s="85">
        <f ca="1">IF(ISNUMBER(CORREL(ETL_Rtn!$C115:$C174,ETL_Rtn!BJ115:BJ174)),CORREL(ETL_Rtn!$C115:$C174,ETL_Rtn!BJ115:BJ174),"")</f>
        <v>-0.40728353969286724</v>
      </c>
      <c r="BQ164" s="85">
        <f ca="1">IF(ISNUMBER(CORREL(ETL_Rtn!$C115:$C174,ETL_Rtn!BK115:BK174)),CORREL(ETL_Rtn!$C115:$C174,ETL_Rtn!BK115:BK174),"")</f>
        <v>0.34124538772851581</v>
      </c>
      <c r="BR164" s="85">
        <f ca="1">IF(ISNUMBER(CORREL(ETL_Rtn!$C115:$C174,ETL_Rtn!BL115:BL174)),CORREL(ETL_Rtn!$C115:$C174,ETL_Rtn!BL115:BL174),"")</f>
        <v>0.35740978352802005</v>
      </c>
      <c r="BS164" s="85">
        <f ca="1">IF(ISNUMBER(CORREL(ETL_Rtn!$C115:$C174,ETL_Rtn!BM115:BM174)),CORREL(ETL_Rtn!$C115:$C174,ETL_Rtn!BM115:BM174),"")</f>
        <v>-0.16328076990855228</v>
      </c>
      <c r="BT164" s="85">
        <f ca="1">IF(ISNUMBER(CORREL(ETL_Rtn!$C115:$C174,ETL_Rtn!BN115:BN174)),CORREL(ETL_Rtn!$C115:$C174,ETL_Rtn!BN115:BN174),"")</f>
        <v>0.31461563358054284</v>
      </c>
      <c r="BU164" s="85">
        <f ca="1">IF(ISNUMBER(CORREL(ETL_Rtn!$C115:$C174,ETL_Rtn!BO115:BO174)),CORREL(ETL_Rtn!$C115:$C174,ETL_Rtn!BO115:BO174),"")</f>
        <v>6.1648562244184885E-2</v>
      </c>
      <c r="BV164" s="85">
        <f ca="1">IF(ISNUMBER(CORREL(ETL_Rtn!$C115:$C174,ETL_Rtn!BP115:BP174)),CORREL(ETL_Rtn!$C115:$C174,ETL_Rtn!BP115:BP174),"")</f>
        <v>0.13940504014809074</v>
      </c>
      <c r="BW164" s="85">
        <f ca="1">IF(ISNUMBER(CORREL(ETL_Rtn!$C115:$C174,ETL_Rtn!BQ115:BQ174)),CORREL(ETL_Rtn!$C115:$C174,ETL_Rtn!BQ115:BQ174),"")</f>
        <v>-0.32874313253990095</v>
      </c>
      <c r="BY164" s="85">
        <f ca="1">VLOOKUP($E164,ETL_Price!$B$5:$CB$187,Main!BY$51,0)</f>
        <v>2559.36</v>
      </c>
      <c r="BZ164" s="85">
        <f ca="1">VLOOKUP($E164,ETL_Price!$B$5:$CB$187,Main!BZ$51,0)</f>
        <v>3607.77</v>
      </c>
      <c r="CA164" s="85">
        <f ca="1">VLOOKUP($E164,ETL_Price!$B$5:$CB$187,Main!CA$51,0)</f>
        <v>76201.25</v>
      </c>
      <c r="CB164" s="85">
        <f ca="1">VLOOKUP($E164,ETL_Price!$B$5:$CB$187,Main!CB$51,0)</f>
        <v>21336.12</v>
      </c>
      <c r="CC164" s="85">
        <f ca="1">VLOOKUP($E164,ETL_Price!$B$5:$CB$187,Main!CC$51,0)</f>
        <v>28697.49</v>
      </c>
      <c r="CD164" s="85">
        <f ca="1">VLOOKUP($E164,ETL_Price!$B$5:$CB$187,Main!CD$51,0)</f>
        <v>11568.31</v>
      </c>
      <c r="CE164" s="85">
        <f ca="1">VLOOKUP($E164,ETL_Price!$B$5:$CB$187,Main!CE$51,0)</f>
        <v>2099.61</v>
      </c>
      <c r="CF164" s="85">
        <f ca="1">VLOOKUP($E164,ETL_Price!$B$5:$CB$187,Main!CF$51,0)</f>
        <v>2374.11</v>
      </c>
      <c r="CG164" s="85">
        <f ca="1">VLOOKUP($E164,ETL_Price!$B$5:$CB$187,Main!CG$51,0)</f>
        <v>210.43209999999999</v>
      </c>
      <c r="CH164" s="85">
        <f ca="1">VLOOKUP($E164,ETL_Price!$B$5:$CB$187,Main!CH$51,0)</f>
        <v>265.64</v>
      </c>
      <c r="CI164" s="85">
        <f ca="1">VLOOKUP($E164,ETL_Price!$B$5:$CB$187,Main!CI$51,0)</f>
        <v>251.87</v>
      </c>
      <c r="CJ164" s="85">
        <f ca="1">VLOOKUP($E164,ETL_Price!$B$5:$CB$187,Main!CJ$51,0)</f>
        <v>225.76</v>
      </c>
      <c r="CK164" s="85">
        <f ca="1">VLOOKUP($E164,ETL_Price!$B$5:$CB$187,Main!CK$51,0)</f>
        <v>229.99440000000001</v>
      </c>
      <c r="CL164" s="85">
        <f ca="1">VLOOKUP($E164,ETL_Price!$B$5:$CB$187,Main!CL$51,0)</f>
        <v>229.04730000000001</v>
      </c>
      <c r="CM164" s="85">
        <f ca="1">VLOOKUP($E164,ETL_Price!$B$5:$CB$187,Main!CM$51,0)</f>
        <v>121.6507</v>
      </c>
      <c r="CN164" s="85">
        <f ca="1">VLOOKUP($E164,ETL_Price!$B$5:$CB$187,Main!CN$51,0)</f>
        <v>210.4238</v>
      </c>
      <c r="CO164" s="85">
        <f ca="1">VLOOKUP($E164,ETL_Price!$B$5:$CB$187,Main!CO$51,0)</f>
        <v>69.349999999999994</v>
      </c>
      <c r="CP164" s="85">
        <f ca="1">VLOOKUP($E164,ETL_Price!$B$5:$CB$187,Main!CP$51,0)</f>
        <v>130.85</v>
      </c>
      <c r="CQ164" s="85">
        <f ca="1">VLOOKUP($E164,ETL_Price!$B$5:$CB$187,Main!CQ$51,0)</f>
        <v>480.1354</v>
      </c>
      <c r="CR164" s="85">
        <f ca="1">VLOOKUP($E164,ETL_Price!$B$5:$CB$187,Main!CR$51,0)</f>
        <v>216.5556</v>
      </c>
      <c r="CS164" s="85">
        <f ca="1">VLOOKUP($E164,ETL_Price!$B$5:$CB$187,Main!CS$51,0)</f>
        <v>254.78309999999999</v>
      </c>
      <c r="CT164" s="85">
        <f ca="1">VLOOKUP($E164,ETL_Price!$B$5:$CB$187,Main!CT$51,0)</f>
        <v>2043.58</v>
      </c>
      <c r="CU164" s="85">
        <f ca="1">VLOOKUP($E164,ETL_Price!$B$5:$CB$187,Main!CU$51,0)</f>
        <v>2201.66</v>
      </c>
      <c r="CV164" s="85">
        <f ca="1">VLOOKUP($E164,ETL_Price!$B$5:$CB$187,Main!CV$51,0)</f>
        <v>2883.27</v>
      </c>
      <c r="CW164" s="85">
        <f ca="1">VLOOKUP($E164,ETL_Price!$B$5:$CB$187,Main!CW$51,0)</f>
        <v>149.19800000000001</v>
      </c>
      <c r="CX164" s="85">
        <f ca="1">VLOOKUP($E164,ETL_Price!$B$5:$CB$187,Main!CX$51,0)</f>
        <v>1303.7349999999999</v>
      </c>
      <c r="CY164" s="85">
        <f ca="1">VLOOKUP($E164,ETL_Price!$B$5:$CB$187,Main!CY$51,0)</f>
        <v>214.7518</v>
      </c>
      <c r="CZ164" s="85">
        <f ca="1">VLOOKUP($E164,ETL_Price!$B$5:$CB$187,Main!CZ$51,0)</f>
        <v>191.4897</v>
      </c>
      <c r="DA164" s="85">
        <f ca="1">VLOOKUP($E164,ETL_Price!$B$5:$CB$187,Main!DA$51,0)</f>
        <v>286.87830000000002</v>
      </c>
      <c r="DB164" s="85">
        <f ca="1">VLOOKUP($E164,ETL_Price!$B$5:$CB$187,Main!DB$51,0)</f>
        <v>204.07749999999999</v>
      </c>
      <c r="DC164" s="85">
        <f ca="1">VLOOKUP($E164,ETL_Price!$B$5:$CB$187,Main!DC$51,0)</f>
        <v>203.68049999999999</v>
      </c>
      <c r="DD164" s="85">
        <f ca="1">VLOOKUP($E164,ETL_Price!$B$5:$CB$187,Main!DD$51,0)</f>
        <v>225.7629</v>
      </c>
      <c r="DE164" s="85">
        <f ca="1">VLOOKUP($E164,ETL_Price!$B$5:$CB$187,Main!DE$51,0)</f>
        <v>220.29429999999999</v>
      </c>
      <c r="DF164" s="85">
        <f ca="1">VLOOKUP($E164,ETL_Price!$B$5:$CB$187,Main!DF$51,0)</f>
        <v>285.50150000000002</v>
      </c>
      <c r="DG164" s="85">
        <f ca="1">VLOOKUP($E164,ETL_Price!$B$5:$CB$187,Main!DG$51,0)</f>
        <v>2.2997999999999998</v>
      </c>
      <c r="DH164" s="85">
        <f ca="1">VLOOKUP($E164,ETL_Price!$B$5:$CB$187,Main!DH$51,0)</f>
        <v>0.36499999999999999</v>
      </c>
      <c r="DI164" s="85">
        <f ca="1">VLOOKUP($E164,ETL_Price!$B$5:$CB$187,Main!DI$51,0)</f>
        <v>1.7387000000000001</v>
      </c>
      <c r="DJ164" s="85">
        <f ca="1">VLOOKUP($E164,ETL_Price!$B$5:$CB$187,Main!DJ$51,0)</f>
        <v>1.8378999999999999</v>
      </c>
      <c r="DK164" s="85">
        <f ca="1">VLOOKUP($E164,ETL_Price!$B$5:$CB$187,Main!DK$51,0)</f>
        <v>2.2462</v>
      </c>
      <c r="DL164" s="85">
        <f ca="1">VLOOKUP($E164,ETL_Price!$B$5:$CB$187,Main!DL$51,0)</f>
        <v>1.367</v>
      </c>
      <c r="DM164" s="85">
        <f ca="1">VLOOKUP($E164,ETL_Price!$B$5:$CB$187,Main!DM$51,0)</f>
        <v>41.206899999999997</v>
      </c>
      <c r="DN164" s="85">
        <f ca="1">VLOOKUP($E164,ETL_Price!$B$5:$CB$187,Main!DN$51,0)</f>
        <v>-1.75</v>
      </c>
      <c r="DO164" s="85">
        <f ca="1">VLOOKUP($E164,ETL_Price!$B$5:$CB$187,Main!DO$51,0)</f>
        <v>241.624</v>
      </c>
      <c r="DP164" s="85">
        <f ca="1">VLOOKUP($E164,ETL_Price!$B$5:$CB$187,Main!DP$51,0)</f>
        <v>133.08000000000001</v>
      </c>
      <c r="DQ164" s="85">
        <f ca="1">VLOOKUP($E164,ETL_Price!$B$5:$CB$187,Main!DQ$51,0)</f>
        <v>53.936</v>
      </c>
      <c r="DR164" s="85">
        <f ca="1">VLOOKUP($E164,ETL_Price!$B$5:$CB$187,Main!DR$51,0)</f>
        <v>315.46699999999998</v>
      </c>
      <c r="DS164" s="85">
        <f ca="1">VLOOKUP($E164,ETL_Price!$B$5:$CB$187,Main!DS$51,0)</f>
        <v>175.768</v>
      </c>
      <c r="DT164" s="85">
        <f ca="1">VLOOKUP($E164,ETL_Price!$B$5:$CB$187,Main!DT$51,0)</f>
        <v>224.26779999999999</v>
      </c>
      <c r="DU164" s="85">
        <f ca="1">VLOOKUP($E164,ETL_Price!$B$5:$CB$187,Main!DU$51,0)</f>
        <v>161.18549999999999</v>
      </c>
      <c r="DV164" s="85">
        <f ca="1">VLOOKUP($E164,ETL_Price!$B$5:$CB$187,Main!DV$51,0)</f>
        <v>436.58069999999998</v>
      </c>
      <c r="DW164" s="85">
        <f ca="1">VLOOKUP($E164,ETL_Price!$B$5:$CB$187,Main!DW$51,0)</f>
        <v>10.31</v>
      </c>
      <c r="DX164" s="85">
        <f ca="1">VLOOKUP($E164,ETL_Price!$B$5:$CB$187,Main!DX$51,0)</f>
        <v>15.07</v>
      </c>
      <c r="DY164" s="85">
        <f ca="1">VLOOKUP($E164,ETL_Price!$B$5:$CB$187,Main!DY$51,0)</f>
        <v>7.64</v>
      </c>
      <c r="DZ164" s="85">
        <f ca="1">VLOOKUP($E164,ETL_Price!$B$5:$CB$187,Main!DZ$51,0)</f>
        <v>5.68</v>
      </c>
      <c r="EA164" s="85">
        <f ca="1">VLOOKUP($E164,ETL_Price!$B$5:$CB$187,Main!EA$51,0)</f>
        <v>1283</v>
      </c>
      <c r="EB164" s="85">
        <f ca="1">VLOOKUP($E164,ETL_Price!$B$5:$CB$187,Main!EB$51,0)</f>
        <v>17.041</v>
      </c>
      <c r="EC164" s="85">
        <f ca="1">VLOOKUP($E164,ETL_Price!$B$5:$CB$187,Main!EC$51,0)</f>
        <v>51.88</v>
      </c>
      <c r="ED164" s="85">
        <f ca="1">VLOOKUP($E164,ETL_Price!$B$5:$CB$187,Main!ED$51,0)</f>
        <v>6.6063000000000001</v>
      </c>
      <c r="EE164" s="85">
        <f ca="1">VLOOKUP($E164,ETL_Price!$B$5:$CB$187,Main!EE$51,0)</f>
        <v>107.75</v>
      </c>
      <c r="EF164" s="85">
        <f ca="1">VLOOKUP($E164,ETL_Price!$B$5:$CB$187,Main!EF$51,0)</f>
        <v>1.1766000000000001</v>
      </c>
      <c r="EG164" s="85">
        <f ca="1">VLOOKUP($E164,ETL_Price!$B$5:$CB$187,Main!EG$51,0)</f>
        <v>1.319</v>
      </c>
      <c r="EH164" s="85">
        <f ca="1">VLOOKUP($E164,ETL_Price!$B$5:$CB$187,Main!EH$51,0)</f>
        <v>112.2</v>
      </c>
      <c r="EI164" s="85">
        <f ca="1">VLOOKUP($E164,ETL_Price!$B$5:$CB$187,Main!EI$51,0)</f>
        <v>57.2986</v>
      </c>
      <c r="EJ164" s="85">
        <f ca="1">VLOOKUP($E164,ETL_Price!$B$5:$CB$187,Main!EJ$51,0)</f>
        <v>13.3932</v>
      </c>
      <c r="EK164" s="85">
        <f ca="1">VLOOKUP($E164,ETL_Price!$B$5:$CB$187,Main!EK$51,0)</f>
        <v>3.1604999999999999</v>
      </c>
    </row>
    <row r="165" spans="3:141">
      <c r="C165" s="85">
        <f>MATCH(E165,ETL_Price!$B$5:$B$187,0)</f>
        <v>112</v>
      </c>
      <c r="E165" s="119">
        <f>IF(ISNUMBER(Equities!$C117),Equities!B117,"")</f>
        <v>43024</v>
      </c>
      <c r="F165" s="120">
        <f ca="1">IF(ISNUMBER(OFFSET(INDIRECT($F$50),Main!$C165,1)),OFFSET(INDIRECT($F$50),Main!$C165,1)/100,"")</f>
        <v>0.13560800000000001</v>
      </c>
      <c r="G165" s="120">
        <f ca="1">IF(ISNUMBER(VLOOKUP($E165,ETL_Price!$B$5:$DV$187,G$50,0)),VLOOKUP($E165,ETL_Price!$B$5:$DV$187,G$50,0)/100,"")</f>
        <v>6.9500000000000006E-2</v>
      </c>
      <c r="H165" s="120">
        <f ca="1">IF(ISNUMBER(VLOOKUP($E165,ETL_Price!$B$5:$DV$187,H$50,0)),VLOOKUP($E165,ETL_Price!$B$5:$DV$187,H$50,0)/100,"")</f>
        <v>0.1198</v>
      </c>
      <c r="I165" s="120">
        <f ca="1">IF(ISNUMBER(VLOOKUP($E165,ETL_Price!$B$5:$DV$187,I$50,0)),VLOOKUP($E165,ETL_Price!$B$5:$DV$187,I$50,0)/100,"")</f>
        <v>0.1547</v>
      </c>
      <c r="K165" s="85">
        <f ca="1">IF(ISNUMBER(CORREL(ETL_Rtn!$C116:$C175,ETL_Rtn!E116:E175)),CORREL(ETL_Rtn!$C116:$C175,ETL_Rtn!E116:E175),"")</f>
        <v>0.44436094060878412</v>
      </c>
      <c r="L165" s="85">
        <f ca="1">IF(ISNUMBER(CORREL(ETL_Rtn!$C116:$C175,ETL_Rtn!F116:F175)),CORREL(ETL_Rtn!$C116:$C175,ETL_Rtn!F116:F175),"")</f>
        <v>0.17528483982699908</v>
      </c>
      <c r="M165" s="85">
        <f ca="1">IF(ISNUMBER(CORREL(ETL_Rtn!$C116:$C175,ETL_Rtn!G116:G175)),CORREL(ETL_Rtn!$C116:$C175,ETL_Rtn!G116:G175),"")</f>
        <v>0.67267755687819242</v>
      </c>
      <c r="N165" s="85">
        <f ca="1">IF(ISNUMBER(CORREL(ETL_Rtn!$C116:$C175,ETL_Rtn!H116:H175)),CORREL(ETL_Rtn!$C116:$C175,ETL_Rtn!H116:H175),"")</f>
        <v>0.16297959093985429</v>
      </c>
      <c r="O165" s="85">
        <f ca="1">IF(ISNUMBER(CORREL(ETL_Rtn!$C116:$C175,ETL_Rtn!I116:I175)),CORREL(ETL_Rtn!$C116:$C175,ETL_Rtn!I116:I175),"")</f>
        <v>0.87732573069802511</v>
      </c>
      <c r="P165" s="85">
        <f ca="1">IF(ISNUMBER(CORREL(ETL_Rtn!$C116:$C175,ETL_Rtn!J116:J175)),CORREL(ETL_Rtn!$C116:$C175,ETL_Rtn!J116:J175),"")</f>
        <v>0.82864776919558081</v>
      </c>
      <c r="Q165" s="85">
        <f ca="1">IF(ISNUMBER(CORREL(ETL_Rtn!$C116:$C175,ETL_Rtn!K116:K175)),CORREL(ETL_Rtn!$C116:$C175,ETL_Rtn!K116:K175),"")</f>
        <v>0.71222874575363604</v>
      </c>
      <c r="R165" s="85">
        <f ca="1">IF(ISNUMBER(CORREL(ETL_Rtn!$C116:$C175,ETL_Rtn!L116:L175)),CORREL(ETL_Rtn!$C116:$C175,ETL_Rtn!L116:L175),"")</f>
        <v>0.6292938111746833</v>
      </c>
      <c r="S165" s="85">
        <f ca="1">IF(ISNUMBER(CORREL(ETL_Rtn!$C116:$C175,ETL_Rtn!M116:M175)),CORREL(ETL_Rtn!$C116:$C175,ETL_Rtn!M116:M175),"")</f>
        <v>-0.35298721957674278</v>
      </c>
      <c r="T165" s="85">
        <f ca="1">IF(ISNUMBER(CORREL(ETL_Rtn!$C116:$C175,ETL_Rtn!N116:N175)),CORREL(ETL_Rtn!$C116:$C175,ETL_Rtn!N116:N175),"")</f>
        <v>0.44727997783325169</v>
      </c>
      <c r="U165" s="85">
        <f ca="1">IF(ISNUMBER(CORREL(ETL_Rtn!$C116:$C175,ETL_Rtn!O116:O175)),CORREL(ETL_Rtn!$C116:$C175,ETL_Rtn!O116:O175),"")</f>
        <v>0.23916793150963833</v>
      </c>
      <c r="V165" s="85">
        <f ca="1">IF(ISNUMBER(CORREL(ETL_Rtn!$C116:$C175,ETL_Rtn!P116:P175)),CORREL(ETL_Rtn!$C116:$C175,ETL_Rtn!P116:P175),"")</f>
        <v>0.60816323231349823</v>
      </c>
      <c r="W165" s="85">
        <f ca="1">IF(ISNUMBER(CORREL(ETL_Rtn!$C116:$C175,ETL_Rtn!Q116:Q175)),CORREL(ETL_Rtn!$C116:$C175,ETL_Rtn!Q116:Q175),"")</f>
        <v>-0.22585219515833424</v>
      </c>
      <c r="X165" s="85">
        <f ca="1">IF(ISNUMBER(CORREL(ETL_Rtn!$C116:$C175,ETL_Rtn!R116:R175)),CORREL(ETL_Rtn!$C116:$C175,ETL_Rtn!R116:R175),"")</f>
        <v>9.3092127038426981E-2</v>
      </c>
      <c r="Y165" s="85">
        <f ca="1">IF(ISNUMBER(CORREL(ETL_Rtn!$C116:$C175,ETL_Rtn!S116:S175)),CORREL(ETL_Rtn!$C116:$C175,ETL_Rtn!S116:S175),"")</f>
        <v>0.61433204563966626</v>
      </c>
      <c r="Z165" s="85">
        <f ca="1">IF(ISNUMBER(CORREL(ETL_Rtn!$C116:$C175,ETL_Rtn!T116:T175)),CORREL(ETL_Rtn!$C116:$C175,ETL_Rtn!T116:T175),"")</f>
        <v>0.65963464323381937</v>
      </c>
      <c r="AA165" s="85">
        <f ca="1">IF(ISNUMBER(CORREL(ETL_Rtn!$C116:$C175,ETL_Rtn!U116:U175)),CORREL(ETL_Rtn!$C116:$C175,ETL_Rtn!U116:U175),"")</f>
        <v>0.10682294060414865</v>
      </c>
      <c r="AB165" s="85">
        <f ca="1">IF(ISNUMBER(CORREL(ETL_Rtn!$C116:$C175,ETL_Rtn!V116:V175)),CORREL(ETL_Rtn!$C116:$C175,ETL_Rtn!V116:V175),"")</f>
        <v>-0.47803004877311189</v>
      </c>
      <c r="AC165" s="85">
        <f ca="1">IF(ISNUMBER(CORREL(ETL_Rtn!$C116:$C175,ETL_Rtn!W116:W175)),CORREL(ETL_Rtn!$C116:$C175,ETL_Rtn!W116:W175),"")</f>
        <v>2.6551070717528375E-3</v>
      </c>
      <c r="AD165" s="85">
        <f ca="1">IF(ISNUMBER(CORREL(ETL_Rtn!$C116:$C175,ETL_Rtn!X116:X175)),CORREL(ETL_Rtn!$C116:$C175,ETL_Rtn!X116:X175),"")</f>
        <v>9.1821493037549193E-3</v>
      </c>
      <c r="AE165" s="85">
        <f ca="1">IF(ISNUMBER(CORREL(ETL_Rtn!$C116:$C175,ETL_Rtn!Y116:Y175)),CORREL(ETL_Rtn!$C116:$C175,ETL_Rtn!Y116:Y175),"")</f>
        <v>-3.2808233677942847E-2</v>
      </c>
      <c r="AF165" s="85">
        <f ca="1">IF(ISNUMBER(CORREL(ETL_Rtn!$C116:$C175,ETL_Rtn!Z116:Z175)),CORREL(ETL_Rtn!$C116:$C175,ETL_Rtn!Z116:Z175),"")</f>
        <v>-0.41840760311724728</v>
      </c>
      <c r="AG165" s="85">
        <f ca="1">IF(ISNUMBER(CORREL(ETL_Rtn!$C116:$C175,ETL_Rtn!AA116:AA175)),CORREL(ETL_Rtn!$C116:$C175,ETL_Rtn!AA116:AA175),"")</f>
        <v>-0.43348029046113529</v>
      </c>
      <c r="AH165" s="85">
        <f ca="1">IF(ISNUMBER(CORREL(ETL_Rtn!$C116:$C175,ETL_Rtn!AB116:AB175)),CORREL(ETL_Rtn!$C116:$C175,ETL_Rtn!AB116:AB175),"")</f>
        <v>-0.35528261458647403</v>
      </c>
      <c r="AI165" s="85">
        <f ca="1">IF(ISNUMBER(CORREL(ETL_Rtn!$C116:$C175,ETL_Rtn!AC116:AC175)),CORREL(ETL_Rtn!$C116:$C175,ETL_Rtn!AC116:AC175),"")</f>
        <v>5.8674455641391898E-2</v>
      </c>
      <c r="AJ165" s="85">
        <f ca="1">IF(ISNUMBER(CORREL(ETL_Rtn!$C116:$C175,ETL_Rtn!AD116:AD175)),CORREL(ETL_Rtn!$C116:$C175,ETL_Rtn!AD116:AD175),"")</f>
        <v>0.18290123944565939</v>
      </c>
      <c r="AK165" s="85">
        <f ca="1">IF(ISNUMBER(CORREL(ETL_Rtn!$C116:$C175,ETL_Rtn!AE116:AE175)),CORREL(ETL_Rtn!$C116:$C175,ETL_Rtn!AE116:AE175),"")</f>
        <v>-0.22343482078977778</v>
      </c>
      <c r="AL165" s="85">
        <f ca="1">IF(ISNUMBER(CORREL(ETL_Rtn!$C116:$C175,ETL_Rtn!AF116:AF175)),CORREL(ETL_Rtn!$C116:$C175,ETL_Rtn!AF116:AF175),"")</f>
        <v>-0.23323446908196363</v>
      </c>
      <c r="AM165" s="85">
        <f ca="1">IF(ISNUMBER(CORREL(ETL_Rtn!$C116:$C175,ETL_Rtn!AG116:AG175)),CORREL(ETL_Rtn!$C116:$C175,ETL_Rtn!AG116:AG175),"")</f>
        <v>-8.6121051220505299E-2</v>
      </c>
      <c r="AN165" s="85">
        <f ca="1">IF(ISNUMBER(CORREL(ETL_Rtn!$C116:$C175,ETL_Rtn!AH116:AH175)),CORREL(ETL_Rtn!$C116:$C175,ETL_Rtn!AH116:AH175),"")</f>
        <v>-0.20266597468447747</v>
      </c>
      <c r="AO165" s="85">
        <f ca="1">IF(ISNUMBER(CORREL(ETL_Rtn!$C116:$C175,ETL_Rtn!AI116:AI175)),CORREL(ETL_Rtn!$C116:$C175,ETL_Rtn!AI116:AI175),"")</f>
        <v>-0.24410905252986032</v>
      </c>
      <c r="AP165" s="85">
        <f ca="1">IF(ISNUMBER(CORREL(ETL_Rtn!$C116:$C175,ETL_Rtn!AJ116:AJ175)),CORREL(ETL_Rtn!$C116:$C175,ETL_Rtn!AJ116:AJ175),"")</f>
        <v>-0.1763372270576693</v>
      </c>
      <c r="AQ165" s="85">
        <f ca="1">IF(ISNUMBER(CORREL(ETL_Rtn!$C116:$C175,ETL_Rtn!AK116:AK175)),CORREL(ETL_Rtn!$C116:$C175,ETL_Rtn!AK116:AK175),"")</f>
        <v>-0.21424034701892963</v>
      </c>
      <c r="AR165" s="85">
        <f ca="1">IF(ISNUMBER(CORREL(ETL_Rtn!$C116:$C175,ETL_Rtn!AL116:AL175)),CORREL(ETL_Rtn!$C116:$C175,ETL_Rtn!AL116:AL175),"")</f>
        <v>-0.2449875823907732</v>
      </c>
      <c r="AS165" s="85">
        <f ca="1">IF(ISNUMBER(CORREL(ETL_Rtn!$C116:$C175,ETL_Rtn!AM116:AM175)),CORREL(ETL_Rtn!$C116:$C175,ETL_Rtn!AM116:AM175),"")</f>
        <v>0.33561584936212246</v>
      </c>
      <c r="AT165" s="85">
        <f ca="1">IF(ISNUMBER(CORREL(ETL_Rtn!$C116:$C175,ETL_Rtn!AN116:AN175)),CORREL(ETL_Rtn!$C116:$C175,ETL_Rtn!AN116:AN175),"")</f>
        <v>0.42229495529779731</v>
      </c>
      <c r="AU165" s="85">
        <f ca="1">IF(ISNUMBER(CORREL(ETL_Rtn!$C116:$C175,ETL_Rtn!AO116:AO175)),CORREL(ETL_Rtn!$C116:$C175,ETL_Rtn!AO116:AO175),"")</f>
        <v>-6.9696457663509154E-2</v>
      </c>
      <c r="AV165" s="85">
        <f ca="1">IF(ISNUMBER(CORREL(ETL_Rtn!$C116:$C175,ETL_Rtn!AP116:AP175)),CORREL(ETL_Rtn!$C116:$C175,ETL_Rtn!AP116:AP175),"")</f>
        <v>9.1587280414325067E-2</v>
      </c>
      <c r="AW165" s="85">
        <f ca="1">IF(ISNUMBER(CORREL(ETL_Rtn!$C116:$C175,ETL_Rtn!AQ116:AQ175)),CORREL(ETL_Rtn!$C116:$C175,ETL_Rtn!AQ116:AQ175),"")</f>
        <v>0.10195993060110943</v>
      </c>
      <c r="AX165" s="85">
        <f ca="1">IF(ISNUMBER(CORREL(ETL_Rtn!$C116:$C175,ETL_Rtn!AR116:AR175)),CORREL(ETL_Rtn!$C116:$C175,ETL_Rtn!AR116:AR175),"")</f>
        <v>0.57181182362026195</v>
      </c>
      <c r="AY165" s="85">
        <f ca="1">IF(ISNUMBER(CORREL(ETL_Rtn!$C116:$C175,ETL_Rtn!AS116:AS175)),CORREL(ETL_Rtn!$C116:$C175,ETL_Rtn!AS116:AS175),"")</f>
        <v>-0.2061212719501021</v>
      </c>
      <c r="AZ165" s="85">
        <f ca="1">IF(ISNUMBER(CORREL(ETL_Rtn!$C116:$C175,ETL_Rtn!AT116:AT175)),CORREL(ETL_Rtn!$C116:$C175,ETL_Rtn!AT116:AT175),"")</f>
        <v>-0.12651668808708702</v>
      </c>
      <c r="BA165" s="85">
        <f ca="1">IF(ISNUMBER(CORREL(ETL_Rtn!$C116:$C175,ETL_Rtn!AU116:AU175)),CORREL(ETL_Rtn!$C116:$C175,ETL_Rtn!AU116:AU175),"")</f>
        <v>-0.39074702991802829</v>
      </c>
      <c r="BB165" s="85">
        <f ca="1">IF(ISNUMBER(CORREL(ETL_Rtn!$C116:$C175,ETL_Rtn!AV116:AV175)),CORREL(ETL_Rtn!$C116:$C175,ETL_Rtn!AV116:AV175),"")</f>
        <v>-0.30822750348955336</v>
      </c>
      <c r="BC165" s="85">
        <f ca="1">IF(ISNUMBER(CORREL(ETL_Rtn!$C116:$C175,ETL_Rtn!AW116:AW175)),CORREL(ETL_Rtn!$C116:$C175,ETL_Rtn!AW116:AW175),"")</f>
        <v>-9.059505447422847E-2</v>
      </c>
      <c r="BD165" s="85">
        <f ca="1">IF(ISNUMBER(CORREL(ETL_Rtn!$C116:$C175,ETL_Rtn!AX116:AX175)),CORREL(ETL_Rtn!$C116:$C175,ETL_Rtn!AX116:AX175),"")</f>
        <v>0.11465727603860704</v>
      </c>
      <c r="BE165" s="85">
        <f ca="1">IF(ISNUMBER(CORREL(ETL_Rtn!$C116:$C175,ETL_Rtn!AY116:AY175)),CORREL(ETL_Rtn!$C116:$C175,ETL_Rtn!AY116:AY175),"")</f>
        <v>-0.29360633830660904</v>
      </c>
      <c r="BF165" s="85">
        <f ca="1">IF(ISNUMBER(CORREL(ETL_Rtn!$C116:$C175,ETL_Rtn!AZ116:AZ175)),CORREL(ETL_Rtn!$C116:$C175,ETL_Rtn!AZ116:AZ175),"")</f>
        <v>-0.27553884306109533</v>
      </c>
      <c r="BG165" s="85">
        <f ca="1">IF(ISNUMBER(CORREL(ETL_Rtn!$C116:$C175,ETL_Rtn!BA116:BA175)),CORREL(ETL_Rtn!$C116:$C175,ETL_Rtn!BA116:BA175),"")</f>
        <v>-0.27565387510118594</v>
      </c>
      <c r="BH165" s="85">
        <f ca="1">IF(ISNUMBER(CORREL(ETL_Rtn!$C116:$C175,ETL_Rtn!BB116:BB175)),CORREL(ETL_Rtn!$C116:$C175,ETL_Rtn!BB116:BB175),"")</f>
        <v>-0.29155328335071351</v>
      </c>
      <c r="BI165" s="85">
        <f ca="1">IF(ISNUMBER(CORREL(ETL_Rtn!$C116:$C175,ETL_Rtn!BC116:BC175)),CORREL(ETL_Rtn!$C116:$C175,ETL_Rtn!BC116:BC175),"")</f>
        <v>-0.23206906332673338</v>
      </c>
      <c r="BJ165" s="85">
        <f ca="1">IF(ISNUMBER(CORREL(ETL_Rtn!$C116:$C175,ETL_Rtn!BD116:BD175)),CORREL(ETL_Rtn!$C116:$C175,ETL_Rtn!BD116:BD175),"")</f>
        <v>-0.56672854839942854</v>
      </c>
      <c r="BK165" s="85">
        <f ca="1">IF(ISNUMBER(CORREL(ETL_Rtn!$C116:$C175,ETL_Rtn!BE116:BE175)),CORREL(ETL_Rtn!$C116:$C175,ETL_Rtn!BE116:BE175),"")</f>
        <v>-8.3578393863081094E-2</v>
      </c>
      <c r="BL165" s="85">
        <f ca="1">IF(ISNUMBER(CORREL(ETL_Rtn!$C116:$C175,ETL_Rtn!BF116:BF175)),CORREL(ETL_Rtn!$C116:$C175,ETL_Rtn!BF116:BF175),"")</f>
        <v>0.13030775565379824</v>
      </c>
      <c r="BM165" s="85">
        <f ca="1">IF(ISNUMBER(CORREL(ETL_Rtn!$C116:$C175,ETL_Rtn!BG116:BG175)),CORREL(ETL_Rtn!$C116:$C175,ETL_Rtn!BG116:BG175),"")</f>
        <v>-0.40010655799396083</v>
      </c>
      <c r="BN165" s="85">
        <f ca="1">IF(ISNUMBER(CORREL(ETL_Rtn!$C116:$C175,ETL_Rtn!BH116:BH175)),CORREL(ETL_Rtn!$C116:$C175,ETL_Rtn!BH116:BH175),"")</f>
        <v>-0.18379336450149711</v>
      </c>
      <c r="BO165" s="85">
        <f ca="1">IF(ISNUMBER(CORREL(ETL_Rtn!$C116:$C175,ETL_Rtn!BI116:BI175)),CORREL(ETL_Rtn!$C116:$C175,ETL_Rtn!BI116:BI175),"")</f>
        <v>-0.28081335133766894</v>
      </c>
      <c r="BP165" s="85">
        <f ca="1">IF(ISNUMBER(CORREL(ETL_Rtn!$C116:$C175,ETL_Rtn!BJ116:BJ175)),CORREL(ETL_Rtn!$C116:$C175,ETL_Rtn!BJ116:BJ175),"")</f>
        <v>-0.3873432982830709</v>
      </c>
      <c r="BQ165" s="85">
        <f ca="1">IF(ISNUMBER(CORREL(ETL_Rtn!$C116:$C175,ETL_Rtn!BK116:BK175)),CORREL(ETL_Rtn!$C116:$C175,ETL_Rtn!BK116:BK175),"")</f>
        <v>0.32565611486066565</v>
      </c>
      <c r="BR165" s="85">
        <f ca="1">IF(ISNUMBER(CORREL(ETL_Rtn!$C116:$C175,ETL_Rtn!BL116:BL175)),CORREL(ETL_Rtn!$C116:$C175,ETL_Rtn!BL116:BL175),"")</f>
        <v>0.34789146029630769</v>
      </c>
      <c r="BS165" s="85">
        <f ca="1">IF(ISNUMBER(CORREL(ETL_Rtn!$C116:$C175,ETL_Rtn!BM116:BM175)),CORREL(ETL_Rtn!$C116:$C175,ETL_Rtn!BM116:BM175),"")</f>
        <v>-0.194413751966027</v>
      </c>
      <c r="BT165" s="85">
        <f ca="1">IF(ISNUMBER(CORREL(ETL_Rtn!$C116:$C175,ETL_Rtn!BN116:BN175)),CORREL(ETL_Rtn!$C116:$C175,ETL_Rtn!BN116:BN175),"")</f>
        <v>0.31750256722227349</v>
      </c>
      <c r="BU165" s="85">
        <f ca="1">IF(ISNUMBER(CORREL(ETL_Rtn!$C116:$C175,ETL_Rtn!BO116:BO175)),CORREL(ETL_Rtn!$C116:$C175,ETL_Rtn!BO116:BO175),"")</f>
        <v>6.1153669166063573E-2</v>
      </c>
      <c r="BV165" s="85">
        <f ca="1">IF(ISNUMBER(CORREL(ETL_Rtn!$C116:$C175,ETL_Rtn!BP116:BP175)),CORREL(ETL_Rtn!$C116:$C175,ETL_Rtn!BP116:BP175),"")</f>
        <v>0.16729778559191658</v>
      </c>
      <c r="BW165" s="85">
        <f ca="1">IF(ISNUMBER(CORREL(ETL_Rtn!$C116:$C175,ETL_Rtn!BQ116:BQ175)),CORREL(ETL_Rtn!$C116:$C175,ETL_Rtn!BQ116:BQ175),"")</f>
        <v>-0.35813820847315597</v>
      </c>
      <c r="BY165" s="85">
        <f ca="1">VLOOKUP($E165,ETL_Price!$B$5:$CB$187,Main!BY$51,0)</f>
        <v>2557.64</v>
      </c>
      <c r="BZ165" s="85">
        <f ca="1">VLOOKUP($E165,ETL_Price!$B$5:$CB$187,Main!BZ$51,0)</f>
        <v>3606.27</v>
      </c>
      <c r="CA165" s="85">
        <f ca="1">VLOOKUP($E165,ETL_Price!$B$5:$CB$187,Main!CA$51,0)</f>
        <v>76891.839999999997</v>
      </c>
      <c r="CB165" s="85">
        <f ca="1">VLOOKUP($E165,ETL_Price!$B$5:$CB$187,Main!CB$51,0)</f>
        <v>21255.56</v>
      </c>
      <c r="CC165" s="85">
        <f ca="1">VLOOKUP($E165,ETL_Price!$B$5:$CB$187,Main!CC$51,0)</f>
        <v>28692.799999999999</v>
      </c>
      <c r="CD165" s="85">
        <f ca="1">VLOOKUP($E165,ETL_Price!$B$5:$CB$187,Main!CD$51,0)</f>
        <v>11602.92</v>
      </c>
      <c r="CE165" s="85">
        <f ca="1">VLOOKUP($E165,ETL_Price!$B$5:$CB$187,Main!CE$51,0)</f>
        <v>2101.77</v>
      </c>
      <c r="CF165" s="85">
        <f ca="1">VLOOKUP($E165,ETL_Price!$B$5:$CB$187,Main!CF$51,0)</f>
        <v>2376.56</v>
      </c>
      <c r="CG165" s="85">
        <f ca="1">VLOOKUP($E165,ETL_Price!$B$5:$CB$187,Main!CG$51,0)</f>
        <v>210.88030000000001</v>
      </c>
      <c r="CH165" s="85">
        <f ca="1">VLOOKUP($E165,ETL_Price!$B$5:$CB$187,Main!CH$51,0)</f>
        <v>266.83999999999997</v>
      </c>
      <c r="CI165" s="85">
        <f ca="1">VLOOKUP($E165,ETL_Price!$B$5:$CB$187,Main!CI$51,0)</f>
        <v>252.56</v>
      </c>
      <c r="CJ165" s="85">
        <f ca="1">VLOOKUP($E165,ETL_Price!$B$5:$CB$187,Main!CJ$51,0)</f>
        <v>226.02</v>
      </c>
      <c r="CK165" s="85">
        <f ca="1">VLOOKUP($E165,ETL_Price!$B$5:$CB$187,Main!CK$51,0)</f>
        <v>230.9725</v>
      </c>
      <c r="CL165" s="85">
        <f ca="1">VLOOKUP($E165,ETL_Price!$B$5:$CB$187,Main!CL$51,0)</f>
        <v>227.5667</v>
      </c>
      <c r="CM165" s="85">
        <f ca="1">VLOOKUP($E165,ETL_Price!$B$5:$CB$187,Main!CM$51,0)</f>
        <v>122.1331</v>
      </c>
      <c r="CN165" s="85">
        <f ca="1">VLOOKUP($E165,ETL_Price!$B$5:$CB$187,Main!CN$51,0)</f>
        <v>210.56639999999999</v>
      </c>
      <c r="CO165" s="85">
        <f ca="1">VLOOKUP($E165,ETL_Price!$B$5:$CB$187,Main!CO$51,0)</f>
        <v>69.58</v>
      </c>
      <c r="CP165" s="85">
        <f ca="1">VLOOKUP($E165,ETL_Price!$B$5:$CB$187,Main!CP$51,0)</f>
        <v>130.43</v>
      </c>
      <c r="CQ165" s="85">
        <f ca="1">VLOOKUP($E165,ETL_Price!$B$5:$CB$187,Main!CQ$51,0)</f>
        <v>481.09100000000001</v>
      </c>
      <c r="CR165" s="85">
        <f ca="1">VLOOKUP($E165,ETL_Price!$B$5:$CB$187,Main!CR$51,0)</f>
        <v>217.1721</v>
      </c>
      <c r="CS165" s="85">
        <f ca="1">VLOOKUP($E165,ETL_Price!$B$5:$CB$187,Main!CS$51,0)</f>
        <v>254.9812</v>
      </c>
      <c r="CT165" s="85">
        <f ca="1">VLOOKUP($E165,ETL_Price!$B$5:$CB$187,Main!CT$51,0)</f>
        <v>2042.54</v>
      </c>
      <c r="CU165" s="85">
        <f ca="1">VLOOKUP($E165,ETL_Price!$B$5:$CB$187,Main!CU$51,0)</f>
        <v>2200.3200000000002</v>
      </c>
      <c r="CV165" s="85">
        <f ca="1">VLOOKUP($E165,ETL_Price!$B$5:$CB$187,Main!CV$51,0)</f>
        <v>2880.77</v>
      </c>
      <c r="CW165" s="85">
        <f ca="1">VLOOKUP($E165,ETL_Price!$B$5:$CB$187,Main!CW$51,0)</f>
        <v>149.1902</v>
      </c>
      <c r="CX165" s="85">
        <f ca="1">VLOOKUP($E165,ETL_Price!$B$5:$CB$187,Main!CX$51,0)</f>
        <v>1303.5833</v>
      </c>
      <c r="CY165" s="85">
        <f ca="1">VLOOKUP($E165,ETL_Price!$B$5:$CB$187,Main!CY$51,0)</f>
        <v>214.9033</v>
      </c>
      <c r="CZ165" s="85">
        <f ca="1">VLOOKUP($E165,ETL_Price!$B$5:$CB$187,Main!CZ$51,0)</f>
        <v>191.68430000000001</v>
      </c>
      <c r="DA165" s="85">
        <f ca="1">VLOOKUP($E165,ETL_Price!$B$5:$CB$187,Main!DA$51,0)</f>
        <v>286.77460000000002</v>
      </c>
      <c r="DB165" s="85">
        <f ca="1">VLOOKUP($E165,ETL_Price!$B$5:$CB$187,Main!DB$51,0)</f>
        <v>204.34379999999999</v>
      </c>
      <c r="DC165" s="85">
        <f ca="1">VLOOKUP($E165,ETL_Price!$B$5:$CB$187,Main!DC$51,0)</f>
        <v>203.81489999999999</v>
      </c>
      <c r="DD165" s="85">
        <f ca="1">VLOOKUP($E165,ETL_Price!$B$5:$CB$187,Main!DD$51,0)</f>
        <v>225.9359</v>
      </c>
      <c r="DE165" s="85">
        <f ca="1">VLOOKUP($E165,ETL_Price!$B$5:$CB$187,Main!DE$51,0)</f>
        <v>220.51220000000001</v>
      </c>
      <c r="DF165" s="85">
        <f ca="1">VLOOKUP($E165,ETL_Price!$B$5:$CB$187,Main!DF$51,0)</f>
        <v>285.87670000000003</v>
      </c>
      <c r="DG165" s="85">
        <f ca="1">VLOOKUP($E165,ETL_Price!$B$5:$CB$187,Main!DG$51,0)</f>
        <v>2.3033999999999999</v>
      </c>
      <c r="DH165" s="85">
        <f ca="1">VLOOKUP($E165,ETL_Price!$B$5:$CB$187,Main!DH$51,0)</f>
        <v>0.372</v>
      </c>
      <c r="DI165" s="85">
        <f ca="1">VLOOKUP($E165,ETL_Price!$B$5:$CB$187,Main!DI$51,0)</f>
        <v>1.7498</v>
      </c>
      <c r="DJ165" s="85">
        <f ca="1">VLOOKUP($E165,ETL_Price!$B$5:$CB$187,Main!DJ$51,0)</f>
        <v>1.8460000000000001</v>
      </c>
      <c r="DK165" s="85">
        <f ca="1">VLOOKUP($E165,ETL_Price!$B$5:$CB$187,Main!DK$51,0)</f>
        <v>2.2923999999999998</v>
      </c>
      <c r="DL165" s="85">
        <f ca="1">VLOOKUP($E165,ETL_Price!$B$5:$CB$187,Main!DL$51,0)</f>
        <v>1.375</v>
      </c>
      <c r="DM165" s="85">
        <f ca="1">VLOOKUP($E165,ETL_Price!$B$5:$CB$187,Main!DM$51,0)</f>
        <v>41.486199999999997</v>
      </c>
      <c r="DN165" s="85">
        <f ca="1">VLOOKUP($E165,ETL_Price!$B$5:$CB$187,Main!DN$51,0)</f>
        <v>-2.81</v>
      </c>
      <c r="DO165" s="85">
        <f ca="1">VLOOKUP($E165,ETL_Price!$B$5:$CB$187,Main!DO$51,0)</f>
        <v>242.40199999999999</v>
      </c>
      <c r="DP165" s="85">
        <f ca="1">VLOOKUP($E165,ETL_Price!$B$5:$CB$187,Main!DP$51,0)</f>
        <v>133.44999999999999</v>
      </c>
      <c r="DQ165" s="85">
        <f ca="1">VLOOKUP($E165,ETL_Price!$B$5:$CB$187,Main!DQ$51,0)</f>
        <v>54.241999999999997</v>
      </c>
      <c r="DR165" s="85">
        <f ca="1">VLOOKUP($E165,ETL_Price!$B$5:$CB$187,Main!DR$51,0)</f>
        <v>317.86099999999999</v>
      </c>
      <c r="DS165" s="85">
        <f ca="1">VLOOKUP($E165,ETL_Price!$B$5:$CB$187,Main!DS$51,0)</f>
        <v>177.51</v>
      </c>
      <c r="DT165" s="85">
        <f ca="1">VLOOKUP($E165,ETL_Price!$B$5:$CB$187,Main!DT$51,0)</f>
        <v>225.584</v>
      </c>
      <c r="DU165" s="85">
        <f ca="1">VLOOKUP($E165,ETL_Price!$B$5:$CB$187,Main!DU$51,0)</f>
        <v>162.05879999999999</v>
      </c>
      <c r="DV165" s="85">
        <f ca="1">VLOOKUP($E165,ETL_Price!$B$5:$CB$187,Main!DV$51,0)</f>
        <v>439.64440000000002</v>
      </c>
      <c r="DW165" s="85">
        <f ca="1">VLOOKUP($E165,ETL_Price!$B$5:$CB$187,Main!DW$51,0)</f>
        <v>9.91</v>
      </c>
      <c r="DX165" s="85">
        <f ca="1">VLOOKUP($E165,ETL_Price!$B$5:$CB$187,Main!DX$51,0)</f>
        <v>15.39</v>
      </c>
      <c r="DY165" s="85">
        <f ca="1">VLOOKUP($E165,ETL_Price!$B$5:$CB$187,Main!DY$51,0)</f>
        <v>7.72</v>
      </c>
      <c r="DZ165" s="85">
        <f ca="1">VLOOKUP($E165,ETL_Price!$B$5:$CB$187,Main!DZ$51,0)</f>
        <v>5.4275000000000002</v>
      </c>
      <c r="EA165" s="85">
        <f ca="1">VLOOKUP($E165,ETL_Price!$B$5:$CB$187,Main!EA$51,0)</f>
        <v>1299.9000000000001</v>
      </c>
      <c r="EB165" s="85">
        <f ca="1">VLOOKUP($E165,ETL_Price!$B$5:$CB$187,Main!EB$51,0)</f>
        <v>17.369</v>
      </c>
      <c r="EC165" s="85">
        <f ca="1">VLOOKUP($E165,ETL_Price!$B$5:$CB$187,Main!EC$51,0)</f>
        <v>51.87</v>
      </c>
      <c r="ED165" s="85">
        <f ca="1">VLOOKUP($E165,ETL_Price!$B$5:$CB$187,Main!ED$51,0)</f>
        <v>6.5829000000000004</v>
      </c>
      <c r="EE165" s="85">
        <f ca="1">VLOOKUP($E165,ETL_Price!$B$5:$CB$187,Main!EE$51,0)</f>
        <v>107.92</v>
      </c>
      <c r="EF165" s="85">
        <f ca="1">VLOOKUP($E165,ETL_Price!$B$5:$CB$187,Main!EF$51,0)</f>
        <v>1.1796</v>
      </c>
      <c r="EG165" s="85">
        <f ca="1">VLOOKUP($E165,ETL_Price!$B$5:$CB$187,Main!EG$51,0)</f>
        <v>1.3250999999999999</v>
      </c>
      <c r="EH165" s="85">
        <f ca="1">VLOOKUP($E165,ETL_Price!$B$5:$CB$187,Main!EH$51,0)</f>
        <v>112.19</v>
      </c>
      <c r="EI165" s="85">
        <f ca="1">VLOOKUP($E165,ETL_Price!$B$5:$CB$187,Main!EI$51,0)</f>
        <v>57.317700000000002</v>
      </c>
      <c r="EJ165" s="85">
        <f ca="1">VLOOKUP($E165,ETL_Price!$B$5:$CB$187,Main!EJ$51,0)</f>
        <v>13.3148</v>
      </c>
      <c r="EK165" s="85">
        <f ca="1">VLOOKUP($E165,ETL_Price!$B$5:$CB$187,Main!EK$51,0)</f>
        <v>3.1697000000000002</v>
      </c>
    </row>
    <row r="166" spans="3:141">
      <c r="C166" s="85">
        <f>MATCH(E166,ETL_Price!$B$5:$B$187,0)</f>
        <v>113</v>
      </c>
      <c r="E166" s="119">
        <f>IF(ISNUMBER(Equities!$C118),Equities!B118,"")</f>
        <v>43021</v>
      </c>
      <c r="F166" s="120">
        <f ca="1">IF(ISNUMBER(OFFSET(INDIRECT($F$50),Main!$C166,1)),OFFSET(INDIRECT($F$50),Main!$C166,1)/100,"")</f>
        <v>0.14092499999999999</v>
      </c>
      <c r="G166" s="120">
        <f ca="1">IF(ISNUMBER(VLOOKUP($E166,ETL_Price!$B$5:$DV$187,G$50,0)),VLOOKUP($E166,ETL_Price!$B$5:$DV$187,G$50,0)/100,"")</f>
        <v>6.9599999999999995E-2</v>
      </c>
      <c r="H166" s="120">
        <f ca="1">IF(ISNUMBER(VLOOKUP($E166,ETL_Price!$B$5:$DV$187,H$50,0)),VLOOKUP($E166,ETL_Price!$B$5:$DV$187,H$50,0)/100,"")</f>
        <v>0.1191</v>
      </c>
      <c r="I166" s="120">
        <f ca="1">IF(ISNUMBER(VLOOKUP($E166,ETL_Price!$B$5:$DV$187,I$50,0)),VLOOKUP($E166,ETL_Price!$B$5:$DV$187,I$50,0)/100,"")</f>
        <v>0.1542</v>
      </c>
      <c r="K166" s="85">
        <f ca="1">IF(ISNUMBER(CORREL(ETL_Rtn!$C117:$C176,ETL_Rtn!E117:E176)),CORREL(ETL_Rtn!$C117:$C176,ETL_Rtn!E117:E176),"")</f>
        <v>0.44300996238416768</v>
      </c>
      <c r="L166" s="85">
        <f ca="1">IF(ISNUMBER(CORREL(ETL_Rtn!$C117:$C176,ETL_Rtn!F117:F176)),CORREL(ETL_Rtn!$C117:$C176,ETL_Rtn!F117:F176),"")</f>
        <v>0.17890516508847198</v>
      </c>
      <c r="M166" s="85">
        <f ca="1">IF(ISNUMBER(CORREL(ETL_Rtn!$C117:$C176,ETL_Rtn!G117:G176)),CORREL(ETL_Rtn!$C117:$C176,ETL_Rtn!G117:G176),"")</f>
        <v>0.67885534697711525</v>
      </c>
      <c r="N166" s="85">
        <f ca="1">IF(ISNUMBER(CORREL(ETL_Rtn!$C117:$C176,ETL_Rtn!H117:H176)),CORREL(ETL_Rtn!$C117:$C176,ETL_Rtn!H117:H176),"")</f>
        <v>0.15734310100774265</v>
      </c>
      <c r="O166" s="85">
        <f ca="1">IF(ISNUMBER(CORREL(ETL_Rtn!$C117:$C176,ETL_Rtn!I117:I176)),CORREL(ETL_Rtn!$C117:$C176,ETL_Rtn!I117:I176),"")</f>
        <v>0.88455032929376043</v>
      </c>
      <c r="P166" s="85">
        <f ca="1">IF(ISNUMBER(CORREL(ETL_Rtn!$C117:$C176,ETL_Rtn!J117:J176)),CORREL(ETL_Rtn!$C117:$C176,ETL_Rtn!J117:J176),"")</f>
        <v>0.8284696425632555</v>
      </c>
      <c r="Q166" s="85">
        <f ca="1">IF(ISNUMBER(CORREL(ETL_Rtn!$C117:$C176,ETL_Rtn!K117:K176)),CORREL(ETL_Rtn!$C117:$C176,ETL_Rtn!K117:K176),"")</f>
        <v>0.71142875123800198</v>
      </c>
      <c r="R166" s="85">
        <f ca="1">IF(ISNUMBER(CORREL(ETL_Rtn!$C117:$C176,ETL_Rtn!L117:L176)),CORREL(ETL_Rtn!$C117:$C176,ETL_Rtn!L117:L176),"")</f>
        <v>0.63509256573314465</v>
      </c>
      <c r="S166" s="85">
        <f ca="1">IF(ISNUMBER(CORREL(ETL_Rtn!$C117:$C176,ETL_Rtn!M117:M176)),CORREL(ETL_Rtn!$C117:$C176,ETL_Rtn!M117:M176),"")</f>
        <v>-0.35475847445093878</v>
      </c>
      <c r="T166" s="85">
        <f ca="1">IF(ISNUMBER(CORREL(ETL_Rtn!$C117:$C176,ETL_Rtn!N117:N176)),CORREL(ETL_Rtn!$C117:$C176,ETL_Rtn!N117:N176),"")</f>
        <v>0.45576395192788988</v>
      </c>
      <c r="U166" s="85">
        <f ca="1">IF(ISNUMBER(CORREL(ETL_Rtn!$C117:$C176,ETL_Rtn!O117:O176)),CORREL(ETL_Rtn!$C117:$C176,ETL_Rtn!O117:O176),"")</f>
        <v>0.23994652812259565</v>
      </c>
      <c r="V166" s="85">
        <f ca="1">IF(ISNUMBER(CORREL(ETL_Rtn!$C117:$C176,ETL_Rtn!P117:P176)),CORREL(ETL_Rtn!$C117:$C176,ETL_Rtn!P117:P176),"")</f>
        <v>0.61558129945001139</v>
      </c>
      <c r="W166" s="85">
        <f ca="1">IF(ISNUMBER(CORREL(ETL_Rtn!$C117:$C176,ETL_Rtn!Q117:Q176)),CORREL(ETL_Rtn!$C117:$C176,ETL_Rtn!Q117:Q176),"")</f>
        <v>-0.22061128804344421</v>
      </c>
      <c r="X166" s="85">
        <f ca="1">IF(ISNUMBER(CORREL(ETL_Rtn!$C117:$C176,ETL_Rtn!R117:R176)),CORREL(ETL_Rtn!$C117:$C176,ETL_Rtn!R117:R176),"")</f>
        <v>0.100686090976652</v>
      </c>
      <c r="Y166" s="85">
        <f ca="1">IF(ISNUMBER(CORREL(ETL_Rtn!$C117:$C176,ETL_Rtn!S117:S176)),CORREL(ETL_Rtn!$C117:$C176,ETL_Rtn!S117:S176),"")</f>
        <v>0.61294504288692342</v>
      </c>
      <c r="Z166" s="85">
        <f ca="1">IF(ISNUMBER(CORREL(ETL_Rtn!$C117:$C176,ETL_Rtn!T117:T176)),CORREL(ETL_Rtn!$C117:$C176,ETL_Rtn!T117:T176),"")</f>
        <v>0.65923680027471709</v>
      </c>
      <c r="AA166" s="85">
        <f ca="1">IF(ISNUMBER(CORREL(ETL_Rtn!$C117:$C176,ETL_Rtn!U117:U176)),CORREL(ETL_Rtn!$C117:$C176,ETL_Rtn!U117:U176),"")</f>
        <v>9.7421402738750468E-2</v>
      </c>
      <c r="AB166" s="85">
        <f ca="1">IF(ISNUMBER(CORREL(ETL_Rtn!$C117:$C176,ETL_Rtn!V117:V176)),CORREL(ETL_Rtn!$C117:$C176,ETL_Rtn!V117:V176),"")</f>
        <v>-0.47895033576722873</v>
      </c>
      <c r="AC166" s="85">
        <f ca="1">IF(ISNUMBER(CORREL(ETL_Rtn!$C117:$C176,ETL_Rtn!W117:W176)),CORREL(ETL_Rtn!$C117:$C176,ETL_Rtn!W117:W176),"")</f>
        <v>5.671724665256863E-3</v>
      </c>
      <c r="AD166" s="85">
        <f ca="1">IF(ISNUMBER(CORREL(ETL_Rtn!$C117:$C176,ETL_Rtn!X117:X176)),CORREL(ETL_Rtn!$C117:$C176,ETL_Rtn!X117:X176),"")</f>
        <v>8.81690567211218E-3</v>
      </c>
      <c r="AE166" s="85">
        <f ca="1">IF(ISNUMBER(CORREL(ETL_Rtn!$C117:$C176,ETL_Rtn!Y117:Y176)),CORREL(ETL_Rtn!$C117:$C176,ETL_Rtn!Y117:Y176),"")</f>
        <v>-2.5113900931874173E-2</v>
      </c>
      <c r="AF166" s="85">
        <f ca="1">IF(ISNUMBER(CORREL(ETL_Rtn!$C117:$C176,ETL_Rtn!Z117:Z176)),CORREL(ETL_Rtn!$C117:$C176,ETL_Rtn!Z117:Z176),"")</f>
        <v>-0.41782417911066255</v>
      </c>
      <c r="AG166" s="85">
        <f ca="1">IF(ISNUMBER(CORREL(ETL_Rtn!$C117:$C176,ETL_Rtn!AA117:AA176)),CORREL(ETL_Rtn!$C117:$C176,ETL_Rtn!AA117:AA176),"")</f>
        <v>-0.43262980463542278</v>
      </c>
      <c r="AH166" s="85">
        <f ca="1">IF(ISNUMBER(CORREL(ETL_Rtn!$C117:$C176,ETL_Rtn!AB117:AB176)),CORREL(ETL_Rtn!$C117:$C176,ETL_Rtn!AB117:AB176),"")</f>
        <v>-0.35233723290416608</v>
      </c>
      <c r="AI166" s="85">
        <f ca="1">IF(ISNUMBER(CORREL(ETL_Rtn!$C117:$C176,ETL_Rtn!AC117:AC176)),CORREL(ETL_Rtn!$C117:$C176,ETL_Rtn!AC117:AC176),"")</f>
        <v>6.1490590057204322E-2</v>
      </c>
      <c r="AJ166" s="85">
        <f ca="1">IF(ISNUMBER(CORREL(ETL_Rtn!$C117:$C176,ETL_Rtn!AD117:AD176)),CORREL(ETL_Rtn!$C117:$C176,ETL_Rtn!AD117:AD176),"")</f>
        <v>0.18862738874774576</v>
      </c>
      <c r="AK166" s="85">
        <f ca="1">IF(ISNUMBER(CORREL(ETL_Rtn!$C117:$C176,ETL_Rtn!AE117:AE176)),CORREL(ETL_Rtn!$C117:$C176,ETL_Rtn!AE117:AE176),"")</f>
        <v>-0.24505197113435337</v>
      </c>
      <c r="AL166" s="85">
        <f ca="1">IF(ISNUMBER(CORREL(ETL_Rtn!$C117:$C176,ETL_Rtn!AF117:AF176)),CORREL(ETL_Rtn!$C117:$C176,ETL_Rtn!AF117:AF176),"")</f>
        <v>-0.25413166915201013</v>
      </c>
      <c r="AM166" s="85">
        <f ca="1">IF(ISNUMBER(CORREL(ETL_Rtn!$C117:$C176,ETL_Rtn!AG117:AG176)),CORREL(ETL_Rtn!$C117:$C176,ETL_Rtn!AG117:AG176),"")</f>
        <v>-0.10454719145336812</v>
      </c>
      <c r="AN166" s="85">
        <f ca="1">IF(ISNUMBER(CORREL(ETL_Rtn!$C117:$C176,ETL_Rtn!AH117:AH176)),CORREL(ETL_Rtn!$C117:$C176,ETL_Rtn!AH117:AH176),"")</f>
        <v>-0.21803069664570116</v>
      </c>
      <c r="AO166" s="85">
        <f ca="1">IF(ISNUMBER(CORREL(ETL_Rtn!$C117:$C176,ETL_Rtn!AI117:AI176)),CORREL(ETL_Rtn!$C117:$C176,ETL_Rtn!AI117:AI176),"")</f>
        <v>-0.26358234471171399</v>
      </c>
      <c r="AP166" s="85">
        <f ca="1">IF(ISNUMBER(CORREL(ETL_Rtn!$C117:$C176,ETL_Rtn!AJ117:AJ176)),CORREL(ETL_Rtn!$C117:$C176,ETL_Rtn!AJ117:AJ176),"")</f>
        <v>-0.19585789402060522</v>
      </c>
      <c r="AQ166" s="85">
        <f ca="1">IF(ISNUMBER(CORREL(ETL_Rtn!$C117:$C176,ETL_Rtn!AK117:AK176)),CORREL(ETL_Rtn!$C117:$C176,ETL_Rtn!AK117:AK176),"")</f>
        <v>-0.23510948790909492</v>
      </c>
      <c r="AR166" s="85">
        <f ca="1">IF(ISNUMBER(CORREL(ETL_Rtn!$C117:$C176,ETL_Rtn!AL117:AL176)),CORREL(ETL_Rtn!$C117:$C176,ETL_Rtn!AL117:AL176),"")</f>
        <v>-0.26786281021609226</v>
      </c>
      <c r="AS166" s="85">
        <f ca="1">IF(ISNUMBER(CORREL(ETL_Rtn!$C117:$C176,ETL_Rtn!AM117:AM176)),CORREL(ETL_Rtn!$C117:$C176,ETL_Rtn!AM117:AM176),"")</f>
        <v>0.33247532190793205</v>
      </c>
      <c r="AT166" s="85">
        <f ca="1">IF(ISNUMBER(CORREL(ETL_Rtn!$C117:$C176,ETL_Rtn!AN117:AN176)),CORREL(ETL_Rtn!$C117:$C176,ETL_Rtn!AN117:AN176),"")</f>
        <v>0.46058361686276389</v>
      </c>
      <c r="AU166" s="85">
        <f ca="1">IF(ISNUMBER(CORREL(ETL_Rtn!$C117:$C176,ETL_Rtn!AO117:AO176)),CORREL(ETL_Rtn!$C117:$C176,ETL_Rtn!AO117:AO176),"")</f>
        <v>-5.6776156844916291E-2</v>
      </c>
      <c r="AV166" s="85">
        <f ca="1">IF(ISNUMBER(CORREL(ETL_Rtn!$C117:$C176,ETL_Rtn!AP117:AP176)),CORREL(ETL_Rtn!$C117:$C176,ETL_Rtn!AP117:AP176),"")</f>
        <v>0.10405319554730021</v>
      </c>
      <c r="AW166" s="85">
        <f ca="1">IF(ISNUMBER(CORREL(ETL_Rtn!$C117:$C176,ETL_Rtn!AQ117:AQ176)),CORREL(ETL_Rtn!$C117:$C176,ETL_Rtn!AQ117:AQ176),"")</f>
        <v>9.6375611644414327E-2</v>
      </c>
      <c r="AX166" s="85">
        <f ca="1">IF(ISNUMBER(CORREL(ETL_Rtn!$C117:$C176,ETL_Rtn!AR117:AR176)),CORREL(ETL_Rtn!$C117:$C176,ETL_Rtn!AR117:AR176),"")</f>
        <v>0.57982468584015501</v>
      </c>
      <c r="AY166" s="85">
        <f ca="1">IF(ISNUMBER(CORREL(ETL_Rtn!$C117:$C176,ETL_Rtn!AS117:AS176)),CORREL(ETL_Rtn!$C117:$C176,ETL_Rtn!AS117:AS176),"")</f>
        <v>-0.20368019685482078</v>
      </c>
      <c r="AZ166" s="85">
        <f ca="1">IF(ISNUMBER(CORREL(ETL_Rtn!$C117:$C176,ETL_Rtn!AT117:AT176)),CORREL(ETL_Rtn!$C117:$C176,ETL_Rtn!AT117:AT176),"")</f>
        <v>-0.12946892651087796</v>
      </c>
      <c r="BA166" s="85">
        <f ca="1">IF(ISNUMBER(CORREL(ETL_Rtn!$C117:$C176,ETL_Rtn!AU117:AU176)),CORREL(ETL_Rtn!$C117:$C176,ETL_Rtn!AU117:AU176),"")</f>
        <v>-0.39313881499185011</v>
      </c>
      <c r="BB166" s="85">
        <f ca="1">IF(ISNUMBER(CORREL(ETL_Rtn!$C117:$C176,ETL_Rtn!AV117:AV176)),CORREL(ETL_Rtn!$C117:$C176,ETL_Rtn!AV117:AV176),"")</f>
        <v>-0.30495604838432366</v>
      </c>
      <c r="BC166" s="85">
        <f ca="1">IF(ISNUMBER(CORREL(ETL_Rtn!$C117:$C176,ETL_Rtn!AW117:AW176)),CORREL(ETL_Rtn!$C117:$C176,ETL_Rtn!AW117:AW176),"")</f>
        <v>-9.0765960963127501E-2</v>
      </c>
      <c r="BD166" s="85">
        <f ca="1">IF(ISNUMBER(CORREL(ETL_Rtn!$C117:$C176,ETL_Rtn!AX117:AX176)),CORREL(ETL_Rtn!$C117:$C176,ETL_Rtn!AX117:AX176),"")</f>
        <v>0.1210083752080706</v>
      </c>
      <c r="BE166" s="85">
        <f ca="1">IF(ISNUMBER(CORREL(ETL_Rtn!$C117:$C176,ETL_Rtn!AY117:AY176)),CORREL(ETL_Rtn!$C117:$C176,ETL_Rtn!AY117:AY176),"")</f>
        <v>-0.29833726518758358</v>
      </c>
      <c r="BF166" s="85">
        <f ca="1">IF(ISNUMBER(CORREL(ETL_Rtn!$C117:$C176,ETL_Rtn!AZ117:AZ176)),CORREL(ETL_Rtn!$C117:$C176,ETL_Rtn!AZ117:AZ176),"")</f>
        <v>-0.30452341029099833</v>
      </c>
      <c r="BG166" s="85">
        <f ca="1">IF(ISNUMBER(CORREL(ETL_Rtn!$C117:$C176,ETL_Rtn!BA117:BA176)),CORREL(ETL_Rtn!$C117:$C176,ETL_Rtn!BA117:BA176),"")</f>
        <v>-0.31179951370338199</v>
      </c>
      <c r="BH166" s="85">
        <f ca="1">IF(ISNUMBER(CORREL(ETL_Rtn!$C117:$C176,ETL_Rtn!BB117:BB176)),CORREL(ETL_Rtn!$C117:$C176,ETL_Rtn!BB117:BB176),"")</f>
        <v>-0.30875188559213101</v>
      </c>
      <c r="BI166" s="85">
        <f ca="1">IF(ISNUMBER(CORREL(ETL_Rtn!$C117:$C176,ETL_Rtn!BC117:BC176)),CORREL(ETL_Rtn!$C117:$C176,ETL_Rtn!BC117:BC176),"")</f>
        <v>-0.25056848056529163</v>
      </c>
      <c r="BJ166" s="85">
        <f ca="1">IF(ISNUMBER(CORREL(ETL_Rtn!$C117:$C176,ETL_Rtn!BD117:BD176)),CORREL(ETL_Rtn!$C117:$C176,ETL_Rtn!BD117:BD176),"")</f>
        <v>-0.59784567515418996</v>
      </c>
      <c r="BK166" s="85">
        <f ca="1">IF(ISNUMBER(CORREL(ETL_Rtn!$C117:$C176,ETL_Rtn!BE117:BE176)),CORREL(ETL_Rtn!$C117:$C176,ETL_Rtn!BE117:BE176),"")</f>
        <v>-0.1031243061021298</v>
      </c>
      <c r="BL166" s="85">
        <f ca="1">IF(ISNUMBER(CORREL(ETL_Rtn!$C117:$C176,ETL_Rtn!BF117:BF176)),CORREL(ETL_Rtn!$C117:$C176,ETL_Rtn!BF117:BF176),"")</f>
        <v>0.130070108824345</v>
      </c>
      <c r="BM166" s="85">
        <f ca="1">IF(ISNUMBER(CORREL(ETL_Rtn!$C117:$C176,ETL_Rtn!BG117:BG176)),CORREL(ETL_Rtn!$C117:$C176,ETL_Rtn!BG117:BG176),"")</f>
        <v>-0.39776698784887499</v>
      </c>
      <c r="BN166" s="85">
        <f ca="1">IF(ISNUMBER(CORREL(ETL_Rtn!$C117:$C176,ETL_Rtn!BH117:BH176)),CORREL(ETL_Rtn!$C117:$C176,ETL_Rtn!BH117:BH176),"")</f>
        <v>-0.17792596470156868</v>
      </c>
      <c r="BO166" s="85">
        <f ca="1">IF(ISNUMBER(CORREL(ETL_Rtn!$C117:$C176,ETL_Rtn!BI117:BI176)),CORREL(ETL_Rtn!$C117:$C176,ETL_Rtn!BI117:BI176),"")</f>
        <v>-0.2888963705570875</v>
      </c>
      <c r="BP166" s="85">
        <f ca="1">IF(ISNUMBER(CORREL(ETL_Rtn!$C117:$C176,ETL_Rtn!BJ117:BJ176)),CORREL(ETL_Rtn!$C117:$C176,ETL_Rtn!BJ117:BJ176),"")</f>
        <v>-0.40498864718265887</v>
      </c>
      <c r="BQ166" s="85">
        <f ca="1">IF(ISNUMBER(CORREL(ETL_Rtn!$C117:$C176,ETL_Rtn!BK117:BK176)),CORREL(ETL_Rtn!$C117:$C176,ETL_Rtn!BK117:BK176),"")</f>
        <v>0.34872175587982157</v>
      </c>
      <c r="BR166" s="85">
        <f ca="1">IF(ISNUMBER(CORREL(ETL_Rtn!$C117:$C176,ETL_Rtn!BL117:BL176)),CORREL(ETL_Rtn!$C117:$C176,ETL_Rtn!BL117:BL176),"")</f>
        <v>0.35411216832312054</v>
      </c>
      <c r="BS166" s="85">
        <f ca="1">IF(ISNUMBER(CORREL(ETL_Rtn!$C117:$C176,ETL_Rtn!BM117:BM176)),CORREL(ETL_Rtn!$C117:$C176,ETL_Rtn!BM117:BM176),"")</f>
        <v>-0.19077802467004751</v>
      </c>
      <c r="BT166" s="85">
        <f ca="1">IF(ISNUMBER(CORREL(ETL_Rtn!$C117:$C176,ETL_Rtn!BN117:BN176)),CORREL(ETL_Rtn!$C117:$C176,ETL_Rtn!BN117:BN176),"")</f>
        <v>0.31540039972722389</v>
      </c>
      <c r="BU166" s="85">
        <f ca="1">IF(ISNUMBER(CORREL(ETL_Rtn!$C117:$C176,ETL_Rtn!BO117:BO176)),CORREL(ETL_Rtn!$C117:$C176,ETL_Rtn!BO117:BO176),"")</f>
        <v>5.426272421486724E-2</v>
      </c>
      <c r="BV166" s="85">
        <f ca="1">IF(ISNUMBER(CORREL(ETL_Rtn!$C117:$C176,ETL_Rtn!BP117:BP176)),CORREL(ETL_Rtn!$C117:$C176,ETL_Rtn!BP117:BP176),"")</f>
        <v>0.16250099416317615</v>
      </c>
      <c r="BW166" s="85">
        <f ca="1">IF(ISNUMBER(CORREL(ETL_Rtn!$C117:$C176,ETL_Rtn!BQ117:BQ176)),CORREL(ETL_Rtn!$C117:$C176,ETL_Rtn!BQ117:BQ176),"")</f>
        <v>-0.39240025431692988</v>
      </c>
      <c r="BY166" s="85">
        <f ca="1">VLOOKUP($E166,ETL_Price!$B$5:$CB$187,Main!BY$51,0)</f>
        <v>2553.17</v>
      </c>
      <c r="BZ166" s="85">
        <f ca="1">VLOOKUP($E166,ETL_Price!$B$5:$CB$187,Main!BZ$51,0)</f>
        <v>3604.55</v>
      </c>
      <c r="CA166" s="85">
        <f ca="1">VLOOKUP($E166,ETL_Price!$B$5:$CB$187,Main!CA$51,0)</f>
        <v>76989.789999999994</v>
      </c>
      <c r="CB166" s="85">
        <f ca="1">VLOOKUP($E166,ETL_Price!$B$5:$CB$187,Main!CB$51,0)</f>
        <v>21155.18</v>
      </c>
      <c r="CC166" s="85">
        <f ca="1">VLOOKUP($E166,ETL_Price!$B$5:$CB$187,Main!CC$51,0)</f>
        <v>28476.43</v>
      </c>
      <c r="CD166" s="85">
        <f ca="1">VLOOKUP($E166,ETL_Price!$B$5:$CB$187,Main!CD$51,0)</f>
        <v>11519.81</v>
      </c>
      <c r="CE166" s="85">
        <f ca="1">VLOOKUP($E166,ETL_Price!$B$5:$CB$187,Main!CE$51,0)</f>
        <v>2094.5700000000002</v>
      </c>
      <c r="CF166" s="85">
        <f ca="1">VLOOKUP($E166,ETL_Price!$B$5:$CB$187,Main!CF$51,0)</f>
        <v>2374.6999999999998</v>
      </c>
      <c r="CG166" s="85">
        <f ca="1">VLOOKUP($E166,ETL_Price!$B$5:$CB$187,Main!CG$51,0)</f>
        <v>210.66990000000001</v>
      </c>
      <c r="CH166" s="85">
        <f ca="1">VLOOKUP($E166,ETL_Price!$B$5:$CB$187,Main!CH$51,0)</f>
        <v>266.89999999999998</v>
      </c>
      <c r="CI166" s="85">
        <f ca="1">VLOOKUP($E166,ETL_Price!$B$5:$CB$187,Main!CI$51,0)</f>
        <v>252.36</v>
      </c>
      <c r="CJ166" s="85">
        <f ca="1">VLOOKUP($E166,ETL_Price!$B$5:$CB$187,Main!CJ$51,0)</f>
        <v>225.99</v>
      </c>
      <c r="CK166" s="85">
        <f ca="1">VLOOKUP($E166,ETL_Price!$B$5:$CB$187,Main!CK$51,0)</f>
        <v>231.1319</v>
      </c>
      <c r="CL166" s="85">
        <f ca="1">VLOOKUP($E166,ETL_Price!$B$5:$CB$187,Main!CL$51,0)</f>
        <v>227.8544</v>
      </c>
      <c r="CM166" s="85">
        <f ca="1">VLOOKUP($E166,ETL_Price!$B$5:$CB$187,Main!CM$51,0)</f>
        <v>121.7679</v>
      </c>
      <c r="CN166" s="85">
        <f ca="1">VLOOKUP($E166,ETL_Price!$B$5:$CB$187,Main!CN$51,0)</f>
        <v>209.92920000000001</v>
      </c>
      <c r="CO166" s="85">
        <f ca="1">VLOOKUP($E166,ETL_Price!$B$5:$CB$187,Main!CO$51,0)</f>
        <v>69.36</v>
      </c>
      <c r="CP166" s="85">
        <f ca="1">VLOOKUP($E166,ETL_Price!$B$5:$CB$187,Main!CP$51,0)</f>
        <v>130.94999999999999</v>
      </c>
      <c r="CQ166" s="85">
        <f ca="1">VLOOKUP($E166,ETL_Price!$B$5:$CB$187,Main!CQ$51,0)</f>
        <v>481.41250000000002</v>
      </c>
      <c r="CR166" s="85">
        <f ca="1">VLOOKUP($E166,ETL_Price!$B$5:$CB$187,Main!CR$51,0)</f>
        <v>217.22620000000001</v>
      </c>
      <c r="CS166" s="85">
        <f ca="1">VLOOKUP($E166,ETL_Price!$B$5:$CB$187,Main!CS$51,0)</f>
        <v>255.268</v>
      </c>
      <c r="CT166" s="85">
        <f ca="1">VLOOKUP($E166,ETL_Price!$B$5:$CB$187,Main!CT$51,0)</f>
        <v>2045.11</v>
      </c>
      <c r="CU166" s="85">
        <f ca="1">VLOOKUP($E166,ETL_Price!$B$5:$CB$187,Main!CU$51,0)</f>
        <v>2203.59</v>
      </c>
      <c r="CV166" s="85">
        <f ca="1">VLOOKUP($E166,ETL_Price!$B$5:$CB$187,Main!CV$51,0)</f>
        <v>2884.47</v>
      </c>
      <c r="CW166" s="85">
        <f ca="1">VLOOKUP($E166,ETL_Price!$B$5:$CB$187,Main!CW$51,0)</f>
        <v>149.2561</v>
      </c>
      <c r="CX166" s="85">
        <f ca="1">VLOOKUP($E166,ETL_Price!$B$5:$CB$187,Main!CX$51,0)</f>
        <v>1303.7090000000001</v>
      </c>
      <c r="CY166" s="85">
        <f ca="1">VLOOKUP($E166,ETL_Price!$B$5:$CB$187,Main!CY$51,0)</f>
        <v>214.64590000000001</v>
      </c>
      <c r="CZ166" s="85">
        <f ca="1">VLOOKUP($E166,ETL_Price!$B$5:$CB$187,Main!CZ$51,0)</f>
        <v>191.43029999999999</v>
      </c>
      <c r="DA166" s="85">
        <f ca="1">VLOOKUP($E166,ETL_Price!$B$5:$CB$187,Main!DA$51,0)</f>
        <v>286.55739999999997</v>
      </c>
      <c r="DB166" s="85">
        <f ca="1">VLOOKUP($E166,ETL_Price!$B$5:$CB$187,Main!DB$51,0)</f>
        <v>204.08750000000001</v>
      </c>
      <c r="DC166" s="85">
        <f ca="1">VLOOKUP($E166,ETL_Price!$B$5:$CB$187,Main!DC$51,0)</f>
        <v>203.65620000000001</v>
      </c>
      <c r="DD166" s="85">
        <f ca="1">VLOOKUP($E166,ETL_Price!$B$5:$CB$187,Main!DD$51,0)</f>
        <v>225.63740000000001</v>
      </c>
      <c r="DE166" s="85">
        <f ca="1">VLOOKUP($E166,ETL_Price!$B$5:$CB$187,Main!DE$51,0)</f>
        <v>220.054</v>
      </c>
      <c r="DF166" s="85">
        <f ca="1">VLOOKUP($E166,ETL_Price!$B$5:$CB$187,Main!DF$51,0)</f>
        <v>285.16250000000002</v>
      </c>
      <c r="DG166" s="85">
        <f ca="1">VLOOKUP($E166,ETL_Price!$B$5:$CB$187,Main!DG$51,0)</f>
        <v>2.2730000000000001</v>
      </c>
      <c r="DH166" s="85">
        <f ca="1">VLOOKUP($E166,ETL_Price!$B$5:$CB$187,Main!DH$51,0)</f>
        <v>0.40300000000000002</v>
      </c>
      <c r="DI166" s="85">
        <f ca="1">VLOOKUP($E166,ETL_Price!$B$5:$CB$187,Main!DI$51,0)</f>
        <v>1.7682</v>
      </c>
      <c r="DJ166" s="85">
        <f ca="1">VLOOKUP($E166,ETL_Price!$B$5:$CB$187,Main!DJ$51,0)</f>
        <v>1.8567</v>
      </c>
      <c r="DK166" s="85">
        <f ca="1">VLOOKUP($E166,ETL_Price!$B$5:$CB$187,Main!DK$51,0)</f>
        <v>2.2738</v>
      </c>
      <c r="DL166" s="85">
        <f ca="1">VLOOKUP($E166,ETL_Price!$B$5:$CB$187,Main!DL$51,0)</f>
        <v>1.375</v>
      </c>
      <c r="DM166" s="85">
        <f ca="1">VLOOKUP($E166,ETL_Price!$B$5:$CB$187,Main!DM$51,0)</f>
        <v>41.364199999999997</v>
      </c>
      <c r="DN166" s="85">
        <f ca="1">VLOOKUP($E166,ETL_Price!$B$5:$CB$187,Main!DN$51,0)</f>
        <v>-3.88</v>
      </c>
      <c r="DO166" s="85">
        <f ca="1">VLOOKUP($E166,ETL_Price!$B$5:$CB$187,Main!DO$51,0)</f>
        <v>243.13399999999999</v>
      </c>
      <c r="DP166" s="85">
        <f ca="1">VLOOKUP($E166,ETL_Price!$B$5:$CB$187,Main!DP$51,0)</f>
        <v>133.83699999999999</v>
      </c>
      <c r="DQ166" s="85">
        <f ca="1">VLOOKUP($E166,ETL_Price!$B$5:$CB$187,Main!DQ$51,0)</f>
        <v>54.573999999999998</v>
      </c>
      <c r="DR166" s="85">
        <f ca="1">VLOOKUP($E166,ETL_Price!$B$5:$CB$187,Main!DR$51,0)</f>
        <v>319.81599999999997</v>
      </c>
      <c r="DS166" s="85">
        <f ca="1">VLOOKUP($E166,ETL_Price!$B$5:$CB$187,Main!DS$51,0)</f>
        <v>177.76599999999999</v>
      </c>
      <c r="DT166" s="85">
        <f ca="1">VLOOKUP($E166,ETL_Price!$B$5:$CB$187,Main!DT$51,0)</f>
        <v>224.1908</v>
      </c>
      <c r="DU166" s="85">
        <f ca="1">VLOOKUP($E166,ETL_Price!$B$5:$CB$187,Main!DU$51,0)</f>
        <v>160.61199999999999</v>
      </c>
      <c r="DV166" s="85">
        <f ca="1">VLOOKUP($E166,ETL_Price!$B$5:$CB$187,Main!DV$51,0)</f>
        <v>438.21679999999998</v>
      </c>
      <c r="DW166" s="85">
        <f ca="1">VLOOKUP($E166,ETL_Price!$B$5:$CB$187,Main!DW$51,0)</f>
        <v>9.61</v>
      </c>
      <c r="DX166" s="85">
        <f ca="1">VLOOKUP($E166,ETL_Price!$B$5:$CB$187,Main!DX$51,0)</f>
        <v>14.7</v>
      </c>
      <c r="DY166" s="85">
        <f ca="1">VLOOKUP($E166,ETL_Price!$B$5:$CB$187,Main!DY$51,0)</f>
        <v>7.7</v>
      </c>
      <c r="DZ166" s="85">
        <f ca="1">VLOOKUP($E166,ETL_Price!$B$5:$CB$187,Main!DZ$51,0)</f>
        <v>5.38</v>
      </c>
      <c r="EA166" s="85">
        <f ca="1">VLOOKUP($E166,ETL_Price!$B$5:$CB$187,Main!EA$51,0)</f>
        <v>1301.5</v>
      </c>
      <c r="EB166" s="85">
        <f ca="1">VLOOKUP($E166,ETL_Price!$B$5:$CB$187,Main!EB$51,0)</f>
        <v>17.411000000000001</v>
      </c>
      <c r="EC166" s="85">
        <f ca="1">VLOOKUP($E166,ETL_Price!$B$5:$CB$187,Main!EC$51,0)</f>
        <v>51.45</v>
      </c>
      <c r="ED166" s="85">
        <f ca="1">VLOOKUP($E166,ETL_Price!$B$5:$CB$187,Main!ED$51,0)</f>
        <v>6.5682999999999998</v>
      </c>
      <c r="EE166" s="85">
        <f ca="1">VLOOKUP($E166,ETL_Price!$B$5:$CB$187,Main!EE$51,0)</f>
        <v>108.14</v>
      </c>
      <c r="EF166" s="85">
        <f ca="1">VLOOKUP($E166,ETL_Price!$B$5:$CB$187,Main!EF$51,0)</f>
        <v>1.1819999999999999</v>
      </c>
      <c r="EG166" s="85">
        <f ca="1">VLOOKUP($E166,ETL_Price!$B$5:$CB$187,Main!EG$51,0)</f>
        <v>1.3285</v>
      </c>
      <c r="EH166" s="85">
        <f ca="1">VLOOKUP($E166,ETL_Price!$B$5:$CB$187,Main!EH$51,0)</f>
        <v>111.82</v>
      </c>
      <c r="EI166" s="85">
        <f ca="1">VLOOKUP($E166,ETL_Price!$B$5:$CB$187,Main!EI$51,0)</f>
        <v>57.178600000000003</v>
      </c>
      <c r="EJ166" s="85">
        <f ca="1">VLOOKUP($E166,ETL_Price!$B$5:$CB$187,Main!EJ$51,0)</f>
        <v>13.268000000000001</v>
      </c>
      <c r="EK166" s="85">
        <f ca="1">VLOOKUP($E166,ETL_Price!$B$5:$CB$187,Main!EK$51,0)</f>
        <v>3.1454</v>
      </c>
    </row>
    <row r="167" spans="3:141">
      <c r="C167" s="85">
        <f>MATCH(E167,ETL_Price!$B$5:$B$187,0)</f>
        <v>114</v>
      </c>
      <c r="E167" s="119">
        <f>IF(ISNUMBER(Equities!$C119),Equities!B119,"")</f>
        <v>43020</v>
      </c>
      <c r="F167" s="120">
        <f ca="1">IF(ISNUMBER(OFFSET(INDIRECT($F$50),Main!$C167,1)),OFFSET(INDIRECT($F$50),Main!$C167,1)/100,"")</f>
        <v>0.13971</v>
      </c>
      <c r="G167" s="120">
        <f ca="1">IF(ISNUMBER(VLOOKUP($E167,ETL_Price!$B$5:$DV$187,G$50,0)),VLOOKUP($E167,ETL_Price!$B$5:$DV$187,G$50,0)/100,"")</f>
        <v>6.9599999999999995E-2</v>
      </c>
      <c r="H167" s="120">
        <f ca="1">IF(ISNUMBER(VLOOKUP($E167,ETL_Price!$B$5:$DV$187,H$50,0)),VLOOKUP($E167,ETL_Price!$B$5:$DV$187,H$50,0)/100,"")</f>
        <v>0.11939999999999999</v>
      </c>
      <c r="I167" s="120">
        <f ca="1">IF(ISNUMBER(VLOOKUP($E167,ETL_Price!$B$5:$DV$187,I$50,0)),VLOOKUP($E167,ETL_Price!$B$5:$DV$187,I$50,0)/100,"")</f>
        <v>0.15529999999999999</v>
      </c>
      <c r="K167" s="85">
        <f ca="1">IF(ISNUMBER(CORREL(ETL_Rtn!$C118:$C177,ETL_Rtn!E118:E177)),CORREL(ETL_Rtn!$C118:$C177,ETL_Rtn!E118:E177),"")</f>
        <v>0.45216210439971444</v>
      </c>
      <c r="L167" s="85">
        <f ca="1">IF(ISNUMBER(CORREL(ETL_Rtn!$C118:$C177,ETL_Rtn!F118:F177)),CORREL(ETL_Rtn!$C118:$C177,ETL_Rtn!F118:F177),"")</f>
        <v>0.19421233929374571</v>
      </c>
      <c r="M167" s="85">
        <f ca="1">IF(ISNUMBER(CORREL(ETL_Rtn!$C118:$C177,ETL_Rtn!G118:G177)),CORREL(ETL_Rtn!$C118:$C177,ETL_Rtn!G118:G177),"")</f>
        <v>0.67678093614166202</v>
      </c>
      <c r="N167" s="85">
        <f ca="1">IF(ISNUMBER(CORREL(ETL_Rtn!$C118:$C177,ETL_Rtn!H118:H177)),CORREL(ETL_Rtn!$C118:$C177,ETL_Rtn!H118:H177),"")</f>
        <v>0.12197417832146518</v>
      </c>
      <c r="O167" s="85">
        <f ca="1">IF(ISNUMBER(CORREL(ETL_Rtn!$C118:$C177,ETL_Rtn!I118:I177)),CORREL(ETL_Rtn!$C118:$C177,ETL_Rtn!I118:I177),"")</f>
        <v>0.89315991452404531</v>
      </c>
      <c r="P167" s="85">
        <f ca="1">IF(ISNUMBER(CORREL(ETL_Rtn!$C118:$C177,ETL_Rtn!J118:J177)),CORREL(ETL_Rtn!$C118:$C177,ETL_Rtn!J118:J177),"")</f>
        <v>0.83542201672709671</v>
      </c>
      <c r="Q167" s="85">
        <f ca="1">IF(ISNUMBER(CORREL(ETL_Rtn!$C118:$C177,ETL_Rtn!K118:K177)),CORREL(ETL_Rtn!$C118:$C177,ETL_Rtn!K118:K177),"")</f>
        <v>0.71071809941574726</v>
      </c>
      <c r="R167" s="85">
        <f ca="1">IF(ISNUMBER(CORREL(ETL_Rtn!$C118:$C177,ETL_Rtn!L118:L177)),CORREL(ETL_Rtn!$C118:$C177,ETL_Rtn!L118:L177),"")</f>
        <v>0.62965198209102935</v>
      </c>
      <c r="S167" s="85">
        <f ca="1">IF(ISNUMBER(CORREL(ETL_Rtn!$C118:$C177,ETL_Rtn!M118:M177)),CORREL(ETL_Rtn!$C118:$C177,ETL_Rtn!M118:M177),"")</f>
        <v>-0.36952044220485031</v>
      </c>
      <c r="T167" s="85">
        <f ca="1">IF(ISNUMBER(CORREL(ETL_Rtn!$C118:$C177,ETL_Rtn!N118:N177)),CORREL(ETL_Rtn!$C118:$C177,ETL_Rtn!N118:N177),"")</f>
        <v>0.46381736834555015</v>
      </c>
      <c r="U167" s="85">
        <f ca="1">IF(ISNUMBER(CORREL(ETL_Rtn!$C118:$C177,ETL_Rtn!O118:O177)),CORREL(ETL_Rtn!$C118:$C177,ETL_Rtn!O118:O177),"")</f>
        <v>0.2458496368051733</v>
      </c>
      <c r="V167" s="85">
        <f ca="1">IF(ISNUMBER(CORREL(ETL_Rtn!$C118:$C177,ETL_Rtn!P118:P177)),CORREL(ETL_Rtn!$C118:$C177,ETL_Rtn!P118:P177),"")</f>
        <v>0.61054384907867587</v>
      </c>
      <c r="W167" s="85">
        <f ca="1">IF(ISNUMBER(CORREL(ETL_Rtn!$C118:$C177,ETL_Rtn!Q118:Q177)),CORREL(ETL_Rtn!$C118:$C177,ETL_Rtn!Q118:Q177),"")</f>
        <v>-0.25075850066919086</v>
      </c>
      <c r="X167" s="85">
        <f ca="1">IF(ISNUMBER(CORREL(ETL_Rtn!$C118:$C177,ETL_Rtn!R118:R177)),CORREL(ETL_Rtn!$C118:$C177,ETL_Rtn!R118:R177),"")</f>
        <v>0.12108158407755722</v>
      </c>
      <c r="Y167" s="85">
        <f ca="1">IF(ISNUMBER(CORREL(ETL_Rtn!$C118:$C177,ETL_Rtn!S118:S177)),CORREL(ETL_Rtn!$C118:$C177,ETL_Rtn!S118:S177),"")</f>
        <v>0.62145707622505053</v>
      </c>
      <c r="Z167" s="85">
        <f ca="1">IF(ISNUMBER(CORREL(ETL_Rtn!$C118:$C177,ETL_Rtn!T118:T177)),CORREL(ETL_Rtn!$C118:$C177,ETL_Rtn!T118:T177),"")</f>
        <v>0.65420900426405948</v>
      </c>
      <c r="AA167" s="85">
        <f ca="1">IF(ISNUMBER(CORREL(ETL_Rtn!$C118:$C177,ETL_Rtn!U118:U177)),CORREL(ETL_Rtn!$C118:$C177,ETL_Rtn!U118:U177),"")</f>
        <v>9.1867494488362011E-2</v>
      </c>
      <c r="AB167" s="85">
        <f ca="1">IF(ISNUMBER(CORREL(ETL_Rtn!$C118:$C177,ETL_Rtn!V118:V177)),CORREL(ETL_Rtn!$C118:$C177,ETL_Rtn!V118:V177),"")</f>
        <v>-0.46950211103657608</v>
      </c>
      <c r="AC167" s="85">
        <f ca="1">IF(ISNUMBER(CORREL(ETL_Rtn!$C118:$C177,ETL_Rtn!W118:W177)),CORREL(ETL_Rtn!$C118:$C177,ETL_Rtn!W118:W177),"")</f>
        <v>-3.4413178899357286E-2</v>
      </c>
      <c r="AD167" s="85">
        <f ca="1">IF(ISNUMBER(CORREL(ETL_Rtn!$C118:$C177,ETL_Rtn!X118:X177)),CORREL(ETL_Rtn!$C118:$C177,ETL_Rtn!X118:X177),"")</f>
        <v>-3.1917956808865763E-2</v>
      </c>
      <c r="AE167" s="85">
        <f ca="1">IF(ISNUMBER(CORREL(ETL_Rtn!$C118:$C177,ETL_Rtn!Y118:Y177)),CORREL(ETL_Rtn!$C118:$C177,ETL_Rtn!Y118:Y177),"")</f>
        <v>-6.6283378548775237E-2</v>
      </c>
      <c r="AF167" s="85">
        <f ca="1">IF(ISNUMBER(CORREL(ETL_Rtn!$C118:$C177,ETL_Rtn!Z118:Z177)),CORREL(ETL_Rtn!$C118:$C177,ETL_Rtn!Z118:Z177),"")</f>
        <v>-0.49997174266609767</v>
      </c>
      <c r="AG167" s="85">
        <f ca="1">IF(ISNUMBER(CORREL(ETL_Rtn!$C118:$C177,ETL_Rtn!AA118:AA177)),CORREL(ETL_Rtn!$C118:$C177,ETL_Rtn!AA118:AA177),"")</f>
        <v>-0.51911079705887264</v>
      </c>
      <c r="AH167" s="85">
        <f ca="1">IF(ISNUMBER(CORREL(ETL_Rtn!$C118:$C177,ETL_Rtn!AB118:AB177)),CORREL(ETL_Rtn!$C118:$C177,ETL_Rtn!AB118:AB177),"")</f>
        <v>-0.42852488265523531</v>
      </c>
      <c r="AI167" s="85">
        <f ca="1">IF(ISNUMBER(CORREL(ETL_Rtn!$C118:$C177,ETL_Rtn!AC118:AC177)),CORREL(ETL_Rtn!$C118:$C177,ETL_Rtn!AC118:AC177),"")</f>
        <v>4.6654415942503739E-2</v>
      </c>
      <c r="AJ167" s="85">
        <f ca="1">IF(ISNUMBER(CORREL(ETL_Rtn!$C118:$C177,ETL_Rtn!AD118:AD177)),CORREL(ETL_Rtn!$C118:$C177,ETL_Rtn!AD118:AD177),"")</f>
        <v>0.17766733999757103</v>
      </c>
      <c r="AK167" s="85">
        <f ca="1">IF(ISNUMBER(CORREL(ETL_Rtn!$C118:$C177,ETL_Rtn!AE118:AE177)),CORREL(ETL_Rtn!$C118:$C177,ETL_Rtn!AE118:AE177),"")</f>
        <v>-0.26243196243308969</v>
      </c>
      <c r="AL167" s="85">
        <f ca="1">IF(ISNUMBER(CORREL(ETL_Rtn!$C118:$C177,ETL_Rtn!AF118:AF177)),CORREL(ETL_Rtn!$C118:$C177,ETL_Rtn!AF118:AF177),"")</f>
        <v>-0.27091935447278154</v>
      </c>
      <c r="AM167" s="85">
        <f ca="1">IF(ISNUMBER(CORREL(ETL_Rtn!$C118:$C177,ETL_Rtn!AG118:AG177)),CORREL(ETL_Rtn!$C118:$C177,ETL_Rtn!AG118:AG177),"")</f>
        <v>-0.12150473830017515</v>
      </c>
      <c r="AN167" s="85">
        <f ca="1">IF(ISNUMBER(CORREL(ETL_Rtn!$C118:$C177,ETL_Rtn!AH118:AH177)),CORREL(ETL_Rtn!$C118:$C177,ETL_Rtn!AH118:AH177),"")</f>
        <v>-0.23512598289966896</v>
      </c>
      <c r="AO167" s="85">
        <f ca="1">IF(ISNUMBER(CORREL(ETL_Rtn!$C118:$C177,ETL_Rtn!AI118:AI177)),CORREL(ETL_Rtn!$C118:$C177,ETL_Rtn!AI118:AI177),"")</f>
        <v>-0.27231590200549</v>
      </c>
      <c r="AP167" s="85">
        <f ca="1">IF(ISNUMBER(CORREL(ETL_Rtn!$C118:$C177,ETL_Rtn!AJ118:AJ177)),CORREL(ETL_Rtn!$C118:$C177,ETL_Rtn!AJ118:AJ177),"")</f>
        <v>-0.21262200195396372</v>
      </c>
      <c r="AQ167" s="85">
        <f ca="1">IF(ISNUMBER(CORREL(ETL_Rtn!$C118:$C177,ETL_Rtn!AK118:AK177)),CORREL(ETL_Rtn!$C118:$C177,ETL_Rtn!AK118:AK177),"")</f>
        <v>-0.25534604116140996</v>
      </c>
      <c r="AR167" s="85">
        <f ca="1">IF(ISNUMBER(CORREL(ETL_Rtn!$C118:$C177,ETL_Rtn!AL118:AL177)),CORREL(ETL_Rtn!$C118:$C177,ETL_Rtn!AL118:AL177),"")</f>
        <v>-0.28928398679956602</v>
      </c>
      <c r="AS167" s="85">
        <f ca="1">IF(ISNUMBER(CORREL(ETL_Rtn!$C118:$C177,ETL_Rtn!AM118:AM177)),CORREL(ETL_Rtn!$C118:$C177,ETL_Rtn!AM118:AM177),"")</f>
        <v>0.42517647729460223</v>
      </c>
      <c r="AT167" s="85">
        <f ca="1">IF(ISNUMBER(CORREL(ETL_Rtn!$C118:$C177,ETL_Rtn!AN118:AN177)),CORREL(ETL_Rtn!$C118:$C177,ETL_Rtn!AN118:AN177),"")</f>
        <v>0.55755187989898214</v>
      </c>
      <c r="AU167" s="85">
        <f ca="1">IF(ISNUMBER(CORREL(ETL_Rtn!$C118:$C177,ETL_Rtn!AO118:AO177)),CORREL(ETL_Rtn!$C118:$C177,ETL_Rtn!AO118:AO177),"")</f>
        <v>3.5257739390794053E-2</v>
      </c>
      <c r="AV167" s="85">
        <f ca="1">IF(ISNUMBER(CORREL(ETL_Rtn!$C118:$C177,ETL_Rtn!AP118:AP177)),CORREL(ETL_Rtn!$C118:$C177,ETL_Rtn!AP118:AP177),"")</f>
        <v>0.24317353874813724</v>
      </c>
      <c r="AW167" s="85">
        <f ca="1">IF(ISNUMBER(CORREL(ETL_Rtn!$C118:$C177,ETL_Rtn!AQ118:AQ177)),CORREL(ETL_Rtn!$C118:$C177,ETL_Rtn!AQ118:AQ177),"")</f>
        <v>7.5850063690231978E-2</v>
      </c>
      <c r="AX167" s="85">
        <f ca="1">IF(ISNUMBER(CORREL(ETL_Rtn!$C118:$C177,ETL_Rtn!AR118:AR177)),CORREL(ETL_Rtn!$C118:$C177,ETL_Rtn!AR118:AR177),"")</f>
        <v>0.59857112540743107</v>
      </c>
      <c r="AY167" s="85">
        <f ca="1">IF(ISNUMBER(CORREL(ETL_Rtn!$C118:$C177,ETL_Rtn!AS118:AS177)),CORREL(ETL_Rtn!$C118:$C177,ETL_Rtn!AS118:AS177),"")</f>
        <v>-0.19660875997539262</v>
      </c>
      <c r="AZ167" s="85">
        <f ca="1">IF(ISNUMBER(CORREL(ETL_Rtn!$C118:$C177,ETL_Rtn!AT118:AT177)),CORREL(ETL_Rtn!$C118:$C177,ETL_Rtn!AT118:AT177),"")</f>
        <v>-9.5650138490996919E-2</v>
      </c>
      <c r="BA167" s="85">
        <f ca="1">IF(ISNUMBER(CORREL(ETL_Rtn!$C118:$C177,ETL_Rtn!AU118:AU177)),CORREL(ETL_Rtn!$C118:$C177,ETL_Rtn!AU118:AU177),"")</f>
        <v>-0.38677056503617219</v>
      </c>
      <c r="BB167" s="85">
        <f ca="1">IF(ISNUMBER(CORREL(ETL_Rtn!$C118:$C177,ETL_Rtn!AV118:AV177)),CORREL(ETL_Rtn!$C118:$C177,ETL_Rtn!AV118:AV177),"")</f>
        <v>-0.28752625458810555</v>
      </c>
      <c r="BC167" s="85">
        <f ca="1">IF(ISNUMBER(CORREL(ETL_Rtn!$C118:$C177,ETL_Rtn!AW118:AW177)),CORREL(ETL_Rtn!$C118:$C177,ETL_Rtn!AW118:AW177),"")</f>
        <v>-6.5063341441217351E-2</v>
      </c>
      <c r="BD167" s="85">
        <f ca="1">IF(ISNUMBER(CORREL(ETL_Rtn!$C118:$C177,ETL_Rtn!AX118:AX177)),CORREL(ETL_Rtn!$C118:$C177,ETL_Rtn!AX118:AX177),"")</f>
        <v>0.14054577700788864</v>
      </c>
      <c r="BE167" s="85">
        <f ca="1">IF(ISNUMBER(CORREL(ETL_Rtn!$C118:$C177,ETL_Rtn!AY118:AY177)),CORREL(ETL_Rtn!$C118:$C177,ETL_Rtn!AY118:AY177),"")</f>
        <v>-0.29711566792326383</v>
      </c>
      <c r="BF167" s="85">
        <f ca="1">IF(ISNUMBER(CORREL(ETL_Rtn!$C118:$C177,ETL_Rtn!AZ118:AZ177)),CORREL(ETL_Rtn!$C118:$C177,ETL_Rtn!AZ118:AZ177),"")</f>
        <v>-0.29909645571483995</v>
      </c>
      <c r="BG167" s="85">
        <f ca="1">IF(ISNUMBER(CORREL(ETL_Rtn!$C118:$C177,ETL_Rtn!BA118:BA177)),CORREL(ETL_Rtn!$C118:$C177,ETL_Rtn!BA118:BA177),"")</f>
        <v>-0.30610293948639572</v>
      </c>
      <c r="BH167" s="85">
        <f ca="1">IF(ISNUMBER(CORREL(ETL_Rtn!$C118:$C177,ETL_Rtn!BB118:BB177)),CORREL(ETL_Rtn!$C118:$C177,ETL_Rtn!BB118:BB177),"")</f>
        <v>-0.30594185090126774</v>
      </c>
      <c r="BI167" s="85">
        <f ca="1">IF(ISNUMBER(CORREL(ETL_Rtn!$C118:$C177,ETL_Rtn!BC118:BC177)),CORREL(ETL_Rtn!$C118:$C177,ETL_Rtn!BC118:BC177),"")</f>
        <v>-0.23291915735119398</v>
      </c>
      <c r="BJ167" s="85">
        <f ca="1">IF(ISNUMBER(CORREL(ETL_Rtn!$C118:$C177,ETL_Rtn!BD118:BD177)),CORREL(ETL_Rtn!$C118:$C177,ETL_Rtn!BD118:BD177),"")</f>
        <v>-0.59487127397428086</v>
      </c>
      <c r="BK167" s="85">
        <f ca="1">IF(ISNUMBER(CORREL(ETL_Rtn!$C118:$C177,ETL_Rtn!BE118:BE177)),CORREL(ETL_Rtn!$C118:$C177,ETL_Rtn!BE118:BE177),"")</f>
        <v>-8.5811185427302331E-2</v>
      </c>
      <c r="BL167" s="85">
        <f ca="1">IF(ISNUMBER(CORREL(ETL_Rtn!$C118:$C177,ETL_Rtn!BF118:BF177)),CORREL(ETL_Rtn!$C118:$C177,ETL_Rtn!BF118:BF177),"")</f>
        <v>0.14554196583213</v>
      </c>
      <c r="BM167" s="85">
        <f ca="1">IF(ISNUMBER(CORREL(ETL_Rtn!$C118:$C177,ETL_Rtn!BG118:BG177)),CORREL(ETL_Rtn!$C118:$C177,ETL_Rtn!BG118:BG177),"")</f>
        <v>-0.44386045215768449</v>
      </c>
      <c r="BN167" s="85">
        <f ca="1">IF(ISNUMBER(CORREL(ETL_Rtn!$C118:$C177,ETL_Rtn!BH118:BH177)),CORREL(ETL_Rtn!$C118:$C177,ETL_Rtn!BH118:BH177),"")</f>
        <v>-0.20709301152334833</v>
      </c>
      <c r="BO167" s="85">
        <f ca="1">IF(ISNUMBER(CORREL(ETL_Rtn!$C118:$C177,ETL_Rtn!BI118:BI177)),CORREL(ETL_Rtn!$C118:$C177,ETL_Rtn!BI118:BI177),"")</f>
        <v>-0.32869941268847508</v>
      </c>
      <c r="BP167" s="85">
        <f ca="1">IF(ISNUMBER(CORREL(ETL_Rtn!$C118:$C177,ETL_Rtn!BJ118:BJ177)),CORREL(ETL_Rtn!$C118:$C177,ETL_Rtn!BJ118:BJ177),"")</f>
        <v>-0.39728708367222199</v>
      </c>
      <c r="BQ167" s="85">
        <f ca="1">IF(ISNUMBER(CORREL(ETL_Rtn!$C118:$C177,ETL_Rtn!BK118:BK177)),CORREL(ETL_Rtn!$C118:$C177,ETL_Rtn!BK118:BK177),"")</f>
        <v>0.33379524334806493</v>
      </c>
      <c r="BR167" s="85">
        <f ca="1">IF(ISNUMBER(CORREL(ETL_Rtn!$C118:$C177,ETL_Rtn!BL118:BL177)),CORREL(ETL_Rtn!$C118:$C177,ETL_Rtn!BL118:BL177),"")</f>
        <v>0.35702994001414745</v>
      </c>
      <c r="BS167" s="85">
        <f ca="1">IF(ISNUMBER(CORREL(ETL_Rtn!$C118:$C177,ETL_Rtn!BM118:BM177)),CORREL(ETL_Rtn!$C118:$C177,ETL_Rtn!BM118:BM177),"")</f>
        <v>-0.21236214679414792</v>
      </c>
      <c r="BT167" s="85">
        <f ca="1">IF(ISNUMBER(CORREL(ETL_Rtn!$C118:$C177,ETL_Rtn!BN118:BN177)),CORREL(ETL_Rtn!$C118:$C177,ETL_Rtn!BN118:BN177),"")</f>
        <v>0.3913747493915285</v>
      </c>
      <c r="BU167" s="85">
        <f ca="1">IF(ISNUMBER(CORREL(ETL_Rtn!$C118:$C177,ETL_Rtn!BO118:BO177)),CORREL(ETL_Rtn!$C118:$C177,ETL_Rtn!BO118:BO177),"")</f>
        <v>0.1121197330020637</v>
      </c>
      <c r="BV167" s="85">
        <f ca="1">IF(ISNUMBER(CORREL(ETL_Rtn!$C118:$C177,ETL_Rtn!BP118:BP177)),CORREL(ETL_Rtn!$C118:$C177,ETL_Rtn!BP118:BP177),"")</f>
        <v>0.25490167799303676</v>
      </c>
      <c r="BW167" s="85">
        <f ca="1">IF(ISNUMBER(CORREL(ETL_Rtn!$C118:$C177,ETL_Rtn!BQ118:BQ177)),CORREL(ETL_Rtn!$C118:$C177,ETL_Rtn!BQ118:BQ177),"")</f>
        <v>-0.38641607223836477</v>
      </c>
      <c r="BY167" s="85">
        <f ca="1">VLOOKUP($E167,ETL_Price!$B$5:$CB$187,Main!BY$51,0)</f>
        <v>2550.9299999999998</v>
      </c>
      <c r="BZ167" s="85">
        <f ca="1">VLOOKUP($E167,ETL_Price!$B$5:$CB$187,Main!BZ$51,0)</f>
        <v>3605.54</v>
      </c>
      <c r="CA167" s="85">
        <f ca="1">VLOOKUP($E167,ETL_Price!$B$5:$CB$187,Main!CA$51,0)</f>
        <v>76659.8</v>
      </c>
      <c r="CB167" s="85">
        <f ca="1">VLOOKUP($E167,ETL_Price!$B$5:$CB$187,Main!CB$51,0)</f>
        <v>20954.72</v>
      </c>
      <c r="CC167" s="85">
        <f ca="1">VLOOKUP($E167,ETL_Price!$B$5:$CB$187,Main!CC$51,0)</f>
        <v>28459.03</v>
      </c>
      <c r="CD167" s="85">
        <f ca="1">VLOOKUP($E167,ETL_Price!$B$5:$CB$187,Main!CD$51,0)</f>
        <v>11500.34</v>
      </c>
      <c r="CE167" s="85">
        <f ca="1">VLOOKUP($E167,ETL_Price!$B$5:$CB$187,Main!CE$51,0)</f>
        <v>2089.42</v>
      </c>
      <c r="CF167" s="85">
        <f ca="1">VLOOKUP($E167,ETL_Price!$B$5:$CB$187,Main!CF$51,0)</f>
        <v>2367.92</v>
      </c>
      <c r="CG167" s="85">
        <f ca="1">VLOOKUP($E167,ETL_Price!$B$5:$CB$187,Main!CG$51,0)</f>
        <v>210.20509999999999</v>
      </c>
      <c r="CH167" s="85">
        <f ca="1">VLOOKUP($E167,ETL_Price!$B$5:$CB$187,Main!CH$51,0)</f>
        <v>264.58</v>
      </c>
      <c r="CI167" s="85">
        <f ca="1">VLOOKUP($E167,ETL_Price!$B$5:$CB$187,Main!CI$51,0)</f>
        <v>252.23</v>
      </c>
      <c r="CJ167" s="85">
        <f ca="1">VLOOKUP($E167,ETL_Price!$B$5:$CB$187,Main!CJ$51,0)</f>
        <v>225.26</v>
      </c>
      <c r="CK167" s="85">
        <f ca="1">VLOOKUP($E167,ETL_Price!$B$5:$CB$187,Main!CK$51,0)</f>
        <v>230.03739999999999</v>
      </c>
      <c r="CL167" s="85">
        <f ca="1">VLOOKUP($E167,ETL_Price!$B$5:$CB$187,Main!CL$51,0)</f>
        <v>228.2688</v>
      </c>
      <c r="CM167" s="85">
        <f ca="1">VLOOKUP($E167,ETL_Price!$B$5:$CB$187,Main!CM$51,0)</f>
        <v>121.73099999999999</v>
      </c>
      <c r="CN167" s="85">
        <f ca="1">VLOOKUP($E167,ETL_Price!$B$5:$CB$187,Main!CN$51,0)</f>
        <v>208.77459999999999</v>
      </c>
      <c r="CO167" s="85">
        <f ca="1">VLOOKUP($E167,ETL_Price!$B$5:$CB$187,Main!CO$51,0)</f>
        <v>69.36</v>
      </c>
      <c r="CP167" s="85">
        <f ca="1">VLOOKUP($E167,ETL_Price!$B$5:$CB$187,Main!CP$51,0)</f>
        <v>131.41999999999999</v>
      </c>
      <c r="CQ167" s="85">
        <f ca="1">VLOOKUP($E167,ETL_Price!$B$5:$CB$187,Main!CQ$51,0)</f>
        <v>480.06700000000001</v>
      </c>
      <c r="CR167" s="85">
        <f ca="1">VLOOKUP($E167,ETL_Price!$B$5:$CB$187,Main!CR$51,0)</f>
        <v>216.50909999999999</v>
      </c>
      <c r="CS167" s="85">
        <f ca="1">VLOOKUP($E167,ETL_Price!$B$5:$CB$187,Main!CS$51,0)</f>
        <v>254.6003</v>
      </c>
      <c r="CT167" s="85">
        <f ca="1">VLOOKUP($E167,ETL_Price!$B$5:$CB$187,Main!CT$51,0)</f>
        <v>2040.7</v>
      </c>
      <c r="CU167" s="85">
        <f ca="1">VLOOKUP($E167,ETL_Price!$B$5:$CB$187,Main!CU$51,0)</f>
        <v>2198.5500000000002</v>
      </c>
      <c r="CV167" s="85">
        <f ca="1">VLOOKUP($E167,ETL_Price!$B$5:$CB$187,Main!CV$51,0)</f>
        <v>2875.99</v>
      </c>
      <c r="CW167" s="85">
        <f ca="1">VLOOKUP($E167,ETL_Price!$B$5:$CB$187,Main!CW$51,0)</f>
        <v>149.2002</v>
      </c>
      <c r="CX167" s="85">
        <f ca="1">VLOOKUP($E167,ETL_Price!$B$5:$CB$187,Main!CX$51,0)</f>
        <v>1302.7938999999999</v>
      </c>
      <c r="CY167" s="85">
        <f ca="1">VLOOKUP($E167,ETL_Price!$B$5:$CB$187,Main!CY$51,0)</f>
        <v>214.50620000000001</v>
      </c>
      <c r="CZ167" s="85">
        <f ca="1">VLOOKUP($E167,ETL_Price!$B$5:$CB$187,Main!CZ$51,0)</f>
        <v>191.29650000000001</v>
      </c>
      <c r="DA167" s="85">
        <f ca="1">VLOOKUP($E167,ETL_Price!$B$5:$CB$187,Main!DA$51,0)</f>
        <v>286.41789999999997</v>
      </c>
      <c r="DB167" s="85">
        <f ca="1">VLOOKUP($E167,ETL_Price!$B$5:$CB$187,Main!DB$51,0)</f>
        <v>203.91630000000001</v>
      </c>
      <c r="DC167" s="85">
        <f ca="1">VLOOKUP($E167,ETL_Price!$B$5:$CB$187,Main!DC$51,0)</f>
        <v>203.59739999999999</v>
      </c>
      <c r="DD167" s="85">
        <f ca="1">VLOOKUP($E167,ETL_Price!$B$5:$CB$187,Main!DD$51,0)</f>
        <v>225.46299999999999</v>
      </c>
      <c r="DE167" s="85">
        <f ca="1">VLOOKUP($E167,ETL_Price!$B$5:$CB$187,Main!DE$51,0)</f>
        <v>219.7732</v>
      </c>
      <c r="DF167" s="85">
        <f ca="1">VLOOKUP($E167,ETL_Price!$B$5:$CB$187,Main!DF$51,0)</f>
        <v>284.74639999999999</v>
      </c>
      <c r="DG167" s="85">
        <f ca="1">VLOOKUP($E167,ETL_Price!$B$5:$CB$187,Main!DG$51,0)</f>
        <v>2.3176999999999999</v>
      </c>
      <c r="DH167" s="85">
        <f ca="1">VLOOKUP($E167,ETL_Price!$B$5:$CB$187,Main!DH$51,0)</f>
        <v>0.44500000000000001</v>
      </c>
      <c r="DI167" s="85">
        <f ca="1">VLOOKUP($E167,ETL_Price!$B$5:$CB$187,Main!DI$51,0)</f>
        <v>1.8164</v>
      </c>
      <c r="DJ167" s="85">
        <f ca="1">VLOOKUP($E167,ETL_Price!$B$5:$CB$187,Main!DJ$51,0)</f>
        <v>1.8944999999999999</v>
      </c>
      <c r="DK167" s="85">
        <f ca="1">VLOOKUP($E167,ETL_Price!$B$5:$CB$187,Main!DK$51,0)</f>
        <v>2.242</v>
      </c>
      <c r="DL167" s="85">
        <f ca="1">VLOOKUP($E167,ETL_Price!$B$5:$CB$187,Main!DL$51,0)</f>
        <v>1.377</v>
      </c>
      <c r="DM167" s="85">
        <f ca="1">VLOOKUP($E167,ETL_Price!$B$5:$CB$187,Main!DM$51,0)</f>
        <v>41.771500000000003</v>
      </c>
      <c r="DN167" s="85">
        <f ca="1">VLOOKUP($E167,ETL_Price!$B$5:$CB$187,Main!DN$51,0)</f>
        <v>-4.1900000000000004</v>
      </c>
      <c r="DO167" s="85">
        <f ca="1">VLOOKUP($E167,ETL_Price!$B$5:$CB$187,Main!DO$51,0)</f>
        <v>244.732</v>
      </c>
      <c r="DP167" s="85">
        <f ca="1">VLOOKUP($E167,ETL_Price!$B$5:$CB$187,Main!DP$51,0)</f>
        <v>135.68299999999999</v>
      </c>
      <c r="DQ167" s="85">
        <f ca="1">VLOOKUP($E167,ETL_Price!$B$5:$CB$187,Main!DQ$51,0)</f>
        <v>55.649000000000001</v>
      </c>
      <c r="DR167" s="85">
        <f ca="1">VLOOKUP($E167,ETL_Price!$B$5:$CB$187,Main!DR$51,0)</f>
        <v>322.45600000000002</v>
      </c>
      <c r="DS167" s="85">
        <f ca="1">VLOOKUP($E167,ETL_Price!$B$5:$CB$187,Main!DS$51,0)</f>
        <v>178.65100000000001</v>
      </c>
      <c r="DT167" s="85">
        <f ca="1">VLOOKUP($E167,ETL_Price!$B$5:$CB$187,Main!DT$51,0)</f>
        <v>224.88730000000001</v>
      </c>
      <c r="DU167" s="85">
        <f ca="1">VLOOKUP($E167,ETL_Price!$B$5:$CB$187,Main!DU$51,0)</f>
        <v>161.3083</v>
      </c>
      <c r="DV167" s="85">
        <f ca="1">VLOOKUP($E167,ETL_Price!$B$5:$CB$187,Main!DV$51,0)</f>
        <v>438.8304</v>
      </c>
      <c r="DW167" s="85">
        <f ca="1">VLOOKUP($E167,ETL_Price!$B$5:$CB$187,Main!DW$51,0)</f>
        <v>9.91</v>
      </c>
      <c r="DX167" s="85">
        <f ca="1">VLOOKUP($E167,ETL_Price!$B$5:$CB$187,Main!DX$51,0)</f>
        <v>15.53</v>
      </c>
      <c r="DY167" s="85">
        <f ca="1">VLOOKUP($E167,ETL_Price!$B$5:$CB$187,Main!DY$51,0)</f>
        <v>7.83</v>
      </c>
      <c r="DZ167" s="85">
        <f ca="1">VLOOKUP($E167,ETL_Price!$B$5:$CB$187,Main!DZ$51,0)</f>
        <v>5.43</v>
      </c>
      <c r="EA167" s="85">
        <f ca="1">VLOOKUP($E167,ETL_Price!$B$5:$CB$187,Main!EA$51,0)</f>
        <v>1293.3</v>
      </c>
      <c r="EB167" s="85">
        <f ca="1">VLOOKUP($E167,ETL_Price!$B$5:$CB$187,Main!EB$51,0)</f>
        <v>17.265999999999998</v>
      </c>
      <c r="EC167" s="85">
        <f ca="1">VLOOKUP($E167,ETL_Price!$B$5:$CB$187,Main!EC$51,0)</f>
        <v>50.6</v>
      </c>
      <c r="ED167" s="85">
        <f ca="1">VLOOKUP($E167,ETL_Price!$B$5:$CB$187,Main!ED$51,0)</f>
        <v>6.5783000000000005</v>
      </c>
      <c r="EE167" s="85">
        <f ca="1">VLOOKUP($E167,ETL_Price!$B$5:$CB$187,Main!EE$51,0)</f>
        <v>107.88</v>
      </c>
      <c r="EF167" s="85">
        <f ca="1">VLOOKUP($E167,ETL_Price!$B$5:$CB$187,Main!EF$51,0)</f>
        <v>1.1830000000000001</v>
      </c>
      <c r="EG167" s="85">
        <f ca="1">VLOOKUP($E167,ETL_Price!$B$5:$CB$187,Main!EG$51,0)</f>
        <v>1.3262</v>
      </c>
      <c r="EH167" s="85">
        <f ca="1">VLOOKUP($E167,ETL_Price!$B$5:$CB$187,Main!EH$51,0)</f>
        <v>112.28</v>
      </c>
      <c r="EI167" s="85">
        <f ca="1">VLOOKUP($E167,ETL_Price!$B$5:$CB$187,Main!EI$51,0)</f>
        <v>57.687199999999997</v>
      </c>
      <c r="EJ167" s="85">
        <f ca="1">VLOOKUP($E167,ETL_Price!$B$5:$CB$187,Main!EJ$51,0)</f>
        <v>13.476599999999999</v>
      </c>
      <c r="EK167" s="85">
        <f ca="1">VLOOKUP($E167,ETL_Price!$B$5:$CB$187,Main!EK$51,0)</f>
        <v>3.1749000000000001</v>
      </c>
    </row>
    <row r="168" spans="3:141">
      <c r="C168" s="85">
        <f>MATCH(E168,ETL_Price!$B$5:$B$187,0)</f>
        <v>115</v>
      </c>
      <c r="E168" s="119">
        <f>IF(ISNUMBER(Equities!$C120),Equities!B120,"")</f>
        <v>43019</v>
      </c>
      <c r="F168" s="120">
        <f ca="1">IF(ISNUMBER(OFFSET(INDIRECT($F$50),Main!$C168,1)),OFFSET(INDIRECT($F$50),Main!$C168,1)/100,"")</f>
        <v>0.13966000000000001</v>
      </c>
      <c r="G168" s="120">
        <f ca="1">IF(ISNUMBER(VLOOKUP($E168,ETL_Price!$B$5:$DV$187,G$50,0)),VLOOKUP($E168,ETL_Price!$B$5:$DV$187,G$50,0)/100,"")</f>
        <v>6.9399999999999989E-2</v>
      </c>
      <c r="H168" s="120">
        <f ca="1">IF(ISNUMBER(VLOOKUP($E168,ETL_Price!$B$5:$DV$187,H$50,0)),VLOOKUP($E168,ETL_Price!$B$5:$DV$187,H$50,0)/100,"")</f>
        <v>0.11939999999999999</v>
      </c>
      <c r="I168" s="120">
        <f ca="1">IF(ISNUMBER(VLOOKUP($E168,ETL_Price!$B$5:$DV$187,I$50,0)),VLOOKUP($E168,ETL_Price!$B$5:$DV$187,I$50,0)/100,"")</f>
        <v>0.15479999999999999</v>
      </c>
      <c r="K168" s="85">
        <f ca="1">IF(ISNUMBER(CORREL(ETL_Rtn!$C119:$C178,ETL_Rtn!E119:E178)),CORREL(ETL_Rtn!$C119:$C178,ETL_Rtn!E119:E178),"")</f>
        <v>0.43534327643045073</v>
      </c>
      <c r="L168" s="85">
        <f ca="1">IF(ISNUMBER(CORREL(ETL_Rtn!$C119:$C178,ETL_Rtn!F119:F178)),CORREL(ETL_Rtn!$C119:$C178,ETL_Rtn!F119:F178),"")</f>
        <v>0.1772973862954515</v>
      </c>
      <c r="M168" s="85">
        <f ca="1">IF(ISNUMBER(CORREL(ETL_Rtn!$C119:$C178,ETL_Rtn!G119:G178)),CORREL(ETL_Rtn!$C119:$C178,ETL_Rtn!G119:G178),"")</f>
        <v>0.67925827030001185</v>
      </c>
      <c r="N168" s="85">
        <f ca="1">IF(ISNUMBER(CORREL(ETL_Rtn!$C119:$C178,ETL_Rtn!H119:H178)),CORREL(ETL_Rtn!$C119:$C178,ETL_Rtn!H119:H178),"")</f>
        <v>0.13709707070338528</v>
      </c>
      <c r="O168" s="85">
        <f ca="1">IF(ISNUMBER(CORREL(ETL_Rtn!$C119:$C178,ETL_Rtn!I119:I178)),CORREL(ETL_Rtn!$C119:$C178,ETL_Rtn!I119:I178),"")</f>
        <v>0.9069091088842931</v>
      </c>
      <c r="P168" s="85">
        <f ca="1">IF(ISNUMBER(CORREL(ETL_Rtn!$C119:$C178,ETL_Rtn!J119:J178)),CORREL(ETL_Rtn!$C119:$C178,ETL_Rtn!J119:J178),"")</f>
        <v>0.86680012355604852</v>
      </c>
      <c r="Q168" s="85">
        <f ca="1">IF(ISNUMBER(CORREL(ETL_Rtn!$C119:$C178,ETL_Rtn!K119:K178)),CORREL(ETL_Rtn!$C119:$C178,ETL_Rtn!K119:K178),"")</f>
        <v>0.70531662946512785</v>
      </c>
      <c r="R168" s="85">
        <f ca="1">IF(ISNUMBER(CORREL(ETL_Rtn!$C119:$C178,ETL_Rtn!L119:L178)),CORREL(ETL_Rtn!$C119:$C178,ETL_Rtn!L119:L178),"")</f>
        <v>0.63326816518090834</v>
      </c>
      <c r="S168" s="85">
        <f ca="1">IF(ISNUMBER(CORREL(ETL_Rtn!$C119:$C178,ETL_Rtn!M119:M178)),CORREL(ETL_Rtn!$C119:$C178,ETL_Rtn!M119:M178),"")</f>
        <v>-0.42713573832622304</v>
      </c>
      <c r="T168" s="85">
        <f ca="1">IF(ISNUMBER(CORREL(ETL_Rtn!$C119:$C178,ETL_Rtn!N119:N178)),CORREL(ETL_Rtn!$C119:$C178,ETL_Rtn!N119:N178),"")</f>
        <v>0.47866519951185849</v>
      </c>
      <c r="U168" s="85">
        <f ca="1">IF(ISNUMBER(CORREL(ETL_Rtn!$C119:$C178,ETL_Rtn!O119:O178)),CORREL(ETL_Rtn!$C119:$C178,ETL_Rtn!O119:O178),"")</f>
        <v>0.33477638042638747</v>
      </c>
      <c r="V168" s="85">
        <f ca="1">IF(ISNUMBER(CORREL(ETL_Rtn!$C119:$C178,ETL_Rtn!P119:P178)),CORREL(ETL_Rtn!$C119:$C178,ETL_Rtn!P119:P178),"")</f>
        <v>0.62535243190145473</v>
      </c>
      <c r="W168" s="85">
        <f ca="1">IF(ISNUMBER(CORREL(ETL_Rtn!$C119:$C178,ETL_Rtn!Q119:Q178)),CORREL(ETL_Rtn!$C119:$C178,ETL_Rtn!Q119:Q178),"")</f>
        <v>-0.23056219243520959</v>
      </c>
      <c r="X168" s="85">
        <f ca="1">IF(ISNUMBER(CORREL(ETL_Rtn!$C119:$C178,ETL_Rtn!R119:R178)),CORREL(ETL_Rtn!$C119:$C178,ETL_Rtn!R119:R178),"")</f>
        <v>0.10176446202606511</v>
      </c>
      <c r="Y168" s="85">
        <f ca="1">IF(ISNUMBER(CORREL(ETL_Rtn!$C119:$C178,ETL_Rtn!S119:S178)),CORREL(ETL_Rtn!$C119:$C178,ETL_Rtn!S119:S178),"")</f>
        <v>0.61306043846965541</v>
      </c>
      <c r="Z168" s="85">
        <f ca="1">IF(ISNUMBER(CORREL(ETL_Rtn!$C119:$C178,ETL_Rtn!T119:T178)),CORREL(ETL_Rtn!$C119:$C178,ETL_Rtn!T119:T178),"")</f>
        <v>0.65050539846772137</v>
      </c>
      <c r="AA168" s="85">
        <f ca="1">IF(ISNUMBER(CORREL(ETL_Rtn!$C119:$C178,ETL_Rtn!U119:U178)),CORREL(ETL_Rtn!$C119:$C178,ETL_Rtn!U119:U178),"")</f>
        <v>1.5103543390669535E-2</v>
      </c>
      <c r="AB168" s="85">
        <f ca="1">IF(ISNUMBER(CORREL(ETL_Rtn!$C119:$C178,ETL_Rtn!V119:V178)),CORREL(ETL_Rtn!$C119:$C178,ETL_Rtn!V119:V178),"")</f>
        <v>-0.45483183053914916</v>
      </c>
      <c r="AC168" s="85">
        <f ca="1">IF(ISNUMBER(CORREL(ETL_Rtn!$C119:$C178,ETL_Rtn!W119:W178)),CORREL(ETL_Rtn!$C119:$C178,ETL_Rtn!W119:W178),"")</f>
        <v>-1.1390499947366857E-2</v>
      </c>
      <c r="AD168" s="85">
        <f ca="1">IF(ISNUMBER(CORREL(ETL_Rtn!$C119:$C178,ETL_Rtn!X119:X178)),CORREL(ETL_Rtn!$C119:$C178,ETL_Rtn!X119:X178),"")</f>
        <v>-1.0790761958560591E-2</v>
      </c>
      <c r="AE168" s="85">
        <f ca="1">IF(ISNUMBER(CORREL(ETL_Rtn!$C119:$C178,ETL_Rtn!Y119:Y178)),CORREL(ETL_Rtn!$C119:$C178,ETL_Rtn!Y119:Y178),"")</f>
        <v>-4.6014925328648149E-2</v>
      </c>
      <c r="AF168" s="85">
        <f ca="1">IF(ISNUMBER(CORREL(ETL_Rtn!$C119:$C178,ETL_Rtn!Z119:Z178)),CORREL(ETL_Rtn!$C119:$C178,ETL_Rtn!Z119:Z178),"")</f>
        <v>-0.48652382359925633</v>
      </c>
      <c r="AG168" s="85">
        <f ca="1">IF(ISNUMBER(CORREL(ETL_Rtn!$C119:$C178,ETL_Rtn!AA119:AA178)),CORREL(ETL_Rtn!$C119:$C178,ETL_Rtn!AA119:AA178),"")</f>
        <v>-0.5054841872742627</v>
      </c>
      <c r="AH168" s="85">
        <f ca="1">IF(ISNUMBER(CORREL(ETL_Rtn!$C119:$C178,ETL_Rtn!AB119:AB178)),CORREL(ETL_Rtn!$C119:$C178,ETL_Rtn!AB119:AB178),"")</f>
        <v>-0.41996251846183574</v>
      </c>
      <c r="AI168" s="85">
        <f ca="1">IF(ISNUMBER(CORREL(ETL_Rtn!$C119:$C178,ETL_Rtn!AC119:AC178)),CORREL(ETL_Rtn!$C119:$C178,ETL_Rtn!AC119:AC178),"")</f>
        <v>9.3931752041722882E-2</v>
      </c>
      <c r="AJ168" s="85">
        <f ca="1">IF(ISNUMBER(CORREL(ETL_Rtn!$C119:$C178,ETL_Rtn!AD119:AD178)),CORREL(ETL_Rtn!$C119:$C178,ETL_Rtn!AD119:AD178),"")</f>
        <v>0.1830445883213824</v>
      </c>
      <c r="AK168" s="85">
        <f ca="1">IF(ISNUMBER(CORREL(ETL_Rtn!$C119:$C178,ETL_Rtn!AE119:AE178)),CORREL(ETL_Rtn!$C119:$C178,ETL_Rtn!AE119:AE178),"")</f>
        <v>-0.23449806274539689</v>
      </c>
      <c r="AL168" s="85">
        <f ca="1">IF(ISNUMBER(CORREL(ETL_Rtn!$C119:$C178,ETL_Rtn!AF119:AF178)),CORREL(ETL_Rtn!$C119:$C178,ETL_Rtn!AF119:AF178),"")</f>
        <v>-0.24543376457926075</v>
      </c>
      <c r="AM168" s="85">
        <f ca="1">IF(ISNUMBER(CORREL(ETL_Rtn!$C119:$C178,ETL_Rtn!AG119:AG178)),CORREL(ETL_Rtn!$C119:$C178,ETL_Rtn!AG119:AG178),"")</f>
        <v>-6.6614790333891477E-2</v>
      </c>
      <c r="AN168" s="85">
        <f ca="1">IF(ISNUMBER(CORREL(ETL_Rtn!$C119:$C178,ETL_Rtn!AH119:AH178)),CORREL(ETL_Rtn!$C119:$C178,ETL_Rtn!AH119:AH178),"")</f>
        <v>-0.20719117537371007</v>
      </c>
      <c r="AO168" s="85">
        <f ca="1">IF(ISNUMBER(CORREL(ETL_Rtn!$C119:$C178,ETL_Rtn!AI119:AI178)),CORREL(ETL_Rtn!$C119:$C178,ETL_Rtn!AI119:AI178),"")</f>
        <v>-0.24404113317854387</v>
      </c>
      <c r="AP168" s="85">
        <f ca="1">IF(ISNUMBER(CORREL(ETL_Rtn!$C119:$C178,ETL_Rtn!AJ119:AJ178)),CORREL(ETL_Rtn!$C119:$C178,ETL_Rtn!AJ119:AJ178),"")</f>
        <v>-0.18724804309128432</v>
      </c>
      <c r="AQ168" s="85">
        <f ca="1">IF(ISNUMBER(CORREL(ETL_Rtn!$C119:$C178,ETL_Rtn!AK119:AK178)),CORREL(ETL_Rtn!$C119:$C178,ETL_Rtn!AK119:AK178),"")</f>
        <v>-0.22890675019511364</v>
      </c>
      <c r="AR168" s="85">
        <f ca="1">IF(ISNUMBER(CORREL(ETL_Rtn!$C119:$C178,ETL_Rtn!AL119:AL178)),CORREL(ETL_Rtn!$C119:$C178,ETL_Rtn!AL119:AL178),"")</f>
        <v>-0.26411746924259616</v>
      </c>
      <c r="AS168" s="85">
        <f ca="1">IF(ISNUMBER(CORREL(ETL_Rtn!$C119:$C178,ETL_Rtn!AM119:AM178)),CORREL(ETL_Rtn!$C119:$C178,ETL_Rtn!AM119:AM178),"")</f>
        <v>0.4064151559766519</v>
      </c>
      <c r="AT168" s="85">
        <f ca="1">IF(ISNUMBER(CORREL(ETL_Rtn!$C119:$C178,ETL_Rtn!AN119:AN178)),CORREL(ETL_Rtn!$C119:$C178,ETL_Rtn!AN119:AN178),"")</f>
        <v>0.54593334667045568</v>
      </c>
      <c r="AU168" s="85">
        <f ca="1">IF(ISNUMBER(CORREL(ETL_Rtn!$C119:$C178,ETL_Rtn!AO119:AO178)),CORREL(ETL_Rtn!$C119:$C178,ETL_Rtn!AO119:AO178),"")</f>
        <v>2.5120985487818309E-2</v>
      </c>
      <c r="AV168" s="85">
        <f ca="1">IF(ISNUMBER(CORREL(ETL_Rtn!$C119:$C178,ETL_Rtn!AP119:AP178)),CORREL(ETL_Rtn!$C119:$C178,ETL_Rtn!AP119:AP178),"")</f>
        <v>0.25668657151941926</v>
      </c>
      <c r="AW168" s="85">
        <f ca="1">IF(ISNUMBER(CORREL(ETL_Rtn!$C119:$C178,ETL_Rtn!AQ119:AQ178)),CORREL(ETL_Rtn!$C119:$C178,ETL_Rtn!AQ119:AQ178),"")</f>
        <v>4.2088830895376128E-2</v>
      </c>
      <c r="AX168" s="85">
        <f ca="1">IF(ISNUMBER(CORREL(ETL_Rtn!$C119:$C178,ETL_Rtn!AR119:AR178)),CORREL(ETL_Rtn!$C119:$C178,ETL_Rtn!AR119:AR178),"")</f>
        <v>0.5887212439012276</v>
      </c>
      <c r="AY168" s="85">
        <f ca="1">IF(ISNUMBER(CORREL(ETL_Rtn!$C119:$C178,ETL_Rtn!AS119:AS178)),CORREL(ETL_Rtn!$C119:$C178,ETL_Rtn!AS119:AS178),"")</f>
        <v>-0.21152264286648645</v>
      </c>
      <c r="AZ168" s="85">
        <f ca="1">IF(ISNUMBER(CORREL(ETL_Rtn!$C119:$C178,ETL_Rtn!AT119:AT178)),CORREL(ETL_Rtn!$C119:$C178,ETL_Rtn!AT119:AT178),"")</f>
        <v>-0.18907916150244461</v>
      </c>
      <c r="BA168" s="85">
        <f ca="1">IF(ISNUMBER(CORREL(ETL_Rtn!$C119:$C178,ETL_Rtn!AU119:AU178)),CORREL(ETL_Rtn!$C119:$C178,ETL_Rtn!AU119:AU178),"")</f>
        <v>-0.36502722379494601</v>
      </c>
      <c r="BB168" s="85">
        <f ca="1">IF(ISNUMBER(CORREL(ETL_Rtn!$C119:$C178,ETL_Rtn!AV119:AV178)),CORREL(ETL_Rtn!$C119:$C178,ETL_Rtn!AV119:AV178),"")</f>
        <v>-0.34629881259979034</v>
      </c>
      <c r="BC168" s="85">
        <f ca="1">IF(ISNUMBER(CORREL(ETL_Rtn!$C119:$C178,ETL_Rtn!AW119:AW178)),CORREL(ETL_Rtn!$C119:$C178,ETL_Rtn!AW119:AW178),"")</f>
        <v>-4.0419349418778965E-3</v>
      </c>
      <c r="BD168" s="85">
        <f ca="1">IF(ISNUMBER(CORREL(ETL_Rtn!$C119:$C178,ETL_Rtn!AX119:AX178)),CORREL(ETL_Rtn!$C119:$C178,ETL_Rtn!AX119:AX178),"")</f>
        <v>0.21068814394706967</v>
      </c>
      <c r="BE168" s="85">
        <f ca="1">IF(ISNUMBER(CORREL(ETL_Rtn!$C119:$C178,ETL_Rtn!AY119:AY178)),CORREL(ETL_Rtn!$C119:$C178,ETL_Rtn!AY119:AY178),"")</f>
        <v>-0.26683263032619087</v>
      </c>
      <c r="BF168" s="85">
        <f ca="1">IF(ISNUMBER(CORREL(ETL_Rtn!$C119:$C178,ETL_Rtn!AZ119:AZ178)),CORREL(ETL_Rtn!$C119:$C178,ETL_Rtn!AZ119:AZ178),"")</f>
        <v>-0.29513120634898243</v>
      </c>
      <c r="BG168" s="85">
        <f ca="1">IF(ISNUMBER(CORREL(ETL_Rtn!$C119:$C178,ETL_Rtn!BA119:BA178)),CORREL(ETL_Rtn!$C119:$C178,ETL_Rtn!BA119:BA178),"")</f>
        <v>-0.30306016669719876</v>
      </c>
      <c r="BH168" s="85">
        <f ca="1">IF(ISNUMBER(CORREL(ETL_Rtn!$C119:$C178,ETL_Rtn!BB119:BB178)),CORREL(ETL_Rtn!$C119:$C178,ETL_Rtn!BB119:BB178),"")</f>
        <v>-0.29910309263219481</v>
      </c>
      <c r="BI168" s="85">
        <f ca="1">IF(ISNUMBER(CORREL(ETL_Rtn!$C119:$C178,ETL_Rtn!BC119:BC178)),CORREL(ETL_Rtn!$C119:$C178,ETL_Rtn!BC119:BC178),"")</f>
        <v>-0.23174848788798225</v>
      </c>
      <c r="BJ168" s="85">
        <f ca="1">IF(ISNUMBER(CORREL(ETL_Rtn!$C119:$C178,ETL_Rtn!BD119:BD178)),CORREL(ETL_Rtn!$C119:$C178,ETL_Rtn!BD119:BD178),"")</f>
        <v>-0.59814657612693156</v>
      </c>
      <c r="BK168" s="85">
        <f ca="1">IF(ISNUMBER(CORREL(ETL_Rtn!$C119:$C178,ETL_Rtn!BE119:BE178)),CORREL(ETL_Rtn!$C119:$C178,ETL_Rtn!BE119:BE178),"")</f>
        <v>-0.1098503189679669</v>
      </c>
      <c r="BL168" s="85">
        <f ca="1">IF(ISNUMBER(CORREL(ETL_Rtn!$C119:$C178,ETL_Rtn!BF119:BF178)),CORREL(ETL_Rtn!$C119:$C178,ETL_Rtn!BF119:BF178),"")</f>
        <v>9.8297683788006726E-2</v>
      </c>
      <c r="BM168" s="85">
        <f ca="1">IF(ISNUMBER(CORREL(ETL_Rtn!$C119:$C178,ETL_Rtn!BG119:BG178)),CORREL(ETL_Rtn!$C119:$C178,ETL_Rtn!BG119:BG178),"")</f>
        <v>-0.42629395898697586</v>
      </c>
      <c r="BN168" s="85">
        <f ca="1">IF(ISNUMBER(CORREL(ETL_Rtn!$C119:$C178,ETL_Rtn!BH119:BH178)),CORREL(ETL_Rtn!$C119:$C178,ETL_Rtn!BH119:BH178),"")</f>
        <v>-0.1833478109583016</v>
      </c>
      <c r="BO168" s="85">
        <f ca="1">IF(ISNUMBER(CORREL(ETL_Rtn!$C119:$C178,ETL_Rtn!BI119:BI178)),CORREL(ETL_Rtn!$C119:$C178,ETL_Rtn!BI119:BI178),"")</f>
        <v>-0.37411071567682447</v>
      </c>
      <c r="BP168" s="85">
        <f ca="1">IF(ISNUMBER(CORREL(ETL_Rtn!$C119:$C178,ETL_Rtn!BJ119:BJ178)),CORREL(ETL_Rtn!$C119:$C178,ETL_Rtn!BJ119:BJ178),"")</f>
        <v>-0.39344438147789024</v>
      </c>
      <c r="BQ168" s="85">
        <f ca="1">IF(ISNUMBER(CORREL(ETL_Rtn!$C119:$C178,ETL_Rtn!BK119:BK178)),CORREL(ETL_Rtn!$C119:$C178,ETL_Rtn!BK119:BK178),"")</f>
        <v>0.34794067748934537</v>
      </c>
      <c r="BR168" s="85">
        <f ca="1">IF(ISNUMBER(CORREL(ETL_Rtn!$C119:$C178,ETL_Rtn!BL119:BL178)),CORREL(ETL_Rtn!$C119:$C178,ETL_Rtn!BL119:BL178),"")</f>
        <v>0.34689936052825771</v>
      </c>
      <c r="BS168" s="85">
        <f ca="1">IF(ISNUMBER(CORREL(ETL_Rtn!$C119:$C178,ETL_Rtn!BM119:BM178)),CORREL(ETL_Rtn!$C119:$C178,ETL_Rtn!BM119:BM178),"")</f>
        <v>-0.18543884042778661</v>
      </c>
      <c r="BT168" s="85">
        <f ca="1">IF(ISNUMBER(CORREL(ETL_Rtn!$C119:$C178,ETL_Rtn!BN119:BN178)),CORREL(ETL_Rtn!$C119:$C178,ETL_Rtn!BN119:BN178),"")</f>
        <v>0.37301460248566742</v>
      </c>
      <c r="BU168" s="85">
        <f ca="1">IF(ISNUMBER(CORREL(ETL_Rtn!$C119:$C178,ETL_Rtn!BO119:BO178)),CORREL(ETL_Rtn!$C119:$C178,ETL_Rtn!BO119:BO178),"")</f>
        <v>9.296998881367334E-2</v>
      </c>
      <c r="BV168" s="85">
        <f ca="1">IF(ISNUMBER(CORREL(ETL_Rtn!$C119:$C178,ETL_Rtn!BP119:BP178)),CORREL(ETL_Rtn!$C119:$C178,ETL_Rtn!BP119:BP178),"")</f>
        <v>0.23511309144482928</v>
      </c>
      <c r="BW168" s="85">
        <f ca="1">IF(ISNUMBER(CORREL(ETL_Rtn!$C119:$C178,ETL_Rtn!BQ119:BQ178)),CORREL(ETL_Rtn!$C119:$C178,ETL_Rtn!BQ119:BQ178),"")</f>
        <v>-0.39906928547139392</v>
      </c>
      <c r="BY168" s="85">
        <f ca="1">VLOOKUP($E168,ETL_Price!$B$5:$CB$187,Main!BY$51,0)</f>
        <v>2555.2399999999998</v>
      </c>
      <c r="BZ168" s="85">
        <f ca="1">VLOOKUP($E168,ETL_Price!$B$5:$CB$187,Main!BZ$51,0)</f>
        <v>3607.39</v>
      </c>
      <c r="CA168" s="85">
        <f ca="1">VLOOKUP($E168,ETL_Price!$B$5:$CB$187,Main!CA$51,0)</f>
        <v>76659.8</v>
      </c>
      <c r="CB168" s="85">
        <f ca="1">VLOOKUP($E168,ETL_Price!$B$5:$CB$187,Main!CB$51,0)</f>
        <v>20881.27</v>
      </c>
      <c r="CC168" s="85">
        <f ca="1">VLOOKUP($E168,ETL_Price!$B$5:$CB$187,Main!CC$51,0)</f>
        <v>28389.57</v>
      </c>
      <c r="CD168" s="85">
        <f ca="1">VLOOKUP($E168,ETL_Price!$B$5:$CB$187,Main!CD$51,0)</f>
        <v>11411.41</v>
      </c>
      <c r="CE168" s="85">
        <f ca="1">VLOOKUP($E168,ETL_Price!$B$5:$CB$187,Main!CE$51,0)</f>
        <v>2090.38</v>
      </c>
      <c r="CF168" s="85">
        <f ca="1">VLOOKUP($E168,ETL_Price!$B$5:$CB$187,Main!CF$51,0)</f>
        <v>2365.2399999999998</v>
      </c>
      <c r="CG168" s="85">
        <f ca="1">VLOOKUP($E168,ETL_Price!$B$5:$CB$187,Main!CG$51,0)</f>
        <v>210.958</v>
      </c>
      <c r="CH168" s="85">
        <f ca="1">VLOOKUP($E168,ETL_Price!$B$5:$CB$187,Main!CH$51,0)</f>
        <v>264.12</v>
      </c>
      <c r="CI168" s="85">
        <f ca="1">VLOOKUP($E168,ETL_Price!$B$5:$CB$187,Main!CI$51,0)</f>
        <v>251.14</v>
      </c>
      <c r="CJ168" s="85">
        <f ca="1">VLOOKUP($E168,ETL_Price!$B$5:$CB$187,Main!CJ$51,0)</f>
        <v>226.12</v>
      </c>
      <c r="CK168" s="85">
        <f ca="1">VLOOKUP($E168,ETL_Price!$B$5:$CB$187,Main!CK$51,0)</f>
        <v>229.09049999999999</v>
      </c>
      <c r="CL168" s="85">
        <f ca="1">VLOOKUP($E168,ETL_Price!$B$5:$CB$187,Main!CL$51,0)</f>
        <v>228.60040000000001</v>
      </c>
      <c r="CM168" s="85">
        <f ca="1">VLOOKUP($E168,ETL_Price!$B$5:$CB$187,Main!CM$51,0)</f>
        <v>122.1537</v>
      </c>
      <c r="CN168" s="85">
        <f ca="1">VLOOKUP($E168,ETL_Price!$B$5:$CB$187,Main!CN$51,0)</f>
        <v>208.66929999999999</v>
      </c>
      <c r="CO168" s="85">
        <f ca="1">VLOOKUP($E168,ETL_Price!$B$5:$CB$187,Main!CO$51,0)</f>
        <v>70.22</v>
      </c>
      <c r="CP168" s="85">
        <f ca="1">VLOOKUP($E168,ETL_Price!$B$5:$CB$187,Main!CP$51,0)</f>
        <v>130.82</v>
      </c>
      <c r="CQ168" s="85">
        <f ca="1">VLOOKUP($E168,ETL_Price!$B$5:$CB$187,Main!CQ$51,0)</f>
        <v>479.61700000000002</v>
      </c>
      <c r="CR168" s="85">
        <f ca="1">VLOOKUP($E168,ETL_Price!$B$5:$CB$187,Main!CR$51,0)</f>
        <v>216.31909999999999</v>
      </c>
      <c r="CS168" s="85">
        <f ca="1">VLOOKUP($E168,ETL_Price!$B$5:$CB$187,Main!CS$51,0)</f>
        <v>254.36359999999999</v>
      </c>
      <c r="CT168" s="85">
        <f ca="1">VLOOKUP($E168,ETL_Price!$B$5:$CB$187,Main!CT$51,0)</f>
        <v>2038.67</v>
      </c>
      <c r="CU168" s="85">
        <f ca="1">VLOOKUP($E168,ETL_Price!$B$5:$CB$187,Main!CU$51,0)</f>
        <v>2196.17</v>
      </c>
      <c r="CV168" s="85">
        <f ca="1">VLOOKUP($E168,ETL_Price!$B$5:$CB$187,Main!CV$51,0)</f>
        <v>2873.39</v>
      </c>
      <c r="CW168" s="85">
        <f ca="1">VLOOKUP($E168,ETL_Price!$B$5:$CB$187,Main!CW$51,0)</f>
        <v>149.05459999999999</v>
      </c>
      <c r="CX168" s="85">
        <f ca="1">VLOOKUP($E168,ETL_Price!$B$5:$CB$187,Main!CX$51,0)</f>
        <v>1302.403</v>
      </c>
      <c r="CY168" s="85">
        <f ca="1">VLOOKUP($E168,ETL_Price!$B$5:$CB$187,Main!CY$51,0)</f>
        <v>214.2413</v>
      </c>
      <c r="CZ168" s="85">
        <f ca="1">VLOOKUP($E168,ETL_Price!$B$5:$CB$187,Main!CZ$51,0)</f>
        <v>191.04929999999999</v>
      </c>
      <c r="DA168" s="85">
        <f ca="1">VLOOKUP($E168,ETL_Price!$B$5:$CB$187,Main!DA$51,0)</f>
        <v>286.12079999999997</v>
      </c>
      <c r="DB168" s="85">
        <f ca="1">VLOOKUP($E168,ETL_Price!$B$5:$CB$187,Main!DB$51,0)</f>
        <v>203.608</v>
      </c>
      <c r="DC168" s="85">
        <f ca="1">VLOOKUP($E168,ETL_Price!$B$5:$CB$187,Main!DC$51,0)</f>
        <v>203.40799999999999</v>
      </c>
      <c r="DD168" s="85">
        <f ca="1">VLOOKUP($E168,ETL_Price!$B$5:$CB$187,Main!DD$51,0)</f>
        <v>225.2028</v>
      </c>
      <c r="DE168" s="85">
        <f ca="1">VLOOKUP($E168,ETL_Price!$B$5:$CB$187,Main!DE$51,0)</f>
        <v>219.3356</v>
      </c>
      <c r="DF168" s="85">
        <f ca="1">VLOOKUP($E168,ETL_Price!$B$5:$CB$187,Main!DF$51,0)</f>
        <v>284.07810000000001</v>
      </c>
      <c r="DG168" s="85">
        <f ca="1">VLOOKUP($E168,ETL_Price!$B$5:$CB$187,Main!DG$51,0)</f>
        <v>2.3481000000000001</v>
      </c>
      <c r="DH168" s="85">
        <f ca="1">VLOOKUP($E168,ETL_Price!$B$5:$CB$187,Main!DH$51,0)</f>
        <v>0.46300000000000002</v>
      </c>
      <c r="DI168" s="85">
        <f ca="1">VLOOKUP($E168,ETL_Price!$B$5:$CB$187,Main!DI$51,0)</f>
        <v>1.8162</v>
      </c>
      <c r="DJ168" s="85">
        <f ca="1">VLOOKUP($E168,ETL_Price!$B$5:$CB$187,Main!DJ$51,0)</f>
        <v>1.8883999999999999</v>
      </c>
      <c r="DK168" s="85">
        <f ca="1">VLOOKUP($E168,ETL_Price!$B$5:$CB$187,Main!DK$51,0)</f>
        <v>2.2812999999999999</v>
      </c>
      <c r="DL168" s="85">
        <f ca="1">VLOOKUP($E168,ETL_Price!$B$5:$CB$187,Main!DL$51,0)</f>
        <v>1.387</v>
      </c>
      <c r="DM168" s="85">
        <f ca="1">VLOOKUP($E168,ETL_Price!$B$5:$CB$187,Main!DM$51,0)</f>
        <v>42.143599999999999</v>
      </c>
      <c r="DN168" s="85">
        <f ca="1">VLOOKUP($E168,ETL_Price!$B$5:$CB$187,Main!DN$51,0)</f>
        <v>-4.5600000000000005</v>
      </c>
      <c r="DO168" s="85">
        <f ca="1">VLOOKUP($E168,ETL_Price!$B$5:$CB$187,Main!DO$51,0)</f>
        <v>242.958</v>
      </c>
      <c r="DP168" s="85">
        <f ca="1">VLOOKUP($E168,ETL_Price!$B$5:$CB$187,Main!DP$51,0)</f>
        <v>136.767</v>
      </c>
      <c r="DQ168" s="85">
        <f ca="1">VLOOKUP($E168,ETL_Price!$B$5:$CB$187,Main!DQ$51,0)</f>
        <v>54.761000000000003</v>
      </c>
      <c r="DR168" s="85">
        <f ca="1">VLOOKUP($E168,ETL_Price!$B$5:$CB$187,Main!DR$51,0)</f>
        <v>318.26299999999998</v>
      </c>
      <c r="DS168" s="85">
        <f ca="1">VLOOKUP($E168,ETL_Price!$B$5:$CB$187,Main!DS$51,0)</f>
        <v>176.893</v>
      </c>
      <c r="DT168" s="85">
        <f ca="1">VLOOKUP($E168,ETL_Price!$B$5:$CB$187,Main!DT$51,0)</f>
        <v>224.8775</v>
      </c>
      <c r="DU168" s="85">
        <f ca="1">VLOOKUP($E168,ETL_Price!$B$5:$CB$187,Main!DU$51,0)</f>
        <v>161.386</v>
      </c>
      <c r="DV168" s="85">
        <f ca="1">VLOOKUP($E168,ETL_Price!$B$5:$CB$187,Main!DV$51,0)</f>
        <v>438.44279999999998</v>
      </c>
      <c r="DW168" s="85">
        <f ca="1">VLOOKUP($E168,ETL_Price!$B$5:$CB$187,Main!DW$51,0)</f>
        <v>9.85</v>
      </c>
      <c r="DX168" s="85">
        <f ca="1">VLOOKUP($E168,ETL_Price!$B$5:$CB$187,Main!DX$51,0)</f>
        <v>15.44</v>
      </c>
      <c r="DY168" s="85">
        <f ca="1">VLOOKUP($E168,ETL_Price!$B$5:$CB$187,Main!DY$51,0)</f>
        <v>7.95</v>
      </c>
      <c r="DZ168" s="85">
        <f ca="1">VLOOKUP($E168,ETL_Price!$B$5:$CB$187,Main!DZ$51,0)</f>
        <v>5.6899999999999995</v>
      </c>
      <c r="EA168" s="85">
        <f ca="1">VLOOKUP($E168,ETL_Price!$B$5:$CB$187,Main!EA$51,0)</f>
        <v>1285.8</v>
      </c>
      <c r="EB168" s="85">
        <f ca="1">VLOOKUP($E168,ETL_Price!$B$5:$CB$187,Main!EB$51,0)</f>
        <v>17.132999999999999</v>
      </c>
      <c r="EC168" s="85">
        <f ca="1">VLOOKUP($E168,ETL_Price!$B$5:$CB$187,Main!EC$51,0)</f>
        <v>51.3</v>
      </c>
      <c r="ED168" s="85">
        <f ca="1">VLOOKUP($E168,ETL_Price!$B$5:$CB$187,Main!ED$51,0)</f>
        <v>6.5736999999999997</v>
      </c>
      <c r="EE168" s="85">
        <f ca="1">VLOOKUP($E168,ETL_Price!$B$5:$CB$187,Main!EE$51,0)</f>
        <v>107.83</v>
      </c>
      <c r="EF168" s="85">
        <f ca="1">VLOOKUP($E168,ETL_Price!$B$5:$CB$187,Main!EF$51,0)</f>
        <v>1.1859</v>
      </c>
      <c r="EG168" s="85">
        <f ca="1">VLOOKUP($E168,ETL_Price!$B$5:$CB$187,Main!EG$51,0)</f>
        <v>1.3223</v>
      </c>
      <c r="EH168" s="85">
        <f ca="1">VLOOKUP($E168,ETL_Price!$B$5:$CB$187,Main!EH$51,0)</f>
        <v>112.5</v>
      </c>
      <c r="EI168" s="85">
        <f ca="1">VLOOKUP($E168,ETL_Price!$B$5:$CB$187,Main!EI$51,0)</f>
        <v>57.828000000000003</v>
      </c>
      <c r="EJ168" s="85">
        <f ca="1">VLOOKUP($E168,ETL_Price!$B$5:$CB$187,Main!EJ$51,0)</f>
        <v>13.526899999999999</v>
      </c>
      <c r="EK168" s="85">
        <f ca="1">VLOOKUP($E168,ETL_Price!$B$5:$CB$187,Main!EK$51,0)</f>
        <v>3.1749000000000001</v>
      </c>
    </row>
    <row r="169" spans="3:141">
      <c r="C169" s="85">
        <f>MATCH(E169,ETL_Price!$B$5:$B$187,0)</f>
        <v>116</v>
      </c>
      <c r="E169" s="119">
        <f>IF(ISNUMBER(Equities!$C121),Equities!B121,"")</f>
        <v>43018</v>
      </c>
      <c r="F169" s="120">
        <f ca="1">IF(ISNUMBER(OFFSET(INDIRECT($F$50),Main!$C169,1)),OFFSET(INDIRECT($F$50),Main!$C169,1)/100,"")</f>
        <v>0.13983800000000002</v>
      </c>
      <c r="G169" s="120">
        <f ca="1">IF(ISNUMBER(VLOOKUP($E169,ETL_Price!$B$5:$DV$187,G$50,0)),VLOOKUP($E169,ETL_Price!$B$5:$DV$187,G$50,0)/100,"")</f>
        <v>7.0099999999999996E-2</v>
      </c>
      <c r="H169" s="120">
        <f ca="1">IF(ISNUMBER(VLOOKUP($E169,ETL_Price!$B$5:$DV$187,H$50,0)),VLOOKUP($E169,ETL_Price!$B$5:$DV$187,H$50,0)/100,"")</f>
        <v>0.11900000000000001</v>
      </c>
      <c r="I169" s="120">
        <f ca="1">IF(ISNUMBER(VLOOKUP($E169,ETL_Price!$B$5:$DV$187,I$50,0)),VLOOKUP($E169,ETL_Price!$B$5:$DV$187,I$50,0)/100,"")</f>
        <v>0.155</v>
      </c>
      <c r="K169" s="85">
        <f ca="1">IF(ISNUMBER(CORREL(ETL_Rtn!$C120:$C179,ETL_Rtn!E120:E179)),CORREL(ETL_Rtn!$C120:$C179,ETL_Rtn!E120:E179),"")</f>
        <v>0.444926072605628</v>
      </c>
      <c r="L169" s="85">
        <f ca="1">IF(ISNUMBER(CORREL(ETL_Rtn!$C120:$C179,ETL_Rtn!F120:F179)),CORREL(ETL_Rtn!$C120:$C179,ETL_Rtn!F120:F179),"")</f>
        <v>0.19328089116860411</v>
      </c>
      <c r="M169" s="85">
        <f ca="1">IF(ISNUMBER(CORREL(ETL_Rtn!$C120:$C179,ETL_Rtn!G120:G179)),CORREL(ETL_Rtn!$C120:$C179,ETL_Rtn!G120:G179),"")</f>
        <v>0.67410974180957961</v>
      </c>
      <c r="N169" s="85">
        <f ca="1">IF(ISNUMBER(CORREL(ETL_Rtn!$C120:$C179,ETL_Rtn!H120:H179)),CORREL(ETL_Rtn!$C120:$C179,ETL_Rtn!H120:H179),"")</f>
        <v>0.1463596682212602</v>
      </c>
      <c r="O169" s="85">
        <f ca="1">IF(ISNUMBER(CORREL(ETL_Rtn!$C120:$C179,ETL_Rtn!I120:I179)),CORREL(ETL_Rtn!$C120:$C179,ETL_Rtn!I120:I179),"")</f>
        <v>0.90434448961131375</v>
      </c>
      <c r="P169" s="85">
        <f ca="1">IF(ISNUMBER(CORREL(ETL_Rtn!$C120:$C179,ETL_Rtn!J120:J179)),CORREL(ETL_Rtn!$C120:$C179,ETL_Rtn!J120:J179),"")</f>
        <v>0.86941968152026916</v>
      </c>
      <c r="Q169" s="85">
        <f ca="1">IF(ISNUMBER(CORREL(ETL_Rtn!$C120:$C179,ETL_Rtn!K120:K179)),CORREL(ETL_Rtn!$C120:$C179,ETL_Rtn!K120:K179),"")</f>
        <v>0.7159766404401573</v>
      </c>
      <c r="R169" s="85">
        <f ca="1">IF(ISNUMBER(CORREL(ETL_Rtn!$C120:$C179,ETL_Rtn!L120:L179)),CORREL(ETL_Rtn!$C120:$C179,ETL_Rtn!L120:L179),"")</f>
        <v>0.66489571472609188</v>
      </c>
      <c r="S169" s="85">
        <f ca="1">IF(ISNUMBER(CORREL(ETL_Rtn!$C120:$C179,ETL_Rtn!M120:M179)),CORREL(ETL_Rtn!$C120:$C179,ETL_Rtn!M120:M179),"")</f>
        <v>-0.42040589608029688</v>
      </c>
      <c r="T169" s="85">
        <f ca="1">IF(ISNUMBER(CORREL(ETL_Rtn!$C120:$C179,ETL_Rtn!N120:N179)),CORREL(ETL_Rtn!$C120:$C179,ETL_Rtn!N120:N179),"")</f>
        <v>0.45853556432527587</v>
      </c>
      <c r="U169" s="85">
        <f ca="1">IF(ISNUMBER(CORREL(ETL_Rtn!$C120:$C179,ETL_Rtn!O120:O179)),CORREL(ETL_Rtn!$C120:$C179,ETL_Rtn!O120:O179),"")</f>
        <v>0.33968783501868144</v>
      </c>
      <c r="V169" s="85">
        <f ca="1">IF(ISNUMBER(CORREL(ETL_Rtn!$C120:$C179,ETL_Rtn!P120:P179)),CORREL(ETL_Rtn!$C120:$C179,ETL_Rtn!P120:P179),"")</f>
        <v>0.61706468500608858</v>
      </c>
      <c r="W169" s="85">
        <f ca="1">IF(ISNUMBER(CORREL(ETL_Rtn!$C120:$C179,ETL_Rtn!Q120:Q179)),CORREL(ETL_Rtn!$C120:$C179,ETL_Rtn!Q120:Q179),"")</f>
        <v>-0.2194427730260754</v>
      </c>
      <c r="X169" s="85">
        <f ca="1">IF(ISNUMBER(CORREL(ETL_Rtn!$C120:$C179,ETL_Rtn!R120:R179)),CORREL(ETL_Rtn!$C120:$C179,ETL_Rtn!R120:R179),"")</f>
        <v>0.12237471672607662</v>
      </c>
      <c r="Y169" s="85">
        <f ca="1">IF(ISNUMBER(CORREL(ETL_Rtn!$C120:$C179,ETL_Rtn!S120:S179)),CORREL(ETL_Rtn!$C120:$C179,ETL_Rtn!S120:S179),"")</f>
        <v>0.60782493838295903</v>
      </c>
      <c r="Z169" s="85">
        <f ca="1">IF(ISNUMBER(CORREL(ETL_Rtn!$C120:$C179,ETL_Rtn!T120:T179)),CORREL(ETL_Rtn!$C120:$C179,ETL_Rtn!T120:T179),"")</f>
        <v>0.67743468303836241</v>
      </c>
      <c r="AA169" s="85">
        <f ca="1">IF(ISNUMBER(CORREL(ETL_Rtn!$C120:$C179,ETL_Rtn!U120:U179)),CORREL(ETL_Rtn!$C120:$C179,ETL_Rtn!U120:U179),"")</f>
        <v>1.1571534813111527E-2</v>
      </c>
      <c r="AB169" s="85">
        <f ca="1">IF(ISNUMBER(CORREL(ETL_Rtn!$C120:$C179,ETL_Rtn!V120:V179)),CORREL(ETL_Rtn!$C120:$C179,ETL_Rtn!V120:V179),"")</f>
        <v>-0.43153133436157265</v>
      </c>
      <c r="AC169" s="85">
        <f ca="1">IF(ISNUMBER(CORREL(ETL_Rtn!$C120:$C179,ETL_Rtn!W120:W179)),CORREL(ETL_Rtn!$C120:$C179,ETL_Rtn!W120:W179),"")</f>
        <v>-6.1407354704408432E-4</v>
      </c>
      <c r="AD169" s="85">
        <f ca="1">IF(ISNUMBER(CORREL(ETL_Rtn!$C120:$C179,ETL_Rtn!X120:X179)),CORREL(ETL_Rtn!$C120:$C179,ETL_Rtn!X120:X179),"")</f>
        <v>-3.4431094466944698E-3</v>
      </c>
      <c r="AE169" s="85">
        <f ca="1">IF(ISNUMBER(CORREL(ETL_Rtn!$C120:$C179,ETL_Rtn!Y120:Y179)),CORREL(ETL_Rtn!$C120:$C179,ETL_Rtn!Y120:Y179),"")</f>
        <v>-3.4982327656568689E-2</v>
      </c>
      <c r="AF169" s="85">
        <f ca="1">IF(ISNUMBER(CORREL(ETL_Rtn!$C120:$C179,ETL_Rtn!Z120:Z179)),CORREL(ETL_Rtn!$C120:$C179,ETL_Rtn!Z120:Z179),"")</f>
        <v>-0.48876689717635347</v>
      </c>
      <c r="AG169" s="85">
        <f ca="1">IF(ISNUMBER(CORREL(ETL_Rtn!$C120:$C179,ETL_Rtn!AA120:AA179)),CORREL(ETL_Rtn!$C120:$C179,ETL_Rtn!AA120:AA179),"")</f>
        <v>-0.50624253312528322</v>
      </c>
      <c r="AH169" s="85">
        <f ca="1">IF(ISNUMBER(CORREL(ETL_Rtn!$C120:$C179,ETL_Rtn!AB120:AB179)),CORREL(ETL_Rtn!$C120:$C179,ETL_Rtn!AB120:AB179),"")</f>
        <v>-0.43239305067058831</v>
      </c>
      <c r="AI169" s="85">
        <f ca="1">IF(ISNUMBER(CORREL(ETL_Rtn!$C120:$C179,ETL_Rtn!AC120:AC179)),CORREL(ETL_Rtn!$C120:$C179,ETL_Rtn!AC120:AC179),"")</f>
        <v>0.11555194656275412</v>
      </c>
      <c r="AJ169" s="85">
        <f ca="1">IF(ISNUMBER(CORREL(ETL_Rtn!$C120:$C179,ETL_Rtn!AD120:AD179)),CORREL(ETL_Rtn!$C120:$C179,ETL_Rtn!AD120:AD179),"")</f>
        <v>0.20973642370237014</v>
      </c>
      <c r="AK169" s="85">
        <f ca="1">IF(ISNUMBER(CORREL(ETL_Rtn!$C120:$C179,ETL_Rtn!AE120:AE179)),CORREL(ETL_Rtn!$C120:$C179,ETL_Rtn!AE120:AE179),"")</f>
        <v>-0.20032254144506834</v>
      </c>
      <c r="AL169" s="85">
        <f ca="1">IF(ISNUMBER(CORREL(ETL_Rtn!$C120:$C179,ETL_Rtn!AF120:AF179)),CORREL(ETL_Rtn!$C120:$C179,ETL_Rtn!AF120:AF179),"")</f>
        <v>-0.21415883946412184</v>
      </c>
      <c r="AM169" s="85">
        <f ca="1">IF(ISNUMBER(CORREL(ETL_Rtn!$C120:$C179,ETL_Rtn!AG120:AG179)),CORREL(ETL_Rtn!$C120:$C179,ETL_Rtn!AG120:AG179),"")</f>
        <v>-2.2354280888963671E-3</v>
      </c>
      <c r="AN169" s="85">
        <f ca="1">IF(ISNUMBER(CORREL(ETL_Rtn!$C120:$C179,ETL_Rtn!AH120:AH179)),CORREL(ETL_Rtn!$C120:$C179,ETL_Rtn!AH120:AH179),"")</f>
        <v>-0.17140975211056275</v>
      </c>
      <c r="AO169" s="85">
        <f ca="1">IF(ISNUMBER(CORREL(ETL_Rtn!$C120:$C179,ETL_Rtn!AI120:AI179)),CORREL(ETL_Rtn!$C120:$C179,ETL_Rtn!AI120:AI179),"")</f>
        <v>-0.21834192822318821</v>
      </c>
      <c r="AP169" s="85">
        <f ca="1">IF(ISNUMBER(CORREL(ETL_Rtn!$C120:$C179,ETL_Rtn!AJ120:AJ179)),CORREL(ETL_Rtn!$C120:$C179,ETL_Rtn!AJ120:AJ179),"")</f>
        <v>-0.15386508701554616</v>
      </c>
      <c r="AQ169" s="85">
        <f ca="1">IF(ISNUMBER(CORREL(ETL_Rtn!$C120:$C179,ETL_Rtn!AK120:AK179)),CORREL(ETL_Rtn!$C120:$C179,ETL_Rtn!AK120:AK179),"")</f>
        <v>-0.18888902570006877</v>
      </c>
      <c r="AR169" s="85">
        <f ca="1">IF(ISNUMBER(CORREL(ETL_Rtn!$C120:$C179,ETL_Rtn!AL120:AL179)),CORREL(ETL_Rtn!$C120:$C179,ETL_Rtn!AL120:AL179),"")</f>
        <v>-0.23369970712250973</v>
      </c>
      <c r="AS169" s="85">
        <f ca="1">IF(ISNUMBER(CORREL(ETL_Rtn!$C120:$C179,ETL_Rtn!AM120:AM179)),CORREL(ETL_Rtn!$C120:$C179,ETL_Rtn!AM120:AM179),"")</f>
        <v>0.38480742924762174</v>
      </c>
      <c r="AT169" s="85">
        <f ca="1">IF(ISNUMBER(CORREL(ETL_Rtn!$C120:$C179,ETL_Rtn!AN120:AN179)),CORREL(ETL_Rtn!$C120:$C179,ETL_Rtn!AN120:AN179),"")</f>
        <v>0.60532065898860254</v>
      </c>
      <c r="AU169" s="85">
        <f ca="1">IF(ISNUMBER(CORREL(ETL_Rtn!$C120:$C179,ETL_Rtn!AO120:AO179)),CORREL(ETL_Rtn!$C120:$C179,ETL_Rtn!AO120:AO179),"")</f>
        <v>2.8172706962468888E-2</v>
      </c>
      <c r="AV169" s="85">
        <f ca="1">IF(ISNUMBER(CORREL(ETL_Rtn!$C120:$C179,ETL_Rtn!AP120:AP179)),CORREL(ETL_Rtn!$C120:$C179,ETL_Rtn!AP120:AP179),"")</f>
        <v>0.2678714016707936</v>
      </c>
      <c r="AW169" s="85">
        <f ca="1">IF(ISNUMBER(CORREL(ETL_Rtn!$C120:$C179,ETL_Rtn!AQ120:AQ179)),CORREL(ETL_Rtn!$C120:$C179,ETL_Rtn!AQ120:AQ179),"")</f>
        <v>4.9963410010696117E-2</v>
      </c>
      <c r="AX169" s="85">
        <f ca="1">IF(ISNUMBER(CORREL(ETL_Rtn!$C120:$C179,ETL_Rtn!AR120:AR179)),CORREL(ETL_Rtn!$C120:$C179,ETL_Rtn!AR120:AR179),"")</f>
        <v>0.59018953746452441</v>
      </c>
      <c r="AY169" s="85">
        <f ca="1">IF(ISNUMBER(CORREL(ETL_Rtn!$C120:$C179,ETL_Rtn!AS120:AS179)),CORREL(ETL_Rtn!$C120:$C179,ETL_Rtn!AS120:AS179),"")</f>
        <v>-0.31965624009974364</v>
      </c>
      <c r="AZ169" s="85">
        <f ca="1">IF(ISNUMBER(CORREL(ETL_Rtn!$C120:$C179,ETL_Rtn!AT120:AT179)),CORREL(ETL_Rtn!$C120:$C179,ETL_Rtn!AT120:AT179),"")</f>
        <v>-0.21952284928224905</v>
      </c>
      <c r="BA169" s="85">
        <f ca="1">IF(ISNUMBER(CORREL(ETL_Rtn!$C120:$C179,ETL_Rtn!AU120:AU179)),CORREL(ETL_Rtn!$C120:$C179,ETL_Rtn!AU120:AU179),"")</f>
        <v>-0.42750501044189843</v>
      </c>
      <c r="BB169" s="85">
        <f ca="1">IF(ISNUMBER(CORREL(ETL_Rtn!$C120:$C179,ETL_Rtn!AV120:AV179)),CORREL(ETL_Rtn!$C120:$C179,ETL_Rtn!AV120:AV179),"")</f>
        <v>-0.37502326394819402</v>
      </c>
      <c r="BC169" s="85">
        <f ca="1">IF(ISNUMBER(CORREL(ETL_Rtn!$C120:$C179,ETL_Rtn!AW120:AW179)),CORREL(ETL_Rtn!$C120:$C179,ETL_Rtn!AW120:AW179),"")</f>
        <v>5.9777965952043446E-2</v>
      </c>
      <c r="BD169" s="85">
        <f ca="1">IF(ISNUMBER(CORREL(ETL_Rtn!$C120:$C179,ETL_Rtn!AX120:AX179)),CORREL(ETL_Rtn!$C120:$C179,ETL_Rtn!AX120:AX179),"")</f>
        <v>0.23059915983428397</v>
      </c>
      <c r="BE169" s="85">
        <f ca="1">IF(ISNUMBER(CORREL(ETL_Rtn!$C120:$C179,ETL_Rtn!AY120:AY179)),CORREL(ETL_Rtn!$C120:$C179,ETL_Rtn!AY120:AY179),"")</f>
        <v>-0.33678633085519161</v>
      </c>
      <c r="BF169" s="85">
        <f ca="1">IF(ISNUMBER(CORREL(ETL_Rtn!$C120:$C179,ETL_Rtn!AZ120:AZ179)),CORREL(ETL_Rtn!$C120:$C179,ETL_Rtn!AZ120:AZ179),"")</f>
        <v>-0.3307098678671892</v>
      </c>
      <c r="BG169" s="85">
        <f ca="1">IF(ISNUMBER(CORREL(ETL_Rtn!$C120:$C179,ETL_Rtn!BA120:BA179)),CORREL(ETL_Rtn!$C120:$C179,ETL_Rtn!BA120:BA179),"")</f>
        <v>-0.34499074295730475</v>
      </c>
      <c r="BH169" s="85">
        <f ca="1">IF(ISNUMBER(CORREL(ETL_Rtn!$C120:$C179,ETL_Rtn!BB120:BB179)),CORREL(ETL_Rtn!$C120:$C179,ETL_Rtn!BB120:BB179),"")</f>
        <v>-0.31665277616714294</v>
      </c>
      <c r="BI169" s="85">
        <f ca="1">IF(ISNUMBER(CORREL(ETL_Rtn!$C120:$C179,ETL_Rtn!BC120:BC179)),CORREL(ETL_Rtn!$C120:$C179,ETL_Rtn!BC120:BC179),"")</f>
        <v>-0.27357196704046399</v>
      </c>
      <c r="BJ169" s="85">
        <f ca="1">IF(ISNUMBER(CORREL(ETL_Rtn!$C120:$C179,ETL_Rtn!BD120:BD179)),CORREL(ETL_Rtn!$C120:$C179,ETL_Rtn!BD120:BD179),"")</f>
        <v>-0.64627869705448449</v>
      </c>
      <c r="BK169" s="85">
        <f ca="1">IF(ISNUMBER(CORREL(ETL_Rtn!$C120:$C179,ETL_Rtn!BE120:BE179)),CORREL(ETL_Rtn!$C120:$C179,ETL_Rtn!BE120:BE179),"")</f>
        <v>-8.2366328152406534E-2</v>
      </c>
      <c r="BL169" s="85">
        <f ca="1">IF(ISNUMBER(CORREL(ETL_Rtn!$C120:$C179,ETL_Rtn!BF120:BF179)),CORREL(ETL_Rtn!$C120:$C179,ETL_Rtn!BF120:BF179),"")</f>
        <v>2.0646819313134637E-2</v>
      </c>
      <c r="BM169" s="85">
        <f ca="1">IF(ISNUMBER(CORREL(ETL_Rtn!$C120:$C179,ETL_Rtn!BG120:BG179)),CORREL(ETL_Rtn!$C120:$C179,ETL_Rtn!BG120:BG179),"")</f>
        <v>-0.46321192816929191</v>
      </c>
      <c r="BN169" s="85">
        <f ca="1">IF(ISNUMBER(CORREL(ETL_Rtn!$C120:$C179,ETL_Rtn!BH120:BH179)),CORREL(ETL_Rtn!$C120:$C179,ETL_Rtn!BH120:BH179),"")</f>
        <v>-0.22069877435037788</v>
      </c>
      <c r="BO169" s="85">
        <f ca="1">IF(ISNUMBER(CORREL(ETL_Rtn!$C120:$C179,ETL_Rtn!BI120:BI179)),CORREL(ETL_Rtn!$C120:$C179,ETL_Rtn!BI120:BI179),"")</f>
        <v>-0.36336725371102307</v>
      </c>
      <c r="BP169" s="85">
        <f ca="1">IF(ISNUMBER(CORREL(ETL_Rtn!$C120:$C179,ETL_Rtn!BJ120:BJ179)),CORREL(ETL_Rtn!$C120:$C179,ETL_Rtn!BJ120:BJ179),"")</f>
        <v>-0.38473103858269525</v>
      </c>
      <c r="BQ169" s="85">
        <f ca="1">IF(ISNUMBER(CORREL(ETL_Rtn!$C120:$C179,ETL_Rtn!BK120:BK179)),CORREL(ETL_Rtn!$C120:$C179,ETL_Rtn!BK120:BK179),"")</f>
        <v>0.37313161161365122</v>
      </c>
      <c r="BR169" s="85">
        <f ca="1">IF(ISNUMBER(CORREL(ETL_Rtn!$C120:$C179,ETL_Rtn!BL120:BL179)),CORREL(ETL_Rtn!$C120:$C179,ETL_Rtn!BL120:BL179),"")</f>
        <v>0.42706580492996143</v>
      </c>
      <c r="BS169" s="85">
        <f ca="1">IF(ISNUMBER(CORREL(ETL_Rtn!$C120:$C179,ETL_Rtn!BM120:BM179)),CORREL(ETL_Rtn!$C120:$C179,ETL_Rtn!BM120:BM179),"")</f>
        <v>-0.15995921438491603</v>
      </c>
      <c r="BT169" s="85">
        <f ca="1">IF(ISNUMBER(CORREL(ETL_Rtn!$C120:$C179,ETL_Rtn!BN120:BN179)),CORREL(ETL_Rtn!$C120:$C179,ETL_Rtn!BN120:BN179),"")</f>
        <v>0.37953736013543604</v>
      </c>
      <c r="BU169" s="85">
        <f ca="1">IF(ISNUMBER(CORREL(ETL_Rtn!$C120:$C179,ETL_Rtn!BO120:BO179)),CORREL(ETL_Rtn!$C120:$C179,ETL_Rtn!BO120:BO179),"")</f>
        <v>6.6432331592275809E-2</v>
      </c>
      <c r="BV169" s="85">
        <f ca="1">IF(ISNUMBER(CORREL(ETL_Rtn!$C120:$C179,ETL_Rtn!BP120:BP179)),CORREL(ETL_Rtn!$C120:$C179,ETL_Rtn!BP120:BP179),"")</f>
        <v>0.17821359651688692</v>
      </c>
      <c r="BW169" s="85">
        <f ca="1">IF(ISNUMBER(CORREL(ETL_Rtn!$C120:$C179,ETL_Rtn!BQ120:BQ179)),CORREL(ETL_Rtn!$C120:$C179,ETL_Rtn!BQ120:BQ179),"")</f>
        <v>-0.43107943620934663</v>
      </c>
      <c r="BY169" s="85">
        <f ca="1">VLOOKUP($E169,ETL_Price!$B$5:$CB$187,Main!BY$51,0)</f>
        <v>2550.64</v>
      </c>
      <c r="BZ169" s="85">
        <f ca="1">VLOOKUP($E169,ETL_Price!$B$5:$CB$187,Main!BZ$51,0)</f>
        <v>3598.79</v>
      </c>
      <c r="CA169" s="85">
        <f ca="1">VLOOKUP($E169,ETL_Price!$B$5:$CB$187,Main!CA$51,0)</f>
        <v>76897.210000000006</v>
      </c>
      <c r="CB169" s="85">
        <f ca="1">VLOOKUP($E169,ETL_Price!$B$5:$CB$187,Main!CB$51,0)</f>
        <v>20823.509999999998</v>
      </c>
      <c r="CC169" s="85">
        <f ca="1">VLOOKUP($E169,ETL_Price!$B$5:$CB$187,Main!CC$51,0)</f>
        <v>28490.83</v>
      </c>
      <c r="CD169" s="85">
        <f ca="1">VLOOKUP($E169,ETL_Price!$B$5:$CB$187,Main!CD$51,0)</f>
        <v>11418.76</v>
      </c>
      <c r="CE169" s="85">
        <f ca="1">VLOOKUP($E169,ETL_Price!$B$5:$CB$187,Main!CE$51,0)</f>
        <v>2086.5100000000002</v>
      </c>
      <c r="CF169" s="85">
        <f ca="1">VLOOKUP($E169,ETL_Price!$B$5:$CB$187,Main!CF$51,0)</f>
        <v>2359.58</v>
      </c>
      <c r="CG169" s="85">
        <f ca="1">VLOOKUP($E169,ETL_Price!$B$5:$CB$187,Main!CG$51,0)</f>
        <v>210.50960000000001</v>
      </c>
      <c r="CH169" s="85">
        <f ca="1">VLOOKUP($E169,ETL_Price!$B$5:$CB$187,Main!CH$51,0)</f>
        <v>264.83</v>
      </c>
      <c r="CI169" s="85">
        <f ca="1">VLOOKUP($E169,ETL_Price!$B$5:$CB$187,Main!CI$51,0)</f>
        <v>250.98</v>
      </c>
      <c r="CJ169" s="85">
        <f ca="1">VLOOKUP($E169,ETL_Price!$B$5:$CB$187,Main!CJ$51,0)</f>
        <v>226.12</v>
      </c>
      <c r="CK169" s="85">
        <f ca="1">VLOOKUP($E169,ETL_Price!$B$5:$CB$187,Main!CK$51,0)</f>
        <v>228.5428</v>
      </c>
      <c r="CL169" s="85">
        <f ca="1">VLOOKUP($E169,ETL_Price!$B$5:$CB$187,Main!CL$51,0)</f>
        <v>228.0686</v>
      </c>
      <c r="CM169" s="85">
        <f ca="1">VLOOKUP($E169,ETL_Price!$B$5:$CB$187,Main!CM$51,0)</f>
        <v>122.1748</v>
      </c>
      <c r="CN169" s="85">
        <f ca="1">VLOOKUP($E169,ETL_Price!$B$5:$CB$187,Main!CN$51,0)</f>
        <v>207.82910000000001</v>
      </c>
      <c r="CO169" s="85">
        <f ca="1">VLOOKUP($E169,ETL_Price!$B$5:$CB$187,Main!CO$51,0)</f>
        <v>70.27</v>
      </c>
      <c r="CP169" s="85">
        <f ca="1">VLOOKUP($E169,ETL_Price!$B$5:$CB$187,Main!CP$51,0)</f>
        <v>129.91</v>
      </c>
      <c r="CQ169" s="85">
        <f ca="1">VLOOKUP($E169,ETL_Price!$B$5:$CB$187,Main!CQ$51,0)</f>
        <v>479.60539999999997</v>
      </c>
      <c r="CR169" s="85">
        <f ca="1">VLOOKUP($E169,ETL_Price!$B$5:$CB$187,Main!CR$51,0)</f>
        <v>216.3758</v>
      </c>
      <c r="CS169" s="85">
        <f ca="1">VLOOKUP($E169,ETL_Price!$B$5:$CB$187,Main!CS$51,0)</f>
        <v>254.29679999999999</v>
      </c>
      <c r="CT169" s="85">
        <f ca="1">VLOOKUP($E169,ETL_Price!$B$5:$CB$187,Main!CT$51,0)</f>
        <v>2038.55</v>
      </c>
      <c r="CU169" s="85">
        <f ca="1">VLOOKUP($E169,ETL_Price!$B$5:$CB$187,Main!CU$51,0)</f>
        <v>2196.3200000000002</v>
      </c>
      <c r="CV169" s="85">
        <f ca="1">VLOOKUP($E169,ETL_Price!$B$5:$CB$187,Main!CV$51,0)</f>
        <v>2873.54</v>
      </c>
      <c r="CW169" s="85">
        <f ca="1">VLOOKUP($E169,ETL_Price!$B$5:$CB$187,Main!CW$51,0)</f>
        <v>149.0395</v>
      </c>
      <c r="CX169" s="85">
        <f ca="1">VLOOKUP($E169,ETL_Price!$B$5:$CB$187,Main!CX$51,0)</f>
        <v>1301.4849999999999</v>
      </c>
      <c r="CY169" s="85">
        <f ca="1">VLOOKUP($E169,ETL_Price!$B$5:$CB$187,Main!CY$51,0)</f>
        <v>214.01480000000001</v>
      </c>
      <c r="CZ169" s="85">
        <f ca="1">VLOOKUP($E169,ETL_Price!$B$5:$CB$187,Main!CZ$51,0)</f>
        <v>190.83320000000001</v>
      </c>
      <c r="DA169" s="85">
        <f ca="1">VLOOKUP($E169,ETL_Price!$B$5:$CB$187,Main!DA$51,0)</f>
        <v>285.89109999999999</v>
      </c>
      <c r="DB169" s="85">
        <f ca="1">VLOOKUP($E169,ETL_Price!$B$5:$CB$187,Main!DB$51,0)</f>
        <v>203.3252</v>
      </c>
      <c r="DC169" s="85">
        <f ca="1">VLOOKUP($E169,ETL_Price!$B$5:$CB$187,Main!DC$51,0)</f>
        <v>203.29</v>
      </c>
      <c r="DD169" s="85">
        <f ca="1">VLOOKUP($E169,ETL_Price!$B$5:$CB$187,Main!DD$51,0)</f>
        <v>224.94919999999999</v>
      </c>
      <c r="DE169" s="85">
        <f ca="1">VLOOKUP($E169,ETL_Price!$B$5:$CB$187,Main!DE$51,0)</f>
        <v>218.8501</v>
      </c>
      <c r="DF169" s="85">
        <f ca="1">VLOOKUP($E169,ETL_Price!$B$5:$CB$187,Main!DF$51,0)</f>
        <v>283.51659999999998</v>
      </c>
      <c r="DG169" s="85">
        <f ca="1">VLOOKUP($E169,ETL_Price!$B$5:$CB$187,Main!DG$51,0)</f>
        <v>2.3607</v>
      </c>
      <c r="DH169" s="85">
        <f ca="1">VLOOKUP($E169,ETL_Price!$B$5:$CB$187,Main!DH$51,0)</f>
        <v>0.442</v>
      </c>
      <c r="DI169" s="85">
        <f ca="1">VLOOKUP($E169,ETL_Price!$B$5:$CB$187,Main!DI$51,0)</f>
        <v>1.8117999999999999</v>
      </c>
      <c r="DJ169" s="85">
        <f ca="1">VLOOKUP($E169,ETL_Price!$B$5:$CB$187,Main!DJ$51,0)</f>
        <v>1.8837000000000002</v>
      </c>
      <c r="DK169" s="85">
        <f ca="1">VLOOKUP($E169,ETL_Price!$B$5:$CB$187,Main!DK$51,0)</f>
        <v>2.2736999999999998</v>
      </c>
      <c r="DL169" s="85">
        <f ca="1">VLOOKUP($E169,ETL_Price!$B$5:$CB$187,Main!DL$51,0)</f>
        <v>1.3780000000000001</v>
      </c>
      <c r="DM169" s="85">
        <f ca="1">VLOOKUP($E169,ETL_Price!$B$5:$CB$187,Main!DM$51,0)</f>
        <v>27.4665</v>
      </c>
      <c r="DN169" s="85">
        <f ca="1">VLOOKUP($E169,ETL_Price!$B$5:$CB$187,Main!DN$51,0)</f>
        <v>-4.5600000000000005</v>
      </c>
      <c r="DO169" s="85">
        <f ca="1">VLOOKUP($E169,ETL_Price!$B$5:$CB$187,Main!DO$51,0)</f>
        <v>245.69</v>
      </c>
      <c r="DP169" s="85">
        <f ca="1">VLOOKUP($E169,ETL_Price!$B$5:$CB$187,Main!DP$51,0)</f>
        <v>137.029</v>
      </c>
      <c r="DQ169" s="85">
        <f ca="1">VLOOKUP($E169,ETL_Price!$B$5:$CB$187,Main!DQ$51,0)</f>
        <v>54.27</v>
      </c>
      <c r="DR169" s="85">
        <f ca="1">VLOOKUP($E169,ETL_Price!$B$5:$CB$187,Main!DR$51,0)</f>
        <v>317.983</v>
      </c>
      <c r="DS169" s="85">
        <f ca="1">VLOOKUP($E169,ETL_Price!$B$5:$CB$187,Main!DS$51,0)</f>
        <v>179.62200000000001</v>
      </c>
      <c r="DT169" s="85">
        <f ca="1">VLOOKUP($E169,ETL_Price!$B$5:$CB$187,Main!DT$51,0)</f>
        <v>226.06450000000001</v>
      </c>
      <c r="DU169" s="85">
        <f ca="1">VLOOKUP($E169,ETL_Price!$B$5:$CB$187,Main!DU$51,0)</f>
        <v>162.6301</v>
      </c>
      <c r="DV169" s="85">
        <f ca="1">VLOOKUP($E169,ETL_Price!$B$5:$CB$187,Main!DV$51,0)</f>
        <v>439.33449999999999</v>
      </c>
      <c r="DW169" s="85">
        <f ca="1">VLOOKUP($E169,ETL_Price!$B$5:$CB$187,Main!DW$51,0)</f>
        <v>10.08</v>
      </c>
      <c r="DX169" s="85">
        <f ca="1">VLOOKUP($E169,ETL_Price!$B$5:$CB$187,Main!DX$51,0)</f>
        <v>15.92</v>
      </c>
      <c r="DY169" s="85">
        <f ca="1">VLOOKUP($E169,ETL_Price!$B$5:$CB$187,Main!DY$51,0)</f>
        <v>7.96</v>
      </c>
      <c r="DZ169" s="85">
        <f ca="1">VLOOKUP($E169,ETL_Price!$B$5:$CB$187,Main!DZ$51,0)</f>
        <v>5.9775</v>
      </c>
      <c r="EA169" s="85">
        <f ca="1">VLOOKUP($E169,ETL_Price!$B$5:$CB$187,Main!EA$51,0)</f>
        <v>1290.5999999999999</v>
      </c>
      <c r="EB169" s="85">
        <f ca="1">VLOOKUP($E169,ETL_Price!$B$5:$CB$187,Main!EB$51,0)</f>
        <v>17.207000000000001</v>
      </c>
      <c r="EC169" s="85">
        <f ca="1">VLOOKUP($E169,ETL_Price!$B$5:$CB$187,Main!EC$51,0)</f>
        <v>50.92</v>
      </c>
      <c r="ED169" s="85">
        <f ca="1">VLOOKUP($E169,ETL_Price!$B$5:$CB$187,Main!ED$51,0)</f>
        <v>6.5667</v>
      </c>
      <c r="EE169" s="85">
        <f ca="1">VLOOKUP($E169,ETL_Price!$B$5:$CB$187,Main!EE$51,0)</f>
        <v>107.75</v>
      </c>
      <c r="EF169" s="85">
        <f ca="1">VLOOKUP($E169,ETL_Price!$B$5:$CB$187,Main!EF$51,0)</f>
        <v>1.1808000000000001</v>
      </c>
      <c r="EG169" s="85">
        <f ca="1">VLOOKUP($E169,ETL_Price!$B$5:$CB$187,Main!EG$51,0)</f>
        <v>1.3203</v>
      </c>
      <c r="EH169" s="85">
        <f ca="1">VLOOKUP($E169,ETL_Price!$B$5:$CB$187,Main!EH$51,0)</f>
        <v>112.45</v>
      </c>
      <c r="EI169" s="85">
        <f ca="1">VLOOKUP($E169,ETL_Price!$B$5:$CB$187,Main!EI$51,0)</f>
        <v>57.980499999999999</v>
      </c>
      <c r="EJ169" s="85">
        <f ca="1">VLOOKUP($E169,ETL_Price!$B$5:$CB$187,Main!EJ$51,0)</f>
        <v>13.6991</v>
      </c>
      <c r="EK169" s="85">
        <f ca="1">VLOOKUP($E169,ETL_Price!$B$5:$CB$187,Main!EK$51,0)</f>
        <v>3.1797</v>
      </c>
    </row>
    <row r="170" spans="3:141">
      <c r="C170" s="85">
        <f>MATCH(E170,ETL_Price!$B$5:$B$187,0)</f>
        <v>117</v>
      </c>
      <c r="E170" s="119">
        <f>IF(ISNUMBER(Equities!$C122),Equities!B122,"")</f>
        <v>43017</v>
      </c>
      <c r="F170" s="120">
        <f ca="1">IF(ISNUMBER(OFFSET(INDIRECT($F$50),Main!$C170,1)),OFFSET(INDIRECT($F$50),Main!$C170,1)/100,"")</f>
        <v>0.13983800000000002</v>
      </c>
      <c r="G170" s="120">
        <f ca="1">IF(ISNUMBER(VLOOKUP($E170,ETL_Price!$B$5:$DV$187,G$50,0)),VLOOKUP($E170,ETL_Price!$B$5:$DV$187,G$50,0)/100,"")</f>
        <v>7.0000000000000007E-2</v>
      </c>
      <c r="H170" s="120">
        <f ca="1">IF(ISNUMBER(VLOOKUP($E170,ETL_Price!$B$5:$DV$187,H$50,0)),VLOOKUP($E170,ETL_Price!$B$5:$DV$187,H$50,0)/100,"")</f>
        <v>0.1186</v>
      </c>
      <c r="I170" s="120">
        <f ca="1">IF(ISNUMBER(VLOOKUP($E170,ETL_Price!$B$5:$DV$187,I$50,0)),VLOOKUP($E170,ETL_Price!$B$5:$DV$187,I$50,0)/100,"")</f>
        <v>0.1552</v>
      </c>
      <c r="K170" s="85">
        <f ca="1">IF(ISNUMBER(CORREL(ETL_Rtn!$C121:$C180,ETL_Rtn!E121:E180)),CORREL(ETL_Rtn!$C121:$C180,ETL_Rtn!E121:E180),"")</f>
        <v>0.4424163578025247</v>
      </c>
      <c r="L170" s="85">
        <f ca="1">IF(ISNUMBER(CORREL(ETL_Rtn!$C121:$C180,ETL_Rtn!F121:F180)),CORREL(ETL_Rtn!$C121:$C180,ETL_Rtn!F121:F180),"")</f>
        <v>0.23303588396726629</v>
      </c>
      <c r="M170" s="85">
        <f ca="1">IF(ISNUMBER(CORREL(ETL_Rtn!$C121:$C180,ETL_Rtn!G121:G180)),CORREL(ETL_Rtn!$C121:$C180,ETL_Rtn!G121:G180),"")</f>
        <v>0.70095851274204091</v>
      </c>
      <c r="N170" s="85">
        <f ca="1">IF(ISNUMBER(CORREL(ETL_Rtn!$C121:$C180,ETL_Rtn!H121:H180)),CORREL(ETL_Rtn!$C121:$C180,ETL_Rtn!H121:H180),"")</f>
        <v>0.1359256821467468</v>
      </c>
      <c r="O170" s="85">
        <f ca="1">IF(ISNUMBER(CORREL(ETL_Rtn!$C121:$C180,ETL_Rtn!I121:I180)),CORREL(ETL_Rtn!$C121:$C180,ETL_Rtn!I121:I180),"")</f>
        <v>0.90689318133258123</v>
      </c>
      <c r="P170" s="85">
        <f ca="1">IF(ISNUMBER(CORREL(ETL_Rtn!$C121:$C180,ETL_Rtn!J121:J180)),CORREL(ETL_Rtn!$C121:$C180,ETL_Rtn!J121:J180),"")</f>
        <v>0.87010146789188125</v>
      </c>
      <c r="Q170" s="85">
        <f ca="1">IF(ISNUMBER(CORREL(ETL_Rtn!$C121:$C180,ETL_Rtn!K121:K180)),CORREL(ETL_Rtn!$C121:$C180,ETL_Rtn!K121:K180),"")</f>
        <v>0.71524234498535388</v>
      </c>
      <c r="R170" s="85">
        <f ca="1">IF(ISNUMBER(CORREL(ETL_Rtn!$C121:$C180,ETL_Rtn!L121:L180)),CORREL(ETL_Rtn!$C121:$C180,ETL_Rtn!L121:L180),"")</f>
        <v>0.67470767596189773</v>
      </c>
      <c r="S170" s="85">
        <f ca="1">IF(ISNUMBER(CORREL(ETL_Rtn!$C121:$C180,ETL_Rtn!M121:M180)),CORREL(ETL_Rtn!$C121:$C180,ETL_Rtn!M121:M180),"")</f>
        <v>-0.43910269598825435</v>
      </c>
      <c r="T170" s="85">
        <f ca="1">IF(ISNUMBER(CORREL(ETL_Rtn!$C121:$C180,ETL_Rtn!N121:N180)),CORREL(ETL_Rtn!$C121:$C180,ETL_Rtn!N121:N180),"")</f>
        <v>0.46306950776225342</v>
      </c>
      <c r="U170" s="85">
        <f ca="1">IF(ISNUMBER(CORREL(ETL_Rtn!$C121:$C180,ETL_Rtn!O121:O180)),CORREL(ETL_Rtn!$C121:$C180,ETL_Rtn!O121:O180),"")</f>
        <v>0.34765275530666778</v>
      </c>
      <c r="V170" s="85">
        <f ca="1">IF(ISNUMBER(CORREL(ETL_Rtn!$C121:$C180,ETL_Rtn!P121:P180)),CORREL(ETL_Rtn!$C121:$C180,ETL_Rtn!P121:P180),"")</f>
        <v>0.6258937101643518</v>
      </c>
      <c r="W170" s="85">
        <f ca="1">IF(ISNUMBER(CORREL(ETL_Rtn!$C121:$C180,ETL_Rtn!Q121:Q180)),CORREL(ETL_Rtn!$C121:$C180,ETL_Rtn!Q121:Q180),"")</f>
        <v>-0.36353736440671874</v>
      </c>
      <c r="X170" s="85">
        <f ca="1">IF(ISNUMBER(CORREL(ETL_Rtn!$C121:$C180,ETL_Rtn!R121:R180)),CORREL(ETL_Rtn!$C121:$C180,ETL_Rtn!R121:R180),"")</f>
        <v>0.11815303281244877</v>
      </c>
      <c r="Y170" s="85">
        <f ca="1">IF(ISNUMBER(CORREL(ETL_Rtn!$C121:$C180,ETL_Rtn!S121:S180)),CORREL(ETL_Rtn!$C121:$C180,ETL_Rtn!S121:S180),"")</f>
        <v>0.60918222993900484</v>
      </c>
      <c r="Z170" s="85">
        <f ca="1">IF(ISNUMBER(CORREL(ETL_Rtn!$C121:$C180,ETL_Rtn!T121:T180)),CORREL(ETL_Rtn!$C121:$C180,ETL_Rtn!T121:T180),"")</f>
        <v>0.68057892878668635</v>
      </c>
      <c r="AA170" s="85">
        <f ca="1">IF(ISNUMBER(CORREL(ETL_Rtn!$C121:$C180,ETL_Rtn!U121:U180)),CORREL(ETL_Rtn!$C121:$C180,ETL_Rtn!U121:U180),"")</f>
        <v>-1.498178634008041E-2</v>
      </c>
      <c r="AB170" s="85">
        <f ca="1">IF(ISNUMBER(CORREL(ETL_Rtn!$C121:$C180,ETL_Rtn!V121:V180)),CORREL(ETL_Rtn!$C121:$C180,ETL_Rtn!V121:V180),"")</f>
        <v>-0.53996964395019409</v>
      </c>
      <c r="AC170" s="85">
        <f ca="1">IF(ISNUMBER(CORREL(ETL_Rtn!$C121:$C180,ETL_Rtn!W121:W180)),CORREL(ETL_Rtn!$C121:$C180,ETL_Rtn!W121:W180),"")</f>
        <v>-4.1370763641882947E-2</v>
      </c>
      <c r="AD170" s="85">
        <f ca="1">IF(ISNUMBER(CORREL(ETL_Rtn!$C121:$C180,ETL_Rtn!X121:X180)),CORREL(ETL_Rtn!$C121:$C180,ETL_Rtn!X121:X180),"")</f>
        <v>-4.5342646905427553E-2</v>
      </c>
      <c r="AE170" s="85">
        <f ca="1">IF(ISNUMBER(CORREL(ETL_Rtn!$C121:$C180,ETL_Rtn!Y121:Y180)),CORREL(ETL_Rtn!$C121:$C180,ETL_Rtn!Y121:Y180),"")</f>
        <v>-7.8079912548123992E-2</v>
      </c>
      <c r="AF170" s="85">
        <f ca="1">IF(ISNUMBER(CORREL(ETL_Rtn!$C121:$C180,ETL_Rtn!Z121:Z180)),CORREL(ETL_Rtn!$C121:$C180,ETL_Rtn!Z121:Z180),"")</f>
        <v>-0.54364171721614452</v>
      </c>
      <c r="AG170" s="85">
        <f ca="1">IF(ISNUMBER(CORREL(ETL_Rtn!$C121:$C180,ETL_Rtn!AA121:AA180)),CORREL(ETL_Rtn!$C121:$C180,ETL_Rtn!AA121:AA180),"")</f>
        <v>-0.56932226375912087</v>
      </c>
      <c r="AH170" s="85">
        <f ca="1">IF(ISNUMBER(CORREL(ETL_Rtn!$C121:$C180,ETL_Rtn!AB121:AB180)),CORREL(ETL_Rtn!$C121:$C180,ETL_Rtn!AB121:AB180),"")</f>
        <v>-0.47684098642144912</v>
      </c>
      <c r="AI170" s="85">
        <f ca="1">IF(ISNUMBER(CORREL(ETL_Rtn!$C121:$C180,ETL_Rtn!AC121:AC180)),CORREL(ETL_Rtn!$C121:$C180,ETL_Rtn!AC121:AC180),"")</f>
        <v>0.11433013405811755</v>
      </c>
      <c r="AJ170" s="85">
        <f ca="1">IF(ISNUMBER(CORREL(ETL_Rtn!$C121:$C180,ETL_Rtn!AD121:AD180)),CORREL(ETL_Rtn!$C121:$C180,ETL_Rtn!AD121:AD180),"")</f>
        <v>0.20752898226139585</v>
      </c>
      <c r="AK170" s="85">
        <f ca="1">IF(ISNUMBER(CORREL(ETL_Rtn!$C121:$C180,ETL_Rtn!AE121:AE180)),CORREL(ETL_Rtn!$C121:$C180,ETL_Rtn!AE121:AE180),"")</f>
        <v>-0.22851712719053216</v>
      </c>
      <c r="AL170" s="85">
        <f ca="1">IF(ISNUMBER(CORREL(ETL_Rtn!$C121:$C180,ETL_Rtn!AF121:AF180)),CORREL(ETL_Rtn!$C121:$C180,ETL_Rtn!AF121:AF180),"")</f>
        <v>-0.23992172669385958</v>
      </c>
      <c r="AM170" s="85">
        <f ca="1">IF(ISNUMBER(CORREL(ETL_Rtn!$C121:$C180,ETL_Rtn!AG121:AG180)),CORREL(ETL_Rtn!$C121:$C180,ETL_Rtn!AG121:AG180),"")</f>
        <v>-3.0013727141100913E-2</v>
      </c>
      <c r="AN170" s="85">
        <f ca="1">IF(ISNUMBER(CORREL(ETL_Rtn!$C121:$C180,ETL_Rtn!AH121:AH180)),CORREL(ETL_Rtn!$C121:$C180,ETL_Rtn!AH121:AH180),"")</f>
        <v>-0.19343257994557711</v>
      </c>
      <c r="AO170" s="85">
        <f ca="1">IF(ISNUMBER(CORREL(ETL_Rtn!$C121:$C180,ETL_Rtn!AI121:AI180)),CORREL(ETL_Rtn!$C121:$C180,ETL_Rtn!AI121:AI180),"")</f>
        <v>-0.25303032338544112</v>
      </c>
      <c r="AP170" s="85">
        <f ca="1">IF(ISNUMBER(CORREL(ETL_Rtn!$C121:$C180,ETL_Rtn!AJ121:AJ180)),CORREL(ETL_Rtn!$C121:$C180,ETL_Rtn!AJ121:AJ180),"")</f>
        <v>-0.18310682246992033</v>
      </c>
      <c r="AQ170" s="85">
        <f ca="1">IF(ISNUMBER(CORREL(ETL_Rtn!$C121:$C180,ETL_Rtn!AK121:AK180)),CORREL(ETL_Rtn!$C121:$C180,ETL_Rtn!AK121:AK180),"")</f>
        <v>-0.22471445272041191</v>
      </c>
      <c r="AR170" s="85">
        <f ca="1">IF(ISNUMBER(CORREL(ETL_Rtn!$C121:$C180,ETL_Rtn!AL121:AL180)),CORREL(ETL_Rtn!$C121:$C180,ETL_Rtn!AL121:AL180),"")</f>
        <v>-0.25207094233455568</v>
      </c>
      <c r="AS170" s="85">
        <f ca="1">IF(ISNUMBER(CORREL(ETL_Rtn!$C121:$C180,ETL_Rtn!AM121:AM180)),CORREL(ETL_Rtn!$C121:$C180,ETL_Rtn!AM121:AM180),"")</f>
        <v>0.39197713037702342</v>
      </c>
      <c r="AT170" s="85">
        <f ca="1">IF(ISNUMBER(CORREL(ETL_Rtn!$C121:$C180,ETL_Rtn!AN121:AN180)),CORREL(ETL_Rtn!$C121:$C180,ETL_Rtn!AN121:AN180),"")</f>
        <v>0.60798661133052756</v>
      </c>
      <c r="AU170" s="85">
        <f ca="1">IF(ISNUMBER(CORREL(ETL_Rtn!$C121:$C180,ETL_Rtn!AO121:AO180)),CORREL(ETL_Rtn!$C121:$C180,ETL_Rtn!AO121:AO180),"")</f>
        <v>2.1465333804893332E-2</v>
      </c>
      <c r="AV170" s="85">
        <f ca="1">IF(ISNUMBER(CORREL(ETL_Rtn!$C121:$C180,ETL_Rtn!AP121:AP180)),CORREL(ETL_Rtn!$C121:$C180,ETL_Rtn!AP121:AP180),"")</f>
        <v>0.26265521970339029</v>
      </c>
      <c r="AW170" s="85">
        <f ca="1">IF(ISNUMBER(CORREL(ETL_Rtn!$C121:$C180,ETL_Rtn!AQ121:AQ180)),CORREL(ETL_Rtn!$C121:$C180,ETL_Rtn!AQ121:AQ180),"")</f>
        <v>3.1362281935195517E-2</v>
      </c>
      <c r="AX170" s="85">
        <f ca="1">IF(ISNUMBER(CORREL(ETL_Rtn!$C121:$C180,ETL_Rtn!AR121:AR180)),CORREL(ETL_Rtn!$C121:$C180,ETL_Rtn!AR121:AR180),"")</f>
        <v>0.60120687418119345</v>
      </c>
      <c r="AY170" s="85">
        <f ca="1">IF(ISNUMBER(CORREL(ETL_Rtn!$C121:$C180,ETL_Rtn!AS121:AS180)),CORREL(ETL_Rtn!$C121:$C180,ETL_Rtn!AS121:AS180),"")</f>
        <v>-0.32347680862842876</v>
      </c>
      <c r="AZ170" s="85">
        <f ca="1">IF(ISNUMBER(CORREL(ETL_Rtn!$C121:$C180,ETL_Rtn!AT121:AT180)),CORREL(ETL_Rtn!$C121:$C180,ETL_Rtn!AT121:AT180),"")</f>
        <v>-0.23994142426462711</v>
      </c>
      <c r="BA170" s="85">
        <f ca="1">IF(ISNUMBER(CORREL(ETL_Rtn!$C121:$C180,ETL_Rtn!AU121:AU180)),CORREL(ETL_Rtn!$C121:$C180,ETL_Rtn!AU121:AU180),"")</f>
        <v>-0.4281572449778272</v>
      </c>
      <c r="BB170" s="85">
        <f ca="1">IF(ISNUMBER(CORREL(ETL_Rtn!$C121:$C180,ETL_Rtn!AV121:AV180)),CORREL(ETL_Rtn!$C121:$C180,ETL_Rtn!AV121:AV180),"")</f>
        <v>-0.37156163811214465</v>
      </c>
      <c r="BC170" s="85">
        <f ca="1">IF(ISNUMBER(CORREL(ETL_Rtn!$C121:$C180,ETL_Rtn!AW121:AW180)),CORREL(ETL_Rtn!$C121:$C180,ETL_Rtn!AW121:AW180),"")</f>
        <v>4.9097990920027583E-2</v>
      </c>
      <c r="BD170" s="85">
        <f ca="1">IF(ISNUMBER(CORREL(ETL_Rtn!$C121:$C180,ETL_Rtn!AX121:AX180)),CORREL(ETL_Rtn!$C121:$C180,ETL_Rtn!AX121:AX180),"")</f>
        <v>0.23268969591241112</v>
      </c>
      <c r="BE170" s="85">
        <f ca="1">IF(ISNUMBER(CORREL(ETL_Rtn!$C121:$C180,ETL_Rtn!AY121:AY180)),CORREL(ETL_Rtn!$C121:$C180,ETL_Rtn!AY121:AY180),"")</f>
        <v>-0.36386188908902578</v>
      </c>
      <c r="BF170" s="85">
        <f ca="1">IF(ISNUMBER(CORREL(ETL_Rtn!$C121:$C180,ETL_Rtn!AZ121:AZ180)),CORREL(ETL_Rtn!$C121:$C180,ETL_Rtn!AZ121:AZ180),"")</f>
        <v>-0.33020969961402091</v>
      </c>
      <c r="BG170" s="85">
        <f ca="1">IF(ISNUMBER(CORREL(ETL_Rtn!$C121:$C180,ETL_Rtn!BA121:BA180)),CORREL(ETL_Rtn!$C121:$C180,ETL_Rtn!BA121:BA180),"")</f>
        <v>-0.34392622138550516</v>
      </c>
      <c r="BH170" s="85">
        <f ca="1">IF(ISNUMBER(CORREL(ETL_Rtn!$C121:$C180,ETL_Rtn!BB121:BB180)),CORREL(ETL_Rtn!$C121:$C180,ETL_Rtn!BB121:BB180),"")</f>
        <v>-0.31847159649060708</v>
      </c>
      <c r="BI170" s="85">
        <f ca="1">IF(ISNUMBER(CORREL(ETL_Rtn!$C121:$C180,ETL_Rtn!BC121:BC180)),CORREL(ETL_Rtn!$C121:$C180,ETL_Rtn!BC121:BC180),"")</f>
        <v>-0.26855398509118189</v>
      </c>
      <c r="BJ170" s="85">
        <f ca="1">IF(ISNUMBER(CORREL(ETL_Rtn!$C121:$C180,ETL_Rtn!BD121:BD180)),CORREL(ETL_Rtn!$C121:$C180,ETL_Rtn!BD121:BD180),"")</f>
        <v>-0.64539616248670373</v>
      </c>
      <c r="BK170" s="85">
        <f ca="1">IF(ISNUMBER(CORREL(ETL_Rtn!$C121:$C180,ETL_Rtn!BE121:BE180)),CORREL(ETL_Rtn!$C121:$C180,ETL_Rtn!BE121:BE180),"")</f>
        <v>-0.12858041970491038</v>
      </c>
      <c r="BL170" s="85">
        <f ca="1">IF(ISNUMBER(CORREL(ETL_Rtn!$C121:$C180,ETL_Rtn!BF121:BF180)),CORREL(ETL_Rtn!$C121:$C180,ETL_Rtn!BF121:BF180),"")</f>
        <v>1.6824662524407956E-3</v>
      </c>
      <c r="BM170" s="85">
        <f ca="1">IF(ISNUMBER(CORREL(ETL_Rtn!$C121:$C180,ETL_Rtn!BG121:BG180)),CORREL(ETL_Rtn!$C121:$C180,ETL_Rtn!BG121:BG180),"")</f>
        <v>-0.51384530374952175</v>
      </c>
      <c r="BN170" s="85">
        <f ca="1">IF(ISNUMBER(CORREL(ETL_Rtn!$C121:$C180,ETL_Rtn!BH121:BH180)),CORREL(ETL_Rtn!$C121:$C180,ETL_Rtn!BH121:BH180),"")</f>
        <v>-0.27526259659977148</v>
      </c>
      <c r="BO170" s="85">
        <f ca="1">IF(ISNUMBER(CORREL(ETL_Rtn!$C121:$C180,ETL_Rtn!BI121:BI180)),CORREL(ETL_Rtn!$C121:$C180,ETL_Rtn!BI121:BI180),"")</f>
        <v>-0.43922736351185682</v>
      </c>
      <c r="BP170" s="85">
        <f ca="1">IF(ISNUMBER(CORREL(ETL_Rtn!$C121:$C180,ETL_Rtn!BJ121:BJ180)),CORREL(ETL_Rtn!$C121:$C180,ETL_Rtn!BJ121:BJ180),"")</f>
        <v>-0.44838315027596126</v>
      </c>
      <c r="BQ170" s="85">
        <f ca="1">IF(ISNUMBER(CORREL(ETL_Rtn!$C121:$C180,ETL_Rtn!BK121:BK180)),CORREL(ETL_Rtn!$C121:$C180,ETL_Rtn!BK121:BK180),"")</f>
        <v>0.43932721086518317</v>
      </c>
      <c r="BR170" s="85">
        <f ca="1">IF(ISNUMBER(CORREL(ETL_Rtn!$C121:$C180,ETL_Rtn!BL121:BL180)),CORREL(ETL_Rtn!$C121:$C180,ETL_Rtn!BL121:BL180),"")</f>
        <v>0.45649159217394691</v>
      </c>
      <c r="BS170" s="85">
        <f ca="1">IF(ISNUMBER(CORREL(ETL_Rtn!$C121:$C180,ETL_Rtn!BM121:BM180)),CORREL(ETL_Rtn!$C121:$C180,ETL_Rtn!BM121:BM180),"")</f>
        <v>-0.19979073559341776</v>
      </c>
      <c r="BT170" s="85">
        <f ca="1">IF(ISNUMBER(CORREL(ETL_Rtn!$C121:$C180,ETL_Rtn!BN121:BN180)),CORREL(ETL_Rtn!$C121:$C180,ETL_Rtn!BN121:BN180),"")</f>
        <v>0.40937297934928635</v>
      </c>
      <c r="BU170" s="85">
        <f ca="1">IF(ISNUMBER(CORREL(ETL_Rtn!$C121:$C180,ETL_Rtn!BO121:BO180)),CORREL(ETL_Rtn!$C121:$C180,ETL_Rtn!BO121:BO180),"")</f>
        <v>9.748272548249301E-2</v>
      </c>
      <c r="BV170" s="85">
        <f ca="1">IF(ISNUMBER(CORREL(ETL_Rtn!$C121:$C180,ETL_Rtn!BP121:BP180)),CORREL(ETL_Rtn!$C121:$C180,ETL_Rtn!BP121:BP180),"")</f>
        <v>0.23986978533370037</v>
      </c>
      <c r="BW170" s="85">
        <f ca="1">IF(ISNUMBER(CORREL(ETL_Rtn!$C121:$C180,ETL_Rtn!BQ121:BQ180)),CORREL(ETL_Rtn!$C121:$C180,ETL_Rtn!BQ121:BQ180),"")</f>
        <v>-0.42986112014870592</v>
      </c>
      <c r="BY170" s="85">
        <f ca="1">VLOOKUP($E170,ETL_Price!$B$5:$CB$187,Main!BY$51,0)</f>
        <v>2544.73</v>
      </c>
      <c r="BZ170" s="85">
        <f ca="1">VLOOKUP($E170,ETL_Price!$B$5:$CB$187,Main!BZ$51,0)</f>
        <v>3610.5</v>
      </c>
      <c r="CA170" s="85">
        <f ca="1">VLOOKUP($E170,ETL_Price!$B$5:$CB$187,Main!CA$51,0)</f>
        <v>75726.8</v>
      </c>
      <c r="CB170" s="85">
        <f ca="1">VLOOKUP($E170,ETL_Price!$B$5:$CB$187,Main!CB$51,0)</f>
        <v>20690.71</v>
      </c>
      <c r="CC170" s="85">
        <f ca="1">VLOOKUP($E170,ETL_Price!$B$5:$CB$187,Main!CC$51,0)</f>
        <v>28326.59</v>
      </c>
      <c r="CD170" s="85">
        <f ca="1">VLOOKUP($E170,ETL_Price!$B$5:$CB$187,Main!CD$51,0)</f>
        <v>11385.38</v>
      </c>
      <c r="CE170" s="85">
        <f ca="1">VLOOKUP($E170,ETL_Price!$B$5:$CB$187,Main!CE$51,0)</f>
        <v>2079.64</v>
      </c>
      <c r="CF170" s="85">
        <f ca="1">VLOOKUP($E170,ETL_Price!$B$5:$CB$187,Main!CF$51,0)</f>
        <v>2351.09</v>
      </c>
      <c r="CG170" s="85">
        <f ca="1">VLOOKUP($E170,ETL_Price!$B$5:$CB$187,Main!CG$51,0)</f>
        <v>209.77780000000001</v>
      </c>
      <c r="CH170" s="85">
        <f ca="1">VLOOKUP($E170,ETL_Price!$B$5:$CB$187,Main!CH$51,0)</f>
        <v>263.57</v>
      </c>
      <c r="CI170" s="85">
        <f ca="1">VLOOKUP($E170,ETL_Price!$B$5:$CB$187,Main!CI$51,0)</f>
        <v>250.05</v>
      </c>
      <c r="CJ170" s="85">
        <f ca="1">VLOOKUP($E170,ETL_Price!$B$5:$CB$187,Main!CJ$51,0)</f>
        <v>225.33</v>
      </c>
      <c r="CK170" s="85">
        <f ca="1">VLOOKUP($E170,ETL_Price!$B$5:$CB$187,Main!CK$51,0)</f>
        <v>226.0352</v>
      </c>
      <c r="CL170" s="85">
        <f ca="1">VLOOKUP($E170,ETL_Price!$B$5:$CB$187,Main!CL$51,0)</f>
        <v>227.6482</v>
      </c>
      <c r="CM170" s="85">
        <f ca="1">VLOOKUP($E170,ETL_Price!$B$5:$CB$187,Main!CM$51,0)</f>
        <v>121.6601</v>
      </c>
      <c r="CN170" s="85">
        <f ca="1">VLOOKUP($E170,ETL_Price!$B$5:$CB$187,Main!CN$51,0)</f>
        <v>207.49879999999999</v>
      </c>
      <c r="CO170" s="85">
        <f ca="1">VLOOKUP($E170,ETL_Price!$B$5:$CB$187,Main!CO$51,0)</f>
        <v>69.8</v>
      </c>
      <c r="CP170" s="85">
        <f ca="1">VLOOKUP($E170,ETL_Price!$B$5:$CB$187,Main!CP$51,0)</f>
        <v>128.85</v>
      </c>
      <c r="CQ170" s="85">
        <f ca="1">VLOOKUP($E170,ETL_Price!$B$5:$CB$187,Main!CQ$51,0)</f>
        <v>477.6662</v>
      </c>
      <c r="CR170" s="85">
        <f ca="1">VLOOKUP($E170,ETL_Price!$B$5:$CB$187,Main!CR$51,0)</f>
        <v>215.34110000000001</v>
      </c>
      <c r="CS170" s="85">
        <f ca="1">VLOOKUP($E170,ETL_Price!$B$5:$CB$187,Main!CS$51,0)</f>
        <v>253.4025</v>
      </c>
      <c r="CT170" s="85">
        <f ca="1">VLOOKUP($E170,ETL_Price!$B$5:$CB$187,Main!CT$51,0)</f>
        <v>2035.35</v>
      </c>
      <c r="CU170" s="85">
        <f ca="1">VLOOKUP($E170,ETL_Price!$B$5:$CB$187,Main!CU$51,0)</f>
        <v>2192.67</v>
      </c>
      <c r="CV170" s="85">
        <f ca="1">VLOOKUP($E170,ETL_Price!$B$5:$CB$187,Main!CV$51,0)</f>
        <v>2867.35</v>
      </c>
      <c r="CW170" s="85">
        <f ca="1">VLOOKUP($E170,ETL_Price!$B$5:$CB$187,Main!CW$51,0)</f>
        <v>149.08590000000001</v>
      </c>
      <c r="CX170" s="85">
        <f ca="1">VLOOKUP($E170,ETL_Price!$B$5:$CB$187,Main!CX$51,0)</f>
        <v>1299.144</v>
      </c>
      <c r="CY170" s="85">
        <f ca="1">VLOOKUP($E170,ETL_Price!$B$5:$CB$187,Main!CY$51,0)</f>
        <v>213.79580000000001</v>
      </c>
      <c r="CZ170" s="85">
        <f ca="1">VLOOKUP($E170,ETL_Price!$B$5:$CB$187,Main!CZ$51,0)</f>
        <v>190.62270000000001</v>
      </c>
      <c r="DA170" s="85">
        <f ca="1">VLOOKUP($E170,ETL_Price!$B$5:$CB$187,Main!DA$51,0)</f>
        <v>285.67619999999999</v>
      </c>
      <c r="DB170" s="85">
        <f ca="1">VLOOKUP($E170,ETL_Price!$B$5:$CB$187,Main!DB$51,0)</f>
        <v>203.09010000000001</v>
      </c>
      <c r="DC170" s="85">
        <f ca="1">VLOOKUP($E170,ETL_Price!$B$5:$CB$187,Main!DC$51,0)</f>
        <v>203.1147</v>
      </c>
      <c r="DD170" s="85">
        <f ca="1">VLOOKUP($E170,ETL_Price!$B$5:$CB$187,Main!DD$51,0)</f>
        <v>224.65209999999999</v>
      </c>
      <c r="DE170" s="85">
        <f ca="1">VLOOKUP($E170,ETL_Price!$B$5:$CB$187,Main!DE$51,0)</f>
        <v>218.3897</v>
      </c>
      <c r="DF170" s="85">
        <f ca="1">VLOOKUP($E170,ETL_Price!$B$5:$CB$187,Main!DF$51,0)</f>
        <v>283.1182</v>
      </c>
      <c r="DG170" s="85">
        <f ca="1">VLOOKUP($E170,ETL_Price!$B$5:$CB$187,Main!DG$51,0)</f>
        <v>2.3589000000000002</v>
      </c>
      <c r="DH170" s="85">
        <f ca="1">VLOOKUP($E170,ETL_Price!$B$5:$CB$187,Main!DH$51,0)</f>
        <v>0.44400000000000001</v>
      </c>
      <c r="DI170" s="85">
        <f ca="1">VLOOKUP($E170,ETL_Price!$B$5:$CB$187,Main!DI$51,0)</f>
        <v>1.8028999999999999</v>
      </c>
      <c r="DJ170" s="85">
        <f ca="1">VLOOKUP($E170,ETL_Price!$B$5:$CB$187,Main!DJ$51,0)</f>
        <v>1.8740000000000001</v>
      </c>
      <c r="DK170" s="85">
        <f ca="1">VLOOKUP($E170,ETL_Price!$B$5:$CB$187,Main!DK$51,0)</f>
        <v>2.2208000000000001</v>
      </c>
      <c r="DL170" s="85">
        <f ca="1">VLOOKUP($E170,ETL_Price!$B$5:$CB$187,Main!DL$51,0)</f>
        <v>1.377</v>
      </c>
      <c r="DM170" s="85">
        <f ca="1">VLOOKUP($E170,ETL_Price!$B$5:$CB$187,Main!DM$51,0)</f>
        <v>27.414100000000001</v>
      </c>
      <c r="DN170" s="85">
        <f ca="1">VLOOKUP($E170,ETL_Price!$B$5:$CB$187,Main!DN$51,0)</f>
        <v>-4.25</v>
      </c>
      <c r="DO170" s="85">
        <f ca="1">VLOOKUP($E170,ETL_Price!$B$5:$CB$187,Main!DO$51,0)</f>
        <v>248.19300000000001</v>
      </c>
      <c r="DP170" s="85">
        <f ca="1">VLOOKUP($E170,ETL_Price!$B$5:$CB$187,Main!DP$51,0)</f>
        <v>137.24299999999999</v>
      </c>
      <c r="DQ170" s="85">
        <f ca="1">VLOOKUP($E170,ETL_Price!$B$5:$CB$187,Main!DQ$51,0)</f>
        <v>54.244</v>
      </c>
      <c r="DR170" s="85">
        <f ca="1">VLOOKUP($E170,ETL_Price!$B$5:$CB$187,Main!DR$51,0)</f>
        <v>319.262</v>
      </c>
      <c r="DS170" s="85">
        <f ca="1">VLOOKUP($E170,ETL_Price!$B$5:$CB$187,Main!DS$51,0)</f>
        <v>178.89</v>
      </c>
      <c r="DT170" s="85">
        <f ca="1">VLOOKUP($E170,ETL_Price!$B$5:$CB$187,Main!DT$51,0)</f>
        <v>226.38339999999999</v>
      </c>
      <c r="DU170" s="85">
        <f ca="1">VLOOKUP($E170,ETL_Price!$B$5:$CB$187,Main!DU$51,0)</f>
        <v>163.01660000000001</v>
      </c>
      <c r="DV170" s="85">
        <f ca="1">VLOOKUP($E170,ETL_Price!$B$5:$CB$187,Main!DV$51,0)</f>
        <v>439.3732</v>
      </c>
      <c r="DW170" s="85">
        <f ca="1">VLOOKUP($E170,ETL_Price!$B$5:$CB$187,Main!DW$51,0)</f>
        <v>10.33</v>
      </c>
      <c r="DX170" s="85">
        <f ca="1">VLOOKUP($E170,ETL_Price!$B$5:$CB$187,Main!DX$51,0)</f>
        <v>16.190000000000001</v>
      </c>
      <c r="DY170" s="85">
        <f ca="1">VLOOKUP($E170,ETL_Price!$B$5:$CB$187,Main!DY$51,0)</f>
        <v>7.88</v>
      </c>
      <c r="DZ170" s="85">
        <f ca="1">VLOOKUP($E170,ETL_Price!$B$5:$CB$187,Main!DZ$51,0)</f>
        <v>5.67</v>
      </c>
      <c r="EA170" s="85">
        <f ca="1">VLOOKUP($E170,ETL_Price!$B$5:$CB$187,Main!EA$51,0)</f>
        <v>1281.8</v>
      </c>
      <c r="EB170" s="85">
        <f ca="1">VLOOKUP($E170,ETL_Price!$B$5:$CB$187,Main!EB$51,0)</f>
        <v>16.971</v>
      </c>
      <c r="EC170" s="85">
        <f ca="1">VLOOKUP($E170,ETL_Price!$B$5:$CB$187,Main!EC$51,0)</f>
        <v>49.58</v>
      </c>
      <c r="ED170" s="85">
        <f ca="1">VLOOKUP($E170,ETL_Price!$B$5:$CB$187,Main!ED$51,0)</f>
        <v>6.6154000000000002</v>
      </c>
      <c r="EE170" s="85">
        <f ca="1">VLOOKUP($E170,ETL_Price!$B$5:$CB$187,Main!EE$51,0)</f>
        <v>107.24</v>
      </c>
      <c r="EF170" s="85">
        <f ca="1">VLOOKUP($E170,ETL_Price!$B$5:$CB$187,Main!EF$51,0)</f>
        <v>1.1739999999999999</v>
      </c>
      <c r="EG170" s="85">
        <f ca="1">VLOOKUP($E170,ETL_Price!$B$5:$CB$187,Main!EG$51,0)</f>
        <v>1.3142</v>
      </c>
      <c r="EH170" s="85">
        <f ca="1">VLOOKUP($E170,ETL_Price!$B$5:$CB$187,Main!EH$51,0)</f>
        <v>112.68</v>
      </c>
      <c r="EI170" s="85">
        <f ca="1">VLOOKUP($E170,ETL_Price!$B$5:$CB$187,Main!EI$51,0)</f>
        <v>58.344299999999997</v>
      </c>
      <c r="EJ170" s="85">
        <f ca="1">VLOOKUP($E170,ETL_Price!$B$5:$CB$187,Main!EJ$51,0)</f>
        <v>13.8089</v>
      </c>
      <c r="EK170" s="85">
        <f ca="1">VLOOKUP($E170,ETL_Price!$B$5:$CB$187,Main!EK$51,0)</f>
        <v>3.1882999999999999</v>
      </c>
    </row>
    <row r="171" spans="3:141">
      <c r="C171" s="85">
        <f>MATCH(E171,ETL_Price!$B$5:$B$187,0)</f>
        <v>118</v>
      </c>
      <c r="E171" s="119">
        <f>IF(ISNUMBER(Equities!$C123),Equities!B123,"")</f>
        <v>43014</v>
      </c>
      <c r="F171" s="120">
        <f ca="1">IF(ISNUMBER(OFFSET(INDIRECT($F$50),Main!$C171,1)),OFFSET(INDIRECT($F$50),Main!$C171,1)/100,"")</f>
        <v>0.13983800000000002</v>
      </c>
      <c r="G171" s="120">
        <f ca="1">IF(ISNUMBER(VLOOKUP($E171,ETL_Price!$B$5:$DV$187,G$50,0)),VLOOKUP($E171,ETL_Price!$B$5:$DV$187,G$50,0)/100,"")</f>
        <v>6.9900000000000004E-2</v>
      </c>
      <c r="H171" s="120">
        <f ca="1">IF(ISNUMBER(VLOOKUP($E171,ETL_Price!$B$5:$DV$187,H$50,0)),VLOOKUP($E171,ETL_Price!$B$5:$DV$187,H$50,0)/100,"")</f>
        <v>0.11990000000000001</v>
      </c>
      <c r="I171" s="120">
        <f ca="1">IF(ISNUMBER(VLOOKUP($E171,ETL_Price!$B$5:$DV$187,I$50,0)),VLOOKUP($E171,ETL_Price!$B$5:$DV$187,I$50,0)/100,"")</f>
        <v>0.15710000000000002</v>
      </c>
      <c r="K171" s="85">
        <f ca="1">IF(ISNUMBER(CORREL(ETL_Rtn!$C122:$C181,ETL_Rtn!E122:E181)),CORREL(ETL_Rtn!$C122:$C181,ETL_Rtn!E122:E181),"")</f>
        <v>0.45688743472481813</v>
      </c>
      <c r="L171" s="85">
        <f ca="1">IF(ISNUMBER(CORREL(ETL_Rtn!$C122:$C181,ETL_Rtn!F122:F181)),CORREL(ETL_Rtn!$C122:$C181,ETL_Rtn!F122:F181),"")</f>
        <v>0.23512489523226143</v>
      </c>
      <c r="M171" s="85">
        <f ca="1">IF(ISNUMBER(CORREL(ETL_Rtn!$C122:$C181,ETL_Rtn!G122:G181)),CORREL(ETL_Rtn!$C122:$C181,ETL_Rtn!G122:G181),"")</f>
        <v>0.69956604597588856</v>
      </c>
      <c r="N171" s="85">
        <f ca="1">IF(ISNUMBER(CORREL(ETL_Rtn!$C122:$C181,ETL_Rtn!H122:H181)),CORREL(ETL_Rtn!$C122:$C181,ETL_Rtn!H122:H181),"")</f>
        <v>0.1273652329199034</v>
      </c>
      <c r="O171" s="85">
        <f ca="1">IF(ISNUMBER(CORREL(ETL_Rtn!$C122:$C181,ETL_Rtn!I122:I181)),CORREL(ETL_Rtn!$C122:$C181,ETL_Rtn!I122:I181),"")</f>
        <v>0.91594862059202109</v>
      </c>
      <c r="P171" s="85">
        <f ca="1">IF(ISNUMBER(CORREL(ETL_Rtn!$C122:$C181,ETL_Rtn!J122:J181)),CORREL(ETL_Rtn!$C122:$C181,ETL_Rtn!J122:J181),"")</f>
        <v>0.87660101215070996</v>
      </c>
      <c r="Q171" s="85">
        <f ca="1">IF(ISNUMBER(CORREL(ETL_Rtn!$C122:$C181,ETL_Rtn!K122:K181)),CORREL(ETL_Rtn!$C122:$C181,ETL_Rtn!K122:K181),"")</f>
        <v>0.71357661284387763</v>
      </c>
      <c r="R171" s="85">
        <f ca="1">IF(ISNUMBER(CORREL(ETL_Rtn!$C122:$C181,ETL_Rtn!L122:L181)),CORREL(ETL_Rtn!$C122:$C181,ETL_Rtn!L122:L181),"")</f>
        <v>0.67291641726531259</v>
      </c>
      <c r="S171" s="85">
        <f ca="1">IF(ISNUMBER(CORREL(ETL_Rtn!$C122:$C181,ETL_Rtn!M122:M181)),CORREL(ETL_Rtn!$C122:$C181,ETL_Rtn!M122:M181),"")</f>
        <v>-0.43501222494685066</v>
      </c>
      <c r="T171" s="85">
        <f ca="1">IF(ISNUMBER(CORREL(ETL_Rtn!$C122:$C181,ETL_Rtn!N122:N181)),CORREL(ETL_Rtn!$C122:$C181,ETL_Rtn!N122:N181),"")</f>
        <v>0.45908869010538883</v>
      </c>
      <c r="U171" s="85">
        <f ca="1">IF(ISNUMBER(CORREL(ETL_Rtn!$C122:$C181,ETL_Rtn!O122:O181)),CORREL(ETL_Rtn!$C122:$C181,ETL_Rtn!O122:O181),"")</f>
        <v>0.34163789222008478</v>
      </c>
      <c r="V171" s="85">
        <f ca="1">IF(ISNUMBER(CORREL(ETL_Rtn!$C122:$C181,ETL_Rtn!P122:P181)),CORREL(ETL_Rtn!$C122:$C181,ETL_Rtn!P122:P181),"")</f>
        <v>0.64616054832738801</v>
      </c>
      <c r="W171" s="85">
        <f ca="1">IF(ISNUMBER(CORREL(ETL_Rtn!$C122:$C181,ETL_Rtn!Q122:Q181)),CORREL(ETL_Rtn!$C122:$C181,ETL_Rtn!Q122:Q181),"")</f>
        <v>-0.35951392695695267</v>
      </c>
      <c r="X171" s="85">
        <f ca="1">IF(ISNUMBER(CORREL(ETL_Rtn!$C122:$C181,ETL_Rtn!R122:R181)),CORREL(ETL_Rtn!$C122:$C181,ETL_Rtn!R122:R181),"")</f>
        <v>9.9001655497311325E-2</v>
      </c>
      <c r="Y171" s="85">
        <f ca="1">IF(ISNUMBER(CORREL(ETL_Rtn!$C122:$C181,ETL_Rtn!S122:S181)),CORREL(ETL_Rtn!$C122:$C181,ETL_Rtn!S122:S181),"")</f>
        <v>0.60828944966169696</v>
      </c>
      <c r="Z171" s="85">
        <f ca="1">IF(ISNUMBER(CORREL(ETL_Rtn!$C122:$C181,ETL_Rtn!T122:T181)),CORREL(ETL_Rtn!$C122:$C181,ETL_Rtn!T122:T181),"")</f>
        <v>0.68343910841807498</v>
      </c>
      <c r="AA171" s="85">
        <f ca="1">IF(ISNUMBER(CORREL(ETL_Rtn!$C122:$C181,ETL_Rtn!U122:U181)),CORREL(ETL_Rtn!$C122:$C181,ETL_Rtn!U122:U181),"")</f>
        <v>-8.0451501578559115E-3</v>
      </c>
      <c r="AB171" s="85">
        <f ca="1">IF(ISNUMBER(CORREL(ETL_Rtn!$C122:$C181,ETL_Rtn!V122:V181)),CORREL(ETL_Rtn!$C122:$C181,ETL_Rtn!V122:V181),"")</f>
        <v>-0.56334348021863279</v>
      </c>
      <c r="AC171" s="85">
        <f ca="1">IF(ISNUMBER(CORREL(ETL_Rtn!$C122:$C181,ETL_Rtn!W122:W181)),CORREL(ETL_Rtn!$C122:$C181,ETL_Rtn!W122:W181),"")</f>
        <v>-2.0140201579969246E-2</v>
      </c>
      <c r="AD171" s="85">
        <f ca="1">IF(ISNUMBER(CORREL(ETL_Rtn!$C122:$C181,ETL_Rtn!X122:X181)),CORREL(ETL_Rtn!$C122:$C181,ETL_Rtn!X122:X181),"")</f>
        <v>-2.2276439329061645E-2</v>
      </c>
      <c r="AE171" s="85">
        <f ca="1">IF(ISNUMBER(CORREL(ETL_Rtn!$C122:$C181,ETL_Rtn!Y122:Y181)),CORREL(ETL_Rtn!$C122:$C181,ETL_Rtn!Y122:Y181),"")</f>
        <v>-6.3627914908685385E-2</v>
      </c>
      <c r="AF171" s="85">
        <f ca="1">IF(ISNUMBER(CORREL(ETL_Rtn!$C122:$C181,ETL_Rtn!Z122:Z181)),CORREL(ETL_Rtn!$C122:$C181,ETL_Rtn!Z122:Z181),"")</f>
        <v>-0.54208540268443006</v>
      </c>
      <c r="AG171" s="85">
        <f ca="1">IF(ISNUMBER(CORREL(ETL_Rtn!$C122:$C181,ETL_Rtn!AA122:AA181)),CORREL(ETL_Rtn!$C122:$C181,ETL_Rtn!AA122:AA181),"")</f>
        <v>-0.56661075672594252</v>
      </c>
      <c r="AH171" s="85">
        <f ca="1">IF(ISNUMBER(CORREL(ETL_Rtn!$C122:$C181,ETL_Rtn!AB122:AB181)),CORREL(ETL_Rtn!$C122:$C181,ETL_Rtn!AB122:AB181),"")</f>
        <v>-0.47846831047074506</v>
      </c>
      <c r="AI171" s="85">
        <f ca="1">IF(ISNUMBER(CORREL(ETL_Rtn!$C122:$C181,ETL_Rtn!AC122:AC181)),CORREL(ETL_Rtn!$C122:$C181,ETL_Rtn!AC122:AC181),"")</f>
        <v>0.12201226144887053</v>
      </c>
      <c r="AJ171" s="85">
        <f ca="1">IF(ISNUMBER(CORREL(ETL_Rtn!$C122:$C181,ETL_Rtn!AD122:AD181)),CORREL(ETL_Rtn!$C122:$C181,ETL_Rtn!AD122:AD181),"")</f>
        <v>0.21500883122252268</v>
      </c>
      <c r="AK171" s="85">
        <f ca="1">IF(ISNUMBER(CORREL(ETL_Rtn!$C122:$C181,ETL_Rtn!AE122:AE181)),CORREL(ETL_Rtn!$C122:$C181,ETL_Rtn!AE122:AE181),"")</f>
        <v>-0.22614110133154902</v>
      </c>
      <c r="AL171" s="85">
        <f ca="1">IF(ISNUMBER(CORREL(ETL_Rtn!$C122:$C181,ETL_Rtn!AF122:AF181)),CORREL(ETL_Rtn!$C122:$C181,ETL_Rtn!AF122:AF181),"")</f>
        <v>-0.23729359327141666</v>
      </c>
      <c r="AM171" s="85">
        <f ca="1">IF(ISNUMBER(CORREL(ETL_Rtn!$C122:$C181,ETL_Rtn!AG122:AG181)),CORREL(ETL_Rtn!$C122:$C181,ETL_Rtn!AG122:AG181),"")</f>
        <v>-3.1632525050698503E-2</v>
      </c>
      <c r="AN171" s="85">
        <f ca="1">IF(ISNUMBER(CORREL(ETL_Rtn!$C122:$C181,ETL_Rtn!AH122:AH181)),CORREL(ETL_Rtn!$C122:$C181,ETL_Rtn!AH122:AH181),"")</f>
        <v>-0.19098263794071349</v>
      </c>
      <c r="AO171" s="85">
        <f ca="1">IF(ISNUMBER(CORREL(ETL_Rtn!$C122:$C181,ETL_Rtn!AI122:AI181)),CORREL(ETL_Rtn!$C122:$C181,ETL_Rtn!AI122:AI181),"")</f>
        <v>-0.25147363895015606</v>
      </c>
      <c r="AP171" s="85">
        <f ca="1">IF(ISNUMBER(CORREL(ETL_Rtn!$C122:$C181,ETL_Rtn!AJ122:AJ181)),CORREL(ETL_Rtn!$C122:$C181,ETL_Rtn!AJ122:AJ181),"")</f>
        <v>-0.18240487397651808</v>
      </c>
      <c r="AQ171" s="85">
        <f ca="1">IF(ISNUMBER(CORREL(ETL_Rtn!$C122:$C181,ETL_Rtn!AK122:AK181)),CORREL(ETL_Rtn!$C122:$C181,ETL_Rtn!AK122:AK181),"")</f>
        <v>-0.22135395789987822</v>
      </c>
      <c r="AR171" s="85">
        <f ca="1">IF(ISNUMBER(CORREL(ETL_Rtn!$C122:$C181,ETL_Rtn!AL122:AL181)),CORREL(ETL_Rtn!$C122:$C181,ETL_Rtn!AL122:AL181),"")</f>
        <v>-0.24896552593047752</v>
      </c>
      <c r="AS171" s="85">
        <f ca="1">IF(ISNUMBER(CORREL(ETL_Rtn!$C122:$C181,ETL_Rtn!AM122:AM181)),CORREL(ETL_Rtn!$C122:$C181,ETL_Rtn!AM122:AM181),"")</f>
        <v>0.38733581260043043</v>
      </c>
      <c r="AT171" s="85">
        <f ca="1">IF(ISNUMBER(CORREL(ETL_Rtn!$C122:$C181,ETL_Rtn!AN122:AN181)),CORREL(ETL_Rtn!$C122:$C181,ETL_Rtn!AN122:AN181),"")</f>
        <v>0.60688525345743849</v>
      </c>
      <c r="AU171" s="85">
        <f ca="1">IF(ISNUMBER(CORREL(ETL_Rtn!$C122:$C181,ETL_Rtn!AO122:AO181)),CORREL(ETL_Rtn!$C122:$C181,ETL_Rtn!AO122:AO181),"")</f>
        <v>1.6329880910498567E-2</v>
      </c>
      <c r="AV171" s="85">
        <f ca="1">IF(ISNUMBER(CORREL(ETL_Rtn!$C122:$C181,ETL_Rtn!AP122:AP181)),CORREL(ETL_Rtn!$C122:$C181,ETL_Rtn!AP122:AP181),"")</f>
        <v>0.26007831833957451</v>
      </c>
      <c r="AW171" s="85">
        <f ca="1">IF(ISNUMBER(CORREL(ETL_Rtn!$C122:$C181,ETL_Rtn!AQ122:AQ181)),CORREL(ETL_Rtn!$C122:$C181,ETL_Rtn!AQ122:AQ181),"")</f>
        <v>8.1594835826780641E-3</v>
      </c>
      <c r="AX171" s="85">
        <f ca="1">IF(ISNUMBER(CORREL(ETL_Rtn!$C122:$C181,ETL_Rtn!AR122:AR181)),CORREL(ETL_Rtn!$C122:$C181,ETL_Rtn!AR122:AR181),"")</f>
        <v>0.59862622190656445</v>
      </c>
      <c r="AY171" s="85">
        <f ca="1">IF(ISNUMBER(CORREL(ETL_Rtn!$C122:$C181,ETL_Rtn!AS122:AS181)),CORREL(ETL_Rtn!$C122:$C181,ETL_Rtn!AS122:AS181),"")</f>
        <v>-0.32806755850569569</v>
      </c>
      <c r="AZ171" s="85">
        <f ca="1">IF(ISNUMBER(CORREL(ETL_Rtn!$C122:$C181,ETL_Rtn!AT122:AT181)),CORREL(ETL_Rtn!$C122:$C181,ETL_Rtn!AT122:AT181),"")</f>
        <v>-0.27887035128681587</v>
      </c>
      <c r="BA171" s="85">
        <f ca="1">IF(ISNUMBER(CORREL(ETL_Rtn!$C122:$C181,ETL_Rtn!AU122:AU181)),CORREL(ETL_Rtn!$C122:$C181,ETL_Rtn!AU122:AU181),"")</f>
        <v>-0.43663326256672946</v>
      </c>
      <c r="BB171" s="85">
        <f ca="1">IF(ISNUMBER(CORREL(ETL_Rtn!$C122:$C181,ETL_Rtn!AV122:AV181)),CORREL(ETL_Rtn!$C122:$C181,ETL_Rtn!AV122:AV181),"")</f>
        <v>-0.36730207533320047</v>
      </c>
      <c r="BC171" s="85">
        <f ca="1">IF(ISNUMBER(CORREL(ETL_Rtn!$C122:$C181,ETL_Rtn!AW122:AW181)),CORREL(ETL_Rtn!$C122:$C181,ETL_Rtn!AW122:AW181),"")</f>
        <v>6.7090159624392756E-2</v>
      </c>
      <c r="BD171" s="85">
        <f ca="1">IF(ISNUMBER(CORREL(ETL_Rtn!$C122:$C181,ETL_Rtn!AX122:AX181)),CORREL(ETL_Rtn!$C122:$C181,ETL_Rtn!AX122:AX181),"")</f>
        <v>0.23971132623827801</v>
      </c>
      <c r="BE171" s="85">
        <f ca="1">IF(ISNUMBER(CORREL(ETL_Rtn!$C122:$C181,ETL_Rtn!AY122:AY181)),CORREL(ETL_Rtn!$C122:$C181,ETL_Rtn!AY122:AY181),"")</f>
        <v>-0.35820198447185553</v>
      </c>
      <c r="BF171" s="85">
        <f ca="1">IF(ISNUMBER(CORREL(ETL_Rtn!$C122:$C181,ETL_Rtn!AZ122:AZ181)),CORREL(ETL_Rtn!$C122:$C181,ETL_Rtn!AZ122:AZ181),"")</f>
        <v>-0.32850219435714578</v>
      </c>
      <c r="BG171" s="85">
        <f ca="1">IF(ISNUMBER(CORREL(ETL_Rtn!$C122:$C181,ETL_Rtn!BA122:BA181)),CORREL(ETL_Rtn!$C122:$C181,ETL_Rtn!BA122:BA181),"")</f>
        <v>-0.34182714597069652</v>
      </c>
      <c r="BH171" s="85">
        <f ca="1">IF(ISNUMBER(CORREL(ETL_Rtn!$C122:$C181,ETL_Rtn!BB122:BB181)),CORREL(ETL_Rtn!$C122:$C181,ETL_Rtn!BB122:BB181),"")</f>
        <v>-0.31730711451156673</v>
      </c>
      <c r="BI171" s="85">
        <f ca="1">IF(ISNUMBER(CORREL(ETL_Rtn!$C122:$C181,ETL_Rtn!BC122:BC181)),CORREL(ETL_Rtn!$C122:$C181,ETL_Rtn!BC122:BC181),"")</f>
        <v>-0.27421400762548553</v>
      </c>
      <c r="BJ171" s="85">
        <f ca="1">IF(ISNUMBER(CORREL(ETL_Rtn!$C122:$C181,ETL_Rtn!BD122:BD181)),CORREL(ETL_Rtn!$C122:$C181,ETL_Rtn!BD122:BD181),"")</f>
        <v>-0.64386897007771815</v>
      </c>
      <c r="BK171" s="85">
        <f ca="1">IF(ISNUMBER(CORREL(ETL_Rtn!$C122:$C181,ETL_Rtn!BE122:BE181)),CORREL(ETL_Rtn!$C122:$C181,ETL_Rtn!BE122:BE181),"")</f>
        <v>-0.10827490199951191</v>
      </c>
      <c r="BL171" s="85">
        <f ca="1">IF(ISNUMBER(CORREL(ETL_Rtn!$C122:$C181,ETL_Rtn!BF122:BF181)),CORREL(ETL_Rtn!$C122:$C181,ETL_Rtn!BF122:BF181),"")</f>
        <v>1.0916040216778687E-2</v>
      </c>
      <c r="BM171" s="85">
        <f ca="1">IF(ISNUMBER(CORREL(ETL_Rtn!$C122:$C181,ETL_Rtn!BG122:BG181)),CORREL(ETL_Rtn!$C122:$C181,ETL_Rtn!BG122:BG181),"")</f>
        <v>-0.54367776980146187</v>
      </c>
      <c r="BN171" s="85">
        <f ca="1">IF(ISNUMBER(CORREL(ETL_Rtn!$C122:$C181,ETL_Rtn!BH122:BH181)),CORREL(ETL_Rtn!$C122:$C181,ETL_Rtn!BH122:BH181),"")</f>
        <v>-0.27191589128687377</v>
      </c>
      <c r="BO171" s="85">
        <f ca="1">IF(ISNUMBER(CORREL(ETL_Rtn!$C122:$C181,ETL_Rtn!BI122:BI181)),CORREL(ETL_Rtn!$C122:$C181,ETL_Rtn!BI122:BI181),"")</f>
        <v>-0.4347175680984478</v>
      </c>
      <c r="BP171" s="85">
        <f ca="1">IF(ISNUMBER(CORREL(ETL_Rtn!$C122:$C181,ETL_Rtn!BJ122:BJ181)),CORREL(ETL_Rtn!$C122:$C181,ETL_Rtn!BJ122:BJ181),"")</f>
        <v>-0.64350428837244567</v>
      </c>
      <c r="BQ171" s="85">
        <f ca="1">IF(ISNUMBER(CORREL(ETL_Rtn!$C122:$C181,ETL_Rtn!BK122:BK181)),CORREL(ETL_Rtn!$C122:$C181,ETL_Rtn!BK122:BK181),"")</f>
        <v>0.50888544415439407</v>
      </c>
      <c r="BR171" s="85">
        <f ca="1">IF(ISNUMBER(CORREL(ETL_Rtn!$C122:$C181,ETL_Rtn!BL122:BL181)),CORREL(ETL_Rtn!$C122:$C181,ETL_Rtn!BL122:BL181),"")</f>
        <v>0.48087470907144547</v>
      </c>
      <c r="BS171" s="85">
        <f ca="1">IF(ISNUMBER(CORREL(ETL_Rtn!$C122:$C181,ETL_Rtn!BM122:BM181)),CORREL(ETL_Rtn!$C122:$C181,ETL_Rtn!BM122:BM181),"")</f>
        <v>-0.19495958390881205</v>
      </c>
      <c r="BT171" s="85">
        <f ca="1">IF(ISNUMBER(CORREL(ETL_Rtn!$C122:$C181,ETL_Rtn!BN122:BN181)),CORREL(ETL_Rtn!$C122:$C181,ETL_Rtn!BN122:BN181),"")</f>
        <v>0.40821937936415614</v>
      </c>
      <c r="BU171" s="85">
        <f ca="1">IF(ISNUMBER(CORREL(ETL_Rtn!$C122:$C181,ETL_Rtn!BO122:BO181)),CORREL(ETL_Rtn!$C122:$C181,ETL_Rtn!BO122:BO181),"")</f>
        <v>0.10456259219554273</v>
      </c>
      <c r="BV171" s="85">
        <f ca="1">IF(ISNUMBER(CORREL(ETL_Rtn!$C122:$C181,ETL_Rtn!BP122:BP181)),CORREL(ETL_Rtn!$C122:$C181,ETL_Rtn!BP122:BP181),"")</f>
        <v>0.24328784308154663</v>
      </c>
      <c r="BW171" s="85">
        <f ca="1">IF(ISNUMBER(CORREL(ETL_Rtn!$C122:$C181,ETL_Rtn!BQ122:BQ181)),CORREL(ETL_Rtn!$C122:$C181,ETL_Rtn!BQ122:BQ181),"")</f>
        <v>-0.44706880616497091</v>
      </c>
      <c r="BY171" s="85">
        <f ca="1">VLOOKUP($E171,ETL_Price!$B$5:$CB$187,Main!BY$51,0)</f>
        <v>2549.33</v>
      </c>
      <c r="BZ171" s="85">
        <f ca="1">VLOOKUP($E171,ETL_Price!$B$5:$CB$187,Main!BZ$51,0)</f>
        <v>3603.32</v>
      </c>
      <c r="CA171" s="85">
        <f ca="1">VLOOKUP($E171,ETL_Price!$B$5:$CB$187,Main!CA$51,0)</f>
        <v>76054.720000000001</v>
      </c>
      <c r="CB171" s="85">
        <f ca="1">VLOOKUP($E171,ETL_Price!$B$5:$CB$187,Main!CB$51,0)</f>
        <v>20690.71</v>
      </c>
      <c r="CC171" s="85">
        <f ca="1">VLOOKUP($E171,ETL_Price!$B$5:$CB$187,Main!CC$51,0)</f>
        <v>28458.04</v>
      </c>
      <c r="CD171" s="85">
        <f ca="1">VLOOKUP($E171,ETL_Price!$B$5:$CB$187,Main!CD$51,0)</f>
        <v>11459.09</v>
      </c>
      <c r="CE171" s="85">
        <f ca="1">VLOOKUP($E171,ETL_Price!$B$5:$CB$187,Main!CE$51,0)</f>
        <v>2079.54</v>
      </c>
      <c r="CF171" s="85">
        <f ca="1">VLOOKUP($E171,ETL_Price!$B$5:$CB$187,Main!CF$51,0)</f>
        <v>2351.33</v>
      </c>
      <c r="CG171" s="85">
        <f ca="1">VLOOKUP($E171,ETL_Price!$B$5:$CB$187,Main!CG$51,0)</f>
        <v>209.32400000000001</v>
      </c>
      <c r="CH171" s="85">
        <f ca="1">VLOOKUP($E171,ETL_Price!$B$5:$CB$187,Main!CH$51,0)</f>
        <v>263.95</v>
      </c>
      <c r="CI171" s="85">
        <f ca="1">VLOOKUP($E171,ETL_Price!$B$5:$CB$187,Main!CI$51,0)</f>
        <v>250.38</v>
      </c>
      <c r="CJ171" s="85">
        <f ca="1">VLOOKUP($E171,ETL_Price!$B$5:$CB$187,Main!CJ$51,0)</f>
        <v>225.75</v>
      </c>
      <c r="CK171" s="85">
        <f ca="1">VLOOKUP($E171,ETL_Price!$B$5:$CB$187,Main!CK$51,0)</f>
        <v>225.8218</v>
      </c>
      <c r="CL171" s="85">
        <f ca="1">VLOOKUP($E171,ETL_Price!$B$5:$CB$187,Main!CL$51,0)</f>
        <v>228.68199999999999</v>
      </c>
      <c r="CM171" s="85">
        <f ca="1">VLOOKUP($E171,ETL_Price!$B$5:$CB$187,Main!CM$51,0)</f>
        <v>121.8421</v>
      </c>
      <c r="CN171" s="85">
        <f ca="1">VLOOKUP($E171,ETL_Price!$B$5:$CB$187,Main!CN$51,0)</f>
        <v>206.98</v>
      </c>
      <c r="CO171" s="85">
        <f ca="1">VLOOKUP($E171,ETL_Price!$B$5:$CB$187,Main!CO$51,0)</f>
        <v>69.77</v>
      </c>
      <c r="CP171" s="85">
        <f ca="1">VLOOKUP($E171,ETL_Price!$B$5:$CB$187,Main!CP$51,0)</f>
        <v>128.22</v>
      </c>
      <c r="CQ171" s="85">
        <f ca="1">VLOOKUP($E171,ETL_Price!$B$5:$CB$187,Main!CQ$51,0)</f>
        <v>477.1737</v>
      </c>
      <c r="CR171" s="85">
        <f ca="1">VLOOKUP($E171,ETL_Price!$B$5:$CB$187,Main!CR$51,0)</f>
        <v>215.04499999999999</v>
      </c>
      <c r="CS171" s="85">
        <f ca="1">VLOOKUP($E171,ETL_Price!$B$5:$CB$187,Main!CS$51,0)</f>
        <v>253.21809999999999</v>
      </c>
      <c r="CT171" s="85">
        <f ca="1">VLOOKUP($E171,ETL_Price!$B$5:$CB$187,Main!CT$51,0)</f>
        <v>2035.35</v>
      </c>
      <c r="CU171" s="85">
        <f ca="1">VLOOKUP($E171,ETL_Price!$B$5:$CB$187,Main!CU$51,0)</f>
        <v>2192.67</v>
      </c>
      <c r="CV171" s="85">
        <f ca="1">VLOOKUP($E171,ETL_Price!$B$5:$CB$187,Main!CV$51,0)</f>
        <v>2867.35</v>
      </c>
      <c r="CW171" s="85">
        <f ca="1">VLOOKUP($E171,ETL_Price!$B$5:$CB$187,Main!CW$51,0)</f>
        <v>149.0925</v>
      </c>
      <c r="CX171" s="85">
        <f ca="1">VLOOKUP($E171,ETL_Price!$B$5:$CB$187,Main!CX$51,0)</f>
        <v>1298.7679000000001</v>
      </c>
      <c r="CY171" s="85">
        <f ca="1">VLOOKUP($E171,ETL_Price!$B$5:$CB$187,Main!CY$51,0)</f>
        <v>213.79580000000001</v>
      </c>
      <c r="CZ171" s="85">
        <f ca="1">VLOOKUP($E171,ETL_Price!$B$5:$CB$187,Main!CZ$51,0)</f>
        <v>190.62270000000001</v>
      </c>
      <c r="DA171" s="85">
        <f ca="1">VLOOKUP($E171,ETL_Price!$B$5:$CB$187,Main!DA$51,0)</f>
        <v>285.67619999999999</v>
      </c>
      <c r="DB171" s="85">
        <f ca="1">VLOOKUP($E171,ETL_Price!$B$5:$CB$187,Main!DB$51,0)</f>
        <v>203.09010000000001</v>
      </c>
      <c r="DC171" s="85">
        <f ca="1">VLOOKUP($E171,ETL_Price!$B$5:$CB$187,Main!DC$51,0)</f>
        <v>203.1147</v>
      </c>
      <c r="DD171" s="85">
        <f ca="1">VLOOKUP($E171,ETL_Price!$B$5:$CB$187,Main!DD$51,0)</f>
        <v>224.65209999999999</v>
      </c>
      <c r="DE171" s="85">
        <f ca="1">VLOOKUP($E171,ETL_Price!$B$5:$CB$187,Main!DE$51,0)</f>
        <v>218.3897</v>
      </c>
      <c r="DF171" s="85">
        <f ca="1">VLOOKUP($E171,ETL_Price!$B$5:$CB$187,Main!DF$51,0)</f>
        <v>283.1182</v>
      </c>
      <c r="DG171" s="85">
        <f ca="1">VLOOKUP($E171,ETL_Price!$B$5:$CB$187,Main!DG$51,0)</f>
        <v>2.3589000000000002</v>
      </c>
      <c r="DH171" s="85">
        <f ca="1">VLOOKUP($E171,ETL_Price!$B$5:$CB$187,Main!DH$51,0)</f>
        <v>0.45900000000000002</v>
      </c>
      <c r="DI171" s="85">
        <f ca="1">VLOOKUP($E171,ETL_Price!$B$5:$CB$187,Main!DI$51,0)</f>
        <v>1.8028999999999999</v>
      </c>
      <c r="DJ171" s="85">
        <f ca="1">VLOOKUP($E171,ETL_Price!$B$5:$CB$187,Main!DJ$51,0)</f>
        <v>1.8740000000000001</v>
      </c>
      <c r="DK171" s="85">
        <f ca="1">VLOOKUP($E171,ETL_Price!$B$5:$CB$187,Main!DK$51,0)</f>
        <v>2.2686999999999999</v>
      </c>
      <c r="DL171" s="85">
        <f ca="1">VLOOKUP($E171,ETL_Price!$B$5:$CB$187,Main!DL$51,0)</f>
        <v>1.3759999999999999</v>
      </c>
      <c r="DM171" s="85">
        <f ca="1">VLOOKUP($E171,ETL_Price!$B$5:$CB$187,Main!DM$51,0)</f>
        <v>27.6113</v>
      </c>
      <c r="DN171" s="85">
        <f ca="1">VLOOKUP($E171,ETL_Price!$B$5:$CB$187,Main!DN$51,0)</f>
        <v>-4.38</v>
      </c>
      <c r="DO171" s="85">
        <f ca="1">VLOOKUP($E171,ETL_Price!$B$5:$CB$187,Main!DO$51,0)</f>
        <v>246.77799999999999</v>
      </c>
      <c r="DP171" s="85">
        <f ca="1">VLOOKUP($E171,ETL_Price!$B$5:$CB$187,Main!DP$51,0)</f>
        <v>136.477</v>
      </c>
      <c r="DQ171" s="85">
        <f ca="1">VLOOKUP($E171,ETL_Price!$B$5:$CB$187,Main!DQ$51,0)</f>
        <v>54.244</v>
      </c>
      <c r="DR171" s="85">
        <f ca="1">VLOOKUP($E171,ETL_Price!$B$5:$CB$187,Main!DR$51,0)</f>
        <v>319.262</v>
      </c>
      <c r="DS171" s="85">
        <f ca="1">VLOOKUP($E171,ETL_Price!$B$5:$CB$187,Main!DS$51,0)</f>
        <v>178.89</v>
      </c>
      <c r="DT171" s="85">
        <f ca="1">VLOOKUP($E171,ETL_Price!$B$5:$CB$187,Main!DT$51,0)</f>
        <v>226.38339999999999</v>
      </c>
      <c r="DU171" s="85">
        <f ca="1">VLOOKUP($E171,ETL_Price!$B$5:$CB$187,Main!DU$51,0)</f>
        <v>163.01660000000001</v>
      </c>
      <c r="DV171" s="85">
        <f ca="1">VLOOKUP($E171,ETL_Price!$B$5:$CB$187,Main!DV$51,0)</f>
        <v>439.3732</v>
      </c>
      <c r="DW171" s="85">
        <f ca="1">VLOOKUP($E171,ETL_Price!$B$5:$CB$187,Main!DW$51,0)</f>
        <v>9.65</v>
      </c>
      <c r="DX171" s="85">
        <f ca="1">VLOOKUP($E171,ETL_Price!$B$5:$CB$187,Main!DX$51,0)</f>
        <v>15.91</v>
      </c>
      <c r="DY171" s="85">
        <f ca="1">VLOOKUP($E171,ETL_Price!$B$5:$CB$187,Main!DY$51,0)</f>
        <v>7.83</v>
      </c>
      <c r="DZ171" s="85">
        <f ca="1">VLOOKUP($E171,ETL_Price!$B$5:$CB$187,Main!DZ$51,0)</f>
        <v>5.5175000000000001</v>
      </c>
      <c r="EA171" s="85">
        <f ca="1">VLOOKUP($E171,ETL_Price!$B$5:$CB$187,Main!EA$51,0)</f>
        <v>1271.5999999999999</v>
      </c>
      <c r="EB171" s="85">
        <f ca="1">VLOOKUP($E171,ETL_Price!$B$5:$CB$187,Main!EB$51,0)</f>
        <v>16.79</v>
      </c>
      <c r="EC171" s="85">
        <f ca="1">VLOOKUP($E171,ETL_Price!$B$5:$CB$187,Main!EC$51,0)</f>
        <v>49.29</v>
      </c>
      <c r="ED171" s="85">
        <f ca="1">VLOOKUP($E171,ETL_Price!$B$5:$CB$187,Main!ED$51,0)</f>
        <v>6.6505000000000001</v>
      </c>
      <c r="EE171" s="85">
        <f ca="1">VLOOKUP($E171,ETL_Price!$B$5:$CB$187,Main!EE$51,0)</f>
        <v>107.06</v>
      </c>
      <c r="EF171" s="85">
        <f ca="1">VLOOKUP($E171,ETL_Price!$B$5:$CB$187,Main!EF$51,0)</f>
        <v>1.173</v>
      </c>
      <c r="EG171" s="85">
        <f ca="1">VLOOKUP($E171,ETL_Price!$B$5:$CB$187,Main!EG$51,0)</f>
        <v>1.3066</v>
      </c>
      <c r="EH171" s="85">
        <f ca="1">VLOOKUP($E171,ETL_Price!$B$5:$CB$187,Main!EH$51,0)</f>
        <v>112.65</v>
      </c>
      <c r="EI171" s="85">
        <f ca="1">VLOOKUP($E171,ETL_Price!$B$5:$CB$187,Main!EI$51,0)</f>
        <v>58.182000000000002</v>
      </c>
      <c r="EJ171" s="85">
        <f ca="1">VLOOKUP($E171,ETL_Price!$B$5:$CB$187,Main!EJ$51,0)</f>
        <v>13.7477</v>
      </c>
      <c r="EK171" s="85">
        <f ca="1">VLOOKUP($E171,ETL_Price!$B$5:$CB$187,Main!EK$51,0)</f>
        <v>3.1554000000000002</v>
      </c>
    </row>
    <row r="172" spans="3:141">
      <c r="C172" s="85">
        <f>MATCH(E172,ETL_Price!$B$5:$B$187,0)</f>
        <v>119</v>
      </c>
      <c r="E172" s="119">
        <f>IF(ISNUMBER(Equities!$C124),Equities!B124,"")</f>
        <v>43013</v>
      </c>
      <c r="F172" s="120">
        <f ca="1">IF(ISNUMBER(OFFSET(INDIRECT($F$50),Main!$C172,1)),OFFSET(INDIRECT($F$50),Main!$C172,1)/100,"")</f>
        <v>0.139851</v>
      </c>
      <c r="G172" s="120">
        <f ca="1">IF(ISNUMBER(VLOOKUP($E172,ETL_Price!$B$5:$DV$187,G$50,0)),VLOOKUP($E172,ETL_Price!$B$5:$DV$187,G$50,0)/100,"")</f>
        <v>7.0300000000000001E-2</v>
      </c>
      <c r="H172" s="120">
        <f ca="1">IF(ISNUMBER(VLOOKUP($E172,ETL_Price!$B$5:$DV$187,H$50,0)),VLOOKUP($E172,ETL_Price!$B$5:$DV$187,H$50,0)/100,"")</f>
        <v>0.12029999999999999</v>
      </c>
      <c r="I172" s="120">
        <f ca="1">IF(ISNUMBER(VLOOKUP($E172,ETL_Price!$B$5:$DV$187,I$50,0)),VLOOKUP($E172,ETL_Price!$B$5:$DV$187,I$50,0)/100,"")</f>
        <v>0.1578</v>
      </c>
      <c r="K172" s="85">
        <f ca="1">IF(ISNUMBER(CORREL(ETL_Rtn!$C123:$C182,ETL_Rtn!E123:E182)),CORREL(ETL_Rtn!$C123:$C182,ETL_Rtn!E123:E182),"")</f>
        <v>0.59800808077022827</v>
      </c>
      <c r="L172" s="85">
        <f ca="1">IF(ISNUMBER(CORREL(ETL_Rtn!$C123:$C182,ETL_Rtn!F123:F182)),CORREL(ETL_Rtn!$C123:$C182,ETL_Rtn!F123:F182),"")</f>
        <v>0.35261910192214124</v>
      </c>
      <c r="M172" s="85">
        <f ca="1">IF(ISNUMBER(CORREL(ETL_Rtn!$C123:$C182,ETL_Rtn!G123:G182)),CORREL(ETL_Rtn!$C123:$C182,ETL_Rtn!G123:G182),"")</f>
        <v>0.77802920444143142</v>
      </c>
      <c r="N172" s="85">
        <f ca="1">IF(ISNUMBER(CORREL(ETL_Rtn!$C123:$C182,ETL_Rtn!H123:H182)),CORREL(ETL_Rtn!$C123:$C182,ETL_Rtn!H123:H182),"")</f>
        <v>0.1126312287573118</v>
      </c>
      <c r="O172" s="85">
        <f ca="1">IF(ISNUMBER(CORREL(ETL_Rtn!$C123:$C182,ETL_Rtn!I123:I182)),CORREL(ETL_Rtn!$C123:$C182,ETL_Rtn!I123:I182),"")</f>
        <v>0.92798599713778662</v>
      </c>
      <c r="P172" s="85">
        <f ca="1">IF(ISNUMBER(CORREL(ETL_Rtn!$C123:$C182,ETL_Rtn!J123:J182)),CORREL(ETL_Rtn!$C123:$C182,ETL_Rtn!J123:J182),"")</f>
        <v>0.88345356026128541</v>
      </c>
      <c r="Q172" s="85">
        <f ca="1">IF(ISNUMBER(CORREL(ETL_Rtn!$C123:$C182,ETL_Rtn!K123:K182)),CORREL(ETL_Rtn!$C123:$C182,ETL_Rtn!K123:K182),"")</f>
        <v>0.753885334178102</v>
      </c>
      <c r="R172" s="85">
        <f ca="1">IF(ISNUMBER(CORREL(ETL_Rtn!$C123:$C182,ETL_Rtn!L123:L182)),CORREL(ETL_Rtn!$C123:$C182,ETL_Rtn!L123:L182),"")</f>
        <v>0.73918281524154261</v>
      </c>
      <c r="S172" s="85">
        <f ca="1">IF(ISNUMBER(CORREL(ETL_Rtn!$C123:$C182,ETL_Rtn!M123:M182)),CORREL(ETL_Rtn!$C123:$C182,ETL_Rtn!M123:M182),"")</f>
        <v>-0.414341140339545</v>
      </c>
      <c r="T172" s="85">
        <f ca="1">IF(ISNUMBER(CORREL(ETL_Rtn!$C123:$C182,ETL_Rtn!N123:N182)),CORREL(ETL_Rtn!$C123:$C182,ETL_Rtn!N123:N182),"")</f>
        <v>0.53027498989815447</v>
      </c>
      <c r="U172" s="85">
        <f ca="1">IF(ISNUMBER(CORREL(ETL_Rtn!$C123:$C182,ETL_Rtn!O123:O182)),CORREL(ETL_Rtn!$C123:$C182,ETL_Rtn!O123:O182),"")</f>
        <v>0.40854158245761801</v>
      </c>
      <c r="V172" s="85">
        <f ca="1">IF(ISNUMBER(CORREL(ETL_Rtn!$C123:$C182,ETL_Rtn!P123:P182)),CORREL(ETL_Rtn!$C123:$C182,ETL_Rtn!P123:P182),"")</f>
        <v>0.68324043549537916</v>
      </c>
      <c r="W172" s="85">
        <f ca="1">IF(ISNUMBER(CORREL(ETL_Rtn!$C123:$C182,ETL_Rtn!Q123:Q182)),CORREL(ETL_Rtn!$C123:$C182,ETL_Rtn!Q123:Q182),"")</f>
        <v>-0.31737402984910557</v>
      </c>
      <c r="X172" s="85">
        <f ca="1">IF(ISNUMBER(CORREL(ETL_Rtn!$C123:$C182,ETL_Rtn!R123:R182)),CORREL(ETL_Rtn!$C123:$C182,ETL_Rtn!R123:R182),"")</f>
        <v>0.1223881567574087</v>
      </c>
      <c r="Y172" s="85">
        <f ca="1">IF(ISNUMBER(CORREL(ETL_Rtn!$C123:$C182,ETL_Rtn!S123:S182)),CORREL(ETL_Rtn!$C123:$C182,ETL_Rtn!S123:S182),"")</f>
        <v>0.62261214054984859</v>
      </c>
      <c r="Z172" s="85">
        <f ca="1">IF(ISNUMBER(CORREL(ETL_Rtn!$C123:$C182,ETL_Rtn!T123:T182)),CORREL(ETL_Rtn!$C123:$C182,ETL_Rtn!T123:T182),"")</f>
        <v>0.6905041407857343</v>
      </c>
      <c r="AA172" s="85">
        <f ca="1">IF(ISNUMBER(CORREL(ETL_Rtn!$C123:$C182,ETL_Rtn!U123:U182)),CORREL(ETL_Rtn!$C123:$C182,ETL_Rtn!U123:U182),"")</f>
        <v>0.15400880108658824</v>
      </c>
      <c r="AB172" s="85">
        <f ca="1">IF(ISNUMBER(CORREL(ETL_Rtn!$C123:$C182,ETL_Rtn!V123:V182)),CORREL(ETL_Rtn!$C123:$C182,ETL_Rtn!V123:V182),"")</f>
        <v>-0.55603920655561256</v>
      </c>
      <c r="AC172" s="85">
        <f ca="1">IF(ISNUMBER(CORREL(ETL_Rtn!$C123:$C182,ETL_Rtn!W123:W182)),CORREL(ETL_Rtn!$C123:$C182,ETL_Rtn!W123:W182),"")</f>
        <v>-2.5035901870315628E-2</v>
      </c>
      <c r="AD172" s="85">
        <f ca="1">IF(ISNUMBER(CORREL(ETL_Rtn!$C123:$C182,ETL_Rtn!X123:X182)),CORREL(ETL_Rtn!$C123:$C182,ETL_Rtn!X123:X182),"")</f>
        <v>-2.7908111202124993E-2</v>
      </c>
      <c r="AE172" s="85">
        <f ca="1">IF(ISNUMBER(CORREL(ETL_Rtn!$C123:$C182,ETL_Rtn!Y123:Y182)),CORREL(ETL_Rtn!$C123:$C182,ETL_Rtn!Y123:Y182),"")</f>
        <v>-6.9512382277535756E-2</v>
      </c>
      <c r="AF172" s="85">
        <f ca="1">IF(ISNUMBER(CORREL(ETL_Rtn!$C123:$C182,ETL_Rtn!Z123:Z182)),CORREL(ETL_Rtn!$C123:$C182,ETL_Rtn!Z123:Z182),"")</f>
        <v>-0.52694825897551845</v>
      </c>
      <c r="AG172" s="85">
        <f ca="1">IF(ISNUMBER(CORREL(ETL_Rtn!$C123:$C182,ETL_Rtn!AA123:AA182)),CORREL(ETL_Rtn!$C123:$C182,ETL_Rtn!AA123:AA182),"")</f>
        <v>-0.56253771015541321</v>
      </c>
      <c r="AH172" s="85">
        <f ca="1">IF(ISNUMBER(CORREL(ETL_Rtn!$C123:$C182,ETL_Rtn!AB123:AB182)),CORREL(ETL_Rtn!$C123:$C182,ETL_Rtn!AB123:AB182),"")</f>
        <v>-0.46223945243025899</v>
      </c>
      <c r="AI172" s="85">
        <f ca="1">IF(ISNUMBER(CORREL(ETL_Rtn!$C123:$C182,ETL_Rtn!AC123:AC182)),CORREL(ETL_Rtn!$C123:$C182,ETL_Rtn!AC123:AC182),"")</f>
        <v>0.15612971821858496</v>
      </c>
      <c r="AJ172" s="85">
        <f ca="1">IF(ISNUMBER(CORREL(ETL_Rtn!$C123:$C182,ETL_Rtn!AD123:AD182)),CORREL(ETL_Rtn!$C123:$C182,ETL_Rtn!AD123:AD182),"")</f>
        <v>0.24059190697479332</v>
      </c>
      <c r="AK172" s="85">
        <f ca="1">IF(ISNUMBER(CORREL(ETL_Rtn!$C123:$C182,ETL_Rtn!AE123:AE182)),CORREL(ETL_Rtn!$C123:$C182,ETL_Rtn!AE123:AE182),"")</f>
        <v>-0.19234077131189481</v>
      </c>
      <c r="AL172" s="85">
        <f ca="1">IF(ISNUMBER(CORREL(ETL_Rtn!$C123:$C182,ETL_Rtn!AF123:AF182)),CORREL(ETL_Rtn!$C123:$C182,ETL_Rtn!AF123:AF182),"")</f>
        <v>-0.20003110146745015</v>
      </c>
      <c r="AM172" s="85">
        <f ca="1">IF(ISNUMBER(CORREL(ETL_Rtn!$C123:$C182,ETL_Rtn!AG123:AG182)),CORREL(ETL_Rtn!$C123:$C182,ETL_Rtn!AG123:AG182),"")</f>
        <v>-5.7680289142952174E-2</v>
      </c>
      <c r="AN172" s="85">
        <f ca="1">IF(ISNUMBER(CORREL(ETL_Rtn!$C123:$C182,ETL_Rtn!AH123:AH182)),CORREL(ETL_Rtn!$C123:$C182,ETL_Rtn!AH123:AH182),"")</f>
        <v>-0.16713982379914696</v>
      </c>
      <c r="AO172" s="85">
        <f ca="1">IF(ISNUMBER(CORREL(ETL_Rtn!$C123:$C182,ETL_Rtn!AI123:AI182)),CORREL(ETL_Rtn!$C123:$C182,ETL_Rtn!AI123:AI182),"")</f>
        <v>-0.20082591913682504</v>
      </c>
      <c r="AP172" s="85">
        <f ca="1">IF(ISNUMBER(CORREL(ETL_Rtn!$C123:$C182,ETL_Rtn!AJ123:AJ182)),CORREL(ETL_Rtn!$C123:$C182,ETL_Rtn!AJ123:AJ182),"")</f>
        <v>-0.14370744751962231</v>
      </c>
      <c r="AQ172" s="85">
        <f ca="1">IF(ISNUMBER(CORREL(ETL_Rtn!$C123:$C182,ETL_Rtn!AK123:AK182)),CORREL(ETL_Rtn!$C123:$C182,ETL_Rtn!AK123:AK182),"")</f>
        <v>-0.18685343535163076</v>
      </c>
      <c r="AR172" s="85">
        <f ca="1">IF(ISNUMBER(CORREL(ETL_Rtn!$C123:$C182,ETL_Rtn!AL123:AL182)),CORREL(ETL_Rtn!$C123:$C182,ETL_Rtn!AL123:AL182),"")</f>
        <v>-0.23530580521950711</v>
      </c>
      <c r="AS172" s="85">
        <f ca="1">IF(ISNUMBER(CORREL(ETL_Rtn!$C123:$C182,ETL_Rtn!AM123:AM182)),CORREL(ETL_Rtn!$C123:$C182,ETL_Rtn!AM123:AM182),"")</f>
        <v>0.39525660141479418</v>
      </c>
      <c r="AT172" s="85">
        <f ca="1">IF(ISNUMBER(CORREL(ETL_Rtn!$C123:$C182,ETL_Rtn!AN123:AN182)),CORREL(ETL_Rtn!$C123:$C182,ETL_Rtn!AN123:AN182),"")</f>
        <v>0.61564186187575665</v>
      </c>
      <c r="AU172" s="85">
        <f ca="1">IF(ISNUMBER(CORREL(ETL_Rtn!$C123:$C182,ETL_Rtn!AO123:AO182)),CORREL(ETL_Rtn!$C123:$C182,ETL_Rtn!AO123:AO182),"")</f>
        <v>-6.4837488114735439E-3</v>
      </c>
      <c r="AV172" s="85">
        <f ca="1">IF(ISNUMBER(CORREL(ETL_Rtn!$C123:$C182,ETL_Rtn!AP123:AP182)),CORREL(ETL_Rtn!$C123:$C182,ETL_Rtn!AP123:AP182),"")</f>
        <v>0.25212460567760181</v>
      </c>
      <c r="AW172" s="85">
        <f ca="1">IF(ISNUMBER(CORREL(ETL_Rtn!$C123:$C182,ETL_Rtn!AQ123:AQ182)),CORREL(ETL_Rtn!$C123:$C182,ETL_Rtn!AQ123:AQ182),"")</f>
        <v>-3.3025772091533581E-2</v>
      </c>
      <c r="AX172" s="85">
        <f ca="1">IF(ISNUMBER(CORREL(ETL_Rtn!$C123:$C182,ETL_Rtn!AR123:AR182)),CORREL(ETL_Rtn!$C123:$C182,ETL_Rtn!AR123:AR182),"")</f>
        <v>0.64733296178712207</v>
      </c>
      <c r="AY172" s="85">
        <f ca="1">IF(ISNUMBER(CORREL(ETL_Rtn!$C123:$C182,ETL_Rtn!AS123:AS182)),CORREL(ETL_Rtn!$C123:$C182,ETL_Rtn!AS123:AS182),"")</f>
        <v>-0.32100908170386583</v>
      </c>
      <c r="AZ172" s="85">
        <f ca="1">IF(ISNUMBER(CORREL(ETL_Rtn!$C123:$C182,ETL_Rtn!AT123:AT182)),CORREL(ETL_Rtn!$C123:$C182,ETL_Rtn!AT123:AT182),"")</f>
        <v>-0.2300422765660261</v>
      </c>
      <c r="BA172" s="85">
        <f ca="1">IF(ISNUMBER(CORREL(ETL_Rtn!$C123:$C182,ETL_Rtn!AU123:AU182)),CORREL(ETL_Rtn!$C123:$C182,ETL_Rtn!AU123:AU182),"")</f>
        <v>-0.61388228567354564</v>
      </c>
      <c r="BB172" s="85">
        <f ca="1">IF(ISNUMBER(CORREL(ETL_Rtn!$C123:$C182,ETL_Rtn!AV123:AV182)),CORREL(ETL_Rtn!$C123:$C182,ETL_Rtn!AV123:AV182),"")</f>
        <v>-0.42335886419279317</v>
      </c>
      <c r="BC172" s="85">
        <f ca="1">IF(ISNUMBER(CORREL(ETL_Rtn!$C123:$C182,ETL_Rtn!AW123:AW182)),CORREL(ETL_Rtn!$C123:$C182,ETL_Rtn!AW123:AW182),"")</f>
        <v>-0.1300229128725022</v>
      </c>
      <c r="BD172" s="85">
        <f ca="1">IF(ISNUMBER(CORREL(ETL_Rtn!$C123:$C182,ETL_Rtn!AX123:AX182)),CORREL(ETL_Rtn!$C123:$C182,ETL_Rtn!AX123:AX182),"")</f>
        <v>0.1752977522954228</v>
      </c>
      <c r="BE172" s="85">
        <f ca="1">IF(ISNUMBER(CORREL(ETL_Rtn!$C123:$C182,ETL_Rtn!AY123:AY182)),CORREL(ETL_Rtn!$C123:$C182,ETL_Rtn!AY123:AY182),"")</f>
        <v>-0.55971475449891417</v>
      </c>
      <c r="BF172" s="85">
        <f ca="1">IF(ISNUMBER(CORREL(ETL_Rtn!$C123:$C182,ETL_Rtn!AZ123:AZ182)),CORREL(ETL_Rtn!$C123:$C182,ETL_Rtn!AZ123:AZ182),"")</f>
        <v>-0.2796200138566986</v>
      </c>
      <c r="BG172" s="85">
        <f ca="1">IF(ISNUMBER(CORREL(ETL_Rtn!$C123:$C182,ETL_Rtn!BA123:BA182)),CORREL(ETL_Rtn!$C123:$C182,ETL_Rtn!BA123:BA182),"")</f>
        <v>-0.29549366449404862</v>
      </c>
      <c r="BH172" s="85">
        <f ca="1">IF(ISNUMBER(CORREL(ETL_Rtn!$C123:$C182,ETL_Rtn!BB123:BB182)),CORREL(ETL_Rtn!$C123:$C182,ETL_Rtn!BB123:BB182),"")</f>
        <v>-0.26509146991102617</v>
      </c>
      <c r="BI172" s="85">
        <f ca="1">IF(ISNUMBER(CORREL(ETL_Rtn!$C123:$C182,ETL_Rtn!BC123:BC182)),CORREL(ETL_Rtn!$C123:$C182,ETL_Rtn!BC123:BC182),"")</f>
        <v>-0.42886830481771254</v>
      </c>
      <c r="BJ172" s="85">
        <f ca="1">IF(ISNUMBER(CORREL(ETL_Rtn!$C123:$C182,ETL_Rtn!BD123:BD182)),CORREL(ETL_Rtn!$C123:$C182,ETL_Rtn!BD123:BD182),"")</f>
        <v>-0.70377171821955187</v>
      </c>
      <c r="BK172" s="85">
        <f ca="1">IF(ISNUMBER(CORREL(ETL_Rtn!$C123:$C182,ETL_Rtn!BE123:BE182)),CORREL(ETL_Rtn!$C123:$C182,ETL_Rtn!BE123:BE182),"")</f>
        <v>-0.30801329427868912</v>
      </c>
      <c r="BL172" s="85">
        <f ca="1">IF(ISNUMBER(CORREL(ETL_Rtn!$C123:$C182,ETL_Rtn!BF123:BF182)),CORREL(ETL_Rtn!$C123:$C182,ETL_Rtn!BF123:BF182),"")</f>
        <v>-2.2163835091701944E-3</v>
      </c>
      <c r="BM172" s="85">
        <f ca="1">IF(ISNUMBER(CORREL(ETL_Rtn!$C123:$C182,ETL_Rtn!BG123:BG182)),CORREL(ETL_Rtn!$C123:$C182,ETL_Rtn!BG123:BG182),"")</f>
        <v>-0.59693346817128401</v>
      </c>
      <c r="BN172" s="85">
        <f ca="1">IF(ISNUMBER(CORREL(ETL_Rtn!$C123:$C182,ETL_Rtn!BH123:BH182)),CORREL(ETL_Rtn!$C123:$C182,ETL_Rtn!BH123:BH182),"")</f>
        <v>-0.40311546996925907</v>
      </c>
      <c r="BO172" s="85">
        <f ca="1">IF(ISNUMBER(CORREL(ETL_Rtn!$C123:$C182,ETL_Rtn!BI123:BI182)),CORREL(ETL_Rtn!$C123:$C182,ETL_Rtn!BI123:BI182),"")</f>
        <v>-0.40341643785128284</v>
      </c>
      <c r="BP172" s="85">
        <f ca="1">IF(ISNUMBER(CORREL(ETL_Rtn!$C123:$C182,ETL_Rtn!BJ123:BJ182)),CORREL(ETL_Rtn!$C123:$C182,ETL_Rtn!BJ123:BJ182),"")</f>
        <v>-0.62766278594370195</v>
      </c>
      <c r="BQ172" s="85">
        <f ca="1">IF(ISNUMBER(CORREL(ETL_Rtn!$C123:$C182,ETL_Rtn!BK123:BK182)),CORREL(ETL_Rtn!$C123:$C182,ETL_Rtn!BK123:BK182),"")</f>
        <v>0.52230214761310889</v>
      </c>
      <c r="BR172" s="85">
        <f ca="1">IF(ISNUMBER(CORREL(ETL_Rtn!$C123:$C182,ETL_Rtn!BL123:BL182)),CORREL(ETL_Rtn!$C123:$C182,ETL_Rtn!BL123:BL182),"")</f>
        <v>0.45389210918219181</v>
      </c>
      <c r="BS172" s="85">
        <f ca="1">IF(ISNUMBER(CORREL(ETL_Rtn!$C123:$C182,ETL_Rtn!BM123:BM182)),CORREL(ETL_Rtn!$C123:$C182,ETL_Rtn!BM123:BM182),"")</f>
        <v>-0.18679099335648866</v>
      </c>
      <c r="BT172" s="85">
        <f ca="1">IF(ISNUMBER(CORREL(ETL_Rtn!$C123:$C182,ETL_Rtn!BN123:BN182)),CORREL(ETL_Rtn!$C123:$C182,ETL_Rtn!BN123:BN182),"")</f>
        <v>0.47661088155435688</v>
      </c>
      <c r="BU172" s="85">
        <f ca="1">IF(ISNUMBER(CORREL(ETL_Rtn!$C123:$C182,ETL_Rtn!BO123:BO182)),CORREL(ETL_Rtn!$C123:$C182,ETL_Rtn!BO123:BO182),"")</f>
        <v>1.7841044432135161E-2</v>
      </c>
      <c r="BV172" s="85">
        <f ca="1">IF(ISNUMBER(CORREL(ETL_Rtn!$C123:$C182,ETL_Rtn!BP123:BP182)),CORREL(ETL_Rtn!$C123:$C182,ETL_Rtn!BP123:BP182),"")</f>
        <v>0.23481494870421399</v>
      </c>
      <c r="BW172" s="85">
        <f ca="1">IF(ISNUMBER(CORREL(ETL_Rtn!$C123:$C182,ETL_Rtn!BQ123:BQ182)),CORREL(ETL_Rtn!$C123:$C182,ETL_Rtn!BQ123:BQ182),"")</f>
        <v>-0.44995327242740529</v>
      </c>
      <c r="BY172" s="85">
        <f ca="1">VLOOKUP($E172,ETL_Price!$B$5:$CB$187,Main!BY$51,0)</f>
        <v>2552.0700000000002</v>
      </c>
      <c r="BZ172" s="85">
        <f ca="1">VLOOKUP($E172,ETL_Price!$B$5:$CB$187,Main!BZ$51,0)</f>
        <v>3613.54</v>
      </c>
      <c r="CA172" s="85">
        <f ca="1">VLOOKUP($E172,ETL_Price!$B$5:$CB$187,Main!CA$51,0)</f>
        <v>76617.53</v>
      </c>
      <c r="CB172" s="85">
        <f ca="1">VLOOKUP($E172,ETL_Price!$B$5:$CB$187,Main!CB$51,0)</f>
        <v>20628.560000000001</v>
      </c>
      <c r="CC172" s="85">
        <f ca="1">VLOOKUP($E172,ETL_Price!$B$5:$CB$187,Main!CC$51,0)</f>
        <v>28379.18</v>
      </c>
      <c r="CD172" s="85">
        <f ca="1">VLOOKUP($E172,ETL_Price!$B$5:$CB$187,Main!CD$51,0)</f>
        <v>11397.17</v>
      </c>
      <c r="CE172" s="85">
        <f ca="1">VLOOKUP($E172,ETL_Price!$B$5:$CB$187,Main!CE$51,0)</f>
        <v>2079.54</v>
      </c>
      <c r="CF172" s="85">
        <f ca="1">VLOOKUP($E172,ETL_Price!$B$5:$CB$187,Main!CF$51,0)</f>
        <v>2352.83</v>
      </c>
      <c r="CG172" s="85">
        <f ca="1">VLOOKUP($E172,ETL_Price!$B$5:$CB$187,Main!CG$51,0)</f>
        <v>211.09639999999999</v>
      </c>
      <c r="CH172" s="85">
        <f ca="1">VLOOKUP($E172,ETL_Price!$B$5:$CB$187,Main!CH$51,0)</f>
        <v>264.47000000000003</v>
      </c>
      <c r="CI172" s="85">
        <f ca="1">VLOOKUP($E172,ETL_Price!$B$5:$CB$187,Main!CI$51,0)</f>
        <v>250.68</v>
      </c>
      <c r="CJ172" s="85">
        <f ca="1">VLOOKUP($E172,ETL_Price!$B$5:$CB$187,Main!CJ$51,0)</f>
        <v>225.63</v>
      </c>
      <c r="CK172" s="85">
        <f ca="1">VLOOKUP($E172,ETL_Price!$B$5:$CB$187,Main!CK$51,0)</f>
        <v>227.3245</v>
      </c>
      <c r="CL172" s="85">
        <f ca="1">VLOOKUP($E172,ETL_Price!$B$5:$CB$187,Main!CL$51,0)</f>
        <v>228.732</v>
      </c>
      <c r="CM172" s="85">
        <f ca="1">VLOOKUP($E172,ETL_Price!$B$5:$CB$187,Main!CM$51,0)</f>
        <v>121.6917</v>
      </c>
      <c r="CN172" s="85">
        <f ca="1">VLOOKUP($E172,ETL_Price!$B$5:$CB$187,Main!CN$51,0)</f>
        <v>206.41929999999999</v>
      </c>
      <c r="CO172" s="85">
        <f ca="1">VLOOKUP($E172,ETL_Price!$B$5:$CB$187,Main!CO$51,0)</f>
        <v>70.48</v>
      </c>
      <c r="CP172" s="85">
        <f ca="1">VLOOKUP($E172,ETL_Price!$B$5:$CB$187,Main!CP$51,0)</f>
        <v>128.53</v>
      </c>
      <c r="CQ172" s="85">
        <f ca="1">VLOOKUP($E172,ETL_Price!$B$5:$CB$187,Main!CQ$51,0)</f>
        <v>477.66430000000003</v>
      </c>
      <c r="CR172" s="85">
        <f ca="1">VLOOKUP($E172,ETL_Price!$B$5:$CB$187,Main!CR$51,0)</f>
        <v>215.32589999999999</v>
      </c>
      <c r="CS172" s="85">
        <f ca="1">VLOOKUP($E172,ETL_Price!$B$5:$CB$187,Main!CS$51,0)</f>
        <v>253.37809999999999</v>
      </c>
      <c r="CT172" s="85">
        <f ca="1">VLOOKUP($E172,ETL_Price!$B$5:$CB$187,Main!CT$51,0)</f>
        <v>2037.37</v>
      </c>
      <c r="CU172" s="85">
        <f ca="1">VLOOKUP($E172,ETL_Price!$B$5:$CB$187,Main!CU$51,0)</f>
        <v>2194.6799999999998</v>
      </c>
      <c r="CV172" s="85">
        <f ca="1">VLOOKUP($E172,ETL_Price!$B$5:$CB$187,Main!CV$51,0)</f>
        <v>2869.85</v>
      </c>
      <c r="CW172" s="85">
        <f ca="1">VLOOKUP($E172,ETL_Price!$B$5:$CB$187,Main!CW$51,0)</f>
        <v>149.25069999999999</v>
      </c>
      <c r="CX172" s="85">
        <f ca="1">VLOOKUP($E172,ETL_Price!$B$5:$CB$187,Main!CX$51,0)</f>
        <v>1299.239</v>
      </c>
      <c r="CY172" s="85">
        <f ca="1">VLOOKUP($E172,ETL_Price!$B$5:$CB$187,Main!CY$51,0)</f>
        <v>213.99019999999999</v>
      </c>
      <c r="CZ172" s="85">
        <f ca="1">VLOOKUP($E172,ETL_Price!$B$5:$CB$187,Main!CZ$51,0)</f>
        <v>190.858</v>
      </c>
      <c r="DA172" s="85">
        <f ca="1">VLOOKUP($E172,ETL_Price!$B$5:$CB$187,Main!DA$51,0)</f>
        <v>285.61779999999999</v>
      </c>
      <c r="DB172" s="85">
        <f ca="1">VLOOKUP($E172,ETL_Price!$B$5:$CB$187,Main!DB$51,0)</f>
        <v>203.273</v>
      </c>
      <c r="DC172" s="85">
        <f ca="1">VLOOKUP($E172,ETL_Price!$B$5:$CB$187,Main!DC$51,0)</f>
        <v>203.30250000000001</v>
      </c>
      <c r="DD172" s="85">
        <f ca="1">VLOOKUP($E172,ETL_Price!$B$5:$CB$187,Main!DD$51,0)</f>
        <v>224.8596</v>
      </c>
      <c r="DE172" s="85">
        <f ca="1">VLOOKUP($E172,ETL_Price!$B$5:$CB$187,Main!DE$51,0)</f>
        <v>218.7595</v>
      </c>
      <c r="DF172" s="85">
        <f ca="1">VLOOKUP($E172,ETL_Price!$B$5:$CB$187,Main!DF$51,0)</f>
        <v>283.47809999999998</v>
      </c>
      <c r="DG172" s="85">
        <f ca="1">VLOOKUP($E172,ETL_Price!$B$5:$CB$187,Main!DG$51,0)</f>
        <v>2.3479999999999999</v>
      </c>
      <c r="DH172" s="85">
        <f ca="1">VLOOKUP($E172,ETL_Price!$B$5:$CB$187,Main!DH$51,0)</f>
        <v>0.45600000000000002</v>
      </c>
      <c r="DI172" s="85">
        <f ca="1">VLOOKUP($E172,ETL_Price!$B$5:$CB$187,Main!DI$51,0)</f>
        <v>1.7945</v>
      </c>
      <c r="DJ172" s="85">
        <f ca="1">VLOOKUP($E172,ETL_Price!$B$5:$CB$187,Main!DJ$51,0)</f>
        <v>1.8691</v>
      </c>
      <c r="DK172" s="85">
        <f ca="1">VLOOKUP($E172,ETL_Price!$B$5:$CB$187,Main!DK$51,0)</f>
        <v>2.2431000000000001</v>
      </c>
      <c r="DL172" s="85">
        <f ca="1">VLOOKUP($E172,ETL_Price!$B$5:$CB$187,Main!DL$51,0)</f>
        <v>1.377</v>
      </c>
      <c r="DM172" s="85">
        <f ca="1">VLOOKUP($E172,ETL_Price!$B$5:$CB$187,Main!DM$51,0)</f>
        <v>27.8538</v>
      </c>
      <c r="DN172" s="85">
        <f ca="1">VLOOKUP($E172,ETL_Price!$B$5:$CB$187,Main!DN$51,0)</f>
        <v>-4.5</v>
      </c>
      <c r="DO172" s="85">
        <f ca="1">VLOOKUP($E172,ETL_Price!$B$5:$CB$187,Main!DO$51,0)</f>
        <v>245.29599999999999</v>
      </c>
      <c r="DP172" s="85">
        <f ca="1">VLOOKUP($E172,ETL_Price!$B$5:$CB$187,Main!DP$51,0)</f>
        <v>135.333</v>
      </c>
      <c r="DQ172" s="85">
        <f ca="1">VLOOKUP($E172,ETL_Price!$B$5:$CB$187,Main!DQ$51,0)</f>
        <v>53.204000000000001</v>
      </c>
      <c r="DR172" s="85">
        <f ca="1">VLOOKUP($E172,ETL_Price!$B$5:$CB$187,Main!DR$51,0)</f>
        <v>315.12200000000001</v>
      </c>
      <c r="DS172" s="85">
        <f ca="1">VLOOKUP($E172,ETL_Price!$B$5:$CB$187,Main!DS$51,0)</f>
        <v>176.94</v>
      </c>
      <c r="DT172" s="85">
        <f ca="1">VLOOKUP($E172,ETL_Price!$B$5:$CB$187,Main!DT$51,0)</f>
        <v>228.8672</v>
      </c>
      <c r="DU172" s="85">
        <f ca="1">VLOOKUP($E172,ETL_Price!$B$5:$CB$187,Main!DU$51,0)</f>
        <v>165.20959999999999</v>
      </c>
      <c r="DV172" s="85">
        <f ca="1">VLOOKUP($E172,ETL_Price!$B$5:$CB$187,Main!DV$51,0)</f>
        <v>443.22710000000001</v>
      </c>
      <c r="DW172" s="85">
        <f ca="1">VLOOKUP($E172,ETL_Price!$B$5:$CB$187,Main!DW$51,0)</f>
        <v>9.19</v>
      </c>
      <c r="DX172" s="85">
        <f ca="1">VLOOKUP($E172,ETL_Price!$B$5:$CB$187,Main!DX$51,0)</f>
        <v>15.33</v>
      </c>
      <c r="DY172" s="85">
        <f ca="1">VLOOKUP($E172,ETL_Price!$B$5:$CB$187,Main!DY$51,0)</f>
        <v>7.79</v>
      </c>
      <c r="DZ172" s="85">
        <f ca="1">VLOOKUP($E172,ETL_Price!$B$5:$CB$187,Main!DZ$51,0)</f>
        <v>5.4074999999999998</v>
      </c>
      <c r="EA172" s="85">
        <f ca="1">VLOOKUP($E172,ETL_Price!$B$5:$CB$187,Main!EA$51,0)</f>
        <v>1269.9000000000001</v>
      </c>
      <c r="EB172" s="85">
        <f ca="1">VLOOKUP($E172,ETL_Price!$B$5:$CB$187,Main!EB$51,0)</f>
        <v>16.638000000000002</v>
      </c>
      <c r="EC172" s="85">
        <f ca="1">VLOOKUP($E172,ETL_Price!$B$5:$CB$187,Main!EC$51,0)</f>
        <v>50.79</v>
      </c>
      <c r="ED172" s="85">
        <f ca="1">VLOOKUP($E172,ETL_Price!$B$5:$CB$187,Main!ED$51,0)</f>
        <v>6.6543000000000001</v>
      </c>
      <c r="EE172" s="85">
        <f ca="1">VLOOKUP($E172,ETL_Price!$B$5:$CB$187,Main!EE$51,0)</f>
        <v>107.17</v>
      </c>
      <c r="EF172" s="85">
        <f ca="1">VLOOKUP($E172,ETL_Price!$B$5:$CB$187,Main!EF$51,0)</f>
        <v>1.1711</v>
      </c>
      <c r="EG172" s="85">
        <f ca="1">VLOOKUP($E172,ETL_Price!$B$5:$CB$187,Main!EG$51,0)</f>
        <v>1.3119000000000001</v>
      </c>
      <c r="EH172" s="85">
        <f ca="1">VLOOKUP($E172,ETL_Price!$B$5:$CB$187,Main!EH$51,0)</f>
        <v>112.82</v>
      </c>
      <c r="EI172" s="85">
        <f ca="1">VLOOKUP($E172,ETL_Price!$B$5:$CB$187,Main!EI$51,0)</f>
        <v>57.689</v>
      </c>
      <c r="EJ172" s="85">
        <f ca="1">VLOOKUP($E172,ETL_Price!$B$5:$CB$187,Main!EJ$51,0)</f>
        <v>13.6798</v>
      </c>
      <c r="EK172" s="85">
        <f ca="1">VLOOKUP($E172,ETL_Price!$B$5:$CB$187,Main!EK$51,0)</f>
        <v>3.1537000000000002</v>
      </c>
    </row>
    <row r="173" spans="3:141">
      <c r="C173" s="85">
        <f>MATCH(E173,ETL_Price!$B$5:$B$187,0)</f>
        <v>120</v>
      </c>
      <c r="E173" s="119">
        <f>IF(ISNUMBER(Equities!$C125),Equities!B125,"")</f>
        <v>43012</v>
      </c>
      <c r="F173" s="120">
        <f ca="1">IF(ISNUMBER(OFFSET(INDIRECT($F$50),Main!$C173,1)),OFFSET(INDIRECT($F$50),Main!$C173,1)/100,"")</f>
        <v>0.13996400000000001</v>
      </c>
      <c r="G173" s="120">
        <f ca="1">IF(ISNUMBER(VLOOKUP($E173,ETL_Price!$B$5:$DV$187,G$50,0)),VLOOKUP($E173,ETL_Price!$B$5:$DV$187,G$50,0)/100,"")</f>
        <v>6.9500000000000006E-2</v>
      </c>
      <c r="H173" s="120">
        <f ca="1">IF(ISNUMBER(VLOOKUP($E173,ETL_Price!$B$5:$DV$187,H$50,0)),VLOOKUP($E173,ETL_Price!$B$5:$DV$187,H$50,0)/100,"")</f>
        <v>0.12029999999999999</v>
      </c>
      <c r="I173" s="120">
        <f ca="1">IF(ISNUMBER(VLOOKUP($E173,ETL_Price!$B$5:$DV$187,I$50,0)),VLOOKUP($E173,ETL_Price!$B$5:$DV$187,I$50,0)/100,"")</f>
        <v>0.1578</v>
      </c>
      <c r="K173" s="85">
        <f ca="1">IF(ISNUMBER(CORREL(ETL_Rtn!$C124:$C183,ETL_Rtn!E124:E183)),CORREL(ETL_Rtn!$C124:$C183,ETL_Rtn!E124:E183),"")</f>
        <v>0.74450450052195949</v>
      </c>
      <c r="L173" s="85">
        <f ca="1">IF(ISNUMBER(CORREL(ETL_Rtn!$C124:$C183,ETL_Rtn!F124:F183)),CORREL(ETL_Rtn!$C124:$C183,ETL_Rtn!F124:F183),"")</f>
        <v>0.38734871315633923</v>
      </c>
      <c r="M173" s="85">
        <f ca="1">IF(ISNUMBER(CORREL(ETL_Rtn!$C124:$C183,ETL_Rtn!G124:G183)),CORREL(ETL_Rtn!$C124:$C183,ETL_Rtn!G124:G183),"")</f>
        <v>0.77753106915597969</v>
      </c>
      <c r="N173" s="85">
        <f ca="1">IF(ISNUMBER(CORREL(ETL_Rtn!$C124:$C183,ETL_Rtn!H124:H183)),CORREL(ETL_Rtn!$C124:$C183,ETL_Rtn!H124:H183),"")</f>
        <v>0.10589914738222445</v>
      </c>
      <c r="O173" s="85">
        <f ca="1">IF(ISNUMBER(CORREL(ETL_Rtn!$C124:$C183,ETL_Rtn!I124:I183)),CORREL(ETL_Rtn!$C124:$C183,ETL_Rtn!I124:I183),"")</f>
        <v>0.92788463254418374</v>
      </c>
      <c r="P173" s="85">
        <f ca="1">IF(ISNUMBER(CORREL(ETL_Rtn!$C124:$C183,ETL_Rtn!J124:J183)),CORREL(ETL_Rtn!$C124:$C183,ETL_Rtn!J124:J183),"")</f>
        <v>0.88312935692794015</v>
      </c>
      <c r="Q173" s="85">
        <f ca="1">IF(ISNUMBER(CORREL(ETL_Rtn!$C124:$C183,ETL_Rtn!K124:K183)),CORREL(ETL_Rtn!$C124:$C183,ETL_Rtn!K124:K183),"")</f>
        <v>0.77611451865640735</v>
      </c>
      <c r="R173" s="85">
        <f ca="1">IF(ISNUMBER(CORREL(ETL_Rtn!$C124:$C183,ETL_Rtn!L124:L183)),CORREL(ETL_Rtn!$C124:$C183,ETL_Rtn!L124:L183),"")</f>
        <v>0.75532403113382118</v>
      </c>
      <c r="S173" s="85">
        <f ca="1">IF(ISNUMBER(CORREL(ETL_Rtn!$C124:$C183,ETL_Rtn!M124:M183)),CORREL(ETL_Rtn!$C124:$C183,ETL_Rtn!M124:M183),"")</f>
        <v>-0.41137825916855875</v>
      </c>
      <c r="T173" s="85">
        <f ca="1">IF(ISNUMBER(CORREL(ETL_Rtn!$C124:$C183,ETL_Rtn!N124:N183)),CORREL(ETL_Rtn!$C124:$C183,ETL_Rtn!N124:N183),"")</f>
        <v>0.53319225089731914</v>
      </c>
      <c r="U173" s="85">
        <f ca="1">IF(ISNUMBER(CORREL(ETL_Rtn!$C124:$C183,ETL_Rtn!O124:O183)),CORREL(ETL_Rtn!$C124:$C183,ETL_Rtn!O124:O183),"")</f>
        <v>0.41770049642854135</v>
      </c>
      <c r="V173" s="85">
        <f ca="1">IF(ISNUMBER(CORREL(ETL_Rtn!$C124:$C183,ETL_Rtn!P124:P183)),CORREL(ETL_Rtn!$C124:$C183,ETL_Rtn!P124:P183),"")</f>
        <v>0.70499445213396739</v>
      </c>
      <c r="W173" s="85">
        <f ca="1">IF(ISNUMBER(CORREL(ETL_Rtn!$C124:$C183,ETL_Rtn!Q124:Q183)),CORREL(ETL_Rtn!$C124:$C183,ETL_Rtn!Q124:Q183),"")</f>
        <v>-0.31402449975719837</v>
      </c>
      <c r="X173" s="85">
        <f ca="1">IF(ISNUMBER(CORREL(ETL_Rtn!$C124:$C183,ETL_Rtn!R124:R183)),CORREL(ETL_Rtn!$C124:$C183,ETL_Rtn!R124:R183),"")</f>
        <v>0.11187293892008207</v>
      </c>
      <c r="Y173" s="85">
        <f ca="1">IF(ISNUMBER(CORREL(ETL_Rtn!$C124:$C183,ETL_Rtn!S124:S183)),CORREL(ETL_Rtn!$C124:$C183,ETL_Rtn!S124:S183),"")</f>
        <v>0.65208452085462199</v>
      </c>
      <c r="Z173" s="85">
        <f ca="1">IF(ISNUMBER(CORREL(ETL_Rtn!$C124:$C183,ETL_Rtn!T124:T183)),CORREL(ETL_Rtn!$C124:$C183,ETL_Rtn!T124:T183),"")</f>
        <v>0.763901440557747</v>
      </c>
      <c r="AA173" s="85">
        <f ca="1">IF(ISNUMBER(CORREL(ETL_Rtn!$C124:$C183,ETL_Rtn!U124:U183)),CORREL(ETL_Rtn!$C124:$C183,ETL_Rtn!U124:U183),"")</f>
        <v>0.15723959824808323</v>
      </c>
      <c r="AB173" s="85">
        <f ca="1">IF(ISNUMBER(CORREL(ETL_Rtn!$C124:$C183,ETL_Rtn!V124:V183)),CORREL(ETL_Rtn!$C124:$C183,ETL_Rtn!V124:V183),"")</f>
        <v>-0.55774654968592963</v>
      </c>
      <c r="AC173" s="85">
        <f ca="1">IF(ISNUMBER(CORREL(ETL_Rtn!$C124:$C183,ETL_Rtn!W124:W183)),CORREL(ETL_Rtn!$C124:$C183,ETL_Rtn!W124:W183),"")</f>
        <v>-3.3334870537810021E-2</v>
      </c>
      <c r="AD173" s="85">
        <f ca="1">IF(ISNUMBER(CORREL(ETL_Rtn!$C124:$C183,ETL_Rtn!X124:X183)),CORREL(ETL_Rtn!$C124:$C183,ETL_Rtn!X124:X183),"")</f>
        <v>-3.1389802059332249E-2</v>
      </c>
      <c r="AE173" s="85">
        <f ca="1">IF(ISNUMBER(CORREL(ETL_Rtn!$C124:$C183,ETL_Rtn!Y124:Y183)),CORREL(ETL_Rtn!$C124:$C183,ETL_Rtn!Y124:Y183),"")</f>
        <v>-8.9057952498618462E-2</v>
      </c>
      <c r="AF173" s="85">
        <f ca="1">IF(ISNUMBER(CORREL(ETL_Rtn!$C124:$C183,ETL_Rtn!Z124:Z183)),CORREL(ETL_Rtn!$C124:$C183,ETL_Rtn!Z124:Z183),"")</f>
        <v>-0.54820472612371851</v>
      </c>
      <c r="AG173" s="85">
        <f ca="1">IF(ISNUMBER(CORREL(ETL_Rtn!$C124:$C183,ETL_Rtn!AA124:AA183)),CORREL(ETL_Rtn!$C124:$C183,ETL_Rtn!AA124:AA183),"")</f>
        <v>-0.57459972144021521</v>
      </c>
      <c r="AH173" s="85">
        <f ca="1">IF(ISNUMBER(CORREL(ETL_Rtn!$C124:$C183,ETL_Rtn!AB124:AB183)),CORREL(ETL_Rtn!$C124:$C183,ETL_Rtn!AB124:AB183),"")</f>
        <v>-0.48384397798729639</v>
      </c>
      <c r="AI173" s="85">
        <f ca="1">IF(ISNUMBER(CORREL(ETL_Rtn!$C124:$C183,ETL_Rtn!AC124:AC183)),CORREL(ETL_Rtn!$C124:$C183,ETL_Rtn!AC124:AC183),"")</f>
        <v>0.16071750358525633</v>
      </c>
      <c r="AJ173" s="85">
        <f ca="1">IF(ISNUMBER(CORREL(ETL_Rtn!$C124:$C183,ETL_Rtn!AD124:AD183)),CORREL(ETL_Rtn!$C124:$C183,ETL_Rtn!AD124:AD183),"")</f>
        <v>0.23674377596965526</v>
      </c>
      <c r="AK173" s="85">
        <f ca="1">IF(ISNUMBER(CORREL(ETL_Rtn!$C124:$C183,ETL_Rtn!AE124:AE183)),CORREL(ETL_Rtn!$C124:$C183,ETL_Rtn!AE124:AE183),"")</f>
        <v>-0.18997733735819014</v>
      </c>
      <c r="AL173" s="85">
        <f ca="1">IF(ISNUMBER(CORREL(ETL_Rtn!$C124:$C183,ETL_Rtn!AF124:AF183)),CORREL(ETL_Rtn!$C124:$C183,ETL_Rtn!AF124:AF183),"")</f>
        <v>-0.199525450622099</v>
      </c>
      <c r="AM173" s="85">
        <f ca="1">IF(ISNUMBER(CORREL(ETL_Rtn!$C124:$C183,ETL_Rtn!AG124:AG183)),CORREL(ETL_Rtn!$C124:$C183,ETL_Rtn!AG124:AG183),"")</f>
        <v>-3.7865013853371335E-2</v>
      </c>
      <c r="AN173" s="85">
        <f ca="1">IF(ISNUMBER(CORREL(ETL_Rtn!$C124:$C183,ETL_Rtn!AH124:AH183)),CORREL(ETL_Rtn!$C124:$C183,ETL_Rtn!AH124:AH183),"")</f>
        <v>-0.16453359943880905</v>
      </c>
      <c r="AO173" s="85">
        <f ca="1">IF(ISNUMBER(CORREL(ETL_Rtn!$C124:$C183,ETL_Rtn!AI124:AI183)),CORREL(ETL_Rtn!$C124:$C183,ETL_Rtn!AI124:AI183),"")</f>
        <v>-0.19914232287207351</v>
      </c>
      <c r="AP173" s="85">
        <f ca="1">IF(ISNUMBER(CORREL(ETL_Rtn!$C124:$C183,ETL_Rtn!AJ124:AJ183)),CORREL(ETL_Rtn!$C124:$C183,ETL_Rtn!AJ124:AJ183),"")</f>
        <v>-0.14437663198470174</v>
      </c>
      <c r="AQ173" s="85">
        <f ca="1">IF(ISNUMBER(CORREL(ETL_Rtn!$C124:$C183,ETL_Rtn!AK124:AK183)),CORREL(ETL_Rtn!$C124:$C183,ETL_Rtn!AK124:AK183),"")</f>
        <v>-0.18616575986275694</v>
      </c>
      <c r="AR173" s="85">
        <f ca="1">IF(ISNUMBER(CORREL(ETL_Rtn!$C124:$C183,ETL_Rtn!AL124:AL183)),CORREL(ETL_Rtn!$C124:$C183,ETL_Rtn!AL124:AL183),"")</f>
        <v>-0.23240247048140833</v>
      </c>
      <c r="AS173" s="85">
        <f ca="1">IF(ISNUMBER(CORREL(ETL_Rtn!$C124:$C183,ETL_Rtn!AM124:AM183)),CORREL(ETL_Rtn!$C124:$C183,ETL_Rtn!AM124:AM183),"")</f>
        <v>0.41074383342234572</v>
      </c>
      <c r="AT173" s="85">
        <f ca="1">IF(ISNUMBER(CORREL(ETL_Rtn!$C124:$C183,ETL_Rtn!AN124:AN183)),CORREL(ETL_Rtn!$C124:$C183,ETL_Rtn!AN124:AN183),"")</f>
        <v>0.61735184062503756</v>
      </c>
      <c r="AU173" s="85">
        <f ca="1">IF(ISNUMBER(CORREL(ETL_Rtn!$C124:$C183,ETL_Rtn!AO124:AO183)),CORREL(ETL_Rtn!$C124:$C183,ETL_Rtn!AO124:AO183),"")</f>
        <v>8.7837647531606739E-3</v>
      </c>
      <c r="AV173" s="85">
        <f ca="1">IF(ISNUMBER(CORREL(ETL_Rtn!$C124:$C183,ETL_Rtn!AP124:AP183)),CORREL(ETL_Rtn!$C124:$C183,ETL_Rtn!AP124:AP183),"")</f>
        <v>0.27011636917733389</v>
      </c>
      <c r="AW173" s="85">
        <f ca="1">IF(ISNUMBER(CORREL(ETL_Rtn!$C124:$C183,ETL_Rtn!AQ124:AQ183)),CORREL(ETL_Rtn!$C124:$C183,ETL_Rtn!AQ124:AQ183),"")</f>
        <v>-7.5686171888891027E-2</v>
      </c>
      <c r="AX173" s="85">
        <f ca="1">IF(ISNUMBER(CORREL(ETL_Rtn!$C124:$C183,ETL_Rtn!AR124:AR183)),CORREL(ETL_Rtn!$C124:$C183,ETL_Rtn!AR124:AR183),"")</f>
        <v>0.64614735450244609</v>
      </c>
      <c r="AY173" s="85">
        <f ca="1">IF(ISNUMBER(CORREL(ETL_Rtn!$C124:$C183,ETL_Rtn!AS124:AS183)),CORREL(ETL_Rtn!$C124:$C183,ETL_Rtn!AS124:AS183),"")</f>
        <v>-0.45125662939251626</v>
      </c>
      <c r="AZ173" s="85">
        <f ca="1">IF(ISNUMBER(CORREL(ETL_Rtn!$C124:$C183,ETL_Rtn!AT124:AT183)),CORREL(ETL_Rtn!$C124:$C183,ETL_Rtn!AT124:AT183),"")</f>
        <v>-0.22521309200029727</v>
      </c>
      <c r="BA173" s="85">
        <f ca="1">IF(ISNUMBER(CORREL(ETL_Rtn!$C124:$C183,ETL_Rtn!AU124:AU183)),CORREL(ETL_Rtn!$C124:$C183,ETL_Rtn!AU124:AU183),"")</f>
        <v>-0.66973764201850672</v>
      </c>
      <c r="BB173" s="85">
        <f ca="1">IF(ISNUMBER(CORREL(ETL_Rtn!$C124:$C183,ETL_Rtn!AV124:AV183)),CORREL(ETL_Rtn!$C124:$C183,ETL_Rtn!AV124:AV183),"")</f>
        <v>-0.65366522653295211</v>
      </c>
      <c r="BC173" s="85">
        <f ca="1">IF(ISNUMBER(CORREL(ETL_Rtn!$C124:$C183,ETL_Rtn!AW124:AW183)),CORREL(ETL_Rtn!$C124:$C183,ETL_Rtn!AW124:AW183),"")</f>
        <v>-0.17149697028195787</v>
      </c>
      <c r="BD173" s="85">
        <f ca="1">IF(ISNUMBER(CORREL(ETL_Rtn!$C124:$C183,ETL_Rtn!AX124:AX183)),CORREL(ETL_Rtn!$C124:$C183,ETL_Rtn!AX124:AX183),"")</f>
        <v>0.16713195425936828</v>
      </c>
      <c r="BE173" s="85">
        <f ca="1">IF(ISNUMBER(CORREL(ETL_Rtn!$C124:$C183,ETL_Rtn!AY124:AY183)),CORREL(ETL_Rtn!$C124:$C183,ETL_Rtn!AY124:AY183),"")</f>
        <v>-0.55790890942066618</v>
      </c>
      <c r="BF173" s="85">
        <f ca="1">IF(ISNUMBER(CORREL(ETL_Rtn!$C124:$C183,ETL_Rtn!AZ124:AZ183)),CORREL(ETL_Rtn!$C124:$C183,ETL_Rtn!AZ124:AZ183),"")</f>
        <v>-0.2870787322345445</v>
      </c>
      <c r="BG173" s="85">
        <f ca="1">IF(ISNUMBER(CORREL(ETL_Rtn!$C124:$C183,ETL_Rtn!BA124:BA183)),CORREL(ETL_Rtn!$C124:$C183,ETL_Rtn!BA124:BA183),"")</f>
        <v>-0.30201157388592931</v>
      </c>
      <c r="BH173" s="85">
        <f ca="1">IF(ISNUMBER(CORREL(ETL_Rtn!$C124:$C183,ETL_Rtn!BB124:BB183)),CORREL(ETL_Rtn!$C124:$C183,ETL_Rtn!BB124:BB183),"")</f>
        <v>-0.2739716808551681</v>
      </c>
      <c r="BI173" s="85">
        <f ca="1">IF(ISNUMBER(CORREL(ETL_Rtn!$C124:$C183,ETL_Rtn!BC124:BC183)),CORREL(ETL_Rtn!$C124:$C183,ETL_Rtn!BC124:BC183),"")</f>
        <v>-0.52036967022461134</v>
      </c>
      <c r="BJ173" s="85">
        <f ca="1">IF(ISNUMBER(CORREL(ETL_Rtn!$C124:$C183,ETL_Rtn!BD124:BD183)),CORREL(ETL_Rtn!$C124:$C183,ETL_Rtn!BD124:BD183),"")</f>
        <v>-0.7183748029218453</v>
      </c>
      <c r="BK173" s="85">
        <f ca="1">IF(ISNUMBER(CORREL(ETL_Rtn!$C124:$C183,ETL_Rtn!BE124:BE183)),CORREL(ETL_Rtn!$C124:$C183,ETL_Rtn!BE124:BE183),"")</f>
        <v>-0.31472655755505419</v>
      </c>
      <c r="BL173" s="85">
        <f ca="1">IF(ISNUMBER(CORREL(ETL_Rtn!$C124:$C183,ETL_Rtn!BF124:BF183)),CORREL(ETL_Rtn!$C124:$C183,ETL_Rtn!BF124:BF183),"")</f>
        <v>-1.5551351957143925E-2</v>
      </c>
      <c r="BM173" s="85">
        <f ca="1">IF(ISNUMBER(CORREL(ETL_Rtn!$C124:$C183,ETL_Rtn!BG124:BG183)),CORREL(ETL_Rtn!$C124:$C183,ETL_Rtn!BG124:BG183),"")</f>
        <v>-0.60206254522840497</v>
      </c>
      <c r="BN173" s="85">
        <f ca="1">IF(ISNUMBER(CORREL(ETL_Rtn!$C124:$C183,ETL_Rtn!BH124:BH183)),CORREL(ETL_Rtn!$C124:$C183,ETL_Rtn!BH124:BH183),"")</f>
        <v>-0.40001297587822282</v>
      </c>
      <c r="BO173" s="85">
        <f ca="1">IF(ISNUMBER(CORREL(ETL_Rtn!$C124:$C183,ETL_Rtn!BI124:BI183)),CORREL(ETL_Rtn!$C124:$C183,ETL_Rtn!BI124:BI183),"")</f>
        <v>-0.41450662589869852</v>
      </c>
      <c r="BP173" s="85">
        <f ca="1">IF(ISNUMBER(CORREL(ETL_Rtn!$C124:$C183,ETL_Rtn!BJ124:BJ183)),CORREL(ETL_Rtn!$C124:$C183,ETL_Rtn!BJ124:BJ183),"")</f>
        <v>-0.63329083866369773</v>
      </c>
      <c r="BQ173" s="85">
        <f ca="1">IF(ISNUMBER(CORREL(ETL_Rtn!$C124:$C183,ETL_Rtn!BK124:BK183)),CORREL(ETL_Rtn!$C124:$C183,ETL_Rtn!BK124:BK183),"")</f>
        <v>0.52272886736499902</v>
      </c>
      <c r="BR173" s="85">
        <f ca="1">IF(ISNUMBER(CORREL(ETL_Rtn!$C124:$C183,ETL_Rtn!BL124:BL183)),CORREL(ETL_Rtn!$C124:$C183,ETL_Rtn!BL124:BL183),"")</f>
        <v>0.45162839712156899</v>
      </c>
      <c r="BS173" s="85">
        <f ca="1">IF(ISNUMBER(CORREL(ETL_Rtn!$C124:$C183,ETL_Rtn!BM124:BM183)),CORREL(ETL_Rtn!$C124:$C183,ETL_Rtn!BM124:BM183),"")</f>
        <v>-0.26009783034921385</v>
      </c>
      <c r="BT173" s="85">
        <f ca="1">IF(ISNUMBER(CORREL(ETL_Rtn!$C124:$C183,ETL_Rtn!BN124:BN183)),CORREL(ETL_Rtn!$C124:$C183,ETL_Rtn!BN124:BN183),"")</f>
        <v>0.47568888803606113</v>
      </c>
      <c r="BU173" s="85">
        <f ca="1">IF(ISNUMBER(CORREL(ETL_Rtn!$C124:$C183,ETL_Rtn!BO124:BO183)),CORREL(ETL_Rtn!$C124:$C183,ETL_Rtn!BO124:BO183),"")</f>
        <v>1.6554124371123195E-2</v>
      </c>
      <c r="BV173" s="85">
        <f ca="1">IF(ISNUMBER(CORREL(ETL_Rtn!$C124:$C183,ETL_Rtn!BP124:BP183)),CORREL(ETL_Rtn!$C124:$C183,ETL_Rtn!BP124:BP183),"")</f>
        <v>0.25613660486196654</v>
      </c>
      <c r="BW173" s="85">
        <f ca="1">IF(ISNUMBER(CORREL(ETL_Rtn!$C124:$C183,ETL_Rtn!BQ124:BQ183)),CORREL(ETL_Rtn!$C124:$C183,ETL_Rtn!BQ124:BQ183),"")</f>
        <v>-0.45815868196033604</v>
      </c>
      <c r="BY173" s="85">
        <f ca="1">VLOOKUP($E173,ETL_Price!$B$5:$CB$187,Main!BY$51,0)</f>
        <v>2537.7399999999998</v>
      </c>
      <c r="BZ173" s="85">
        <f ca="1">VLOOKUP($E173,ETL_Price!$B$5:$CB$187,Main!BZ$51,0)</f>
        <v>3594.91</v>
      </c>
      <c r="CA173" s="85">
        <f ca="1">VLOOKUP($E173,ETL_Price!$B$5:$CB$187,Main!CA$51,0)</f>
        <v>76591.44</v>
      </c>
      <c r="CB173" s="85">
        <f ca="1">VLOOKUP($E173,ETL_Price!$B$5:$CB$187,Main!CB$51,0)</f>
        <v>20626.66</v>
      </c>
      <c r="CC173" s="85">
        <f ca="1">VLOOKUP($E173,ETL_Price!$B$5:$CB$187,Main!CC$51,0)</f>
        <v>28379.18</v>
      </c>
      <c r="CD173" s="85">
        <f ca="1">VLOOKUP($E173,ETL_Price!$B$5:$CB$187,Main!CD$51,0)</f>
        <v>11397.17</v>
      </c>
      <c r="CE173" s="85">
        <f ca="1">VLOOKUP($E173,ETL_Price!$B$5:$CB$187,Main!CE$51,0)</f>
        <v>2070.39</v>
      </c>
      <c r="CF173" s="85">
        <f ca="1">VLOOKUP($E173,ETL_Price!$B$5:$CB$187,Main!CF$51,0)</f>
        <v>2346.9499999999998</v>
      </c>
      <c r="CG173" s="85">
        <f ca="1">VLOOKUP($E173,ETL_Price!$B$5:$CB$187,Main!CG$51,0)</f>
        <v>210.48740000000001</v>
      </c>
      <c r="CH173" s="85">
        <f ca="1">VLOOKUP($E173,ETL_Price!$B$5:$CB$187,Main!CH$51,0)</f>
        <v>264.02999999999997</v>
      </c>
      <c r="CI173" s="85">
        <f ca="1">VLOOKUP($E173,ETL_Price!$B$5:$CB$187,Main!CI$51,0)</f>
        <v>251.1</v>
      </c>
      <c r="CJ173" s="85">
        <f ca="1">VLOOKUP($E173,ETL_Price!$B$5:$CB$187,Main!CJ$51,0)</f>
        <v>225.01</v>
      </c>
      <c r="CK173" s="85">
        <f ca="1">VLOOKUP($E173,ETL_Price!$B$5:$CB$187,Main!CK$51,0)</f>
        <v>227.01009999999999</v>
      </c>
      <c r="CL173" s="85">
        <f ca="1">VLOOKUP($E173,ETL_Price!$B$5:$CB$187,Main!CL$51,0)</f>
        <v>229.1951</v>
      </c>
      <c r="CM173" s="85">
        <f ca="1">VLOOKUP($E173,ETL_Price!$B$5:$CB$187,Main!CM$51,0)</f>
        <v>121.1301</v>
      </c>
      <c r="CN173" s="85">
        <f ca="1">VLOOKUP($E173,ETL_Price!$B$5:$CB$187,Main!CN$51,0)</f>
        <v>204.65770000000001</v>
      </c>
      <c r="CO173" s="85">
        <f ca="1">VLOOKUP($E173,ETL_Price!$B$5:$CB$187,Main!CO$51,0)</f>
        <v>70.45</v>
      </c>
      <c r="CP173" s="85">
        <f ca="1">VLOOKUP($E173,ETL_Price!$B$5:$CB$187,Main!CP$51,0)</f>
        <v>128.34</v>
      </c>
      <c r="CQ173" s="85">
        <f ca="1">VLOOKUP($E173,ETL_Price!$B$5:$CB$187,Main!CQ$51,0)</f>
        <v>478.63560000000001</v>
      </c>
      <c r="CR173" s="85">
        <f ca="1">VLOOKUP($E173,ETL_Price!$B$5:$CB$187,Main!CR$51,0)</f>
        <v>215.74430000000001</v>
      </c>
      <c r="CS173" s="85">
        <f ca="1">VLOOKUP($E173,ETL_Price!$B$5:$CB$187,Main!CS$51,0)</f>
        <v>253.98439999999999</v>
      </c>
      <c r="CT173" s="85">
        <f ca="1">VLOOKUP($E173,ETL_Price!$B$5:$CB$187,Main!CT$51,0)</f>
        <v>2039.36</v>
      </c>
      <c r="CU173" s="85">
        <f ca="1">VLOOKUP($E173,ETL_Price!$B$5:$CB$187,Main!CU$51,0)</f>
        <v>2196.98</v>
      </c>
      <c r="CV173" s="85">
        <f ca="1">VLOOKUP($E173,ETL_Price!$B$5:$CB$187,Main!CV$51,0)</f>
        <v>2872.63</v>
      </c>
      <c r="CW173" s="85">
        <f ca="1">VLOOKUP($E173,ETL_Price!$B$5:$CB$187,Main!CW$51,0)</f>
        <v>149.2688</v>
      </c>
      <c r="CX173" s="85">
        <f ca="1">VLOOKUP($E173,ETL_Price!$B$5:$CB$187,Main!CX$51,0)</f>
        <v>1299.6210000000001</v>
      </c>
      <c r="CY173" s="85">
        <f ca="1">VLOOKUP($E173,ETL_Price!$B$5:$CB$187,Main!CY$51,0)</f>
        <v>213.97130000000001</v>
      </c>
      <c r="CZ173" s="85">
        <f ca="1">VLOOKUP($E173,ETL_Price!$B$5:$CB$187,Main!CZ$51,0)</f>
        <v>190.8681</v>
      </c>
      <c r="DA173" s="85">
        <f ca="1">VLOOKUP($E173,ETL_Price!$B$5:$CB$187,Main!DA$51,0)</f>
        <v>285.45350000000002</v>
      </c>
      <c r="DB173" s="85">
        <f ca="1">VLOOKUP($E173,ETL_Price!$B$5:$CB$187,Main!DB$51,0)</f>
        <v>203.25129999999999</v>
      </c>
      <c r="DC173" s="85">
        <f ca="1">VLOOKUP($E173,ETL_Price!$B$5:$CB$187,Main!DC$51,0)</f>
        <v>203.28370000000001</v>
      </c>
      <c r="DD173" s="85">
        <f ca="1">VLOOKUP($E173,ETL_Price!$B$5:$CB$187,Main!DD$51,0)</f>
        <v>224.85929999999999</v>
      </c>
      <c r="DE173" s="85">
        <f ca="1">VLOOKUP($E173,ETL_Price!$B$5:$CB$187,Main!DE$51,0)</f>
        <v>218.79169999999999</v>
      </c>
      <c r="DF173" s="85">
        <f ca="1">VLOOKUP($E173,ETL_Price!$B$5:$CB$187,Main!DF$51,0)</f>
        <v>283.44659999999999</v>
      </c>
      <c r="DG173" s="85">
        <f ca="1">VLOOKUP($E173,ETL_Price!$B$5:$CB$187,Main!DG$51,0)</f>
        <v>2.3229000000000002</v>
      </c>
      <c r="DH173" s="85">
        <f ca="1">VLOOKUP($E173,ETL_Price!$B$5:$CB$187,Main!DH$51,0)</f>
        <v>0.45300000000000001</v>
      </c>
      <c r="DI173" s="85">
        <f ca="1">VLOOKUP($E173,ETL_Price!$B$5:$CB$187,Main!DI$51,0)</f>
        <v>1.7806</v>
      </c>
      <c r="DJ173" s="85">
        <f ca="1">VLOOKUP($E173,ETL_Price!$B$5:$CB$187,Main!DJ$51,0)</f>
        <v>1.8591</v>
      </c>
      <c r="DK173" s="85">
        <f ca="1">VLOOKUP($E173,ETL_Price!$B$5:$CB$187,Main!DK$51,0)</f>
        <v>2.3115000000000001</v>
      </c>
      <c r="DL173" s="85">
        <f ca="1">VLOOKUP($E173,ETL_Price!$B$5:$CB$187,Main!DL$51,0)</f>
        <v>1.37</v>
      </c>
      <c r="DM173" s="85">
        <f ca="1">VLOOKUP($E173,ETL_Price!$B$5:$CB$187,Main!DM$51,0)</f>
        <v>29.435199999999998</v>
      </c>
      <c r="DN173" s="85">
        <f ca="1">VLOOKUP($E173,ETL_Price!$B$5:$CB$187,Main!DN$51,0)</f>
        <v>-4.13</v>
      </c>
      <c r="DO173" s="85">
        <f ca="1">VLOOKUP($E173,ETL_Price!$B$5:$CB$187,Main!DO$51,0)</f>
        <v>248.15700000000001</v>
      </c>
      <c r="DP173" s="85">
        <f ca="1">VLOOKUP($E173,ETL_Price!$B$5:$CB$187,Main!DP$51,0)</f>
        <v>137.846</v>
      </c>
      <c r="DQ173" s="85">
        <f ca="1">VLOOKUP($E173,ETL_Price!$B$5:$CB$187,Main!DQ$51,0)</f>
        <v>54.470999999999997</v>
      </c>
      <c r="DR173" s="85">
        <f ca="1">VLOOKUP($E173,ETL_Price!$B$5:$CB$187,Main!DR$51,0)</f>
        <v>320.27800000000002</v>
      </c>
      <c r="DS173" s="85">
        <f ca="1">VLOOKUP($E173,ETL_Price!$B$5:$CB$187,Main!DS$51,0)</f>
        <v>177.727</v>
      </c>
      <c r="DT173" s="85">
        <f ca="1">VLOOKUP($E173,ETL_Price!$B$5:$CB$187,Main!DT$51,0)</f>
        <v>229.3313</v>
      </c>
      <c r="DU173" s="85">
        <f ca="1">VLOOKUP($E173,ETL_Price!$B$5:$CB$187,Main!DU$51,0)</f>
        <v>165.62350000000001</v>
      </c>
      <c r="DV173" s="85">
        <f ca="1">VLOOKUP($E173,ETL_Price!$B$5:$CB$187,Main!DV$51,0)</f>
        <v>443.92219999999998</v>
      </c>
      <c r="DW173" s="85">
        <f ca="1">VLOOKUP($E173,ETL_Price!$B$5:$CB$187,Main!DW$51,0)</f>
        <v>9.6300000000000008</v>
      </c>
      <c r="DX173" s="85">
        <f ca="1">VLOOKUP($E173,ETL_Price!$B$5:$CB$187,Main!DX$51,0)</f>
        <v>15.64</v>
      </c>
      <c r="DY173" s="85">
        <f ca="1">VLOOKUP($E173,ETL_Price!$B$5:$CB$187,Main!DY$51,0)</f>
        <v>7.92</v>
      </c>
      <c r="DZ173" s="85">
        <f ca="1">VLOOKUP($E173,ETL_Price!$B$5:$CB$187,Main!DZ$51,0)</f>
        <v>5.46</v>
      </c>
      <c r="EA173" s="85">
        <f ca="1">VLOOKUP($E173,ETL_Price!$B$5:$CB$187,Main!EA$51,0)</f>
        <v>1273.7</v>
      </c>
      <c r="EB173" s="85">
        <f ca="1">VLOOKUP($E173,ETL_Price!$B$5:$CB$187,Main!EB$51,0)</f>
        <v>16.623999999999999</v>
      </c>
      <c r="EC173" s="85">
        <f ca="1">VLOOKUP($E173,ETL_Price!$B$5:$CB$187,Main!EC$51,0)</f>
        <v>49.98</v>
      </c>
      <c r="ED173" s="85">
        <f ca="1">VLOOKUP($E173,ETL_Price!$B$5:$CB$187,Main!ED$51,0)</f>
        <v>6.6486999999999998</v>
      </c>
      <c r="EE173" s="85">
        <f ca="1">VLOOKUP($E173,ETL_Price!$B$5:$CB$187,Main!EE$51,0)</f>
        <v>107.27</v>
      </c>
      <c r="EF173" s="85">
        <f ca="1">VLOOKUP($E173,ETL_Price!$B$5:$CB$187,Main!EF$51,0)</f>
        <v>1.1758999999999999</v>
      </c>
      <c r="EG173" s="85">
        <f ca="1">VLOOKUP($E173,ETL_Price!$B$5:$CB$187,Main!EG$51,0)</f>
        <v>1.3248</v>
      </c>
      <c r="EH173" s="85">
        <f ca="1">VLOOKUP($E173,ETL_Price!$B$5:$CB$187,Main!EH$51,0)</f>
        <v>112.76</v>
      </c>
      <c r="EI173" s="85">
        <f ca="1">VLOOKUP($E173,ETL_Price!$B$5:$CB$187,Main!EI$51,0)</f>
        <v>57.684199999999997</v>
      </c>
      <c r="EJ173" s="85">
        <f ca="1">VLOOKUP($E173,ETL_Price!$B$5:$CB$187,Main!EJ$51,0)</f>
        <v>13.5726</v>
      </c>
      <c r="EK173" s="85">
        <f ca="1">VLOOKUP($E173,ETL_Price!$B$5:$CB$187,Main!EK$51,0)</f>
        <v>3.133</v>
      </c>
    </row>
    <row r="174" spans="3:141">
      <c r="C174" s="85">
        <f>MATCH(E174,ETL_Price!$B$5:$B$187,0)</f>
        <v>121</v>
      </c>
      <c r="E174" s="119">
        <f>IF(ISNUMBER(Equities!$C126),Equities!B126,"")</f>
        <v>43011</v>
      </c>
      <c r="F174" s="120">
        <f ca="1">IF(ISNUMBER(OFFSET(INDIRECT($F$50),Main!$C174,1)),OFFSET(INDIRECT($F$50),Main!$C174,1)/100,"")</f>
        <v>0.13939399999999999</v>
      </c>
      <c r="G174" s="120">
        <f ca="1">IF(ISNUMBER(VLOOKUP($E174,ETL_Price!$B$5:$DV$187,G$50,0)),VLOOKUP($E174,ETL_Price!$B$5:$DV$187,G$50,0)/100,"")</f>
        <v>7.0900000000000005E-2</v>
      </c>
      <c r="H174" s="120">
        <f ca="1">IF(ISNUMBER(VLOOKUP($E174,ETL_Price!$B$5:$DV$187,H$50,0)),VLOOKUP($E174,ETL_Price!$B$5:$DV$187,H$50,0)/100,"")</f>
        <v>0.1229</v>
      </c>
      <c r="I174" s="120">
        <f ca="1">IF(ISNUMBER(VLOOKUP($E174,ETL_Price!$B$5:$DV$187,I$50,0)),VLOOKUP($E174,ETL_Price!$B$5:$DV$187,I$50,0)/100,"")</f>
        <v>0.16170000000000001</v>
      </c>
      <c r="K174" s="85">
        <f ca="1">IF(ISNUMBER(CORREL(ETL_Rtn!$C125:$C184,ETL_Rtn!E125:E184)),CORREL(ETL_Rtn!$C125:$C184,ETL_Rtn!E125:E184),"")</f>
        <v>0.74602336405885039</v>
      </c>
      <c r="L174" s="85">
        <f ca="1">IF(ISNUMBER(CORREL(ETL_Rtn!$C125:$C184,ETL_Rtn!F125:F184)),CORREL(ETL_Rtn!$C125:$C184,ETL_Rtn!F125:F184),"")</f>
        <v>0.44224015110083154</v>
      </c>
      <c r="M174" s="85">
        <f ca="1">IF(ISNUMBER(CORREL(ETL_Rtn!$C125:$C184,ETL_Rtn!G125:G184)),CORREL(ETL_Rtn!$C125:$C184,ETL_Rtn!G125:G184),"")</f>
        <v>0.781132282064952</v>
      </c>
      <c r="N174" s="85">
        <f ca="1">IF(ISNUMBER(CORREL(ETL_Rtn!$C125:$C184,ETL_Rtn!H125:H184)),CORREL(ETL_Rtn!$C125:$C184,ETL_Rtn!H125:H184),"")</f>
        <v>0.10397592582999637</v>
      </c>
      <c r="O174" s="85">
        <f ca="1">IF(ISNUMBER(CORREL(ETL_Rtn!$C125:$C184,ETL_Rtn!I125:I184)),CORREL(ETL_Rtn!$C125:$C184,ETL_Rtn!I125:I184),"")</f>
        <v>0.94944378347648628</v>
      </c>
      <c r="P174" s="85">
        <f ca="1">IF(ISNUMBER(CORREL(ETL_Rtn!$C125:$C184,ETL_Rtn!J125:J184)),CORREL(ETL_Rtn!$C125:$C184,ETL_Rtn!J125:J184),"")</f>
        <v>0.8921825239277974</v>
      </c>
      <c r="Q174" s="85">
        <f ca="1">IF(ISNUMBER(CORREL(ETL_Rtn!$C125:$C184,ETL_Rtn!K125:K184)),CORREL(ETL_Rtn!$C125:$C184,ETL_Rtn!K125:K184),"")</f>
        <v>0.7780557799607849</v>
      </c>
      <c r="R174" s="85">
        <f ca="1">IF(ISNUMBER(CORREL(ETL_Rtn!$C125:$C184,ETL_Rtn!L125:L184)),CORREL(ETL_Rtn!$C125:$C184,ETL_Rtn!L125:L184),"")</f>
        <v>0.75938527782056597</v>
      </c>
      <c r="S174" s="85">
        <f ca="1">IF(ISNUMBER(CORREL(ETL_Rtn!$C125:$C184,ETL_Rtn!M125:M184)),CORREL(ETL_Rtn!$C125:$C184,ETL_Rtn!M125:M184),"")</f>
        <v>-0.45023046523585236</v>
      </c>
      <c r="T174" s="85">
        <f ca="1">IF(ISNUMBER(CORREL(ETL_Rtn!$C125:$C184,ETL_Rtn!N125:N184)),CORREL(ETL_Rtn!$C125:$C184,ETL_Rtn!N125:N184),"")</f>
        <v>0.54192754887301342</v>
      </c>
      <c r="U174" s="85">
        <f ca="1">IF(ISNUMBER(CORREL(ETL_Rtn!$C125:$C184,ETL_Rtn!O125:O184)),CORREL(ETL_Rtn!$C125:$C184,ETL_Rtn!O125:O184),"")</f>
        <v>0.41721489512983539</v>
      </c>
      <c r="V174" s="85">
        <f ca="1">IF(ISNUMBER(CORREL(ETL_Rtn!$C125:$C184,ETL_Rtn!P125:P184)),CORREL(ETL_Rtn!$C125:$C184,ETL_Rtn!P125:P184),"")</f>
        <v>0.77796965970669751</v>
      </c>
      <c r="W174" s="85">
        <f ca="1">IF(ISNUMBER(CORREL(ETL_Rtn!$C125:$C184,ETL_Rtn!Q125:Q184)),CORREL(ETL_Rtn!$C125:$C184,ETL_Rtn!Q125:Q184),"")</f>
        <v>-0.33065008748864849</v>
      </c>
      <c r="X174" s="85">
        <f ca="1">IF(ISNUMBER(CORREL(ETL_Rtn!$C125:$C184,ETL_Rtn!R125:R184)),CORREL(ETL_Rtn!$C125:$C184,ETL_Rtn!R125:R184),"")</f>
        <v>0.11900855852134436</v>
      </c>
      <c r="Y174" s="85">
        <f ca="1">IF(ISNUMBER(CORREL(ETL_Rtn!$C125:$C184,ETL_Rtn!S125:S184)),CORREL(ETL_Rtn!$C125:$C184,ETL_Rtn!S125:S184),"")</f>
        <v>0.6832516145973675</v>
      </c>
      <c r="Z174" s="85">
        <f ca="1">IF(ISNUMBER(CORREL(ETL_Rtn!$C125:$C184,ETL_Rtn!T125:T184)),CORREL(ETL_Rtn!$C125:$C184,ETL_Rtn!T125:T184),"")</f>
        <v>0.77184568110450069</v>
      </c>
      <c r="AA174" s="85">
        <f ca="1">IF(ISNUMBER(CORREL(ETL_Rtn!$C125:$C184,ETL_Rtn!U125:U184)),CORREL(ETL_Rtn!$C125:$C184,ETL_Rtn!U125:U184),"")</f>
        <v>0.15599967334374068</v>
      </c>
      <c r="AB174" s="85">
        <f ca="1">IF(ISNUMBER(CORREL(ETL_Rtn!$C125:$C184,ETL_Rtn!V125:V184)),CORREL(ETL_Rtn!$C125:$C184,ETL_Rtn!V125:V184),"")</f>
        <v>-0.57119231040363971</v>
      </c>
      <c r="AC174" s="85">
        <f ca="1">IF(ISNUMBER(CORREL(ETL_Rtn!$C125:$C184,ETL_Rtn!W125:W184)),CORREL(ETL_Rtn!$C125:$C184,ETL_Rtn!W125:W184),"")</f>
        <v>-2.7760613354224799E-2</v>
      </c>
      <c r="AD174" s="85">
        <f ca="1">IF(ISNUMBER(CORREL(ETL_Rtn!$C125:$C184,ETL_Rtn!X125:X184)),CORREL(ETL_Rtn!$C125:$C184,ETL_Rtn!X125:X184),"")</f>
        <v>-2.5286303707464739E-2</v>
      </c>
      <c r="AE174" s="85">
        <f ca="1">IF(ISNUMBER(CORREL(ETL_Rtn!$C125:$C184,ETL_Rtn!Y125:Y184)),CORREL(ETL_Rtn!$C125:$C184,ETL_Rtn!Y125:Y184),"")</f>
        <v>-8.6345684949357362E-2</v>
      </c>
      <c r="AF174" s="85">
        <f ca="1">IF(ISNUMBER(CORREL(ETL_Rtn!$C125:$C184,ETL_Rtn!Z125:Z184)),CORREL(ETL_Rtn!$C125:$C184,ETL_Rtn!Z125:Z184),"")</f>
        <v>-0.54831390204421715</v>
      </c>
      <c r="AG174" s="85">
        <f ca="1">IF(ISNUMBER(CORREL(ETL_Rtn!$C125:$C184,ETL_Rtn!AA125:AA184)),CORREL(ETL_Rtn!$C125:$C184,ETL_Rtn!AA125:AA184),"")</f>
        <v>-0.57442802902786616</v>
      </c>
      <c r="AH174" s="85">
        <f ca="1">IF(ISNUMBER(CORREL(ETL_Rtn!$C125:$C184,ETL_Rtn!AB125:AB184)),CORREL(ETL_Rtn!$C125:$C184,ETL_Rtn!AB125:AB184),"")</f>
        <v>-0.48588453098056716</v>
      </c>
      <c r="AI174" s="85">
        <f ca="1">IF(ISNUMBER(CORREL(ETL_Rtn!$C125:$C184,ETL_Rtn!AC125:AC184)),CORREL(ETL_Rtn!$C125:$C184,ETL_Rtn!AC125:AC184),"")</f>
        <v>0.21829175122774322</v>
      </c>
      <c r="AJ174" s="85">
        <f ca="1">IF(ISNUMBER(CORREL(ETL_Rtn!$C125:$C184,ETL_Rtn!AD125:AD184)),CORREL(ETL_Rtn!$C125:$C184,ETL_Rtn!AD125:AD184),"")</f>
        <v>0.24552809207380594</v>
      </c>
      <c r="AK174" s="85">
        <f ca="1">IF(ISNUMBER(CORREL(ETL_Rtn!$C125:$C184,ETL_Rtn!AE125:AE184)),CORREL(ETL_Rtn!$C125:$C184,ETL_Rtn!AE125:AE184),"")</f>
        <v>-0.20265831826220132</v>
      </c>
      <c r="AL174" s="85">
        <f ca="1">IF(ISNUMBER(CORREL(ETL_Rtn!$C125:$C184,ETL_Rtn!AF125:AF184)),CORREL(ETL_Rtn!$C125:$C184,ETL_Rtn!AF125:AF184),"")</f>
        <v>-0.21147568716498505</v>
      </c>
      <c r="AM174" s="85">
        <f ca="1">IF(ISNUMBER(CORREL(ETL_Rtn!$C125:$C184,ETL_Rtn!AG125:AG184)),CORREL(ETL_Rtn!$C125:$C184,ETL_Rtn!AG125:AG184),"")</f>
        <v>-3.0697850037730776E-2</v>
      </c>
      <c r="AN174" s="85">
        <f ca="1">IF(ISNUMBER(CORREL(ETL_Rtn!$C125:$C184,ETL_Rtn!AH125:AH184)),CORREL(ETL_Rtn!$C125:$C184,ETL_Rtn!AH125:AH184),"")</f>
        <v>-0.16872764259305056</v>
      </c>
      <c r="AO174" s="85">
        <f ca="1">IF(ISNUMBER(CORREL(ETL_Rtn!$C125:$C184,ETL_Rtn!AI125:AI184)),CORREL(ETL_Rtn!$C125:$C184,ETL_Rtn!AI125:AI184),"")</f>
        <v>-0.221850095793826</v>
      </c>
      <c r="AP174" s="85">
        <f ca="1">IF(ISNUMBER(CORREL(ETL_Rtn!$C125:$C184,ETL_Rtn!AJ125:AJ184)),CORREL(ETL_Rtn!$C125:$C184,ETL_Rtn!AJ125:AJ184),"")</f>
        <v>-0.15614113372947072</v>
      </c>
      <c r="AQ174" s="85">
        <f ca="1">IF(ISNUMBER(CORREL(ETL_Rtn!$C125:$C184,ETL_Rtn!AK125:AK184)),CORREL(ETL_Rtn!$C125:$C184,ETL_Rtn!AK125:AK184),"")</f>
        <v>-0.20098382008376911</v>
      </c>
      <c r="AR174" s="85">
        <f ca="1">IF(ISNUMBER(CORREL(ETL_Rtn!$C125:$C184,ETL_Rtn!AL125:AL184)),CORREL(ETL_Rtn!$C125:$C184,ETL_Rtn!AL125:AL184),"")</f>
        <v>-0.23878437876190753</v>
      </c>
      <c r="AS174" s="85">
        <f ca="1">IF(ISNUMBER(CORREL(ETL_Rtn!$C125:$C184,ETL_Rtn!AM125:AM184)),CORREL(ETL_Rtn!$C125:$C184,ETL_Rtn!AM125:AM184),"")</f>
        <v>0.41106777456275156</v>
      </c>
      <c r="AT174" s="85">
        <f ca="1">IF(ISNUMBER(CORREL(ETL_Rtn!$C125:$C184,ETL_Rtn!AN125:AN184)),CORREL(ETL_Rtn!$C125:$C184,ETL_Rtn!AN125:AN184),"")</f>
        <v>0.62068869225268664</v>
      </c>
      <c r="AU174" s="85">
        <f ca="1">IF(ISNUMBER(CORREL(ETL_Rtn!$C125:$C184,ETL_Rtn!AO125:AO184)),CORREL(ETL_Rtn!$C125:$C184,ETL_Rtn!AO125:AO184),"")</f>
        <v>1.8309546423375987E-2</v>
      </c>
      <c r="AV174" s="85">
        <f ca="1">IF(ISNUMBER(CORREL(ETL_Rtn!$C125:$C184,ETL_Rtn!AP125:AP184)),CORREL(ETL_Rtn!$C125:$C184,ETL_Rtn!AP125:AP184),"")</f>
        <v>0.28075797515723283</v>
      </c>
      <c r="AW174" s="85">
        <f ca="1">IF(ISNUMBER(CORREL(ETL_Rtn!$C125:$C184,ETL_Rtn!AQ125:AQ184)),CORREL(ETL_Rtn!$C125:$C184,ETL_Rtn!AQ125:AQ184),"")</f>
        <v>-0.10478301825455727</v>
      </c>
      <c r="AX174" s="85">
        <f ca="1">IF(ISNUMBER(CORREL(ETL_Rtn!$C125:$C184,ETL_Rtn!AR125:AR184)),CORREL(ETL_Rtn!$C125:$C184,ETL_Rtn!AR125:AR184),"")</f>
        <v>0.65015296776687248</v>
      </c>
      <c r="AY174" s="85">
        <f ca="1">IF(ISNUMBER(CORREL(ETL_Rtn!$C125:$C184,ETL_Rtn!AS125:AS184)),CORREL(ETL_Rtn!$C125:$C184,ETL_Rtn!AS125:AS184),"")</f>
        <v>-0.46170737789898786</v>
      </c>
      <c r="AZ174" s="85">
        <f ca="1">IF(ISNUMBER(CORREL(ETL_Rtn!$C125:$C184,ETL_Rtn!AT125:AT184)),CORREL(ETL_Rtn!$C125:$C184,ETL_Rtn!AT125:AT184),"")</f>
        <v>-0.23697827257993551</v>
      </c>
      <c r="BA174" s="85">
        <f ca="1">IF(ISNUMBER(CORREL(ETL_Rtn!$C125:$C184,ETL_Rtn!AU125:AU184)),CORREL(ETL_Rtn!$C125:$C184,ETL_Rtn!AU125:AU184),"")</f>
        <v>-0.69442963197182839</v>
      </c>
      <c r="BB174" s="85">
        <f ca="1">IF(ISNUMBER(CORREL(ETL_Rtn!$C125:$C184,ETL_Rtn!AV125:AV184)),CORREL(ETL_Rtn!$C125:$C184,ETL_Rtn!AV125:AV184),"")</f>
        <v>-0.84582348153859876</v>
      </c>
      <c r="BC174" s="85">
        <f ca="1">IF(ISNUMBER(CORREL(ETL_Rtn!$C125:$C184,ETL_Rtn!AW125:AW184)),CORREL(ETL_Rtn!$C125:$C184,ETL_Rtn!AW125:AW184),"")</f>
        <v>-0.27432810341778424</v>
      </c>
      <c r="BD174" s="85">
        <f ca="1">IF(ISNUMBER(CORREL(ETL_Rtn!$C125:$C184,ETL_Rtn!AX125:AX184)),CORREL(ETL_Rtn!$C125:$C184,ETL_Rtn!AX125:AX184),"")</f>
        <v>0.17212506570766956</v>
      </c>
      <c r="BE174" s="85">
        <f ca="1">IF(ISNUMBER(CORREL(ETL_Rtn!$C125:$C184,ETL_Rtn!AY125:AY184)),CORREL(ETL_Rtn!$C125:$C184,ETL_Rtn!AY125:AY184),"")</f>
        <v>-0.55766991355929318</v>
      </c>
      <c r="BF174" s="85">
        <f ca="1">IF(ISNUMBER(CORREL(ETL_Rtn!$C125:$C184,ETL_Rtn!AZ125:AZ184)),CORREL(ETL_Rtn!$C125:$C184,ETL_Rtn!AZ125:AZ184),"")</f>
        <v>-0.3159031373246613</v>
      </c>
      <c r="BG174" s="85">
        <f ca="1">IF(ISNUMBER(CORREL(ETL_Rtn!$C125:$C184,ETL_Rtn!BA125:BA184)),CORREL(ETL_Rtn!$C125:$C184,ETL_Rtn!BA125:BA184),"")</f>
        <v>-0.33921167546693959</v>
      </c>
      <c r="BH174" s="85">
        <f ca="1">IF(ISNUMBER(CORREL(ETL_Rtn!$C125:$C184,ETL_Rtn!BB125:BB184)),CORREL(ETL_Rtn!$C125:$C184,ETL_Rtn!BB125:BB184),"")</f>
        <v>-0.29167493755187085</v>
      </c>
      <c r="BI174" s="85">
        <f ca="1">IF(ISNUMBER(CORREL(ETL_Rtn!$C125:$C184,ETL_Rtn!BC125:BC184)),CORREL(ETL_Rtn!$C125:$C184,ETL_Rtn!BC125:BC184),"")</f>
        <v>-0.52349716199788698</v>
      </c>
      <c r="BJ174" s="85">
        <f ca="1">IF(ISNUMBER(CORREL(ETL_Rtn!$C125:$C184,ETL_Rtn!BD125:BD184)),CORREL(ETL_Rtn!$C125:$C184,ETL_Rtn!BD125:BD184),"")</f>
        <v>-0.72677758660846015</v>
      </c>
      <c r="BK174" s="85">
        <f ca="1">IF(ISNUMBER(CORREL(ETL_Rtn!$C125:$C184,ETL_Rtn!BE125:BE184)),CORREL(ETL_Rtn!$C125:$C184,ETL_Rtn!BE125:BE184),"")</f>
        <v>-0.31505975316226198</v>
      </c>
      <c r="BL174" s="85">
        <f ca="1">IF(ISNUMBER(CORREL(ETL_Rtn!$C125:$C184,ETL_Rtn!BF125:BF184)),CORREL(ETL_Rtn!$C125:$C184,ETL_Rtn!BF125:BF184),"")</f>
        <v>-5.6188994239052383E-3</v>
      </c>
      <c r="BM174" s="85">
        <f ca="1">IF(ISNUMBER(CORREL(ETL_Rtn!$C125:$C184,ETL_Rtn!BG125:BG184)),CORREL(ETL_Rtn!$C125:$C184,ETL_Rtn!BG125:BG184),"")</f>
        <v>-0.61234240227387038</v>
      </c>
      <c r="BN174" s="85">
        <f ca="1">IF(ISNUMBER(CORREL(ETL_Rtn!$C125:$C184,ETL_Rtn!BH125:BH184)),CORREL(ETL_Rtn!$C125:$C184,ETL_Rtn!BH125:BH184),"")</f>
        <v>-0.3996778344842003</v>
      </c>
      <c r="BO174" s="85">
        <f ca="1">IF(ISNUMBER(CORREL(ETL_Rtn!$C125:$C184,ETL_Rtn!BI125:BI184)),CORREL(ETL_Rtn!$C125:$C184,ETL_Rtn!BI125:BI184),"")</f>
        <v>-0.42634798684985176</v>
      </c>
      <c r="BP174" s="85">
        <f ca="1">IF(ISNUMBER(CORREL(ETL_Rtn!$C125:$C184,ETL_Rtn!BJ125:BJ184)),CORREL(ETL_Rtn!$C125:$C184,ETL_Rtn!BJ125:BJ184),"")</f>
        <v>-0.81028181514852604</v>
      </c>
      <c r="BQ174" s="85">
        <f ca="1">IF(ISNUMBER(CORREL(ETL_Rtn!$C125:$C184,ETL_Rtn!BK125:BK184)),CORREL(ETL_Rtn!$C125:$C184,ETL_Rtn!BK125:BK184),"")</f>
        <v>0.6577581385319512</v>
      </c>
      <c r="BR174" s="85">
        <f ca="1">IF(ISNUMBER(CORREL(ETL_Rtn!$C125:$C184,ETL_Rtn!BL125:BL184)),CORREL(ETL_Rtn!$C125:$C184,ETL_Rtn!BL125:BL184),"")</f>
        <v>0.47871744436522717</v>
      </c>
      <c r="BS174" s="85">
        <f ca="1">IF(ISNUMBER(CORREL(ETL_Rtn!$C125:$C184,ETL_Rtn!BM125:BM184)),CORREL(ETL_Rtn!$C125:$C184,ETL_Rtn!BM125:BM184),"")</f>
        <v>-0.26760158479530349</v>
      </c>
      <c r="BT174" s="85">
        <f ca="1">IF(ISNUMBER(CORREL(ETL_Rtn!$C125:$C184,ETL_Rtn!BN125:BN184)),CORREL(ETL_Rtn!$C125:$C184,ETL_Rtn!BN125:BN184),"")</f>
        <v>0.48122728770060119</v>
      </c>
      <c r="BU174" s="85">
        <f ca="1">IF(ISNUMBER(CORREL(ETL_Rtn!$C125:$C184,ETL_Rtn!BO125:BO184)),CORREL(ETL_Rtn!$C125:$C184,ETL_Rtn!BO125:BO184),"")</f>
        <v>1.0213752801140986E-2</v>
      </c>
      <c r="BV174" s="85">
        <f ca="1">IF(ISNUMBER(CORREL(ETL_Rtn!$C125:$C184,ETL_Rtn!BP125:BP184)),CORREL(ETL_Rtn!$C125:$C184,ETL_Rtn!BP125:BP184),"")</f>
        <v>0.29020677935754702</v>
      </c>
      <c r="BW174" s="85">
        <f ca="1">IF(ISNUMBER(CORREL(ETL_Rtn!$C125:$C184,ETL_Rtn!BQ125:BQ184)),CORREL(ETL_Rtn!$C125:$C184,ETL_Rtn!BQ125:BQ184),"")</f>
        <v>-0.476088138427606</v>
      </c>
      <c r="BY174" s="85">
        <f ca="1">VLOOKUP($E174,ETL_Price!$B$5:$CB$187,Main!BY$51,0)</f>
        <v>2534.58</v>
      </c>
      <c r="BZ174" s="85">
        <f ca="1">VLOOKUP($E174,ETL_Price!$B$5:$CB$187,Main!BZ$51,0)</f>
        <v>3605.73</v>
      </c>
      <c r="CA174" s="85">
        <f ca="1">VLOOKUP($E174,ETL_Price!$B$5:$CB$187,Main!CA$51,0)</f>
        <v>76762.91</v>
      </c>
      <c r="CB174" s="85">
        <f ca="1">VLOOKUP($E174,ETL_Price!$B$5:$CB$187,Main!CB$51,0)</f>
        <v>20614.07</v>
      </c>
      <c r="CC174" s="85">
        <f ca="1">VLOOKUP($E174,ETL_Price!$B$5:$CB$187,Main!CC$51,0)</f>
        <v>28173.21</v>
      </c>
      <c r="CD174" s="85">
        <f ca="1">VLOOKUP($E174,ETL_Price!$B$5:$CB$187,Main!CD$51,0)</f>
        <v>11305.38</v>
      </c>
      <c r="CE174" s="85">
        <f ca="1">VLOOKUP($E174,ETL_Price!$B$5:$CB$187,Main!CE$51,0)</f>
        <v>2070.0700000000002</v>
      </c>
      <c r="CF174" s="85">
        <f ca="1">VLOOKUP($E174,ETL_Price!$B$5:$CB$187,Main!CF$51,0)</f>
        <v>2342.7199999999998</v>
      </c>
      <c r="CG174" s="85">
        <f ca="1">VLOOKUP($E174,ETL_Price!$B$5:$CB$187,Main!CG$51,0)</f>
        <v>211.0635</v>
      </c>
      <c r="CH174" s="85">
        <f ca="1">VLOOKUP($E174,ETL_Price!$B$5:$CB$187,Main!CH$51,0)</f>
        <v>263.27999999999997</v>
      </c>
      <c r="CI174" s="85">
        <f ca="1">VLOOKUP($E174,ETL_Price!$B$5:$CB$187,Main!CI$51,0)</f>
        <v>250.94</v>
      </c>
      <c r="CJ174" s="85">
        <f ca="1">VLOOKUP($E174,ETL_Price!$B$5:$CB$187,Main!CJ$51,0)</f>
        <v>224.08</v>
      </c>
      <c r="CK174" s="85">
        <f ca="1">VLOOKUP($E174,ETL_Price!$B$5:$CB$187,Main!CK$51,0)</f>
        <v>226.22890000000001</v>
      </c>
      <c r="CL174" s="85">
        <f ca="1">VLOOKUP($E174,ETL_Price!$B$5:$CB$187,Main!CL$51,0)</f>
        <v>228.2901</v>
      </c>
      <c r="CM174" s="85">
        <f ca="1">VLOOKUP($E174,ETL_Price!$B$5:$CB$187,Main!CM$51,0)</f>
        <v>121.5415</v>
      </c>
      <c r="CN174" s="85">
        <f ca="1">VLOOKUP($E174,ETL_Price!$B$5:$CB$187,Main!CN$51,0)</f>
        <v>204.96709999999999</v>
      </c>
      <c r="CO174" s="85">
        <f ca="1">VLOOKUP($E174,ETL_Price!$B$5:$CB$187,Main!CO$51,0)</f>
        <v>70.52</v>
      </c>
      <c r="CP174" s="85">
        <f ca="1">VLOOKUP($E174,ETL_Price!$B$5:$CB$187,Main!CP$51,0)</f>
        <v>128.13</v>
      </c>
      <c r="CQ174" s="85">
        <f ca="1">VLOOKUP($E174,ETL_Price!$B$5:$CB$187,Main!CQ$51,0)</f>
        <v>478.28440000000001</v>
      </c>
      <c r="CR174" s="85">
        <f ca="1">VLOOKUP($E174,ETL_Price!$B$5:$CB$187,Main!CR$51,0)</f>
        <v>215.55289999999999</v>
      </c>
      <c r="CS174" s="85">
        <f ca="1">VLOOKUP($E174,ETL_Price!$B$5:$CB$187,Main!CS$51,0)</f>
        <v>253.8509</v>
      </c>
      <c r="CT174" s="85">
        <f ca="1">VLOOKUP($E174,ETL_Price!$B$5:$CB$187,Main!CT$51,0)</f>
        <v>2039.48</v>
      </c>
      <c r="CU174" s="85">
        <f ca="1">VLOOKUP($E174,ETL_Price!$B$5:$CB$187,Main!CU$51,0)</f>
        <v>2197.2399999999998</v>
      </c>
      <c r="CV174" s="85">
        <f ca="1">VLOOKUP($E174,ETL_Price!$B$5:$CB$187,Main!CV$51,0)</f>
        <v>2872.66</v>
      </c>
      <c r="CW174" s="85">
        <f ca="1">VLOOKUP($E174,ETL_Price!$B$5:$CB$187,Main!CW$51,0)</f>
        <v>148.99809999999999</v>
      </c>
      <c r="CX174" s="85">
        <f ca="1">VLOOKUP($E174,ETL_Price!$B$5:$CB$187,Main!CX$51,0)</f>
        <v>1298.778</v>
      </c>
      <c r="CY174" s="85">
        <f ca="1">VLOOKUP($E174,ETL_Price!$B$5:$CB$187,Main!CY$51,0)</f>
        <v>213.6799</v>
      </c>
      <c r="CZ174" s="85">
        <f ca="1">VLOOKUP($E174,ETL_Price!$B$5:$CB$187,Main!CZ$51,0)</f>
        <v>190.56809999999999</v>
      </c>
      <c r="DA174" s="85">
        <f ca="1">VLOOKUP($E174,ETL_Price!$B$5:$CB$187,Main!DA$51,0)</f>
        <v>285.27089999999998</v>
      </c>
      <c r="DB174" s="85">
        <f ca="1">VLOOKUP($E174,ETL_Price!$B$5:$CB$187,Main!DB$51,0)</f>
        <v>202.9545</v>
      </c>
      <c r="DC174" s="85">
        <f ca="1">VLOOKUP($E174,ETL_Price!$B$5:$CB$187,Main!DC$51,0)</f>
        <v>203.0505</v>
      </c>
      <c r="DD174" s="85">
        <f ca="1">VLOOKUP($E174,ETL_Price!$B$5:$CB$187,Main!DD$51,0)</f>
        <v>224.45160000000001</v>
      </c>
      <c r="DE174" s="85">
        <f ca="1">VLOOKUP($E174,ETL_Price!$B$5:$CB$187,Main!DE$51,0)</f>
        <v>218.26339999999999</v>
      </c>
      <c r="DF174" s="85">
        <f ca="1">VLOOKUP($E174,ETL_Price!$B$5:$CB$187,Main!DF$51,0)</f>
        <v>282.88010000000003</v>
      </c>
      <c r="DG174" s="85">
        <f ca="1">VLOOKUP($E174,ETL_Price!$B$5:$CB$187,Main!DG$51,0)</f>
        <v>2.3229000000000002</v>
      </c>
      <c r="DH174" s="85">
        <f ca="1">VLOOKUP($E174,ETL_Price!$B$5:$CB$187,Main!DH$51,0)</f>
        <v>0.46300000000000002</v>
      </c>
      <c r="DI174" s="85">
        <f ca="1">VLOOKUP($E174,ETL_Price!$B$5:$CB$187,Main!DI$51,0)</f>
        <v>1.7650000000000001</v>
      </c>
      <c r="DJ174" s="85">
        <f ca="1">VLOOKUP($E174,ETL_Price!$B$5:$CB$187,Main!DJ$51,0)</f>
        <v>1.8506</v>
      </c>
      <c r="DK174" s="85">
        <f ca="1">VLOOKUP($E174,ETL_Price!$B$5:$CB$187,Main!DK$51,0)</f>
        <v>2.2263000000000002</v>
      </c>
      <c r="DL174" s="85">
        <f ca="1">VLOOKUP($E174,ETL_Price!$B$5:$CB$187,Main!DL$51,0)</f>
        <v>1.3660000000000001</v>
      </c>
      <c r="DM174" s="85">
        <f ca="1">VLOOKUP($E174,ETL_Price!$B$5:$CB$187,Main!DM$51,0)</f>
        <v>28.807099999999998</v>
      </c>
      <c r="DN174" s="85">
        <f ca="1">VLOOKUP($E174,ETL_Price!$B$5:$CB$187,Main!DN$51,0)</f>
        <v>-4.13</v>
      </c>
      <c r="DO174" s="85">
        <f ca="1">VLOOKUP($E174,ETL_Price!$B$5:$CB$187,Main!DO$51,0)</f>
        <v>248.042</v>
      </c>
      <c r="DP174" s="85">
        <f ca="1">VLOOKUP($E174,ETL_Price!$B$5:$CB$187,Main!DP$51,0)</f>
        <v>135.52099999999999</v>
      </c>
      <c r="DQ174" s="85">
        <f ca="1">VLOOKUP($E174,ETL_Price!$B$5:$CB$187,Main!DQ$51,0)</f>
        <v>54.177</v>
      </c>
      <c r="DR174" s="85">
        <f ca="1">VLOOKUP($E174,ETL_Price!$B$5:$CB$187,Main!DR$51,0)</f>
        <v>320.11200000000002</v>
      </c>
      <c r="DS174" s="85">
        <f ca="1">VLOOKUP($E174,ETL_Price!$B$5:$CB$187,Main!DS$51,0)</f>
        <v>178.81100000000001</v>
      </c>
      <c r="DT174" s="85">
        <f ca="1">VLOOKUP($E174,ETL_Price!$B$5:$CB$187,Main!DT$51,0)</f>
        <v>227.00620000000001</v>
      </c>
      <c r="DU174" s="85">
        <f ca="1">VLOOKUP($E174,ETL_Price!$B$5:$CB$187,Main!DU$51,0)</f>
        <v>163.45689999999999</v>
      </c>
      <c r="DV174" s="85">
        <f ca="1">VLOOKUP($E174,ETL_Price!$B$5:$CB$187,Main!DV$51,0)</f>
        <v>440.81049999999999</v>
      </c>
      <c r="DW174" s="85">
        <f ca="1">VLOOKUP($E174,ETL_Price!$B$5:$CB$187,Main!DW$51,0)</f>
        <v>9.51</v>
      </c>
      <c r="DX174" s="85">
        <f ca="1">VLOOKUP($E174,ETL_Price!$B$5:$CB$187,Main!DX$51,0)</f>
        <v>15.88</v>
      </c>
      <c r="DY174" s="85">
        <f ca="1">VLOOKUP($E174,ETL_Price!$B$5:$CB$187,Main!DY$51,0)</f>
        <v>8.01</v>
      </c>
      <c r="DZ174" s="85">
        <f ca="1">VLOOKUP($E174,ETL_Price!$B$5:$CB$187,Main!DZ$51,0)</f>
        <v>5.1524999999999999</v>
      </c>
      <c r="EA174" s="85">
        <f ca="1">VLOOKUP($E174,ETL_Price!$B$5:$CB$187,Main!EA$51,0)</f>
        <v>1271.5</v>
      </c>
      <c r="EB174" s="85">
        <f ca="1">VLOOKUP($E174,ETL_Price!$B$5:$CB$187,Main!EB$51,0)</f>
        <v>16.649999999999999</v>
      </c>
      <c r="EC174" s="85">
        <f ca="1">VLOOKUP($E174,ETL_Price!$B$5:$CB$187,Main!EC$51,0)</f>
        <v>50.42</v>
      </c>
      <c r="ED174" s="85">
        <f ca="1">VLOOKUP($E174,ETL_Price!$B$5:$CB$187,Main!ED$51,0)</f>
        <v>6.6664000000000003</v>
      </c>
      <c r="EE174" s="85">
        <f ca="1">VLOOKUP($E174,ETL_Price!$B$5:$CB$187,Main!EE$51,0)</f>
        <v>107.03</v>
      </c>
      <c r="EF174" s="85">
        <f ca="1">VLOOKUP($E174,ETL_Price!$B$5:$CB$187,Main!EF$51,0)</f>
        <v>1.1743999999999999</v>
      </c>
      <c r="EG174" s="85">
        <f ca="1">VLOOKUP($E174,ETL_Price!$B$5:$CB$187,Main!EG$51,0)</f>
        <v>1.3237000000000001</v>
      </c>
      <c r="EH174" s="85">
        <f ca="1">VLOOKUP($E174,ETL_Price!$B$5:$CB$187,Main!EH$51,0)</f>
        <v>112.85</v>
      </c>
      <c r="EI174" s="85">
        <f ca="1">VLOOKUP($E174,ETL_Price!$B$5:$CB$187,Main!EI$51,0)</f>
        <v>57.896900000000002</v>
      </c>
      <c r="EJ174" s="85">
        <f ca="1">VLOOKUP($E174,ETL_Price!$B$5:$CB$187,Main!EJ$51,0)</f>
        <v>13.658300000000001</v>
      </c>
      <c r="EK174" s="85">
        <f ca="1">VLOOKUP($E174,ETL_Price!$B$5:$CB$187,Main!EK$51,0)</f>
        <v>3.1432000000000002</v>
      </c>
    </row>
    <row r="175" spans="3:141">
      <c r="C175" s="85">
        <f>MATCH(E175,ETL_Price!$B$5:$B$187,0)</f>
        <v>122</v>
      </c>
      <c r="E175" s="119">
        <f>IF(ISNUMBER(Equities!$C127),Equities!B127,"")</f>
        <v>43010</v>
      </c>
      <c r="F175" s="120">
        <f ca="1">IF(ISNUMBER(OFFSET(INDIRECT($F$50),Main!$C175,1)),OFFSET(INDIRECT($F$50),Main!$C175,1)/100,"")</f>
        <v>0.13924600000000001</v>
      </c>
      <c r="G175" s="120">
        <f ca="1">IF(ISNUMBER(VLOOKUP($E175,ETL_Price!$B$5:$DV$187,G$50,0)),VLOOKUP($E175,ETL_Price!$B$5:$DV$187,G$50,0)/100,"")</f>
        <v>7.0900000000000005E-2</v>
      </c>
      <c r="H175" s="120">
        <f ca="1">IF(ISNUMBER(VLOOKUP($E175,ETL_Price!$B$5:$DV$187,H$50,0)),VLOOKUP($E175,ETL_Price!$B$5:$DV$187,H$50,0)/100,"")</f>
        <v>0.1153</v>
      </c>
      <c r="I175" s="120">
        <f ca="1">IF(ISNUMBER(VLOOKUP($E175,ETL_Price!$B$5:$DV$187,I$50,0)),VLOOKUP($E175,ETL_Price!$B$5:$DV$187,I$50,0)/100,"")</f>
        <v>0.14499999999999999</v>
      </c>
      <c r="K175" s="85">
        <f ca="1">IF(ISNUMBER(CORREL(ETL_Rtn!$C126:$C185,ETL_Rtn!E126:E185)),CORREL(ETL_Rtn!$C126:$C185,ETL_Rtn!E126:E185),"")</f>
        <v>0.9270244683032276</v>
      </c>
      <c r="L175" s="85">
        <f ca="1">IF(ISNUMBER(CORREL(ETL_Rtn!$C126:$C185,ETL_Rtn!F126:F185)),CORREL(ETL_Rtn!$C126:$C185,ETL_Rtn!F126:F185),"")</f>
        <v>0.78655742889265035</v>
      </c>
      <c r="M175" s="85">
        <f ca="1">IF(ISNUMBER(CORREL(ETL_Rtn!$C126:$C185,ETL_Rtn!G126:G185)),CORREL(ETL_Rtn!$C126:$C185,ETL_Rtn!G126:G185),"")</f>
        <v>0.59062491954778995</v>
      </c>
      <c r="N175" s="85">
        <f ca="1">IF(ISNUMBER(CORREL(ETL_Rtn!$C126:$C185,ETL_Rtn!H126:H185)),CORREL(ETL_Rtn!$C126:$C185,ETL_Rtn!H126:H185),"")</f>
        <v>-0.70725836776934503</v>
      </c>
      <c r="O175" s="85">
        <f ca="1">IF(ISNUMBER(CORREL(ETL_Rtn!$C126:$C185,ETL_Rtn!I126:I185)),CORREL(ETL_Rtn!$C126:$C185,ETL_Rtn!I126:I185),"")</f>
        <v>0.95059968340929291</v>
      </c>
      <c r="P175" s="85">
        <f ca="1">IF(ISNUMBER(CORREL(ETL_Rtn!$C126:$C185,ETL_Rtn!J126:J185)),CORREL(ETL_Rtn!$C126:$C185,ETL_Rtn!J126:J185),"")</f>
        <v>0.84530016152760179</v>
      </c>
      <c r="Q175" s="85">
        <f ca="1">IF(ISNUMBER(CORREL(ETL_Rtn!$C126:$C185,ETL_Rtn!K126:K185)),CORREL(ETL_Rtn!$C126:$C185,ETL_Rtn!K126:K185),"")</f>
        <v>0.94834034689649649</v>
      </c>
      <c r="R175" s="85">
        <f ca="1">IF(ISNUMBER(CORREL(ETL_Rtn!$C126:$C185,ETL_Rtn!L126:L185)),CORREL(ETL_Rtn!$C126:$C185,ETL_Rtn!L126:L185),"")</f>
        <v>0.86511215887458848</v>
      </c>
      <c r="S175" s="85">
        <f ca="1">IF(ISNUMBER(CORREL(ETL_Rtn!$C126:$C185,ETL_Rtn!M126:M185)),CORREL(ETL_Rtn!$C126:$C185,ETL_Rtn!M126:M185),"")</f>
        <v>-0.63110412164128793</v>
      </c>
      <c r="T175" s="85">
        <f ca="1">IF(ISNUMBER(CORREL(ETL_Rtn!$C126:$C185,ETL_Rtn!N126:N185)),CORREL(ETL_Rtn!$C126:$C185,ETL_Rtn!N126:N185),"")</f>
        <v>0.4212068364912922</v>
      </c>
      <c r="U175" s="85">
        <f ca="1">IF(ISNUMBER(CORREL(ETL_Rtn!$C126:$C185,ETL_Rtn!O126:O185)),CORREL(ETL_Rtn!$C126:$C185,ETL_Rtn!O126:O185),"")</f>
        <v>0.24881794292217538</v>
      </c>
      <c r="V175" s="85">
        <f ca="1">IF(ISNUMBER(CORREL(ETL_Rtn!$C126:$C185,ETL_Rtn!P126:P185)),CORREL(ETL_Rtn!$C126:$C185,ETL_Rtn!P126:P185),"")</f>
        <v>0.72360964277530004</v>
      </c>
      <c r="W175" s="85">
        <f ca="1">IF(ISNUMBER(CORREL(ETL_Rtn!$C126:$C185,ETL_Rtn!Q126:Q185)),CORREL(ETL_Rtn!$C126:$C185,ETL_Rtn!Q126:Q185),"")</f>
        <v>-0.66928885811018124</v>
      </c>
      <c r="X175" s="85">
        <f ca="1">IF(ISNUMBER(CORREL(ETL_Rtn!$C126:$C185,ETL_Rtn!R126:R185)),CORREL(ETL_Rtn!$C126:$C185,ETL_Rtn!R126:R185),"")</f>
        <v>0.22018781724969511</v>
      </c>
      <c r="Y175" s="85">
        <f ca="1">IF(ISNUMBER(CORREL(ETL_Rtn!$C126:$C185,ETL_Rtn!S126:S185)),CORREL(ETL_Rtn!$C126:$C185,ETL_Rtn!S126:S185),"")</f>
        <v>0.84026266500139712</v>
      </c>
      <c r="Z175" s="85">
        <f ca="1">IF(ISNUMBER(CORREL(ETL_Rtn!$C126:$C185,ETL_Rtn!T126:T185)),CORREL(ETL_Rtn!$C126:$C185,ETL_Rtn!T126:T185),"")</f>
        <v>0.96184551349514191</v>
      </c>
      <c r="AA175" s="85">
        <f ca="1">IF(ISNUMBER(CORREL(ETL_Rtn!$C126:$C185,ETL_Rtn!U126:U185)),CORREL(ETL_Rtn!$C126:$C185,ETL_Rtn!U126:U185),"")</f>
        <v>-0.23409574284009976</v>
      </c>
      <c r="AB175" s="85">
        <f ca="1">IF(ISNUMBER(CORREL(ETL_Rtn!$C126:$C185,ETL_Rtn!V126:V185)),CORREL(ETL_Rtn!$C126:$C185,ETL_Rtn!V126:V185),"")</f>
        <v>-0.63790504492053013</v>
      </c>
      <c r="AC175" s="85">
        <f ca="1">IF(ISNUMBER(CORREL(ETL_Rtn!$C126:$C185,ETL_Rtn!W126:W185)),CORREL(ETL_Rtn!$C126:$C185,ETL_Rtn!W126:W185),"")</f>
        <v>-0.26957137598570069</v>
      </c>
      <c r="AD175" s="85">
        <f ca="1">IF(ISNUMBER(CORREL(ETL_Rtn!$C126:$C185,ETL_Rtn!X126:X185)),CORREL(ETL_Rtn!$C126:$C185,ETL_Rtn!X126:X185),"")</f>
        <v>-0.22927708571699595</v>
      </c>
      <c r="AE175" s="85">
        <f ca="1">IF(ISNUMBER(CORREL(ETL_Rtn!$C126:$C185,ETL_Rtn!Y126:Y185)),CORREL(ETL_Rtn!$C126:$C185,ETL_Rtn!Y126:Y185),"")</f>
        <v>-0.37462302113218726</v>
      </c>
      <c r="AF175" s="85">
        <f ca="1">IF(ISNUMBER(CORREL(ETL_Rtn!$C126:$C185,ETL_Rtn!Z126:Z185)),CORREL(ETL_Rtn!$C126:$C185,ETL_Rtn!Z126:Z185),"")</f>
        <v>-0.85350329419007787</v>
      </c>
      <c r="AG175" s="85">
        <f ca="1">IF(ISNUMBER(CORREL(ETL_Rtn!$C126:$C185,ETL_Rtn!AA126:AA185)),CORREL(ETL_Rtn!$C126:$C185,ETL_Rtn!AA126:AA185),"")</f>
        <v>-0.87397842156346528</v>
      </c>
      <c r="AH175" s="85">
        <f ca="1">IF(ISNUMBER(CORREL(ETL_Rtn!$C126:$C185,ETL_Rtn!AB126:AB185)),CORREL(ETL_Rtn!$C126:$C185,ETL_Rtn!AB126:AB185),"")</f>
        <v>-0.78539542196214462</v>
      </c>
      <c r="AI175" s="85">
        <f ca="1">IF(ISNUMBER(CORREL(ETL_Rtn!$C126:$C185,ETL_Rtn!AC126:AC185)),CORREL(ETL_Rtn!$C126:$C185,ETL_Rtn!AC126:AC185),"")</f>
        <v>0.10059533311800677</v>
      </c>
      <c r="AJ175" s="85">
        <f ca="1">IF(ISNUMBER(CORREL(ETL_Rtn!$C126:$C185,ETL_Rtn!AD126:AD185)),CORREL(ETL_Rtn!$C126:$C185,ETL_Rtn!AD126:AD185),"")</f>
        <v>5.7976985047653147E-2</v>
      </c>
      <c r="AK175" s="85">
        <f ca="1">IF(ISNUMBER(CORREL(ETL_Rtn!$C126:$C185,ETL_Rtn!AE126:AE185)),CORREL(ETL_Rtn!$C126:$C185,ETL_Rtn!AE126:AE185),"")</f>
        <v>-0.34924547169044262</v>
      </c>
      <c r="AL175" s="85">
        <f ca="1">IF(ISNUMBER(CORREL(ETL_Rtn!$C126:$C185,ETL_Rtn!AF126:AF185)),CORREL(ETL_Rtn!$C126:$C185,ETL_Rtn!AF126:AF185),"")</f>
        <v>-0.36956543911821671</v>
      </c>
      <c r="AM175" s="85">
        <f ca="1">IF(ISNUMBER(CORREL(ETL_Rtn!$C126:$C185,ETL_Rtn!AG126:AG185)),CORREL(ETL_Rtn!$C126:$C185,ETL_Rtn!AG126:AG185),"")</f>
        <v>6.7231360424653414E-3</v>
      </c>
      <c r="AN175" s="85">
        <f ca="1">IF(ISNUMBER(CORREL(ETL_Rtn!$C126:$C185,ETL_Rtn!AH126:AH185)),CORREL(ETL_Rtn!$C126:$C185,ETL_Rtn!AH126:AH185),"")</f>
        <v>-0.34161226710791964</v>
      </c>
      <c r="AO175" s="85">
        <f ca="1">IF(ISNUMBER(CORREL(ETL_Rtn!$C126:$C185,ETL_Rtn!AI126:AI185)),CORREL(ETL_Rtn!$C126:$C185,ETL_Rtn!AI126:AI185),"")</f>
        <v>-0.37906680178632413</v>
      </c>
      <c r="AP175" s="85">
        <f ca="1">IF(ISNUMBER(CORREL(ETL_Rtn!$C126:$C185,ETL_Rtn!AJ126:AJ185)),CORREL(ETL_Rtn!$C126:$C185,ETL_Rtn!AJ126:AJ185),"")</f>
        <v>-0.35954142035460041</v>
      </c>
      <c r="AQ175" s="85">
        <f ca="1">IF(ISNUMBER(CORREL(ETL_Rtn!$C126:$C185,ETL_Rtn!AK126:AK185)),CORREL(ETL_Rtn!$C126:$C185,ETL_Rtn!AK126:AK185),"")</f>
        <v>-0.3572375899504967</v>
      </c>
      <c r="AR175" s="85">
        <f ca="1">IF(ISNUMBER(CORREL(ETL_Rtn!$C126:$C185,ETL_Rtn!AL126:AL185)),CORREL(ETL_Rtn!$C126:$C185,ETL_Rtn!AL126:AL185),"")</f>
        <v>-0.33475332427487714</v>
      </c>
      <c r="AS175" s="85">
        <f ca="1">IF(ISNUMBER(CORREL(ETL_Rtn!$C126:$C185,ETL_Rtn!AM126:AM185)),CORREL(ETL_Rtn!$C126:$C185,ETL_Rtn!AM126:AM185),"")</f>
        <v>0.90007172789836642</v>
      </c>
      <c r="AT175" s="85">
        <f ca="1">IF(ISNUMBER(CORREL(ETL_Rtn!$C126:$C185,ETL_Rtn!AN126:AN185)),CORREL(ETL_Rtn!$C126:$C185,ETL_Rtn!AN126:AN185),"")</f>
        <v>0.72444519300538801</v>
      </c>
      <c r="AU175" s="85">
        <f ca="1">IF(ISNUMBER(CORREL(ETL_Rtn!$C126:$C185,ETL_Rtn!AO126:AO185)),CORREL(ETL_Rtn!$C126:$C185,ETL_Rtn!AO126:AO185),"")</f>
        <v>-9.9191613595063247E-2</v>
      </c>
      <c r="AV175" s="85">
        <f ca="1">IF(ISNUMBER(CORREL(ETL_Rtn!$C126:$C185,ETL_Rtn!AP126:AP185)),CORREL(ETL_Rtn!$C126:$C185,ETL_Rtn!AP126:AP185),"")</f>
        <v>0.2241179311644273</v>
      </c>
      <c r="AW175" s="85">
        <f ca="1">IF(ISNUMBER(CORREL(ETL_Rtn!$C126:$C185,ETL_Rtn!AQ126:AQ185)),CORREL(ETL_Rtn!$C126:$C185,ETL_Rtn!AQ126:AQ185),"")</f>
        <v>0.42300227723121686</v>
      </c>
      <c r="AX175" s="85">
        <f ca="1">IF(ISNUMBER(CORREL(ETL_Rtn!$C126:$C185,ETL_Rtn!AR126:AR185)),CORREL(ETL_Rtn!$C126:$C185,ETL_Rtn!AR126:AR185),"")</f>
        <v>0.10957263596357668</v>
      </c>
      <c r="AY175" s="85">
        <f ca="1">IF(ISNUMBER(CORREL(ETL_Rtn!$C126:$C185,ETL_Rtn!AS126:AS185)),CORREL(ETL_Rtn!$C126:$C185,ETL_Rtn!AS126:AS185),"")</f>
        <v>-0.65923218830554142</v>
      </c>
      <c r="AZ175" s="85">
        <f ca="1">IF(ISNUMBER(CORREL(ETL_Rtn!$C126:$C185,ETL_Rtn!AT126:AT185)),CORREL(ETL_Rtn!$C126:$C185,ETL_Rtn!AT126:AT185),"")</f>
        <v>-7.951069177312968E-2</v>
      </c>
      <c r="BA175" s="85">
        <f ca="1">IF(ISNUMBER(CORREL(ETL_Rtn!$C126:$C185,ETL_Rtn!AU126:AU185)),CORREL(ETL_Rtn!$C126:$C185,ETL_Rtn!AU126:AU185),"")</f>
        <v>-0.74241536911860606</v>
      </c>
      <c r="BB175" s="85">
        <f ca="1">IF(ISNUMBER(CORREL(ETL_Rtn!$C126:$C185,ETL_Rtn!AV126:AV185)),CORREL(ETL_Rtn!$C126:$C185,ETL_Rtn!AV126:AV185),"")</f>
        <v>-0.80421066031839372</v>
      </c>
      <c r="BC175" s="85">
        <f ca="1">IF(ISNUMBER(CORREL(ETL_Rtn!$C126:$C185,ETL_Rtn!AW126:AW185)),CORREL(ETL_Rtn!$C126:$C185,ETL_Rtn!AW126:AW185),"")</f>
        <v>-0.93836547204210385</v>
      </c>
      <c r="BD175" s="85">
        <f ca="1">IF(ISNUMBER(CORREL(ETL_Rtn!$C126:$C185,ETL_Rtn!AX126:AX185)),CORREL(ETL_Rtn!$C126:$C185,ETL_Rtn!AX126:AX185),"")</f>
        <v>0.31057442948673147</v>
      </c>
      <c r="BE175" s="85">
        <f ca="1">IF(ISNUMBER(CORREL(ETL_Rtn!$C126:$C185,ETL_Rtn!AY126:AY185)),CORREL(ETL_Rtn!$C126:$C185,ETL_Rtn!AY126:AY185),"")</f>
        <v>-0.42163740917485554</v>
      </c>
      <c r="BF175" s="85">
        <f ca="1">IF(ISNUMBER(CORREL(ETL_Rtn!$C126:$C185,ETL_Rtn!AZ126:AZ185)),CORREL(ETL_Rtn!$C126:$C185,ETL_Rtn!AZ126:AZ185),"")</f>
        <v>-0.38169723538381661</v>
      </c>
      <c r="BG175" s="85">
        <f ca="1">IF(ISNUMBER(CORREL(ETL_Rtn!$C126:$C185,ETL_Rtn!BA126:BA185)),CORREL(ETL_Rtn!$C126:$C185,ETL_Rtn!BA126:BA185),"")</f>
        <v>-0.3675779354882725</v>
      </c>
      <c r="BH175" s="85">
        <f ca="1">IF(ISNUMBER(CORREL(ETL_Rtn!$C126:$C185,ETL_Rtn!BB126:BB185)),CORREL(ETL_Rtn!$C126:$C185,ETL_Rtn!BB126:BB185),"")</f>
        <v>-0.45292148917566505</v>
      </c>
      <c r="BI175" s="85">
        <f ca="1">IF(ISNUMBER(CORREL(ETL_Rtn!$C126:$C185,ETL_Rtn!BC126:BC185)),CORREL(ETL_Rtn!$C126:$C185,ETL_Rtn!BC126:BC185),"")</f>
        <v>-0.77090364229938102</v>
      </c>
      <c r="BJ175" s="85">
        <f ca="1">IF(ISNUMBER(CORREL(ETL_Rtn!$C126:$C185,ETL_Rtn!BD126:BD185)),CORREL(ETL_Rtn!$C126:$C185,ETL_Rtn!BD126:BD185),"")</f>
        <v>-0.77196746993078791</v>
      </c>
      <c r="BK175" s="85">
        <f ca="1">IF(ISNUMBER(CORREL(ETL_Rtn!$C126:$C185,ETL_Rtn!BE126:BE185)),CORREL(ETL_Rtn!$C126:$C185,ETL_Rtn!BE126:BE185),"")</f>
        <v>0.11895802759186239</v>
      </c>
      <c r="BL175" s="85">
        <f ca="1">IF(ISNUMBER(CORREL(ETL_Rtn!$C126:$C185,ETL_Rtn!BF126:BF185)),CORREL(ETL_Rtn!$C126:$C185,ETL_Rtn!BF126:BF185),"")</f>
        <v>-0.28857227247728107</v>
      </c>
      <c r="BM175" s="85">
        <f ca="1">IF(ISNUMBER(CORREL(ETL_Rtn!$C126:$C185,ETL_Rtn!BG126:BG185)),CORREL(ETL_Rtn!$C126:$C185,ETL_Rtn!BG126:BG185),"")</f>
        <v>-0.88270686163569667</v>
      </c>
      <c r="BN175" s="85">
        <f ca="1">IF(ISNUMBER(CORREL(ETL_Rtn!$C126:$C185,ETL_Rtn!BH126:BH185)),CORREL(ETL_Rtn!$C126:$C185,ETL_Rtn!BH126:BH185),"")</f>
        <v>-0.60879320469357923</v>
      </c>
      <c r="BO175" s="85">
        <f ca="1">IF(ISNUMBER(CORREL(ETL_Rtn!$C126:$C185,ETL_Rtn!BI126:BI185)),CORREL(ETL_Rtn!$C126:$C185,ETL_Rtn!BI126:BI185),"")</f>
        <v>-0.49983173585455931</v>
      </c>
      <c r="BP175" s="85">
        <f ca="1">IF(ISNUMBER(CORREL(ETL_Rtn!$C126:$C185,ETL_Rtn!BJ126:BJ185)),CORREL(ETL_Rtn!$C126:$C185,ETL_Rtn!BJ126:BJ185),"")</f>
        <v>-0.71449647565455465</v>
      </c>
      <c r="BQ175" s="85">
        <f ca="1">IF(ISNUMBER(CORREL(ETL_Rtn!$C126:$C185,ETL_Rtn!BK126:BK185)),CORREL(ETL_Rtn!$C126:$C185,ETL_Rtn!BK126:BK185),"")</f>
        <v>0.42376194080010621</v>
      </c>
      <c r="BR175" s="85">
        <f ca="1">IF(ISNUMBER(CORREL(ETL_Rtn!$C126:$C185,ETL_Rtn!BL126:BL185)),CORREL(ETL_Rtn!$C126:$C185,ETL_Rtn!BL126:BL185),"")</f>
        <v>0.37758991686032345</v>
      </c>
      <c r="BS175" s="85">
        <f ca="1">IF(ISNUMBER(CORREL(ETL_Rtn!$C126:$C185,ETL_Rtn!BM126:BM185)),CORREL(ETL_Rtn!$C126:$C185,ETL_Rtn!BM126:BM185),"")</f>
        <v>-0.34136852570031939</v>
      </c>
      <c r="BT175" s="85">
        <f ca="1">IF(ISNUMBER(CORREL(ETL_Rtn!$C126:$C185,ETL_Rtn!BN126:BN185)),CORREL(ETL_Rtn!$C126:$C185,ETL_Rtn!BN126:BN185),"")</f>
        <v>0.67169099160456724</v>
      </c>
      <c r="BU175" s="85">
        <f ca="1">IF(ISNUMBER(CORREL(ETL_Rtn!$C126:$C185,ETL_Rtn!BO126:BO185)),CORREL(ETL_Rtn!$C126:$C185,ETL_Rtn!BO126:BO185),"")</f>
        <v>9.1335153657463641E-2</v>
      </c>
      <c r="BV175" s="85">
        <f ca="1">IF(ISNUMBER(CORREL(ETL_Rtn!$C126:$C185,ETL_Rtn!BP126:BP185)),CORREL(ETL_Rtn!$C126:$C185,ETL_Rtn!BP126:BP185),"")</f>
        <v>0.38706553303196006</v>
      </c>
      <c r="BW175" s="85">
        <f ca="1">IF(ISNUMBER(CORREL(ETL_Rtn!$C126:$C185,ETL_Rtn!BQ126:BQ185)),CORREL(ETL_Rtn!$C126:$C185,ETL_Rtn!BQ126:BQ185),"")</f>
        <v>-0.39645138285164805</v>
      </c>
      <c r="BY175" s="85">
        <f ca="1">VLOOKUP($E175,ETL_Price!$B$5:$CB$187,Main!BY$51,0)</f>
        <v>2529.12</v>
      </c>
      <c r="BZ175" s="85">
        <f ca="1">VLOOKUP($E175,ETL_Price!$B$5:$CB$187,Main!BZ$51,0)</f>
        <v>3602.69</v>
      </c>
      <c r="CA175" s="85">
        <f ca="1">VLOOKUP($E175,ETL_Price!$B$5:$CB$187,Main!CA$51,0)</f>
        <v>74359.83</v>
      </c>
      <c r="CB175" s="85">
        <f ca="1">VLOOKUP($E175,ETL_Price!$B$5:$CB$187,Main!CB$51,0)</f>
        <v>20400.78</v>
      </c>
      <c r="CC175" s="85">
        <f ca="1">VLOOKUP($E175,ETL_Price!$B$5:$CB$187,Main!CC$51,0)</f>
        <v>27554.3</v>
      </c>
      <c r="CD175" s="85">
        <f ca="1">VLOOKUP($E175,ETL_Price!$B$5:$CB$187,Main!CD$51,0)</f>
        <v>10910.04</v>
      </c>
      <c r="CE175" s="85">
        <f ca="1">VLOOKUP($E175,ETL_Price!$B$5:$CB$187,Main!CE$51,0)</f>
        <v>2063.85</v>
      </c>
      <c r="CF175" s="85">
        <f ca="1">VLOOKUP($E175,ETL_Price!$B$5:$CB$187,Main!CF$51,0)</f>
        <v>2336.9899999999998</v>
      </c>
      <c r="CG175" s="85">
        <f ca="1">VLOOKUP($E175,ETL_Price!$B$5:$CB$187,Main!CG$51,0)</f>
        <v>210.6035</v>
      </c>
      <c r="CH175" s="85">
        <f ca="1">VLOOKUP($E175,ETL_Price!$B$5:$CB$187,Main!CH$51,0)</f>
        <v>261.91000000000003</v>
      </c>
      <c r="CI175" s="85">
        <f ca="1">VLOOKUP($E175,ETL_Price!$B$5:$CB$187,Main!CI$51,0)</f>
        <v>250.13</v>
      </c>
      <c r="CJ175" s="85">
        <f ca="1">VLOOKUP($E175,ETL_Price!$B$5:$CB$187,Main!CJ$51,0)</f>
        <v>223.25</v>
      </c>
      <c r="CK175" s="85">
        <f ca="1">VLOOKUP($E175,ETL_Price!$B$5:$CB$187,Main!CK$51,0)</f>
        <v>225.80009999999999</v>
      </c>
      <c r="CL175" s="85">
        <f ca="1">VLOOKUP($E175,ETL_Price!$B$5:$CB$187,Main!CL$51,0)</f>
        <v>228.1799</v>
      </c>
      <c r="CM175" s="85">
        <f ca="1">VLOOKUP($E175,ETL_Price!$B$5:$CB$187,Main!CM$51,0)</f>
        <v>121.2276</v>
      </c>
      <c r="CN175" s="85">
        <f ca="1">VLOOKUP($E175,ETL_Price!$B$5:$CB$187,Main!CN$51,0)</f>
        <v>204.4205</v>
      </c>
      <c r="CO175" s="85">
        <f ca="1">VLOOKUP($E175,ETL_Price!$B$5:$CB$187,Main!CO$51,0)</f>
        <v>70.180000000000007</v>
      </c>
      <c r="CP175" s="85">
        <f ca="1">VLOOKUP($E175,ETL_Price!$B$5:$CB$187,Main!CP$51,0)</f>
        <v>128.54</v>
      </c>
      <c r="CQ175" s="85">
        <f ca="1">VLOOKUP($E175,ETL_Price!$B$5:$CB$187,Main!CQ$51,0)</f>
        <v>478.23939999999999</v>
      </c>
      <c r="CR175" s="85">
        <f ca="1">VLOOKUP($E175,ETL_Price!$B$5:$CB$187,Main!CR$51,0)</f>
        <v>215.63329999999999</v>
      </c>
      <c r="CS175" s="85">
        <f ca="1">VLOOKUP($E175,ETL_Price!$B$5:$CB$187,Main!CS$51,0)</f>
        <v>253.66130000000001</v>
      </c>
      <c r="CT175" s="85">
        <f ca="1">VLOOKUP($E175,ETL_Price!$B$5:$CB$187,Main!CT$51,0)</f>
        <v>2038.36</v>
      </c>
      <c r="CU175" s="85">
        <f ca="1">VLOOKUP($E175,ETL_Price!$B$5:$CB$187,Main!CU$51,0)</f>
        <v>2196.8200000000002</v>
      </c>
      <c r="CV175" s="85">
        <f ca="1">VLOOKUP($E175,ETL_Price!$B$5:$CB$187,Main!CV$51,0)</f>
        <v>2869.24</v>
      </c>
      <c r="CW175" s="85">
        <f ca="1">VLOOKUP($E175,ETL_Price!$B$5:$CB$187,Main!CW$51,0)</f>
        <v>149.0121</v>
      </c>
      <c r="CX175" s="85">
        <f ca="1">VLOOKUP($E175,ETL_Price!$B$5:$CB$187,Main!CX$51,0)</f>
        <v>1297.576</v>
      </c>
      <c r="CY175" s="85">
        <f ca="1">VLOOKUP($E175,ETL_Price!$B$5:$CB$187,Main!CY$51,0)</f>
        <v>213.68889999999999</v>
      </c>
      <c r="CZ175" s="85">
        <f ca="1">VLOOKUP($E175,ETL_Price!$B$5:$CB$187,Main!CZ$51,0)</f>
        <v>190.56700000000001</v>
      </c>
      <c r="DA175" s="85">
        <f ca="1">VLOOKUP($E175,ETL_Price!$B$5:$CB$187,Main!DA$51,0)</f>
        <v>285.33030000000002</v>
      </c>
      <c r="DB175" s="85">
        <f ca="1">VLOOKUP($E175,ETL_Price!$B$5:$CB$187,Main!DB$51,0)</f>
        <v>202.9254</v>
      </c>
      <c r="DC175" s="85">
        <f ca="1">VLOOKUP($E175,ETL_Price!$B$5:$CB$187,Main!DC$51,0)</f>
        <v>203.047</v>
      </c>
      <c r="DD175" s="85">
        <f ca="1">VLOOKUP($E175,ETL_Price!$B$5:$CB$187,Main!DD$51,0)</f>
        <v>224.38810000000001</v>
      </c>
      <c r="DE175" s="85">
        <f ca="1">VLOOKUP($E175,ETL_Price!$B$5:$CB$187,Main!DE$51,0)</f>
        <v>218.291</v>
      </c>
      <c r="DF175" s="85">
        <f ca="1">VLOOKUP($E175,ETL_Price!$B$5:$CB$187,Main!DF$51,0)</f>
        <v>283.06490000000002</v>
      </c>
      <c r="DG175" s="85">
        <f ca="1">VLOOKUP($E175,ETL_Price!$B$5:$CB$187,Main!DG$51,0)</f>
        <v>2.3407999999999998</v>
      </c>
      <c r="DH175" s="85">
        <f ca="1">VLOOKUP($E175,ETL_Price!$B$5:$CB$187,Main!DH$51,0)</f>
        <v>0.45100000000000001</v>
      </c>
      <c r="DI175" s="85">
        <f ca="1">VLOOKUP($E175,ETL_Price!$B$5:$CB$187,Main!DI$51,0)</f>
        <v>1.7605</v>
      </c>
      <c r="DJ175" s="85">
        <f ca="1">VLOOKUP($E175,ETL_Price!$B$5:$CB$187,Main!DJ$51,0)</f>
        <v>1.8446</v>
      </c>
      <c r="DK175" s="85">
        <f ca="1">VLOOKUP($E175,ETL_Price!$B$5:$CB$187,Main!DK$51,0)</f>
        <v>2.2622999999999998</v>
      </c>
      <c r="DL175" s="85">
        <f ca="1">VLOOKUP($E175,ETL_Price!$B$5:$CB$187,Main!DL$51,0)</f>
        <v>1.248</v>
      </c>
      <c r="DM175" s="85">
        <f ca="1">VLOOKUP($E175,ETL_Price!$B$5:$CB$187,Main!DM$51,0)</f>
        <v>28.631599999999999</v>
      </c>
      <c r="DN175" s="85">
        <f ca="1">VLOOKUP($E175,ETL_Price!$B$5:$CB$187,Main!DN$51,0)</f>
        <v>-4.13</v>
      </c>
      <c r="DO175" s="85">
        <f ca="1">VLOOKUP($E175,ETL_Price!$B$5:$CB$187,Main!DO$51,0)</f>
        <v>250.29599999999999</v>
      </c>
      <c r="DP175" s="85">
        <f ca="1">VLOOKUP($E175,ETL_Price!$B$5:$CB$187,Main!DP$51,0)</f>
        <v>136.15199999999999</v>
      </c>
      <c r="DQ175" s="85">
        <f ca="1">VLOOKUP($E175,ETL_Price!$B$5:$CB$187,Main!DQ$51,0)</f>
        <v>54.628</v>
      </c>
      <c r="DR175" s="85">
        <f ca="1">VLOOKUP($E175,ETL_Price!$B$5:$CB$187,Main!DR$51,0)</f>
        <v>322.34199999999998</v>
      </c>
      <c r="DS175" s="85">
        <f ca="1">VLOOKUP($E175,ETL_Price!$B$5:$CB$187,Main!DS$51,0)</f>
        <v>181.99700000000001</v>
      </c>
      <c r="DT175" s="85">
        <f ca="1">VLOOKUP($E175,ETL_Price!$B$5:$CB$187,Main!DT$51,0)</f>
        <v>227.40119999999999</v>
      </c>
      <c r="DU175" s="85">
        <f ca="1">VLOOKUP($E175,ETL_Price!$B$5:$CB$187,Main!DU$51,0)</f>
        <v>164.07740000000001</v>
      </c>
      <c r="DV175" s="85">
        <f ca="1">VLOOKUP($E175,ETL_Price!$B$5:$CB$187,Main!DV$51,0)</f>
        <v>440.471</v>
      </c>
      <c r="DW175" s="85">
        <f ca="1">VLOOKUP($E175,ETL_Price!$B$5:$CB$187,Main!DW$51,0)</f>
        <v>9.4499999999999993</v>
      </c>
      <c r="DX175" s="85">
        <f ca="1">VLOOKUP($E175,ETL_Price!$B$5:$CB$187,Main!DX$51,0)</f>
        <v>16.38</v>
      </c>
      <c r="DY175" s="85">
        <f ca="1">VLOOKUP($E175,ETL_Price!$B$5:$CB$187,Main!DY$51,0)</f>
        <v>8.23</v>
      </c>
      <c r="DZ175" s="85">
        <f ca="1">VLOOKUP($E175,ETL_Price!$B$5:$CB$187,Main!DZ$51,0)</f>
        <v>4.9800000000000004</v>
      </c>
      <c r="EA175" s="85">
        <f ca="1">VLOOKUP($E175,ETL_Price!$B$5:$CB$187,Main!EA$51,0)</f>
        <v>1272.7</v>
      </c>
      <c r="EB175" s="85">
        <f ca="1">VLOOKUP($E175,ETL_Price!$B$5:$CB$187,Main!EB$51,0)</f>
        <v>16.654</v>
      </c>
      <c r="EC175" s="85">
        <f ca="1">VLOOKUP($E175,ETL_Price!$B$5:$CB$187,Main!EC$51,0)</f>
        <v>50.58</v>
      </c>
      <c r="ED175" s="85">
        <f ca="1">VLOOKUP($E175,ETL_Price!$B$5:$CB$187,Main!ED$51,0)</f>
        <v>6.6729000000000003</v>
      </c>
      <c r="EE175" s="85">
        <f ca="1">VLOOKUP($E175,ETL_Price!$B$5:$CB$187,Main!EE$51,0)</f>
        <v>106.88</v>
      </c>
      <c r="EF175" s="85">
        <f ca="1">VLOOKUP($E175,ETL_Price!$B$5:$CB$187,Main!EF$51,0)</f>
        <v>1.1733</v>
      </c>
      <c r="EG175" s="85">
        <f ca="1">VLOOKUP($E175,ETL_Price!$B$5:$CB$187,Main!EG$51,0)</f>
        <v>1.3275999999999999</v>
      </c>
      <c r="EH175" s="85">
        <f ca="1">VLOOKUP($E175,ETL_Price!$B$5:$CB$187,Main!EH$51,0)</f>
        <v>112.77</v>
      </c>
      <c r="EI175" s="85">
        <f ca="1">VLOOKUP($E175,ETL_Price!$B$5:$CB$187,Main!EI$51,0)</f>
        <v>57.903799999999997</v>
      </c>
      <c r="EJ175" s="85">
        <f ca="1">VLOOKUP($E175,ETL_Price!$B$5:$CB$187,Main!EJ$51,0)</f>
        <v>13.600999999999999</v>
      </c>
      <c r="EK175" s="85">
        <f ca="1">VLOOKUP($E175,ETL_Price!$B$5:$CB$187,Main!EK$51,0)</f>
        <v>3.1541999999999999</v>
      </c>
    </row>
    <row r="176" spans="3:141">
      <c r="C176" s="85">
        <f>MATCH(E176,ETL_Price!$B$5:$B$187,0)</f>
        <v>123</v>
      </c>
      <c r="E176" s="119">
        <f>IF(ISNUMBER(Equities!$C128),Equities!B128,"")</f>
        <v>43007</v>
      </c>
      <c r="F176" s="120">
        <f ca="1">IF(ISNUMBER(OFFSET(INDIRECT($F$50),Main!$C176,1)),OFFSET(INDIRECT($F$50),Main!$C176,1)/100,"")</f>
        <v>0.13913700000000001</v>
      </c>
      <c r="G176" s="120">
        <f ca="1">IF(ISNUMBER(VLOOKUP($E176,ETL_Price!$B$5:$DV$187,G$50,0)),VLOOKUP($E176,ETL_Price!$B$5:$DV$187,G$50,0)/100,"")</f>
        <v>7.0599999999999996E-2</v>
      </c>
      <c r="H176" s="120">
        <f ca="1">IF(ISNUMBER(VLOOKUP($E176,ETL_Price!$B$5:$DV$187,H$50,0)),VLOOKUP($E176,ETL_Price!$B$5:$DV$187,H$50,0)/100,"")</f>
        <v>0.1153</v>
      </c>
      <c r="I176" s="120">
        <f ca="1">IF(ISNUMBER(VLOOKUP($E176,ETL_Price!$B$5:$DV$187,I$50,0)),VLOOKUP($E176,ETL_Price!$B$5:$DV$187,I$50,0)/100,"")</f>
        <v>0.14499999999999999</v>
      </c>
      <c r="K176" s="85">
        <f ca="1">IF(ISNUMBER(CORREL(ETL_Rtn!$C127:$C186,ETL_Rtn!E127:E186)),CORREL(ETL_Rtn!$C127:$C186,ETL_Rtn!E127:E186),"")</f>
        <v>0.96657470921614219</v>
      </c>
      <c r="L176" s="85">
        <f ca="1">IF(ISNUMBER(CORREL(ETL_Rtn!$C127:$C186,ETL_Rtn!F127:F186)),CORREL(ETL_Rtn!$C127:$C186,ETL_Rtn!F127:F186),"")</f>
        <v>0.80652446761608398</v>
      </c>
      <c r="M176" s="85">
        <f ca="1">IF(ISNUMBER(CORREL(ETL_Rtn!$C127:$C186,ETL_Rtn!G127:G186)),CORREL(ETL_Rtn!$C127:$C186,ETL_Rtn!G127:G186),"")</f>
        <v>0.58271955251651653</v>
      </c>
      <c r="N176" s="85">
        <f ca="1">IF(ISNUMBER(CORREL(ETL_Rtn!$C127:$C186,ETL_Rtn!H127:H186)),CORREL(ETL_Rtn!$C127:$C186,ETL_Rtn!H127:H186),"")</f>
        <v>-0.74484117578412423</v>
      </c>
      <c r="O176" s="85">
        <f ca="1">IF(ISNUMBER(CORREL(ETL_Rtn!$C127:$C186,ETL_Rtn!I127:I186)),CORREL(ETL_Rtn!$C127:$C186,ETL_Rtn!I127:I186),"")</f>
        <v>0.94988379001071366</v>
      </c>
      <c r="P176" s="85">
        <f ca="1">IF(ISNUMBER(CORREL(ETL_Rtn!$C127:$C186,ETL_Rtn!J127:J186)),CORREL(ETL_Rtn!$C127:$C186,ETL_Rtn!J127:J186),"")</f>
        <v>0.84289145807480326</v>
      </c>
      <c r="Q176" s="85">
        <f ca="1">IF(ISNUMBER(CORREL(ETL_Rtn!$C127:$C186,ETL_Rtn!K127:K186)),CORREL(ETL_Rtn!$C127:$C186,ETL_Rtn!K127:K186),"")</f>
        <v>0.95009642672318007</v>
      </c>
      <c r="R176" s="85">
        <f ca="1">IF(ISNUMBER(CORREL(ETL_Rtn!$C127:$C186,ETL_Rtn!L127:L186)),CORREL(ETL_Rtn!$C127:$C186,ETL_Rtn!L127:L186),"")</f>
        <v>0.86387436838201503</v>
      </c>
      <c r="S176" s="85">
        <f ca="1">IF(ISNUMBER(CORREL(ETL_Rtn!$C127:$C186,ETL_Rtn!M127:M186)),CORREL(ETL_Rtn!$C127:$C186,ETL_Rtn!M127:M186),"")</f>
        <v>-0.63439065305765474</v>
      </c>
      <c r="T176" s="85">
        <f ca="1">IF(ISNUMBER(CORREL(ETL_Rtn!$C127:$C186,ETL_Rtn!N127:N186)),CORREL(ETL_Rtn!$C127:$C186,ETL_Rtn!N127:N186),"")</f>
        <v>0.41232554468196347</v>
      </c>
      <c r="U176" s="85">
        <f ca="1">IF(ISNUMBER(CORREL(ETL_Rtn!$C127:$C186,ETL_Rtn!O127:O186)),CORREL(ETL_Rtn!$C127:$C186,ETL_Rtn!O127:O186),"")</f>
        <v>0.22203205290157427</v>
      </c>
      <c r="V176" s="85">
        <f ca="1">IF(ISNUMBER(CORREL(ETL_Rtn!$C127:$C186,ETL_Rtn!P127:P186)),CORREL(ETL_Rtn!$C127:$C186,ETL_Rtn!P127:P186),"")</f>
        <v>0.72474356050463418</v>
      </c>
      <c r="W176" s="85">
        <f ca="1">IF(ISNUMBER(CORREL(ETL_Rtn!$C127:$C186,ETL_Rtn!Q127:Q186)),CORREL(ETL_Rtn!$C127:$C186,ETL_Rtn!Q127:Q186),"")</f>
        <v>-0.66438192172788968</v>
      </c>
      <c r="X176" s="85">
        <f ca="1">IF(ISNUMBER(CORREL(ETL_Rtn!$C127:$C186,ETL_Rtn!R127:R186)),CORREL(ETL_Rtn!$C127:$C186,ETL_Rtn!R127:R186),"")</f>
        <v>0.19232189509123357</v>
      </c>
      <c r="Y176" s="85">
        <f ca="1">IF(ISNUMBER(CORREL(ETL_Rtn!$C127:$C186,ETL_Rtn!S127:S186)),CORREL(ETL_Rtn!$C127:$C186,ETL_Rtn!S127:S186),"")</f>
        <v>0.83850645105869615</v>
      </c>
      <c r="Z176" s="85">
        <f ca="1">IF(ISNUMBER(CORREL(ETL_Rtn!$C127:$C186,ETL_Rtn!T127:T186)),CORREL(ETL_Rtn!$C127:$C186,ETL_Rtn!T127:T186),"")</f>
        <v>0.9703099543966206</v>
      </c>
      <c r="AA176" s="85">
        <f ca="1">IF(ISNUMBER(CORREL(ETL_Rtn!$C127:$C186,ETL_Rtn!U127:U186)),CORREL(ETL_Rtn!$C127:$C186,ETL_Rtn!U127:U186),"")</f>
        <v>-0.20497349518897415</v>
      </c>
      <c r="AB176" s="85">
        <f ca="1">IF(ISNUMBER(CORREL(ETL_Rtn!$C127:$C186,ETL_Rtn!V127:V186)),CORREL(ETL_Rtn!$C127:$C186,ETL_Rtn!V127:V186),"")</f>
        <v>-0.68435324111607476</v>
      </c>
      <c r="AC176" s="85">
        <f ca="1">IF(ISNUMBER(CORREL(ETL_Rtn!$C127:$C186,ETL_Rtn!W127:W186)),CORREL(ETL_Rtn!$C127:$C186,ETL_Rtn!W127:W186),"")</f>
        <v>-0.25056354891191784</v>
      </c>
      <c r="AD176" s="85">
        <f ca="1">IF(ISNUMBER(CORREL(ETL_Rtn!$C127:$C186,ETL_Rtn!X127:X186)),CORREL(ETL_Rtn!$C127:$C186,ETL_Rtn!X127:X186),"")</f>
        <v>-0.20826410911824453</v>
      </c>
      <c r="AE176" s="85">
        <f ca="1">IF(ISNUMBER(CORREL(ETL_Rtn!$C127:$C186,ETL_Rtn!Y127:Y186)),CORREL(ETL_Rtn!$C127:$C186,ETL_Rtn!Y127:Y186),"")</f>
        <v>-0.36033808167508191</v>
      </c>
      <c r="AF176" s="85">
        <f ca="1">IF(ISNUMBER(CORREL(ETL_Rtn!$C127:$C186,ETL_Rtn!Z127:Z186)),CORREL(ETL_Rtn!$C127:$C186,ETL_Rtn!Z127:Z186),"")</f>
        <v>-0.86345559701573926</v>
      </c>
      <c r="AG176" s="85">
        <f ca="1">IF(ISNUMBER(CORREL(ETL_Rtn!$C127:$C186,ETL_Rtn!AA127:AA186)),CORREL(ETL_Rtn!$C127:$C186,ETL_Rtn!AA127:AA186),"")</f>
        <v>-0.88334904802813119</v>
      </c>
      <c r="AH176" s="85">
        <f ca="1">IF(ISNUMBER(CORREL(ETL_Rtn!$C127:$C186,ETL_Rtn!AB127:AB186)),CORREL(ETL_Rtn!$C127:$C186,ETL_Rtn!AB127:AB186),"")</f>
        <v>-0.7962211428001531</v>
      </c>
      <c r="AI176" s="85">
        <f ca="1">IF(ISNUMBER(CORREL(ETL_Rtn!$C127:$C186,ETL_Rtn!AC127:AC186)),CORREL(ETL_Rtn!$C127:$C186,ETL_Rtn!AC127:AC186),"")</f>
        <v>9.5263884253370595E-2</v>
      </c>
      <c r="AJ176" s="85">
        <f ca="1">IF(ISNUMBER(CORREL(ETL_Rtn!$C127:$C186,ETL_Rtn!AD127:AD186)),CORREL(ETL_Rtn!$C127:$C186,ETL_Rtn!AD127:AD186),"")</f>
        <v>8.5132584024273747E-2</v>
      </c>
      <c r="AK176" s="85">
        <f ca="1">IF(ISNUMBER(CORREL(ETL_Rtn!$C127:$C186,ETL_Rtn!AE127:AE186)),CORREL(ETL_Rtn!$C127:$C186,ETL_Rtn!AE127:AE186),"")</f>
        <v>-0.34224010858584947</v>
      </c>
      <c r="AL176" s="85">
        <f ca="1">IF(ISNUMBER(CORREL(ETL_Rtn!$C127:$C186,ETL_Rtn!AF127:AF186)),CORREL(ETL_Rtn!$C127:$C186,ETL_Rtn!AF127:AF186),"")</f>
        <v>-0.35981285464050178</v>
      </c>
      <c r="AM176" s="85">
        <f ca="1">IF(ISNUMBER(CORREL(ETL_Rtn!$C127:$C186,ETL_Rtn!AG127:AG186)),CORREL(ETL_Rtn!$C127:$C186,ETL_Rtn!AG127:AG186),"")</f>
        <v>-4.5326071369962848E-2</v>
      </c>
      <c r="AN176" s="85">
        <f ca="1">IF(ISNUMBER(CORREL(ETL_Rtn!$C127:$C186,ETL_Rtn!AH127:AH186)),CORREL(ETL_Rtn!$C127:$C186,ETL_Rtn!AH127:AH186),"")</f>
        <v>-0.33461633989151973</v>
      </c>
      <c r="AO176" s="85">
        <f ca="1">IF(ISNUMBER(CORREL(ETL_Rtn!$C127:$C186,ETL_Rtn!AI127:AI186)),CORREL(ETL_Rtn!$C127:$C186,ETL_Rtn!AI127:AI186),"")</f>
        <v>-0.36282172301637156</v>
      </c>
      <c r="AP176" s="85">
        <f ca="1">IF(ISNUMBER(CORREL(ETL_Rtn!$C127:$C186,ETL_Rtn!AJ127:AJ186)),CORREL(ETL_Rtn!$C127:$C186,ETL_Rtn!AJ127:AJ186),"")</f>
        <v>-0.34466278500539399</v>
      </c>
      <c r="AQ176" s="85">
        <f ca="1">IF(ISNUMBER(CORREL(ETL_Rtn!$C127:$C186,ETL_Rtn!AK127:AK186)),CORREL(ETL_Rtn!$C127:$C186,ETL_Rtn!AK127:AK186),"")</f>
        <v>-0.34688988858710706</v>
      </c>
      <c r="AR176" s="85">
        <f ca="1">IF(ISNUMBER(CORREL(ETL_Rtn!$C127:$C186,ETL_Rtn!AL127:AL186)),CORREL(ETL_Rtn!$C127:$C186,ETL_Rtn!AL127:AL186),"")</f>
        <v>-0.35408837093458523</v>
      </c>
      <c r="AS176" s="85">
        <f ca="1">IF(ISNUMBER(CORREL(ETL_Rtn!$C127:$C186,ETL_Rtn!AM127:AM186)),CORREL(ETL_Rtn!$C127:$C186,ETL_Rtn!AM127:AM186),"")</f>
        <v>0.92632686749328863</v>
      </c>
      <c r="AT176" s="85">
        <f ca="1">IF(ISNUMBER(CORREL(ETL_Rtn!$C127:$C186,ETL_Rtn!AN127:AN186)),CORREL(ETL_Rtn!$C127:$C186,ETL_Rtn!AN127:AN186),"")</f>
        <v>0.76588636276667066</v>
      </c>
      <c r="AU176" s="85">
        <f ca="1">IF(ISNUMBER(CORREL(ETL_Rtn!$C127:$C186,ETL_Rtn!AO127:AO186)),CORREL(ETL_Rtn!$C127:$C186,ETL_Rtn!AO127:AO186),"")</f>
        <v>-5.3354506817603897E-2</v>
      </c>
      <c r="AV176" s="85">
        <f ca="1">IF(ISNUMBER(CORREL(ETL_Rtn!$C127:$C186,ETL_Rtn!AP127:AP186)),CORREL(ETL_Rtn!$C127:$C186,ETL_Rtn!AP127:AP186),"")</f>
        <v>0.26221238850110806</v>
      </c>
      <c r="AW176" s="85">
        <f ca="1">IF(ISNUMBER(CORREL(ETL_Rtn!$C127:$C186,ETL_Rtn!AQ127:AQ186)),CORREL(ETL_Rtn!$C127:$C186,ETL_Rtn!AQ127:AQ186),"")</f>
        <v>0.51327826252264974</v>
      </c>
      <c r="AX176" s="85">
        <f ca="1">IF(ISNUMBER(CORREL(ETL_Rtn!$C127:$C186,ETL_Rtn!AR127:AR186)),CORREL(ETL_Rtn!$C127:$C186,ETL_Rtn!AR127:AR186),"")</f>
        <v>0.15293424817124035</v>
      </c>
      <c r="AY176" s="85">
        <f ca="1">IF(ISNUMBER(CORREL(ETL_Rtn!$C127:$C186,ETL_Rtn!AS127:AS186)),CORREL(ETL_Rtn!$C127:$C186,ETL_Rtn!AS127:AS186),"")</f>
        <v>-0.75412307988625338</v>
      </c>
      <c r="AZ176" s="85">
        <f ca="1">IF(ISNUMBER(CORREL(ETL_Rtn!$C127:$C186,ETL_Rtn!AT127:AT186)),CORREL(ETL_Rtn!$C127:$C186,ETL_Rtn!AT127:AT186),"")</f>
        <v>2.3037942225087777E-2</v>
      </c>
      <c r="BA176" s="85">
        <f ca="1">IF(ISNUMBER(CORREL(ETL_Rtn!$C127:$C186,ETL_Rtn!AU127:AU186)),CORREL(ETL_Rtn!$C127:$C186,ETL_Rtn!AU127:AU186),"")</f>
        <v>-0.83806949740779735</v>
      </c>
      <c r="BB176" s="85">
        <f ca="1">IF(ISNUMBER(CORREL(ETL_Rtn!$C127:$C186,ETL_Rtn!AV127:AV186)),CORREL(ETL_Rtn!$C127:$C186,ETL_Rtn!AV127:AV186),"")</f>
        <v>-0.86190714600607832</v>
      </c>
      <c r="BC176" s="85">
        <f ca="1">IF(ISNUMBER(CORREL(ETL_Rtn!$C127:$C186,ETL_Rtn!AW127:AW186)),CORREL(ETL_Rtn!$C127:$C186,ETL_Rtn!AW127:AW186),"")</f>
        <v>-0.95144108891264656</v>
      </c>
      <c r="BD176" s="85">
        <f ca="1">IF(ISNUMBER(CORREL(ETL_Rtn!$C127:$C186,ETL_Rtn!AX127:AX186)),CORREL(ETL_Rtn!$C127:$C186,ETL_Rtn!AX127:AX186),"")</f>
        <v>0.33794012662185074</v>
      </c>
      <c r="BE176" s="85">
        <f ca="1">IF(ISNUMBER(CORREL(ETL_Rtn!$C127:$C186,ETL_Rtn!AY127:AY186)),CORREL(ETL_Rtn!$C127:$C186,ETL_Rtn!AY127:AY186),"")</f>
        <v>-0.41632836409512447</v>
      </c>
      <c r="BF176" s="85">
        <f ca="1">IF(ISNUMBER(CORREL(ETL_Rtn!$C127:$C186,ETL_Rtn!AZ127:AZ186)),CORREL(ETL_Rtn!$C127:$C186,ETL_Rtn!AZ127:AZ186),"")</f>
        <v>-0.39303418256451822</v>
      </c>
      <c r="BG176" s="85">
        <f ca="1">IF(ISNUMBER(CORREL(ETL_Rtn!$C127:$C186,ETL_Rtn!BA127:BA186)),CORREL(ETL_Rtn!$C127:$C186,ETL_Rtn!BA127:BA186),"")</f>
        <v>-0.37022556216140118</v>
      </c>
      <c r="BH176" s="85">
        <f ca="1">IF(ISNUMBER(CORREL(ETL_Rtn!$C127:$C186,ETL_Rtn!BB127:BB186)),CORREL(ETL_Rtn!$C127:$C186,ETL_Rtn!BB127:BB186),"")</f>
        <v>-0.48238337284697197</v>
      </c>
      <c r="BI176" s="85">
        <f ca="1">IF(ISNUMBER(CORREL(ETL_Rtn!$C127:$C186,ETL_Rtn!BC127:BC186)),CORREL(ETL_Rtn!$C127:$C186,ETL_Rtn!BC127:BC186),"")</f>
        <v>-0.77053596811445535</v>
      </c>
      <c r="BJ176" s="85">
        <f ca="1">IF(ISNUMBER(CORREL(ETL_Rtn!$C127:$C186,ETL_Rtn!BD127:BD186)),CORREL(ETL_Rtn!$C127:$C186,ETL_Rtn!BD127:BD186),"")</f>
        <v>-0.78419993332471916</v>
      </c>
      <c r="BK176" s="85">
        <f ca="1">IF(ISNUMBER(CORREL(ETL_Rtn!$C127:$C186,ETL_Rtn!BE127:BE186)),CORREL(ETL_Rtn!$C127:$C186,ETL_Rtn!BE127:BE186),"")</f>
        <v>0.15508075572635283</v>
      </c>
      <c r="BL176" s="85">
        <f ca="1">IF(ISNUMBER(CORREL(ETL_Rtn!$C127:$C186,ETL_Rtn!BF127:BF186)),CORREL(ETL_Rtn!$C127:$C186,ETL_Rtn!BF127:BF186),"")</f>
        <v>-0.29913001958704938</v>
      </c>
      <c r="BM176" s="85">
        <f ca="1">IF(ISNUMBER(CORREL(ETL_Rtn!$C127:$C186,ETL_Rtn!BG127:BG186)),CORREL(ETL_Rtn!$C127:$C186,ETL_Rtn!BG127:BG186),"")</f>
        <v>-0.88988886186063565</v>
      </c>
      <c r="BN176" s="85">
        <f ca="1">IF(ISNUMBER(CORREL(ETL_Rtn!$C127:$C186,ETL_Rtn!BH127:BH186)),CORREL(ETL_Rtn!$C127:$C186,ETL_Rtn!BH127:BH186),"")</f>
        <v>-0.62129907727122446</v>
      </c>
      <c r="BO176" s="85">
        <f ca="1">IF(ISNUMBER(CORREL(ETL_Rtn!$C127:$C186,ETL_Rtn!BI127:BI186)),CORREL(ETL_Rtn!$C127:$C186,ETL_Rtn!BI127:BI186),"")</f>
        <v>-0.5317049567889397</v>
      </c>
      <c r="BP176" s="85">
        <f ca="1">IF(ISNUMBER(CORREL(ETL_Rtn!$C127:$C186,ETL_Rtn!BJ127:BJ186)),CORREL(ETL_Rtn!$C127:$C186,ETL_Rtn!BJ127:BJ186),"")</f>
        <v>-0.82008236950151747</v>
      </c>
      <c r="BQ176" s="85">
        <f ca="1">IF(ISNUMBER(CORREL(ETL_Rtn!$C127:$C186,ETL_Rtn!BK127:BK186)),CORREL(ETL_Rtn!$C127:$C186,ETL_Rtn!BK127:BK186),"")</f>
        <v>0.53378173105574633</v>
      </c>
      <c r="BR176" s="85">
        <f ca="1">IF(ISNUMBER(CORREL(ETL_Rtn!$C127:$C186,ETL_Rtn!BL127:BL186)),CORREL(ETL_Rtn!$C127:$C186,ETL_Rtn!BL127:BL186),"")</f>
        <v>0.45957301850820681</v>
      </c>
      <c r="BS176" s="85">
        <f ca="1">IF(ISNUMBER(CORREL(ETL_Rtn!$C127:$C186,ETL_Rtn!BM127:BM186)),CORREL(ETL_Rtn!$C127:$C186,ETL_Rtn!BM127:BM186),"")</f>
        <v>-0.36193667175231803</v>
      </c>
      <c r="BT176" s="85">
        <f ca="1">IF(ISNUMBER(CORREL(ETL_Rtn!$C127:$C186,ETL_Rtn!BN127:BN186)),CORREL(ETL_Rtn!$C127:$C186,ETL_Rtn!BN127:BN186),"")</f>
        <v>0.66616569044733775</v>
      </c>
      <c r="BU176" s="85">
        <f ca="1">IF(ISNUMBER(CORREL(ETL_Rtn!$C127:$C186,ETL_Rtn!BO127:BO186)),CORREL(ETL_Rtn!$C127:$C186,ETL_Rtn!BO127:BO186),"")</f>
        <v>3.9851899604903922E-2</v>
      </c>
      <c r="BV176" s="85">
        <f ca="1">IF(ISNUMBER(CORREL(ETL_Rtn!$C127:$C186,ETL_Rtn!BP127:BP186)),CORREL(ETL_Rtn!$C127:$C186,ETL_Rtn!BP127:BP186),"")</f>
        <v>0.40208086377855962</v>
      </c>
      <c r="BW176" s="85">
        <f ca="1">IF(ISNUMBER(CORREL(ETL_Rtn!$C127:$C186,ETL_Rtn!BQ127:BQ186)),CORREL(ETL_Rtn!$C127:$C186,ETL_Rtn!BQ127:BQ186),"")</f>
        <v>-0.38101256063535499</v>
      </c>
      <c r="BY176" s="85">
        <f ca="1">VLOOKUP($E176,ETL_Price!$B$5:$CB$187,Main!BY$51,0)</f>
        <v>2519.36</v>
      </c>
      <c r="BZ176" s="85">
        <f ca="1">VLOOKUP($E176,ETL_Price!$B$5:$CB$187,Main!BZ$51,0)</f>
        <v>3594.85</v>
      </c>
      <c r="CA176" s="85">
        <f ca="1">VLOOKUP($E176,ETL_Price!$B$5:$CB$187,Main!CA$51,0)</f>
        <v>74293.509999999995</v>
      </c>
      <c r="CB176" s="85">
        <f ca="1">VLOOKUP($E176,ETL_Price!$B$5:$CB$187,Main!CB$51,0)</f>
        <v>20356.28</v>
      </c>
      <c r="CC176" s="85">
        <f ca="1">VLOOKUP($E176,ETL_Price!$B$5:$CB$187,Main!CC$51,0)</f>
        <v>27554.3</v>
      </c>
      <c r="CD176" s="85">
        <f ca="1">VLOOKUP($E176,ETL_Price!$B$5:$CB$187,Main!CD$51,0)</f>
        <v>10910.04</v>
      </c>
      <c r="CE176" s="85">
        <f ca="1">VLOOKUP($E176,ETL_Price!$B$5:$CB$187,Main!CE$51,0)</f>
        <v>2059.0700000000002</v>
      </c>
      <c r="CF176" s="85">
        <f ca="1">VLOOKUP($E176,ETL_Price!$B$5:$CB$187,Main!CF$51,0)</f>
        <v>2333.25</v>
      </c>
      <c r="CG176" s="85">
        <f ca="1">VLOOKUP($E176,ETL_Price!$B$5:$CB$187,Main!CG$51,0)</f>
        <v>210.98589999999999</v>
      </c>
      <c r="CH176" s="85">
        <f ca="1">VLOOKUP($E176,ETL_Price!$B$5:$CB$187,Main!CH$51,0)</f>
        <v>260.70999999999998</v>
      </c>
      <c r="CI176" s="85">
        <f ca="1">VLOOKUP($E176,ETL_Price!$B$5:$CB$187,Main!CI$51,0)</f>
        <v>249.46</v>
      </c>
      <c r="CJ176" s="85">
        <f ca="1">VLOOKUP($E176,ETL_Price!$B$5:$CB$187,Main!CJ$51,0)</f>
        <v>223.11</v>
      </c>
      <c r="CK176" s="85">
        <f ca="1">VLOOKUP($E176,ETL_Price!$B$5:$CB$187,Main!CK$51,0)</f>
        <v>226.02590000000001</v>
      </c>
      <c r="CL176" s="85">
        <f ca="1">VLOOKUP($E176,ETL_Price!$B$5:$CB$187,Main!CL$51,0)</f>
        <v>226.1808</v>
      </c>
      <c r="CM176" s="85">
        <f ca="1">VLOOKUP($E176,ETL_Price!$B$5:$CB$187,Main!CM$51,0)</f>
        <v>120.88200000000001</v>
      </c>
      <c r="CN176" s="85">
        <f ca="1">VLOOKUP($E176,ETL_Price!$B$5:$CB$187,Main!CN$51,0)</f>
        <v>204.1413</v>
      </c>
      <c r="CO176" s="85">
        <f ca="1">VLOOKUP($E176,ETL_Price!$B$5:$CB$187,Main!CO$51,0)</f>
        <v>70.489999999999995</v>
      </c>
      <c r="CP176" s="85">
        <f ca="1">VLOOKUP($E176,ETL_Price!$B$5:$CB$187,Main!CP$51,0)</f>
        <v>128.43</v>
      </c>
      <c r="CQ176" s="85">
        <f ca="1">VLOOKUP($E176,ETL_Price!$B$5:$CB$187,Main!CQ$51,0)</f>
        <v>479.56650000000002</v>
      </c>
      <c r="CR176" s="85">
        <f ca="1">VLOOKUP($E176,ETL_Price!$B$5:$CB$187,Main!CR$51,0)</f>
        <v>216.38990000000001</v>
      </c>
      <c r="CS176" s="85">
        <f ca="1">VLOOKUP($E176,ETL_Price!$B$5:$CB$187,Main!CS$51,0)</f>
        <v>254.16900000000001</v>
      </c>
      <c r="CT176" s="85">
        <f ca="1">VLOOKUP($E176,ETL_Price!$B$5:$CB$187,Main!CT$51,0)</f>
        <v>2038.46</v>
      </c>
      <c r="CU176" s="85">
        <f ca="1">VLOOKUP($E176,ETL_Price!$B$5:$CB$187,Main!CU$51,0)</f>
        <v>2197.75</v>
      </c>
      <c r="CV176" s="85">
        <f ca="1">VLOOKUP($E176,ETL_Price!$B$5:$CB$187,Main!CV$51,0)</f>
        <v>2868.16</v>
      </c>
      <c r="CW176" s="85">
        <f ca="1">VLOOKUP($E176,ETL_Price!$B$5:$CB$187,Main!CW$51,0)</f>
        <v>149.11789999999999</v>
      </c>
      <c r="CX176" s="85">
        <f ca="1">VLOOKUP($E176,ETL_Price!$B$5:$CB$187,Main!CX$51,0)</f>
        <v>1298.5908999999999</v>
      </c>
      <c r="CY176" s="85">
        <f ca="1">VLOOKUP($E176,ETL_Price!$B$5:$CB$187,Main!CY$51,0)</f>
        <v>213.81960000000001</v>
      </c>
      <c r="CZ176" s="85">
        <f ca="1">VLOOKUP($E176,ETL_Price!$B$5:$CB$187,Main!CZ$51,0)</f>
        <v>190.7295</v>
      </c>
      <c r="DA176" s="85">
        <f ca="1">VLOOKUP($E176,ETL_Price!$B$5:$CB$187,Main!DA$51,0)</f>
        <v>285.26830000000001</v>
      </c>
      <c r="DB176" s="85">
        <f ca="1">VLOOKUP($E176,ETL_Price!$B$5:$CB$187,Main!DB$51,0)</f>
        <v>203.09800000000001</v>
      </c>
      <c r="DC176" s="85">
        <f ca="1">VLOOKUP($E176,ETL_Price!$B$5:$CB$187,Main!DC$51,0)</f>
        <v>203.21</v>
      </c>
      <c r="DD176" s="85">
        <f ca="1">VLOOKUP($E176,ETL_Price!$B$5:$CB$187,Main!DD$51,0)</f>
        <v>224.58779999999999</v>
      </c>
      <c r="DE176" s="85">
        <f ca="1">VLOOKUP($E176,ETL_Price!$B$5:$CB$187,Main!DE$51,0)</f>
        <v>218.58690000000001</v>
      </c>
      <c r="DF176" s="85">
        <f ca="1">VLOOKUP($E176,ETL_Price!$B$5:$CB$187,Main!DF$51,0)</f>
        <v>283.07709999999997</v>
      </c>
      <c r="DG176" s="85">
        <f ca="1">VLOOKUP($E176,ETL_Price!$B$5:$CB$187,Main!DG$51,0)</f>
        <v>2.3336000000000001</v>
      </c>
      <c r="DH176" s="85">
        <f ca="1">VLOOKUP($E176,ETL_Price!$B$5:$CB$187,Main!DH$51,0)</f>
        <v>0.46400000000000002</v>
      </c>
      <c r="DI176" s="85">
        <f ca="1">VLOOKUP($E176,ETL_Price!$B$5:$CB$187,Main!DI$51,0)</f>
        <v>1.7768999999999999</v>
      </c>
      <c r="DJ176" s="85">
        <f ca="1">VLOOKUP($E176,ETL_Price!$B$5:$CB$187,Main!DJ$51,0)</f>
        <v>1.8542999999999998</v>
      </c>
      <c r="DK176" s="85">
        <f ca="1">VLOOKUP($E176,ETL_Price!$B$5:$CB$187,Main!DK$51,0)</f>
        <v>2.2800000000000002</v>
      </c>
      <c r="DL176" s="85">
        <f ca="1">VLOOKUP($E176,ETL_Price!$B$5:$CB$187,Main!DL$51,0)</f>
        <v>1.248</v>
      </c>
      <c r="DM176" s="85">
        <f ca="1">VLOOKUP($E176,ETL_Price!$B$5:$CB$187,Main!DM$51,0)</f>
        <v>27.9833</v>
      </c>
      <c r="DN176" s="85">
        <f ca="1">VLOOKUP($E176,ETL_Price!$B$5:$CB$187,Main!DN$51,0)</f>
        <v>-4.38</v>
      </c>
      <c r="DO176" s="85">
        <f ca="1">VLOOKUP($E176,ETL_Price!$B$5:$CB$187,Main!DO$51,0)</f>
        <v>253.88499999999999</v>
      </c>
      <c r="DP176" s="85">
        <f ca="1">VLOOKUP($E176,ETL_Price!$B$5:$CB$187,Main!DP$51,0)</f>
        <v>136.536</v>
      </c>
      <c r="DQ176" s="85">
        <f ca="1">VLOOKUP($E176,ETL_Price!$B$5:$CB$187,Main!DQ$51,0)</f>
        <v>55.631999999999998</v>
      </c>
      <c r="DR176" s="85">
        <f ca="1">VLOOKUP($E176,ETL_Price!$B$5:$CB$187,Main!DR$51,0)</f>
        <v>325.05</v>
      </c>
      <c r="DS176" s="85">
        <f ca="1">VLOOKUP($E176,ETL_Price!$B$5:$CB$187,Main!DS$51,0)</f>
        <v>184.95099999999999</v>
      </c>
      <c r="DT176" s="85">
        <f ca="1">VLOOKUP($E176,ETL_Price!$B$5:$CB$187,Main!DT$51,0)</f>
        <v>230.06540000000001</v>
      </c>
      <c r="DU176" s="85">
        <f ca="1">VLOOKUP($E176,ETL_Price!$B$5:$CB$187,Main!DU$51,0)</f>
        <v>166.38550000000001</v>
      </c>
      <c r="DV176" s="85">
        <f ca="1">VLOOKUP($E176,ETL_Price!$B$5:$CB$187,Main!DV$51,0)</f>
        <v>444.40859999999998</v>
      </c>
      <c r="DW176" s="85">
        <f ca="1">VLOOKUP($E176,ETL_Price!$B$5:$CB$187,Main!DW$51,0)</f>
        <v>9.51</v>
      </c>
      <c r="DX176" s="85">
        <f ca="1">VLOOKUP($E176,ETL_Price!$B$5:$CB$187,Main!DX$51,0)</f>
        <v>16.03</v>
      </c>
      <c r="DY176" s="85">
        <f ca="1">VLOOKUP($E176,ETL_Price!$B$5:$CB$187,Main!DY$51,0)</f>
        <v>8.3699999999999992</v>
      </c>
      <c r="DZ176" s="85">
        <f ca="1">VLOOKUP($E176,ETL_Price!$B$5:$CB$187,Main!DZ$51,0)</f>
        <v>4.93</v>
      </c>
      <c r="EA176" s="85">
        <f ca="1">VLOOKUP($E176,ETL_Price!$B$5:$CB$187,Main!EA$51,0)</f>
        <v>1281.5</v>
      </c>
      <c r="EB176" s="85">
        <f ca="1">VLOOKUP($E176,ETL_Price!$B$5:$CB$187,Main!EB$51,0)</f>
        <v>16.675999999999998</v>
      </c>
      <c r="EC176" s="85">
        <f ca="1">VLOOKUP($E176,ETL_Price!$B$5:$CB$187,Main!EC$51,0)</f>
        <v>51.67</v>
      </c>
      <c r="ED176" s="85">
        <f ca="1">VLOOKUP($E176,ETL_Price!$B$5:$CB$187,Main!ED$51,0)</f>
        <v>6.6467999999999998</v>
      </c>
      <c r="EE176" s="85">
        <f ca="1">VLOOKUP($E176,ETL_Price!$B$5:$CB$187,Main!EE$51,0)</f>
        <v>107.23</v>
      </c>
      <c r="EF176" s="85">
        <f ca="1">VLOOKUP($E176,ETL_Price!$B$5:$CB$187,Main!EF$51,0)</f>
        <v>1.1814</v>
      </c>
      <c r="EG176" s="85">
        <f ca="1">VLOOKUP($E176,ETL_Price!$B$5:$CB$187,Main!EG$51,0)</f>
        <v>1.3397999999999999</v>
      </c>
      <c r="EH176" s="85">
        <f ca="1">VLOOKUP($E176,ETL_Price!$B$5:$CB$187,Main!EH$51,0)</f>
        <v>112.51</v>
      </c>
      <c r="EI176" s="85">
        <f ca="1">VLOOKUP($E176,ETL_Price!$B$5:$CB$187,Main!EI$51,0)</f>
        <v>57.4938</v>
      </c>
      <c r="EJ176" s="85">
        <f ca="1">VLOOKUP($E176,ETL_Price!$B$5:$CB$187,Main!EJ$51,0)</f>
        <v>13.558999999999999</v>
      </c>
      <c r="EK176" s="85">
        <f ca="1">VLOOKUP($E176,ETL_Price!$B$5:$CB$187,Main!EK$51,0)</f>
        <v>3.1623000000000001</v>
      </c>
    </row>
    <row r="177" spans="3:141">
      <c r="C177" s="85">
        <f>MATCH(E177,ETL_Price!$B$5:$B$187,0)</f>
        <v>124</v>
      </c>
      <c r="E177" s="119">
        <f>IF(ISNUMBER(Equities!$C129),Equities!B129,"")</f>
        <v>43006</v>
      </c>
      <c r="F177" s="120">
        <f ca="1">IF(ISNUMBER(OFFSET(INDIRECT($F$50),Main!$C177,1)),OFFSET(INDIRECT($F$50),Main!$C177,1)/100,"")</f>
        <v>0.13913700000000001</v>
      </c>
      <c r="G177" s="120">
        <f ca="1">IF(ISNUMBER(VLOOKUP($E177,ETL_Price!$B$5:$DV$187,G$50,0)),VLOOKUP($E177,ETL_Price!$B$5:$DV$187,G$50,0)/100,"")</f>
        <v>7.1300000000000002E-2</v>
      </c>
      <c r="H177" s="120">
        <f ca="1">IF(ISNUMBER(VLOOKUP($E177,ETL_Price!$B$5:$DV$187,H$50,0)),VLOOKUP($E177,ETL_Price!$B$5:$DV$187,H$50,0)/100,"")</f>
        <v>0.1158</v>
      </c>
      <c r="I177" s="120">
        <f ca="1">IF(ISNUMBER(VLOOKUP($E177,ETL_Price!$B$5:$DV$187,I$50,0)),VLOOKUP($E177,ETL_Price!$B$5:$DV$187,I$50,0)/100,"")</f>
        <v>0.14649999999999999</v>
      </c>
      <c r="K177" s="85">
        <f ca="1">IF(ISNUMBER(CORREL(ETL_Rtn!$C128:$C187,ETL_Rtn!E128:E187)),CORREL(ETL_Rtn!$C128:$C187,ETL_Rtn!E128:E187),"")</f>
        <v>0.96253288813366134</v>
      </c>
      <c r="L177" s="85">
        <f ca="1">IF(ISNUMBER(CORREL(ETL_Rtn!$C128:$C187,ETL_Rtn!F128:F187)),CORREL(ETL_Rtn!$C128:$C187,ETL_Rtn!F128:F187),"")</f>
        <v>0.85124708410800665</v>
      </c>
      <c r="M177" s="85">
        <f ca="1">IF(ISNUMBER(CORREL(ETL_Rtn!$C128:$C187,ETL_Rtn!G128:G187)),CORREL(ETL_Rtn!$C128:$C187,ETL_Rtn!G128:G187),"")</f>
        <v>0.47963736568339482</v>
      </c>
      <c r="N177" s="85">
        <f ca="1">IF(ISNUMBER(CORREL(ETL_Rtn!$C128:$C187,ETL_Rtn!H128:H187)),CORREL(ETL_Rtn!$C128:$C187,ETL_Rtn!H128:H187),"")</f>
        <v>-0.76777194944093341</v>
      </c>
      <c r="O177" s="85">
        <f ca="1">IF(ISNUMBER(CORREL(ETL_Rtn!$C128:$C187,ETL_Rtn!I128:I187)),CORREL(ETL_Rtn!$C128:$C187,ETL_Rtn!I128:I187),"")</f>
        <v>0.94050586458020979</v>
      </c>
      <c r="P177" s="85">
        <f ca="1">IF(ISNUMBER(CORREL(ETL_Rtn!$C128:$C187,ETL_Rtn!J128:J187)),CORREL(ETL_Rtn!$C128:$C187,ETL_Rtn!J128:J187),"")</f>
        <v>0.82234018242862605</v>
      </c>
      <c r="Q177" s="85">
        <f ca="1">IF(ISNUMBER(CORREL(ETL_Rtn!$C128:$C187,ETL_Rtn!K128:K187)),CORREL(ETL_Rtn!$C128:$C187,ETL_Rtn!K128:K187),"")</f>
        <v>0.94708531383943628</v>
      </c>
      <c r="R177" s="85">
        <f ca="1">IF(ISNUMBER(CORREL(ETL_Rtn!$C128:$C187,ETL_Rtn!L128:L187)),CORREL(ETL_Rtn!$C128:$C187,ETL_Rtn!L128:L187),"")</f>
        <v>0.83939838174037573</v>
      </c>
      <c r="S177" s="85">
        <f ca="1">IF(ISNUMBER(CORREL(ETL_Rtn!$C128:$C187,ETL_Rtn!M128:M187)),CORREL(ETL_Rtn!$C128:$C187,ETL_Rtn!M128:M187),"")</f>
        <v>-0.5940073576246625</v>
      </c>
      <c r="T177" s="85">
        <f ca="1">IF(ISNUMBER(CORREL(ETL_Rtn!$C128:$C187,ETL_Rtn!N128:N187)),CORREL(ETL_Rtn!$C128:$C187,ETL_Rtn!N128:N187),"")</f>
        <v>0.29786220981835604</v>
      </c>
      <c r="U177" s="85">
        <f ca="1">IF(ISNUMBER(CORREL(ETL_Rtn!$C128:$C187,ETL_Rtn!O128:O187)),CORREL(ETL_Rtn!$C128:$C187,ETL_Rtn!O128:O187),"")</f>
        <v>4.2277661567938656E-2</v>
      </c>
      <c r="V177" s="85">
        <f ca="1">IF(ISNUMBER(CORREL(ETL_Rtn!$C128:$C187,ETL_Rtn!P128:P187)),CORREL(ETL_Rtn!$C128:$C187,ETL_Rtn!P128:P187),"")</f>
        <v>0.69155314280973723</v>
      </c>
      <c r="W177" s="85">
        <f ca="1">IF(ISNUMBER(CORREL(ETL_Rtn!$C128:$C187,ETL_Rtn!Q128:Q187)),CORREL(ETL_Rtn!$C128:$C187,ETL_Rtn!Q128:Q187),"")</f>
        <v>-0.96326820951148018</v>
      </c>
      <c r="X177" s="85">
        <f ca="1">IF(ISNUMBER(CORREL(ETL_Rtn!$C128:$C187,ETL_Rtn!R128:R187)),CORREL(ETL_Rtn!$C128:$C187,ETL_Rtn!R128:R187),"")</f>
        <v>-0.24848433706337272</v>
      </c>
      <c r="Y177" s="85">
        <f ca="1">IF(ISNUMBER(CORREL(ETL_Rtn!$C128:$C187,ETL_Rtn!S128:S187)),CORREL(ETL_Rtn!$C128:$C187,ETL_Rtn!S128:S187),"")</f>
        <v>0.83476667374487912</v>
      </c>
      <c r="Z177" s="85">
        <f ca="1">IF(ISNUMBER(CORREL(ETL_Rtn!$C128:$C187,ETL_Rtn!T128:T187)),CORREL(ETL_Rtn!$C128:$C187,ETL_Rtn!T128:T187),"")</f>
        <v>0.96894329111033983</v>
      </c>
      <c r="AA177" s="85">
        <f ca="1">IF(ISNUMBER(CORREL(ETL_Rtn!$C128:$C187,ETL_Rtn!U128:U187)),CORREL(ETL_Rtn!$C128:$C187,ETL_Rtn!U128:U187),"")</f>
        <v>-0.53960562907809995</v>
      </c>
      <c r="AB177" s="85">
        <f ca="1">IF(ISNUMBER(CORREL(ETL_Rtn!$C128:$C187,ETL_Rtn!V128:V187)),CORREL(ETL_Rtn!$C128:$C187,ETL_Rtn!V128:V187),"")</f>
        <v>-0.94935130288492942</v>
      </c>
      <c r="AC177" s="85">
        <f ca="1">IF(ISNUMBER(CORREL(ETL_Rtn!$C128:$C187,ETL_Rtn!W128:W187)),CORREL(ETL_Rtn!$C128:$C187,ETL_Rtn!W128:W187),"")</f>
        <v>-0.68159340144472824</v>
      </c>
      <c r="AD177" s="85">
        <f ca="1">IF(ISNUMBER(CORREL(ETL_Rtn!$C128:$C187,ETL_Rtn!X128:X187)),CORREL(ETL_Rtn!$C128:$C187,ETL_Rtn!X128:X187),"")</f>
        <v>-0.69097858577154359</v>
      </c>
      <c r="AE177" s="85">
        <f ca="1">IF(ISNUMBER(CORREL(ETL_Rtn!$C128:$C187,ETL_Rtn!Y128:Y187)),CORREL(ETL_Rtn!$C128:$C187,ETL_Rtn!Y128:Y187),"")</f>
        <v>-0.69563878298807302</v>
      </c>
      <c r="AF177" s="85">
        <f ca="1">IF(ISNUMBER(CORREL(ETL_Rtn!$C128:$C187,ETL_Rtn!Z128:Z187)),CORREL(ETL_Rtn!$C128:$C187,ETL_Rtn!Z128:Z187),"")</f>
        <v>-0.96924439927784345</v>
      </c>
      <c r="AG177" s="85">
        <f ca="1">IF(ISNUMBER(CORREL(ETL_Rtn!$C128:$C187,ETL_Rtn!AA128:AA187)),CORREL(ETL_Rtn!$C128:$C187,ETL_Rtn!AA128:AA187),"")</f>
        <v>-0.97990836918877222</v>
      </c>
      <c r="AH177" s="85">
        <f ca="1">IF(ISNUMBER(CORREL(ETL_Rtn!$C128:$C187,ETL_Rtn!AB128:AB187)),CORREL(ETL_Rtn!$C128:$C187,ETL_Rtn!AB128:AB187),"")</f>
        <v>-0.96803450855716677</v>
      </c>
      <c r="AI177" s="85">
        <f ca="1">IF(ISNUMBER(CORREL(ETL_Rtn!$C128:$C187,ETL_Rtn!AC128:AC187)),CORREL(ETL_Rtn!$C128:$C187,ETL_Rtn!AC128:AC187),"")</f>
        <v>-0.33472002353452251</v>
      </c>
      <c r="AJ177" s="85">
        <f ca="1">IF(ISNUMBER(CORREL(ETL_Rtn!$C128:$C187,ETL_Rtn!AD128:AD187)),CORREL(ETL_Rtn!$C128:$C187,ETL_Rtn!AD128:AD187),"")</f>
        <v>-0.20393109699330053</v>
      </c>
      <c r="AK177" s="85">
        <f ca="1">IF(ISNUMBER(CORREL(ETL_Rtn!$C128:$C187,ETL_Rtn!AE128:AE187)),CORREL(ETL_Rtn!$C128:$C187,ETL_Rtn!AE128:AE187),"")</f>
        <v>-0.80923436667774828</v>
      </c>
      <c r="AL177" s="85">
        <f ca="1">IF(ISNUMBER(CORREL(ETL_Rtn!$C128:$C187,ETL_Rtn!AF128:AF187)),CORREL(ETL_Rtn!$C128:$C187,ETL_Rtn!AF128:AF187),"")</f>
        <v>-0.81258599247788865</v>
      </c>
      <c r="AM177" s="85">
        <f ca="1">IF(ISNUMBER(CORREL(ETL_Rtn!$C128:$C187,ETL_Rtn!AG128:AG187)),CORREL(ETL_Rtn!$C128:$C187,ETL_Rtn!AG128:AG187),"")</f>
        <v>-0.56334290218097816</v>
      </c>
      <c r="AN177" s="85">
        <f ca="1">IF(ISNUMBER(CORREL(ETL_Rtn!$C128:$C187,ETL_Rtn!AH128:AH187)),CORREL(ETL_Rtn!$C128:$C187,ETL_Rtn!AH128:AH187),"")</f>
        <v>-0.80349919224098698</v>
      </c>
      <c r="AO177" s="85">
        <f ca="1">IF(ISNUMBER(CORREL(ETL_Rtn!$C128:$C187,ETL_Rtn!AI128:AI187)),CORREL(ETL_Rtn!$C128:$C187,ETL_Rtn!AI128:AI187),"")</f>
        <v>-0.89807963223242593</v>
      </c>
      <c r="AP177" s="85">
        <f ca="1">IF(ISNUMBER(CORREL(ETL_Rtn!$C128:$C187,ETL_Rtn!AJ128:AJ187)),CORREL(ETL_Rtn!$C128:$C187,ETL_Rtn!AJ128:AJ187),"")</f>
        <v>-0.80613801932117723</v>
      </c>
      <c r="AQ177" s="85">
        <f ca="1">IF(ISNUMBER(CORREL(ETL_Rtn!$C128:$C187,ETL_Rtn!AK128:AK187)),CORREL(ETL_Rtn!$C128:$C187,ETL_Rtn!AK128:AK187),"")</f>
        <v>-0.78812571225861616</v>
      </c>
      <c r="AR177" s="85">
        <f ca="1">IF(ISNUMBER(CORREL(ETL_Rtn!$C128:$C187,ETL_Rtn!AL128:AL187)),CORREL(ETL_Rtn!$C128:$C187,ETL_Rtn!AL128:AL187),"")</f>
        <v>-0.75445263824581799</v>
      </c>
      <c r="AS177" s="85">
        <f ca="1">IF(ISNUMBER(CORREL(ETL_Rtn!$C128:$C187,ETL_Rtn!AM128:AM187)),CORREL(ETL_Rtn!$C128:$C187,ETL_Rtn!AM128:AM187),"")</f>
        <v>0.97519610201120654</v>
      </c>
      <c r="AT177" s="85">
        <f ca="1">IF(ISNUMBER(CORREL(ETL_Rtn!$C128:$C187,ETL_Rtn!AN128:AN187)),CORREL(ETL_Rtn!$C128:$C187,ETL_Rtn!AN128:AN187),"")</f>
        <v>0.99487582709533773</v>
      </c>
      <c r="AU177" s="85">
        <f ca="1">IF(ISNUMBER(CORREL(ETL_Rtn!$C128:$C187,ETL_Rtn!AO128:AO187)),CORREL(ETL_Rtn!$C128:$C187,ETL_Rtn!AO128:AO187),"")</f>
        <v>0.52605703465152809</v>
      </c>
      <c r="AV177" s="85">
        <f ca="1">IF(ISNUMBER(CORREL(ETL_Rtn!$C128:$C187,ETL_Rtn!AP128:AP187)),CORREL(ETL_Rtn!$C128:$C187,ETL_Rtn!AP128:AP187),"")</f>
        <v>0.95050038811223725</v>
      </c>
      <c r="AW177" s="85">
        <f ca="1">IF(ISNUMBER(CORREL(ETL_Rtn!$C128:$C187,ETL_Rtn!AQ128:AQ187)),CORREL(ETL_Rtn!$C128:$C187,ETL_Rtn!AQ128:AQ187),"")</f>
        <v>0.84220714019894227</v>
      </c>
      <c r="AX177" s="85">
        <f ca="1">IF(ISNUMBER(CORREL(ETL_Rtn!$C128:$C187,ETL_Rtn!AR128:AR187)),CORREL(ETL_Rtn!$C128:$C187,ETL_Rtn!AR128:AR187),"")</f>
        <v>0.94235957745103827</v>
      </c>
      <c r="AY177" s="85">
        <f ca="1">IF(ISNUMBER(CORREL(ETL_Rtn!$C128:$C187,ETL_Rtn!AS128:AS187)),CORREL(ETL_Rtn!$C128:$C187,ETL_Rtn!AS128:AS187),"")</f>
        <v>-0.7067316762855429</v>
      </c>
      <c r="AZ177" s="85">
        <f ca="1">IF(ISNUMBER(CORREL(ETL_Rtn!$C128:$C187,ETL_Rtn!AT128:AT187)),CORREL(ETL_Rtn!$C128:$C187,ETL_Rtn!AT128:AT187),"")</f>
        <v>-0.10300688806121429</v>
      </c>
      <c r="BA177" s="85">
        <f ca="1">IF(ISNUMBER(CORREL(ETL_Rtn!$C128:$C187,ETL_Rtn!AU128:AU187)),CORREL(ETL_Rtn!$C128:$C187,ETL_Rtn!AU128:AU187),"")</f>
        <v>-0.8510073843138537</v>
      </c>
      <c r="BB177" s="85">
        <f ca="1">IF(ISNUMBER(CORREL(ETL_Rtn!$C128:$C187,ETL_Rtn!AV128:AV187)),CORREL(ETL_Rtn!$C128:$C187,ETL_Rtn!AV128:AV187),"")</f>
        <v>-0.83147298631208655</v>
      </c>
      <c r="BC177" s="85">
        <f ca="1">IF(ISNUMBER(CORREL(ETL_Rtn!$C128:$C187,ETL_Rtn!AW128:AW187)),CORREL(ETL_Rtn!$C128:$C187,ETL_Rtn!AW128:AW187),"")</f>
        <v>-0.9540190649275746</v>
      </c>
      <c r="BD177" s="85">
        <f ca="1">IF(ISNUMBER(CORREL(ETL_Rtn!$C128:$C187,ETL_Rtn!AX128:AX187)),CORREL(ETL_Rtn!$C128:$C187,ETL_Rtn!AX128:AX187),"")</f>
        <v>0.70248253750655276</v>
      </c>
      <c r="BE177" s="85">
        <f ca="1">IF(ISNUMBER(CORREL(ETL_Rtn!$C128:$C187,ETL_Rtn!AY128:AY187)),CORREL(ETL_Rtn!$C128:$C187,ETL_Rtn!AY128:AY187),"")</f>
        <v>-0.39820560013446954</v>
      </c>
      <c r="BF177" s="85">
        <f ca="1">IF(ISNUMBER(CORREL(ETL_Rtn!$C128:$C187,ETL_Rtn!AZ128:AZ187)),CORREL(ETL_Rtn!$C128:$C187,ETL_Rtn!AZ128:AZ187),"")</f>
        <v>-0.58269269977590787</v>
      </c>
      <c r="BG177" s="85">
        <f ca="1">IF(ISNUMBER(CORREL(ETL_Rtn!$C128:$C187,ETL_Rtn!BA128:BA187)),CORREL(ETL_Rtn!$C128:$C187,ETL_Rtn!BA128:BA187),"")</f>
        <v>-0.5271851882183376</v>
      </c>
      <c r="BH177" s="85">
        <f ca="1">IF(ISNUMBER(CORREL(ETL_Rtn!$C128:$C187,ETL_Rtn!BB128:BB187)),CORREL(ETL_Rtn!$C128:$C187,ETL_Rtn!BB128:BB187),"")</f>
        <v>-0.72620708885181029</v>
      </c>
      <c r="BI177" s="85">
        <f ca="1">IF(ISNUMBER(CORREL(ETL_Rtn!$C128:$C187,ETL_Rtn!BC128:BC187)),CORREL(ETL_Rtn!$C128:$C187,ETL_Rtn!BC128:BC187),"")</f>
        <v>-0.82918414406662633</v>
      </c>
      <c r="BJ177" s="85">
        <f ca="1">IF(ISNUMBER(CORREL(ETL_Rtn!$C128:$C187,ETL_Rtn!BD128:BD187)),CORREL(ETL_Rtn!$C128:$C187,ETL_Rtn!BD128:BD187),"")</f>
        <v>-0.78421926880795401</v>
      </c>
      <c r="BK177" s="85">
        <f ca="1">IF(ISNUMBER(CORREL(ETL_Rtn!$C128:$C187,ETL_Rtn!BE128:BE187)),CORREL(ETL_Rtn!$C128:$C187,ETL_Rtn!BE128:BE187),"")</f>
        <v>0.57283056861410298</v>
      </c>
      <c r="BL177" s="85">
        <f ca="1">IF(ISNUMBER(CORREL(ETL_Rtn!$C128:$C187,ETL_Rtn!BF128:BF187)),CORREL(ETL_Rtn!$C128:$C187,ETL_Rtn!BF128:BF187),"")</f>
        <v>-7.258641073405149E-2</v>
      </c>
      <c r="BM177" s="85">
        <f ca="1">IF(ISNUMBER(CORREL(ETL_Rtn!$C128:$C187,ETL_Rtn!BG128:BG187)),CORREL(ETL_Rtn!$C128:$C187,ETL_Rtn!BG128:BG187),"")</f>
        <v>-0.94303165622929452</v>
      </c>
      <c r="BN177" s="85">
        <f ca="1">IF(ISNUMBER(CORREL(ETL_Rtn!$C128:$C187,ETL_Rtn!BH128:BH187)),CORREL(ETL_Rtn!$C128:$C187,ETL_Rtn!BH128:BH187),"")</f>
        <v>-0.54320734571304408</v>
      </c>
      <c r="BO177" s="85">
        <f ca="1">IF(ISNUMBER(CORREL(ETL_Rtn!$C128:$C187,ETL_Rtn!BI128:BI187)),CORREL(ETL_Rtn!$C128:$C187,ETL_Rtn!BI128:BI187),"")</f>
        <v>-0.55643446025081145</v>
      </c>
      <c r="BP177" s="85">
        <f ca="1">IF(ISNUMBER(CORREL(ETL_Rtn!$C128:$C187,ETL_Rtn!BJ128:BJ187)),CORREL(ETL_Rtn!$C128:$C187,ETL_Rtn!BJ128:BJ187),"")</f>
        <v>-0.90163117736788023</v>
      </c>
      <c r="BQ177" s="85">
        <f ca="1">IF(ISNUMBER(CORREL(ETL_Rtn!$C128:$C187,ETL_Rtn!BK128:BK187)),CORREL(ETL_Rtn!$C128:$C187,ETL_Rtn!BK128:BK187),"")</f>
        <v>0.37390524277181214</v>
      </c>
      <c r="BR177" s="85">
        <f ca="1">IF(ISNUMBER(CORREL(ETL_Rtn!$C128:$C187,ETL_Rtn!BL128:BL187)),CORREL(ETL_Rtn!$C128:$C187,ETL_Rtn!BL128:BL187),"")</f>
        <v>0.3138395323699652</v>
      </c>
      <c r="BS177" s="85">
        <f ca="1">IF(ISNUMBER(CORREL(ETL_Rtn!$C128:$C187,ETL_Rtn!BM128:BM187)),CORREL(ETL_Rtn!$C128:$C187,ETL_Rtn!BM128:BM187),"")</f>
        <v>-0.28617371585874346</v>
      </c>
      <c r="BT177" s="85">
        <f ca="1">IF(ISNUMBER(CORREL(ETL_Rtn!$C128:$C187,ETL_Rtn!BN128:BN187)),CORREL(ETL_Rtn!$C128:$C187,ETL_Rtn!BN128:BN187),"")</f>
        <v>0.70077548047459104</v>
      </c>
      <c r="BU177" s="85">
        <f ca="1">IF(ISNUMBER(CORREL(ETL_Rtn!$C128:$C187,ETL_Rtn!BO128:BO187)),CORREL(ETL_Rtn!$C128:$C187,ETL_Rtn!BO128:BO187),"")</f>
        <v>0.50507253705951027</v>
      </c>
      <c r="BV177" s="85">
        <f ca="1">IF(ISNUMBER(CORREL(ETL_Rtn!$C128:$C187,ETL_Rtn!BP128:BP187)),CORREL(ETL_Rtn!$C128:$C187,ETL_Rtn!BP128:BP187),"")</f>
        <v>0.49027834764579098</v>
      </c>
      <c r="BW177" s="85">
        <f ca="1">IF(ISNUMBER(CORREL(ETL_Rtn!$C128:$C187,ETL_Rtn!BQ128:BQ187)),CORREL(ETL_Rtn!$C128:$C187,ETL_Rtn!BQ128:BQ187),"")</f>
        <v>-0.15964042229178352</v>
      </c>
      <c r="BY177" s="85">
        <f ca="1">VLOOKUP($E177,ETL_Price!$B$5:$CB$187,Main!BY$51,0)</f>
        <v>2510.06</v>
      </c>
      <c r="BZ177" s="85">
        <f ca="1">VLOOKUP($E177,ETL_Price!$B$5:$CB$187,Main!BZ$51,0)</f>
        <v>3563.64</v>
      </c>
      <c r="CA177" s="85">
        <f ca="1">VLOOKUP($E177,ETL_Price!$B$5:$CB$187,Main!CA$51,0)</f>
        <v>73567.25</v>
      </c>
      <c r="CB177" s="85">
        <f ca="1">VLOOKUP($E177,ETL_Price!$B$5:$CB$187,Main!CB$51,0)</f>
        <v>20363.11</v>
      </c>
      <c r="CC177" s="85">
        <f ca="1">VLOOKUP($E177,ETL_Price!$B$5:$CB$187,Main!CC$51,0)</f>
        <v>27421.599999999999</v>
      </c>
      <c r="CD177" s="85">
        <f ca="1">VLOOKUP($E177,ETL_Price!$B$5:$CB$187,Main!CD$51,0)</f>
        <v>10874.52</v>
      </c>
      <c r="CE177" s="85">
        <f ca="1">VLOOKUP($E177,ETL_Price!$B$5:$CB$187,Main!CE$51,0)</f>
        <v>2046.99</v>
      </c>
      <c r="CF177" s="85">
        <f ca="1">VLOOKUP($E177,ETL_Price!$B$5:$CB$187,Main!CF$51,0)</f>
        <v>2321.1</v>
      </c>
      <c r="CG177" s="85">
        <f ca="1">VLOOKUP($E177,ETL_Price!$B$5:$CB$187,Main!CG$51,0)</f>
        <v>211.01900000000001</v>
      </c>
      <c r="CH177" s="85">
        <f ca="1">VLOOKUP($E177,ETL_Price!$B$5:$CB$187,Main!CH$51,0)</f>
        <v>259.94</v>
      </c>
      <c r="CI177" s="85">
        <f ca="1">VLOOKUP($E177,ETL_Price!$B$5:$CB$187,Main!CI$51,0)</f>
        <v>248.85</v>
      </c>
      <c r="CJ177" s="85">
        <f ca="1">VLOOKUP($E177,ETL_Price!$B$5:$CB$187,Main!CJ$51,0)</f>
        <v>222.06</v>
      </c>
      <c r="CK177" s="85">
        <f ca="1">VLOOKUP($E177,ETL_Price!$B$5:$CB$187,Main!CK$51,0)</f>
        <v>225.5017</v>
      </c>
      <c r="CL177" s="85">
        <f ca="1">VLOOKUP($E177,ETL_Price!$B$5:$CB$187,Main!CL$51,0)</f>
        <v>224.8305</v>
      </c>
      <c r="CM177" s="85">
        <f ca="1">VLOOKUP($E177,ETL_Price!$B$5:$CB$187,Main!CM$51,0)</f>
        <v>120.35129999999999</v>
      </c>
      <c r="CN177" s="85">
        <f ca="1">VLOOKUP($E177,ETL_Price!$B$5:$CB$187,Main!CN$51,0)</f>
        <v>202.73330000000001</v>
      </c>
      <c r="CO177" s="85">
        <f ca="1">VLOOKUP($E177,ETL_Price!$B$5:$CB$187,Main!CO$51,0)</f>
        <v>70.22</v>
      </c>
      <c r="CP177" s="85">
        <f ca="1">VLOOKUP($E177,ETL_Price!$B$5:$CB$187,Main!CP$51,0)</f>
        <v>128.26</v>
      </c>
      <c r="CQ177" s="85">
        <f ca="1">VLOOKUP($E177,ETL_Price!$B$5:$CB$187,Main!CQ$51,0)</f>
        <v>478.8218</v>
      </c>
      <c r="CR177" s="85">
        <f ca="1">VLOOKUP($E177,ETL_Price!$B$5:$CB$187,Main!CR$51,0)</f>
        <v>215.9622</v>
      </c>
      <c r="CS177" s="85">
        <f ca="1">VLOOKUP($E177,ETL_Price!$B$5:$CB$187,Main!CS$51,0)</f>
        <v>253.81729999999999</v>
      </c>
      <c r="CT177" s="85">
        <f ca="1">VLOOKUP($E177,ETL_Price!$B$5:$CB$187,Main!CT$51,0)</f>
        <v>2038.55</v>
      </c>
      <c r="CU177" s="85">
        <f ca="1">VLOOKUP($E177,ETL_Price!$B$5:$CB$187,Main!CU$51,0)</f>
        <v>2198.83</v>
      </c>
      <c r="CV177" s="85">
        <f ca="1">VLOOKUP($E177,ETL_Price!$B$5:$CB$187,Main!CV$51,0)</f>
        <v>2865.36</v>
      </c>
      <c r="CW177" s="85">
        <f ca="1">VLOOKUP($E177,ETL_Price!$B$5:$CB$187,Main!CW$51,0)</f>
        <v>148.9512</v>
      </c>
      <c r="CX177" s="85">
        <f ca="1">VLOOKUP($E177,ETL_Price!$B$5:$CB$187,Main!CX$51,0)</f>
        <v>1296.6869999999999</v>
      </c>
      <c r="CY177" s="85">
        <f ca="1">VLOOKUP($E177,ETL_Price!$B$5:$CB$187,Main!CY$51,0)</f>
        <v>213.54689999999999</v>
      </c>
      <c r="CZ177" s="85">
        <f ca="1">VLOOKUP($E177,ETL_Price!$B$5:$CB$187,Main!CZ$51,0)</f>
        <v>190.43639999999999</v>
      </c>
      <c r="DA177" s="85">
        <f ca="1">VLOOKUP($E177,ETL_Price!$B$5:$CB$187,Main!DA$51,0)</f>
        <v>285.16309999999999</v>
      </c>
      <c r="DB177" s="85">
        <f ca="1">VLOOKUP($E177,ETL_Price!$B$5:$CB$187,Main!DB$51,0)</f>
        <v>202.7285</v>
      </c>
      <c r="DC177" s="85">
        <f ca="1">VLOOKUP($E177,ETL_Price!$B$5:$CB$187,Main!DC$51,0)</f>
        <v>203.01669999999999</v>
      </c>
      <c r="DD177" s="85">
        <f ca="1">VLOOKUP($E177,ETL_Price!$B$5:$CB$187,Main!DD$51,0)</f>
        <v>224.2809</v>
      </c>
      <c r="DE177" s="85">
        <f ca="1">VLOOKUP($E177,ETL_Price!$B$5:$CB$187,Main!DE$51,0)</f>
        <v>218.15629999999999</v>
      </c>
      <c r="DF177" s="85">
        <f ca="1">VLOOKUP($E177,ETL_Price!$B$5:$CB$187,Main!DF$51,0)</f>
        <v>282.36500000000001</v>
      </c>
      <c r="DG177" s="85">
        <f ca="1">VLOOKUP($E177,ETL_Price!$B$5:$CB$187,Main!DG$51,0)</f>
        <v>2.3085</v>
      </c>
      <c r="DH177" s="85">
        <f ca="1">VLOOKUP($E177,ETL_Price!$B$5:$CB$187,Main!DH$51,0)</f>
        <v>0.47899999999999998</v>
      </c>
      <c r="DI177" s="85">
        <f ca="1">VLOOKUP($E177,ETL_Price!$B$5:$CB$187,Main!DI$51,0)</f>
        <v>1.8001</v>
      </c>
      <c r="DJ177" s="85">
        <f ca="1">VLOOKUP($E177,ETL_Price!$B$5:$CB$187,Main!DJ$51,0)</f>
        <v>1.879</v>
      </c>
      <c r="DK177" s="85">
        <f ca="1">VLOOKUP($E177,ETL_Price!$B$5:$CB$187,Main!DK$51,0)</f>
        <v>2.2942</v>
      </c>
      <c r="DL177" s="85">
        <f ca="1">VLOOKUP($E177,ETL_Price!$B$5:$CB$187,Main!DL$51,0)</f>
        <v>1.254</v>
      </c>
      <c r="DM177" s="85">
        <f ca="1">VLOOKUP($E177,ETL_Price!$B$5:$CB$187,Main!DM$51,0)</f>
        <v>28.696000000000002</v>
      </c>
      <c r="DN177" s="85">
        <f ca="1">VLOOKUP($E177,ETL_Price!$B$5:$CB$187,Main!DN$51,0)</f>
        <v>-4.04</v>
      </c>
      <c r="DO177" s="85">
        <f ca="1">VLOOKUP($E177,ETL_Price!$B$5:$CB$187,Main!DO$51,0)</f>
        <v>255.24700000000001</v>
      </c>
      <c r="DP177" s="85">
        <f ca="1">VLOOKUP($E177,ETL_Price!$B$5:$CB$187,Main!DP$51,0)</f>
        <v>136.53399999999999</v>
      </c>
      <c r="DQ177" s="85">
        <f ca="1">VLOOKUP($E177,ETL_Price!$B$5:$CB$187,Main!DQ$51,0)</f>
        <v>56.615000000000002</v>
      </c>
      <c r="DR177" s="85">
        <f ca="1">VLOOKUP($E177,ETL_Price!$B$5:$CB$187,Main!DR$51,0)</f>
        <v>330.37700000000001</v>
      </c>
      <c r="DS177" s="85">
        <f ca="1">VLOOKUP($E177,ETL_Price!$B$5:$CB$187,Main!DS$51,0)</f>
        <v>186.178</v>
      </c>
      <c r="DT177" s="85">
        <f ca="1">VLOOKUP($E177,ETL_Price!$B$5:$CB$187,Main!DT$51,0)</f>
        <v>228.9444</v>
      </c>
      <c r="DU177" s="85">
        <f ca="1">VLOOKUP($E177,ETL_Price!$B$5:$CB$187,Main!DU$51,0)</f>
        <v>165.577</v>
      </c>
      <c r="DV177" s="85">
        <f ca="1">VLOOKUP($E177,ETL_Price!$B$5:$CB$187,Main!DV$51,0)</f>
        <v>442.36110000000002</v>
      </c>
      <c r="DW177" s="85">
        <f ca="1">VLOOKUP($E177,ETL_Price!$B$5:$CB$187,Main!DW$51,0)</f>
        <v>9.5500000000000007</v>
      </c>
      <c r="DX177" s="85">
        <f ca="1">VLOOKUP($E177,ETL_Price!$B$5:$CB$187,Main!DX$51,0)</f>
        <v>16.34</v>
      </c>
      <c r="DY177" s="85">
        <f ca="1">VLOOKUP($E177,ETL_Price!$B$5:$CB$187,Main!DY$51,0)</f>
        <v>8.5500000000000007</v>
      </c>
      <c r="DZ177" s="85">
        <f ca="1">VLOOKUP($E177,ETL_Price!$B$5:$CB$187,Main!DZ$51,0)</f>
        <v>5.1275000000000004</v>
      </c>
      <c r="EA177" s="85">
        <f ca="1">VLOOKUP($E177,ETL_Price!$B$5:$CB$187,Main!EA$51,0)</f>
        <v>1285.5</v>
      </c>
      <c r="EB177" s="85">
        <f ca="1">VLOOKUP($E177,ETL_Price!$B$5:$CB$187,Main!EB$51,0)</f>
        <v>16.847000000000001</v>
      </c>
      <c r="EC177" s="85">
        <f ca="1">VLOOKUP($E177,ETL_Price!$B$5:$CB$187,Main!EC$51,0)</f>
        <v>51.56</v>
      </c>
      <c r="ED177" s="85">
        <f ca="1">VLOOKUP($E177,ETL_Price!$B$5:$CB$187,Main!ED$51,0)</f>
        <v>6.6543000000000001</v>
      </c>
      <c r="EE177" s="85">
        <f ca="1">VLOOKUP($E177,ETL_Price!$B$5:$CB$187,Main!EE$51,0)</f>
        <v>107.12</v>
      </c>
      <c r="EF177" s="85">
        <f ca="1">VLOOKUP($E177,ETL_Price!$B$5:$CB$187,Main!EF$51,0)</f>
        <v>1.1786000000000001</v>
      </c>
      <c r="EG177" s="85">
        <f ca="1">VLOOKUP($E177,ETL_Price!$B$5:$CB$187,Main!EG$51,0)</f>
        <v>1.3442000000000001</v>
      </c>
      <c r="EH177" s="85">
        <f ca="1">VLOOKUP($E177,ETL_Price!$B$5:$CB$187,Main!EH$51,0)</f>
        <v>112.34</v>
      </c>
      <c r="EI177" s="85">
        <f ca="1">VLOOKUP($E177,ETL_Price!$B$5:$CB$187,Main!EI$51,0)</f>
        <v>57.917999999999999</v>
      </c>
      <c r="EJ177" s="85">
        <f ca="1">VLOOKUP($E177,ETL_Price!$B$5:$CB$187,Main!EJ$51,0)</f>
        <v>13.514799999999999</v>
      </c>
      <c r="EK177" s="85">
        <f ca="1">VLOOKUP($E177,ETL_Price!$B$5:$CB$187,Main!EK$51,0)</f>
        <v>3.1819999999999999</v>
      </c>
    </row>
    <row r="178" spans="3:141">
      <c r="C178" s="85">
        <f>MATCH(E178,ETL_Price!$B$5:$B$187,0)</f>
        <v>125</v>
      </c>
      <c r="E178" s="119">
        <f>IF(ISNUMBER(Equities!$C130),Equities!B130,"")</f>
        <v>43005</v>
      </c>
      <c r="F178" s="120">
        <f ca="1">IF(ISNUMBER(OFFSET(INDIRECT($F$50),Main!$C178,1)),OFFSET(INDIRECT($F$50),Main!$C178,1)/100,"")</f>
        <v>0.13913700000000001</v>
      </c>
      <c r="G178" s="120">
        <f ca="1">IF(ISNUMBER(VLOOKUP($E178,ETL_Price!$B$5:$DV$187,G$50,0)),VLOOKUP($E178,ETL_Price!$B$5:$DV$187,G$50,0)/100,"")</f>
        <v>7.4400000000000008E-2</v>
      </c>
      <c r="H178" s="120">
        <f ca="1">IF(ISNUMBER(VLOOKUP($E178,ETL_Price!$B$5:$DV$187,H$50,0)),VLOOKUP($E178,ETL_Price!$B$5:$DV$187,H$50,0)/100,"")</f>
        <v>0.1143</v>
      </c>
      <c r="I178" s="120">
        <f ca="1">IF(ISNUMBER(VLOOKUP($E178,ETL_Price!$B$5:$DV$187,I$50,0)),VLOOKUP($E178,ETL_Price!$B$5:$DV$187,I$50,0)/100,"")</f>
        <v>0.14300000000000002</v>
      </c>
      <c r="K178" s="85">
        <f ca="1">IF(ISNUMBER(CORREL(ETL_Rtn!$C129:$C188,ETL_Rtn!E129:E188)),CORREL(ETL_Rtn!$C129:$C188,ETL_Rtn!E129:E188),"")</f>
        <v>0.97737618058620346</v>
      </c>
      <c r="L178" s="85">
        <f ca="1">IF(ISNUMBER(CORREL(ETL_Rtn!$C129:$C188,ETL_Rtn!F129:F188)),CORREL(ETL_Rtn!$C129:$C188,ETL_Rtn!F129:F188),"")</f>
        <v>0.88117438063602505</v>
      </c>
      <c r="M178" s="85">
        <f ca="1">IF(ISNUMBER(CORREL(ETL_Rtn!$C129:$C188,ETL_Rtn!G129:G188)),CORREL(ETL_Rtn!$C129:$C188,ETL_Rtn!G129:G188),"")</f>
        <v>0.55651728062647809</v>
      </c>
      <c r="N178" s="85">
        <f ca="1">IF(ISNUMBER(CORREL(ETL_Rtn!$C129:$C188,ETL_Rtn!H129:H188)),CORREL(ETL_Rtn!$C129:$C188,ETL_Rtn!H129:H188),"")</f>
        <v>-0.88350607490857735</v>
      </c>
      <c r="O178" s="85">
        <f ca="1">IF(ISNUMBER(CORREL(ETL_Rtn!$C129:$C188,ETL_Rtn!I129:I188)),CORREL(ETL_Rtn!$C129:$C188,ETL_Rtn!I129:I188),"")</f>
        <v>0.97044261784230279</v>
      </c>
      <c r="P178" s="85">
        <f ca="1">IF(ISNUMBER(CORREL(ETL_Rtn!$C129:$C188,ETL_Rtn!J129:J188)),CORREL(ETL_Rtn!$C129:$C188,ETL_Rtn!J129:J188),"")</f>
        <v>0.90948661519188656</v>
      </c>
      <c r="Q178" s="85">
        <f ca="1">IF(ISNUMBER(CORREL(ETL_Rtn!$C129:$C188,ETL_Rtn!K129:K188)),CORREL(ETL_Rtn!$C129:$C188,ETL_Rtn!K129:K188),"")</f>
        <v>0.98660195972038245</v>
      </c>
      <c r="R178" s="85">
        <f ca="1">IF(ISNUMBER(CORREL(ETL_Rtn!$C129:$C188,ETL_Rtn!L129:L188)),CORREL(ETL_Rtn!$C129:$C188,ETL_Rtn!L129:L188),"")</f>
        <v>0.96108659127851814</v>
      </c>
      <c r="S178" s="85">
        <f ca="1">IF(ISNUMBER(CORREL(ETL_Rtn!$C129:$C188,ETL_Rtn!M129:M188)),CORREL(ETL_Rtn!$C129:$C188,ETL_Rtn!M129:M188),"")</f>
        <v>-0.60765423879510361</v>
      </c>
      <c r="T178" s="85">
        <f ca="1">IF(ISNUMBER(CORREL(ETL_Rtn!$C129:$C188,ETL_Rtn!N129:N188)),CORREL(ETL_Rtn!$C129:$C188,ETL_Rtn!N129:N188),"")</f>
        <v>0.68163002789663263</v>
      </c>
      <c r="U178" s="85">
        <f ca="1">IF(ISNUMBER(CORREL(ETL_Rtn!$C129:$C188,ETL_Rtn!O129:O188)),CORREL(ETL_Rtn!$C129:$C188,ETL_Rtn!O129:O188),"")</f>
        <v>0.237969233943189</v>
      </c>
      <c r="V178" s="85">
        <f ca="1">IF(ISNUMBER(CORREL(ETL_Rtn!$C129:$C188,ETL_Rtn!P129:P188)),CORREL(ETL_Rtn!$C129:$C188,ETL_Rtn!P129:P188),"")</f>
        <v>0.74596117764939551</v>
      </c>
      <c r="W178" s="85">
        <f ca="1">IF(ISNUMBER(CORREL(ETL_Rtn!$C129:$C188,ETL_Rtn!Q129:Q188)),CORREL(ETL_Rtn!$C129:$C188,ETL_Rtn!Q129:Q188),"")</f>
        <v>-0.96970650641808986</v>
      </c>
      <c r="X178" s="85">
        <f ca="1">IF(ISNUMBER(CORREL(ETL_Rtn!$C129:$C188,ETL_Rtn!R129:R188)),CORREL(ETL_Rtn!$C129:$C188,ETL_Rtn!R129:R188),"")</f>
        <v>-0.33953710171538831</v>
      </c>
      <c r="Y178" s="85">
        <f ca="1">IF(ISNUMBER(CORREL(ETL_Rtn!$C129:$C188,ETL_Rtn!S129:S188)),CORREL(ETL_Rtn!$C129:$C188,ETL_Rtn!S129:S188),"")</f>
        <v>0.86107792647650983</v>
      </c>
      <c r="Z178" s="85">
        <f ca="1">IF(ISNUMBER(CORREL(ETL_Rtn!$C129:$C188,ETL_Rtn!T129:T188)),CORREL(ETL_Rtn!$C129:$C188,ETL_Rtn!T129:T188),"")</f>
        <v>0.99660565504448784</v>
      </c>
      <c r="AA178" s="85">
        <f ca="1">IF(ISNUMBER(CORREL(ETL_Rtn!$C129:$C188,ETL_Rtn!U129:U188)),CORREL(ETL_Rtn!$C129:$C188,ETL_Rtn!U129:U188),"")</f>
        <v>-0.53699779323584296</v>
      </c>
      <c r="AB178" s="85">
        <f ca="1">IF(ISNUMBER(CORREL(ETL_Rtn!$C129:$C188,ETL_Rtn!V129:V188)),CORREL(ETL_Rtn!$C129:$C188,ETL_Rtn!V129:V188),"")</f>
        <v>-0.99864215807829426</v>
      </c>
      <c r="AC178" s="85">
        <f ca="1">IF(ISNUMBER(CORREL(ETL_Rtn!$C129:$C188,ETL_Rtn!W129:W188)),CORREL(ETL_Rtn!$C129:$C188,ETL_Rtn!W129:W188),"")</f>
        <v>-0.92616707372607243</v>
      </c>
      <c r="AD178" s="85">
        <f ca="1">IF(ISNUMBER(CORREL(ETL_Rtn!$C129:$C188,ETL_Rtn!X129:X188)),CORREL(ETL_Rtn!$C129:$C188,ETL_Rtn!X129:X188),"")</f>
        <v>-0.90066520886272572</v>
      </c>
      <c r="AE178" s="85">
        <f ca="1">IF(ISNUMBER(CORREL(ETL_Rtn!$C129:$C188,ETL_Rtn!Y129:Y188)),CORREL(ETL_Rtn!$C129:$C188,ETL_Rtn!Y129:Y188),"")</f>
        <v>-0.97783259109756648</v>
      </c>
      <c r="AF178" s="85">
        <f ca="1">IF(ISNUMBER(CORREL(ETL_Rtn!$C129:$C188,ETL_Rtn!Z129:Z188)),CORREL(ETL_Rtn!$C129:$C188,ETL_Rtn!Z129:Z188),"")</f>
        <v>-0.98876415407193308</v>
      </c>
      <c r="AG178" s="85">
        <f ca="1">IF(ISNUMBER(CORREL(ETL_Rtn!$C129:$C188,ETL_Rtn!AA129:AA188)),CORREL(ETL_Rtn!$C129:$C188,ETL_Rtn!AA129:AA188),"")</f>
        <v>-0.99243071221108969</v>
      </c>
      <c r="AH178" s="85">
        <f ca="1">IF(ISNUMBER(CORREL(ETL_Rtn!$C129:$C188,ETL_Rtn!AB129:AB188)),CORREL(ETL_Rtn!$C129:$C188,ETL_Rtn!AB129:AB188),"")</f>
        <v>-0.99182587126355581</v>
      </c>
      <c r="AI178" s="85">
        <f ca="1">IF(ISNUMBER(CORREL(ETL_Rtn!$C129:$C188,ETL_Rtn!AC129:AC188)),CORREL(ETL_Rtn!$C129:$C188,ETL_Rtn!AC129:AC188),"")</f>
        <v>-0.98293504431328826</v>
      </c>
      <c r="AJ178" s="85">
        <f ca="1">IF(ISNUMBER(CORREL(ETL_Rtn!$C129:$C188,ETL_Rtn!AD129:AD188)),CORREL(ETL_Rtn!$C129:$C188,ETL_Rtn!AD129:AD188),"")</f>
        <v>-0.89250045126257449</v>
      </c>
      <c r="AK178" s="85">
        <f ca="1">IF(ISNUMBER(CORREL(ETL_Rtn!$C129:$C188,ETL_Rtn!AE129:AE188)),CORREL(ETL_Rtn!$C129:$C188,ETL_Rtn!AE129:AE188),"")</f>
        <v>-0.94893552185850849</v>
      </c>
      <c r="AL178" s="85">
        <f ca="1">IF(ISNUMBER(CORREL(ETL_Rtn!$C129:$C188,ETL_Rtn!AF129:AF188)),CORREL(ETL_Rtn!$C129:$C188,ETL_Rtn!AF129:AF188),"")</f>
        <v>-0.93869657662251271</v>
      </c>
      <c r="AM178" s="85">
        <f ca="1">IF(ISNUMBER(CORREL(ETL_Rtn!$C129:$C188,ETL_Rtn!AG129:AG188)),CORREL(ETL_Rtn!$C129:$C188,ETL_Rtn!AG129:AG188),"")</f>
        <v>-0.90907313973523907</v>
      </c>
      <c r="AN178" s="85">
        <f ca="1">IF(ISNUMBER(CORREL(ETL_Rtn!$C129:$C188,ETL_Rtn!AH129:AH188)),CORREL(ETL_Rtn!$C129:$C188,ETL_Rtn!AH129:AH188),"")</f>
        <v>-0.96918617602707979</v>
      </c>
      <c r="AO178" s="85">
        <f ca="1">IF(ISNUMBER(CORREL(ETL_Rtn!$C129:$C188,ETL_Rtn!AI129:AI188)),CORREL(ETL_Rtn!$C129:$C188,ETL_Rtn!AI129:AI188),"")</f>
        <v>-0.9406561864005506</v>
      </c>
      <c r="AP178" s="85">
        <f ca="1">IF(ISNUMBER(CORREL(ETL_Rtn!$C129:$C188,ETL_Rtn!AJ129:AJ188)),CORREL(ETL_Rtn!$C129:$C188,ETL_Rtn!AJ129:AJ188),"")</f>
        <v>-0.90674684497904512</v>
      </c>
      <c r="AQ178" s="85">
        <f ca="1">IF(ISNUMBER(CORREL(ETL_Rtn!$C129:$C188,ETL_Rtn!AK129:AK188)),CORREL(ETL_Rtn!$C129:$C188,ETL_Rtn!AK129:AK188),"")</f>
        <v>-0.91789087568488004</v>
      </c>
      <c r="AR178" s="85">
        <f ca="1">IF(ISNUMBER(CORREL(ETL_Rtn!$C129:$C188,ETL_Rtn!AL129:AL188)),CORREL(ETL_Rtn!$C129:$C188,ETL_Rtn!AL129:AL188),"")</f>
        <v>-0.97275760550202417</v>
      </c>
      <c r="AS178" s="85">
        <f ca="1">IF(ISNUMBER(CORREL(ETL_Rtn!$C129:$C188,ETL_Rtn!AM129:AM188)),CORREL(ETL_Rtn!$C129:$C188,ETL_Rtn!AM129:AM188),"")</f>
        <v>0.99196090576132889</v>
      </c>
      <c r="AT178" s="85">
        <f ca="1">IF(ISNUMBER(CORREL(ETL_Rtn!$C129:$C188,ETL_Rtn!AN129:AN188)),CORREL(ETL_Rtn!$C129:$C188,ETL_Rtn!AN129:AN188),"")</f>
        <v>0.99811386908387745</v>
      </c>
      <c r="AU178" s="85">
        <f ca="1">IF(ISNUMBER(CORREL(ETL_Rtn!$C129:$C188,ETL_Rtn!AO129:AO188)),CORREL(ETL_Rtn!$C129:$C188,ETL_Rtn!AO129:AO188),"")</f>
        <v>0.69499615560349104</v>
      </c>
      <c r="AV178" s="85">
        <f ca="1">IF(ISNUMBER(CORREL(ETL_Rtn!$C129:$C188,ETL_Rtn!AP129:AP188)),CORREL(ETL_Rtn!$C129:$C188,ETL_Rtn!AP129:AP188),"")</f>
        <v>0.9518380796515592</v>
      </c>
      <c r="AW178" s="85">
        <f ca="1">IF(ISNUMBER(CORREL(ETL_Rtn!$C129:$C188,ETL_Rtn!AQ129:AQ188)),CORREL(ETL_Rtn!$C129:$C188,ETL_Rtn!AQ129:AQ188),"")</f>
        <v>0.98453952296057956</v>
      </c>
      <c r="AX178" s="85">
        <f ca="1">IF(ISNUMBER(CORREL(ETL_Rtn!$C129:$C188,ETL_Rtn!AR129:AR188)),CORREL(ETL_Rtn!$C129:$C188,ETL_Rtn!AR129:AR188),"")</f>
        <v>0.94376998116236199</v>
      </c>
      <c r="AY178" s="85">
        <f ca="1">IF(ISNUMBER(CORREL(ETL_Rtn!$C129:$C188,ETL_Rtn!AS129:AS188)),CORREL(ETL_Rtn!$C129:$C188,ETL_Rtn!AS129:AS188),"")</f>
        <v>-0.9117041941407521</v>
      </c>
      <c r="AZ178" s="85">
        <f ca="1">IF(ISNUMBER(CORREL(ETL_Rtn!$C129:$C188,ETL_Rtn!AT129:AT188)),CORREL(ETL_Rtn!$C129:$C188,ETL_Rtn!AT129:AT188),"")</f>
        <v>-0.55765009018271483</v>
      </c>
      <c r="BA178" s="85">
        <f ca="1">IF(ISNUMBER(CORREL(ETL_Rtn!$C129:$C188,ETL_Rtn!AU129:AU188)),CORREL(ETL_Rtn!$C129:$C188,ETL_Rtn!AU129:AU188),"")</f>
        <v>-0.90242039599304968</v>
      </c>
      <c r="BB178" s="85">
        <f ca="1">IF(ISNUMBER(CORREL(ETL_Rtn!$C129:$C188,ETL_Rtn!AV129:AV188)),CORREL(ETL_Rtn!$C129:$C188,ETL_Rtn!AV129:AV188),"")</f>
        <v>-0.83609551483698641</v>
      </c>
      <c r="BC178" s="85">
        <f ca="1">IF(ISNUMBER(CORREL(ETL_Rtn!$C129:$C188,ETL_Rtn!AW129:AW188)),CORREL(ETL_Rtn!$C129:$C188,ETL_Rtn!AW129:AW188),"")</f>
        <v>-0.96891305348415846</v>
      </c>
      <c r="BD178" s="85">
        <f ca="1">IF(ISNUMBER(CORREL(ETL_Rtn!$C129:$C188,ETL_Rtn!AX129:AX188)),CORREL(ETL_Rtn!$C129:$C188,ETL_Rtn!AX129:AX188),"")</f>
        <v>0.73300129342784348</v>
      </c>
      <c r="BE178" s="85">
        <f ca="1">IF(ISNUMBER(CORREL(ETL_Rtn!$C129:$C188,ETL_Rtn!AY129:AY188)),CORREL(ETL_Rtn!$C129:$C188,ETL_Rtn!AY129:AY188),"")</f>
        <v>-0.65329093515680592</v>
      </c>
      <c r="BF178" s="85">
        <f ca="1">IF(ISNUMBER(CORREL(ETL_Rtn!$C129:$C188,ETL_Rtn!AZ129:AZ188)),CORREL(ETL_Rtn!$C129:$C188,ETL_Rtn!AZ129:AZ188),"")</f>
        <v>-0.5968626026609184</v>
      </c>
      <c r="BG178" s="85">
        <f ca="1">IF(ISNUMBER(CORREL(ETL_Rtn!$C129:$C188,ETL_Rtn!BA129:BA188)),CORREL(ETL_Rtn!$C129:$C188,ETL_Rtn!BA129:BA188),"")</f>
        <v>-0.54620984309868525</v>
      </c>
      <c r="BH178" s="85">
        <f ca="1">IF(ISNUMBER(CORREL(ETL_Rtn!$C129:$C188,ETL_Rtn!BB129:BB188)),CORREL(ETL_Rtn!$C129:$C188,ETL_Rtn!BB129:BB188),"")</f>
        <v>-0.72558547269265405</v>
      </c>
      <c r="BI178" s="85">
        <f ca="1">IF(ISNUMBER(CORREL(ETL_Rtn!$C129:$C188,ETL_Rtn!BC129:BC188)),CORREL(ETL_Rtn!$C129:$C188,ETL_Rtn!BC129:BC188),"")</f>
        <v>-0.97992714639650047</v>
      </c>
      <c r="BJ178" s="85">
        <f ca="1">IF(ISNUMBER(CORREL(ETL_Rtn!$C129:$C188,ETL_Rtn!BD129:BD188)),CORREL(ETL_Rtn!$C129:$C188,ETL_Rtn!BD129:BD188),"")</f>
        <v>-0.9536425336819091</v>
      </c>
      <c r="BK178" s="85">
        <f ca="1">IF(ISNUMBER(CORREL(ETL_Rtn!$C129:$C188,ETL_Rtn!BE129:BE188)),CORREL(ETL_Rtn!$C129:$C188,ETL_Rtn!BE129:BE188),"")</f>
        <v>0.80636726465042985</v>
      </c>
      <c r="BL178" s="85">
        <f ca="1">IF(ISNUMBER(CORREL(ETL_Rtn!$C129:$C188,ETL_Rtn!BF129:BF188)),CORREL(ETL_Rtn!$C129:$C188,ETL_Rtn!BF129:BF188),"")</f>
        <v>-0.13473880426167539</v>
      </c>
      <c r="BM178" s="85">
        <f ca="1">IF(ISNUMBER(CORREL(ETL_Rtn!$C129:$C188,ETL_Rtn!BG129:BG188)),CORREL(ETL_Rtn!$C129:$C188,ETL_Rtn!BG129:BG188),"")</f>
        <v>-0.94874043192599122</v>
      </c>
      <c r="BN178" s="85">
        <f ca="1">IF(ISNUMBER(CORREL(ETL_Rtn!$C129:$C188,ETL_Rtn!BH129:BH188)),CORREL(ETL_Rtn!$C129:$C188,ETL_Rtn!BH129:BH188),"")</f>
        <v>-0.56731002469127922</v>
      </c>
      <c r="BO178" s="85">
        <f ca="1">IF(ISNUMBER(CORREL(ETL_Rtn!$C129:$C188,ETL_Rtn!BI129:BI188)),CORREL(ETL_Rtn!$C129:$C188,ETL_Rtn!BI129:BI188),"")</f>
        <v>-0.71586020362507774</v>
      </c>
      <c r="BP178" s="85">
        <f ca="1">IF(ISNUMBER(CORREL(ETL_Rtn!$C129:$C188,ETL_Rtn!BJ129:BJ188)),CORREL(ETL_Rtn!$C129:$C188,ETL_Rtn!BJ129:BJ188),"")</f>
        <v>-0.96544579204901648</v>
      </c>
      <c r="BQ178" s="85">
        <f ca="1">IF(ISNUMBER(CORREL(ETL_Rtn!$C129:$C188,ETL_Rtn!BK129:BK188)),CORREL(ETL_Rtn!$C129:$C188,ETL_Rtn!BK129:BK188),"")</f>
        <v>0.59597392216014056</v>
      </c>
      <c r="BR178" s="85">
        <f ca="1">IF(ISNUMBER(CORREL(ETL_Rtn!$C129:$C188,ETL_Rtn!BL129:BL188)),CORREL(ETL_Rtn!$C129:$C188,ETL_Rtn!BL129:BL188),"")</f>
        <v>0.93907537249662532</v>
      </c>
      <c r="BS178" s="85">
        <f ca="1">IF(ISNUMBER(CORREL(ETL_Rtn!$C129:$C188,ETL_Rtn!BM129:BM188)),CORREL(ETL_Rtn!$C129:$C188,ETL_Rtn!BM129:BM188),"")</f>
        <v>-0.47622911072628421</v>
      </c>
      <c r="BT178" s="85">
        <f ca="1">IF(ISNUMBER(CORREL(ETL_Rtn!$C129:$C188,ETL_Rtn!BN129:BN188)),CORREL(ETL_Rtn!$C129:$C188,ETL_Rtn!BN129:BN188),"")</f>
        <v>0.93092642578352858</v>
      </c>
      <c r="BU178" s="85">
        <f ca="1">IF(ISNUMBER(CORREL(ETL_Rtn!$C129:$C188,ETL_Rtn!BO129:BO188)),CORREL(ETL_Rtn!$C129:$C188,ETL_Rtn!BO129:BO188),"")</f>
        <v>0.99693690421084502</v>
      </c>
      <c r="BV178" s="85">
        <f ca="1">IF(ISNUMBER(CORREL(ETL_Rtn!$C129:$C188,ETL_Rtn!BP129:BP188)),CORREL(ETL_Rtn!$C129:$C188,ETL_Rtn!BP129:BP188),"")</f>
        <v>0.70286330056412416</v>
      </c>
      <c r="BW178" s="85">
        <f ca="1">IF(ISNUMBER(CORREL(ETL_Rtn!$C129:$C188,ETL_Rtn!BQ129:BQ188)),CORREL(ETL_Rtn!$C129:$C188,ETL_Rtn!BQ129:BQ188),"")</f>
        <v>-0.36193631767376067</v>
      </c>
      <c r="BY178" s="85">
        <f ca="1">VLOOKUP($E178,ETL_Price!$B$5:$CB$187,Main!BY$51,0)</f>
        <v>2507.04</v>
      </c>
      <c r="BZ178" s="85">
        <f ca="1">VLOOKUP($E178,ETL_Price!$B$5:$CB$187,Main!BZ$51,0)</f>
        <v>3555.17</v>
      </c>
      <c r="CA178" s="85">
        <f ca="1">VLOOKUP($E178,ETL_Price!$B$5:$CB$187,Main!CA$51,0)</f>
        <v>73796.710000000006</v>
      </c>
      <c r="CB178" s="85">
        <f ca="1">VLOOKUP($E178,ETL_Price!$B$5:$CB$187,Main!CB$51,0)</f>
        <v>20267.05</v>
      </c>
      <c r="CC178" s="85">
        <f ca="1">VLOOKUP($E178,ETL_Price!$B$5:$CB$187,Main!CC$51,0)</f>
        <v>27642.43</v>
      </c>
      <c r="CD178" s="85">
        <f ca="1">VLOOKUP($E178,ETL_Price!$B$5:$CB$187,Main!CD$51,0)</f>
        <v>11035.78</v>
      </c>
      <c r="CE178" s="85">
        <f ca="1">VLOOKUP($E178,ETL_Price!$B$5:$CB$187,Main!CE$51,0)</f>
        <v>2040.91</v>
      </c>
      <c r="CF178" s="85">
        <f ca="1">VLOOKUP($E178,ETL_Price!$B$5:$CB$187,Main!CF$51,0)</f>
        <v>2316.04</v>
      </c>
      <c r="CG178" s="85">
        <f ca="1">VLOOKUP($E178,ETL_Price!$B$5:$CB$187,Main!CG$51,0)</f>
        <v>210.61099999999999</v>
      </c>
      <c r="CH178" s="85">
        <f ca="1">VLOOKUP($E178,ETL_Price!$B$5:$CB$187,Main!CH$51,0)</f>
        <v>258.52999999999997</v>
      </c>
      <c r="CI178" s="85">
        <f ca="1">VLOOKUP($E178,ETL_Price!$B$5:$CB$187,Main!CI$51,0)</f>
        <v>247.97</v>
      </c>
      <c r="CJ178" s="85">
        <f ca="1">VLOOKUP($E178,ETL_Price!$B$5:$CB$187,Main!CJ$51,0)</f>
        <v>221.99</v>
      </c>
      <c r="CK178" s="85">
        <f ca="1">VLOOKUP($E178,ETL_Price!$B$5:$CB$187,Main!CK$51,0)</f>
        <v>225.39269999999999</v>
      </c>
      <c r="CL178" s="85">
        <f ca="1">VLOOKUP($E178,ETL_Price!$B$5:$CB$187,Main!CL$51,0)</f>
        <v>224.33750000000001</v>
      </c>
      <c r="CM178" s="85">
        <f ca="1">VLOOKUP($E178,ETL_Price!$B$5:$CB$187,Main!CM$51,0)</f>
        <v>120.0421</v>
      </c>
      <c r="CN178" s="85">
        <f ca="1">VLOOKUP($E178,ETL_Price!$B$5:$CB$187,Main!CN$51,0)</f>
        <v>202.1985</v>
      </c>
      <c r="CO178" s="85">
        <f ca="1">VLOOKUP($E178,ETL_Price!$B$5:$CB$187,Main!CO$51,0)</f>
        <v>70.23</v>
      </c>
      <c r="CP178" s="85">
        <f ca="1">VLOOKUP($E178,ETL_Price!$B$5:$CB$187,Main!CP$51,0)</f>
        <v>128.16</v>
      </c>
      <c r="CQ178" s="85">
        <f ca="1">VLOOKUP($E178,ETL_Price!$B$5:$CB$187,Main!CQ$51,0)</f>
        <v>478.47649999999999</v>
      </c>
      <c r="CR178" s="85">
        <f ca="1">VLOOKUP($E178,ETL_Price!$B$5:$CB$187,Main!CR$51,0)</f>
        <v>215.8973</v>
      </c>
      <c r="CS178" s="85">
        <f ca="1">VLOOKUP($E178,ETL_Price!$B$5:$CB$187,Main!CS$51,0)</f>
        <v>253.40299999999999</v>
      </c>
      <c r="CT178" s="85">
        <f ca="1">VLOOKUP($E178,ETL_Price!$B$5:$CB$187,Main!CT$51,0)</f>
        <v>2036.98</v>
      </c>
      <c r="CU178" s="85">
        <f ca="1">VLOOKUP($E178,ETL_Price!$B$5:$CB$187,Main!CU$51,0)</f>
        <v>2197.9899999999998</v>
      </c>
      <c r="CV178" s="85">
        <f ca="1">VLOOKUP($E178,ETL_Price!$B$5:$CB$187,Main!CV$51,0)</f>
        <v>2861.68</v>
      </c>
      <c r="CW178" s="85">
        <f ca="1">VLOOKUP($E178,ETL_Price!$B$5:$CB$187,Main!CW$51,0)</f>
        <v>149.41</v>
      </c>
      <c r="CX178" s="85">
        <f ca="1">VLOOKUP($E178,ETL_Price!$B$5:$CB$187,Main!CX$51,0)</f>
        <v>1294.5030999999999</v>
      </c>
      <c r="CY178" s="85">
        <f ca="1">VLOOKUP($E178,ETL_Price!$B$5:$CB$187,Main!CY$51,0)</f>
        <v>213.904</v>
      </c>
      <c r="CZ178" s="85">
        <f ca="1">VLOOKUP($E178,ETL_Price!$B$5:$CB$187,Main!CZ$51,0)</f>
        <v>190.80459999999999</v>
      </c>
      <c r="DA178" s="85">
        <f ca="1">VLOOKUP($E178,ETL_Price!$B$5:$CB$187,Main!DA$51,0)</f>
        <v>285.38200000000001</v>
      </c>
      <c r="DB178" s="85">
        <f ca="1">VLOOKUP($E178,ETL_Price!$B$5:$CB$187,Main!DB$51,0)</f>
        <v>203.22900000000001</v>
      </c>
      <c r="DC178" s="85">
        <f ca="1">VLOOKUP($E178,ETL_Price!$B$5:$CB$187,Main!DC$51,0)</f>
        <v>203.1413</v>
      </c>
      <c r="DD178" s="85">
        <f ca="1">VLOOKUP($E178,ETL_Price!$B$5:$CB$187,Main!DD$51,0)</f>
        <v>224.5934</v>
      </c>
      <c r="DE178" s="85">
        <f ca="1">VLOOKUP($E178,ETL_Price!$B$5:$CB$187,Main!DE$51,0)</f>
        <v>218.78229999999999</v>
      </c>
      <c r="DF178" s="85">
        <f ca="1">VLOOKUP($E178,ETL_Price!$B$5:$CB$187,Main!DF$51,0)</f>
        <v>283.79849999999999</v>
      </c>
      <c r="DG178" s="85">
        <f ca="1">VLOOKUP($E178,ETL_Price!$B$5:$CB$187,Main!DG$51,0)</f>
        <v>2.3102999999999998</v>
      </c>
      <c r="DH178" s="85">
        <f ca="1">VLOOKUP($E178,ETL_Price!$B$5:$CB$187,Main!DH$51,0)</f>
        <v>0.46800000000000003</v>
      </c>
      <c r="DI178" s="85">
        <f ca="1">VLOOKUP($E178,ETL_Price!$B$5:$CB$187,Main!DI$51,0)</f>
        <v>1.8052000000000001</v>
      </c>
      <c r="DJ178" s="85">
        <f ca="1">VLOOKUP($E178,ETL_Price!$B$5:$CB$187,Main!DJ$51,0)</f>
        <v>1.8726</v>
      </c>
      <c r="DK178" s="85">
        <f ca="1">VLOOKUP($E178,ETL_Price!$B$5:$CB$187,Main!DK$51,0)</f>
        <v>2.2726000000000002</v>
      </c>
      <c r="DL178" s="85">
        <f ca="1">VLOOKUP($E178,ETL_Price!$B$5:$CB$187,Main!DL$51,0)</f>
        <v>1.246</v>
      </c>
      <c r="DM178" s="85">
        <f ca="1">VLOOKUP($E178,ETL_Price!$B$5:$CB$187,Main!DM$51,0)</f>
        <v>29.472300000000001</v>
      </c>
      <c r="DN178" s="85">
        <f ca="1">VLOOKUP($E178,ETL_Price!$B$5:$CB$187,Main!DN$51,0)</f>
        <v>-4.08</v>
      </c>
      <c r="DO178" s="85">
        <f ca="1">VLOOKUP($E178,ETL_Price!$B$5:$CB$187,Main!DO$51,0)</f>
        <v>254.62700000000001</v>
      </c>
      <c r="DP178" s="85">
        <f ca="1">VLOOKUP($E178,ETL_Price!$B$5:$CB$187,Main!DP$51,0)</f>
        <v>135.77099999999999</v>
      </c>
      <c r="DQ178" s="85">
        <f ca="1">VLOOKUP($E178,ETL_Price!$B$5:$CB$187,Main!DQ$51,0)</f>
        <v>57.472000000000001</v>
      </c>
      <c r="DR178" s="85">
        <f ca="1">VLOOKUP($E178,ETL_Price!$B$5:$CB$187,Main!DR$51,0)</f>
        <v>332.95499999999998</v>
      </c>
      <c r="DS178" s="85">
        <f ca="1">VLOOKUP($E178,ETL_Price!$B$5:$CB$187,Main!DS$51,0)</f>
        <v>189.309</v>
      </c>
      <c r="DT178" s="85">
        <f ca="1">VLOOKUP($E178,ETL_Price!$B$5:$CB$187,Main!DT$51,0)</f>
        <v>227.9128</v>
      </c>
      <c r="DU178" s="85">
        <f ca="1">VLOOKUP($E178,ETL_Price!$B$5:$CB$187,Main!DU$51,0)</f>
        <v>164.53380000000001</v>
      </c>
      <c r="DV178" s="85">
        <f ca="1">VLOOKUP($E178,ETL_Price!$B$5:$CB$187,Main!DV$51,0)</f>
        <v>441.67500000000001</v>
      </c>
      <c r="DW178" s="85">
        <f ca="1">VLOOKUP($E178,ETL_Price!$B$5:$CB$187,Main!DW$51,0)</f>
        <v>9.8699999999999992</v>
      </c>
      <c r="DX178" s="85">
        <f ca="1">VLOOKUP($E178,ETL_Price!$B$5:$CB$187,Main!DX$51,0)</f>
        <v>17.239999999999998</v>
      </c>
      <c r="DY178" s="85">
        <f ca="1">VLOOKUP($E178,ETL_Price!$B$5:$CB$187,Main!DY$51,0)</f>
        <v>8.57</v>
      </c>
      <c r="DZ178" s="85">
        <f ca="1">VLOOKUP($E178,ETL_Price!$B$5:$CB$187,Main!DZ$51,0)</f>
        <v>5.22</v>
      </c>
      <c r="EA178" s="85">
        <f ca="1">VLOOKUP($E178,ETL_Price!$B$5:$CB$187,Main!EA$51,0)</f>
        <v>1284.0999999999999</v>
      </c>
      <c r="EB178" s="85">
        <f ca="1">VLOOKUP($E178,ETL_Price!$B$5:$CB$187,Main!EB$51,0)</f>
        <v>16.748000000000001</v>
      </c>
      <c r="EC178" s="85">
        <f ca="1">VLOOKUP($E178,ETL_Price!$B$5:$CB$187,Main!EC$51,0)</f>
        <v>52.14</v>
      </c>
      <c r="ED178" s="85">
        <f ca="1">VLOOKUP($E178,ETL_Price!$B$5:$CB$187,Main!ED$51,0)</f>
        <v>6.6398000000000001</v>
      </c>
      <c r="EE178" s="85">
        <f ca="1">VLOOKUP($E178,ETL_Price!$B$5:$CB$187,Main!EE$51,0)</f>
        <v>107.24</v>
      </c>
      <c r="EF178" s="85">
        <f ca="1">VLOOKUP($E178,ETL_Price!$B$5:$CB$187,Main!EF$51,0)</f>
        <v>1.1745000000000001</v>
      </c>
      <c r="EG178" s="85">
        <f ca="1">VLOOKUP($E178,ETL_Price!$B$5:$CB$187,Main!EG$51,0)</f>
        <v>1.3387</v>
      </c>
      <c r="EH178" s="85">
        <f ca="1">VLOOKUP($E178,ETL_Price!$B$5:$CB$187,Main!EH$51,0)</f>
        <v>112.84</v>
      </c>
      <c r="EI178" s="85">
        <f ca="1">VLOOKUP($E178,ETL_Price!$B$5:$CB$187,Main!EI$51,0)</f>
        <v>58.194499999999998</v>
      </c>
      <c r="EJ178" s="85">
        <f ca="1">VLOOKUP($E178,ETL_Price!$B$5:$CB$187,Main!EJ$51,0)</f>
        <v>13.5884</v>
      </c>
      <c r="EK178" s="85">
        <f ca="1">VLOOKUP($E178,ETL_Price!$B$5:$CB$187,Main!EK$51,0)</f>
        <v>3.1928999999999998</v>
      </c>
    </row>
    <row r="179" spans="3:141">
      <c r="C179" s="85">
        <f>MATCH(E179,ETL_Price!$B$5:$B$187,0)</f>
        <v>126</v>
      </c>
      <c r="E179" s="119">
        <f>IF(ISNUMBER(Equities!$C131),Equities!B131,"")</f>
        <v>43004</v>
      </c>
      <c r="F179" s="120">
        <f ca="1">IF(ISNUMBER(OFFSET(INDIRECT($F$50),Main!$C179,1)),OFFSET(INDIRECT($F$50),Main!$C179,1)/100,"")</f>
        <v>0.139042</v>
      </c>
      <c r="G179" s="120">
        <f ca="1">IF(ISNUMBER(VLOOKUP($E179,ETL_Price!$B$5:$DV$187,G$50,0)),VLOOKUP($E179,ETL_Price!$B$5:$DV$187,G$50,0)/100,"")</f>
        <v>7.400000000000001E-2</v>
      </c>
      <c r="H179" s="120">
        <f ca="1">IF(ISNUMBER(VLOOKUP($E179,ETL_Price!$B$5:$DV$187,H$50,0)),VLOOKUP($E179,ETL_Price!$B$5:$DV$187,H$50,0)/100,"")</f>
        <v>0.1144</v>
      </c>
      <c r="I179" s="120">
        <f ca="1">IF(ISNUMBER(VLOOKUP($E179,ETL_Price!$B$5:$DV$187,I$50,0)),VLOOKUP($E179,ETL_Price!$B$5:$DV$187,I$50,0)/100,"")</f>
        <v>0.14319999999999999</v>
      </c>
      <c r="K179" s="85">
        <f ca="1">IF(ISNUMBER(CORREL(ETL_Rtn!$C130:$C189,ETL_Rtn!E130:E189)),CORREL(ETL_Rtn!$C130:$C189,ETL_Rtn!E130:E189),"")</f>
        <v>1</v>
      </c>
      <c r="L179" s="85">
        <f ca="1">IF(ISNUMBER(CORREL(ETL_Rtn!$C130:$C189,ETL_Rtn!F130:F189)),CORREL(ETL_Rtn!$C130:$C189,ETL_Rtn!F130:F189),"")</f>
        <v>1</v>
      </c>
      <c r="M179" s="85">
        <f ca="1">IF(ISNUMBER(CORREL(ETL_Rtn!$C130:$C189,ETL_Rtn!G130:G189)),CORREL(ETL_Rtn!$C130:$C189,ETL_Rtn!G130:G189),"")</f>
        <v>1</v>
      </c>
      <c r="N179" s="85">
        <f ca="1">IF(ISNUMBER(CORREL(ETL_Rtn!$C130:$C189,ETL_Rtn!H130:H189)),CORREL(ETL_Rtn!$C130:$C189,ETL_Rtn!H130:H189),"")</f>
        <v>-1</v>
      </c>
      <c r="O179" s="85">
        <f ca="1">IF(ISNUMBER(CORREL(ETL_Rtn!$C130:$C189,ETL_Rtn!I130:I189)),CORREL(ETL_Rtn!$C130:$C189,ETL_Rtn!I130:I189),"")</f>
        <v>1</v>
      </c>
      <c r="P179" s="85">
        <f ca="1">IF(ISNUMBER(CORREL(ETL_Rtn!$C130:$C189,ETL_Rtn!J130:J189)),CORREL(ETL_Rtn!$C130:$C189,ETL_Rtn!J130:J189),"")</f>
        <v>1</v>
      </c>
      <c r="Q179" s="85">
        <f ca="1">IF(ISNUMBER(CORREL(ETL_Rtn!$C130:$C189,ETL_Rtn!K130:K189)),CORREL(ETL_Rtn!$C130:$C189,ETL_Rtn!K130:K189),"")</f>
        <v>1</v>
      </c>
      <c r="R179" s="85">
        <f ca="1">IF(ISNUMBER(CORREL(ETL_Rtn!$C130:$C189,ETL_Rtn!L130:L189)),CORREL(ETL_Rtn!$C130:$C189,ETL_Rtn!L130:L189),"")</f>
        <v>1</v>
      </c>
      <c r="S179" s="85">
        <f ca="1">IF(ISNUMBER(CORREL(ETL_Rtn!$C130:$C189,ETL_Rtn!M130:M189)),CORREL(ETL_Rtn!$C130:$C189,ETL_Rtn!M130:M189),"")</f>
        <v>-1</v>
      </c>
      <c r="T179" s="85">
        <f ca="1">IF(ISNUMBER(CORREL(ETL_Rtn!$C130:$C189,ETL_Rtn!N130:N189)),CORREL(ETL_Rtn!$C130:$C189,ETL_Rtn!N130:N189),"")</f>
        <v>-1</v>
      </c>
      <c r="U179" s="85">
        <f ca="1">IF(ISNUMBER(CORREL(ETL_Rtn!$C130:$C189,ETL_Rtn!O130:O189)),CORREL(ETL_Rtn!$C130:$C189,ETL_Rtn!O130:O189),"")</f>
        <v>-1</v>
      </c>
      <c r="V179" s="85">
        <f ca="1">IF(ISNUMBER(CORREL(ETL_Rtn!$C130:$C189,ETL_Rtn!P130:P189)),CORREL(ETL_Rtn!$C130:$C189,ETL_Rtn!P130:P189),"")</f>
        <v>-1</v>
      </c>
      <c r="W179" s="85">
        <f ca="1">IF(ISNUMBER(CORREL(ETL_Rtn!$C130:$C189,ETL_Rtn!Q130:Q189)),CORREL(ETL_Rtn!$C130:$C189,ETL_Rtn!Q130:Q189),"")</f>
        <v>-1</v>
      </c>
      <c r="X179" s="85">
        <f ca="1">IF(ISNUMBER(CORREL(ETL_Rtn!$C130:$C189,ETL_Rtn!R130:R189)),CORREL(ETL_Rtn!$C130:$C189,ETL_Rtn!R130:R189),"")</f>
        <v>-1</v>
      </c>
      <c r="Y179" s="85">
        <f ca="1">IF(ISNUMBER(CORREL(ETL_Rtn!$C130:$C189,ETL_Rtn!S130:S189)),CORREL(ETL_Rtn!$C130:$C189,ETL_Rtn!S130:S189),"")</f>
        <v>1</v>
      </c>
      <c r="Z179" s="85">
        <f ca="1">IF(ISNUMBER(CORREL(ETL_Rtn!$C130:$C189,ETL_Rtn!T130:T189)),CORREL(ETL_Rtn!$C130:$C189,ETL_Rtn!T130:T189),"")</f>
        <v>1</v>
      </c>
      <c r="AA179" s="85">
        <f ca="1">IF(ISNUMBER(CORREL(ETL_Rtn!$C130:$C189,ETL_Rtn!U130:U189)),CORREL(ETL_Rtn!$C130:$C189,ETL_Rtn!U130:U189),"")</f>
        <v>-1</v>
      </c>
      <c r="AB179" s="85">
        <f ca="1">IF(ISNUMBER(CORREL(ETL_Rtn!$C130:$C189,ETL_Rtn!V130:V189)),CORREL(ETL_Rtn!$C130:$C189,ETL_Rtn!V130:V189),"")</f>
        <v>-1</v>
      </c>
      <c r="AC179" s="85">
        <f ca="1">IF(ISNUMBER(CORREL(ETL_Rtn!$C130:$C189,ETL_Rtn!W130:W189)),CORREL(ETL_Rtn!$C130:$C189,ETL_Rtn!W130:W189),"")</f>
        <v>-1</v>
      </c>
      <c r="AD179" s="85">
        <f ca="1">IF(ISNUMBER(CORREL(ETL_Rtn!$C130:$C189,ETL_Rtn!X130:X189)),CORREL(ETL_Rtn!$C130:$C189,ETL_Rtn!X130:X189),"")</f>
        <v>-1</v>
      </c>
      <c r="AE179" s="85">
        <f ca="1">IF(ISNUMBER(CORREL(ETL_Rtn!$C130:$C189,ETL_Rtn!Y130:Y189)),CORREL(ETL_Rtn!$C130:$C189,ETL_Rtn!Y130:Y189),"")</f>
        <v>-1</v>
      </c>
      <c r="AF179" s="85">
        <f ca="1">IF(ISNUMBER(CORREL(ETL_Rtn!$C130:$C189,ETL_Rtn!Z130:Z189)),CORREL(ETL_Rtn!$C130:$C189,ETL_Rtn!Z130:Z189),"")</f>
        <v>-1</v>
      </c>
      <c r="AG179" s="85">
        <f ca="1">IF(ISNUMBER(CORREL(ETL_Rtn!$C130:$C189,ETL_Rtn!AA130:AA189)),CORREL(ETL_Rtn!$C130:$C189,ETL_Rtn!AA130:AA189),"")</f>
        <v>-1</v>
      </c>
      <c r="AH179" s="85">
        <f ca="1">IF(ISNUMBER(CORREL(ETL_Rtn!$C130:$C189,ETL_Rtn!AB130:AB189)),CORREL(ETL_Rtn!$C130:$C189,ETL_Rtn!AB130:AB189),"")</f>
        <v>-1</v>
      </c>
      <c r="AI179" s="85">
        <f ca="1">IF(ISNUMBER(CORREL(ETL_Rtn!$C130:$C189,ETL_Rtn!AC130:AC189)),CORREL(ETL_Rtn!$C130:$C189,ETL_Rtn!AC130:AC189),"")</f>
        <v>-1</v>
      </c>
      <c r="AJ179" s="85">
        <f ca="1">IF(ISNUMBER(CORREL(ETL_Rtn!$C130:$C189,ETL_Rtn!AD130:AD189)),CORREL(ETL_Rtn!$C130:$C189,ETL_Rtn!AD130:AD189),"")</f>
        <v>-1</v>
      </c>
      <c r="AK179" s="85">
        <f ca="1">IF(ISNUMBER(CORREL(ETL_Rtn!$C130:$C189,ETL_Rtn!AE130:AE189)),CORREL(ETL_Rtn!$C130:$C189,ETL_Rtn!AE130:AE189),"")</f>
        <v>-1</v>
      </c>
      <c r="AL179" s="85">
        <f ca="1">IF(ISNUMBER(CORREL(ETL_Rtn!$C130:$C189,ETL_Rtn!AF130:AF189)),CORREL(ETL_Rtn!$C130:$C189,ETL_Rtn!AF130:AF189),"")</f>
        <v>-1</v>
      </c>
      <c r="AM179" s="85">
        <f ca="1">IF(ISNUMBER(CORREL(ETL_Rtn!$C130:$C189,ETL_Rtn!AG130:AG189)),CORREL(ETL_Rtn!$C130:$C189,ETL_Rtn!AG130:AG189),"")</f>
        <v>-1</v>
      </c>
      <c r="AN179" s="85">
        <f ca="1">IF(ISNUMBER(CORREL(ETL_Rtn!$C130:$C189,ETL_Rtn!AH130:AH189)),CORREL(ETL_Rtn!$C130:$C189,ETL_Rtn!AH130:AH189),"")</f>
        <v>-1</v>
      </c>
      <c r="AO179" s="85">
        <f ca="1">IF(ISNUMBER(CORREL(ETL_Rtn!$C130:$C189,ETL_Rtn!AI130:AI189)),CORREL(ETL_Rtn!$C130:$C189,ETL_Rtn!AI130:AI189),"")</f>
        <v>-1</v>
      </c>
      <c r="AP179" s="85">
        <f ca="1">IF(ISNUMBER(CORREL(ETL_Rtn!$C130:$C189,ETL_Rtn!AJ130:AJ189)),CORREL(ETL_Rtn!$C130:$C189,ETL_Rtn!AJ130:AJ189),"")</f>
        <v>-1</v>
      </c>
      <c r="AQ179" s="85">
        <f ca="1">IF(ISNUMBER(CORREL(ETL_Rtn!$C130:$C189,ETL_Rtn!AK130:AK189)),CORREL(ETL_Rtn!$C130:$C189,ETL_Rtn!AK130:AK189),"")</f>
        <v>-1</v>
      </c>
      <c r="AR179" s="85">
        <f ca="1">IF(ISNUMBER(CORREL(ETL_Rtn!$C130:$C189,ETL_Rtn!AL130:AL189)),CORREL(ETL_Rtn!$C130:$C189,ETL_Rtn!AL130:AL189),"")</f>
        <v>-1</v>
      </c>
      <c r="AS179" s="85">
        <f ca="1">IF(ISNUMBER(CORREL(ETL_Rtn!$C130:$C189,ETL_Rtn!AM130:AM189)),CORREL(ETL_Rtn!$C130:$C189,ETL_Rtn!AM130:AM189),"")</f>
        <v>1</v>
      </c>
      <c r="AT179" s="85">
        <f ca="1">IF(ISNUMBER(CORREL(ETL_Rtn!$C130:$C189,ETL_Rtn!AN130:AN189)),CORREL(ETL_Rtn!$C130:$C189,ETL_Rtn!AN130:AN189),"")</f>
        <v>1</v>
      </c>
      <c r="AU179" s="85">
        <f ca="1">IF(ISNUMBER(CORREL(ETL_Rtn!$C130:$C189,ETL_Rtn!AO130:AO189)),CORREL(ETL_Rtn!$C130:$C189,ETL_Rtn!AO130:AO189),"")</f>
        <v>-1</v>
      </c>
      <c r="AV179" s="85">
        <f ca="1">IF(ISNUMBER(CORREL(ETL_Rtn!$C130:$C189,ETL_Rtn!AP130:AP189)),CORREL(ETL_Rtn!$C130:$C189,ETL_Rtn!AP130:AP189),"")</f>
        <v>1</v>
      </c>
      <c r="AW179" s="85">
        <f ca="1">IF(ISNUMBER(CORREL(ETL_Rtn!$C130:$C189,ETL_Rtn!AQ130:AQ189)),CORREL(ETL_Rtn!$C130:$C189,ETL_Rtn!AQ130:AQ189),"")</f>
        <v>1</v>
      </c>
      <c r="AX179" s="85">
        <f ca="1">IF(ISNUMBER(CORREL(ETL_Rtn!$C130:$C189,ETL_Rtn!AR130:AR189)),CORREL(ETL_Rtn!$C130:$C189,ETL_Rtn!AR130:AR189),"")</f>
        <v>1</v>
      </c>
      <c r="AY179" s="85">
        <f ca="1">IF(ISNUMBER(CORREL(ETL_Rtn!$C130:$C189,ETL_Rtn!AS130:AS189)),CORREL(ETL_Rtn!$C130:$C189,ETL_Rtn!AS130:AS189),"")</f>
        <v>-1</v>
      </c>
      <c r="AZ179" s="85">
        <f ca="1">IF(ISNUMBER(CORREL(ETL_Rtn!$C130:$C189,ETL_Rtn!AT130:AT189)),CORREL(ETL_Rtn!$C130:$C189,ETL_Rtn!AT130:AT189),"")</f>
        <v>1</v>
      </c>
      <c r="BA179" s="85">
        <f ca="1">IF(ISNUMBER(CORREL(ETL_Rtn!$C130:$C189,ETL_Rtn!AU130:AU189)),CORREL(ETL_Rtn!$C130:$C189,ETL_Rtn!AU130:AU189),"")</f>
        <v>-1</v>
      </c>
      <c r="BB179" s="85">
        <f ca="1">IF(ISNUMBER(CORREL(ETL_Rtn!$C130:$C189,ETL_Rtn!AV130:AV189)),CORREL(ETL_Rtn!$C130:$C189,ETL_Rtn!AV130:AV189),"")</f>
        <v>1</v>
      </c>
      <c r="BC179" s="85">
        <f ca="1">IF(ISNUMBER(CORREL(ETL_Rtn!$C130:$C189,ETL_Rtn!AW130:AW189)),CORREL(ETL_Rtn!$C130:$C189,ETL_Rtn!AW130:AW189),"")</f>
        <v>-1</v>
      </c>
      <c r="BD179" s="85">
        <f ca="1">IF(ISNUMBER(CORREL(ETL_Rtn!$C130:$C189,ETL_Rtn!AX130:AX189)),CORREL(ETL_Rtn!$C130:$C189,ETL_Rtn!AX130:AX189),"")</f>
        <v>-1</v>
      </c>
      <c r="BE179" s="85">
        <f ca="1">IF(ISNUMBER(CORREL(ETL_Rtn!$C130:$C189,ETL_Rtn!AY130:AY189)),CORREL(ETL_Rtn!$C130:$C189,ETL_Rtn!AY130:AY189),"")</f>
        <v>-1</v>
      </c>
      <c r="BF179" s="85">
        <f ca="1">IF(ISNUMBER(CORREL(ETL_Rtn!$C130:$C189,ETL_Rtn!AZ130:AZ189)),CORREL(ETL_Rtn!$C130:$C189,ETL_Rtn!AZ130:AZ189),"")</f>
        <v>1</v>
      </c>
      <c r="BG179" s="85">
        <f ca="1">IF(ISNUMBER(CORREL(ETL_Rtn!$C130:$C189,ETL_Rtn!BA130:BA189)),CORREL(ETL_Rtn!$C130:$C189,ETL_Rtn!BA130:BA189),"")</f>
        <v>1</v>
      </c>
      <c r="BH179" s="85">
        <f ca="1">IF(ISNUMBER(CORREL(ETL_Rtn!$C130:$C189,ETL_Rtn!BB130:BB189)),CORREL(ETL_Rtn!$C130:$C189,ETL_Rtn!BB130:BB189),"")</f>
        <v>1</v>
      </c>
      <c r="BI179" s="85">
        <f ca="1">IF(ISNUMBER(CORREL(ETL_Rtn!$C130:$C189,ETL_Rtn!BC130:BC189)),CORREL(ETL_Rtn!$C130:$C189,ETL_Rtn!BC130:BC189),"")</f>
        <v>-1</v>
      </c>
      <c r="BJ179" s="85">
        <f ca="1">IF(ISNUMBER(CORREL(ETL_Rtn!$C130:$C189,ETL_Rtn!BD130:BD189)),CORREL(ETL_Rtn!$C130:$C189,ETL_Rtn!BD130:BD189),"")</f>
        <v>-1</v>
      </c>
      <c r="BK179" s="85">
        <f ca="1">IF(ISNUMBER(CORREL(ETL_Rtn!$C130:$C189,ETL_Rtn!BE130:BE189)),CORREL(ETL_Rtn!$C130:$C189,ETL_Rtn!BE130:BE189),"")</f>
        <v>1</v>
      </c>
      <c r="BL179" s="85">
        <f ca="1">IF(ISNUMBER(CORREL(ETL_Rtn!$C130:$C189,ETL_Rtn!BF130:BF189)),CORREL(ETL_Rtn!$C130:$C189,ETL_Rtn!BF130:BF189),"")</f>
        <v>1</v>
      </c>
      <c r="BM179" s="85">
        <f ca="1">IF(ISNUMBER(CORREL(ETL_Rtn!$C130:$C189,ETL_Rtn!BG130:BG189)),CORREL(ETL_Rtn!$C130:$C189,ETL_Rtn!BG130:BG189),"")</f>
        <v>-1</v>
      </c>
      <c r="BN179" s="85">
        <f ca="1">IF(ISNUMBER(CORREL(ETL_Rtn!$C130:$C189,ETL_Rtn!BH130:BH189)),CORREL(ETL_Rtn!$C130:$C189,ETL_Rtn!BH130:BH189),"")</f>
        <v>-1</v>
      </c>
      <c r="BO179" s="85">
        <f ca="1">IF(ISNUMBER(CORREL(ETL_Rtn!$C130:$C189,ETL_Rtn!BI130:BI189)),CORREL(ETL_Rtn!$C130:$C189,ETL_Rtn!BI130:BI189),"")</f>
        <v>-1</v>
      </c>
      <c r="BP179" s="85">
        <f ca="1">IF(ISNUMBER(CORREL(ETL_Rtn!$C130:$C189,ETL_Rtn!BJ130:BJ189)),CORREL(ETL_Rtn!$C130:$C189,ETL_Rtn!BJ130:BJ189),"")</f>
        <v>-1</v>
      </c>
      <c r="BQ179" s="85">
        <f ca="1">IF(ISNUMBER(CORREL(ETL_Rtn!$C130:$C189,ETL_Rtn!BK130:BK189)),CORREL(ETL_Rtn!$C130:$C189,ETL_Rtn!BK130:BK189),"")</f>
        <v>1</v>
      </c>
      <c r="BR179" s="85">
        <f ca="1">IF(ISNUMBER(CORREL(ETL_Rtn!$C130:$C189,ETL_Rtn!BL130:BL189)),CORREL(ETL_Rtn!$C130:$C189,ETL_Rtn!BL130:BL189),"")</f>
        <v>1</v>
      </c>
      <c r="BS179" s="85">
        <f ca="1">IF(ISNUMBER(CORREL(ETL_Rtn!$C130:$C189,ETL_Rtn!BM130:BM189)),CORREL(ETL_Rtn!$C130:$C189,ETL_Rtn!BM130:BM189),"")</f>
        <v>1</v>
      </c>
      <c r="BT179" s="85">
        <f ca="1">IF(ISNUMBER(CORREL(ETL_Rtn!$C130:$C189,ETL_Rtn!BN130:BN189)),CORREL(ETL_Rtn!$C130:$C189,ETL_Rtn!BN130:BN189),"")</f>
        <v>1</v>
      </c>
      <c r="BU179" s="85">
        <f ca="1">IF(ISNUMBER(CORREL(ETL_Rtn!$C130:$C189,ETL_Rtn!BO130:BO189)),CORREL(ETL_Rtn!$C130:$C189,ETL_Rtn!BO130:BO189),"")</f>
        <v>1</v>
      </c>
      <c r="BV179" s="85">
        <f ca="1">IF(ISNUMBER(CORREL(ETL_Rtn!$C130:$C189,ETL_Rtn!BP130:BP189)),CORREL(ETL_Rtn!$C130:$C189,ETL_Rtn!BP130:BP189),"")</f>
        <v>-1</v>
      </c>
      <c r="BW179" s="85">
        <f ca="1">IF(ISNUMBER(CORREL(ETL_Rtn!$C130:$C189,ETL_Rtn!BQ130:BQ189)),CORREL(ETL_Rtn!$C130:$C189,ETL_Rtn!BQ130:BQ189),"")</f>
        <v>-1</v>
      </c>
      <c r="BY179" s="85">
        <f ca="1">VLOOKUP($E179,ETL_Price!$B$5:$CB$187,Main!BY$51,0)</f>
        <v>2496.84</v>
      </c>
      <c r="BZ179" s="85">
        <f ca="1">VLOOKUP($E179,ETL_Price!$B$5:$CB$187,Main!BZ$51,0)</f>
        <v>3536.38</v>
      </c>
      <c r="CA179" s="85">
        <f ca="1">VLOOKUP($E179,ETL_Price!$B$5:$CB$187,Main!CA$51,0)</f>
        <v>74318.720000000001</v>
      </c>
      <c r="CB179" s="85">
        <f ca="1">VLOOKUP($E179,ETL_Price!$B$5:$CB$187,Main!CB$51,0)</f>
        <v>20330.189999999999</v>
      </c>
      <c r="CC179" s="85">
        <f ca="1">VLOOKUP($E179,ETL_Price!$B$5:$CB$187,Main!CC$51,0)</f>
        <v>27513.01</v>
      </c>
      <c r="CD179" s="85">
        <f ca="1">VLOOKUP($E179,ETL_Price!$B$5:$CB$187,Main!CD$51,0)</f>
        <v>10968.39</v>
      </c>
      <c r="CE179" s="85">
        <f ca="1">VLOOKUP($E179,ETL_Price!$B$5:$CB$187,Main!CE$51,0)</f>
        <v>2021.1</v>
      </c>
      <c r="CF179" s="85">
        <f ca="1">VLOOKUP($E179,ETL_Price!$B$5:$CB$187,Main!CF$51,0)</f>
        <v>2307.5</v>
      </c>
      <c r="CG179" s="85">
        <f ca="1">VLOOKUP($E179,ETL_Price!$B$5:$CB$187,Main!CG$51,0)</f>
        <v>210.04499999999999</v>
      </c>
      <c r="CH179" s="85">
        <f ca="1">VLOOKUP($E179,ETL_Price!$B$5:$CB$187,Main!CH$51,0)</f>
        <v>258.5</v>
      </c>
      <c r="CI179" s="85">
        <f ca="1">VLOOKUP($E179,ETL_Price!$B$5:$CB$187,Main!CI$51,0)</f>
        <v>248.05</v>
      </c>
      <c r="CJ179" s="85">
        <f ca="1">VLOOKUP($E179,ETL_Price!$B$5:$CB$187,Main!CJ$51,0)</f>
        <v>221.53</v>
      </c>
      <c r="CK179" s="85">
        <f ca="1">VLOOKUP($E179,ETL_Price!$B$5:$CB$187,Main!CK$51,0)</f>
        <v>226.7713</v>
      </c>
      <c r="CL179" s="85">
        <f ca="1">VLOOKUP($E179,ETL_Price!$B$5:$CB$187,Main!CL$51,0)</f>
        <v>224.83519999999999</v>
      </c>
      <c r="CM179" s="85">
        <f ca="1">VLOOKUP($E179,ETL_Price!$B$5:$CB$187,Main!CM$51,0)</f>
        <v>118.7889</v>
      </c>
      <c r="CN179" s="85">
        <f ca="1">VLOOKUP($E179,ETL_Price!$B$5:$CB$187,Main!CN$51,0)</f>
        <v>200.24299999999999</v>
      </c>
      <c r="CO179" s="85">
        <f ca="1">VLOOKUP($E179,ETL_Price!$B$5:$CB$187,Main!CO$51,0)</f>
        <v>70.33</v>
      </c>
      <c r="CP179" s="85">
        <f ca="1">VLOOKUP($E179,ETL_Price!$B$5:$CB$187,Main!CP$51,0)</f>
        <v>129.58000000000001</v>
      </c>
      <c r="CQ179" s="85">
        <f ca="1">VLOOKUP($E179,ETL_Price!$B$5:$CB$187,Main!CQ$51,0)</f>
        <v>480.5813</v>
      </c>
      <c r="CR179" s="85">
        <f ca="1">VLOOKUP($E179,ETL_Price!$B$5:$CB$187,Main!CR$51,0)</f>
        <v>217.01439999999999</v>
      </c>
      <c r="CS179" s="85">
        <f ca="1">VLOOKUP($E179,ETL_Price!$B$5:$CB$187,Main!CS$51,0)</f>
        <v>254.4367</v>
      </c>
      <c r="CT179" s="85">
        <f ca="1">VLOOKUP($E179,ETL_Price!$B$5:$CB$187,Main!CT$51,0)</f>
        <v>2044.52</v>
      </c>
      <c r="CU179" s="85">
        <f ca="1">VLOOKUP($E179,ETL_Price!$B$5:$CB$187,Main!CU$51,0)</f>
        <v>2207.66</v>
      </c>
      <c r="CV179" s="85">
        <f ca="1">VLOOKUP($E179,ETL_Price!$B$5:$CB$187,Main!CV$51,0)</f>
        <v>2874.43</v>
      </c>
      <c r="CW179" s="85">
        <f ca="1">VLOOKUP($E179,ETL_Price!$B$5:$CB$187,Main!CW$51,0)</f>
        <v>149.63</v>
      </c>
      <c r="CX179" s="85">
        <f ca="1">VLOOKUP($E179,ETL_Price!$B$5:$CB$187,Main!CX$51,0)</f>
        <v>1296.431</v>
      </c>
      <c r="CY179" s="85">
        <f ca="1">VLOOKUP($E179,ETL_Price!$B$5:$CB$187,Main!CY$51,0)</f>
        <v>214.34809999999999</v>
      </c>
      <c r="CZ179" s="85">
        <f ca="1">VLOOKUP($E179,ETL_Price!$B$5:$CB$187,Main!CZ$51,0)</f>
        <v>191.2919</v>
      </c>
      <c r="DA179" s="85">
        <f ca="1">VLOOKUP($E179,ETL_Price!$B$5:$CB$187,Main!DA$51,0)</f>
        <v>285.50170000000003</v>
      </c>
      <c r="DB179" s="85">
        <f ca="1">VLOOKUP($E179,ETL_Price!$B$5:$CB$187,Main!DB$51,0)</f>
        <v>203.79259999999999</v>
      </c>
      <c r="DC179" s="85">
        <f ca="1">VLOOKUP($E179,ETL_Price!$B$5:$CB$187,Main!DC$51,0)</f>
        <v>203.41040000000001</v>
      </c>
      <c r="DD179" s="85">
        <f ca="1">VLOOKUP($E179,ETL_Price!$B$5:$CB$187,Main!DD$51,0)</f>
        <v>225.06290000000001</v>
      </c>
      <c r="DE179" s="85">
        <f ca="1">VLOOKUP($E179,ETL_Price!$B$5:$CB$187,Main!DE$51,0)</f>
        <v>219.5917</v>
      </c>
      <c r="DF179" s="85">
        <f ca="1">VLOOKUP($E179,ETL_Price!$B$5:$CB$187,Main!DF$51,0)</f>
        <v>285.1696</v>
      </c>
      <c r="DG179" s="85">
        <f ca="1">VLOOKUP($E179,ETL_Price!$B$5:$CB$187,Main!DG$51,0)</f>
        <v>2.2357</v>
      </c>
      <c r="DH179" s="85">
        <f ca="1">VLOOKUP($E179,ETL_Price!$B$5:$CB$187,Main!DH$51,0)</f>
        <v>0.40799999999999997</v>
      </c>
      <c r="DI179" s="85">
        <f ca="1">VLOOKUP($E179,ETL_Price!$B$5:$CB$187,Main!DI$51,0)</f>
        <v>1.7821</v>
      </c>
      <c r="DJ179" s="85">
        <f ca="1">VLOOKUP($E179,ETL_Price!$B$5:$CB$187,Main!DJ$51,0)</f>
        <v>1.8465</v>
      </c>
      <c r="DK179" s="85">
        <f ca="1">VLOOKUP($E179,ETL_Price!$B$5:$CB$187,Main!DK$51,0)</f>
        <v>2.2513000000000001</v>
      </c>
      <c r="DL179" s="85">
        <f ca="1">VLOOKUP($E179,ETL_Price!$B$5:$CB$187,Main!DL$51,0)</f>
        <v>1.2310000000000001</v>
      </c>
      <c r="DM179" s="85">
        <f ca="1">VLOOKUP($E179,ETL_Price!$B$5:$CB$187,Main!DM$51,0)</f>
        <v>29.729199999999999</v>
      </c>
      <c r="DN179" s="85">
        <f ca="1">VLOOKUP($E179,ETL_Price!$B$5:$CB$187,Main!DN$51,0)</f>
        <v>-3.84</v>
      </c>
      <c r="DO179" s="85">
        <f ca="1">VLOOKUP($E179,ETL_Price!$B$5:$CB$187,Main!DO$51,0)</f>
        <v>257.01400000000001</v>
      </c>
      <c r="DP179" s="85">
        <f ca="1">VLOOKUP($E179,ETL_Price!$B$5:$CB$187,Main!DP$51,0)</f>
        <v>136.18</v>
      </c>
      <c r="DQ179" s="85">
        <f ca="1">VLOOKUP($E179,ETL_Price!$B$5:$CB$187,Main!DQ$51,0)</f>
        <v>58.712000000000003</v>
      </c>
      <c r="DR179" s="85">
        <f ca="1">VLOOKUP($E179,ETL_Price!$B$5:$CB$187,Main!DR$51,0)</f>
        <v>325.66399999999999</v>
      </c>
      <c r="DS179" s="85">
        <f ca="1">VLOOKUP($E179,ETL_Price!$B$5:$CB$187,Main!DS$51,0)</f>
        <v>189.387</v>
      </c>
      <c r="DT179" s="85">
        <f ca="1">VLOOKUP($E179,ETL_Price!$B$5:$CB$187,Main!DT$51,0)</f>
        <v>230.61</v>
      </c>
      <c r="DU179" s="85">
        <f ca="1">VLOOKUP($E179,ETL_Price!$B$5:$CB$187,Main!DU$51,0)</f>
        <v>166.98330000000001</v>
      </c>
      <c r="DV179" s="85">
        <f ca="1">VLOOKUP($E179,ETL_Price!$B$5:$CB$187,Main!DV$51,0)</f>
        <v>445.77780000000001</v>
      </c>
      <c r="DW179" s="85">
        <f ca="1">VLOOKUP($E179,ETL_Price!$B$5:$CB$187,Main!DW$51,0)</f>
        <v>10.17</v>
      </c>
      <c r="DX179" s="85">
        <f ca="1">VLOOKUP($E179,ETL_Price!$B$5:$CB$187,Main!DX$51,0)</f>
        <v>17.739999999999998</v>
      </c>
      <c r="DY179" s="85">
        <f ca="1">VLOOKUP($E179,ETL_Price!$B$5:$CB$187,Main!DY$51,0)</f>
        <v>8.65</v>
      </c>
      <c r="DZ179" s="85">
        <f ca="1">VLOOKUP($E179,ETL_Price!$B$5:$CB$187,Main!DZ$51,0)</f>
        <v>5.2374999999999998</v>
      </c>
      <c r="EA179" s="85">
        <f ca="1">VLOOKUP($E179,ETL_Price!$B$5:$CB$187,Main!EA$51,0)</f>
        <v>1297.7</v>
      </c>
      <c r="EB179" s="85">
        <f ca="1">VLOOKUP($E179,ETL_Price!$B$5:$CB$187,Main!EB$51,0)</f>
        <v>16.803999999999998</v>
      </c>
      <c r="EC179" s="85">
        <f ca="1">VLOOKUP($E179,ETL_Price!$B$5:$CB$187,Main!EC$51,0)</f>
        <v>51.88</v>
      </c>
      <c r="ED179" s="85">
        <f ca="1">VLOOKUP($E179,ETL_Price!$B$5:$CB$187,Main!ED$51,0)</f>
        <v>6.6284000000000001</v>
      </c>
      <c r="EE179" s="85">
        <f ca="1">VLOOKUP($E179,ETL_Price!$B$5:$CB$187,Main!EE$51,0)</f>
        <v>107.5</v>
      </c>
      <c r="EF179" s="85">
        <f ca="1">VLOOKUP($E179,ETL_Price!$B$5:$CB$187,Main!EF$51,0)</f>
        <v>1.1793</v>
      </c>
      <c r="EG179" s="85">
        <f ca="1">VLOOKUP($E179,ETL_Price!$B$5:$CB$187,Main!EG$51,0)</f>
        <v>1.3458000000000001</v>
      </c>
      <c r="EH179" s="85">
        <f ca="1">VLOOKUP($E179,ETL_Price!$B$5:$CB$187,Main!EH$51,0)</f>
        <v>112.24</v>
      </c>
      <c r="EI179" s="85">
        <f ca="1">VLOOKUP($E179,ETL_Price!$B$5:$CB$187,Main!EI$51,0)</f>
        <v>57.813299999999998</v>
      </c>
      <c r="EJ179" s="85">
        <f ca="1">VLOOKUP($E179,ETL_Price!$B$5:$CB$187,Main!EJ$51,0)</f>
        <v>13.373799999999999</v>
      </c>
      <c r="EK179" s="85">
        <f ca="1">VLOOKUP($E179,ETL_Price!$B$5:$CB$187,Main!EK$51,0)</f>
        <v>3.1661000000000001</v>
      </c>
    </row>
    <row r="180" spans="3:141">
      <c r="C180" s="85">
        <f>MATCH(E180,ETL_Price!$B$5:$B$187,0)</f>
        <v>127</v>
      </c>
      <c r="E180" s="119">
        <f>IF(ISNUMBER(Equities!$C132),Equities!B132,"")</f>
        <v>43003</v>
      </c>
      <c r="F180" s="120">
        <f ca="1">IF(ISNUMBER(OFFSET(INDIRECT($F$50),Main!$C180,1)),OFFSET(INDIRECT($F$50),Main!$C180,1)/100,"")</f>
        <v>0.13894899999999999</v>
      </c>
      <c r="G180" s="120">
        <f ca="1">IF(ISNUMBER(VLOOKUP($E180,ETL_Price!$B$5:$DV$187,G$50,0)),VLOOKUP($E180,ETL_Price!$B$5:$DV$187,G$50,0)/100,"")</f>
        <v>7.4099999999999999E-2</v>
      </c>
      <c r="H180" s="120">
        <f ca="1">IF(ISNUMBER(VLOOKUP($E180,ETL_Price!$B$5:$DV$187,H$50,0)),VLOOKUP($E180,ETL_Price!$B$5:$DV$187,H$50,0)/100,"")</f>
        <v>0.1197</v>
      </c>
      <c r="I180" s="120">
        <f ca="1">IF(ISNUMBER(VLOOKUP($E180,ETL_Price!$B$5:$DV$187,I$50,0)),VLOOKUP($E180,ETL_Price!$B$5:$DV$187,I$50,0)/100,"")</f>
        <v>0.1449</v>
      </c>
      <c r="K180" s="85" t="str">
        <f ca="1">IF(ISNUMBER(CORREL(ETL_Rtn!$C131:$C190,ETL_Rtn!E131:E190)),CORREL(ETL_Rtn!$C131:$C190,ETL_Rtn!E131:E190),"")</f>
        <v/>
      </c>
      <c r="L180" s="85" t="str">
        <f ca="1">IF(ISNUMBER(CORREL(ETL_Rtn!$C131:$C190,ETL_Rtn!F131:F190)),CORREL(ETL_Rtn!$C131:$C190,ETL_Rtn!F131:F190),"")</f>
        <v/>
      </c>
      <c r="M180" s="85" t="str">
        <f ca="1">IF(ISNUMBER(CORREL(ETL_Rtn!$C131:$C190,ETL_Rtn!G131:G190)),CORREL(ETL_Rtn!$C131:$C190,ETL_Rtn!G131:G190),"")</f>
        <v/>
      </c>
      <c r="N180" s="85" t="str">
        <f ca="1">IF(ISNUMBER(CORREL(ETL_Rtn!$C131:$C190,ETL_Rtn!H131:H190)),CORREL(ETL_Rtn!$C131:$C190,ETL_Rtn!H131:H190),"")</f>
        <v/>
      </c>
      <c r="O180" s="85" t="str">
        <f ca="1">IF(ISNUMBER(CORREL(ETL_Rtn!$C131:$C190,ETL_Rtn!I131:I190)),CORREL(ETL_Rtn!$C131:$C190,ETL_Rtn!I131:I190),"")</f>
        <v/>
      </c>
      <c r="P180" s="85" t="str">
        <f ca="1">IF(ISNUMBER(CORREL(ETL_Rtn!$C131:$C190,ETL_Rtn!J131:J190)),CORREL(ETL_Rtn!$C131:$C190,ETL_Rtn!J131:J190),"")</f>
        <v/>
      </c>
      <c r="Q180" s="85" t="str">
        <f ca="1">IF(ISNUMBER(CORREL(ETL_Rtn!$C131:$C190,ETL_Rtn!K131:K190)),CORREL(ETL_Rtn!$C131:$C190,ETL_Rtn!K131:K190),"")</f>
        <v/>
      </c>
      <c r="R180" s="85" t="str">
        <f ca="1">IF(ISNUMBER(CORREL(ETL_Rtn!$C131:$C190,ETL_Rtn!L131:L190)),CORREL(ETL_Rtn!$C131:$C190,ETL_Rtn!L131:L190),"")</f>
        <v/>
      </c>
      <c r="S180" s="85" t="str">
        <f ca="1">IF(ISNUMBER(CORREL(ETL_Rtn!$C131:$C190,ETL_Rtn!M131:M190)),CORREL(ETL_Rtn!$C131:$C190,ETL_Rtn!M131:M190),"")</f>
        <v/>
      </c>
      <c r="T180" s="85" t="str">
        <f ca="1">IF(ISNUMBER(CORREL(ETL_Rtn!$C131:$C190,ETL_Rtn!N131:N190)),CORREL(ETL_Rtn!$C131:$C190,ETL_Rtn!N131:N190),"")</f>
        <v/>
      </c>
      <c r="U180" s="85" t="str">
        <f ca="1">IF(ISNUMBER(CORREL(ETL_Rtn!$C131:$C190,ETL_Rtn!O131:O190)),CORREL(ETL_Rtn!$C131:$C190,ETL_Rtn!O131:O190),"")</f>
        <v/>
      </c>
      <c r="V180" s="85" t="str">
        <f ca="1">IF(ISNUMBER(CORREL(ETL_Rtn!$C131:$C190,ETL_Rtn!P131:P190)),CORREL(ETL_Rtn!$C131:$C190,ETL_Rtn!P131:P190),"")</f>
        <v/>
      </c>
      <c r="W180" s="85" t="str">
        <f ca="1">IF(ISNUMBER(CORREL(ETL_Rtn!$C131:$C190,ETL_Rtn!Q131:Q190)),CORREL(ETL_Rtn!$C131:$C190,ETL_Rtn!Q131:Q190),"")</f>
        <v/>
      </c>
      <c r="X180" s="85" t="str">
        <f ca="1">IF(ISNUMBER(CORREL(ETL_Rtn!$C131:$C190,ETL_Rtn!R131:R190)),CORREL(ETL_Rtn!$C131:$C190,ETL_Rtn!R131:R190),"")</f>
        <v/>
      </c>
      <c r="Y180" s="85" t="str">
        <f ca="1">IF(ISNUMBER(CORREL(ETL_Rtn!$C131:$C190,ETL_Rtn!S131:S190)),CORREL(ETL_Rtn!$C131:$C190,ETL_Rtn!S131:S190),"")</f>
        <v/>
      </c>
      <c r="Z180" s="85" t="str">
        <f ca="1">IF(ISNUMBER(CORREL(ETL_Rtn!$C131:$C190,ETL_Rtn!T131:T190)),CORREL(ETL_Rtn!$C131:$C190,ETL_Rtn!T131:T190),"")</f>
        <v/>
      </c>
      <c r="AA180" s="85" t="str">
        <f ca="1">IF(ISNUMBER(CORREL(ETL_Rtn!$C131:$C190,ETL_Rtn!U131:U190)),CORREL(ETL_Rtn!$C131:$C190,ETL_Rtn!U131:U190),"")</f>
        <v/>
      </c>
      <c r="AB180" s="85" t="str">
        <f ca="1">IF(ISNUMBER(CORREL(ETL_Rtn!$C131:$C190,ETL_Rtn!V131:V190)),CORREL(ETL_Rtn!$C131:$C190,ETL_Rtn!V131:V190),"")</f>
        <v/>
      </c>
      <c r="AC180" s="85" t="str">
        <f ca="1">IF(ISNUMBER(CORREL(ETL_Rtn!$C131:$C190,ETL_Rtn!W131:W190)),CORREL(ETL_Rtn!$C131:$C190,ETL_Rtn!W131:W190),"")</f>
        <v/>
      </c>
      <c r="AD180" s="85" t="str">
        <f ca="1">IF(ISNUMBER(CORREL(ETL_Rtn!$C131:$C190,ETL_Rtn!X131:X190)),CORREL(ETL_Rtn!$C131:$C190,ETL_Rtn!X131:X190),"")</f>
        <v/>
      </c>
      <c r="AE180" s="85" t="str">
        <f ca="1">IF(ISNUMBER(CORREL(ETL_Rtn!$C131:$C190,ETL_Rtn!Y131:Y190)),CORREL(ETL_Rtn!$C131:$C190,ETL_Rtn!Y131:Y190),"")</f>
        <v/>
      </c>
      <c r="AF180" s="85" t="str">
        <f ca="1">IF(ISNUMBER(CORREL(ETL_Rtn!$C131:$C190,ETL_Rtn!Z131:Z190)),CORREL(ETL_Rtn!$C131:$C190,ETL_Rtn!Z131:Z190),"")</f>
        <v/>
      </c>
      <c r="AG180" s="85" t="str">
        <f ca="1">IF(ISNUMBER(CORREL(ETL_Rtn!$C131:$C190,ETL_Rtn!AA131:AA190)),CORREL(ETL_Rtn!$C131:$C190,ETL_Rtn!AA131:AA190),"")</f>
        <v/>
      </c>
      <c r="AH180" s="85" t="str">
        <f ca="1">IF(ISNUMBER(CORREL(ETL_Rtn!$C131:$C190,ETL_Rtn!AB131:AB190)),CORREL(ETL_Rtn!$C131:$C190,ETL_Rtn!AB131:AB190),"")</f>
        <v/>
      </c>
      <c r="AI180" s="85" t="str">
        <f ca="1">IF(ISNUMBER(CORREL(ETL_Rtn!$C131:$C190,ETL_Rtn!AC131:AC190)),CORREL(ETL_Rtn!$C131:$C190,ETL_Rtn!AC131:AC190),"")</f>
        <v/>
      </c>
      <c r="AJ180" s="85" t="str">
        <f ca="1">IF(ISNUMBER(CORREL(ETL_Rtn!$C131:$C190,ETL_Rtn!AD131:AD190)),CORREL(ETL_Rtn!$C131:$C190,ETL_Rtn!AD131:AD190),"")</f>
        <v/>
      </c>
      <c r="AK180" s="85" t="str">
        <f ca="1">IF(ISNUMBER(CORREL(ETL_Rtn!$C131:$C190,ETL_Rtn!AE131:AE190)),CORREL(ETL_Rtn!$C131:$C190,ETL_Rtn!AE131:AE190),"")</f>
        <v/>
      </c>
      <c r="AL180" s="85" t="str">
        <f ca="1">IF(ISNUMBER(CORREL(ETL_Rtn!$C131:$C190,ETL_Rtn!AF131:AF190)),CORREL(ETL_Rtn!$C131:$C190,ETL_Rtn!AF131:AF190),"")</f>
        <v/>
      </c>
      <c r="AM180" s="85" t="str">
        <f ca="1">IF(ISNUMBER(CORREL(ETL_Rtn!$C131:$C190,ETL_Rtn!AG131:AG190)),CORREL(ETL_Rtn!$C131:$C190,ETL_Rtn!AG131:AG190),"")</f>
        <v/>
      </c>
      <c r="AN180" s="85" t="str">
        <f ca="1">IF(ISNUMBER(CORREL(ETL_Rtn!$C131:$C190,ETL_Rtn!AH131:AH190)),CORREL(ETL_Rtn!$C131:$C190,ETL_Rtn!AH131:AH190),"")</f>
        <v/>
      </c>
      <c r="AO180" s="85" t="str">
        <f ca="1">IF(ISNUMBER(CORREL(ETL_Rtn!$C131:$C190,ETL_Rtn!AI131:AI190)),CORREL(ETL_Rtn!$C131:$C190,ETL_Rtn!AI131:AI190),"")</f>
        <v/>
      </c>
      <c r="AP180" s="85" t="str">
        <f ca="1">IF(ISNUMBER(CORREL(ETL_Rtn!$C131:$C190,ETL_Rtn!AJ131:AJ190)),CORREL(ETL_Rtn!$C131:$C190,ETL_Rtn!AJ131:AJ190),"")</f>
        <v/>
      </c>
      <c r="AQ180" s="85" t="str">
        <f ca="1">IF(ISNUMBER(CORREL(ETL_Rtn!$C131:$C190,ETL_Rtn!AK131:AK190)),CORREL(ETL_Rtn!$C131:$C190,ETL_Rtn!AK131:AK190),"")</f>
        <v/>
      </c>
      <c r="AR180" s="85" t="str">
        <f ca="1">IF(ISNUMBER(CORREL(ETL_Rtn!$C131:$C190,ETL_Rtn!AL131:AL190)),CORREL(ETL_Rtn!$C131:$C190,ETL_Rtn!AL131:AL190),"")</f>
        <v/>
      </c>
      <c r="AS180" s="85" t="str">
        <f ca="1">IF(ISNUMBER(CORREL(ETL_Rtn!$C131:$C190,ETL_Rtn!AM131:AM190)),CORREL(ETL_Rtn!$C131:$C190,ETL_Rtn!AM131:AM190),"")</f>
        <v/>
      </c>
      <c r="AT180" s="85" t="str">
        <f ca="1">IF(ISNUMBER(CORREL(ETL_Rtn!$C131:$C190,ETL_Rtn!AN131:AN190)),CORREL(ETL_Rtn!$C131:$C190,ETL_Rtn!AN131:AN190),"")</f>
        <v/>
      </c>
      <c r="AU180" s="85" t="str">
        <f ca="1">IF(ISNUMBER(CORREL(ETL_Rtn!$C131:$C190,ETL_Rtn!AO131:AO190)),CORREL(ETL_Rtn!$C131:$C190,ETL_Rtn!AO131:AO190),"")</f>
        <v/>
      </c>
      <c r="AV180" s="85" t="str">
        <f ca="1">IF(ISNUMBER(CORREL(ETL_Rtn!$C131:$C190,ETL_Rtn!AP131:AP190)),CORREL(ETL_Rtn!$C131:$C190,ETL_Rtn!AP131:AP190),"")</f>
        <v/>
      </c>
      <c r="AW180" s="85" t="str">
        <f ca="1">IF(ISNUMBER(CORREL(ETL_Rtn!$C131:$C190,ETL_Rtn!AQ131:AQ190)),CORREL(ETL_Rtn!$C131:$C190,ETL_Rtn!AQ131:AQ190),"")</f>
        <v/>
      </c>
      <c r="AX180" s="85" t="str">
        <f ca="1">IF(ISNUMBER(CORREL(ETL_Rtn!$C131:$C190,ETL_Rtn!AR131:AR190)),CORREL(ETL_Rtn!$C131:$C190,ETL_Rtn!AR131:AR190),"")</f>
        <v/>
      </c>
      <c r="AY180" s="85" t="str">
        <f ca="1">IF(ISNUMBER(CORREL(ETL_Rtn!$C131:$C190,ETL_Rtn!AS131:AS190)),CORREL(ETL_Rtn!$C131:$C190,ETL_Rtn!AS131:AS190),"")</f>
        <v/>
      </c>
      <c r="AZ180" s="85" t="str">
        <f ca="1">IF(ISNUMBER(CORREL(ETL_Rtn!$C131:$C190,ETL_Rtn!AT131:AT190)),CORREL(ETL_Rtn!$C131:$C190,ETL_Rtn!AT131:AT190),"")</f>
        <v/>
      </c>
      <c r="BA180" s="85" t="str">
        <f ca="1">IF(ISNUMBER(CORREL(ETL_Rtn!$C131:$C190,ETL_Rtn!AU131:AU190)),CORREL(ETL_Rtn!$C131:$C190,ETL_Rtn!AU131:AU190),"")</f>
        <v/>
      </c>
      <c r="BB180" s="85" t="str">
        <f ca="1">IF(ISNUMBER(CORREL(ETL_Rtn!$C131:$C190,ETL_Rtn!AV131:AV190)),CORREL(ETL_Rtn!$C131:$C190,ETL_Rtn!AV131:AV190),"")</f>
        <v/>
      </c>
      <c r="BC180" s="85" t="str">
        <f ca="1">IF(ISNUMBER(CORREL(ETL_Rtn!$C131:$C190,ETL_Rtn!AW131:AW190)),CORREL(ETL_Rtn!$C131:$C190,ETL_Rtn!AW131:AW190),"")</f>
        <v/>
      </c>
      <c r="BD180" s="85" t="str">
        <f ca="1">IF(ISNUMBER(CORREL(ETL_Rtn!$C131:$C190,ETL_Rtn!AX131:AX190)),CORREL(ETL_Rtn!$C131:$C190,ETL_Rtn!AX131:AX190),"")</f>
        <v/>
      </c>
      <c r="BE180" s="85" t="str">
        <f ca="1">IF(ISNUMBER(CORREL(ETL_Rtn!$C131:$C190,ETL_Rtn!AY131:AY190)),CORREL(ETL_Rtn!$C131:$C190,ETL_Rtn!AY131:AY190),"")</f>
        <v/>
      </c>
      <c r="BF180" s="85" t="str">
        <f ca="1">IF(ISNUMBER(CORREL(ETL_Rtn!$C131:$C190,ETL_Rtn!AZ131:AZ190)),CORREL(ETL_Rtn!$C131:$C190,ETL_Rtn!AZ131:AZ190),"")</f>
        <v/>
      </c>
      <c r="BG180" s="85" t="str">
        <f ca="1">IF(ISNUMBER(CORREL(ETL_Rtn!$C131:$C190,ETL_Rtn!BA131:BA190)),CORREL(ETL_Rtn!$C131:$C190,ETL_Rtn!BA131:BA190),"")</f>
        <v/>
      </c>
      <c r="BH180" s="85" t="str">
        <f ca="1">IF(ISNUMBER(CORREL(ETL_Rtn!$C131:$C190,ETL_Rtn!BB131:BB190)),CORREL(ETL_Rtn!$C131:$C190,ETL_Rtn!BB131:BB190),"")</f>
        <v/>
      </c>
      <c r="BI180" s="85" t="str">
        <f ca="1">IF(ISNUMBER(CORREL(ETL_Rtn!$C131:$C190,ETL_Rtn!BC131:BC190)),CORREL(ETL_Rtn!$C131:$C190,ETL_Rtn!BC131:BC190),"")</f>
        <v/>
      </c>
      <c r="BJ180" s="85" t="str">
        <f ca="1">IF(ISNUMBER(CORREL(ETL_Rtn!$C131:$C190,ETL_Rtn!BD131:BD190)),CORREL(ETL_Rtn!$C131:$C190,ETL_Rtn!BD131:BD190),"")</f>
        <v/>
      </c>
      <c r="BK180" s="85" t="str">
        <f ca="1">IF(ISNUMBER(CORREL(ETL_Rtn!$C131:$C190,ETL_Rtn!BE131:BE190)),CORREL(ETL_Rtn!$C131:$C190,ETL_Rtn!BE131:BE190),"")</f>
        <v/>
      </c>
      <c r="BL180" s="85" t="str">
        <f ca="1">IF(ISNUMBER(CORREL(ETL_Rtn!$C131:$C190,ETL_Rtn!BF131:BF190)),CORREL(ETL_Rtn!$C131:$C190,ETL_Rtn!BF131:BF190),"")</f>
        <v/>
      </c>
      <c r="BM180" s="85" t="str">
        <f ca="1">IF(ISNUMBER(CORREL(ETL_Rtn!$C131:$C190,ETL_Rtn!BG131:BG190)),CORREL(ETL_Rtn!$C131:$C190,ETL_Rtn!BG131:BG190),"")</f>
        <v/>
      </c>
      <c r="BN180" s="85" t="str">
        <f ca="1">IF(ISNUMBER(CORREL(ETL_Rtn!$C131:$C190,ETL_Rtn!BH131:BH190)),CORREL(ETL_Rtn!$C131:$C190,ETL_Rtn!BH131:BH190),"")</f>
        <v/>
      </c>
      <c r="BO180" s="85" t="str">
        <f ca="1">IF(ISNUMBER(CORREL(ETL_Rtn!$C131:$C190,ETL_Rtn!BI131:BI190)),CORREL(ETL_Rtn!$C131:$C190,ETL_Rtn!BI131:BI190),"")</f>
        <v/>
      </c>
      <c r="BP180" s="85" t="str">
        <f ca="1">IF(ISNUMBER(CORREL(ETL_Rtn!$C131:$C190,ETL_Rtn!BJ131:BJ190)),CORREL(ETL_Rtn!$C131:$C190,ETL_Rtn!BJ131:BJ190),"")</f>
        <v/>
      </c>
      <c r="BQ180" s="85" t="str">
        <f ca="1">IF(ISNUMBER(CORREL(ETL_Rtn!$C131:$C190,ETL_Rtn!BK131:BK190)),CORREL(ETL_Rtn!$C131:$C190,ETL_Rtn!BK131:BK190),"")</f>
        <v/>
      </c>
      <c r="BR180" s="85" t="str">
        <f ca="1">IF(ISNUMBER(CORREL(ETL_Rtn!$C131:$C190,ETL_Rtn!BL131:BL190)),CORREL(ETL_Rtn!$C131:$C190,ETL_Rtn!BL131:BL190),"")</f>
        <v/>
      </c>
      <c r="BS180" s="85" t="str">
        <f ca="1">IF(ISNUMBER(CORREL(ETL_Rtn!$C131:$C190,ETL_Rtn!BM131:BM190)),CORREL(ETL_Rtn!$C131:$C190,ETL_Rtn!BM131:BM190),"")</f>
        <v/>
      </c>
      <c r="BT180" s="85" t="str">
        <f ca="1">IF(ISNUMBER(CORREL(ETL_Rtn!$C131:$C190,ETL_Rtn!BN131:BN190)),CORREL(ETL_Rtn!$C131:$C190,ETL_Rtn!BN131:BN190),"")</f>
        <v/>
      </c>
      <c r="BU180" s="85" t="str">
        <f ca="1">IF(ISNUMBER(CORREL(ETL_Rtn!$C131:$C190,ETL_Rtn!BO131:BO190)),CORREL(ETL_Rtn!$C131:$C190,ETL_Rtn!BO131:BO190),"")</f>
        <v/>
      </c>
      <c r="BV180" s="85" t="str">
        <f ca="1">IF(ISNUMBER(CORREL(ETL_Rtn!$C131:$C190,ETL_Rtn!BP131:BP190)),CORREL(ETL_Rtn!$C131:$C190,ETL_Rtn!BP131:BP190),"")</f>
        <v/>
      </c>
      <c r="BW180" s="85" t="str">
        <f ca="1">IF(ISNUMBER(CORREL(ETL_Rtn!$C131:$C190,ETL_Rtn!BQ131:BQ190)),CORREL(ETL_Rtn!$C131:$C190,ETL_Rtn!BQ131:BQ190),"")</f>
        <v/>
      </c>
      <c r="BY180" s="85">
        <f ca="1">VLOOKUP($E180,ETL_Price!$B$5:$CB$187,Main!BY$51,0)</f>
        <v>2496.66</v>
      </c>
      <c r="BZ180" s="85">
        <f ca="1">VLOOKUP($E180,ETL_Price!$B$5:$CB$187,Main!BZ$51,0)</f>
        <v>3537.81</v>
      </c>
      <c r="CA180" s="85">
        <f ca="1">VLOOKUP($E180,ETL_Price!$B$5:$CB$187,Main!CA$51,0)</f>
        <v>74443.48</v>
      </c>
      <c r="CB180" s="85">
        <f ca="1">VLOOKUP($E180,ETL_Price!$B$5:$CB$187,Main!CB$51,0)</f>
        <v>20397.580000000002</v>
      </c>
      <c r="CC180" s="85">
        <f ca="1">VLOOKUP($E180,ETL_Price!$B$5:$CB$187,Main!CC$51,0)</f>
        <v>27500.34</v>
      </c>
      <c r="CD180" s="85">
        <f ca="1">VLOOKUP($E180,ETL_Price!$B$5:$CB$187,Main!CD$51,0)</f>
        <v>10912.46</v>
      </c>
      <c r="CE180" s="85">
        <f ca="1">VLOOKUP($E180,ETL_Price!$B$5:$CB$187,Main!CE$51,0)</f>
        <v>2024.64</v>
      </c>
      <c r="CF180" s="85">
        <f ca="1">VLOOKUP($E180,ETL_Price!$B$5:$CB$187,Main!CF$51,0)</f>
        <v>2313.17</v>
      </c>
      <c r="CG180" s="85">
        <f ca="1">VLOOKUP($E180,ETL_Price!$B$5:$CB$187,Main!CG$51,0)</f>
        <v>210.70959999999999</v>
      </c>
      <c r="CH180" s="85">
        <f ca="1">VLOOKUP($E180,ETL_Price!$B$5:$CB$187,Main!CH$51,0)</f>
        <v>260.19</v>
      </c>
      <c r="CI180" s="85">
        <f ca="1">VLOOKUP($E180,ETL_Price!$B$5:$CB$187,Main!CI$51,0)</f>
        <v>248.86</v>
      </c>
      <c r="CJ180" s="85">
        <f ca="1">VLOOKUP($E180,ETL_Price!$B$5:$CB$187,Main!CJ$51,0)</f>
        <v>222.21</v>
      </c>
      <c r="CK180" s="85">
        <f ca="1">VLOOKUP($E180,ETL_Price!$B$5:$CB$187,Main!CK$51,0)</f>
        <v>226.75559999999999</v>
      </c>
      <c r="CL180" s="85">
        <f ca="1">VLOOKUP($E180,ETL_Price!$B$5:$CB$187,Main!CL$51,0)</f>
        <v>225.99690000000001</v>
      </c>
      <c r="CM180" s="85">
        <f ca="1">VLOOKUP($E180,ETL_Price!$B$5:$CB$187,Main!CM$51,0)</f>
        <v>119.37690000000001</v>
      </c>
      <c r="CN180" s="85">
        <f ca="1">VLOOKUP($E180,ETL_Price!$B$5:$CB$187,Main!CN$51,0)</f>
        <v>199.9821</v>
      </c>
      <c r="CO180" s="85">
        <f ca="1">VLOOKUP($E180,ETL_Price!$B$5:$CB$187,Main!CO$51,0)</f>
        <v>70.81</v>
      </c>
      <c r="CP180" s="85">
        <f ca="1">VLOOKUP($E180,ETL_Price!$B$5:$CB$187,Main!CP$51,0)</f>
        <v>130.09</v>
      </c>
      <c r="CQ180" s="85">
        <f ca="1">VLOOKUP($E180,ETL_Price!$B$5:$CB$187,Main!CQ$51,0)</f>
        <v>482.53039999999999</v>
      </c>
      <c r="CR180" s="85">
        <f ca="1">VLOOKUP($E180,ETL_Price!$B$5:$CB$187,Main!CR$51,0)</f>
        <v>218.11859999999999</v>
      </c>
      <c r="CS180" s="85">
        <f ca="1">VLOOKUP($E180,ETL_Price!$B$5:$CB$187,Main!CS$51,0)</f>
        <v>255.19720000000001</v>
      </c>
      <c r="CT180" s="85">
        <f ca="1">VLOOKUP($E180,ETL_Price!$B$5:$CB$187,Main!CT$51,0)</f>
        <v>2045.01</v>
      </c>
      <c r="CU180" s="85">
        <f ca="1">VLOOKUP($E180,ETL_Price!$B$5:$CB$187,Main!CU$51,0)</f>
        <v>2209.0500000000002</v>
      </c>
      <c r="CV180" s="85">
        <f ca="1">VLOOKUP($E180,ETL_Price!$B$5:$CB$187,Main!CV$51,0)</f>
        <v>2875.06</v>
      </c>
      <c r="CW180" s="85">
        <f ca="1">VLOOKUP($E180,ETL_Price!$B$5:$CB$187,Main!CW$51,0)</f>
        <v>149.74</v>
      </c>
      <c r="CX180" s="85">
        <f ca="1">VLOOKUP($E180,ETL_Price!$B$5:$CB$187,Main!CX$51,0)</f>
        <v>1297.787</v>
      </c>
      <c r="CY180" s="85">
        <f ca="1">VLOOKUP($E180,ETL_Price!$B$5:$CB$187,Main!CY$51,0)</f>
        <v>214.33340000000001</v>
      </c>
      <c r="CZ180" s="85">
        <f ca="1">VLOOKUP($E180,ETL_Price!$B$5:$CB$187,Main!CZ$51,0)</f>
        <v>191.25309999999999</v>
      </c>
      <c r="DA180" s="85">
        <f ca="1">VLOOKUP($E180,ETL_Price!$B$5:$CB$187,Main!DA$51,0)</f>
        <v>285.61520000000002</v>
      </c>
      <c r="DB180" s="85">
        <f ca="1">VLOOKUP($E180,ETL_Price!$B$5:$CB$187,Main!DB$51,0)</f>
        <v>203.8023</v>
      </c>
      <c r="DC180" s="85">
        <f ca="1">VLOOKUP($E180,ETL_Price!$B$5:$CB$187,Main!DC$51,0)</f>
        <v>203.39510000000001</v>
      </c>
      <c r="DD180" s="85">
        <f ca="1">VLOOKUP($E180,ETL_Price!$B$5:$CB$187,Main!DD$51,0)</f>
        <v>224.9828</v>
      </c>
      <c r="DE180" s="85">
        <f ca="1">VLOOKUP($E180,ETL_Price!$B$5:$CB$187,Main!DE$51,0)</f>
        <v>219.5205</v>
      </c>
      <c r="DF180" s="85">
        <f ca="1">VLOOKUP($E180,ETL_Price!$B$5:$CB$187,Main!DF$51,0)</f>
        <v>285.20870000000002</v>
      </c>
      <c r="DG180" s="85">
        <f ca="1">VLOOKUP($E180,ETL_Price!$B$5:$CB$187,Main!DG$51,0)</f>
        <v>2.2198000000000002</v>
      </c>
      <c r="DH180" s="85">
        <f ca="1">VLOOKUP($E180,ETL_Price!$B$5:$CB$187,Main!DH$51,0)</f>
        <v>0.4</v>
      </c>
      <c r="DI180" s="85">
        <f ca="1">VLOOKUP($E180,ETL_Price!$B$5:$CB$187,Main!DI$51,0)</f>
        <v>1.7779</v>
      </c>
      <c r="DJ180" s="85">
        <f ca="1">VLOOKUP($E180,ETL_Price!$B$5:$CB$187,Main!DJ$51,0)</f>
        <v>1.8449</v>
      </c>
      <c r="DK180" s="85">
        <f ca="1">VLOOKUP($E180,ETL_Price!$B$5:$CB$187,Main!DK$51,0)</f>
        <v>2.2437999999999998</v>
      </c>
      <c r="DL180" s="85">
        <f ca="1">VLOOKUP($E180,ETL_Price!$B$5:$CB$187,Main!DL$51,0)</f>
        <v>1.2250000000000001</v>
      </c>
      <c r="DM180" s="85">
        <f ca="1">VLOOKUP($E180,ETL_Price!$B$5:$CB$187,Main!DM$51,0)</f>
        <v>29.900500000000001</v>
      </c>
      <c r="DN180" s="85">
        <f ca="1">VLOOKUP($E180,ETL_Price!$B$5:$CB$187,Main!DN$51,0)</f>
        <v>-3.5</v>
      </c>
      <c r="DO180" s="85">
        <f ca="1">VLOOKUP($E180,ETL_Price!$B$5:$CB$187,Main!DO$51,0)</f>
        <v>259.32499999999999</v>
      </c>
      <c r="DP180" s="85">
        <f ca="1">VLOOKUP($E180,ETL_Price!$B$5:$CB$187,Main!DP$51,0)</f>
        <v>134.75299999999999</v>
      </c>
      <c r="DQ180" s="85">
        <f ca="1">VLOOKUP($E180,ETL_Price!$B$5:$CB$187,Main!DQ$51,0)</f>
        <v>59.438000000000002</v>
      </c>
      <c r="DR180" s="85">
        <f ca="1">VLOOKUP($E180,ETL_Price!$B$5:$CB$187,Main!DR$51,0)</f>
        <v>328.59800000000001</v>
      </c>
      <c r="DS180" s="85">
        <f ca="1">VLOOKUP($E180,ETL_Price!$B$5:$CB$187,Main!DS$51,0)</f>
        <v>190.952</v>
      </c>
      <c r="DT180" s="85">
        <f ca="1">VLOOKUP($E180,ETL_Price!$B$5:$CB$187,Main!DT$51,0)</f>
        <v>228.91929999999999</v>
      </c>
      <c r="DU180" s="85">
        <f ca="1">VLOOKUP($E180,ETL_Price!$B$5:$CB$187,Main!DU$51,0)</f>
        <v>165.47880000000001</v>
      </c>
      <c r="DV180" s="85">
        <f ca="1">VLOOKUP($E180,ETL_Price!$B$5:$CB$187,Main!DV$51,0)</f>
        <v>443.28519999999997</v>
      </c>
      <c r="DW180" s="85">
        <f ca="1">VLOOKUP($E180,ETL_Price!$B$5:$CB$187,Main!DW$51,0)</f>
        <v>10.210000000000001</v>
      </c>
      <c r="DX180" s="85">
        <f ca="1">VLOOKUP($E180,ETL_Price!$B$5:$CB$187,Main!DX$51,0)</f>
        <v>17.670000000000002</v>
      </c>
      <c r="DY180" s="85">
        <f ca="1">VLOOKUP($E180,ETL_Price!$B$5:$CB$187,Main!DY$51,0)</f>
        <v>8.7100000000000009</v>
      </c>
      <c r="DZ180" s="85">
        <f ca="1">VLOOKUP($E180,ETL_Price!$B$5:$CB$187,Main!DZ$51,0)</f>
        <v>4.8975</v>
      </c>
      <c r="EA180" s="85">
        <f ca="1">VLOOKUP($E180,ETL_Price!$B$5:$CB$187,Main!EA$51,0)</f>
        <v>1307.0999999999999</v>
      </c>
      <c r="EB180" s="85">
        <f ca="1">VLOOKUP($E180,ETL_Price!$B$5:$CB$187,Main!EB$51,0)</f>
        <v>17.059000000000001</v>
      </c>
      <c r="EC180" s="85">
        <f ca="1">VLOOKUP($E180,ETL_Price!$B$5:$CB$187,Main!EC$51,0)</f>
        <v>52.22</v>
      </c>
      <c r="ED180" s="85">
        <f ca="1">VLOOKUP($E180,ETL_Price!$B$5:$CB$187,Main!ED$51,0)</f>
        <v>6.6124000000000001</v>
      </c>
      <c r="EE180" s="85">
        <f ca="1">VLOOKUP($E180,ETL_Price!$B$5:$CB$187,Main!EE$51,0)</f>
        <v>107.68</v>
      </c>
      <c r="EF180" s="85">
        <f ca="1">VLOOKUP($E180,ETL_Price!$B$5:$CB$187,Main!EF$51,0)</f>
        <v>1.1848000000000001</v>
      </c>
      <c r="EG180" s="85">
        <f ca="1">VLOOKUP($E180,ETL_Price!$B$5:$CB$187,Main!EG$51,0)</f>
        <v>1.3466</v>
      </c>
      <c r="EH180" s="85">
        <f ca="1">VLOOKUP($E180,ETL_Price!$B$5:$CB$187,Main!EH$51,0)</f>
        <v>111.73</v>
      </c>
      <c r="EI180" s="85">
        <f ca="1">VLOOKUP($E180,ETL_Price!$B$5:$CB$187,Main!EI$51,0)</f>
        <v>57.552300000000002</v>
      </c>
      <c r="EJ180" s="85">
        <f ca="1">VLOOKUP($E180,ETL_Price!$B$5:$CB$187,Main!EJ$51,0)</f>
        <v>13.3317</v>
      </c>
      <c r="EK180" s="85">
        <f ca="1">VLOOKUP($E180,ETL_Price!$B$5:$CB$187,Main!EK$51,0)</f>
        <v>3.1597</v>
      </c>
    </row>
    <row r="181" spans="3:141">
      <c r="C181" s="85">
        <f>MATCH(E181,ETL_Price!$B$5:$B$187,0)</f>
        <v>128</v>
      </c>
      <c r="E181" s="119">
        <f>IF(ISNUMBER(Equities!$C133),Equities!B133,"")</f>
        <v>43000</v>
      </c>
      <c r="F181" s="120">
        <f ca="1">IF(ISNUMBER(OFFSET(INDIRECT($F$50),Main!$C181,1)),OFFSET(INDIRECT($F$50),Main!$C181,1)/100,"")</f>
        <v>0.140372</v>
      </c>
      <c r="G181" s="120">
        <f ca="1">IF(ISNUMBER(VLOOKUP($E181,ETL_Price!$B$5:$DV$187,G$50,0)),VLOOKUP($E181,ETL_Price!$B$5:$DV$187,G$50,0)/100,"")</f>
        <v>7.3899999999999993E-2</v>
      </c>
      <c r="H181" s="120">
        <f ca="1">IF(ISNUMBER(VLOOKUP($E181,ETL_Price!$B$5:$DV$187,H$50,0)),VLOOKUP($E181,ETL_Price!$B$5:$DV$187,H$50,0)/100,"")</f>
        <v>0.11550000000000001</v>
      </c>
      <c r="I181" s="120">
        <f ca="1">IF(ISNUMBER(VLOOKUP($E181,ETL_Price!$B$5:$DV$187,I$50,0)),VLOOKUP($E181,ETL_Price!$B$5:$DV$187,I$50,0)/100,"")</f>
        <v>0.13949999999999999</v>
      </c>
      <c r="K181" s="85" t="str">
        <f ca="1">IF(ISNUMBER(CORREL(ETL_Rtn!$C132:$C191,ETL_Rtn!E132:E191)),CORREL(ETL_Rtn!$C132:$C191,ETL_Rtn!E132:E191),"")</f>
        <v/>
      </c>
      <c r="L181" s="85" t="str">
        <f ca="1">IF(ISNUMBER(CORREL(ETL_Rtn!$C132:$C191,ETL_Rtn!F132:F191)),CORREL(ETL_Rtn!$C132:$C191,ETL_Rtn!F132:F191),"")</f>
        <v/>
      </c>
      <c r="M181" s="85" t="str">
        <f ca="1">IF(ISNUMBER(CORREL(ETL_Rtn!$C132:$C191,ETL_Rtn!G132:G191)),CORREL(ETL_Rtn!$C132:$C191,ETL_Rtn!G132:G191),"")</f>
        <v/>
      </c>
      <c r="N181" s="85" t="str">
        <f ca="1">IF(ISNUMBER(CORREL(ETL_Rtn!$C132:$C191,ETL_Rtn!H132:H191)),CORREL(ETL_Rtn!$C132:$C191,ETL_Rtn!H132:H191),"")</f>
        <v/>
      </c>
      <c r="O181" s="85" t="str">
        <f ca="1">IF(ISNUMBER(CORREL(ETL_Rtn!$C132:$C191,ETL_Rtn!I132:I191)),CORREL(ETL_Rtn!$C132:$C191,ETL_Rtn!I132:I191),"")</f>
        <v/>
      </c>
      <c r="P181" s="85" t="str">
        <f ca="1">IF(ISNUMBER(CORREL(ETL_Rtn!$C132:$C191,ETL_Rtn!J132:J191)),CORREL(ETL_Rtn!$C132:$C191,ETL_Rtn!J132:J191),"")</f>
        <v/>
      </c>
      <c r="Q181" s="85" t="str">
        <f ca="1">IF(ISNUMBER(CORREL(ETL_Rtn!$C132:$C191,ETL_Rtn!K132:K191)),CORREL(ETL_Rtn!$C132:$C191,ETL_Rtn!K132:K191),"")</f>
        <v/>
      </c>
      <c r="R181" s="85" t="str">
        <f ca="1">IF(ISNUMBER(CORREL(ETL_Rtn!$C132:$C191,ETL_Rtn!L132:L191)),CORREL(ETL_Rtn!$C132:$C191,ETL_Rtn!L132:L191),"")</f>
        <v/>
      </c>
      <c r="S181" s="85" t="str">
        <f ca="1">IF(ISNUMBER(CORREL(ETL_Rtn!$C132:$C191,ETL_Rtn!M132:M191)),CORREL(ETL_Rtn!$C132:$C191,ETL_Rtn!M132:M191),"")</f>
        <v/>
      </c>
      <c r="T181" s="85" t="str">
        <f ca="1">IF(ISNUMBER(CORREL(ETL_Rtn!$C132:$C191,ETL_Rtn!N132:N191)),CORREL(ETL_Rtn!$C132:$C191,ETL_Rtn!N132:N191),"")</f>
        <v/>
      </c>
      <c r="U181" s="85" t="str">
        <f ca="1">IF(ISNUMBER(CORREL(ETL_Rtn!$C132:$C191,ETL_Rtn!O132:O191)),CORREL(ETL_Rtn!$C132:$C191,ETL_Rtn!O132:O191),"")</f>
        <v/>
      </c>
      <c r="V181" s="85" t="str">
        <f ca="1">IF(ISNUMBER(CORREL(ETL_Rtn!$C132:$C191,ETL_Rtn!P132:P191)),CORREL(ETL_Rtn!$C132:$C191,ETL_Rtn!P132:P191),"")</f>
        <v/>
      </c>
      <c r="W181" s="85" t="str">
        <f ca="1">IF(ISNUMBER(CORREL(ETL_Rtn!$C132:$C191,ETL_Rtn!Q132:Q191)),CORREL(ETL_Rtn!$C132:$C191,ETL_Rtn!Q132:Q191),"")</f>
        <v/>
      </c>
      <c r="X181" s="85" t="str">
        <f ca="1">IF(ISNUMBER(CORREL(ETL_Rtn!$C132:$C191,ETL_Rtn!R132:R191)),CORREL(ETL_Rtn!$C132:$C191,ETL_Rtn!R132:R191),"")</f>
        <v/>
      </c>
      <c r="Y181" s="85" t="str">
        <f ca="1">IF(ISNUMBER(CORREL(ETL_Rtn!$C132:$C191,ETL_Rtn!S132:S191)),CORREL(ETL_Rtn!$C132:$C191,ETL_Rtn!S132:S191),"")</f>
        <v/>
      </c>
      <c r="Z181" s="85" t="str">
        <f ca="1">IF(ISNUMBER(CORREL(ETL_Rtn!$C132:$C191,ETL_Rtn!T132:T191)),CORREL(ETL_Rtn!$C132:$C191,ETL_Rtn!T132:T191),"")</f>
        <v/>
      </c>
      <c r="AA181" s="85" t="str">
        <f ca="1">IF(ISNUMBER(CORREL(ETL_Rtn!$C132:$C191,ETL_Rtn!U132:U191)),CORREL(ETL_Rtn!$C132:$C191,ETL_Rtn!U132:U191),"")</f>
        <v/>
      </c>
      <c r="AB181" s="85" t="str">
        <f ca="1">IF(ISNUMBER(CORREL(ETL_Rtn!$C132:$C191,ETL_Rtn!V132:V191)),CORREL(ETL_Rtn!$C132:$C191,ETL_Rtn!V132:V191),"")</f>
        <v/>
      </c>
      <c r="AC181" s="85" t="str">
        <f ca="1">IF(ISNUMBER(CORREL(ETL_Rtn!$C132:$C191,ETL_Rtn!W132:W191)),CORREL(ETL_Rtn!$C132:$C191,ETL_Rtn!W132:W191),"")</f>
        <v/>
      </c>
      <c r="AD181" s="85" t="str">
        <f ca="1">IF(ISNUMBER(CORREL(ETL_Rtn!$C132:$C191,ETL_Rtn!X132:X191)),CORREL(ETL_Rtn!$C132:$C191,ETL_Rtn!X132:X191),"")</f>
        <v/>
      </c>
      <c r="AE181" s="85" t="str">
        <f ca="1">IF(ISNUMBER(CORREL(ETL_Rtn!$C132:$C191,ETL_Rtn!Y132:Y191)),CORREL(ETL_Rtn!$C132:$C191,ETL_Rtn!Y132:Y191),"")</f>
        <v/>
      </c>
      <c r="AF181" s="85" t="str">
        <f ca="1">IF(ISNUMBER(CORREL(ETL_Rtn!$C132:$C191,ETL_Rtn!Z132:Z191)),CORREL(ETL_Rtn!$C132:$C191,ETL_Rtn!Z132:Z191),"")</f>
        <v/>
      </c>
      <c r="AG181" s="85" t="str">
        <f ca="1">IF(ISNUMBER(CORREL(ETL_Rtn!$C132:$C191,ETL_Rtn!AA132:AA191)),CORREL(ETL_Rtn!$C132:$C191,ETL_Rtn!AA132:AA191),"")</f>
        <v/>
      </c>
      <c r="AH181" s="85" t="str">
        <f ca="1">IF(ISNUMBER(CORREL(ETL_Rtn!$C132:$C191,ETL_Rtn!AB132:AB191)),CORREL(ETL_Rtn!$C132:$C191,ETL_Rtn!AB132:AB191),"")</f>
        <v/>
      </c>
      <c r="AI181" s="85" t="str">
        <f ca="1">IF(ISNUMBER(CORREL(ETL_Rtn!$C132:$C191,ETL_Rtn!AC132:AC191)),CORREL(ETL_Rtn!$C132:$C191,ETL_Rtn!AC132:AC191),"")</f>
        <v/>
      </c>
      <c r="AJ181" s="85" t="str">
        <f ca="1">IF(ISNUMBER(CORREL(ETL_Rtn!$C132:$C191,ETL_Rtn!AD132:AD191)),CORREL(ETL_Rtn!$C132:$C191,ETL_Rtn!AD132:AD191),"")</f>
        <v/>
      </c>
      <c r="AK181" s="85" t="str">
        <f ca="1">IF(ISNUMBER(CORREL(ETL_Rtn!$C132:$C191,ETL_Rtn!AE132:AE191)),CORREL(ETL_Rtn!$C132:$C191,ETL_Rtn!AE132:AE191),"")</f>
        <v/>
      </c>
      <c r="AL181" s="85" t="str">
        <f ca="1">IF(ISNUMBER(CORREL(ETL_Rtn!$C132:$C191,ETL_Rtn!AF132:AF191)),CORREL(ETL_Rtn!$C132:$C191,ETL_Rtn!AF132:AF191),"")</f>
        <v/>
      </c>
      <c r="AM181" s="85" t="str">
        <f ca="1">IF(ISNUMBER(CORREL(ETL_Rtn!$C132:$C191,ETL_Rtn!AG132:AG191)),CORREL(ETL_Rtn!$C132:$C191,ETL_Rtn!AG132:AG191),"")</f>
        <v/>
      </c>
      <c r="AN181" s="85" t="str">
        <f ca="1">IF(ISNUMBER(CORREL(ETL_Rtn!$C132:$C191,ETL_Rtn!AH132:AH191)),CORREL(ETL_Rtn!$C132:$C191,ETL_Rtn!AH132:AH191),"")</f>
        <v/>
      </c>
      <c r="AO181" s="85" t="str">
        <f ca="1">IF(ISNUMBER(CORREL(ETL_Rtn!$C132:$C191,ETL_Rtn!AI132:AI191)),CORREL(ETL_Rtn!$C132:$C191,ETL_Rtn!AI132:AI191),"")</f>
        <v/>
      </c>
      <c r="AP181" s="85" t="str">
        <f ca="1">IF(ISNUMBER(CORREL(ETL_Rtn!$C132:$C191,ETL_Rtn!AJ132:AJ191)),CORREL(ETL_Rtn!$C132:$C191,ETL_Rtn!AJ132:AJ191),"")</f>
        <v/>
      </c>
      <c r="AQ181" s="85" t="str">
        <f ca="1">IF(ISNUMBER(CORREL(ETL_Rtn!$C132:$C191,ETL_Rtn!AK132:AK191)),CORREL(ETL_Rtn!$C132:$C191,ETL_Rtn!AK132:AK191),"")</f>
        <v/>
      </c>
      <c r="AR181" s="85" t="str">
        <f ca="1">IF(ISNUMBER(CORREL(ETL_Rtn!$C132:$C191,ETL_Rtn!AL132:AL191)),CORREL(ETL_Rtn!$C132:$C191,ETL_Rtn!AL132:AL191),"")</f>
        <v/>
      </c>
      <c r="AS181" s="85" t="str">
        <f ca="1">IF(ISNUMBER(CORREL(ETL_Rtn!$C132:$C191,ETL_Rtn!AM132:AM191)),CORREL(ETL_Rtn!$C132:$C191,ETL_Rtn!AM132:AM191),"")</f>
        <v/>
      </c>
      <c r="AT181" s="85" t="str">
        <f ca="1">IF(ISNUMBER(CORREL(ETL_Rtn!$C132:$C191,ETL_Rtn!AN132:AN191)),CORREL(ETL_Rtn!$C132:$C191,ETL_Rtn!AN132:AN191),"")</f>
        <v/>
      </c>
      <c r="AU181" s="85" t="str">
        <f ca="1">IF(ISNUMBER(CORREL(ETL_Rtn!$C132:$C191,ETL_Rtn!AO132:AO191)),CORREL(ETL_Rtn!$C132:$C191,ETL_Rtn!AO132:AO191),"")</f>
        <v/>
      </c>
      <c r="AV181" s="85" t="str">
        <f ca="1">IF(ISNUMBER(CORREL(ETL_Rtn!$C132:$C191,ETL_Rtn!AP132:AP191)),CORREL(ETL_Rtn!$C132:$C191,ETL_Rtn!AP132:AP191),"")</f>
        <v/>
      </c>
      <c r="AW181" s="85" t="str">
        <f ca="1">IF(ISNUMBER(CORREL(ETL_Rtn!$C132:$C191,ETL_Rtn!AQ132:AQ191)),CORREL(ETL_Rtn!$C132:$C191,ETL_Rtn!AQ132:AQ191),"")</f>
        <v/>
      </c>
      <c r="AX181" s="85" t="str">
        <f ca="1">IF(ISNUMBER(CORREL(ETL_Rtn!$C132:$C191,ETL_Rtn!AR132:AR191)),CORREL(ETL_Rtn!$C132:$C191,ETL_Rtn!AR132:AR191),"")</f>
        <v/>
      </c>
      <c r="AY181" s="85" t="str">
        <f ca="1">IF(ISNUMBER(CORREL(ETL_Rtn!$C132:$C191,ETL_Rtn!AS132:AS191)),CORREL(ETL_Rtn!$C132:$C191,ETL_Rtn!AS132:AS191),"")</f>
        <v/>
      </c>
      <c r="AZ181" s="85" t="str">
        <f ca="1">IF(ISNUMBER(CORREL(ETL_Rtn!$C132:$C191,ETL_Rtn!AT132:AT191)),CORREL(ETL_Rtn!$C132:$C191,ETL_Rtn!AT132:AT191),"")</f>
        <v/>
      </c>
      <c r="BA181" s="85" t="str">
        <f ca="1">IF(ISNUMBER(CORREL(ETL_Rtn!$C132:$C191,ETL_Rtn!AU132:AU191)),CORREL(ETL_Rtn!$C132:$C191,ETL_Rtn!AU132:AU191),"")</f>
        <v/>
      </c>
      <c r="BB181" s="85" t="str">
        <f ca="1">IF(ISNUMBER(CORREL(ETL_Rtn!$C132:$C191,ETL_Rtn!AV132:AV191)),CORREL(ETL_Rtn!$C132:$C191,ETL_Rtn!AV132:AV191),"")</f>
        <v/>
      </c>
      <c r="BC181" s="85" t="str">
        <f ca="1">IF(ISNUMBER(CORREL(ETL_Rtn!$C132:$C191,ETL_Rtn!AW132:AW191)),CORREL(ETL_Rtn!$C132:$C191,ETL_Rtn!AW132:AW191),"")</f>
        <v/>
      </c>
      <c r="BD181" s="85" t="str">
        <f ca="1">IF(ISNUMBER(CORREL(ETL_Rtn!$C132:$C191,ETL_Rtn!AX132:AX191)),CORREL(ETL_Rtn!$C132:$C191,ETL_Rtn!AX132:AX191),"")</f>
        <v/>
      </c>
      <c r="BE181" s="85" t="str">
        <f ca="1">IF(ISNUMBER(CORREL(ETL_Rtn!$C132:$C191,ETL_Rtn!AY132:AY191)),CORREL(ETL_Rtn!$C132:$C191,ETL_Rtn!AY132:AY191),"")</f>
        <v/>
      </c>
      <c r="BF181" s="85" t="str">
        <f ca="1">IF(ISNUMBER(CORREL(ETL_Rtn!$C132:$C191,ETL_Rtn!AZ132:AZ191)),CORREL(ETL_Rtn!$C132:$C191,ETL_Rtn!AZ132:AZ191),"")</f>
        <v/>
      </c>
      <c r="BG181" s="85" t="str">
        <f ca="1">IF(ISNUMBER(CORREL(ETL_Rtn!$C132:$C191,ETL_Rtn!BA132:BA191)),CORREL(ETL_Rtn!$C132:$C191,ETL_Rtn!BA132:BA191),"")</f>
        <v/>
      </c>
      <c r="BH181" s="85" t="str">
        <f ca="1">IF(ISNUMBER(CORREL(ETL_Rtn!$C132:$C191,ETL_Rtn!BB132:BB191)),CORREL(ETL_Rtn!$C132:$C191,ETL_Rtn!BB132:BB191),"")</f>
        <v/>
      </c>
      <c r="BI181" s="85" t="str">
        <f ca="1">IF(ISNUMBER(CORREL(ETL_Rtn!$C132:$C191,ETL_Rtn!BC132:BC191)),CORREL(ETL_Rtn!$C132:$C191,ETL_Rtn!BC132:BC191),"")</f>
        <v/>
      </c>
      <c r="BJ181" s="85" t="str">
        <f ca="1">IF(ISNUMBER(CORREL(ETL_Rtn!$C132:$C191,ETL_Rtn!BD132:BD191)),CORREL(ETL_Rtn!$C132:$C191,ETL_Rtn!BD132:BD191),"")</f>
        <v/>
      </c>
      <c r="BK181" s="85" t="str">
        <f ca="1">IF(ISNUMBER(CORREL(ETL_Rtn!$C132:$C191,ETL_Rtn!BE132:BE191)),CORREL(ETL_Rtn!$C132:$C191,ETL_Rtn!BE132:BE191),"")</f>
        <v/>
      </c>
      <c r="BL181" s="85" t="str">
        <f ca="1">IF(ISNUMBER(CORREL(ETL_Rtn!$C132:$C191,ETL_Rtn!BF132:BF191)),CORREL(ETL_Rtn!$C132:$C191,ETL_Rtn!BF132:BF191),"")</f>
        <v/>
      </c>
      <c r="BM181" s="85" t="str">
        <f ca="1">IF(ISNUMBER(CORREL(ETL_Rtn!$C132:$C191,ETL_Rtn!BG132:BG191)),CORREL(ETL_Rtn!$C132:$C191,ETL_Rtn!BG132:BG191),"")</f>
        <v/>
      </c>
      <c r="BN181" s="85" t="str">
        <f ca="1">IF(ISNUMBER(CORREL(ETL_Rtn!$C132:$C191,ETL_Rtn!BH132:BH191)),CORREL(ETL_Rtn!$C132:$C191,ETL_Rtn!BH132:BH191),"")</f>
        <v/>
      </c>
      <c r="BO181" s="85" t="str">
        <f ca="1">IF(ISNUMBER(CORREL(ETL_Rtn!$C132:$C191,ETL_Rtn!BI132:BI191)),CORREL(ETL_Rtn!$C132:$C191,ETL_Rtn!BI132:BI191),"")</f>
        <v/>
      </c>
      <c r="BP181" s="85" t="str">
        <f ca="1">IF(ISNUMBER(CORREL(ETL_Rtn!$C132:$C191,ETL_Rtn!BJ132:BJ191)),CORREL(ETL_Rtn!$C132:$C191,ETL_Rtn!BJ132:BJ191),"")</f>
        <v/>
      </c>
      <c r="BQ181" s="85" t="str">
        <f ca="1">IF(ISNUMBER(CORREL(ETL_Rtn!$C132:$C191,ETL_Rtn!BK132:BK191)),CORREL(ETL_Rtn!$C132:$C191,ETL_Rtn!BK132:BK191),"")</f>
        <v/>
      </c>
      <c r="BR181" s="85" t="str">
        <f ca="1">IF(ISNUMBER(CORREL(ETL_Rtn!$C132:$C191,ETL_Rtn!BL132:BL191)),CORREL(ETL_Rtn!$C132:$C191,ETL_Rtn!BL132:BL191),"")</f>
        <v/>
      </c>
      <c r="BS181" s="85" t="str">
        <f ca="1">IF(ISNUMBER(CORREL(ETL_Rtn!$C132:$C191,ETL_Rtn!BM132:BM191)),CORREL(ETL_Rtn!$C132:$C191,ETL_Rtn!BM132:BM191),"")</f>
        <v/>
      </c>
      <c r="BT181" s="85" t="str">
        <f ca="1">IF(ISNUMBER(CORREL(ETL_Rtn!$C132:$C191,ETL_Rtn!BN132:BN191)),CORREL(ETL_Rtn!$C132:$C191,ETL_Rtn!BN132:BN191),"")</f>
        <v/>
      </c>
      <c r="BU181" s="85" t="str">
        <f ca="1">IF(ISNUMBER(CORREL(ETL_Rtn!$C132:$C191,ETL_Rtn!BO132:BO191)),CORREL(ETL_Rtn!$C132:$C191,ETL_Rtn!BO132:BO191),"")</f>
        <v/>
      </c>
      <c r="BV181" s="85" t="str">
        <f ca="1">IF(ISNUMBER(CORREL(ETL_Rtn!$C132:$C191,ETL_Rtn!BP132:BP191)),CORREL(ETL_Rtn!$C132:$C191,ETL_Rtn!BP132:BP191),"")</f>
        <v/>
      </c>
      <c r="BW181" s="85" t="str">
        <f ca="1">IF(ISNUMBER(CORREL(ETL_Rtn!$C132:$C191,ETL_Rtn!BQ132:BQ191)),CORREL(ETL_Rtn!$C132:$C191,ETL_Rtn!BQ132:BQ191),"")</f>
        <v/>
      </c>
      <c r="BY181" s="85">
        <f ca="1">VLOOKUP($E181,ETL_Price!$B$5:$CB$187,Main!BY$51,0)</f>
        <v>2502.2199999999998</v>
      </c>
      <c r="BZ181" s="85">
        <f ca="1">VLOOKUP($E181,ETL_Price!$B$5:$CB$187,Main!BZ$51,0)</f>
        <v>3541.42</v>
      </c>
      <c r="CA181" s="85">
        <f ca="1">VLOOKUP($E181,ETL_Price!$B$5:$CB$187,Main!CA$51,0)</f>
        <v>75389.75</v>
      </c>
      <c r="CB181" s="85">
        <f ca="1">VLOOKUP($E181,ETL_Price!$B$5:$CB$187,Main!CB$51,0)</f>
        <v>20296.45</v>
      </c>
      <c r="CC181" s="85">
        <f ca="1">VLOOKUP($E181,ETL_Price!$B$5:$CB$187,Main!CC$51,0)</f>
        <v>27880.53</v>
      </c>
      <c r="CD181" s="85">
        <f ca="1">VLOOKUP($E181,ETL_Price!$B$5:$CB$187,Main!CD$51,0)</f>
        <v>11109</v>
      </c>
      <c r="CE181" s="85">
        <f ca="1">VLOOKUP($E181,ETL_Price!$B$5:$CB$187,Main!CE$51,0)</f>
        <v>2044.43</v>
      </c>
      <c r="CF181" s="85">
        <f ca="1">VLOOKUP($E181,ETL_Price!$B$5:$CB$187,Main!CF$51,0)</f>
        <v>2325.11</v>
      </c>
      <c r="CG181" s="85">
        <f ca="1">VLOOKUP($E181,ETL_Price!$B$5:$CB$187,Main!CG$51,0)</f>
        <v>208.57679999999999</v>
      </c>
      <c r="CH181" s="85">
        <f ca="1">VLOOKUP($E181,ETL_Price!$B$5:$CB$187,Main!CH$51,0)</f>
        <v>261.45999999999998</v>
      </c>
      <c r="CI181" s="85">
        <f ca="1">VLOOKUP($E181,ETL_Price!$B$5:$CB$187,Main!CI$51,0)</f>
        <v>249.16</v>
      </c>
      <c r="CJ181" s="85">
        <f ca="1">VLOOKUP($E181,ETL_Price!$B$5:$CB$187,Main!CJ$51,0)</f>
        <v>222.71</v>
      </c>
      <c r="CK181" s="85">
        <f ca="1">VLOOKUP($E181,ETL_Price!$B$5:$CB$187,Main!CK$51,0)</f>
        <v>226.04390000000001</v>
      </c>
      <c r="CL181" s="85">
        <f ca="1">VLOOKUP($E181,ETL_Price!$B$5:$CB$187,Main!CL$51,0)</f>
        <v>226.22280000000001</v>
      </c>
      <c r="CM181" s="85">
        <f ca="1">VLOOKUP($E181,ETL_Price!$B$5:$CB$187,Main!CM$51,0)</f>
        <v>120.07259999999999</v>
      </c>
      <c r="CN181" s="85">
        <f ca="1">VLOOKUP($E181,ETL_Price!$B$5:$CB$187,Main!CN$51,0)</f>
        <v>202.5325</v>
      </c>
      <c r="CO181" s="85">
        <f ca="1">VLOOKUP($E181,ETL_Price!$B$5:$CB$187,Main!CO$51,0)</f>
        <v>70.55</v>
      </c>
      <c r="CP181" s="85">
        <f ca="1">VLOOKUP($E181,ETL_Price!$B$5:$CB$187,Main!CP$51,0)</f>
        <v>129.66999999999999</v>
      </c>
      <c r="CQ181" s="85">
        <f ca="1">VLOOKUP($E181,ETL_Price!$B$5:$CB$187,Main!CQ$51,0)</f>
        <v>482.78480000000002</v>
      </c>
      <c r="CR181" s="85">
        <f ca="1">VLOOKUP($E181,ETL_Price!$B$5:$CB$187,Main!CR$51,0)</f>
        <v>218.2885</v>
      </c>
      <c r="CS181" s="85">
        <f ca="1">VLOOKUP($E181,ETL_Price!$B$5:$CB$187,Main!CS$51,0)</f>
        <v>255.18020000000001</v>
      </c>
      <c r="CT181" s="85">
        <f ca="1">VLOOKUP($E181,ETL_Price!$B$5:$CB$187,Main!CT$51,0)</f>
        <v>2040.42</v>
      </c>
      <c r="CU181" s="85">
        <f ca="1">VLOOKUP($E181,ETL_Price!$B$5:$CB$187,Main!CU$51,0)</f>
        <v>2203.87</v>
      </c>
      <c r="CV181" s="85">
        <f ca="1">VLOOKUP($E181,ETL_Price!$B$5:$CB$187,Main!CV$51,0)</f>
        <v>2866.25</v>
      </c>
      <c r="CW181" s="85">
        <f ca="1">VLOOKUP($E181,ETL_Price!$B$5:$CB$187,Main!CW$51,0)</f>
        <v>149.78</v>
      </c>
      <c r="CX181" s="85">
        <f ca="1">VLOOKUP($E181,ETL_Price!$B$5:$CB$187,Main!CX$51,0)</f>
        <v>1299.0640000000001</v>
      </c>
      <c r="CY181" s="85">
        <f ca="1">VLOOKUP($E181,ETL_Price!$B$5:$CB$187,Main!CY$51,0)</f>
        <v>214.15260000000001</v>
      </c>
      <c r="CZ181" s="85">
        <f ca="1">VLOOKUP($E181,ETL_Price!$B$5:$CB$187,Main!CZ$51,0)</f>
        <v>191.05119999999999</v>
      </c>
      <c r="DA181" s="85">
        <f ca="1">VLOOKUP($E181,ETL_Price!$B$5:$CB$187,Main!DA$51,0)</f>
        <v>285.5849</v>
      </c>
      <c r="DB181" s="85">
        <f ca="1">VLOOKUP($E181,ETL_Price!$B$5:$CB$187,Main!DB$51,0)</f>
        <v>203.53729999999999</v>
      </c>
      <c r="DC181" s="85">
        <f ca="1">VLOOKUP($E181,ETL_Price!$B$5:$CB$187,Main!DC$51,0)</f>
        <v>203.28890000000001</v>
      </c>
      <c r="DD181" s="85">
        <f ca="1">VLOOKUP($E181,ETL_Price!$B$5:$CB$187,Main!DD$51,0)</f>
        <v>224.8014</v>
      </c>
      <c r="DE181" s="85">
        <f ca="1">VLOOKUP($E181,ETL_Price!$B$5:$CB$187,Main!DE$51,0)</f>
        <v>219.2526</v>
      </c>
      <c r="DF181" s="85">
        <f ca="1">VLOOKUP($E181,ETL_Price!$B$5:$CB$187,Main!DF$51,0)</f>
        <v>284.5471</v>
      </c>
      <c r="DG181" s="85">
        <f ca="1">VLOOKUP($E181,ETL_Price!$B$5:$CB$187,Main!DG$51,0)</f>
        <v>2.2499000000000002</v>
      </c>
      <c r="DH181" s="85">
        <f ca="1">VLOOKUP($E181,ETL_Price!$B$5:$CB$187,Main!DH$51,0)</f>
        <v>0.44700000000000001</v>
      </c>
      <c r="DI181" s="85">
        <f ca="1">VLOOKUP($E181,ETL_Price!$B$5:$CB$187,Main!DI$51,0)</f>
        <v>1.7694000000000001</v>
      </c>
      <c r="DJ181" s="85">
        <f ca="1">VLOOKUP($E181,ETL_Price!$B$5:$CB$187,Main!DJ$51,0)</f>
        <v>1.8526</v>
      </c>
      <c r="DK181" s="85">
        <f ca="1">VLOOKUP($E181,ETL_Price!$B$5:$CB$187,Main!DK$51,0)</f>
        <v>2.2694999999999999</v>
      </c>
      <c r="DL181" s="85">
        <f ca="1">VLOOKUP($E181,ETL_Price!$B$5:$CB$187,Main!DL$51,0)</f>
        <v>1.222</v>
      </c>
      <c r="DM181" s="85">
        <f ca="1">VLOOKUP($E181,ETL_Price!$B$5:$CB$187,Main!DM$51,0)</f>
        <v>28.443999999999999</v>
      </c>
      <c r="DN181" s="85">
        <f ca="1">VLOOKUP($E181,ETL_Price!$B$5:$CB$187,Main!DN$51,0)</f>
        <v>-3.23</v>
      </c>
      <c r="DO181" s="85">
        <f ca="1">VLOOKUP($E181,ETL_Price!$B$5:$CB$187,Main!DO$51,0)</f>
        <v>257.697</v>
      </c>
      <c r="DP181" s="85">
        <f ca="1">VLOOKUP($E181,ETL_Price!$B$5:$CB$187,Main!DP$51,0)</f>
        <v>133.34100000000001</v>
      </c>
      <c r="DQ181" s="85">
        <f ca="1">VLOOKUP($E181,ETL_Price!$B$5:$CB$187,Main!DQ$51,0)</f>
        <v>59.905999999999999</v>
      </c>
      <c r="DR181" s="85">
        <f ca="1">VLOOKUP($E181,ETL_Price!$B$5:$CB$187,Main!DR$51,0)</f>
        <v>329.70600000000002</v>
      </c>
      <c r="DS181" s="85">
        <f ca="1">VLOOKUP($E181,ETL_Price!$B$5:$CB$187,Main!DS$51,0)</f>
        <v>188.69</v>
      </c>
      <c r="DT181" s="85">
        <f ca="1">VLOOKUP($E181,ETL_Price!$B$5:$CB$187,Main!DT$51,0)</f>
        <v>228.7516</v>
      </c>
      <c r="DU181" s="85">
        <f ca="1">VLOOKUP($E181,ETL_Price!$B$5:$CB$187,Main!DU$51,0)</f>
        <v>165.5598</v>
      </c>
      <c r="DV181" s="85">
        <f ca="1">VLOOKUP($E181,ETL_Price!$B$5:$CB$187,Main!DV$51,0)</f>
        <v>442.03469999999999</v>
      </c>
      <c r="DW181" s="85">
        <f ca="1">VLOOKUP($E181,ETL_Price!$B$5:$CB$187,Main!DW$51,0)</f>
        <v>9.59</v>
      </c>
      <c r="DX181" s="85">
        <f ca="1">VLOOKUP($E181,ETL_Price!$B$5:$CB$187,Main!DX$51,0)</f>
        <v>15.24</v>
      </c>
      <c r="DY181" s="85">
        <f ca="1">VLOOKUP($E181,ETL_Price!$B$5:$CB$187,Main!DY$51,0)</f>
        <v>8.89</v>
      </c>
      <c r="DZ181" s="85">
        <f ca="1">VLOOKUP($E181,ETL_Price!$B$5:$CB$187,Main!DZ$51,0)</f>
        <v>4.8425000000000002</v>
      </c>
      <c r="EA181" s="85">
        <f ca="1">VLOOKUP($E181,ETL_Price!$B$5:$CB$187,Main!EA$51,0)</f>
        <v>1293.3</v>
      </c>
      <c r="EB181" s="85">
        <f ca="1">VLOOKUP($E181,ETL_Price!$B$5:$CB$187,Main!EB$51,0)</f>
        <v>16.902999999999999</v>
      </c>
      <c r="EC181" s="85">
        <f ca="1">VLOOKUP($E181,ETL_Price!$B$5:$CB$187,Main!EC$51,0)</f>
        <v>50.66</v>
      </c>
      <c r="ED181" s="85">
        <f ca="1">VLOOKUP($E181,ETL_Price!$B$5:$CB$187,Main!ED$51,0)</f>
        <v>6.5793999999999997</v>
      </c>
      <c r="EE181" s="85">
        <f ca="1">VLOOKUP($E181,ETL_Price!$B$5:$CB$187,Main!EE$51,0)</f>
        <v>108.04</v>
      </c>
      <c r="EF181" s="85">
        <f ca="1">VLOOKUP($E181,ETL_Price!$B$5:$CB$187,Main!EF$51,0)</f>
        <v>1.1951000000000001</v>
      </c>
      <c r="EG181" s="85">
        <f ca="1">VLOOKUP($E181,ETL_Price!$B$5:$CB$187,Main!EG$51,0)</f>
        <v>1.3504</v>
      </c>
      <c r="EH181" s="85">
        <f ca="1">VLOOKUP($E181,ETL_Price!$B$5:$CB$187,Main!EH$51,0)</f>
        <v>111.99</v>
      </c>
      <c r="EI181" s="85">
        <f ca="1">VLOOKUP($E181,ETL_Price!$B$5:$CB$187,Main!EI$51,0)</f>
        <v>57.482999999999997</v>
      </c>
      <c r="EJ181" s="85">
        <f ca="1">VLOOKUP($E181,ETL_Price!$B$5:$CB$187,Main!EJ$51,0)</f>
        <v>13.2523</v>
      </c>
      <c r="EK181" s="85">
        <f ca="1">VLOOKUP($E181,ETL_Price!$B$5:$CB$187,Main!EK$51,0)</f>
        <v>3.1240000000000001</v>
      </c>
    </row>
    <row r="182" spans="3:141">
      <c r="C182" s="85">
        <f>MATCH(E182,ETL_Price!$B$5:$B$187,0)</f>
        <v>129</v>
      </c>
      <c r="E182" s="119">
        <f>IF(ISNUMBER(Equities!$C134),Equities!B134,"")</f>
        <v>42999</v>
      </c>
      <c r="F182" s="120">
        <f ca="1">IF(ISNUMBER(OFFSET(INDIRECT($F$50),Main!$C182,1)),OFFSET(INDIRECT($F$50),Main!$C182,1)/100,"")</f>
        <v>0.13991300000000001</v>
      </c>
      <c r="G182" s="120">
        <f ca="1">IF(ISNUMBER(VLOOKUP($E182,ETL_Price!$B$5:$DV$187,G$50,0)),VLOOKUP($E182,ETL_Price!$B$5:$DV$187,G$50,0)/100,"")</f>
        <v>7.6399999999999996E-2</v>
      </c>
      <c r="H182" s="120">
        <f ca="1">IF(ISNUMBER(VLOOKUP($E182,ETL_Price!$B$5:$DV$187,H$50,0)),VLOOKUP($E182,ETL_Price!$B$5:$DV$187,H$50,0)/100,"")</f>
        <v>0.1153</v>
      </c>
      <c r="I182" s="120">
        <f ca="1">IF(ISNUMBER(VLOOKUP($E182,ETL_Price!$B$5:$DV$187,I$50,0)),VLOOKUP($E182,ETL_Price!$B$5:$DV$187,I$50,0)/100,"")</f>
        <v>0.13900000000000001</v>
      </c>
      <c r="K182" s="85" t="str">
        <f ca="1">IF(ISNUMBER(CORREL(ETL_Rtn!$C133:$C192,ETL_Rtn!E133:E192)),CORREL(ETL_Rtn!$C133:$C192,ETL_Rtn!E133:E192),"")</f>
        <v/>
      </c>
      <c r="L182" s="85" t="str">
        <f ca="1">IF(ISNUMBER(CORREL(ETL_Rtn!$C133:$C192,ETL_Rtn!F133:F192)),CORREL(ETL_Rtn!$C133:$C192,ETL_Rtn!F133:F192),"")</f>
        <v/>
      </c>
      <c r="M182" s="85" t="str">
        <f ca="1">IF(ISNUMBER(CORREL(ETL_Rtn!$C133:$C192,ETL_Rtn!G133:G192)),CORREL(ETL_Rtn!$C133:$C192,ETL_Rtn!G133:G192),"")</f>
        <v/>
      </c>
      <c r="N182" s="85" t="str">
        <f ca="1">IF(ISNUMBER(CORREL(ETL_Rtn!$C133:$C192,ETL_Rtn!H133:H192)),CORREL(ETL_Rtn!$C133:$C192,ETL_Rtn!H133:H192),"")</f>
        <v/>
      </c>
      <c r="O182" s="85" t="str">
        <f ca="1">IF(ISNUMBER(CORREL(ETL_Rtn!$C133:$C192,ETL_Rtn!I133:I192)),CORREL(ETL_Rtn!$C133:$C192,ETL_Rtn!I133:I192),"")</f>
        <v/>
      </c>
      <c r="P182" s="85" t="str">
        <f ca="1">IF(ISNUMBER(CORREL(ETL_Rtn!$C133:$C192,ETL_Rtn!J133:J192)),CORREL(ETL_Rtn!$C133:$C192,ETL_Rtn!J133:J192),"")</f>
        <v/>
      </c>
      <c r="Q182" s="85" t="str">
        <f ca="1">IF(ISNUMBER(CORREL(ETL_Rtn!$C133:$C192,ETL_Rtn!K133:K192)),CORREL(ETL_Rtn!$C133:$C192,ETL_Rtn!K133:K192),"")</f>
        <v/>
      </c>
      <c r="R182" s="85" t="str">
        <f ca="1">IF(ISNUMBER(CORREL(ETL_Rtn!$C133:$C192,ETL_Rtn!L133:L192)),CORREL(ETL_Rtn!$C133:$C192,ETL_Rtn!L133:L192),"")</f>
        <v/>
      </c>
      <c r="S182" s="85" t="str">
        <f ca="1">IF(ISNUMBER(CORREL(ETL_Rtn!$C133:$C192,ETL_Rtn!M133:M192)),CORREL(ETL_Rtn!$C133:$C192,ETL_Rtn!M133:M192),"")</f>
        <v/>
      </c>
      <c r="T182" s="85" t="str">
        <f ca="1">IF(ISNUMBER(CORREL(ETL_Rtn!$C133:$C192,ETL_Rtn!N133:N192)),CORREL(ETL_Rtn!$C133:$C192,ETL_Rtn!N133:N192),"")</f>
        <v/>
      </c>
      <c r="U182" s="85" t="str">
        <f ca="1">IF(ISNUMBER(CORREL(ETL_Rtn!$C133:$C192,ETL_Rtn!O133:O192)),CORREL(ETL_Rtn!$C133:$C192,ETL_Rtn!O133:O192),"")</f>
        <v/>
      </c>
      <c r="V182" s="85" t="str">
        <f ca="1">IF(ISNUMBER(CORREL(ETL_Rtn!$C133:$C192,ETL_Rtn!P133:P192)),CORREL(ETL_Rtn!$C133:$C192,ETL_Rtn!P133:P192),"")</f>
        <v/>
      </c>
      <c r="W182" s="85" t="str">
        <f ca="1">IF(ISNUMBER(CORREL(ETL_Rtn!$C133:$C192,ETL_Rtn!Q133:Q192)),CORREL(ETL_Rtn!$C133:$C192,ETL_Rtn!Q133:Q192),"")</f>
        <v/>
      </c>
      <c r="X182" s="85" t="str">
        <f ca="1">IF(ISNUMBER(CORREL(ETL_Rtn!$C133:$C192,ETL_Rtn!R133:R192)),CORREL(ETL_Rtn!$C133:$C192,ETL_Rtn!R133:R192),"")</f>
        <v/>
      </c>
      <c r="Y182" s="85" t="str">
        <f ca="1">IF(ISNUMBER(CORREL(ETL_Rtn!$C133:$C192,ETL_Rtn!S133:S192)),CORREL(ETL_Rtn!$C133:$C192,ETL_Rtn!S133:S192),"")</f>
        <v/>
      </c>
      <c r="Z182" s="85" t="str">
        <f ca="1">IF(ISNUMBER(CORREL(ETL_Rtn!$C133:$C192,ETL_Rtn!T133:T192)),CORREL(ETL_Rtn!$C133:$C192,ETL_Rtn!T133:T192),"")</f>
        <v/>
      </c>
      <c r="AA182" s="85" t="str">
        <f ca="1">IF(ISNUMBER(CORREL(ETL_Rtn!$C133:$C192,ETL_Rtn!U133:U192)),CORREL(ETL_Rtn!$C133:$C192,ETL_Rtn!U133:U192),"")</f>
        <v/>
      </c>
      <c r="AB182" s="85" t="str">
        <f ca="1">IF(ISNUMBER(CORREL(ETL_Rtn!$C133:$C192,ETL_Rtn!V133:V192)),CORREL(ETL_Rtn!$C133:$C192,ETL_Rtn!V133:V192),"")</f>
        <v/>
      </c>
      <c r="AC182" s="85" t="str">
        <f ca="1">IF(ISNUMBER(CORREL(ETL_Rtn!$C133:$C192,ETL_Rtn!W133:W192)),CORREL(ETL_Rtn!$C133:$C192,ETL_Rtn!W133:W192),"")</f>
        <v/>
      </c>
      <c r="AD182" s="85" t="str">
        <f ca="1">IF(ISNUMBER(CORREL(ETL_Rtn!$C133:$C192,ETL_Rtn!X133:X192)),CORREL(ETL_Rtn!$C133:$C192,ETL_Rtn!X133:X192),"")</f>
        <v/>
      </c>
      <c r="AE182" s="85" t="str">
        <f ca="1">IF(ISNUMBER(CORREL(ETL_Rtn!$C133:$C192,ETL_Rtn!Y133:Y192)),CORREL(ETL_Rtn!$C133:$C192,ETL_Rtn!Y133:Y192),"")</f>
        <v/>
      </c>
      <c r="AF182" s="85" t="str">
        <f ca="1">IF(ISNUMBER(CORREL(ETL_Rtn!$C133:$C192,ETL_Rtn!Z133:Z192)),CORREL(ETL_Rtn!$C133:$C192,ETL_Rtn!Z133:Z192),"")</f>
        <v/>
      </c>
      <c r="AG182" s="85" t="str">
        <f ca="1">IF(ISNUMBER(CORREL(ETL_Rtn!$C133:$C192,ETL_Rtn!AA133:AA192)),CORREL(ETL_Rtn!$C133:$C192,ETL_Rtn!AA133:AA192),"")</f>
        <v/>
      </c>
      <c r="AH182" s="85" t="str">
        <f ca="1">IF(ISNUMBER(CORREL(ETL_Rtn!$C133:$C192,ETL_Rtn!AB133:AB192)),CORREL(ETL_Rtn!$C133:$C192,ETL_Rtn!AB133:AB192),"")</f>
        <v/>
      </c>
      <c r="AI182" s="85" t="str">
        <f ca="1">IF(ISNUMBER(CORREL(ETL_Rtn!$C133:$C192,ETL_Rtn!AC133:AC192)),CORREL(ETL_Rtn!$C133:$C192,ETL_Rtn!AC133:AC192),"")</f>
        <v/>
      </c>
      <c r="AJ182" s="85" t="str">
        <f ca="1">IF(ISNUMBER(CORREL(ETL_Rtn!$C133:$C192,ETL_Rtn!AD133:AD192)),CORREL(ETL_Rtn!$C133:$C192,ETL_Rtn!AD133:AD192),"")</f>
        <v/>
      </c>
      <c r="AK182" s="85" t="str">
        <f ca="1">IF(ISNUMBER(CORREL(ETL_Rtn!$C133:$C192,ETL_Rtn!AE133:AE192)),CORREL(ETL_Rtn!$C133:$C192,ETL_Rtn!AE133:AE192),"")</f>
        <v/>
      </c>
      <c r="AL182" s="85" t="str">
        <f ca="1">IF(ISNUMBER(CORREL(ETL_Rtn!$C133:$C192,ETL_Rtn!AF133:AF192)),CORREL(ETL_Rtn!$C133:$C192,ETL_Rtn!AF133:AF192),"")</f>
        <v/>
      </c>
      <c r="AM182" s="85" t="str">
        <f ca="1">IF(ISNUMBER(CORREL(ETL_Rtn!$C133:$C192,ETL_Rtn!AG133:AG192)),CORREL(ETL_Rtn!$C133:$C192,ETL_Rtn!AG133:AG192),"")</f>
        <v/>
      </c>
      <c r="AN182" s="85" t="str">
        <f ca="1">IF(ISNUMBER(CORREL(ETL_Rtn!$C133:$C192,ETL_Rtn!AH133:AH192)),CORREL(ETL_Rtn!$C133:$C192,ETL_Rtn!AH133:AH192),"")</f>
        <v/>
      </c>
      <c r="AO182" s="85" t="str">
        <f ca="1">IF(ISNUMBER(CORREL(ETL_Rtn!$C133:$C192,ETL_Rtn!AI133:AI192)),CORREL(ETL_Rtn!$C133:$C192,ETL_Rtn!AI133:AI192),"")</f>
        <v/>
      </c>
      <c r="AP182" s="85" t="str">
        <f ca="1">IF(ISNUMBER(CORREL(ETL_Rtn!$C133:$C192,ETL_Rtn!AJ133:AJ192)),CORREL(ETL_Rtn!$C133:$C192,ETL_Rtn!AJ133:AJ192),"")</f>
        <v/>
      </c>
      <c r="AQ182" s="85" t="str">
        <f ca="1">IF(ISNUMBER(CORREL(ETL_Rtn!$C133:$C192,ETL_Rtn!AK133:AK192)),CORREL(ETL_Rtn!$C133:$C192,ETL_Rtn!AK133:AK192),"")</f>
        <v/>
      </c>
      <c r="AR182" s="85" t="str">
        <f ca="1">IF(ISNUMBER(CORREL(ETL_Rtn!$C133:$C192,ETL_Rtn!AL133:AL192)),CORREL(ETL_Rtn!$C133:$C192,ETL_Rtn!AL133:AL192),"")</f>
        <v/>
      </c>
      <c r="AS182" s="85" t="str">
        <f ca="1">IF(ISNUMBER(CORREL(ETL_Rtn!$C133:$C192,ETL_Rtn!AM133:AM192)),CORREL(ETL_Rtn!$C133:$C192,ETL_Rtn!AM133:AM192),"")</f>
        <v/>
      </c>
      <c r="AT182" s="85" t="str">
        <f ca="1">IF(ISNUMBER(CORREL(ETL_Rtn!$C133:$C192,ETL_Rtn!AN133:AN192)),CORREL(ETL_Rtn!$C133:$C192,ETL_Rtn!AN133:AN192),"")</f>
        <v/>
      </c>
      <c r="AU182" s="85" t="str">
        <f ca="1">IF(ISNUMBER(CORREL(ETL_Rtn!$C133:$C192,ETL_Rtn!AO133:AO192)),CORREL(ETL_Rtn!$C133:$C192,ETL_Rtn!AO133:AO192),"")</f>
        <v/>
      </c>
      <c r="AV182" s="85" t="str">
        <f ca="1">IF(ISNUMBER(CORREL(ETL_Rtn!$C133:$C192,ETL_Rtn!AP133:AP192)),CORREL(ETL_Rtn!$C133:$C192,ETL_Rtn!AP133:AP192),"")</f>
        <v/>
      </c>
      <c r="AW182" s="85" t="str">
        <f ca="1">IF(ISNUMBER(CORREL(ETL_Rtn!$C133:$C192,ETL_Rtn!AQ133:AQ192)),CORREL(ETL_Rtn!$C133:$C192,ETL_Rtn!AQ133:AQ192),"")</f>
        <v/>
      </c>
      <c r="AX182" s="85" t="str">
        <f ca="1">IF(ISNUMBER(CORREL(ETL_Rtn!$C133:$C192,ETL_Rtn!AR133:AR192)),CORREL(ETL_Rtn!$C133:$C192,ETL_Rtn!AR133:AR192),"")</f>
        <v/>
      </c>
      <c r="AY182" s="85" t="str">
        <f ca="1">IF(ISNUMBER(CORREL(ETL_Rtn!$C133:$C192,ETL_Rtn!AS133:AS192)),CORREL(ETL_Rtn!$C133:$C192,ETL_Rtn!AS133:AS192),"")</f>
        <v/>
      </c>
      <c r="AZ182" s="85" t="str">
        <f ca="1">IF(ISNUMBER(CORREL(ETL_Rtn!$C133:$C192,ETL_Rtn!AT133:AT192)),CORREL(ETL_Rtn!$C133:$C192,ETL_Rtn!AT133:AT192),"")</f>
        <v/>
      </c>
      <c r="BA182" s="85" t="str">
        <f ca="1">IF(ISNUMBER(CORREL(ETL_Rtn!$C133:$C192,ETL_Rtn!AU133:AU192)),CORREL(ETL_Rtn!$C133:$C192,ETL_Rtn!AU133:AU192),"")</f>
        <v/>
      </c>
      <c r="BB182" s="85" t="str">
        <f ca="1">IF(ISNUMBER(CORREL(ETL_Rtn!$C133:$C192,ETL_Rtn!AV133:AV192)),CORREL(ETL_Rtn!$C133:$C192,ETL_Rtn!AV133:AV192),"")</f>
        <v/>
      </c>
      <c r="BC182" s="85" t="str">
        <f ca="1">IF(ISNUMBER(CORREL(ETL_Rtn!$C133:$C192,ETL_Rtn!AW133:AW192)),CORREL(ETL_Rtn!$C133:$C192,ETL_Rtn!AW133:AW192),"")</f>
        <v/>
      </c>
      <c r="BD182" s="85" t="str">
        <f ca="1">IF(ISNUMBER(CORREL(ETL_Rtn!$C133:$C192,ETL_Rtn!AX133:AX192)),CORREL(ETL_Rtn!$C133:$C192,ETL_Rtn!AX133:AX192),"")</f>
        <v/>
      </c>
      <c r="BE182" s="85" t="str">
        <f ca="1">IF(ISNUMBER(CORREL(ETL_Rtn!$C133:$C192,ETL_Rtn!AY133:AY192)),CORREL(ETL_Rtn!$C133:$C192,ETL_Rtn!AY133:AY192),"")</f>
        <v/>
      </c>
      <c r="BF182" s="85" t="str">
        <f ca="1">IF(ISNUMBER(CORREL(ETL_Rtn!$C133:$C192,ETL_Rtn!AZ133:AZ192)),CORREL(ETL_Rtn!$C133:$C192,ETL_Rtn!AZ133:AZ192),"")</f>
        <v/>
      </c>
      <c r="BG182" s="85" t="str">
        <f ca="1">IF(ISNUMBER(CORREL(ETL_Rtn!$C133:$C192,ETL_Rtn!BA133:BA192)),CORREL(ETL_Rtn!$C133:$C192,ETL_Rtn!BA133:BA192),"")</f>
        <v/>
      </c>
      <c r="BH182" s="85" t="str">
        <f ca="1">IF(ISNUMBER(CORREL(ETL_Rtn!$C133:$C192,ETL_Rtn!BB133:BB192)),CORREL(ETL_Rtn!$C133:$C192,ETL_Rtn!BB133:BB192),"")</f>
        <v/>
      </c>
      <c r="BI182" s="85" t="str">
        <f ca="1">IF(ISNUMBER(CORREL(ETL_Rtn!$C133:$C192,ETL_Rtn!BC133:BC192)),CORREL(ETL_Rtn!$C133:$C192,ETL_Rtn!BC133:BC192),"")</f>
        <v/>
      </c>
      <c r="BJ182" s="85" t="str">
        <f ca="1">IF(ISNUMBER(CORREL(ETL_Rtn!$C133:$C192,ETL_Rtn!BD133:BD192)),CORREL(ETL_Rtn!$C133:$C192,ETL_Rtn!BD133:BD192),"")</f>
        <v/>
      </c>
      <c r="BK182" s="85" t="str">
        <f ca="1">IF(ISNUMBER(CORREL(ETL_Rtn!$C133:$C192,ETL_Rtn!BE133:BE192)),CORREL(ETL_Rtn!$C133:$C192,ETL_Rtn!BE133:BE192),"")</f>
        <v/>
      </c>
      <c r="BL182" s="85" t="str">
        <f ca="1">IF(ISNUMBER(CORREL(ETL_Rtn!$C133:$C192,ETL_Rtn!BF133:BF192)),CORREL(ETL_Rtn!$C133:$C192,ETL_Rtn!BF133:BF192),"")</f>
        <v/>
      </c>
      <c r="BM182" s="85" t="str">
        <f ca="1">IF(ISNUMBER(CORREL(ETL_Rtn!$C133:$C192,ETL_Rtn!BG133:BG192)),CORREL(ETL_Rtn!$C133:$C192,ETL_Rtn!BG133:BG192),"")</f>
        <v/>
      </c>
      <c r="BN182" s="85" t="str">
        <f ca="1">IF(ISNUMBER(CORREL(ETL_Rtn!$C133:$C192,ETL_Rtn!BH133:BH192)),CORREL(ETL_Rtn!$C133:$C192,ETL_Rtn!BH133:BH192),"")</f>
        <v/>
      </c>
      <c r="BO182" s="85" t="str">
        <f ca="1">IF(ISNUMBER(CORREL(ETL_Rtn!$C133:$C192,ETL_Rtn!BI133:BI192)),CORREL(ETL_Rtn!$C133:$C192,ETL_Rtn!BI133:BI192),"")</f>
        <v/>
      </c>
      <c r="BP182" s="85" t="str">
        <f ca="1">IF(ISNUMBER(CORREL(ETL_Rtn!$C133:$C192,ETL_Rtn!BJ133:BJ192)),CORREL(ETL_Rtn!$C133:$C192,ETL_Rtn!BJ133:BJ192),"")</f>
        <v/>
      </c>
      <c r="BQ182" s="85" t="str">
        <f ca="1">IF(ISNUMBER(CORREL(ETL_Rtn!$C133:$C192,ETL_Rtn!BK133:BK192)),CORREL(ETL_Rtn!$C133:$C192,ETL_Rtn!BK133:BK192),"")</f>
        <v/>
      </c>
      <c r="BR182" s="85" t="str">
        <f ca="1">IF(ISNUMBER(CORREL(ETL_Rtn!$C133:$C192,ETL_Rtn!BL133:BL192)),CORREL(ETL_Rtn!$C133:$C192,ETL_Rtn!BL133:BL192),"")</f>
        <v/>
      </c>
      <c r="BS182" s="85" t="str">
        <f ca="1">IF(ISNUMBER(CORREL(ETL_Rtn!$C133:$C192,ETL_Rtn!BM133:BM192)),CORREL(ETL_Rtn!$C133:$C192,ETL_Rtn!BM133:BM192),"")</f>
        <v/>
      </c>
      <c r="BT182" s="85" t="str">
        <f ca="1">IF(ISNUMBER(CORREL(ETL_Rtn!$C133:$C192,ETL_Rtn!BN133:BN192)),CORREL(ETL_Rtn!$C133:$C192,ETL_Rtn!BN133:BN192),"")</f>
        <v/>
      </c>
      <c r="BU182" s="85" t="str">
        <f ca="1">IF(ISNUMBER(CORREL(ETL_Rtn!$C133:$C192,ETL_Rtn!BO133:BO192)),CORREL(ETL_Rtn!$C133:$C192,ETL_Rtn!BO133:BO192),"")</f>
        <v/>
      </c>
      <c r="BV182" s="85" t="str">
        <f ca="1">IF(ISNUMBER(CORREL(ETL_Rtn!$C133:$C192,ETL_Rtn!BP133:BP192)),CORREL(ETL_Rtn!$C133:$C192,ETL_Rtn!BP133:BP192),"")</f>
        <v/>
      </c>
      <c r="BW182" s="85" t="str">
        <f ca="1">IF(ISNUMBER(CORREL(ETL_Rtn!$C133:$C192,ETL_Rtn!BQ133:BQ192)),CORREL(ETL_Rtn!$C133:$C192,ETL_Rtn!BQ133:BQ192),"")</f>
        <v/>
      </c>
      <c r="BY182" s="85">
        <f ca="1">VLOOKUP($E182,ETL_Price!$B$5:$CB$187,Main!BY$51,0)</f>
        <v>2500.6</v>
      </c>
      <c r="BZ182" s="85">
        <f ca="1">VLOOKUP($E182,ETL_Price!$B$5:$CB$187,Main!BZ$51,0)</f>
        <v>3539.59</v>
      </c>
      <c r="CA182" s="85">
        <f ca="1">VLOOKUP($E182,ETL_Price!$B$5:$CB$187,Main!CA$51,0)</f>
        <v>75604.34</v>
      </c>
      <c r="CB182" s="85">
        <f ca="1">VLOOKUP($E182,ETL_Price!$B$5:$CB$187,Main!CB$51,0)</f>
        <v>20347.48</v>
      </c>
      <c r="CC182" s="85">
        <f ca="1">VLOOKUP($E182,ETL_Price!$B$5:$CB$187,Main!CC$51,0)</f>
        <v>28110.33</v>
      </c>
      <c r="CD182" s="85">
        <f ca="1">VLOOKUP($E182,ETL_Price!$B$5:$CB$187,Main!CD$51,0)</f>
        <v>11198.32</v>
      </c>
      <c r="CE182" s="85">
        <f ca="1">VLOOKUP($E182,ETL_Price!$B$5:$CB$187,Main!CE$51,0)</f>
        <v>2041.91</v>
      </c>
      <c r="CF182" s="85">
        <f ca="1">VLOOKUP($E182,ETL_Price!$B$5:$CB$187,Main!CF$51,0)</f>
        <v>2321.54</v>
      </c>
      <c r="CG182" s="85">
        <f ca="1">VLOOKUP($E182,ETL_Price!$B$5:$CB$187,Main!CG$51,0)</f>
        <v>207.50559999999999</v>
      </c>
      <c r="CH182" s="85">
        <f ca="1">VLOOKUP($E182,ETL_Price!$B$5:$CB$187,Main!CH$51,0)</f>
        <v>261.36</v>
      </c>
      <c r="CI182" s="85">
        <f ca="1">VLOOKUP($E182,ETL_Price!$B$5:$CB$187,Main!CI$51,0)</f>
        <v>248.55</v>
      </c>
      <c r="CJ182" s="85">
        <f ca="1">VLOOKUP($E182,ETL_Price!$B$5:$CB$187,Main!CJ$51,0)</f>
        <v>222.06</v>
      </c>
      <c r="CK182" s="85">
        <f ca="1">VLOOKUP($E182,ETL_Price!$B$5:$CB$187,Main!CK$51,0)</f>
        <v>225.88740000000001</v>
      </c>
      <c r="CL182" s="85">
        <f ca="1">VLOOKUP($E182,ETL_Price!$B$5:$CB$187,Main!CL$51,0)</f>
        <v>225.70140000000001</v>
      </c>
      <c r="CM182" s="85">
        <f ca="1">VLOOKUP($E182,ETL_Price!$B$5:$CB$187,Main!CM$51,0)</f>
        <v>119.6735</v>
      </c>
      <c r="CN182" s="85">
        <f ca="1">VLOOKUP($E182,ETL_Price!$B$5:$CB$187,Main!CN$51,0)</f>
        <v>202.28299999999999</v>
      </c>
      <c r="CO182" s="85">
        <f ca="1">VLOOKUP($E182,ETL_Price!$B$5:$CB$187,Main!CO$51,0)</f>
        <v>70.069999999999993</v>
      </c>
      <c r="CP182" s="85">
        <f ca="1">VLOOKUP($E182,ETL_Price!$B$5:$CB$187,Main!CP$51,0)</f>
        <v>130.05000000000001</v>
      </c>
      <c r="CQ182" s="85">
        <f ca="1">VLOOKUP($E182,ETL_Price!$B$5:$CB$187,Main!CQ$51,0)</f>
        <v>481.60820000000001</v>
      </c>
      <c r="CR182" s="85">
        <f ca="1">VLOOKUP($E182,ETL_Price!$B$5:$CB$187,Main!CR$51,0)</f>
        <v>217.6387</v>
      </c>
      <c r="CS182" s="85">
        <f ca="1">VLOOKUP($E182,ETL_Price!$B$5:$CB$187,Main!CS$51,0)</f>
        <v>254.75309999999999</v>
      </c>
      <c r="CT182" s="85">
        <f ca="1">VLOOKUP($E182,ETL_Price!$B$5:$CB$187,Main!CT$51,0)</f>
        <v>2038.72</v>
      </c>
      <c r="CU182" s="85">
        <f ca="1">VLOOKUP($E182,ETL_Price!$B$5:$CB$187,Main!CU$51,0)</f>
        <v>2202.08</v>
      </c>
      <c r="CV182" s="85">
        <f ca="1">VLOOKUP($E182,ETL_Price!$B$5:$CB$187,Main!CV$51,0)</f>
        <v>2863.71</v>
      </c>
      <c r="CW182" s="85">
        <f ca="1">VLOOKUP($E182,ETL_Price!$B$5:$CB$187,Main!CW$51,0)</f>
        <v>149.75</v>
      </c>
      <c r="CX182" s="85">
        <f ca="1">VLOOKUP($E182,ETL_Price!$B$5:$CB$187,Main!CX$51,0)</f>
        <v>1297.7080000000001</v>
      </c>
      <c r="CY182" s="85">
        <f ca="1">VLOOKUP($E182,ETL_Price!$B$5:$CB$187,Main!CY$51,0)</f>
        <v>213.9623</v>
      </c>
      <c r="CZ182" s="85">
        <f ca="1">VLOOKUP($E182,ETL_Price!$B$5:$CB$187,Main!CZ$51,0)</f>
        <v>190.84989999999999</v>
      </c>
      <c r="DA182" s="85">
        <f ca="1">VLOOKUP($E182,ETL_Price!$B$5:$CB$187,Main!DA$51,0)</f>
        <v>285.49439999999998</v>
      </c>
      <c r="DB182" s="85">
        <f ca="1">VLOOKUP($E182,ETL_Price!$B$5:$CB$187,Main!DB$51,0)</f>
        <v>203.33240000000001</v>
      </c>
      <c r="DC182" s="85">
        <f ca="1">VLOOKUP($E182,ETL_Price!$B$5:$CB$187,Main!DC$51,0)</f>
        <v>203.17449999999999</v>
      </c>
      <c r="DD182" s="85">
        <f ca="1">VLOOKUP($E182,ETL_Price!$B$5:$CB$187,Main!DD$51,0)</f>
        <v>224.57400000000001</v>
      </c>
      <c r="DE182" s="85">
        <f ca="1">VLOOKUP($E182,ETL_Price!$B$5:$CB$187,Main!DE$51,0)</f>
        <v>218.88210000000001</v>
      </c>
      <c r="DF182" s="85">
        <f ca="1">VLOOKUP($E182,ETL_Price!$B$5:$CB$187,Main!DF$51,0)</f>
        <v>284.12049999999999</v>
      </c>
      <c r="DG182" s="85">
        <f ca="1">VLOOKUP($E182,ETL_Price!$B$5:$CB$187,Main!DG$51,0)</f>
        <v>2.2765</v>
      </c>
      <c r="DH182" s="85">
        <f ca="1">VLOOKUP($E182,ETL_Price!$B$5:$CB$187,Main!DH$51,0)</f>
        <v>0.45500000000000002</v>
      </c>
      <c r="DI182" s="85">
        <f ca="1">VLOOKUP($E182,ETL_Price!$B$5:$CB$187,Main!DI$51,0)</f>
        <v>1.7522</v>
      </c>
      <c r="DJ182" s="85">
        <f ca="1">VLOOKUP($E182,ETL_Price!$B$5:$CB$187,Main!DJ$51,0)</f>
        <v>1.8384</v>
      </c>
      <c r="DK182" s="85">
        <f ca="1">VLOOKUP($E182,ETL_Price!$B$5:$CB$187,Main!DK$51,0)</f>
        <v>2.2618</v>
      </c>
      <c r="DL182" s="85">
        <f ca="1">VLOOKUP($E182,ETL_Price!$B$5:$CB$187,Main!DL$51,0)</f>
        <v>1.2210000000000001</v>
      </c>
      <c r="DM182" s="85">
        <f ca="1">VLOOKUP($E182,ETL_Price!$B$5:$CB$187,Main!DM$51,0)</f>
        <v>28.2624</v>
      </c>
      <c r="DN182" s="85">
        <f ca="1">VLOOKUP($E182,ETL_Price!$B$5:$CB$187,Main!DN$51,0)</f>
        <v>-2.88</v>
      </c>
      <c r="DO182" s="85">
        <f ca="1">VLOOKUP($E182,ETL_Price!$B$5:$CB$187,Main!DO$51,0)</f>
        <v>254.059</v>
      </c>
      <c r="DP182" s="85">
        <f ca="1">VLOOKUP($E182,ETL_Price!$B$5:$CB$187,Main!DP$51,0)</f>
        <v>129.05000000000001</v>
      </c>
      <c r="DQ182" s="85">
        <f ca="1">VLOOKUP($E182,ETL_Price!$B$5:$CB$187,Main!DQ$51,0)</f>
        <v>59.555999999999997</v>
      </c>
      <c r="DR182" s="85">
        <f ca="1">VLOOKUP($E182,ETL_Price!$B$5:$CB$187,Main!DR$51,0)</f>
        <v>330.41399999999999</v>
      </c>
      <c r="DS182" s="85">
        <f ca="1">VLOOKUP($E182,ETL_Price!$B$5:$CB$187,Main!DS$51,0)</f>
        <v>189.25</v>
      </c>
      <c r="DT182" s="85">
        <f ca="1">VLOOKUP($E182,ETL_Price!$B$5:$CB$187,Main!DT$51,0)</f>
        <v>228.65379999999999</v>
      </c>
      <c r="DU182" s="85">
        <f ca="1">VLOOKUP($E182,ETL_Price!$B$5:$CB$187,Main!DU$51,0)</f>
        <v>165.5676</v>
      </c>
      <c r="DV182" s="85">
        <f ca="1">VLOOKUP($E182,ETL_Price!$B$5:$CB$187,Main!DV$51,0)</f>
        <v>441.3229</v>
      </c>
      <c r="DW182" s="85">
        <f ca="1">VLOOKUP($E182,ETL_Price!$B$5:$CB$187,Main!DW$51,0)</f>
        <v>9.67</v>
      </c>
      <c r="DX182" s="85">
        <f ca="1">VLOOKUP($E182,ETL_Price!$B$5:$CB$187,Main!DX$51,0)</f>
        <v>15.42</v>
      </c>
      <c r="DY182" s="85">
        <f ca="1">VLOOKUP($E182,ETL_Price!$B$5:$CB$187,Main!DY$51,0)</f>
        <v>8.8000000000000007</v>
      </c>
      <c r="DZ182" s="85">
        <f ca="1">VLOOKUP($E182,ETL_Price!$B$5:$CB$187,Main!DZ$51,0)</f>
        <v>4.7850000000000001</v>
      </c>
      <c r="EA182" s="85">
        <f ca="1">VLOOKUP($E182,ETL_Price!$B$5:$CB$187,Main!EA$51,0)</f>
        <v>1290.5999999999999</v>
      </c>
      <c r="EB182" s="85">
        <f ca="1">VLOOKUP($E182,ETL_Price!$B$5:$CB$187,Main!EB$51,0)</f>
        <v>16.937000000000001</v>
      </c>
      <c r="EC182" s="85">
        <f ca="1">VLOOKUP($E182,ETL_Price!$B$5:$CB$187,Main!EC$51,0)</f>
        <v>50.55</v>
      </c>
      <c r="ED182" s="85">
        <f ca="1">VLOOKUP($E182,ETL_Price!$B$5:$CB$187,Main!ED$51,0)</f>
        <v>6.5686</v>
      </c>
      <c r="EE182" s="85">
        <f ca="1">VLOOKUP($E182,ETL_Price!$B$5:$CB$187,Main!EE$51,0)</f>
        <v>108.08</v>
      </c>
      <c r="EF182" s="85">
        <f ca="1">VLOOKUP($E182,ETL_Price!$B$5:$CB$187,Main!EF$51,0)</f>
        <v>1.1940999999999999</v>
      </c>
      <c r="EG182" s="85">
        <f ca="1">VLOOKUP($E182,ETL_Price!$B$5:$CB$187,Main!EG$51,0)</f>
        <v>1.3580000000000001</v>
      </c>
      <c r="EH182" s="85">
        <f ca="1">VLOOKUP($E182,ETL_Price!$B$5:$CB$187,Main!EH$51,0)</f>
        <v>112.48</v>
      </c>
      <c r="EI182" s="85">
        <f ca="1">VLOOKUP($E182,ETL_Price!$B$5:$CB$187,Main!EI$51,0)</f>
        <v>57.8964</v>
      </c>
      <c r="EJ182" s="85">
        <f ca="1">VLOOKUP($E182,ETL_Price!$B$5:$CB$187,Main!EJ$51,0)</f>
        <v>13.2791</v>
      </c>
      <c r="EK182" s="85">
        <f ca="1">VLOOKUP($E182,ETL_Price!$B$5:$CB$187,Main!EK$51,0)</f>
        <v>3.1374</v>
      </c>
    </row>
    <row r="183" spans="3:141">
      <c r="C183" s="85">
        <f>MATCH(E183,ETL_Price!$B$5:$B$187,0)</f>
        <v>130</v>
      </c>
      <c r="E183" s="119">
        <f>IF(ISNUMBER(Equities!$C135),Equities!B135,"")</f>
        <v>42998</v>
      </c>
      <c r="F183" s="120">
        <f ca="1">IF(ISNUMBER(OFFSET(INDIRECT($F$50),Main!$C183,1)),OFFSET(INDIRECT($F$50),Main!$C183,1)/100,"")</f>
        <v>0.139654</v>
      </c>
      <c r="G183" s="120">
        <f ca="1">IF(ISNUMBER(VLOOKUP($E183,ETL_Price!$B$5:$DV$187,G$50,0)),VLOOKUP($E183,ETL_Price!$B$5:$DV$187,G$50,0)/100,"")</f>
        <v>7.8E-2</v>
      </c>
      <c r="H183" s="120">
        <f ca="1">IF(ISNUMBER(VLOOKUP($E183,ETL_Price!$B$5:$DV$187,H$50,0)),VLOOKUP($E183,ETL_Price!$B$5:$DV$187,H$50,0)/100,"")</f>
        <v>0.11699999999999999</v>
      </c>
      <c r="I183" s="120">
        <f ca="1">IF(ISNUMBER(VLOOKUP($E183,ETL_Price!$B$5:$DV$187,I$50,0)),VLOOKUP($E183,ETL_Price!$B$5:$DV$187,I$50,0)/100,"")</f>
        <v>0.13900000000000001</v>
      </c>
      <c r="K183" s="85" t="str">
        <f ca="1">IF(ISNUMBER(CORREL(ETL_Rtn!$C134:$C193,ETL_Rtn!E134:E193)),CORREL(ETL_Rtn!$C134:$C193,ETL_Rtn!E134:E193),"")</f>
        <v/>
      </c>
      <c r="L183" s="85" t="str">
        <f ca="1">IF(ISNUMBER(CORREL(ETL_Rtn!$C134:$C193,ETL_Rtn!F134:F193)),CORREL(ETL_Rtn!$C134:$C193,ETL_Rtn!F134:F193),"")</f>
        <v/>
      </c>
      <c r="M183" s="85" t="str">
        <f ca="1">IF(ISNUMBER(CORREL(ETL_Rtn!$C134:$C193,ETL_Rtn!G134:G193)),CORREL(ETL_Rtn!$C134:$C193,ETL_Rtn!G134:G193),"")</f>
        <v/>
      </c>
      <c r="N183" s="85" t="str">
        <f ca="1">IF(ISNUMBER(CORREL(ETL_Rtn!$C134:$C193,ETL_Rtn!H134:H193)),CORREL(ETL_Rtn!$C134:$C193,ETL_Rtn!H134:H193),"")</f>
        <v/>
      </c>
      <c r="O183" s="85" t="str">
        <f ca="1">IF(ISNUMBER(CORREL(ETL_Rtn!$C134:$C193,ETL_Rtn!I134:I193)),CORREL(ETL_Rtn!$C134:$C193,ETL_Rtn!I134:I193),"")</f>
        <v/>
      </c>
      <c r="P183" s="85" t="str">
        <f ca="1">IF(ISNUMBER(CORREL(ETL_Rtn!$C134:$C193,ETL_Rtn!J134:J193)),CORREL(ETL_Rtn!$C134:$C193,ETL_Rtn!J134:J193),"")</f>
        <v/>
      </c>
      <c r="Q183" s="85" t="str">
        <f ca="1">IF(ISNUMBER(CORREL(ETL_Rtn!$C134:$C193,ETL_Rtn!K134:K193)),CORREL(ETL_Rtn!$C134:$C193,ETL_Rtn!K134:K193),"")</f>
        <v/>
      </c>
      <c r="R183" s="85" t="str">
        <f ca="1">IF(ISNUMBER(CORREL(ETL_Rtn!$C134:$C193,ETL_Rtn!L134:L193)),CORREL(ETL_Rtn!$C134:$C193,ETL_Rtn!L134:L193),"")</f>
        <v/>
      </c>
      <c r="S183" s="85" t="str">
        <f ca="1">IF(ISNUMBER(CORREL(ETL_Rtn!$C134:$C193,ETL_Rtn!M134:M193)),CORREL(ETL_Rtn!$C134:$C193,ETL_Rtn!M134:M193),"")</f>
        <v/>
      </c>
      <c r="T183" s="85" t="str">
        <f ca="1">IF(ISNUMBER(CORREL(ETL_Rtn!$C134:$C193,ETL_Rtn!N134:N193)),CORREL(ETL_Rtn!$C134:$C193,ETL_Rtn!N134:N193),"")</f>
        <v/>
      </c>
      <c r="U183" s="85" t="str">
        <f ca="1">IF(ISNUMBER(CORREL(ETL_Rtn!$C134:$C193,ETL_Rtn!O134:O193)),CORREL(ETL_Rtn!$C134:$C193,ETL_Rtn!O134:O193),"")</f>
        <v/>
      </c>
      <c r="V183" s="85" t="str">
        <f ca="1">IF(ISNUMBER(CORREL(ETL_Rtn!$C134:$C193,ETL_Rtn!P134:P193)),CORREL(ETL_Rtn!$C134:$C193,ETL_Rtn!P134:P193),"")</f>
        <v/>
      </c>
      <c r="W183" s="85" t="str">
        <f ca="1">IF(ISNUMBER(CORREL(ETL_Rtn!$C134:$C193,ETL_Rtn!Q134:Q193)),CORREL(ETL_Rtn!$C134:$C193,ETL_Rtn!Q134:Q193),"")</f>
        <v/>
      </c>
      <c r="X183" s="85" t="str">
        <f ca="1">IF(ISNUMBER(CORREL(ETL_Rtn!$C134:$C193,ETL_Rtn!R134:R193)),CORREL(ETL_Rtn!$C134:$C193,ETL_Rtn!R134:R193),"")</f>
        <v/>
      </c>
      <c r="Y183" s="85" t="str">
        <f ca="1">IF(ISNUMBER(CORREL(ETL_Rtn!$C134:$C193,ETL_Rtn!S134:S193)),CORREL(ETL_Rtn!$C134:$C193,ETL_Rtn!S134:S193),"")</f>
        <v/>
      </c>
      <c r="Z183" s="85" t="str">
        <f ca="1">IF(ISNUMBER(CORREL(ETL_Rtn!$C134:$C193,ETL_Rtn!T134:T193)),CORREL(ETL_Rtn!$C134:$C193,ETL_Rtn!T134:T193),"")</f>
        <v/>
      </c>
      <c r="AA183" s="85" t="str">
        <f ca="1">IF(ISNUMBER(CORREL(ETL_Rtn!$C134:$C193,ETL_Rtn!U134:U193)),CORREL(ETL_Rtn!$C134:$C193,ETL_Rtn!U134:U193),"")</f>
        <v/>
      </c>
      <c r="AB183" s="85" t="str">
        <f ca="1">IF(ISNUMBER(CORREL(ETL_Rtn!$C134:$C193,ETL_Rtn!V134:V193)),CORREL(ETL_Rtn!$C134:$C193,ETL_Rtn!V134:V193),"")</f>
        <v/>
      </c>
      <c r="AC183" s="85" t="str">
        <f ca="1">IF(ISNUMBER(CORREL(ETL_Rtn!$C134:$C193,ETL_Rtn!W134:W193)),CORREL(ETL_Rtn!$C134:$C193,ETL_Rtn!W134:W193),"")</f>
        <v/>
      </c>
      <c r="AD183" s="85" t="str">
        <f ca="1">IF(ISNUMBER(CORREL(ETL_Rtn!$C134:$C193,ETL_Rtn!X134:X193)),CORREL(ETL_Rtn!$C134:$C193,ETL_Rtn!X134:X193),"")</f>
        <v/>
      </c>
      <c r="AE183" s="85" t="str">
        <f ca="1">IF(ISNUMBER(CORREL(ETL_Rtn!$C134:$C193,ETL_Rtn!Y134:Y193)),CORREL(ETL_Rtn!$C134:$C193,ETL_Rtn!Y134:Y193),"")</f>
        <v/>
      </c>
      <c r="AF183" s="85" t="str">
        <f ca="1">IF(ISNUMBER(CORREL(ETL_Rtn!$C134:$C193,ETL_Rtn!Z134:Z193)),CORREL(ETL_Rtn!$C134:$C193,ETL_Rtn!Z134:Z193),"")</f>
        <v/>
      </c>
      <c r="AG183" s="85" t="str">
        <f ca="1">IF(ISNUMBER(CORREL(ETL_Rtn!$C134:$C193,ETL_Rtn!AA134:AA193)),CORREL(ETL_Rtn!$C134:$C193,ETL_Rtn!AA134:AA193),"")</f>
        <v/>
      </c>
      <c r="AH183" s="85" t="str">
        <f ca="1">IF(ISNUMBER(CORREL(ETL_Rtn!$C134:$C193,ETL_Rtn!AB134:AB193)),CORREL(ETL_Rtn!$C134:$C193,ETL_Rtn!AB134:AB193),"")</f>
        <v/>
      </c>
      <c r="AI183" s="85" t="str">
        <f ca="1">IF(ISNUMBER(CORREL(ETL_Rtn!$C134:$C193,ETL_Rtn!AC134:AC193)),CORREL(ETL_Rtn!$C134:$C193,ETL_Rtn!AC134:AC193),"")</f>
        <v/>
      </c>
      <c r="AJ183" s="85" t="str">
        <f ca="1">IF(ISNUMBER(CORREL(ETL_Rtn!$C134:$C193,ETL_Rtn!AD134:AD193)),CORREL(ETL_Rtn!$C134:$C193,ETL_Rtn!AD134:AD193),"")</f>
        <v/>
      </c>
      <c r="AK183" s="85" t="str">
        <f ca="1">IF(ISNUMBER(CORREL(ETL_Rtn!$C134:$C193,ETL_Rtn!AE134:AE193)),CORREL(ETL_Rtn!$C134:$C193,ETL_Rtn!AE134:AE193),"")</f>
        <v/>
      </c>
      <c r="AL183" s="85" t="str">
        <f ca="1">IF(ISNUMBER(CORREL(ETL_Rtn!$C134:$C193,ETL_Rtn!AF134:AF193)),CORREL(ETL_Rtn!$C134:$C193,ETL_Rtn!AF134:AF193),"")</f>
        <v/>
      </c>
      <c r="AM183" s="85" t="str">
        <f ca="1">IF(ISNUMBER(CORREL(ETL_Rtn!$C134:$C193,ETL_Rtn!AG134:AG193)),CORREL(ETL_Rtn!$C134:$C193,ETL_Rtn!AG134:AG193),"")</f>
        <v/>
      </c>
      <c r="AN183" s="85" t="str">
        <f ca="1">IF(ISNUMBER(CORREL(ETL_Rtn!$C134:$C193,ETL_Rtn!AH134:AH193)),CORREL(ETL_Rtn!$C134:$C193,ETL_Rtn!AH134:AH193),"")</f>
        <v/>
      </c>
      <c r="AO183" s="85" t="str">
        <f ca="1">IF(ISNUMBER(CORREL(ETL_Rtn!$C134:$C193,ETL_Rtn!AI134:AI193)),CORREL(ETL_Rtn!$C134:$C193,ETL_Rtn!AI134:AI193),"")</f>
        <v/>
      </c>
      <c r="AP183" s="85" t="str">
        <f ca="1">IF(ISNUMBER(CORREL(ETL_Rtn!$C134:$C193,ETL_Rtn!AJ134:AJ193)),CORREL(ETL_Rtn!$C134:$C193,ETL_Rtn!AJ134:AJ193),"")</f>
        <v/>
      </c>
      <c r="AQ183" s="85" t="str">
        <f ca="1">IF(ISNUMBER(CORREL(ETL_Rtn!$C134:$C193,ETL_Rtn!AK134:AK193)),CORREL(ETL_Rtn!$C134:$C193,ETL_Rtn!AK134:AK193),"")</f>
        <v/>
      </c>
      <c r="AR183" s="85" t="str">
        <f ca="1">IF(ISNUMBER(CORREL(ETL_Rtn!$C134:$C193,ETL_Rtn!AL134:AL193)),CORREL(ETL_Rtn!$C134:$C193,ETL_Rtn!AL134:AL193),"")</f>
        <v/>
      </c>
      <c r="AS183" s="85" t="str">
        <f ca="1">IF(ISNUMBER(CORREL(ETL_Rtn!$C134:$C193,ETL_Rtn!AM134:AM193)),CORREL(ETL_Rtn!$C134:$C193,ETL_Rtn!AM134:AM193),"")</f>
        <v/>
      </c>
      <c r="AT183" s="85" t="str">
        <f ca="1">IF(ISNUMBER(CORREL(ETL_Rtn!$C134:$C193,ETL_Rtn!AN134:AN193)),CORREL(ETL_Rtn!$C134:$C193,ETL_Rtn!AN134:AN193),"")</f>
        <v/>
      </c>
      <c r="AU183" s="85" t="str">
        <f ca="1">IF(ISNUMBER(CORREL(ETL_Rtn!$C134:$C193,ETL_Rtn!AO134:AO193)),CORREL(ETL_Rtn!$C134:$C193,ETL_Rtn!AO134:AO193),"")</f>
        <v/>
      </c>
      <c r="AV183" s="85" t="str">
        <f ca="1">IF(ISNUMBER(CORREL(ETL_Rtn!$C134:$C193,ETL_Rtn!AP134:AP193)),CORREL(ETL_Rtn!$C134:$C193,ETL_Rtn!AP134:AP193),"")</f>
        <v/>
      </c>
      <c r="AW183" s="85" t="str">
        <f ca="1">IF(ISNUMBER(CORREL(ETL_Rtn!$C134:$C193,ETL_Rtn!AQ134:AQ193)),CORREL(ETL_Rtn!$C134:$C193,ETL_Rtn!AQ134:AQ193),"")</f>
        <v/>
      </c>
      <c r="AX183" s="85" t="str">
        <f ca="1">IF(ISNUMBER(CORREL(ETL_Rtn!$C134:$C193,ETL_Rtn!AR134:AR193)),CORREL(ETL_Rtn!$C134:$C193,ETL_Rtn!AR134:AR193),"")</f>
        <v/>
      </c>
      <c r="AY183" s="85" t="str">
        <f ca="1">IF(ISNUMBER(CORREL(ETL_Rtn!$C134:$C193,ETL_Rtn!AS134:AS193)),CORREL(ETL_Rtn!$C134:$C193,ETL_Rtn!AS134:AS193),"")</f>
        <v/>
      </c>
      <c r="AZ183" s="85" t="str">
        <f ca="1">IF(ISNUMBER(CORREL(ETL_Rtn!$C134:$C193,ETL_Rtn!AT134:AT193)),CORREL(ETL_Rtn!$C134:$C193,ETL_Rtn!AT134:AT193),"")</f>
        <v/>
      </c>
      <c r="BA183" s="85" t="str">
        <f ca="1">IF(ISNUMBER(CORREL(ETL_Rtn!$C134:$C193,ETL_Rtn!AU134:AU193)),CORREL(ETL_Rtn!$C134:$C193,ETL_Rtn!AU134:AU193),"")</f>
        <v/>
      </c>
      <c r="BB183" s="85" t="str">
        <f ca="1">IF(ISNUMBER(CORREL(ETL_Rtn!$C134:$C193,ETL_Rtn!AV134:AV193)),CORREL(ETL_Rtn!$C134:$C193,ETL_Rtn!AV134:AV193),"")</f>
        <v/>
      </c>
      <c r="BC183" s="85" t="str">
        <f ca="1">IF(ISNUMBER(CORREL(ETL_Rtn!$C134:$C193,ETL_Rtn!AW134:AW193)),CORREL(ETL_Rtn!$C134:$C193,ETL_Rtn!AW134:AW193),"")</f>
        <v/>
      </c>
      <c r="BD183" s="85" t="str">
        <f ca="1">IF(ISNUMBER(CORREL(ETL_Rtn!$C134:$C193,ETL_Rtn!AX134:AX193)),CORREL(ETL_Rtn!$C134:$C193,ETL_Rtn!AX134:AX193),"")</f>
        <v/>
      </c>
      <c r="BE183" s="85" t="str">
        <f ca="1">IF(ISNUMBER(CORREL(ETL_Rtn!$C134:$C193,ETL_Rtn!AY134:AY193)),CORREL(ETL_Rtn!$C134:$C193,ETL_Rtn!AY134:AY193),"")</f>
        <v/>
      </c>
      <c r="BF183" s="85" t="str">
        <f ca="1">IF(ISNUMBER(CORREL(ETL_Rtn!$C134:$C193,ETL_Rtn!AZ134:AZ193)),CORREL(ETL_Rtn!$C134:$C193,ETL_Rtn!AZ134:AZ193),"")</f>
        <v/>
      </c>
      <c r="BG183" s="85" t="str">
        <f ca="1">IF(ISNUMBER(CORREL(ETL_Rtn!$C134:$C193,ETL_Rtn!BA134:BA193)),CORREL(ETL_Rtn!$C134:$C193,ETL_Rtn!BA134:BA193),"")</f>
        <v/>
      </c>
      <c r="BH183" s="85" t="str">
        <f ca="1">IF(ISNUMBER(CORREL(ETL_Rtn!$C134:$C193,ETL_Rtn!BB134:BB193)),CORREL(ETL_Rtn!$C134:$C193,ETL_Rtn!BB134:BB193),"")</f>
        <v/>
      </c>
      <c r="BI183" s="85" t="str">
        <f ca="1">IF(ISNUMBER(CORREL(ETL_Rtn!$C134:$C193,ETL_Rtn!BC134:BC193)),CORREL(ETL_Rtn!$C134:$C193,ETL_Rtn!BC134:BC193),"")</f>
        <v/>
      </c>
      <c r="BJ183" s="85" t="str">
        <f ca="1">IF(ISNUMBER(CORREL(ETL_Rtn!$C134:$C193,ETL_Rtn!BD134:BD193)),CORREL(ETL_Rtn!$C134:$C193,ETL_Rtn!BD134:BD193),"")</f>
        <v/>
      </c>
      <c r="BK183" s="85" t="str">
        <f ca="1">IF(ISNUMBER(CORREL(ETL_Rtn!$C134:$C193,ETL_Rtn!BE134:BE193)),CORREL(ETL_Rtn!$C134:$C193,ETL_Rtn!BE134:BE193),"")</f>
        <v/>
      </c>
      <c r="BL183" s="85" t="str">
        <f ca="1">IF(ISNUMBER(CORREL(ETL_Rtn!$C134:$C193,ETL_Rtn!BF134:BF193)),CORREL(ETL_Rtn!$C134:$C193,ETL_Rtn!BF134:BF193),"")</f>
        <v/>
      </c>
      <c r="BM183" s="85" t="str">
        <f ca="1">IF(ISNUMBER(CORREL(ETL_Rtn!$C134:$C193,ETL_Rtn!BG134:BG193)),CORREL(ETL_Rtn!$C134:$C193,ETL_Rtn!BG134:BG193),"")</f>
        <v/>
      </c>
      <c r="BN183" s="85" t="str">
        <f ca="1">IF(ISNUMBER(CORREL(ETL_Rtn!$C134:$C193,ETL_Rtn!BH134:BH193)),CORREL(ETL_Rtn!$C134:$C193,ETL_Rtn!BH134:BH193),"")</f>
        <v/>
      </c>
      <c r="BO183" s="85" t="str">
        <f ca="1">IF(ISNUMBER(CORREL(ETL_Rtn!$C134:$C193,ETL_Rtn!BI134:BI193)),CORREL(ETL_Rtn!$C134:$C193,ETL_Rtn!BI134:BI193),"")</f>
        <v/>
      </c>
      <c r="BP183" s="85" t="str">
        <f ca="1">IF(ISNUMBER(CORREL(ETL_Rtn!$C134:$C193,ETL_Rtn!BJ134:BJ193)),CORREL(ETL_Rtn!$C134:$C193,ETL_Rtn!BJ134:BJ193),"")</f>
        <v/>
      </c>
      <c r="BQ183" s="85" t="str">
        <f ca="1">IF(ISNUMBER(CORREL(ETL_Rtn!$C134:$C193,ETL_Rtn!BK134:BK193)),CORREL(ETL_Rtn!$C134:$C193,ETL_Rtn!BK134:BK193),"")</f>
        <v/>
      </c>
      <c r="BR183" s="85" t="str">
        <f ca="1">IF(ISNUMBER(CORREL(ETL_Rtn!$C134:$C193,ETL_Rtn!BL134:BL193)),CORREL(ETL_Rtn!$C134:$C193,ETL_Rtn!BL134:BL193),"")</f>
        <v/>
      </c>
      <c r="BS183" s="85" t="str">
        <f ca="1">IF(ISNUMBER(CORREL(ETL_Rtn!$C134:$C193,ETL_Rtn!BM134:BM193)),CORREL(ETL_Rtn!$C134:$C193,ETL_Rtn!BM134:BM193),"")</f>
        <v/>
      </c>
      <c r="BT183" s="85" t="str">
        <f ca="1">IF(ISNUMBER(CORREL(ETL_Rtn!$C134:$C193,ETL_Rtn!BN134:BN193)),CORREL(ETL_Rtn!$C134:$C193,ETL_Rtn!BN134:BN193),"")</f>
        <v/>
      </c>
      <c r="BU183" s="85" t="str">
        <f ca="1">IF(ISNUMBER(CORREL(ETL_Rtn!$C134:$C193,ETL_Rtn!BO134:BO193)),CORREL(ETL_Rtn!$C134:$C193,ETL_Rtn!BO134:BO193),"")</f>
        <v/>
      </c>
      <c r="BV183" s="85" t="str">
        <f ca="1">IF(ISNUMBER(CORREL(ETL_Rtn!$C134:$C193,ETL_Rtn!BP134:BP193)),CORREL(ETL_Rtn!$C134:$C193,ETL_Rtn!BP134:BP193),"")</f>
        <v/>
      </c>
      <c r="BW183" s="85" t="str">
        <f ca="1">IF(ISNUMBER(CORREL(ETL_Rtn!$C134:$C193,ETL_Rtn!BQ134:BQ193)),CORREL(ETL_Rtn!$C134:$C193,ETL_Rtn!BQ134:BQ193),"")</f>
        <v/>
      </c>
      <c r="BY183" s="85">
        <f ca="1">VLOOKUP($E183,ETL_Price!$B$5:$CB$187,Main!BY$51,0)</f>
        <v>2508.2399999999998</v>
      </c>
      <c r="BZ183" s="85">
        <f ca="1">VLOOKUP($E183,ETL_Price!$B$5:$CB$187,Main!BZ$51,0)</f>
        <v>3525.55</v>
      </c>
      <c r="CA183" s="85">
        <f ca="1">VLOOKUP($E183,ETL_Price!$B$5:$CB$187,Main!CA$51,0)</f>
        <v>76004.149999999994</v>
      </c>
      <c r="CB183" s="85">
        <f ca="1">VLOOKUP($E183,ETL_Price!$B$5:$CB$187,Main!CB$51,0)</f>
        <v>20310.46</v>
      </c>
      <c r="CC183" s="85">
        <f ca="1">VLOOKUP($E183,ETL_Price!$B$5:$CB$187,Main!CC$51,0)</f>
        <v>28127.8</v>
      </c>
      <c r="CD183" s="85">
        <f ca="1">VLOOKUP($E183,ETL_Price!$B$5:$CB$187,Main!CD$51,0)</f>
        <v>11173.51</v>
      </c>
      <c r="CE183" s="85">
        <f ca="1">VLOOKUP($E183,ETL_Price!$B$5:$CB$187,Main!CE$51,0)</f>
        <v>2049.89</v>
      </c>
      <c r="CF183" s="85">
        <f ca="1">VLOOKUP($E183,ETL_Price!$B$5:$CB$187,Main!CF$51,0)</f>
        <v>2334.52</v>
      </c>
      <c r="CG183" s="85">
        <f ca="1">VLOOKUP($E183,ETL_Price!$B$5:$CB$187,Main!CG$51,0)</f>
        <v>207.54589999999999</v>
      </c>
      <c r="CH183" s="85">
        <f ca="1">VLOOKUP($E183,ETL_Price!$B$5:$CB$187,Main!CH$51,0)</f>
        <v>263.07</v>
      </c>
      <c r="CI183" s="85">
        <f ca="1">VLOOKUP($E183,ETL_Price!$B$5:$CB$187,Main!CI$51,0)</f>
        <v>248.62</v>
      </c>
      <c r="CJ183" s="85">
        <f ca="1">VLOOKUP($E183,ETL_Price!$B$5:$CB$187,Main!CJ$51,0)</f>
        <v>222.83</v>
      </c>
      <c r="CK183" s="85">
        <f ca="1">VLOOKUP($E183,ETL_Price!$B$5:$CB$187,Main!CK$51,0)</f>
        <v>228.48330000000001</v>
      </c>
      <c r="CL183" s="85">
        <f ca="1">VLOOKUP($E183,ETL_Price!$B$5:$CB$187,Main!CL$51,0)</f>
        <v>226.8734</v>
      </c>
      <c r="CM183" s="85">
        <f ca="1">VLOOKUP($E183,ETL_Price!$B$5:$CB$187,Main!CM$51,0)</f>
        <v>119.5804</v>
      </c>
      <c r="CN183" s="85">
        <f ca="1">VLOOKUP($E183,ETL_Price!$B$5:$CB$187,Main!CN$51,0)</f>
        <v>203.69069999999999</v>
      </c>
      <c r="CO183" s="85">
        <f ca="1">VLOOKUP($E183,ETL_Price!$B$5:$CB$187,Main!CO$51,0)</f>
        <v>70.94</v>
      </c>
      <c r="CP183" s="85">
        <f ca="1">VLOOKUP($E183,ETL_Price!$B$5:$CB$187,Main!CP$51,0)</f>
        <v>130.83000000000001</v>
      </c>
      <c r="CQ183" s="85">
        <f ca="1">VLOOKUP($E183,ETL_Price!$B$5:$CB$187,Main!CQ$51,0)</f>
        <v>483.62099999999998</v>
      </c>
      <c r="CR183" s="85">
        <f ca="1">VLOOKUP($E183,ETL_Price!$B$5:$CB$187,Main!CR$51,0)</f>
        <v>218.8314</v>
      </c>
      <c r="CS183" s="85">
        <f ca="1">VLOOKUP($E183,ETL_Price!$B$5:$CB$187,Main!CS$51,0)</f>
        <v>255.34</v>
      </c>
      <c r="CT183" s="85">
        <f ca="1">VLOOKUP($E183,ETL_Price!$B$5:$CB$187,Main!CT$51,0)</f>
        <v>2038.38</v>
      </c>
      <c r="CU183" s="85">
        <f ca="1">VLOOKUP($E183,ETL_Price!$B$5:$CB$187,Main!CU$51,0)</f>
        <v>2201.35</v>
      </c>
      <c r="CV183" s="85">
        <f ca="1">VLOOKUP($E183,ETL_Price!$B$5:$CB$187,Main!CV$51,0)</f>
        <v>2862.29</v>
      </c>
      <c r="CW183" s="85">
        <f ca="1">VLOOKUP($E183,ETL_Price!$B$5:$CB$187,Main!CW$51,0)</f>
        <v>149.72999999999999</v>
      </c>
      <c r="CX183" s="85">
        <f ca="1">VLOOKUP($E183,ETL_Price!$B$5:$CB$187,Main!CX$51,0)</f>
        <v>1299.396</v>
      </c>
      <c r="CY183" s="85">
        <f ca="1">VLOOKUP($E183,ETL_Price!$B$5:$CB$187,Main!CY$51,0)</f>
        <v>214.1713</v>
      </c>
      <c r="CZ183" s="85">
        <f ca="1">VLOOKUP($E183,ETL_Price!$B$5:$CB$187,Main!CZ$51,0)</f>
        <v>191.10890000000001</v>
      </c>
      <c r="DA183" s="85">
        <f ca="1">VLOOKUP($E183,ETL_Price!$B$5:$CB$187,Main!DA$51,0)</f>
        <v>285.39749999999998</v>
      </c>
      <c r="DB183" s="85">
        <f ca="1">VLOOKUP($E183,ETL_Price!$B$5:$CB$187,Main!DB$51,0)</f>
        <v>203.57419999999999</v>
      </c>
      <c r="DC183" s="85">
        <f ca="1">VLOOKUP($E183,ETL_Price!$B$5:$CB$187,Main!DC$51,0)</f>
        <v>203.4161</v>
      </c>
      <c r="DD183" s="85">
        <f ca="1">VLOOKUP($E183,ETL_Price!$B$5:$CB$187,Main!DD$51,0)</f>
        <v>224.8938</v>
      </c>
      <c r="DE183" s="85">
        <f ca="1">VLOOKUP($E183,ETL_Price!$B$5:$CB$187,Main!DE$51,0)</f>
        <v>219.3382</v>
      </c>
      <c r="DF183" s="85">
        <f ca="1">VLOOKUP($E183,ETL_Price!$B$5:$CB$187,Main!DF$51,0)</f>
        <v>284.16000000000003</v>
      </c>
      <c r="DG183" s="85">
        <f ca="1">VLOOKUP($E183,ETL_Price!$B$5:$CB$187,Main!DG$51,0)</f>
        <v>2.2675999999999998</v>
      </c>
      <c r="DH183" s="85">
        <f ca="1">VLOOKUP($E183,ETL_Price!$B$5:$CB$187,Main!DH$51,0)</f>
        <v>0.443</v>
      </c>
      <c r="DI183" s="85">
        <f ca="1">VLOOKUP($E183,ETL_Price!$B$5:$CB$187,Main!DI$51,0)</f>
        <v>1.7654999999999998</v>
      </c>
      <c r="DJ183" s="85">
        <f ca="1">VLOOKUP($E183,ETL_Price!$B$5:$CB$187,Main!DJ$51,0)</f>
        <v>1.8536000000000001</v>
      </c>
      <c r="DK183" s="85">
        <f ca="1">VLOOKUP($E183,ETL_Price!$B$5:$CB$187,Main!DK$51,0)</f>
        <v>2.3201000000000001</v>
      </c>
      <c r="DL183" s="85">
        <f ca="1">VLOOKUP($E183,ETL_Price!$B$5:$CB$187,Main!DL$51,0)</f>
        <v>1.21</v>
      </c>
      <c r="DM183" s="85">
        <f ca="1">VLOOKUP($E183,ETL_Price!$B$5:$CB$187,Main!DM$51,0)</f>
        <v>28.407299999999999</v>
      </c>
      <c r="DN183" s="85">
        <f ca="1">VLOOKUP($E183,ETL_Price!$B$5:$CB$187,Main!DN$51,0)</f>
        <v>-3.38</v>
      </c>
      <c r="DO183" s="85">
        <f ca="1">VLOOKUP($E183,ETL_Price!$B$5:$CB$187,Main!DO$51,0)</f>
        <v>256.90899999999999</v>
      </c>
      <c r="DP183" s="85">
        <f ca="1">VLOOKUP($E183,ETL_Price!$B$5:$CB$187,Main!DP$51,0)</f>
        <v>129.33699999999999</v>
      </c>
      <c r="DQ183" s="85">
        <f ca="1">VLOOKUP($E183,ETL_Price!$B$5:$CB$187,Main!DQ$51,0)</f>
        <v>58.719000000000001</v>
      </c>
      <c r="DR183" s="85">
        <f ca="1">VLOOKUP($E183,ETL_Price!$B$5:$CB$187,Main!DR$51,0)</f>
        <v>326.78500000000003</v>
      </c>
      <c r="DS183" s="85">
        <f ca="1">VLOOKUP($E183,ETL_Price!$B$5:$CB$187,Main!DS$51,0)</f>
        <v>191.50399999999999</v>
      </c>
      <c r="DT183" s="85">
        <f ca="1">VLOOKUP($E183,ETL_Price!$B$5:$CB$187,Main!DT$51,0)</f>
        <v>231.7706</v>
      </c>
      <c r="DU183" s="85">
        <f ca="1">VLOOKUP($E183,ETL_Price!$B$5:$CB$187,Main!DU$51,0)</f>
        <v>168.24209999999999</v>
      </c>
      <c r="DV183" s="85">
        <f ca="1">VLOOKUP($E183,ETL_Price!$B$5:$CB$187,Main!DV$51,0)</f>
        <v>446.17770000000002</v>
      </c>
      <c r="DW183" s="85">
        <f ca="1">VLOOKUP($E183,ETL_Price!$B$5:$CB$187,Main!DW$51,0)</f>
        <v>9.7799999999999994</v>
      </c>
      <c r="DX183" s="85">
        <f ca="1">VLOOKUP($E183,ETL_Price!$B$5:$CB$187,Main!DX$51,0)</f>
        <v>15.42</v>
      </c>
      <c r="DY183" s="85">
        <f ca="1">VLOOKUP($E183,ETL_Price!$B$5:$CB$187,Main!DY$51,0)</f>
        <v>8.74</v>
      </c>
      <c r="DZ183" s="85">
        <f ca="1">VLOOKUP($E183,ETL_Price!$B$5:$CB$187,Main!DZ$51,0)</f>
        <v>4.8375000000000004</v>
      </c>
      <c r="EA183" s="85">
        <f ca="1">VLOOKUP($E183,ETL_Price!$B$5:$CB$187,Main!EA$51,0)</f>
        <v>1312.5</v>
      </c>
      <c r="EB183" s="85">
        <f ca="1">VLOOKUP($E183,ETL_Price!$B$5:$CB$187,Main!EB$51,0)</f>
        <v>17.251000000000001</v>
      </c>
      <c r="EC183" s="85">
        <f ca="1">VLOOKUP($E183,ETL_Price!$B$5:$CB$187,Main!EC$51,0)</f>
        <v>50.41</v>
      </c>
      <c r="ED183" s="85">
        <f ca="1">VLOOKUP($E183,ETL_Price!$B$5:$CB$187,Main!ED$51,0)</f>
        <v>6.5862999999999996</v>
      </c>
      <c r="EE183" s="85">
        <f ca="1">VLOOKUP($E183,ETL_Price!$B$5:$CB$187,Main!EE$51,0)</f>
        <v>108.06</v>
      </c>
      <c r="EF183" s="85">
        <f ca="1">VLOOKUP($E183,ETL_Price!$B$5:$CB$187,Main!EF$51,0)</f>
        <v>1.1892</v>
      </c>
      <c r="EG183" s="85">
        <f ca="1">VLOOKUP($E183,ETL_Price!$B$5:$CB$187,Main!EG$51,0)</f>
        <v>1.3494999999999999</v>
      </c>
      <c r="EH183" s="85">
        <f ca="1">VLOOKUP($E183,ETL_Price!$B$5:$CB$187,Main!EH$51,0)</f>
        <v>112.22</v>
      </c>
      <c r="EI183" s="85">
        <f ca="1">VLOOKUP($E183,ETL_Price!$B$5:$CB$187,Main!EI$51,0)</f>
        <v>58.1113</v>
      </c>
      <c r="EJ183" s="85">
        <f ca="1">VLOOKUP($E183,ETL_Price!$B$5:$CB$187,Main!EJ$51,0)</f>
        <v>13.3233</v>
      </c>
      <c r="EK183" s="85">
        <f ca="1">VLOOKUP($E183,ETL_Price!$B$5:$CB$187,Main!EK$51,0)</f>
        <v>3.1349</v>
      </c>
    </row>
    <row r="184" spans="3:141">
      <c r="C184" s="85">
        <f>MATCH(E184,ETL_Price!$B$5:$B$187,0)</f>
        <v>131</v>
      </c>
      <c r="E184" s="119">
        <f>IF(ISNUMBER(Equities!$C136),Equities!B136,"")</f>
        <v>42997</v>
      </c>
      <c r="F184" s="120">
        <f ca="1">IF(ISNUMBER(OFFSET(INDIRECT($F$50),Main!$C184,1)),OFFSET(INDIRECT($F$50),Main!$C184,1)/100,"")</f>
        <v>0.139654</v>
      </c>
      <c r="G184" s="120">
        <f ca="1">IF(ISNUMBER(VLOOKUP($E184,ETL_Price!$B$5:$DV$187,G$50,0)),VLOOKUP($E184,ETL_Price!$B$5:$DV$187,G$50,0)/100,"")</f>
        <v>8.0100000000000005E-2</v>
      </c>
      <c r="H184" s="120">
        <f ca="1">IF(ISNUMBER(VLOOKUP($E184,ETL_Price!$B$5:$DV$187,H$50,0)),VLOOKUP($E184,ETL_Price!$B$5:$DV$187,H$50,0)/100,"")</f>
        <v>0.11800000000000001</v>
      </c>
      <c r="I184" s="120">
        <f ca="1">IF(ISNUMBER(VLOOKUP($E184,ETL_Price!$B$5:$DV$187,I$50,0)),VLOOKUP($E184,ETL_Price!$B$5:$DV$187,I$50,0)/100,"")</f>
        <v>0.1404</v>
      </c>
      <c r="K184" s="85" t="str">
        <f ca="1">IF(ISNUMBER(CORREL(ETL_Rtn!$C135:$C194,ETL_Rtn!E135:E194)),CORREL(ETL_Rtn!$C135:$C194,ETL_Rtn!E135:E194),"")</f>
        <v/>
      </c>
      <c r="L184" s="85" t="str">
        <f ca="1">IF(ISNUMBER(CORREL(ETL_Rtn!$C135:$C194,ETL_Rtn!F135:F194)),CORREL(ETL_Rtn!$C135:$C194,ETL_Rtn!F135:F194),"")</f>
        <v/>
      </c>
      <c r="M184" s="85" t="str">
        <f ca="1">IF(ISNUMBER(CORREL(ETL_Rtn!$C135:$C194,ETL_Rtn!G135:G194)),CORREL(ETL_Rtn!$C135:$C194,ETL_Rtn!G135:G194),"")</f>
        <v/>
      </c>
      <c r="N184" s="85" t="str">
        <f ca="1">IF(ISNUMBER(CORREL(ETL_Rtn!$C135:$C194,ETL_Rtn!H135:H194)),CORREL(ETL_Rtn!$C135:$C194,ETL_Rtn!H135:H194),"")</f>
        <v/>
      </c>
      <c r="O184" s="85" t="str">
        <f ca="1">IF(ISNUMBER(CORREL(ETL_Rtn!$C135:$C194,ETL_Rtn!I135:I194)),CORREL(ETL_Rtn!$C135:$C194,ETL_Rtn!I135:I194),"")</f>
        <v/>
      </c>
      <c r="P184" s="85" t="str">
        <f ca="1">IF(ISNUMBER(CORREL(ETL_Rtn!$C135:$C194,ETL_Rtn!J135:J194)),CORREL(ETL_Rtn!$C135:$C194,ETL_Rtn!J135:J194),"")</f>
        <v/>
      </c>
      <c r="Q184" s="85" t="str">
        <f ca="1">IF(ISNUMBER(CORREL(ETL_Rtn!$C135:$C194,ETL_Rtn!K135:K194)),CORREL(ETL_Rtn!$C135:$C194,ETL_Rtn!K135:K194),"")</f>
        <v/>
      </c>
      <c r="R184" s="85" t="str">
        <f ca="1">IF(ISNUMBER(CORREL(ETL_Rtn!$C135:$C194,ETL_Rtn!L135:L194)),CORREL(ETL_Rtn!$C135:$C194,ETL_Rtn!L135:L194),"")</f>
        <v/>
      </c>
      <c r="S184" s="85" t="str">
        <f ca="1">IF(ISNUMBER(CORREL(ETL_Rtn!$C135:$C194,ETL_Rtn!M135:M194)),CORREL(ETL_Rtn!$C135:$C194,ETL_Rtn!M135:M194),"")</f>
        <v/>
      </c>
      <c r="T184" s="85" t="str">
        <f ca="1">IF(ISNUMBER(CORREL(ETL_Rtn!$C135:$C194,ETL_Rtn!N135:N194)),CORREL(ETL_Rtn!$C135:$C194,ETL_Rtn!N135:N194),"")</f>
        <v/>
      </c>
      <c r="U184" s="85" t="str">
        <f ca="1">IF(ISNUMBER(CORREL(ETL_Rtn!$C135:$C194,ETL_Rtn!O135:O194)),CORREL(ETL_Rtn!$C135:$C194,ETL_Rtn!O135:O194),"")</f>
        <v/>
      </c>
      <c r="V184" s="85" t="str">
        <f ca="1">IF(ISNUMBER(CORREL(ETL_Rtn!$C135:$C194,ETL_Rtn!P135:P194)),CORREL(ETL_Rtn!$C135:$C194,ETL_Rtn!P135:P194),"")</f>
        <v/>
      </c>
      <c r="W184" s="85" t="str">
        <f ca="1">IF(ISNUMBER(CORREL(ETL_Rtn!$C135:$C194,ETL_Rtn!Q135:Q194)),CORREL(ETL_Rtn!$C135:$C194,ETL_Rtn!Q135:Q194),"")</f>
        <v/>
      </c>
      <c r="X184" s="85" t="str">
        <f ca="1">IF(ISNUMBER(CORREL(ETL_Rtn!$C135:$C194,ETL_Rtn!R135:R194)),CORREL(ETL_Rtn!$C135:$C194,ETL_Rtn!R135:R194),"")</f>
        <v/>
      </c>
      <c r="Y184" s="85" t="str">
        <f ca="1">IF(ISNUMBER(CORREL(ETL_Rtn!$C135:$C194,ETL_Rtn!S135:S194)),CORREL(ETL_Rtn!$C135:$C194,ETL_Rtn!S135:S194),"")</f>
        <v/>
      </c>
      <c r="Z184" s="85" t="str">
        <f ca="1">IF(ISNUMBER(CORREL(ETL_Rtn!$C135:$C194,ETL_Rtn!T135:T194)),CORREL(ETL_Rtn!$C135:$C194,ETL_Rtn!T135:T194),"")</f>
        <v/>
      </c>
      <c r="AA184" s="85" t="str">
        <f ca="1">IF(ISNUMBER(CORREL(ETL_Rtn!$C135:$C194,ETL_Rtn!U135:U194)),CORREL(ETL_Rtn!$C135:$C194,ETL_Rtn!U135:U194),"")</f>
        <v/>
      </c>
      <c r="AB184" s="85" t="str">
        <f ca="1">IF(ISNUMBER(CORREL(ETL_Rtn!$C135:$C194,ETL_Rtn!V135:V194)),CORREL(ETL_Rtn!$C135:$C194,ETL_Rtn!V135:V194),"")</f>
        <v/>
      </c>
      <c r="AC184" s="85" t="str">
        <f ca="1">IF(ISNUMBER(CORREL(ETL_Rtn!$C135:$C194,ETL_Rtn!W135:W194)),CORREL(ETL_Rtn!$C135:$C194,ETL_Rtn!W135:W194),"")</f>
        <v/>
      </c>
      <c r="AD184" s="85" t="str">
        <f ca="1">IF(ISNUMBER(CORREL(ETL_Rtn!$C135:$C194,ETL_Rtn!X135:X194)),CORREL(ETL_Rtn!$C135:$C194,ETL_Rtn!X135:X194),"")</f>
        <v/>
      </c>
      <c r="AE184" s="85" t="str">
        <f ca="1">IF(ISNUMBER(CORREL(ETL_Rtn!$C135:$C194,ETL_Rtn!Y135:Y194)),CORREL(ETL_Rtn!$C135:$C194,ETL_Rtn!Y135:Y194),"")</f>
        <v/>
      </c>
      <c r="AF184" s="85" t="str">
        <f ca="1">IF(ISNUMBER(CORREL(ETL_Rtn!$C135:$C194,ETL_Rtn!Z135:Z194)),CORREL(ETL_Rtn!$C135:$C194,ETL_Rtn!Z135:Z194),"")</f>
        <v/>
      </c>
      <c r="AG184" s="85" t="str">
        <f ca="1">IF(ISNUMBER(CORREL(ETL_Rtn!$C135:$C194,ETL_Rtn!AA135:AA194)),CORREL(ETL_Rtn!$C135:$C194,ETL_Rtn!AA135:AA194),"")</f>
        <v/>
      </c>
      <c r="AH184" s="85" t="str">
        <f ca="1">IF(ISNUMBER(CORREL(ETL_Rtn!$C135:$C194,ETL_Rtn!AB135:AB194)),CORREL(ETL_Rtn!$C135:$C194,ETL_Rtn!AB135:AB194),"")</f>
        <v/>
      </c>
      <c r="AI184" s="85" t="str">
        <f ca="1">IF(ISNUMBER(CORREL(ETL_Rtn!$C135:$C194,ETL_Rtn!AC135:AC194)),CORREL(ETL_Rtn!$C135:$C194,ETL_Rtn!AC135:AC194),"")</f>
        <v/>
      </c>
      <c r="AJ184" s="85" t="str">
        <f ca="1">IF(ISNUMBER(CORREL(ETL_Rtn!$C135:$C194,ETL_Rtn!AD135:AD194)),CORREL(ETL_Rtn!$C135:$C194,ETL_Rtn!AD135:AD194),"")</f>
        <v/>
      </c>
      <c r="AK184" s="85" t="str">
        <f ca="1">IF(ISNUMBER(CORREL(ETL_Rtn!$C135:$C194,ETL_Rtn!AE135:AE194)),CORREL(ETL_Rtn!$C135:$C194,ETL_Rtn!AE135:AE194),"")</f>
        <v/>
      </c>
      <c r="AL184" s="85" t="str">
        <f ca="1">IF(ISNUMBER(CORREL(ETL_Rtn!$C135:$C194,ETL_Rtn!AF135:AF194)),CORREL(ETL_Rtn!$C135:$C194,ETL_Rtn!AF135:AF194),"")</f>
        <v/>
      </c>
      <c r="AM184" s="85" t="str">
        <f ca="1">IF(ISNUMBER(CORREL(ETL_Rtn!$C135:$C194,ETL_Rtn!AG135:AG194)),CORREL(ETL_Rtn!$C135:$C194,ETL_Rtn!AG135:AG194),"")</f>
        <v/>
      </c>
      <c r="AN184" s="85" t="str">
        <f ca="1">IF(ISNUMBER(CORREL(ETL_Rtn!$C135:$C194,ETL_Rtn!AH135:AH194)),CORREL(ETL_Rtn!$C135:$C194,ETL_Rtn!AH135:AH194),"")</f>
        <v/>
      </c>
      <c r="AO184" s="85" t="str">
        <f ca="1">IF(ISNUMBER(CORREL(ETL_Rtn!$C135:$C194,ETL_Rtn!AI135:AI194)),CORREL(ETL_Rtn!$C135:$C194,ETL_Rtn!AI135:AI194),"")</f>
        <v/>
      </c>
      <c r="AP184" s="85" t="str">
        <f ca="1">IF(ISNUMBER(CORREL(ETL_Rtn!$C135:$C194,ETL_Rtn!AJ135:AJ194)),CORREL(ETL_Rtn!$C135:$C194,ETL_Rtn!AJ135:AJ194),"")</f>
        <v/>
      </c>
      <c r="AQ184" s="85" t="str">
        <f ca="1">IF(ISNUMBER(CORREL(ETL_Rtn!$C135:$C194,ETL_Rtn!AK135:AK194)),CORREL(ETL_Rtn!$C135:$C194,ETL_Rtn!AK135:AK194),"")</f>
        <v/>
      </c>
      <c r="AR184" s="85" t="str">
        <f ca="1">IF(ISNUMBER(CORREL(ETL_Rtn!$C135:$C194,ETL_Rtn!AL135:AL194)),CORREL(ETL_Rtn!$C135:$C194,ETL_Rtn!AL135:AL194),"")</f>
        <v/>
      </c>
      <c r="AS184" s="85" t="str">
        <f ca="1">IF(ISNUMBER(CORREL(ETL_Rtn!$C135:$C194,ETL_Rtn!AM135:AM194)),CORREL(ETL_Rtn!$C135:$C194,ETL_Rtn!AM135:AM194),"")</f>
        <v/>
      </c>
      <c r="AT184" s="85" t="str">
        <f ca="1">IF(ISNUMBER(CORREL(ETL_Rtn!$C135:$C194,ETL_Rtn!AN135:AN194)),CORREL(ETL_Rtn!$C135:$C194,ETL_Rtn!AN135:AN194),"")</f>
        <v/>
      </c>
      <c r="AU184" s="85" t="str">
        <f ca="1">IF(ISNUMBER(CORREL(ETL_Rtn!$C135:$C194,ETL_Rtn!AO135:AO194)),CORREL(ETL_Rtn!$C135:$C194,ETL_Rtn!AO135:AO194),"")</f>
        <v/>
      </c>
      <c r="AV184" s="85" t="str">
        <f ca="1">IF(ISNUMBER(CORREL(ETL_Rtn!$C135:$C194,ETL_Rtn!AP135:AP194)),CORREL(ETL_Rtn!$C135:$C194,ETL_Rtn!AP135:AP194),"")</f>
        <v/>
      </c>
      <c r="AW184" s="85" t="str">
        <f ca="1">IF(ISNUMBER(CORREL(ETL_Rtn!$C135:$C194,ETL_Rtn!AQ135:AQ194)),CORREL(ETL_Rtn!$C135:$C194,ETL_Rtn!AQ135:AQ194),"")</f>
        <v/>
      </c>
      <c r="AX184" s="85" t="str">
        <f ca="1">IF(ISNUMBER(CORREL(ETL_Rtn!$C135:$C194,ETL_Rtn!AR135:AR194)),CORREL(ETL_Rtn!$C135:$C194,ETL_Rtn!AR135:AR194),"")</f>
        <v/>
      </c>
      <c r="AY184" s="85" t="str">
        <f ca="1">IF(ISNUMBER(CORREL(ETL_Rtn!$C135:$C194,ETL_Rtn!AS135:AS194)),CORREL(ETL_Rtn!$C135:$C194,ETL_Rtn!AS135:AS194),"")</f>
        <v/>
      </c>
      <c r="AZ184" s="85" t="str">
        <f ca="1">IF(ISNUMBER(CORREL(ETL_Rtn!$C135:$C194,ETL_Rtn!AT135:AT194)),CORREL(ETL_Rtn!$C135:$C194,ETL_Rtn!AT135:AT194),"")</f>
        <v/>
      </c>
      <c r="BA184" s="85" t="str">
        <f ca="1">IF(ISNUMBER(CORREL(ETL_Rtn!$C135:$C194,ETL_Rtn!AU135:AU194)),CORREL(ETL_Rtn!$C135:$C194,ETL_Rtn!AU135:AU194),"")</f>
        <v/>
      </c>
      <c r="BB184" s="85" t="str">
        <f ca="1">IF(ISNUMBER(CORREL(ETL_Rtn!$C135:$C194,ETL_Rtn!AV135:AV194)),CORREL(ETL_Rtn!$C135:$C194,ETL_Rtn!AV135:AV194),"")</f>
        <v/>
      </c>
      <c r="BC184" s="85" t="str">
        <f ca="1">IF(ISNUMBER(CORREL(ETL_Rtn!$C135:$C194,ETL_Rtn!AW135:AW194)),CORREL(ETL_Rtn!$C135:$C194,ETL_Rtn!AW135:AW194),"")</f>
        <v/>
      </c>
      <c r="BD184" s="85" t="str">
        <f ca="1">IF(ISNUMBER(CORREL(ETL_Rtn!$C135:$C194,ETL_Rtn!AX135:AX194)),CORREL(ETL_Rtn!$C135:$C194,ETL_Rtn!AX135:AX194),"")</f>
        <v/>
      </c>
      <c r="BE184" s="85" t="str">
        <f ca="1">IF(ISNUMBER(CORREL(ETL_Rtn!$C135:$C194,ETL_Rtn!AY135:AY194)),CORREL(ETL_Rtn!$C135:$C194,ETL_Rtn!AY135:AY194),"")</f>
        <v/>
      </c>
      <c r="BF184" s="85" t="str">
        <f ca="1">IF(ISNUMBER(CORREL(ETL_Rtn!$C135:$C194,ETL_Rtn!AZ135:AZ194)),CORREL(ETL_Rtn!$C135:$C194,ETL_Rtn!AZ135:AZ194),"")</f>
        <v/>
      </c>
      <c r="BG184" s="85" t="str">
        <f ca="1">IF(ISNUMBER(CORREL(ETL_Rtn!$C135:$C194,ETL_Rtn!BA135:BA194)),CORREL(ETL_Rtn!$C135:$C194,ETL_Rtn!BA135:BA194),"")</f>
        <v/>
      </c>
      <c r="BH184" s="85" t="str">
        <f ca="1">IF(ISNUMBER(CORREL(ETL_Rtn!$C135:$C194,ETL_Rtn!BB135:BB194)),CORREL(ETL_Rtn!$C135:$C194,ETL_Rtn!BB135:BB194),"")</f>
        <v/>
      </c>
      <c r="BI184" s="85" t="str">
        <f ca="1">IF(ISNUMBER(CORREL(ETL_Rtn!$C135:$C194,ETL_Rtn!BC135:BC194)),CORREL(ETL_Rtn!$C135:$C194,ETL_Rtn!BC135:BC194),"")</f>
        <v/>
      </c>
      <c r="BJ184" s="85" t="str">
        <f ca="1">IF(ISNUMBER(CORREL(ETL_Rtn!$C135:$C194,ETL_Rtn!BD135:BD194)),CORREL(ETL_Rtn!$C135:$C194,ETL_Rtn!BD135:BD194),"")</f>
        <v/>
      </c>
      <c r="BK184" s="85" t="str">
        <f ca="1">IF(ISNUMBER(CORREL(ETL_Rtn!$C135:$C194,ETL_Rtn!BE135:BE194)),CORREL(ETL_Rtn!$C135:$C194,ETL_Rtn!BE135:BE194),"")</f>
        <v/>
      </c>
      <c r="BL184" s="85" t="str">
        <f ca="1">IF(ISNUMBER(CORREL(ETL_Rtn!$C135:$C194,ETL_Rtn!BF135:BF194)),CORREL(ETL_Rtn!$C135:$C194,ETL_Rtn!BF135:BF194),"")</f>
        <v/>
      </c>
      <c r="BM184" s="85" t="str">
        <f ca="1">IF(ISNUMBER(CORREL(ETL_Rtn!$C135:$C194,ETL_Rtn!BG135:BG194)),CORREL(ETL_Rtn!$C135:$C194,ETL_Rtn!BG135:BG194),"")</f>
        <v/>
      </c>
      <c r="BN184" s="85" t="str">
        <f ca="1">IF(ISNUMBER(CORREL(ETL_Rtn!$C135:$C194,ETL_Rtn!BH135:BH194)),CORREL(ETL_Rtn!$C135:$C194,ETL_Rtn!BH135:BH194),"")</f>
        <v/>
      </c>
      <c r="BO184" s="85" t="str">
        <f ca="1">IF(ISNUMBER(CORREL(ETL_Rtn!$C135:$C194,ETL_Rtn!BI135:BI194)),CORREL(ETL_Rtn!$C135:$C194,ETL_Rtn!BI135:BI194),"")</f>
        <v/>
      </c>
      <c r="BP184" s="85" t="str">
        <f ca="1">IF(ISNUMBER(CORREL(ETL_Rtn!$C135:$C194,ETL_Rtn!BJ135:BJ194)),CORREL(ETL_Rtn!$C135:$C194,ETL_Rtn!BJ135:BJ194),"")</f>
        <v/>
      </c>
      <c r="BQ184" s="85" t="str">
        <f ca="1">IF(ISNUMBER(CORREL(ETL_Rtn!$C135:$C194,ETL_Rtn!BK135:BK194)),CORREL(ETL_Rtn!$C135:$C194,ETL_Rtn!BK135:BK194),"")</f>
        <v/>
      </c>
      <c r="BR184" s="85" t="str">
        <f ca="1">IF(ISNUMBER(CORREL(ETL_Rtn!$C135:$C194,ETL_Rtn!BL135:BL194)),CORREL(ETL_Rtn!$C135:$C194,ETL_Rtn!BL135:BL194),"")</f>
        <v/>
      </c>
      <c r="BS184" s="85" t="str">
        <f ca="1">IF(ISNUMBER(CORREL(ETL_Rtn!$C135:$C194,ETL_Rtn!BM135:BM194)),CORREL(ETL_Rtn!$C135:$C194,ETL_Rtn!BM135:BM194),"")</f>
        <v/>
      </c>
      <c r="BT184" s="85" t="str">
        <f ca="1">IF(ISNUMBER(CORREL(ETL_Rtn!$C135:$C194,ETL_Rtn!BN135:BN194)),CORREL(ETL_Rtn!$C135:$C194,ETL_Rtn!BN135:BN194),"")</f>
        <v/>
      </c>
      <c r="BU184" s="85" t="str">
        <f ca="1">IF(ISNUMBER(CORREL(ETL_Rtn!$C135:$C194,ETL_Rtn!BO135:BO194)),CORREL(ETL_Rtn!$C135:$C194,ETL_Rtn!BO135:BO194),"")</f>
        <v/>
      </c>
      <c r="BV184" s="85" t="str">
        <f ca="1">IF(ISNUMBER(CORREL(ETL_Rtn!$C135:$C194,ETL_Rtn!BP135:BP194)),CORREL(ETL_Rtn!$C135:$C194,ETL_Rtn!BP135:BP194),"")</f>
        <v/>
      </c>
      <c r="BW184" s="85" t="str">
        <f ca="1">IF(ISNUMBER(CORREL(ETL_Rtn!$C135:$C194,ETL_Rtn!BQ135:BQ194)),CORREL(ETL_Rtn!$C135:$C194,ETL_Rtn!BQ135:BQ194),"")</f>
        <v/>
      </c>
      <c r="BY184" s="85">
        <f ca="1">VLOOKUP($E184,ETL_Price!$B$5:$CB$187,Main!BY$51,0)</f>
        <v>2506.65</v>
      </c>
      <c r="BZ184" s="85">
        <f ca="1">VLOOKUP($E184,ETL_Price!$B$5:$CB$187,Main!BZ$51,0)</f>
        <v>3531.18</v>
      </c>
      <c r="CA184" s="85">
        <f ca="1">VLOOKUP($E184,ETL_Price!$B$5:$CB$187,Main!CA$51,0)</f>
        <v>75974.179999999993</v>
      </c>
      <c r="CB184" s="85">
        <f ca="1">VLOOKUP($E184,ETL_Price!$B$5:$CB$187,Main!CB$51,0)</f>
        <v>20299.38</v>
      </c>
      <c r="CC184" s="85">
        <f ca="1">VLOOKUP($E184,ETL_Price!$B$5:$CB$187,Main!CC$51,0)</f>
        <v>28051.41</v>
      </c>
      <c r="CD184" s="85">
        <f ca="1">VLOOKUP($E184,ETL_Price!$B$5:$CB$187,Main!CD$51,0)</f>
        <v>11125.71</v>
      </c>
      <c r="CE184" s="85">
        <f ca="1">VLOOKUP($E184,ETL_Price!$B$5:$CB$187,Main!CE$51,0)</f>
        <v>2049.77</v>
      </c>
      <c r="CF184" s="85">
        <f ca="1">VLOOKUP($E184,ETL_Price!$B$5:$CB$187,Main!CF$51,0)</f>
        <v>2331.98</v>
      </c>
      <c r="CG184" s="85">
        <f ca="1">VLOOKUP($E184,ETL_Price!$B$5:$CB$187,Main!CG$51,0)</f>
        <v>205.61670000000001</v>
      </c>
      <c r="CH184" s="85">
        <f ca="1">VLOOKUP($E184,ETL_Price!$B$5:$CB$187,Main!CH$51,0)</f>
        <v>262.10000000000002</v>
      </c>
      <c r="CI184" s="85">
        <f ca="1">VLOOKUP($E184,ETL_Price!$B$5:$CB$187,Main!CI$51,0)</f>
        <v>247.58</v>
      </c>
      <c r="CJ184" s="85">
        <f ca="1">VLOOKUP($E184,ETL_Price!$B$5:$CB$187,Main!CJ$51,0)</f>
        <v>222.11</v>
      </c>
      <c r="CK184" s="85">
        <f ca="1">VLOOKUP($E184,ETL_Price!$B$5:$CB$187,Main!CK$51,0)</f>
        <v>230.0437</v>
      </c>
      <c r="CL184" s="85">
        <f ca="1">VLOOKUP($E184,ETL_Price!$B$5:$CB$187,Main!CL$51,0)</f>
        <v>226.49789999999999</v>
      </c>
      <c r="CM184" s="85">
        <f ca="1">VLOOKUP($E184,ETL_Price!$B$5:$CB$187,Main!CM$51,0)</f>
        <v>119.1069</v>
      </c>
      <c r="CN184" s="85">
        <f ca="1">VLOOKUP($E184,ETL_Price!$B$5:$CB$187,Main!CN$51,0)</f>
        <v>204.4795</v>
      </c>
      <c r="CO184" s="85">
        <f ca="1">VLOOKUP($E184,ETL_Price!$B$5:$CB$187,Main!CO$51,0)</f>
        <v>70.64</v>
      </c>
      <c r="CP184" s="85">
        <f ca="1">VLOOKUP($E184,ETL_Price!$B$5:$CB$187,Main!CP$51,0)</f>
        <v>131.25</v>
      </c>
      <c r="CQ184" s="85">
        <f ca="1">VLOOKUP($E184,ETL_Price!$B$5:$CB$187,Main!CQ$51,0)</f>
        <v>483.34460000000001</v>
      </c>
      <c r="CR184" s="85">
        <f ca="1">VLOOKUP($E184,ETL_Price!$B$5:$CB$187,Main!CR$51,0)</f>
        <v>218.626</v>
      </c>
      <c r="CS184" s="85">
        <f ca="1">VLOOKUP($E184,ETL_Price!$B$5:$CB$187,Main!CS$51,0)</f>
        <v>255.27189999999999</v>
      </c>
      <c r="CT184" s="85">
        <f ca="1">VLOOKUP($E184,ETL_Price!$B$5:$CB$187,Main!CT$51,0)</f>
        <v>2041.26</v>
      </c>
      <c r="CU184" s="85">
        <f ca="1">VLOOKUP($E184,ETL_Price!$B$5:$CB$187,Main!CU$51,0)</f>
        <v>2204.98</v>
      </c>
      <c r="CV184" s="85">
        <f ca="1">VLOOKUP($E184,ETL_Price!$B$5:$CB$187,Main!CV$51,0)</f>
        <v>2865.26</v>
      </c>
      <c r="CW184" s="85">
        <f ca="1">VLOOKUP($E184,ETL_Price!$B$5:$CB$187,Main!CW$51,0)</f>
        <v>149.57</v>
      </c>
      <c r="CX184" s="85">
        <f ca="1">VLOOKUP($E184,ETL_Price!$B$5:$CB$187,Main!CX$51,0)</f>
        <v>1299.162</v>
      </c>
      <c r="CY184" s="85">
        <f ca="1">VLOOKUP($E184,ETL_Price!$B$5:$CB$187,Main!CY$51,0)</f>
        <v>214.14779999999999</v>
      </c>
      <c r="CZ184" s="85">
        <f ca="1">VLOOKUP($E184,ETL_Price!$B$5:$CB$187,Main!CZ$51,0)</f>
        <v>191.09129999999999</v>
      </c>
      <c r="DA184" s="85">
        <f ca="1">VLOOKUP($E184,ETL_Price!$B$5:$CB$187,Main!DA$51,0)</f>
        <v>285.34840000000003</v>
      </c>
      <c r="DB184" s="85">
        <f ca="1">VLOOKUP($E184,ETL_Price!$B$5:$CB$187,Main!DB$51,0)</f>
        <v>203.5761</v>
      </c>
      <c r="DC184" s="85">
        <f ca="1">VLOOKUP($E184,ETL_Price!$B$5:$CB$187,Main!DC$51,0)</f>
        <v>203.3725</v>
      </c>
      <c r="DD184" s="85">
        <f ca="1">VLOOKUP($E184,ETL_Price!$B$5:$CB$187,Main!DD$51,0)</f>
        <v>224.8263</v>
      </c>
      <c r="DE184" s="85">
        <f ca="1">VLOOKUP($E184,ETL_Price!$B$5:$CB$187,Main!DE$51,0)</f>
        <v>219.3117</v>
      </c>
      <c r="DF184" s="85">
        <f ca="1">VLOOKUP($E184,ETL_Price!$B$5:$CB$187,Main!DF$51,0)</f>
        <v>284.22590000000002</v>
      </c>
      <c r="DG184" s="85">
        <f ca="1">VLOOKUP($E184,ETL_Price!$B$5:$CB$187,Main!DG$51,0)</f>
        <v>2.2446000000000002</v>
      </c>
      <c r="DH184" s="85">
        <f ca="1">VLOOKUP($E184,ETL_Price!$B$5:$CB$187,Main!DH$51,0)</f>
        <v>0.45200000000000001</v>
      </c>
      <c r="DI184" s="85">
        <f ca="1">VLOOKUP($E184,ETL_Price!$B$5:$CB$187,Main!DI$51,0)</f>
        <v>1.7854000000000001</v>
      </c>
      <c r="DJ184" s="85">
        <f ca="1">VLOOKUP($E184,ETL_Price!$B$5:$CB$187,Main!DJ$51,0)</f>
        <v>1.8782000000000001</v>
      </c>
      <c r="DK184" s="85">
        <f ca="1">VLOOKUP($E184,ETL_Price!$B$5:$CB$187,Main!DK$51,0)</f>
        <v>2.3138000000000001</v>
      </c>
      <c r="DL184" s="85">
        <f ca="1">VLOOKUP($E184,ETL_Price!$B$5:$CB$187,Main!DL$51,0)</f>
        <v>1.208</v>
      </c>
      <c r="DM184" s="85">
        <f ca="1">VLOOKUP($E184,ETL_Price!$B$5:$CB$187,Main!DM$51,0)</f>
        <v>27.247299999999999</v>
      </c>
      <c r="DN184" s="85">
        <f ca="1">VLOOKUP($E184,ETL_Price!$B$5:$CB$187,Main!DN$51,0)</f>
        <v>-3.63</v>
      </c>
      <c r="DO184" s="85">
        <f ca="1">VLOOKUP($E184,ETL_Price!$B$5:$CB$187,Main!DO$51,0)</f>
        <v>219.886</v>
      </c>
      <c r="DP184" s="85">
        <f ca="1">VLOOKUP($E184,ETL_Price!$B$5:$CB$187,Main!DP$51,0)</f>
        <v>107.67</v>
      </c>
      <c r="DQ184" s="85">
        <f ca="1">VLOOKUP($E184,ETL_Price!$B$5:$CB$187,Main!DQ$51,0)</f>
        <v>54.960999999999999</v>
      </c>
      <c r="DR184" s="85">
        <f ca="1">VLOOKUP($E184,ETL_Price!$B$5:$CB$187,Main!DR$51,0)</f>
        <v>324.26400000000001</v>
      </c>
      <c r="DS184" s="85">
        <f ca="1">VLOOKUP($E184,ETL_Price!$B$5:$CB$187,Main!DS$51,0)</f>
        <v>175.30099999999999</v>
      </c>
      <c r="DT184" s="85">
        <f ca="1">VLOOKUP($E184,ETL_Price!$B$5:$CB$187,Main!DT$51,0)</f>
        <v>231.571</v>
      </c>
      <c r="DU184" s="85">
        <f ca="1">VLOOKUP($E184,ETL_Price!$B$5:$CB$187,Main!DU$51,0)</f>
        <v>168.05869999999999</v>
      </c>
      <c r="DV184" s="85">
        <f ca="1">VLOOKUP($E184,ETL_Price!$B$5:$CB$187,Main!DV$51,0)</f>
        <v>445.95749999999998</v>
      </c>
      <c r="DW184" s="85">
        <f ca="1">VLOOKUP($E184,ETL_Price!$B$5:$CB$187,Main!DW$51,0)</f>
        <v>10.18</v>
      </c>
      <c r="DX184" s="85">
        <f ca="1">VLOOKUP($E184,ETL_Price!$B$5:$CB$187,Main!DX$51,0)</f>
        <v>15.48</v>
      </c>
      <c r="DY184" s="85">
        <f ca="1">VLOOKUP($E184,ETL_Price!$B$5:$CB$187,Main!DY$51,0)</f>
        <v>8.93</v>
      </c>
      <c r="DZ184" s="85">
        <f ca="1">VLOOKUP($E184,ETL_Price!$B$5:$CB$187,Main!DZ$51,0)</f>
        <v>4.7850000000000001</v>
      </c>
      <c r="EA184" s="85">
        <f ca="1">VLOOKUP($E184,ETL_Price!$B$5:$CB$187,Main!EA$51,0)</f>
        <v>1306.7</v>
      </c>
      <c r="EB184" s="85">
        <f ca="1">VLOOKUP($E184,ETL_Price!$B$5:$CB$187,Main!EB$51,0)</f>
        <v>17.195</v>
      </c>
      <c r="EC184" s="85">
        <f ca="1">VLOOKUP($E184,ETL_Price!$B$5:$CB$187,Main!EC$51,0)</f>
        <v>49.48</v>
      </c>
      <c r="ED184" s="85">
        <f ca="1">VLOOKUP($E184,ETL_Price!$B$5:$CB$187,Main!ED$51,0)</f>
        <v>6.5838999999999999</v>
      </c>
      <c r="EE184" s="85">
        <f ca="1">VLOOKUP($E184,ETL_Price!$B$5:$CB$187,Main!EE$51,0)</f>
        <v>108.25</v>
      </c>
      <c r="EF184" s="85">
        <f ca="1">VLOOKUP($E184,ETL_Price!$B$5:$CB$187,Main!EF$51,0)</f>
        <v>1.1994</v>
      </c>
      <c r="EG184" s="85">
        <f ca="1">VLOOKUP($E184,ETL_Price!$B$5:$CB$187,Main!EG$51,0)</f>
        <v>1.3503000000000001</v>
      </c>
      <c r="EH184" s="85">
        <f ca="1">VLOOKUP($E184,ETL_Price!$B$5:$CB$187,Main!EH$51,0)</f>
        <v>111.59</v>
      </c>
      <c r="EI184" s="85">
        <f ca="1">VLOOKUP($E184,ETL_Price!$B$5:$CB$187,Main!EI$51,0)</f>
        <v>58.133099999999999</v>
      </c>
      <c r="EJ184" s="85">
        <f ca="1">VLOOKUP($E184,ETL_Price!$B$5:$CB$187,Main!EJ$51,0)</f>
        <v>13.3188</v>
      </c>
      <c r="EK184" s="85">
        <f ca="1">VLOOKUP($E184,ETL_Price!$B$5:$CB$187,Main!EK$51,0)</f>
        <v>3.1360000000000001</v>
      </c>
    </row>
    <row r="185" spans="3:141">
      <c r="E185" s="119" t="str">
        <f>IF(ISNUMBER(Equities!$C137),Equities!B137,"")</f>
        <v/>
      </c>
      <c r="F185" s="120" t="str">
        <f ca="1">IF(ISNUMBER(OFFSET(INDIRECT($F$50),Main!$D185,1)),OFFSET(INDIRECT($F$50),Main!$D185,1)/100,"")</f>
        <v/>
      </c>
      <c r="G185" s="120" t="str">
        <f ca="1">IF(ISNUMBER(VLOOKUP($E185,ETL_Price!$B$5:$DV$187,G$50,0)),VLOOKUP($E185,ETL_Price!$B$5:$DV$187,G$50,0)/100,"")</f>
        <v/>
      </c>
      <c r="H185" s="120" t="str">
        <f ca="1">IF(ISNUMBER(VLOOKUP($E185,ETL_Price!$B$5:$DV$187,H$50,0)),VLOOKUP($E185,ETL_Price!$B$5:$DV$187,H$50,0)/100,"")</f>
        <v/>
      </c>
      <c r="I185" s="120" t="str">
        <f ca="1">IF(ISNUMBER(VLOOKUP($E185,ETL_Price!$B$5:$DV$187,I$50,0)),VLOOKUP($E185,ETL_Price!$B$5:$DV$187,I$50,0)/100,"")</f>
        <v/>
      </c>
      <c r="K185" s="85" t="str">
        <f ca="1">IF(ISNUMBER(CORREL(ETL_Rtn!$C136:$C195,ETL_Rtn!E136:E195)),CORREL(ETL_Rtn!$C136:$C195,ETL_Rtn!E136:E195),"")</f>
        <v/>
      </c>
      <c r="L185" s="85" t="str">
        <f ca="1">IF(ISNUMBER(CORREL(ETL_Rtn!$C136:$C195,ETL_Rtn!F136:F195)),CORREL(ETL_Rtn!$C136:$C195,ETL_Rtn!F136:F195),"")</f>
        <v/>
      </c>
      <c r="M185" s="85" t="str">
        <f ca="1">IF(ISNUMBER(CORREL(ETL_Rtn!$C136:$C195,ETL_Rtn!G136:G195)),CORREL(ETL_Rtn!$C136:$C195,ETL_Rtn!G136:G195),"")</f>
        <v/>
      </c>
      <c r="N185" s="85" t="str">
        <f ca="1">IF(ISNUMBER(CORREL(ETL_Rtn!$C136:$C195,ETL_Rtn!H136:H195)),CORREL(ETL_Rtn!$C136:$C195,ETL_Rtn!H136:H195),"")</f>
        <v/>
      </c>
      <c r="O185" s="85" t="str">
        <f ca="1">IF(ISNUMBER(CORREL(ETL_Rtn!$C136:$C195,ETL_Rtn!I136:I195)),CORREL(ETL_Rtn!$C136:$C195,ETL_Rtn!I136:I195),"")</f>
        <v/>
      </c>
      <c r="P185" s="85" t="str">
        <f ca="1">IF(ISNUMBER(CORREL(ETL_Rtn!$C136:$C195,ETL_Rtn!J136:J195)),CORREL(ETL_Rtn!$C136:$C195,ETL_Rtn!J136:J195),"")</f>
        <v/>
      </c>
      <c r="Q185" s="85" t="str">
        <f ca="1">IF(ISNUMBER(CORREL(ETL_Rtn!$C136:$C195,ETL_Rtn!K136:K195)),CORREL(ETL_Rtn!$C136:$C195,ETL_Rtn!K136:K195),"")</f>
        <v/>
      </c>
      <c r="R185" s="85" t="str">
        <f ca="1">IF(ISNUMBER(CORREL(ETL_Rtn!$C136:$C195,ETL_Rtn!L136:L195)),CORREL(ETL_Rtn!$C136:$C195,ETL_Rtn!L136:L195),"")</f>
        <v/>
      </c>
      <c r="S185" s="85" t="str">
        <f ca="1">IF(ISNUMBER(CORREL(ETL_Rtn!$C136:$C195,ETL_Rtn!M136:M195)),CORREL(ETL_Rtn!$C136:$C195,ETL_Rtn!M136:M195),"")</f>
        <v/>
      </c>
      <c r="T185" s="85" t="str">
        <f ca="1">IF(ISNUMBER(CORREL(ETL_Rtn!$C136:$C195,ETL_Rtn!N136:N195)),CORREL(ETL_Rtn!$C136:$C195,ETL_Rtn!N136:N195),"")</f>
        <v/>
      </c>
      <c r="U185" s="85" t="str">
        <f ca="1">IF(ISNUMBER(CORREL(ETL_Rtn!$C136:$C195,ETL_Rtn!O136:O195)),CORREL(ETL_Rtn!$C136:$C195,ETL_Rtn!O136:O195),"")</f>
        <v/>
      </c>
      <c r="V185" s="85" t="str">
        <f ca="1">IF(ISNUMBER(CORREL(ETL_Rtn!$C136:$C195,ETL_Rtn!P136:P195)),CORREL(ETL_Rtn!$C136:$C195,ETL_Rtn!P136:P195),"")</f>
        <v/>
      </c>
      <c r="W185" s="85" t="str">
        <f ca="1">IF(ISNUMBER(CORREL(ETL_Rtn!$C136:$C195,ETL_Rtn!Q136:Q195)),CORREL(ETL_Rtn!$C136:$C195,ETL_Rtn!Q136:Q195),"")</f>
        <v/>
      </c>
      <c r="X185" s="85" t="str">
        <f ca="1">IF(ISNUMBER(CORREL(ETL_Rtn!$C136:$C195,ETL_Rtn!R136:R195)),CORREL(ETL_Rtn!$C136:$C195,ETL_Rtn!R136:R195),"")</f>
        <v/>
      </c>
      <c r="Y185" s="85" t="str">
        <f ca="1">IF(ISNUMBER(CORREL(ETL_Rtn!$C136:$C195,ETL_Rtn!S136:S195)),CORREL(ETL_Rtn!$C136:$C195,ETL_Rtn!S136:S195),"")</f>
        <v/>
      </c>
      <c r="Z185" s="85" t="str">
        <f ca="1">IF(ISNUMBER(CORREL(ETL_Rtn!$C136:$C195,ETL_Rtn!T136:T195)),CORREL(ETL_Rtn!$C136:$C195,ETL_Rtn!T136:T195),"")</f>
        <v/>
      </c>
      <c r="AA185" s="85" t="str">
        <f ca="1">IF(ISNUMBER(CORREL(ETL_Rtn!$C136:$C195,ETL_Rtn!U136:U195)),CORREL(ETL_Rtn!$C136:$C195,ETL_Rtn!U136:U195),"")</f>
        <v/>
      </c>
      <c r="AB185" s="85" t="str">
        <f ca="1">IF(ISNUMBER(CORREL(ETL_Rtn!$C136:$C195,ETL_Rtn!V136:V195)),CORREL(ETL_Rtn!$C136:$C195,ETL_Rtn!V136:V195),"")</f>
        <v/>
      </c>
      <c r="AC185" s="85" t="str">
        <f ca="1">IF(ISNUMBER(CORREL(ETL_Rtn!$C136:$C195,ETL_Rtn!W136:W195)),CORREL(ETL_Rtn!$C136:$C195,ETL_Rtn!W136:W195),"")</f>
        <v/>
      </c>
      <c r="AD185" s="85" t="str">
        <f ca="1">IF(ISNUMBER(CORREL(ETL_Rtn!$C136:$C195,ETL_Rtn!X136:X195)),CORREL(ETL_Rtn!$C136:$C195,ETL_Rtn!X136:X195),"")</f>
        <v/>
      </c>
      <c r="AE185" s="85" t="str">
        <f ca="1">IF(ISNUMBER(CORREL(ETL_Rtn!$C136:$C195,ETL_Rtn!Y136:Y195)),CORREL(ETL_Rtn!$C136:$C195,ETL_Rtn!Y136:Y195),"")</f>
        <v/>
      </c>
      <c r="AF185" s="85" t="str">
        <f ca="1">IF(ISNUMBER(CORREL(ETL_Rtn!$C136:$C195,ETL_Rtn!Z136:Z195)),CORREL(ETL_Rtn!$C136:$C195,ETL_Rtn!Z136:Z195),"")</f>
        <v/>
      </c>
      <c r="AG185" s="85" t="str">
        <f ca="1">IF(ISNUMBER(CORREL(ETL_Rtn!$C136:$C195,ETL_Rtn!AA136:AA195)),CORREL(ETL_Rtn!$C136:$C195,ETL_Rtn!AA136:AA195),"")</f>
        <v/>
      </c>
      <c r="AH185" s="85" t="str">
        <f ca="1">IF(ISNUMBER(CORREL(ETL_Rtn!$C136:$C195,ETL_Rtn!AB136:AB195)),CORREL(ETL_Rtn!$C136:$C195,ETL_Rtn!AB136:AB195),"")</f>
        <v/>
      </c>
      <c r="AI185" s="85" t="str">
        <f ca="1">IF(ISNUMBER(CORREL(ETL_Rtn!$C136:$C195,ETL_Rtn!AC136:AC195)),CORREL(ETL_Rtn!$C136:$C195,ETL_Rtn!AC136:AC195),"")</f>
        <v/>
      </c>
      <c r="AJ185" s="85" t="str">
        <f ca="1">IF(ISNUMBER(CORREL(ETL_Rtn!$C136:$C195,ETL_Rtn!AD136:AD195)),CORREL(ETL_Rtn!$C136:$C195,ETL_Rtn!AD136:AD195),"")</f>
        <v/>
      </c>
      <c r="AK185" s="85" t="str">
        <f ca="1">IF(ISNUMBER(CORREL(ETL_Rtn!$C136:$C195,ETL_Rtn!AE136:AE195)),CORREL(ETL_Rtn!$C136:$C195,ETL_Rtn!AE136:AE195),"")</f>
        <v/>
      </c>
      <c r="AL185" s="85" t="str">
        <f ca="1">IF(ISNUMBER(CORREL(ETL_Rtn!$C136:$C195,ETL_Rtn!AF136:AF195)),CORREL(ETL_Rtn!$C136:$C195,ETL_Rtn!AF136:AF195),"")</f>
        <v/>
      </c>
      <c r="AM185" s="85" t="str">
        <f ca="1">IF(ISNUMBER(CORREL(ETL_Rtn!$C136:$C195,ETL_Rtn!AG136:AG195)),CORREL(ETL_Rtn!$C136:$C195,ETL_Rtn!AG136:AG195),"")</f>
        <v/>
      </c>
      <c r="AN185" s="85" t="str">
        <f ca="1">IF(ISNUMBER(CORREL(ETL_Rtn!$C136:$C195,ETL_Rtn!AH136:AH195)),CORREL(ETL_Rtn!$C136:$C195,ETL_Rtn!AH136:AH195),"")</f>
        <v/>
      </c>
      <c r="AO185" s="85" t="str">
        <f ca="1">IF(ISNUMBER(CORREL(ETL_Rtn!$C136:$C195,ETL_Rtn!AI136:AI195)),CORREL(ETL_Rtn!$C136:$C195,ETL_Rtn!AI136:AI195),"")</f>
        <v/>
      </c>
      <c r="AP185" s="85" t="str">
        <f ca="1">IF(ISNUMBER(CORREL(ETL_Rtn!$C136:$C195,ETL_Rtn!AJ136:AJ195)),CORREL(ETL_Rtn!$C136:$C195,ETL_Rtn!AJ136:AJ195),"")</f>
        <v/>
      </c>
      <c r="AQ185" s="85" t="str">
        <f ca="1">IF(ISNUMBER(CORREL(ETL_Rtn!$C136:$C195,ETL_Rtn!AK136:AK195)),CORREL(ETL_Rtn!$C136:$C195,ETL_Rtn!AK136:AK195),"")</f>
        <v/>
      </c>
      <c r="AR185" s="85" t="str">
        <f ca="1">IF(ISNUMBER(CORREL(ETL_Rtn!$C136:$C195,ETL_Rtn!AL136:AL195)),CORREL(ETL_Rtn!$C136:$C195,ETL_Rtn!AL136:AL195),"")</f>
        <v/>
      </c>
      <c r="AS185" s="85" t="str">
        <f ca="1">IF(ISNUMBER(CORREL(ETL_Rtn!$C136:$C195,ETL_Rtn!AM136:AM195)),CORREL(ETL_Rtn!$C136:$C195,ETL_Rtn!AM136:AM195),"")</f>
        <v/>
      </c>
      <c r="AT185" s="85" t="str">
        <f ca="1">IF(ISNUMBER(CORREL(ETL_Rtn!$C136:$C195,ETL_Rtn!AN136:AN195)),CORREL(ETL_Rtn!$C136:$C195,ETL_Rtn!AN136:AN195),"")</f>
        <v/>
      </c>
      <c r="AU185" s="85" t="str">
        <f ca="1">IF(ISNUMBER(CORREL(ETL_Rtn!$C136:$C195,ETL_Rtn!AO136:AO195)),CORREL(ETL_Rtn!$C136:$C195,ETL_Rtn!AO136:AO195),"")</f>
        <v/>
      </c>
      <c r="AV185" s="85" t="str">
        <f ca="1">IF(ISNUMBER(CORREL(ETL_Rtn!$C136:$C195,ETL_Rtn!AP136:AP195)),CORREL(ETL_Rtn!$C136:$C195,ETL_Rtn!AP136:AP195),"")</f>
        <v/>
      </c>
      <c r="AW185" s="85" t="str">
        <f ca="1">IF(ISNUMBER(CORREL(ETL_Rtn!$C136:$C195,ETL_Rtn!AQ136:AQ195)),CORREL(ETL_Rtn!$C136:$C195,ETL_Rtn!AQ136:AQ195),"")</f>
        <v/>
      </c>
      <c r="AX185" s="85" t="str">
        <f ca="1">IF(ISNUMBER(CORREL(ETL_Rtn!$C136:$C195,ETL_Rtn!AR136:AR195)),CORREL(ETL_Rtn!$C136:$C195,ETL_Rtn!AR136:AR195),"")</f>
        <v/>
      </c>
      <c r="AY185" s="85" t="str">
        <f ca="1">IF(ISNUMBER(CORREL(ETL_Rtn!$C136:$C195,ETL_Rtn!AS136:AS195)),CORREL(ETL_Rtn!$C136:$C195,ETL_Rtn!AS136:AS195),"")</f>
        <v/>
      </c>
      <c r="AZ185" s="85" t="str">
        <f ca="1">IF(ISNUMBER(CORREL(ETL_Rtn!$C136:$C195,ETL_Rtn!AT136:AT195)),CORREL(ETL_Rtn!$C136:$C195,ETL_Rtn!AT136:AT195),"")</f>
        <v/>
      </c>
      <c r="BA185" s="85" t="str">
        <f ca="1">IF(ISNUMBER(CORREL(ETL_Rtn!$C136:$C195,ETL_Rtn!AU136:AU195)),CORREL(ETL_Rtn!$C136:$C195,ETL_Rtn!AU136:AU195),"")</f>
        <v/>
      </c>
      <c r="BB185" s="85" t="str">
        <f ca="1">IF(ISNUMBER(CORREL(ETL_Rtn!$C136:$C195,ETL_Rtn!AV136:AV195)),CORREL(ETL_Rtn!$C136:$C195,ETL_Rtn!AV136:AV195),"")</f>
        <v/>
      </c>
      <c r="BC185" s="85" t="str">
        <f ca="1">IF(ISNUMBER(CORREL(ETL_Rtn!$C136:$C195,ETL_Rtn!AW136:AW195)),CORREL(ETL_Rtn!$C136:$C195,ETL_Rtn!AW136:AW195),"")</f>
        <v/>
      </c>
      <c r="BD185" s="85" t="str">
        <f ca="1">IF(ISNUMBER(CORREL(ETL_Rtn!$C136:$C195,ETL_Rtn!AX136:AX195)),CORREL(ETL_Rtn!$C136:$C195,ETL_Rtn!AX136:AX195),"")</f>
        <v/>
      </c>
      <c r="BE185" s="85" t="str">
        <f ca="1">IF(ISNUMBER(CORREL(ETL_Rtn!$C136:$C195,ETL_Rtn!AY136:AY195)),CORREL(ETL_Rtn!$C136:$C195,ETL_Rtn!AY136:AY195),"")</f>
        <v/>
      </c>
      <c r="BF185" s="85" t="str">
        <f ca="1">IF(ISNUMBER(CORREL(ETL_Rtn!$C136:$C195,ETL_Rtn!AZ136:AZ195)),CORREL(ETL_Rtn!$C136:$C195,ETL_Rtn!AZ136:AZ195),"")</f>
        <v/>
      </c>
      <c r="BG185" s="85" t="str">
        <f ca="1">IF(ISNUMBER(CORREL(ETL_Rtn!$C136:$C195,ETL_Rtn!BA136:BA195)),CORREL(ETL_Rtn!$C136:$C195,ETL_Rtn!BA136:BA195),"")</f>
        <v/>
      </c>
      <c r="BH185" s="85" t="str">
        <f ca="1">IF(ISNUMBER(CORREL(ETL_Rtn!$C136:$C195,ETL_Rtn!BB136:BB195)),CORREL(ETL_Rtn!$C136:$C195,ETL_Rtn!BB136:BB195),"")</f>
        <v/>
      </c>
      <c r="BI185" s="85" t="str">
        <f ca="1">IF(ISNUMBER(CORREL(ETL_Rtn!$C136:$C195,ETL_Rtn!BC136:BC195)),CORREL(ETL_Rtn!$C136:$C195,ETL_Rtn!BC136:BC195),"")</f>
        <v/>
      </c>
      <c r="BJ185" s="85" t="str">
        <f ca="1">IF(ISNUMBER(CORREL(ETL_Rtn!$C136:$C195,ETL_Rtn!BD136:BD195)),CORREL(ETL_Rtn!$C136:$C195,ETL_Rtn!BD136:BD195),"")</f>
        <v/>
      </c>
      <c r="BK185" s="85" t="str">
        <f ca="1">IF(ISNUMBER(CORREL(ETL_Rtn!$C136:$C195,ETL_Rtn!BE136:BE195)),CORREL(ETL_Rtn!$C136:$C195,ETL_Rtn!BE136:BE195),"")</f>
        <v/>
      </c>
      <c r="BL185" s="85" t="str">
        <f ca="1">IF(ISNUMBER(CORREL(ETL_Rtn!$C136:$C195,ETL_Rtn!BF136:BF195)),CORREL(ETL_Rtn!$C136:$C195,ETL_Rtn!BF136:BF195),"")</f>
        <v/>
      </c>
      <c r="BM185" s="85" t="str">
        <f ca="1">IF(ISNUMBER(CORREL(ETL_Rtn!$C136:$C195,ETL_Rtn!BG136:BG195)),CORREL(ETL_Rtn!$C136:$C195,ETL_Rtn!BG136:BG195),"")</f>
        <v/>
      </c>
      <c r="BN185" s="85" t="str">
        <f ca="1">IF(ISNUMBER(CORREL(ETL_Rtn!$C136:$C195,ETL_Rtn!BH136:BH195)),CORREL(ETL_Rtn!$C136:$C195,ETL_Rtn!BH136:BH195),"")</f>
        <v/>
      </c>
      <c r="BO185" s="85" t="str">
        <f ca="1">IF(ISNUMBER(CORREL(ETL_Rtn!$C136:$C195,ETL_Rtn!BI136:BI195)),CORREL(ETL_Rtn!$C136:$C195,ETL_Rtn!BI136:BI195),"")</f>
        <v/>
      </c>
      <c r="BP185" s="85" t="str">
        <f ca="1">IF(ISNUMBER(CORREL(ETL_Rtn!$C136:$C195,ETL_Rtn!BJ136:BJ195)),CORREL(ETL_Rtn!$C136:$C195,ETL_Rtn!BJ136:BJ195),"")</f>
        <v/>
      </c>
      <c r="BQ185" s="85" t="str">
        <f ca="1">IF(ISNUMBER(CORREL(ETL_Rtn!$C136:$C195,ETL_Rtn!BK136:BK195)),CORREL(ETL_Rtn!$C136:$C195,ETL_Rtn!BK136:BK195),"")</f>
        <v/>
      </c>
      <c r="BR185" s="85" t="str">
        <f ca="1">IF(ISNUMBER(CORREL(ETL_Rtn!$C136:$C195,ETL_Rtn!BL136:BL195)),CORREL(ETL_Rtn!$C136:$C195,ETL_Rtn!BL136:BL195),"")</f>
        <v/>
      </c>
      <c r="BS185" s="85" t="str">
        <f ca="1">IF(ISNUMBER(CORREL(ETL_Rtn!$C136:$C195,ETL_Rtn!BM136:BM195)),CORREL(ETL_Rtn!$C136:$C195,ETL_Rtn!BM136:BM195),"")</f>
        <v/>
      </c>
      <c r="BT185" s="85" t="str">
        <f ca="1">IF(ISNUMBER(CORREL(ETL_Rtn!$C136:$C195,ETL_Rtn!BN136:BN195)),CORREL(ETL_Rtn!$C136:$C195,ETL_Rtn!BN136:BN195),"")</f>
        <v/>
      </c>
      <c r="BU185" s="85" t="str">
        <f ca="1">IF(ISNUMBER(CORREL(ETL_Rtn!$C136:$C195,ETL_Rtn!BO136:BO195)),CORREL(ETL_Rtn!$C136:$C195,ETL_Rtn!BO136:BO195),"")</f>
        <v/>
      </c>
      <c r="BV185" s="85" t="str">
        <f ca="1">IF(ISNUMBER(CORREL(ETL_Rtn!$C136:$C195,ETL_Rtn!BP136:BP195)),CORREL(ETL_Rtn!$C136:$C195,ETL_Rtn!BP136:BP195),"")</f>
        <v/>
      </c>
      <c r="BW185" s="85" t="str">
        <f ca="1">IF(ISNUMBER(CORREL(ETL_Rtn!$C136:$C195,ETL_Rtn!BQ136:BQ195)),CORREL(ETL_Rtn!$C136:$C195,ETL_Rtn!BQ136:BQ195),"")</f>
        <v/>
      </c>
      <c r="BY185" s="85" t="str">
        <f ca="1">VLOOKUP($E185,ETL_Price!$B$5:$CB$187,Main!BY$51,0)</f>
        <v/>
      </c>
      <c r="BZ185" s="85" t="str">
        <f ca="1">VLOOKUP($E185,ETL_Price!$B$5:$CB$187,Main!BZ$51,0)</f>
        <v/>
      </c>
      <c r="CA185" s="85" t="str">
        <f ca="1">VLOOKUP($E185,ETL_Price!$B$5:$CB$187,Main!CA$51,0)</f>
        <v/>
      </c>
      <c r="CB185" s="85" t="str">
        <f ca="1">VLOOKUP($E185,ETL_Price!$B$5:$CB$187,Main!CB$51,0)</f>
        <v/>
      </c>
      <c r="CC185" s="85" t="str">
        <f ca="1">VLOOKUP($E185,ETL_Price!$B$5:$CB$187,Main!CC$51,0)</f>
        <v/>
      </c>
      <c r="CD185" s="85" t="str">
        <f ca="1">VLOOKUP($E185,ETL_Price!$B$5:$CB$187,Main!CD$51,0)</f>
        <v/>
      </c>
      <c r="CE185" s="85" t="str">
        <f ca="1">VLOOKUP($E185,ETL_Price!$B$5:$CB$187,Main!CE$51,0)</f>
        <v/>
      </c>
      <c r="CF185" s="85" t="str">
        <f ca="1">VLOOKUP($E185,ETL_Price!$B$5:$CB$187,Main!CF$51,0)</f>
        <v/>
      </c>
      <c r="CG185" s="85" t="str">
        <f ca="1">VLOOKUP($E185,ETL_Price!$B$5:$CB$187,Main!CG$51,0)</f>
        <v/>
      </c>
      <c r="CH185" s="85" t="str">
        <f ca="1">VLOOKUP($E185,ETL_Price!$B$5:$CB$187,Main!CH$51,0)</f>
        <v/>
      </c>
      <c r="CI185" s="85" t="str">
        <f ca="1">VLOOKUP($E185,ETL_Price!$B$5:$CB$187,Main!CI$51,0)</f>
        <v/>
      </c>
      <c r="CJ185" s="85" t="str">
        <f ca="1">VLOOKUP($E185,ETL_Price!$B$5:$CB$187,Main!CJ$51,0)</f>
        <v/>
      </c>
      <c r="CK185" s="85" t="str">
        <f ca="1">VLOOKUP($E185,ETL_Price!$B$5:$CB$187,Main!CK$51,0)</f>
        <v/>
      </c>
      <c r="CL185" s="85" t="str">
        <f ca="1">VLOOKUP($E185,ETL_Price!$B$5:$CB$187,Main!CL$51,0)</f>
        <v/>
      </c>
      <c r="CM185" s="85" t="str">
        <f ca="1">VLOOKUP($E185,ETL_Price!$B$5:$CB$187,Main!CM$51,0)</f>
        <v/>
      </c>
      <c r="CN185" s="85" t="str">
        <f ca="1">VLOOKUP($E185,ETL_Price!$B$5:$CB$187,Main!CN$51,0)</f>
        <v/>
      </c>
      <c r="CO185" s="85" t="str">
        <f ca="1">VLOOKUP($E185,ETL_Price!$B$5:$CB$187,Main!CO$51,0)</f>
        <v/>
      </c>
      <c r="CP185" s="85" t="str">
        <f ca="1">VLOOKUP($E185,ETL_Price!$B$5:$CB$187,Main!CP$51,0)</f>
        <v/>
      </c>
      <c r="CQ185" s="85" t="str">
        <f ca="1">VLOOKUP($E185,ETL_Price!$B$5:$CB$187,Main!CQ$51,0)</f>
        <v/>
      </c>
      <c r="CR185" s="85" t="str">
        <f ca="1">VLOOKUP($E185,ETL_Price!$B$5:$CB$187,Main!CR$51,0)</f>
        <v/>
      </c>
      <c r="CS185" s="85" t="str">
        <f ca="1">VLOOKUP($E185,ETL_Price!$B$5:$CB$187,Main!CS$51,0)</f>
        <v/>
      </c>
      <c r="CT185" s="85" t="str">
        <f ca="1">VLOOKUP($E185,ETL_Price!$B$5:$CB$187,Main!CT$51,0)</f>
        <v/>
      </c>
      <c r="CU185" s="85" t="str">
        <f ca="1">VLOOKUP($E185,ETL_Price!$B$5:$CB$187,Main!CU$51,0)</f>
        <v/>
      </c>
      <c r="CV185" s="85" t="str">
        <f ca="1">VLOOKUP($E185,ETL_Price!$B$5:$CB$187,Main!CV$51,0)</f>
        <v/>
      </c>
      <c r="CW185" s="85" t="str">
        <f ca="1">VLOOKUP($E185,ETL_Price!$B$5:$CB$187,Main!CW$51,0)</f>
        <v/>
      </c>
      <c r="CX185" s="85" t="str">
        <f ca="1">VLOOKUP($E185,ETL_Price!$B$5:$CB$187,Main!CX$51,0)</f>
        <v/>
      </c>
      <c r="CY185" s="85" t="str">
        <f ca="1">VLOOKUP($E185,ETL_Price!$B$5:$CB$187,Main!CY$51,0)</f>
        <v/>
      </c>
      <c r="CZ185" s="85" t="str">
        <f ca="1">VLOOKUP($E185,ETL_Price!$B$5:$CB$187,Main!CZ$51,0)</f>
        <v/>
      </c>
      <c r="DA185" s="85" t="str">
        <f ca="1">VLOOKUP($E185,ETL_Price!$B$5:$CB$187,Main!DA$51,0)</f>
        <v/>
      </c>
      <c r="DB185" s="85" t="str">
        <f ca="1">VLOOKUP($E185,ETL_Price!$B$5:$CB$187,Main!DB$51,0)</f>
        <v/>
      </c>
      <c r="DC185" s="85" t="str">
        <f ca="1">VLOOKUP($E185,ETL_Price!$B$5:$CB$187,Main!DC$51,0)</f>
        <v/>
      </c>
      <c r="DD185" s="85" t="str">
        <f ca="1">VLOOKUP($E185,ETL_Price!$B$5:$CB$187,Main!DD$51,0)</f>
        <v/>
      </c>
      <c r="DE185" s="85" t="str">
        <f ca="1">VLOOKUP($E185,ETL_Price!$B$5:$CB$187,Main!DE$51,0)</f>
        <v/>
      </c>
      <c r="DF185" s="85" t="str">
        <f ca="1">VLOOKUP($E185,ETL_Price!$B$5:$CB$187,Main!DF$51,0)</f>
        <v/>
      </c>
      <c r="DG185" s="85" t="str">
        <f ca="1">VLOOKUP($E185,ETL_Price!$B$5:$CB$187,Main!DG$51,0)</f>
        <v/>
      </c>
      <c r="DH185" s="85" t="str">
        <f ca="1">VLOOKUP($E185,ETL_Price!$B$5:$CB$187,Main!DH$51,0)</f>
        <v/>
      </c>
      <c r="DI185" s="85" t="str">
        <f ca="1">VLOOKUP($E185,ETL_Price!$B$5:$CB$187,Main!DI$51,0)</f>
        <v/>
      </c>
      <c r="DJ185" s="85" t="str">
        <f ca="1">VLOOKUP($E185,ETL_Price!$B$5:$CB$187,Main!DJ$51,0)</f>
        <v/>
      </c>
      <c r="DK185" s="85" t="str">
        <f ca="1">VLOOKUP($E185,ETL_Price!$B$5:$CB$187,Main!DK$51,0)</f>
        <v/>
      </c>
      <c r="DL185" s="85" t="str">
        <f ca="1">VLOOKUP($E185,ETL_Price!$B$5:$CB$187,Main!DL$51,0)</f>
        <v/>
      </c>
      <c r="DM185" s="85" t="str">
        <f ca="1">VLOOKUP($E185,ETL_Price!$B$5:$CB$187,Main!DM$51,0)</f>
        <v/>
      </c>
      <c r="DN185" s="85" t="str">
        <f ca="1">VLOOKUP($E185,ETL_Price!$B$5:$CB$187,Main!DN$51,0)</f>
        <v/>
      </c>
      <c r="DO185" s="85" t="str">
        <f ca="1">VLOOKUP($E185,ETL_Price!$B$5:$CB$187,Main!DO$51,0)</f>
        <v/>
      </c>
      <c r="DP185" s="85" t="str">
        <f ca="1">VLOOKUP($E185,ETL_Price!$B$5:$CB$187,Main!DP$51,0)</f>
        <v/>
      </c>
      <c r="DQ185" s="85" t="str">
        <f ca="1">VLOOKUP($E185,ETL_Price!$B$5:$CB$187,Main!DQ$51,0)</f>
        <v/>
      </c>
      <c r="DR185" s="85" t="str">
        <f ca="1">VLOOKUP($E185,ETL_Price!$B$5:$CB$187,Main!DR$51,0)</f>
        <v/>
      </c>
      <c r="DS185" s="85" t="str">
        <f ca="1">VLOOKUP($E185,ETL_Price!$B$5:$CB$187,Main!DS$51,0)</f>
        <v/>
      </c>
      <c r="DT185" s="85" t="str">
        <f ca="1">VLOOKUP($E185,ETL_Price!$B$5:$CB$187,Main!DT$51,0)</f>
        <v/>
      </c>
      <c r="DU185" s="85" t="str">
        <f ca="1">VLOOKUP($E185,ETL_Price!$B$5:$CB$187,Main!DU$51,0)</f>
        <v/>
      </c>
      <c r="DV185" s="85" t="str">
        <f ca="1">VLOOKUP($E185,ETL_Price!$B$5:$CB$187,Main!DV$51,0)</f>
        <v/>
      </c>
      <c r="DW185" s="85" t="str">
        <f ca="1">VLOOKUP($E185,ETL_Price!$B$5:$CB$187,Main!DW$51,0)</f>
        <v/>
      </c>
      <c r="DX185" s="85" t="str">
        <f ca="1">VLOOKUP($E185,ETL_Price!$B$5:$CB$187,Main!DX$51,0)</f>
        <v/>
      </c>
      <c r="DY185" s="85" t="str">
        <f ca="1">VLOOKUP($E185,ETL_Price!$B$5:$CB$187,Main!DY$51,0)</f>
        <v/>
      </c>
      <c r="DZ185" s="85" t="str">
        <f ca="1">VLOOKUP($E185,ETL_Price!$B$5:$CB$187,Main!DZ$51,0)</f>
        <v/>
      </c>
      <c r="EA185" s="85" t="str">
        <f ca="1">VLOOKUP($E185,ETL_Price!$B$5:$CB$187,Main!EA$51,0)</f>
        <v/>
      </c>
      <c r="EB185" s="85" t="str">
        <f ca="1">VLOOKUP($E185,ETL_Price!$B$5:$CB$187,Main!EB$51,0)</f>
        <v/>
      </c>
      <c r="EC185" s="85" t="str">
        <f ca="1">VLOOKUP($E185,ETL_Price!$B$5:$CB$187,Main!EC$51,0)</f>
        <v/>
      </c>
      <c r="ED185" s="85" t="str">
        <f ca="1">VLOOKUP($E185,ETL_Price!$B$5:$CB$187,Main!ED$51,0)</f>
        <v/>
      </c>
      <c r="EE185" s="85" t="str">
        <f ca="1">VLOOKUP($E185,ETL_Price!$B$5:$CB$187,Main!EE$51,0)</f>
        <v/>
      </c>
      <c r="EF185" s="85" t="str">
        <f ca="1">VLOOKUP($E185,ETL_Price!$B$5:$CB$187,Main!EF$51,0)</f>
        <v/>
      </c>
      <c r="EG185" s="85" t="str">
        <f ca="1">VLOOKUP($E185,ETL_Price!$B$5:$CB$187,Main!EG$51,0)</f>
        <v/>
      </c>
      <c r="EH185" s="85" t="str">
        <f ca="1">VLOOKUP($E185,ETL_Price!$B$5:$CB$187,Main!EH$51,0)</f>
        <v/>
      </c>
      <c r="EI185" s="85" t="str">
        <f ca="1">VLOOKUP($E185,ETL_Price!$B$5:$CB$187,Main!EI$51,0)</f>
        <v/>
      </c>
      <c r="EJ185" s="85" t="str">
        <f ca="1">VLOOKUP($E185,ETL_Price!$B$5:$CB$187,Main!EJ$51,0)</f>
        <v/>
      </c>
      <c r="EK185" s="85" t="str">
        <f ca="1">VLOOKUP($E185,ETL_Price!$B$5:$CB$187,Main!EK$51,0)</f>
        <v/>
      </c>
    </row>
    <row r="186" spans="3:141">
      <c r="E186" s="119" t="str">
        <f>IF(ISNUMBER(Equities!$C138),Equities!B138,"")</f>
        <v/>
      </c>
      <c r="F186" s="120" t="str">
        <f ca="1">IF(ISNUMBER(OFFSET(INDIRECT($F$50),Main!$D186,1)),OFFSET(INDIRECT($F$50),Main!$D186,1)/100,"")</f>
        <v/>
      </c>
      <c r="G186" s="120" t="str">
        <f ca="1">IF(ISNUMBER(VLOOKUP($E186,ETL_Price!$B$5:$DV$187,G$50,0)),VLOOKUP($E186,ETL_Price!$B$5:$DV$187,G$50,0)/100,"")</f>
        <v/>
      </c>
      <c r="H186" s="120" t="str">
        <f ca="1">IF(ISNUMBER(VLOOKUP($E186,ETL_Price!$B$5:$DV$187,H$50,0)),VLOOKUP($E186,ETL_Price!$B$5:$DV$187,H$50,0)/100,"")</f>
        <v/>
      </c>
      <c r="I186" s="120" t="str">
        <f ca="1">IF(ISNUMBER(VLOOKUP($E186,ETL_Price!$B$5:$DV$187,I$50,0)),VLOOKUP($E186,ETL_Price!$B$5:$DV$187,I$50,0)/100,"")</f>
        <v/>
      </c>
      <c r="K186" s="85" t="str">
        <f ca="1">IF(ISNUMBER(CORREL(ETL_Rtn!$C137:$C196,ETL_Rtn!E137:E196)),CORREL(ETL_Rtn!$C137:$C196,ETL_Rtn!E137:E196),"")</f>
        <v/>
      </c>
      <c r="L186" s="85" t="str">
        <f ca="1">IF(ISNUMBER(CORREL(ETL_Rtn!$C137:$C196,ETL_Rtn!F137:F196)),CORREL(ETL_Rtn!$C137:$C196,ETL_Rtn!F137:F196),"")</f>
        <v/>
      </c>
      <c r="M186" s="85" t="str">
        <f ca="1">IF(ISNUMBER(CORREL(ETL_Rtn!$C137:$C196,ETL_Rtn!G137:G196)),CORREL(ETL_Rtn!$C137:$C196,ETL_Rtn!G137:G196),"")</f>
        <v/>
      </c>
      <c r="N186" s="85" t="str">
        <f ca="1">IF(ISNUMBER(CORREL(ETL_Rtn!$C137:$C196,ETL_Rtn!H137:H196)),CORREL(ETL_Rtn!$C137:$C196,ETL_Rtn!H137:H196),"")</f>
        <v/>
      </c>
      <c r="O186" s="85" t="str">
        <f ca="1">IF(ISNUMBER(CORREL(ETL_Rtn!$C137:$C196,ETL_Rtn!I137:I196)),CORREL(ETL_Rtn!$C137:$C196,ETL_Rtn!I137:I196),"")</f>
        <v/>
      </c>
      <c r="P186" s="85" t="str">
        <f ca="1">IF(ISNUMBER(CORREL(ETL_Rtn!$C137:$C196,ETL_Rtn!J137:J196)),CORREL(ETL_Rtn!$C137:$C196,ETL_Rtn!J137:J196),"")</f>
        <v/>
      </c>
      <c r="Q186" s="85" t="str">
        <f ca="1">IF(ISNUMBER(CORREL(ETL_Rtn!$C137:$C196,ETL_Rtn!K137:K196)),CORREL(ETL_Rtn!$C137:$C196,ETL_Rtn!K137:K196),"")</f>
        <v/>
      </c>
      <c r="R186" s="85" t="str">
        <f ca="1">IF(ISNUMBER(CORREL(ETL_Rtn!$C137:$C196,ETL_Rtn!L137:L196)),CORREL(ETL_Rtn!$C137:$C196,ETL_Rtn!L137:L196),"")</f>
        <v/>
      </c>
      <c r="S186" s="85" t="str">
        <f ca="1">IF(ISNUMBER(CORREL(ETL_Rtn!$C137:$C196,ETL_Rtn!M137:M196)),CORREL(ETL_Rtn!$C137:$C196,ETL_Rtn!M137:M196),"")</f>
        <v/>
      </c>
      <c r="T186" s="85" t="str">
        <f ca="1">IF(ISNUMBER(CORREL(ETL_Rtn!$C137:$C196,ETL_Rtn!N137:N196)),CORREL(ETL_Rtn!$C137:$C196,ETL_Rtn!N137:N196),"")</f>
        <v/>
      </c>
      <c r="U186" s="85" t="str">
        <f ca="1">IF(ISNUMBER(CORREL(ETL_Rtn!$C137:$C196,ETL_Rtn!O137:O196)),CORREL(ETL_Rtn!$C137:$C196,ETL_Rtn!O137:O196),"")</f>
        <v/>
      </c>
      <c r="V186" s="85" t="str">
        <f ca="1">IF(ISNUMBER(CORREL(ETL_Rtn!$C137:$C196,ETL_Rtn!P137:P196)),CORREL(ETL_Rtn!$C137:$C196,ETL_Rtn!P137:P196),"")</f>
        <v/>
      </c>
      <c r="W186" s="85" t="str">
        <f ca="1">IF(ISNUMBER(CORREL(ETL_Rtn!$C137:$C196,ETL_Rtn!Q137:Q196)),CORREL(ETL_Rtn!$C137:$C196,ETL_Rtn!Q137:Q196),"")</f>
        <v/>
      </c>
      <c r="X186" s="85" t="str">
        <f ca="1">IF(ISNUMBER(CORREL(ETL_Rtn!$C137:$C196,ETL_Rtn!R137:R196)),CORREL(ETL_Rtn!$C137:$C196,ETL_Rtn!R137:R196),"")</f>
        <v/>
      </c>
      <c r="Y186" s="85" t="str">
        <f ca="1">IF(ISNUMBER(CORREL(ETL_Rtn!$C137:$C196,ETL_Rtn!S137:S196)),CORREL(ETL_Rtn!$C137:$C196,ETL_Rtn!S137:S196),"")</f>
        <v/>
      </c>
      <c r="Z186" s="85" t="str">
        <f ca="1">IF(ISNUMBER(CORREL(ETL_Rtn!$C137:$C196,ETL_Rtn!T137:T196)),CORREL(ETL_Rtn!$C137:$C196,ETL_Rtn!T137:T196),"")</f>
        <v/>
      </c>
      <c r="AA186" s="85" t="str">
        <f ca="1">IF(ISNUMBER(CORREL(ETL_Rtn!$C137:$C196,ETL_Rtn!U137:U196)),CORREL(ETL_Rtn!$C137:$C196,ETL_Rtn!U137:U196),"")</f>
        <v/>
      </c>
      <c r="AB186" s="85" t="str">
        <f ca="1">IF(ISNUMBER(CORREL(ETL_Rtn!$C137:$C196,ETL_Rtn!V137:V196)),CORREL(ETL_Rtn!$C137:$C196,ETL_Rtn!V137:V196),"")</f>
        <v/>
      </c>
      <c r="AC186" s="85" t="str">
        <f ca="1">IF(ISNUMBER(CORREL(ETL_Rtn!$C137:$C196,ETL_Rtn!W137:W196)),CORREL(ETL_Rtn!$C137:$C196,ETL_Rtn!W137:W196),"")</f>
        <v/>
      </c>
      <c r="AD186" s="85" t="str">
        <f ca="1">IF(ISNUMBER(CORREL(ETL_Rtn!$C137:$C196,ETL_Rtn!X137:X196)),CORREL(ETL_Rtn!$C137:$C196,ETL_Rtn!X137:X196),"")</f>
        <v/>
      </c>
      <c r="AE186" s="85" t="str">
        <f ca="1">IF(ISNUMBER(CORREL(ETL_Rtn!$C137:$C196,ETL_Rtn!Y137:Y196)),CORREL(ETL_Rtn!$C137:$C196,ETL_Rtn!Y137:Y196),"")</f>
        <v/>
      </c>
      <c r="AF186" s="85" t="str">
        <f ca="1">IF(ISNUMBER(CORREL(ETL_Rtn!$C137:$C196,ETL_Rtn!Z137:Z196)),CORREL(ETL_Rtn!$C137:$C196,ETL_Rtn!Z137:Z196),"")</f>
        <v/>
      </c>
      <c r="AG186" s="85" t="str">
        <f ca="1">IF(ISNUMBER(CORREL(ETL_Rtn!$C137:$C196,ETL_Rtn!AA137:AA196)),CORREL(ETL_Rtn!$C137:$C196,ETL_Rtn!AA137:AA196),"")</f>
        <v/>
      </c>
      <c r="AH186" s="85" t="str">
        <f ca="1">IF(ISNUMBER(CORREL(ETL_Rtn!$C137:$C196,ETL_Rtn!AB137:AB196)),CORREL(ETL_Rtn!$C137:$C196,ETL_Rtn!AB137:AB196),"")</f>
        <v/>
      </c>
      <c r="AI186" s="85" t="str">
        <f ca="1">IF(ISNUMBER(CORREL(ETL_Rtn!$C137:$C196,ETL_Rtn!AC137:AC196)),CORREL(ETL_Rtn!$C137:$C196,ETL_Rtn!AC137:AC196),"")</f>
        <v/>
      </c>
      <c r="AJ186" s="85" t="str">
        <f ca="1">IF(ISNUMBER(CORREL(ETL_Rtn!$C137:$C196,ETL_Rtn!AD137:AD196)),CORREL(ETL_Rtn!$C137:$C196,ETL_Rtn!AD137:AD196),"")</f>
        <v/>
      </c>
      <c r="AK186" s="85" t="str">
        <f ca="1">IF(ISNUMBER(CORREL(ETL_Rtn!$C137:$C196,ETL_Rtn!AE137:AE196)),CORREL(ETL_Rtn!$C137:$C196,ETL_Rtn!AE137:AE196),"")</f>
        <v/>
      </c>
      <c r="AL186" s="85" t="str">
        <f ca="1">IF(ISNUMBER(CORREL(ETL_Rtn!$C137:$C196,ETL_Rtn!AF137:AF196)),CORREL(ETL_Rtn!$C137:$C196,ETL_Rtn!AF137:AF196),"")</f>
        <v/>
      </c>
      <c r="AM186" s="85" t="str">
        <f ca="1">IF(ISNUMBER(CORREL(ETL_Rtn!$C137:$C196,ETL_Rtn!AG137:AG196)),CORREL(ETL_Rtn!$C137:$C196,ETL_Rtn!AG137:AG196),"")</f>
        <v/>
      </c>
      <c r="AN186" s="85" t="str">
        <f ca="1">IF(ISNUMBER(CORREL(ETL_Rtn!$C137:$C196,ETL_Rtn!AH137:AH196)),CORREL(ETL_Rtn!$C137:$C196,ETL_Rtn!AH137:AH196),"")</f>
        <v/>
      </c>
      <c r="AO186" s="85" t="str">
        <f ca="1">IF(ISNUMBER(CORREL(ETL_Rtn!$C137:$C196,ETL_Rtn!AI137:AI196)),CORREL(ETL_Rtn!$C137:$C196,ETL_Rtn!AI137:AI196),"")</f>
        <v/>
      </c>
      <c r="AP186" s="85" t="str">
        <f ca="1">IF(ISNUMBER(CORREL(ETL_Rtn!$C137:$C196,ETL_Rtn!AJ137:AJ196)),CORREL(ETL_Rtn!$C137:$C196,ETL_Rtn!AJ137:AJ196),"")</f>
        <v/>
      </c>
      <c r="AQ186" s="85" t="str">
        <f ca="1">IF(ISNUMBER(CORREL(ETL_Rtn!$C137:$C196,ETL_Rtn!AK137:AK196)),CORREL(ETL_Rtn!$C137:$C196,ETL_Rtn!AK137:AK196),"")</f>
        <v/>
      </c>
      <c r="AR186" s="85" t="str">
        <f ca="1">IF(ISNUMBER(CORREL(ETL_Rtn!$C137:$C196,ETL_Rtn!AL137:AL196)),CORREL(ETL_Rtn!$C137:$C196,ETL_Rtn!AL137:AL196),"")</f>
        <v/>
      </c>
      <c r="AS186" s="85" t="str">
        <f ca="1">IF(ISNUMBER(CORREL(ETL_Rtn!$C137:$C196,ETL_Rtn!AM137:AM196)),CORREL(ETL_Rtn!$C137:$C196,ETL_Rtn!AM137:AM196),"")</f>
        <v/>
      </c>
      <c r="AT186" s="85" t="str">
        <f ca="1">IF(ISNUMBER(CORREL(ETL_Rtn!$C137:$C196,ETL_Rtn!AN137:AN196)),CORREL(ETL_Rtn!$C137:$C196,ETL_Rtn!AN137:AN196),"")</f>
        <v/>
      </c>
      <c r="AU186" s="85" t="str">
        <f ca="1">IF(ISNUMBER(CORREL(ETL_Rtn!$C137:$C196,ETL_Rtn!AO137:AO196)),CORREL(ETL_Rtn!$C137:$C196,ETL_Rtn!AO137:AO196),"")</f>
        <v/>
      </c>
      <c r="AV186" s="85" t="str">
        <f ca="1">IF(ISNUMBER(CORREL(ETL_Rtn!$C137:$C196,ETL_Rtn!AP137:AP196)),CORREL(ETL_Rtn!$C137:$C196,ETL_Rtn!AP137:AP196),"")</f>
        <v/>
      </c>
      <c r="AW186" s="85" t="str">
        <f ca="1">IF(ISNUMBER(CORREL(ETL_Rtn!$C137:$C196,ETL_Rtn!AQ137:AQ196)),CORREL(ETL_Rtn!$C137:$C196,ETL_Rtn!AQ137:AQ196),"")</f>
        <v/>
      </c>
      <c r="AX186" s="85" t="str">
        <f ca="1">IF(ISNUMBER(CORREL(ETL_Rtn!$C137:$C196,ETL_Rtn!AR137:AR196)),CORREL(ETL_Rtn!$C137:$C196,ETL_Rtn!AR137:AR196),"")</f>
        <v/>
      </c>
      <c r="AY186" s="85" t="str">
        <f ca="1">IF(ISNUMBER(CORREL(ETL_Rtn!$C137:$C196,ETL_Rtn!AS137:AS196)),CORREL(ETL_Rtn!$C137:$C196,ETL_Rtn!AS137:AS196),"")</f>
        <v/>
      </c>
      <c r="AZ186" s="85" t="str">
        <f ca="1">IF(ISNUMBER(CORREL(ETL_Rtn!$C137:$C196,ETL_Rtn!AT137:AT196)),CORREL(ETL_Rtn!$C137:$C196,ETL_Rtn!AT137:AT196),"")</f>
        <v/>
      </c>
      <c r="BA186" s="85" t="str">
        <f ca="1">IF(ISNUMBER(CORREL(ETL_Rtn!$C137:$C196,ETL_Rtn!AU137:AU196)),CORREL(ETL_Rtn!$C137:$C196,ETL_Rtn!AU137:AU196),"")</f>
        <v/>
      </c>
      <c r="BB186" s="85" t="str">
        <f ca="1">IF(ISNUMBER(CORREL(ETL_Rtn!$C137:$C196,ETL_Rtn!AV137:AV196)),CORREL(ETL_Rtn!$C137:$C196,ETL_Rtn!AV137:AV196),"")</f>
        <v/>
      </c>
      <c r="BC186" s="85" t="str">
        <f ca="1">IF(ISNUMBER(CORREL(ETL_Rtn!$C137:$C196,ETL_Rtn!AW137:AW196)),CORREL(ETL_Rtn!$C137:$C196,ETL_Rtn!AW137:AW196),"")</f>
        <v/>
      </c>
      <c r="BD186" s="85" t="str">
        <f ca="1">IF(ISNUMBER(CORREL(ETL_Rtn!$C137:$C196,ETL_Rtn!AX137:AX196)),CORREL(ETL_Rtn!$C137:$C196,ETL_Rtn!AX137:AX196),"")</f>
        <v/>
      </c>
      <c r="BE186" s="85" t="str">
        <f ca="1">IF(ISNUMBER(CORREL(ETL_Rtn!$C137:$C196,ETL_Rtn!AY137:AY196)),CORREL(ETL_Rtn!$C137:$C196,ETL_Rtn!AY137:AY196),"")</f>
        <v/>
      </c>
      <c r="BF186" s="85" t="str">
        <f ca="1">IF(ISNUMBER(CORREL(ETL_Rtn!$C137:$C196,ETL_Rtn!AZ137:AZ196)),CORREL(ETL_Rtn!$C137:$C196,ETL_Rtn!AZ137:AZ196),"")</f>
        <v/>
      </c>
      <c r="BG186" s="85" t="str">
        <f ca="1">IF(ISNUMBER(CORREL(ETL_Rtn!$C137:$C196,ETL_Rtn!BA137:BA196)),CORREL(ETL_Rtn!$C137:$C196,ETL_Rtn!BA137:BA196),"")</f>
        <v/>
      </c>
      <c r="BH186" s="85" t="str">
        <f ca="1">IF(ISNUMBER(CORREL(ETL_Rtn!$C137:$C196,ETL_Rtn!BB137:BB196)),CORREL(ETL_Rtn!$C137:$C196,ETL_Rtn!BB137:BB196),"")</f>
        <v/>
      </c>
      <c r="BI186" s="85" t="str">
        <f ca="1">IF(ISNUMBER(CORREL(ETL_Rtn!$C137:$C196,ETL_Rtn!BC137:BC196)),CORREL(ETL_Rtn!$C137:$C196,ETL_Rtn!BC137:BC196),"")</f>
        <v/>
      </c>
      <c r="BJ186" s="85" t="str">
        <f ca="1">IF(ISNUMBER(CORREL(ETL_Rtn!$C137:$C196,ETL_Rtn!BD137:BD196)),CORREL(ETL_Rtn!$C137:$C196,ETL_Rtn!BD137:BD196),"")</f>
        <v/>
      </c>
      <c r="BK186" s="85" t="str">
        <f ca="1">IF(ISNUMBER(CORREL(ETL_Rtn!$C137:$C196,ETL_Rtn!BE137:BE196)),CORREL(ETL_Rtn!$C137:$C196,ETL_Rtn!BE137:BE196),"")</f>
        <v/>
      </c>
      <c r="BL186" s="85" t="str">
        <f ca="1">IF(ISNUMBER(CORREL(ETL_Rtn!$C137:$C196,ETL_Rtn!BF137:BF196)),CORREL(ETL_Rtn!$C137:$C196,ETL_Rtn!BF137:BF196),"")</f>
        <v/>
      </c>
      <c r="BM186" s="85" t="str">
        <f ca="1">IF(ISNUMBER(CORREL(ETL_Rtn!$C137:$C196,ETL_Rtn!BG137:BG196)),CORREL(ETL_Rtn!$C137:$C196,ETL_Rtn!BG137:BG196),"")</f>
        <v/>
      </c>
      <c r="BN186" s="85" t="str">
        <f ca="1">IF(ISNUMBER(CORREL(ETL_Rtn!$C137:$C196,ETL_Rtn!BH137:BH196)),CORREL(ETL_Rtn!$C137:$C196,ETL_Rtn!BH137:BH196),"")</f>
        <v/>
      </c>
      <c r="BO186" s="85" t="str">
        <f ca="1">IF(ISNUMBER(CORREL(ETL_Rtn!$C137:$C196,ETL_Rtn!BI137:BI196)),CORREL(ETL_Rtn!$C137:$C196,ETL_Rtn!BI137:BI196),"")</f>
        <v/>
      </c>
      <c r="BP186" s="85" t="str">
        <f ca="1">IF(ISNUMBER(CORREL(ETL_Rtn!$C137:$C196,ETL_Rtn!BJ137:BJ196)),CORREL(ETL_Rtn!$C137:$C196,ETL_Rtn!BJ137:BJ196),"")</f>
        <v/>
      </c>
      <c r="BQ186" s="85" t="str">
        <f ca="1">IF(ISNUMBER(CORREL(ETL_Rtn!$C137:$C196,ETL_Rtn!BK137:BK196)),CORREL(ETL_Rtn!$C137:$C196,ETL_Rtn!BK137:BK196),"")</f>
        <v/>
      </c>
      <c r="BR186" s="85" t="str">
        <f ca="1">IF(ISNUMBER(CORREL(ETL_Rtn!$C137:$C196,ETL_Rtn!BL137:BL196)),CORREL(ETL_Rtn!$C137:$C196,ETL_Rtn!BL137:BL196),"")</f>
        <v/>
      </c>
      <c r="BS186" s="85" t="str">
        <f ca="1">IF(ISNUMBER(CORREL(ETL_Rtn!$C137:$C196,ETL_Rtn!BM137:BM196)),CORREL(ETL_Rtn!$C137:$C196,ETL_Rtn!BM137:BM196),"")</f>
        <v/>
      </c>
      <c r="BT186" s="85" t="str">
        <f ca="1">IF(ISNUMBER(CORREL(ETL_Rtn!$C137:$C196,ETL_Rtn!BN137:BN196)),CORREL(ETL_Rtn!$C137:$C196,ETL_Rtn!BN137:BN196),"")</f>
        <v/>
      </c>
      <c r="BU186" s="85" t="str">
        <f ca="1">IF(ISNUMBER(CORREL(ETL_Rtn!$C137:$C196,ETL_Rtn!BO137:BO196)),CORREL(ETL_Rtn!$C137:$C196,ETL_Rtn!BO137:BO196),"")</f>
        <v/>
      </c>
      <c r="BV186" s="85" t="str">
        <f ca="1">IF(ISNUMBER(CORREL(ETL_Rtn!$C137:$C196,ETL_Rtn!BP137:BP196)),CORREL(ETL_Rtn!$C137:$C196,ETL_Rtn!BP137:BP196),"")</f>
        <v/>
      </c>
      <c r="BW186" s="85" t="str">
        <f ca="1">IF(ISNUMBER(CORREL(ETL_Rtn!$C137:$C196,ETL_Rtn!BQ137:BQ196)),CORREL(ETL_Rtn!$C137:$C196,ETL_Rtn!BQ137:BQ196),"")</f>
        <v/>
      </c>
      <c r="BY186" s="85" t="str">
        <f ca="1">VLOOKUP($E186,ETL_Price!$B$5:$CB$187,Main!BY$51,0)</f>
        <v/>
      </c>
      <c r="BZ186" s="85" t="str">
        <f ca="1">VLOOKUP($E186,ETL_Price!$B$5:$CB$187,Main!BZ$51,0)</f>
        <v/>
      </c>
      <c r="CA186" s="85" t="str">
        <f ca="1">VLOOKUP($E186,ETL_Price!$B$5:$CB$187,Main!CA$51,0)</f>
        <v/>
      </c>
      <c r="CB186" s="85" t="str">
        <f ca="1">VLOOKUP($E186,ETL_Price!$B$5:$CB$187,Main!CB$51,0)</f>
        <v/>
      </c>
      <c r="CC186" s="85" t="str">
        <f ca="1">VLOOKUP($E186,ETL_Price!$B$5:$CB$187,Main!CC$51,0)</f>
        <v/>
      </c>
      <c r="CD186" s="85" t="str">
        <f ca="1">VLOOKUP($E186,ETL_Price!$B$5:$CB$187,Main!CD$51,0)</f>
        <v/>
      </c>
      <c r="CE186" s="85" t="str">
        <f ca="1">VLOOKUP($E186,ETL_Price!$B$5:$CB$187,Main!CE$51,0)</f>
        <v/>
      </c>
      <c r="CF186" s="85" t="str">
        <f ca="1">VLOOKUP($E186,ETL_Price!$B$5:$CB$187,Main!CF$51,0)</f>
        <v/>
      </c>
      <c r="CG186" s="85" t="str">
        <f ca="1">VLOOKUP($E186,ETL_Price!$B$5:$CB$187,Main!CG$51,0)</f>
        <v/>
      </c>
      <c r="CH186" s="85" t="str">
        <f ca="1">VLOOKUP($E186,ETL_Price!$B$5:$CB$187,Main!CH$51,0)</f>
        <v/>
      </c>
      <c r="CI186" s="85" t="str">
        <f ca="1">VLOOKUP($E186,ETL_Price!$B$5:$CB$187,Main!CI$51,0)</f>
        <v/>
      </c>
      <c r="CJ186" s="85" t="str">
        <f ca="1">VLOOKUP($E186,ETL_Price!$B$5:$CB$187,Main!CJ$51,0)</f>
        <v/>
      </c>
      <c r="CK186" s="85" t="str">
        <f ca="1">VLOOKUP($E186,ETL_Price!$B$5:$CB$187,Main!CK$51,0)</f>
        <v/>
      </c>
      <c r="CL186" s="85" t="str">
        <f ca="1">VLOOKUP($E186,ETL_Price!$B$5:$CB$187,Main!CL$51,0)</f>
        <v/>
      </c>
      <c r="CM186" s="85" t="str">
        <f ca="1">VLOOKUP($E186,ETL_Price!$B$5:$CB$187,Main!CM$51,0)</f>
        <v/>
      </c>
      <c r="CN186" s="85" t="str">
        <f ca="1">VLOOKUP($E186,ETL_Price!$B$5:$CB$187,Main!CN$51,0)</f>
        <v/>
      </c>
      <c r="CO186" s="85" t="str">
        <f ca="1">VLOOKUP($E186,ETL_Price!$B$5:$CB$187,Main!CO$51,0)</f>
        <v/>
      </c>
      <c r="CP186" s="85" t="str">
        <f ca="1">VLOOKUP($E186,ETL_Price!$B$5:$CB$187,Main!CP$51,0)</f>
        <v/>
      </c>
      <c r="CQ186" s="85" t="str">
        <f ca="1">VLOOKUP($E186,ETL_Price!$B$5:$CB$187,Main!CQ$51,0)</f>
        <v/>
      </c>
      <c r="CR186" s="85" t="str">
        <f ca="1">VLOOKUP($E186,ETL_Price!$B$5:$CB$187,Main!CR$51,0)</f>
        <v/>
      </c>
      <c r="CS186" s="85" t="str">
        <f ca="1">VLOOKUP($E186,ETL_Price!$B$5:$CB$187,Main!CS$51,0)</f>
        <v/>
      </c>
      <c r="CT186" s="85" t="str">
        <f ca="1">VLOOKUP($E186,ETL_Price!$B$5:$CB$187,Main!CT$51,0)</f>
        <v/>
      </c>
      <c r="CU186" s="85" t="str">
        <f ca="1">VLOOKUP($E186,ETL_Price!$B$5:$CB$187,Main!CU$51,0)</f>
        <v/>
      </c>
      <c r="CV186" s="85" t="str">
        <f ca="1">VLOOKUP($E186,ETL_Price!$B$5:$CB$187,Main!CV$51,0)</f>
        <v/>
      </c>
      <c r="CW186" s="85" t="str">
        <f ca="1">VLOOKUP($E186,ETL_Price!$B$5:$CB$187,Main!CW$51,0)</f>
        <v/>
      </c>
      <c r="CX186" s="85" t="str">
        <f ca="1">VLOOKUP($E186,ETL_Price!$B$5:$CB$187,Main!CX$51,0)</f>
        <v/>
      </c>
      <c r="CY186" s="85" t="str">
        <f ca="1">VLOOKUP($E186,ETL_Price!$B$5:$CB$187,Main!CY$51,0)</f>
        <v/>
      </c>
      <c r="CZ186" s="85" t="str">
        <f ca="1">VLOOKUP($E186,ETL_Price!$B$5:$CB$187,Main!CZ$51,0)</f>
        <v/>
      </c>
      <c r="DA186" s="85" t="str">
        <f ca="1">VLOOKUP($E186,ETL_Price!$B$5:$CB$187,Main!DA$51,0)</f>
        <v/>
      </c>
      <c r="DB186" s="85" t="str">
        <f ca="1">VLOOKUP($E186,ETL_Price!$B$5:$CB$187,Main!DB$51,0)</f>
        <v/>
      </c>
      <c r="DC186" s="85" t="str">
        <f ca="1">VLOOKUP($E186,ETL_Price!$B$5:$CB$187,Main!DC$51,0)</f>
        <v/>
      </c>
      <c r="DD186" s="85" t="str">
        <f ca="1">VLOOKUP($E186,ETL_Price!$B$5:$CB$187,Main!DD$51,0)</f>
        <v/>
      </c>
      <c r="DE186" s="85" t="str">
        <f ca="1">VLOOKUP($E186,ETL_Price!$B$5:$CB$187,Main!DE$51,0)</f>
        <v/>
      </c>
      <c r="DF186" s="85" t="str">
        <f ca="1">VLOOKUP($E186,ETL_Price!$B$5:$CB$187,Main!DF$51,0)</f>
        <v/>
      </c>
      <c r="DG186" s="85" t="str">
        <f ca="1">VLOOKUP($E186,ETL_Price!$B$5:$CB$187,Main!DG$51,0)</f>
        <v/>
      </c>
      <c r="DH186" s="85" t="str">
        <f ca="1">VLOOKUP($E186,ETL_Price!$B$5:$CB$187,Main!DH$51,0)</f>
        <v/>
      </c>
      <c r="DI186" s="85" t="str">
        <f ca="1">VLOOKUP($E186,ETL_Price!$B$5:$CB$187,Main!DI$51,0)</f>
        <v/>
      </c>
      <c r="DJ186" s="85" t="str">
        <f ca="1">VLOOKUP($E186,ETL_Price!$B$5:$CB$187,Main!DJ$51,0)</f>
        <v/>
      </c>
      <c r="DK186" s="85" t="str">
        <f ca="1">VLOOKUP($E186,ETL_Price!$B$5:$CB$187,Main!DK$51,0)</f>
        <v/>
      </c>
      <c r="DL186" s="85" t="str">
        <f ca="1">VLOOKUP($E186,ETL_Price!$B$5:$CB$187,Main!DL$51,0)</f>
        <v/>
      </c>
      <c r="DM186" s="85" t="str">
        <f ca="1">VLOOKUP($E186,ETL_Price!$B$5:$CB$187,Main!DM$51,0)</f>
        <v/>
      </c>
      <c r="DN186" s="85" t="str">
        <f ca="1">VLOOKUP($E186,ETL_Price!$B$5:$CB$187,Main!DN$51,0)</f>
        <v/>
      </c>
      <c r="DO186" s="85" t="str">
        <f ca="1">VLOOKUP($E186,ETL_Price!$B$5:$CB$187,Main!DO$51,0)</f>
        <v/>
      </c>
      <c r="DP186" s="85" t="str">
        <f ca="1">VLOOKUP($E186,ETL_Price!$B$5:$CB$187,Main!DP$51,0)</f>
        <v/>
      </c>
      <c r="DQ186" s="85" t="str">
        <f ca="1">VLOOKUP($E186,ETL_Price!$B$5:$CB$187,Main!DQ$51,0)</f>
        <v/>
      </c>
      <c r="DR186" s="85" t="str">
        <f ca="1">VLOOKUP($E186,ETL_Price!$B$5:$CB$187,Main!DR$51,0)</f>
        <v/>
      </c>
      <c r="DS186" s="85" t="str">
        <f ca="1">VLOOKUP($E186,ETL_Price!$B$5:$CB$187,Main!DS$51,0)</f>
        <v/>
      </c>
      <c r="DT186" s="85" t="str">
        <f ca="1">VLOOKUP($E186,ETL_Price!$B$5:$CB$187,Main!DT$51,0)</f>
        <v/>
      </c>
      <c r="DU186" s="85" t="str">
        <f ca="1">VLOOKUP($E186,ETL_Price!$B$5:$CB$187,Main!DU$51,0)</f>
        <v/>
      </c>
      <c r="DV186" s="85" t="str">
        <f ca="1">VLOOKUP($E186,ETL_Price!$B$5:$CB$187,Main!DV$51,0)</f>
        <v/>
      </c>
      <c r="DW186" s="85" t="str">
        <f ca="1">VLOOKUP($E186,ETL_Price!$B$5:$CB$187,Main!DW$51,0)</f>
        <v/>
      </c>
      <c r="DX186" s="85" t="str">
        <f ca="1">VLOOKUP($E186,ETL_Price!$B$5:$CB$187,Main!DX$51,0)</f>
        <v/>
      </c>
      <c r="DY186" s="85" t="str">
        <f ca="1">VLOOKUP($E186,ETL_Price!$B$5:$CB$187,Main!DY$51,0)</f>
        <v/>
      </c>
      <c r="DZ186" s="85" t="str">
        <f ca="1">VLOOKUP($E186,ETL_Price!$B$5:$CB$187,Main!DZ$51,0)</f>
        <v/>
      </c>
      <c r="EA186" s="85" t="str">
        <f ca="1">VLOOKUP($E186,ETL_Price!$B$5:$CB$187,Main!EA$51,0)</f>
        <v/>
      </c>
      <c r="EB186" s="85" t="str">
        <f ca="1">VLOOKUP($E186,ETL_Price!$B$5:$CB$187,Main!EB$51,0)</f>
        <v/>
      </c>
      <c r="EC186" s="85" t="str">
        <f ca="1">VLOOKUP($E186,ETL_Price!$B$5:$CB$187,Main!EC$51,0)</f>
        <v/>
      </c>
      <c r="ED186" s="85" t="str">
        <f ca="1">VLOOKUP($E186,ETL_Price!$B$5:$CB$187,Main!ED$51,0)</f>
        <v/>
      </c>
      <c r="EE186" s="85" t="str">
        <f ca="1">VLOOKUP($E186,ETL_Price!$B$5:$CB$187,Main!EE$51,0)</f>
        <v/>
      </c>
      <c r="EF186" s="85" t="str">
        <f ca="1">VLOOKUP($E186,ETL_Price!$B$5:$CB$187,Main!EF$51,0)</f>
        <v/>
      </c>
      <c r="EG186" s="85" t="str">
        <f ca="1">VLOOKUP($E186,ETL_Price!$B$5:$CB$187,Main!EG$51,0)</f>
        <v/>
      </c>
      <c r="EH186" s="85" t="str">
        <f ca="1">VLOOKUP($E186,ETL_Price!$B$5:$CB$187,Main!EH$51,0)</f>
        <v/>
      </c>
      <c r="EI186" s="85" t="str">
        <f ca="1">VLOOKUP($E186,ETL_Price!$B$5:$CB$187,Main!EI$51,0)</f>
        <v/>
      </c>
      <c r="EJ186" s="85" t="str">
        <f ca="1">VLOOKUP($E186,ETL_Price!$B$5:$CB$187,Main!EJ$51,0)</f>
        <v/>
      </c>
      <c r="EK186" s="85" t="str">
        <f ca="1">VLOOKUP($E186,ETL_Price!$B$5:$CB$187,Main!EK$51,0)</f>
        <v/>
      </c>
    </row>
    <row r="187" spans="3:141">
      <c r="E187" s="119" t="str">
        <f>IF(ISNUMBER(Equities!$C139),Equities!B139,"")</f>
        <v/>
      </c>
      <c r="F187" s="120" t="str">
        <f ca="1">IF(ISNUMBER(OFFSET(INDIRECT($F$50),Main!$D187,1)),OFFSET(INDIRECT($F$50),Main!$D187,1)/100,"")</f>
        <v/>
      </c>
      <c r="G187" s="120" t="str">
        <f ca="1">IF(ISNUMBER(VLOOKUP($E187,ETL_Price!$B$5:$DV$187,G$50,0)),VLOOKUP($E187,ETL_Price!$B$5:$DV$187,G$50,0)/100,"")</f>
        <v/>
      </c>
      <c r="H187" s="120" t="str">
        <f ca="1">IF(ISNUMBER(VLOOKUP($E187,ETL_Price!$B$5:$DV$187,H$50,0)),VLOOKUP($E187,ETL_Price!$B$5:$DV$187,H$50,0)/100,"")</f>
        <v/>
      </c>
      <c r="I187" s="120" t="str">
        <f ca="1">IF(ISNUMBER(VLOOKUP($E187,ETL_Price!$B$5:$DV$187,I$50,0)),VLOOKUP($E187,ETL_Price!$B$5:$DV$187,I$50,0)/100,"")</f>
        <v/>
      </c>
      <c r="K187" s="85" t="str">
        <f ca="1">IF(ISNUMBER(CORREL(ETL_Rtn!$C138:$C197,ETL_Rtn!E138:E197)),CORREL(ETL_Rtn!$C138:$C197,ETL_Rtn!E138:E197),"")</f>
        <v/>
      </c>
      <c r="L187" s="85" t="str">
        <f ca="1">IF(ISNUMBER(CORREL(ETL_Rtn!$C138:$C197,ETL_Rtn!F138:F197)),CORREL(ETL_Rtn!$C138:$C197,ETL_Rtn!F138:F197),"")</f>
        <v/>
      </c>
      <c r="M187" s="85" t="str">
        <f ca="1">IF(ISNUMBER(CORREL(ETL_Rtn!$C138:$C197,ETL_Rtn!G138:G197)),CORREL(ETL_Rtn!$C138:$C197,ETL_Rtn!G138:G197),"")</f>
        <v/>
      </c>
      <c r="N187" s="85" t="str">
        <f ca="1">IF(ISNUMBER(CORREL(ETL_Rtn!$C138:$C197,ETL_Rtn!H138:H197)),CORREL(ETL_Rtn!$C138:$C197,ETL_Rtn!H138:H197),"")</f>
        <v/>
      </c>
      <c r="O187" s="85" t="str">
        <f ca="1">IF(ISNUMBER(CORREL(ETL_Rtn!$C138:$C197,ETL_Rtn!I138:I197)),CORREL(ETL_Rtn!$C138:$C197,ETL_Rtn!I138:I197),"")</f>
        <v/>
      </c>
      <c r="P187" s="85" t="str">
        <f ca="1">IF(ISNUMBER(CORREL(ETL_Rtn!$C138:$C197,ETL_Rtn!J138:J197)),CORREL(ETL_Rtn!$C138:$C197,ETL_Rtn!J138:J197),"")</f>
        <v/>
      </c>
      <c r="Q187" s="85" t="str">
        <f ca="1">IF(ISNUMBER(CORREL(ETL_Rtn!$C138:$C197,ETL_Rtn!K138:K197)),CORREL(ETL_Rtn!$C138:$C197,ETL_Rtn!K138:K197),"")</f>
        <v/>
      </c>
      <c r="R187" s="85" t="str">
        <f ca="1">IF(ISNUMBER(CORREL(ETL_Rtn!$C138:$C197,ETL_Rtn!L138:L197)),CORREL(ETL_Rtn!$C138:$C197,ETL_Rtn!L138:L197),"")</f>
        <v/>
      </c>
      <c r="S187" s="85" t="str">
        <f ca="1">IF(ISNUMBER(CORREL(ETL_Rtn!$C138:$C197,ETL_Rtn!M138:M197)),CORREL(ETL_Rtn!$C138:$C197,ETL_Rtn!M138:M197),"")</f>
        <v/>
      </c>
      <c r="T187" s="85" t="str">
        <f ca="1">IF(ISNUMBER(CORREL(ETL_Rtn!$C138:$C197,ETL_Rtn!N138:N197)),CORREL(ETL_Rtn!$C138:$C197,ETL_Rtn!N138:N197),"")</f>
        <v/>
      </c>
      <c r="U187" s="85" t="str">
        <f ca="1">IF(ISNUMBER(CORREL(ETL_Rtn!$C138:$C197,ETL_Rtn!O138:O197)),CORREL(ETL_Rtn!$C138:$C197,ETL_Rtn!O138:O197),"")</f>
        <v/>
      </c>
      <c r="V187" s="85" t="str">
        <f ca="1">IF(ISNUMBER(CORREL(ETL_Rtn!$C138:$C197,ETL_Rtn!P138:P197)),CORREL(ETL_Rtn!$C138:$C197,ETL_Rtn!P138:P197),"")</f>
        <v/>
      </c>
      <c r="W187" s="85" t="str">
        <f ca="1">IF(ISNUMBER(CORREL(ETL_Rtn!$C138:$C197,ETL_Rtn!Q138:Q197)),CORREL(ETL_Rtn!$C138:$C197,ETL_Rtn!Q138:Q197),"")</f>
        <v/>
      </c>
      <c r="X187" s="85" t="str">
        <f ca="1">IF(ISNUMBER(CORREL(ETL_Rtn!$C138:$C197,ETL_Rtn!R138:R197)),CORREL(ETL_Rtn!$C138:$C197,ETL_Rtn!R138:R197),"")</f>
        <v/>
      </c>
      <c r="Y187" s="85" t="str">
        <f ca="1">IF(ISNUMBER(CORREL(ETL_Rtn!$C138:$C197,ETL_Rtn!S138:S197)),CORREL(ETL_Rtn!$C138:$C197,ETL_Rtn!S138:S197),"")</f>
        <v/>
      </c>
      <c r="Z187" s="85" t="str">
        <f ca="1">IF(ISNUMBER(CORREL(ETL_Rtn!$C138:$C197,ETL_Rtn!T138:T197)),CORREL(ETL_Rtn!$C138:$C197,ETL_Rtn!T138:T197),"")</f>
        <v/>
      </c>
      <c r="AA187" s="85" t="str">
        <f ca="1">IF(ISNUMBER(CORREL(ETL_Rtn!$C138:$C197,ETL_Rtn!U138:U197)),CORREL(ETL_Rtn!$C138:$C197,ETL_Rtn!U138:U197),"")</f>
        <v/>
      </c>
      <c r="AB187" s="85" t="str">
        <f ca="1">IF(ISNUMBER(CORREL(ETL_Rtn!$C138:$C197,ETL_Rtn!V138:V197)),CORREL(ETL_Rtn!$C138:$C197,ETL_Rtn!V138:V197),"")</f>
        <v/>
      </c>
      <c r="AC187" s="85" t="str">
        <f ca="1">IF(ISNUMBER(CORREL(ETL_Rtn!$C138:$C197,ETL_Rtn!W138:W197)),CORREL(ETL_Rtn!$C138:$C197,ETL_Rtn!W138:W197),"")</f>
        <v/>
      </c>
      <c r="AD187" s="85" t="str">
        <f ca="1">IF(ISNUMBER(CORREL(ETL_Rtn!$C138:$C197,ETL_Rtn!X138:X197)),CORREL(ETL_Rtn!$C138:$C197,ETL_Rtn!X138:X197),"")</f>
        <v/>
      </c>
      <c r="AE187" s="85" t="str">
        <f ca="1">IF(ISNUMBER(CORREL(ETL_Rtn!$C138:$C197,ETL_Rtn!Y138:Y197)),CORREL(ETL_Rtn!$C138:$C197,ETL_Rtn!Y138:Y197),"")</f>
        <v/>
      </c>
      <c r="AF187" s="85" t="str">
        <f ca="1">IF(ISNUMBER(CORREL(ETL_Rtn!$C138:$C197,ETL_Rtn!Z138:Z197)),CORREL(ETL_Rtn!$C138:$C197,ETL_Rtn!Z138:Z197),"")</f>
        <v/>
      </c>
      <c r="AG187" s="85" t="str">
        <f ca="1">IF(ISNUMBER(CORREL(ETL_Rtn!$C138:$C197,ETL_Rtn!AA138:AA197)),CORREL(ETL_Rtn!$C138:$C197,ETL_Rtn!AA138:AA197),"")</f>
        <v/>
      </c>
      <c r="AH187" s="85" t="str">
        <f ca="1">IF(ISNUMBER(CORREL(ETL_Rtn!$C138:$C197,ETL_Rtn!AB138:AB197)),CORREL(ETL_Rtn!$C138:$C197,ETL_Rtn!AB138:AB197),"")</f>
        <v/>
      </c>
      <c r="AI187" s="85" t="str">
        <f ca="1">IF(ISNUMBER(CORREL(ETL_Rtn!$C138:$C197,ETL_Rtn!AC138:AC197)),CORREL(ETL_Rtn!$C138:$C197,ETL_Rtn!AC138:AC197),"")</f>
        <v/>
      </c>
      <c r="AJ187" s="85" t="str">
        <f ca="1">IF(ISNUMBER(CORREL(ETL_Rtn!$C138:$C197,ETL_Rtn!AD138:AD197)),CORREL(ETL_Rtn!$C138:$C197,ETL_Rtn!AD138:AD197),"")</f>
        <v/>
      </c>
      <c r="AK187" s="85" t="str">
        <f ca="1">IF(ISNUMBER(CORREL(ETL_Rtn!$C138:$C197,ETL_Rtn!AE138:AE197)),CORREL(ETL_Rtn!$C138:$C197,ETL_Rtn!AE138:AE197),"")</f>
        <v/>
      </c>
      <c r="AL187" s="85" t="str">
        <f ca="1">IF(ISNUMBER(CORREL(ETL_Rtn!$C138:$C197,ETL_Rtn!AF138:AF197)),CORREL(ETL_Rtn!$C138:$C197,ETL_Rtn!AF138:AF197),"")</f>
        <v/>
      </c>
      <c r="AM187" s="85" t="str">
        <f ca="1">IF(ISNUMBER(CORREL(ETL_Rtn!$C138:$C197,ETL_Rtn!AG138:AG197)),CORREL(ETL_Rtn!$C138:$C197,ETL_Rtn!AG138:AG197),"")</f>
        <v/>
      </c>
      <c r="AN187" s="85" t="str">
        <f ca="1">IF(ISNUMBER(CORREL(ETL_Rtn!$C138:$C197,ETL_Rtn!AH138:AH197)),CORREL(ETL_Rtn!$C138:$C197,ETL_Rtn!AH138:AH197),"")</f>
        <v/>
      </c>
      <c r="AO187" s="85" t="str">
        <f ca="1">IF(ISNUMBER(CORREL(ETL_Rtn!$C138:$C197,ETL_Rtn!AI138:AI197)),CORREL(ETL_Rtn!$C138:$C197,ETL_Rtn!AI138:AI197),"")</f>
        <v/>
      </c>
      <c r="AP187" s="85" t="str">
        <f ca="1">IF(ISNUMBER(CORREL(ETL_Rtn!$C138:$C197,ETL_Rtn!AJ138:AJ197)),CORREL(ETL_Rtn!$C138:$C197,ETL_Rtn!AJ138:AJ197),"")</f>
        <v/>
      </c>
      <c r="AQ187" s="85" t="str">
        <f ca="1">IF(ISNUMBER(CORREL(ETL_Rtn!$C138:$C197,ETL_Rtn!AK138:AK197)),CORREL(ETL_Rtn!$C138:$C197,ETL_Rtn!AK138:AK197),"")</f>
        <v/>
      </c>
      <c r="AR187" s="85" t="str">
        <f ca="1">IF(ISNUMBER(CORREL(ETL_Rtn!$C138:$C197,ETL_Rtn!AL138:AL197)),CORREL(ETL_Rtn!$C138:$C197,ETL_Rtn!AL138:AL197),"")</f>
        <v/>
      </c>
      <c r="AS187" s="85" t="str">
        <f ca="1">IF(ISNUMBER(CORREL(ETL_Rtn!$C138:$C197,ETL_Rtn!AM138:AM197)),CORREL(ETL_Rtn!$C138:$C197,ETL_Rtn!AM138:AM197),"")</f>
        <v/>
      </c>
      <c r="AT187" s="85" t="str">
        <f ca="1">IF(ISNUMBER(CORREL(ETL_Rtn!$C138:$C197,ETL_Rtn!AN138:AN197)),CORREL(ETL_Rtn!$C138:$C197,ETL_Rtn!AN138:AN197),"")</f>
        <v/>
      </c>
      <c r="AU187" s="85" t="str">
        <f ca="1">IF(ISNUMBER(CORREL(ETL_Rtn!$C138:$C197,ETL_Rtn!AO138:AO197)),CORREL(ETL_Rtn!$C138:$C197,ETL_Rtn!AO138:AO197),"")</f>
        <v/>
      </c>
      <c r="AV187" s="85" t="str">
        <f ca="1">IF(ISNUMBER(CORREL(ETL_Rtn!$C138:$C197,ETL_Rtn!AP138:AP197)),CORREL(ETL_Rtn!$C138:$C197,ETL_Rtn!AP138:AP197),"")</f>
        <v/>
      </c>
      <c r="AW187" s="85" t="str">
        <f ca="1">IF(ISNUMBER(CORREL(ETL_Rtn!$C138:$C197,ETL_Rtn!AQ138:AQ197)),CORREL(ETL_Rtn!$C138:$C197,ETL_Rtn!AQ138:AQ197),"")</f>
        <v/>
      </c>
      <c r="AX187" s="85" t="str">
        <f ca="1">IF(ISNUMBER(CORREL(ETL_Rtn!$C138:$C197,ETL_Rtn!AR138:AR197)),CORREL(ETL_Rtn!$C138:$C197,ETL_Rtn!AR138:AR197),"")</f>
        <v/>
      </c>
      <c r="AY187" s="85" t="str">
        <f ca="1">IF(ISNUMBER(CORREL(ETL_Rtn!$C138:$C197,ETL_Rtn!AS138:AS197)),CORREL(ETL_Rtn!$C138:$C197,ETL_Rtn!AS138:AS197),"")</f>
        <v/>
      </c>
      <c r="AZ187" s="85" t="str">
        <f ca="1">IF(ISNUMBER(CORREL(ETL_Rtn!$C138:$C197,ETL_Rtn!AT138:AT197)),CORREL(ETL_Rtn!$C138:$C197,ETL_Rtn!AT138:AT197),"")</f>
        <v/>
      </c>
      <c r="BA187" s="85" t="str">
        <f ca="1">IF(ISNUMBER(CORREL(ETL_Rtn!$C138:$C197,ETL_Rtn!AU138:AU197)),CORREL(ETL_Rtn!$C138:$C197,ETL_Rtn!AU138:AU197),"")</f>
        <v/>
      </c>
      <c r="BB187" s="85" t="str">
        <f ca="1">IF(ISNUMBER(CORREL(ETL_Rtn!$C138:$C197,ETL_Rtn!AV138:AV197)),CORREL(ETL_Rtn!$C138:$C197,ETL_Rtn!AV138:AV197),"")</f>
        <v/>
      </c>
      <c r="BC187" s="85" t="str">
        <f ca="1">IF(ISNUMBER(CORREL(ETL_Rtn!$C138:$C197,ETL_Rtn!AW138:AW197)),CORREL(ETL_Rtn!$C138:$C197,ETL_Rtn!AW138:AW197),"")</f>
        <v/>
      </c>
      <c r="BD187" s="85" t="str">
        <f ca="1">IF(ISNUMBER(CORREL(ETL_Rtn!$C138:$C197,ETL_Rtn!AX138:AX197)),CORREL(ETL_Rtn!$C138:$C197,ETL_Rtn!AX138:AX197),"")</f>
        <v/>
      </c>
      <c r="BE187" s="85" t="str">
        <f ca="1">IF(ISNUMBER(CORREL(ETL_Rtn!$C138:$C197,ETL_Rtn!AY138:AY197)),CORREL(ETL_Rtn!$C138:$C197,ETL_Rtn!AY138:AY197),"")</f>
        <v/>
      </c>
      <c r="BF187" s="85" t="str">
        <f ca="1">IF(ISNUMBER(CORREL(ETL_Rtn!$C138:$C197,ETL_Rtn!AZ138:AZ197)),CORREL(ETL_Rtn!$C138:$C197,ETL_Rtn!AZ138:AZ197),"")</f>
        <v/>
      </c>
      <c r="BG187" s="85" t="str">
        <f ca="1">IF(ISNUMBER(CORREL(ETL_Rtn!$C138:$C197,ETL_Rtn!BA138:BA197)),CORREL(ETL_Rtn!$C138:$C197,ETL_Rtn!BA138:BA197),"")</f>
        <v/>
      </c>
      <c r="BH187" s="85" t="str">
        <f ca="1">IF(ISNUMBER(CORREL(ETL_Rtn!$C138:$C197,ETL_Rtn!BB138:BB197)),CORREL(ETL_Rtn!$C138:$C197,ETL_Rtn!BB138:BB197),"")</f>
        <v/>
      </c>
      <c r="BI187" s="85" t="str">
        <f ca="1">IF(ISNUMBER(CORREL(ETL_Rtn!$C138:$C197,ETL_Rtn!BC138:BC197)),CORREL(ETL_Rtn!$C138:$C197,ETL_Rtn!BC138:BC197),"")</f>
        <v/>
      </c>
      <c r="BJ187" s="85" t="str">
        <f ca="1">IF(ISNUMBER(CORREL(ETL_Rtn!$C138:$C197,ETL_Rtn!BD138:BD197)),CORREL(ETL_Rtn!$C138:$C197,ETL_Rtn!BD138:BD197),"")</f>
        <v/>
      </c>
      <c r="BK187" s="85" t="str">
        <f ca="1">IF(ISNUMBER(CORREL(ETL_Rtn!$C138:$C197,ETL_Rtn!BE138:BE197)),CORREL(ETL_Rtn!$C138:$C197,ETL_Rtn!BE138:BE197),"")</f>
        <v/>
      </c>
      <c r="BL187" s="85" t="str">
        <f ca="1">IF(ISNUMBER(CORREL(ETL_Rtn!$C138:$C197,ETL_Rtn!BF138:BF197)),CORREL(ETL_Rtn!$C138:$C197,ETL_Rtn!BF138:BF197),"")</f>
        <v/>
      </c>
      <c r="BM187" s="85" t="str">
        <f ca="1">IF(ISNUMBER(CORREL(ETL_Rtn!$C138:$C197,ETL_Rtn!BG138:BG197)),CORREL(ETL_Rtn!$C138:$C197,ETL_Rtn!BG138:BG197),"")</f>
        <v/>
      </c>
      <c r="BN187" s="85" t="str">
        <f ca="1">IF(ISNUMBER(CORREL(ETL_Rtn!$C138:$C197,ETL_Rtn!BH138:BH197)),CORREL(ETL_Rtn!$C138:$C197,ETL_Rtn!BH138:BH197),"")</f>
        <v/>
      </c>
      <c r="BO187" s="85" t="str">
        <f ca="1">IF(ISNUMBER(CORREL(ETL_Rtn!$C138:$C197,ETL_Rtn!BI138:BI197)),CORREL(ETL_Rtn!$C138:$C197,ETL_Rtn!BI138:BI197),"")</f>
        <v/>
      </c>
      <c r="BP187" s="85" t="str">
        <f ca="1">IF(ISNUMBER(CORREL(ETL_Rtn!$C138:$C197,ETL_Rtn!BJ138:BJ197)),CORREL(ETL_Rtn!$C138:$C197,ETL_Rtn!BJ138:BJ197),"")</f>
        <v/>
      </c>
      <c r="BQ187" s="85" t="str">
        <f ca="1">IF(ISNUMBER(CORREL(ETL_Rtn!$C138:$C197,ETL_Rtn!BK138:BK197)),CORREL(ETL_Rtn!$C138:$C197,ETL_Rtn!BK138:BK197),"")</f>
        <v/>
      </c>
      <c r="BR187" s="85" t="str">
        <f ca="1">IF(ISNUMBER(CORREL(ETL_Rtn!$C138:$C197,ETL_Rtn!BL138:BL197)),CORREL(ETL_Rtn!$C138:$C197,ETL_Rtn!BL138:BL197),"")</f>
        <v/>
      </c>
      <c r="BS187" s="85" t="str">
        <f ca="1">IF(ISNUMBER(CORREL(ETL_Rtn!$C138:$C197,ETL_Rtn!BM138:BM197)),CORREL(ETL_Rtn!$C138:$C197,ETL_Rtn!BM138:BM197),"")</f>
        <v/>
      </c>
      <c r="BT187" s="85" t="str">
        <f ca="1">IF(ISNUMBER(CORREL(ETL_Rtn!$C138:$C197,ETL_Rtn!BN138:BN197)),CORREL(ETL_Rtn!$C138:$C197,ETL_Rtn!BN138:BN197),"")</f>
        <v/>
      </c>
      <c r="BU187" s="85" t="str">
        <f ca="1">IF(ISNUMBER(CORREL(ETL_Rtn!$C138:$C197,ETL_Rtn!BO138:BO197)),CORREL(ETL_Rtn!$C138:$C197,ETL_Rtn!BO138:BO197),"")</f>
        <v/>
      </c>
      <c r="BV187" s="85" t="str">
        <f ca="1">IF(ISNUMBER(CORREL(ETL_Rtn!$C138:$C197,ETL_Rtn!BP138:BP197)),CORREL(ETL_Rtn!$C138:$C197,ETL_Rtn!BP138:BP197),"")</f>
        <v/>
      </c>
      <c r="BW187" s="85" t="str">
        <f ca="1">IF(ISNUMBER(CORREL(ETL_Rtn!$C138:$C197,ETL_Rtn!BQ138:BQ197)),CORREL(ETL_Rtn!$C138:$C197,ETL_Rtn!BQ138:BQ197),"")</f>
        <v/>
      </c>
      <c r="BY187" s="85" t="str">
        <f ca="1">VLOOKUP($E187,ETL_Price!$B$5:$CB$187,Main!BY$51,0)</f>
        <v/>
      </c>
      <c r="BZ187" s="85" t="str">
        <f ca="1">VLOOKUP($E187,ETL_Price!$B$5:$CB$187,Main!BZ$51,0)</f>
        <v/>
      </c>
      <c r="CA187" s="85" t="str">
        <f ca="1">VLOOKUP($E187,ETL_Price!$B$5:$CB$187,Main!CA$51,0)</f>
        <v/>
      </c>
      <c r="CB187" s="85" t="str">
        <f ca="1">VLOOKUP($E187,ETL_Price!$B$5:$CB$187,Main!CB$51,0)</f>
        <v/>
      </c>
      <c r="CC187" s="85" t="str">
        <f ca="1">VLOOKUP($E187,ETL_Price!$B$5:$CB$187,Main!CC$51,0)</f>
        <v/>
      </c>
      <c r="CD187" s="85" t="str">
        <f ca="1">VLOOKUP($E187,ETL_Price!$B$5:$CB$187,Main!CD$51,0)</f>
        <v/>
      </c>
      <c r="CE187" s="85" t="str">
        <f ca="1">VLOOKUP($E187,ETL_Price!$B$5:$CB$187,Main!CE$51,0)</f>
        <v/>
      </c>
      <c r="CF187" s="85" t="str">
        <f ca="1">VLOOKUP($E187,ETL_Price!$B$5:$CB$187,Main!CF$51,0)</f>
        <v/>
      </c>
      <c r="CG187" s="85" t="str">
        <f ca="1">VLOOKUP($E187,ETL_Price!$B$5:$CB$187,Main!CG$51,0)</f>
        <v/>
      </c>
      <c r="CH187" s="85" t="str">
        <f ca="1">VLOOKUP($E187,ETL_Price!$B$5:$CB$187,Main!CH$51,0)</f>
        <v/>
      </c>
      <c r="CI187" s="85" t="str">
        <f ca="1">VLOOKUP($E187,ETL_Price!$B$5:$CB$187,Main!CI$51,0)</f>
        <v/>
      </c>
      <c r="CJ187" s="85" t="str">
        <f ca="1">VLOOKUP($E187,ETL_Price!$B$5:$CB$187,Main!CJ$51,0)</f>
        <v/>
      </c>
      <c r="CK187" s="85" t="str">
        <f ca="1">VLOOKUP($E187,ETL_Price!$B$5:$CB$187,Main!CK$51,0)</f>
        <v/>
      </c>
      <c r="CL187" s="85" t="str">
        <f ca="1">VLOOKUP($E187,ETL_Price!$B$5:$CB$187,Main!CL$51,0)</f>
        <v/>
      </c>
      <c r="CM187" s="85" t="str">
        <f ca="1">VLOOKUP($E187,ETL_Price!$B$5:$CB$187,Main!CM$51,0)</f>
        <v/>
      </c>
      <c r="CN187" s="85" t="str">
        <f ca="1">VLOOKUP($E187,ETL_Price!$B$5:$CB$187,Main!CN$51,0)</f>
        <v/>
      </c>
      <c r="CO187" s="85" t="str">
        <f ca="1">VLOOKUP($E187,ETL_Price!$B$5:$CB$187,Main!CO$51,0)</f>
        <v/>
      </c>
      <c r="CP187" s="85" t="str">
        <f ca="1">VLOOKUP($E187,ETL_Price!$B$5:$CB$187,Main!CP$51,0)</f>
        <v/>
      </c>
      <c r="CQ187" s="85" t="str">
        <f ca="1">VLOOKUP($E187,ETL_Price!$B$5:$CB$187,Main!CQ$51,0)</f>
        <v/>
      </c>
      <c r="CR187" s="85" t="str">
        <f ca="1">VLOOKUP($E187,ETL_Price!$B$5:$CB$187,Main!CR$51,0)</f>
        <v/>
      </c>
      <c r="CS187" s="85" t="str">
        <f ca="1">VLOOKUP($E187,ETL_Price!$B$5:$CB$187,Main!CS$51,0)</f>
        <v/>
      </c>
      <c r="CT187" s="85" t="str">
        <f ca="1">VLOOKUP($E187,ETL_Price!$B$5:$CB$187,Main!CT$51,0)</f>
        <v/>
      </c>
      <c r="CU187" s="85" t="str">
        <f ca="1">VLOOKUP($E187,ETL_Price!$B$5:$CB$187,Main!CU$51,0)</f>
        <v/>
      </c>
      <c r="CV187" s="85" t="str">
        <f ca="1">VLOOKUP($E187,ETL_Price!$B$5:$CB$187,Main!CV$51,0)</f>
        <v/>
      </c>
      <c r="CW187" s="85" t="str">
        <f ca="1">VLOOKUP($E187,ETL_Price!$B$5:$CB$187,Main!CW$51,0)</f>
        <v/>
      </c>
      <c r="CX187" s="85" t="str">
        <f ca="1">VLOOKUP($E187,ETL_Price!$B$5:$CB$187,Main!CX$51,0)</f>
        <v/>
      </c>
      <c r="CY187" s="85" t="str">
        <f ca="1">VLOOKUP($E187,ETL_Price!$B$5:$CB$187,Main!CY$51,0)</f>
        <v/>
      </c>
      <c r="CZ187" s="85" t="str">
        <f ca="1">VLOOKUP($E187,ETL_Price!$B$5:$CB$187,Main!CZ$51,0)</f>
        <v/>
      </c>
      <c r="DA187" s="85" t="str">
        <f ca="1">VLOOKUP($E187,ETL_Price!$B$5:$CB$187,Main!DA$51,0)</f>
        <v/>
      </c>
      <c r="DB187" s="85" t="str">
        <f ca="1">VLOOKUP($E187,ETL_Price!$B$5:$CB$187,Main!DB$51,0)</f>
        <v/>
      </c>
      <c r="DC187" s="85" t="str">
        <f ca="1">VLOOKUP($E187,ETL_Price!$B$5:$CB$187,Main!DC$51,0)</f>
        <v/>
      </c>
      <c r="DD187" s="85" t="str">
        <f ca="1">VLOOKUP($E187,ETL_Price!$B$5:$CB$187,Main!DD$51,0)</f>
        <v/>
      </c>
      <c r="DE187" s="85" t="str">
        <f ca="1">VLOOKUP($E187,ETL_Price!$B$5:$CB$187,Main!DE$51,0)</f>
        <v/>
      </c>
      <c r="DF187" s="85" t="str">
        <f ca="1">VLOOKUP($E187,ETL_Price!$B$5:$CB$187,Main!DF$51,0)</f>
        <v/>
      </c>
      <c r="DG187" s="85" t="str">
        <f ca="1">VLOOKUP($E187,ETL_Price!$B$5:$CB$187,Main!DG$51,0)</f>
        <v/>
      </c>
      <c r="DH187" s="85" t="str">
        <f ca="1">VLOOKUP($E187,ETL_Price!$B$5:$CB$187,Main!DH$51,0)</f>
        <v/>
      </c>
      <c r="DI187" s="85" t="str">
        <f ca="1">VLOOKUP($E187,ETL_Price!$B$5:$CB$187,Main!DI$51,0)</f>
        <v/>
      </c>
      <c r="DJ187" s="85" t="str">
        <f ca="1">VLOOKUP($E187,ETL_Price!$B$5:$CB$187,Main!DJ$51,0)</f>
        <v/>
      </c>
      <c r="DK187" s="85" t="str">
        <f ca="1">VLOOKUP($E187,ETL_Price!$B$5:$CB$187,Main!DK$51,0)</f>
        <v/>
      </c>
      <c r="DL187" s="85" t="str">
        <f ca="1">VLOOKUP($E187,ETL_Price!$B$5:$CB$187,Main!DL$51,0)</f>
        <v/>
      </c>
      <c r="DM187" s="85" t="str">
        <f ca="1">VLOOKUP($E187,ETL_Price!$B$5:$CB$187,Main!DM$51,0)</f>
        <v/>
      </c>
      <c r="DN187" s="85" t="str">
        <f ca="1">VLOOKUP($E187,ETL_Price!$B$5:$CB$187,Main!DN$51,0)</f>
        <v/>
      </c>
      <c r="DO187" s="85" t="str">
        <f ca="1">VLOOKUP($E187,ETL_Price!$B$5:$CB$187,Main!DO$51,0)</f>
        <v/>
      </c>
      <c r="DP187" s="85" t="str">
        <f ca="1">VLOOKUP($E187,ETL_Price!$B$5:$CB$187,Main!DP$51,0)</f>
        <v/>
      </c>
      <c r="DQ187" s="85" t="str">
        <f ca="1">VLOOKUP($E187,ETL_Price!$B$5:$CB$187,Main!DQ$51,0)</f>
        <v/>
      </c>
      <c r="DR187" s="85" t="str">
        <f ca="1">VLOOKUP($E187,ETL_Price!$B$5:$CB$187,Main!DR$51,0)</f>
        <v/>
      </c>
      <c r="DS187" s="85" t="str">
        <f ca="1">VLOOKUP($E187,ETL_Price!$B$5:$CB$187,Main!DS$51,0)</f>
        <v/>
      </c>
      <c r="DT187" s="85" t="str">
        <f ca="1">VLOOKUP($E187,ETL_Price!$B$5:$CB$187,Main!DT$51,0)</f>
        <v/>
      </c>
      <c r="DU187" s="85" t="str">
        <f ca="1">VLOOKUP($E187,ETL_Price!$B$5:$CB$187,Main!DU$51,0)</f>
        <v/>
      </c>
      <c r="DV187" s="85" t="str">
        <f ca="1">VLOOKUP($E187,ETL_Price!$B$5:$CB$187,Main!DV$51,0)</f>
        <v/>
      </c>
      <c r="DW187" s="85" t="str">
        <f ca="1">VLOOKUP($E187,ETL_Price!$B$5:$CB$187,Main!DW$51,0)</f>
        <v/>
      </c>
      <c r="DX187" s="85" t="str">
        <f ca="1">VLOOKUP($E187,ETL_Price!$B$5:$CB$187,Main!DX$51,0)</f>
        <v/>
      </c>
      <c r="DY187" s="85" t="str">
        <f ca="1">VLOOKUP($E187,ETL_Price!$B$5:$CB$187,Main!DY$51,0)</f>
        <v/>
      </c>
      <c r="DZ187" s="85" t="str">
        <f ca="1">VLOOKUP($E187,ETL_Price!$B$5:$CB$187,Main!DZ$51,0)</f>
        <v/>
      </c>
      <c r="EA187" s="85" t="str">
        <f ca="1">VLOOKUP($E187,ETL_Price!$B$5:$CB$187,Main!EA$51,0)</f>
        <v/>
      </c>
      <c r="EB187" s="85" t="str">
        <f ca="1">VLOOKUP($E187,ETL_Price!$B$5:$CB$187,Main!EB$51,0)</f>
        <v/>
      </c>
      <c r="EC187" s="85" t="str">
        <f ca="1">VLOOKUP($E187,ETL_Price!$B$5:$CB$187,Main!EC$51,0)</f>
        <v/>
      </c>
      <c r="ED187" s="85" t="str">
        <f ca="1">VLOOKUP($E187,ETL_Price!$B$5:$CB$187,Main!ED$51,0)</f>
        <v/>
      </c>
      <c r="EE187" s="85" t="str">
        <f ca="1">VLOOKUP($E187,ETL_Price!$B$5:$CB$187,Main!EE$51,0)</f>
        <v/>
      </c>
      <c r="EF187" s="85" t="str">
        <f ca="1">VLOOKUP($E187,ETL_Price!$B$5:$CB$187,Main!EF$51,0)</f>
        <v/>
      </c>
      <c r="EG187" s="85" t="str">
        <f ca="1">VLOOKUP($E187,ETL_Price!$B$5:$CB$187,Main!EG$51,0)</f>
        <v/>
      </c>
      <c r="EH187" s="85" t="str">
        <f ca="1">VLOOKUP($E187,ETL_Price!$B$5:$CB$187,Main!EH$51,0)</f>
        <v/>
      </c>
      <c r="EI187" s="85" t="str">
        <f ca="1">VLOOKUP($E187,ETL_Price!$B$5:$CB$187,Main!EI$51,0)</f>
        <v/>
      </c>
      <c r="EJ187" s="85" t="str">
        <f ca="1">VLOOKUP($E187,ETL_Price!$B$5:$CB$187,Main!EJ$51,0)</f>
        <v/>
      </c>
      <c r="EK187" s="85" t="str">
        <f ca="1">VLOOKUP($E187,ETL_Price!$B$5:$CB$187,Main!EK$51,0)</f>
        <v/>
      </c>
    </row>
    <row r="188" spans="3:141">
      <c r="E188" s="119" t="str">
        <f>IF(ISNUMBER(Equities!$C140),Equities!B140,"")</f>
        <v/>
      </c>
      <c r="F188" s="120" t="str">
        <f ca="1">IF(ISNUMBER(OFFSET(INDIRECT($F$50),Main!$D188,1)),OFFSET(INDIRECT($F$50),Main!$D188,1)/100,"")</f>
        <v/>
      </c>
      <c r="G188" s="120" t="str">
        <f ca="1">IF(ISNUMBER(VLOOKUP($E188,ETL_Price!$B$5:$DV$187,G$50,0)),VLOOKUP($E188,ETL_Price!$B$5:$DV$187,G$50,0)/100,"")</f>
        <v/>
      </c>
      <c r="H188" s="120" t="str">
        <f ca="1">IF(ISNUMBER(VLOOKUP($E188,ETL_Price!$B$5:$DV$187,H$50,0)),VLOOKUP($E188,ETL_Price!$B$5:$DV$187,H$50,0)/100,"")</f>
        <v/>
      </c>
      <c r="I188" s="120" t="str">
        <f ca="1">IF(ISNUMBER(VLOOKUP($E188,ETL_Price!$B$5:$DV$187,I$50,0)),VLOOKUP($E188,ETL_Price!$B$5:$DV$187,I$50,0)/100,"")</f>
        <v/>
      </c>
      <c r="K188" s="85" t="str">
        <f ca="1">IF(ISNUMBER(CORREL(ETL_Rtn!$C139:$C198,ETL_Rtn!E139:E198)),CORREL(ETL_Rtn!$C139:$C198,ETL_Rtn!E139:E198),"")</f>
        <v/>
      </c>
      <c r="L188" s="85" t="str">
        <f ca="1">IF(ISNUMBER(CORREL(ETL_Rtn!$C139:$C198,ETL_Rtn!F139:F198)),CORREL(ETL_Rtn!$C139:$C198,ETL_Rtn!F139:F198),"")</f>
        <v/>
      </c>
      <c r="M188" s="85" t="str">
        <f ca="1">IF(ISNUMBER(CORREL(ETL_Rtn!$C139:$C198,ETL_Rtn!G139:G198)),CORREL(ETL_Rtn!$C139:$C198,ETL_Rtn!G139:G198),"")</f>
        <v/>
      </c>
      <c r="N188" s="85" t="str">
        <f ca="1">IF(ISNUMBER(CORREL(ETL_Rtn!$C139:$C198,ETL_Rtn!H139:H198)),CORREL(ETL_Rtn!$C139:$C198,ETL_Rtn!H139:H198),"")</f>
        <v/>
      </c>
      <c r="O188" s="85" t="str">
        <f ca="1">IF(ISNUMBER(CORREL(ETL_Rtn!$C139:$C198,ETL_Rtn!I139:I198)),CORREL(ETL_Rtn!$C139:$C198,ETL_Rtn!I139:I198),"")</f>
        <v/>
      </c>
      <c r="P188" s="85" t="str">
        <f ca="1">IF(ISNUMBER(CORREL(ETL_Rtn!$C139:$C198,ETL_Rtn!J139:J198)),CORREL(ETL_Rtn!$C139:$C198,ETL_Rtn!J139:J198),"")</f>
        <v/>
      </c>
      <c r="Q188" s="85" t="str">
        <f ca="1">IF(ISNUMBER(CORREL(ETL_Rtn!$C139:$C198,ETL_Rtn!K139:K198)),CORREL(ETL_Rtn!$C139:$C198,ETL_Rtn!K139:K198),"")</f>
        <v/>
      </c>
      <c r="R188" s="85" t="str">
        <f ca="1">IF(ISNUMBER(CORREL(ETL_Rtn!$C139:$C198,ETL_Rtn!L139:L198)),CORREL(ETL_Rtn!$C139:$C198,ETL_Rtn!L139:L198),"")</f>
        <v/>
      </c>
      <c r="S188" s="85" t="str">
        <f ca="1">IF(ISNUMBER(CORREL(ETL_Rtn!$C139:$C198,ETL_Rtn!M139:M198)),CORREL(ETL_Rtn!$C139:$C198,ETL_Rtn!M139:M198),"")</f>
        <v/>
      </c>
      <c r="T188" s="85" t="str">
        <f ca="1">IF(ISNUMBER(CORREL(ETL_Rtn!$C139:$C198,ETL_Rtn!N139:N198)),CORREL(ETL_Rtn!$C139:$C198,ETL_Rtn!N139:N198),"")</f>
        <v/>
      </c>
      <c r="U188" s="85" t="str">
        <f ca="1">IF(ISNUMBER(CORREL(ETL_Rtn!$C139:$C198,ETL_Rtn!O139:O198)),CORREL(ETL_Rtn!$C139:$C198,ETL_Rtn!O139:O198),"")</f>
        <v/>
      </c>
      <c r="V188" s="85" t="str">
        <f ca="1">IF(ISNUMBER(CORREL(ETL_Rtn!$C139:$C198,ETL_Rtn!P139:P198)),CORREL(ETL_Rtn!$C139:$C198,ETL_Rtn!P139:P198),"")</f>
        <v/>
      </c>
      <c r="W188" s="85" t="str">
        <f ca="1">IF(ISNUMBER(CORREL(ETL_Rtn!$C139:$C198,ETL_Rtn!Q139:Q198)),CORREL(ETL_Rtn!$C139:$C198,ETL_Rtn!Q139:Q198),"")</f>
        <v/>
      </c>
      <c r="X188" s="85" t="str">
        <f ca="1">IF(ISNUMBER(CORREL(ETL_Rtn!$C139:$C198,ETL_Rtn!R139:R198)),CORREL(ETL_Rtn!$C139:$C198,ETL_Rtn!R139:R198),"")</f>
        <v/>
      </c>
      <c r="Y188" s="85" t="str">
        <f ca="1">IF(ISNUMBER(CORREL(ETL_Rtn!$C139:$C198,ETL_Rtn!S139:S198)),CORREL(ETL_Rtn!$C139:$C198,ETL_Rtn!S139:S198),"")</f>
        <v/>
      </c>
      <c r="Z188" s="85" t="str">
        <f ca="1">IF(ISNUMBER(CORREL(ETL_Rtn!$C139:$C198,ETL_Rtn!T139:T198)),CORREL(ETL_Rtn!$C139:$C198,ETL_Rtn!T139:T198),"")</f>
        <v/>
      </c>
      <c r="AA188" s="85" t="str">
        <f ca="1">IF(ISNUMBER(CORREL(ETL_Rtn!$C139:$C198,ETL_Rtn!U139:U198)),CORREL(ETL_Rtn!$C139:$C198,ETL_Rtn!U139:U198),"")</f>
        <v/>
      </c>
      <c r="AB188" s="85" t="str">
        <f ca="1">IF(ISNUMBER(CORREL(ETL_Rtn!$C139:$C198,ETL_Rtn!V139:V198)),CORREL(ETL_Rtn!$C139:$C198,ETL_Rtn!V139:V198),"")</f>
        <v/>
      </c>
      <c r="AC188" s="85" t="str">
        <f ca="1">IF(ISNUMBER(CORREL(ETL_Rtn!$C139:$C198,ETL_Rtn!W139:W198)),CORREL(ETL_Rtn!$C139:$C198,ETL_Rtn!W139:W198),"")</f>
        <v/>
      </c>
      <c r="AD188" s="85" t="str">
        <f ca="1">IF(ISNUMBER(CORREL(ETL_Rtn!$C139:$C198,ETL_Rtn!X139:X198)),CORREL(ETL_Rtn!$C139:$C198,ETL_Rtn!X139:X198),"")</f>
        <v/>
      </c>
      <c r="AE188" s="85" t="str">
        <f ca="1">IF(ISNUMBER(CORREL(ETL_Rtn!$C139:$C198,ETL_Rtn!Y139:Y198)),CORREL(ETL_Rtn!$C139:$C198,ETL_Rtn!Y139:Y198),"")</f>
        <v/>
      </c>
      <c r="AF188" s="85" t="str">
        <f ca="1">IF(ISNUMBER(CORREL(ETL_Rtn!$C139:$C198,ETL_Rtn!Z139:Z198)),CORREL(ETL_Rtn!$C139:$C198,ETL_Rtn!Z139:Z198),"")</f>
        <v/>
      </c>
      <c r="AG188" s="85" t="str">
        <f ca="1">IF(ISNUMBER(CORREL(ETL_Rtn!$C139:$C198,ETL_Rtn!AA139:AA198)),CORREL(ETL_Rtn!$C139:$C198,ETL_Rtn!AA139:AA198),"")</f>
        <v/>
      </c>
      <c r="AH188" s="85" t="str">
        <f ca="1">IF(ISNUMBER(CORREL(ETL_Rtn!$C139:$C198,ETL_Rtn!AB139:AB198)),CORREL(ETL_Rtn!$C139:$C198,ETL_Rtn!AB139:AB198),"")</f>
        <v/>
      </c>
      <c r="AI188" s="85" t="str">
        <f ca="1">IF(ISNUMBER(CORREL(ETL_Rtn!$C139:$C198,ETL_Rtn!AC139:AC198)),CORREL(ETL_Rtn!$C139:$C198,ETL_Rtn!AC139:AC198),"")</f>
        <v/>
      </c>
      <c r="AJ188" s="85" t="str">
        <f ca="1">IF(ISNUMBER(CORREL(ETL_Rtn!$C139:$C198,ETL_Rtn!AD139:AD198)),CORREL(ETL_Rtn!$C139:$C198,ETL_Rtn!AD139:AD198),"")</f>
        <v/>
      </c>
      <c r="AK188" s="85" t="str">
        <f ca="1">IF(ISNUMBER(CORREL(ETL_Rtn!$C139:$C198,ETL_Rtn!AE139:AE198)),CORREL(ETL_Rtn!$C139:$C198,ETL_Rtn!AE139:AE198),"")</f>
        <v/>
      </c>
      <c r="AL188" s="85" t="str">
        <f ca="1">IF(ISNUMBER(CORREL(ETL_Rtn!$C139:$C198,ETL_Rtn!AF139:AF198)),CORREL(ETL_Rtn!$C139:$C198,ETL_Rtn!AF139:AF198),"")</f>
        <v/>
      </c>
      <c r="AM188" s="85" t="str">
        <f ca="1">IF(ISNUMBER(CORREL(ETL_Rtn!$C139:$C198,ETL_Rtn!AG139:AG198)),CORREL(ETL_Rtn!$C139:$C198,ETL_Rtn!AG139:AG198),"")</f>
        <v/>
      </c>
      <c r="AN188" s="85" t="str">
        <f ca="1">IF(ISNUMBER(CORREL(ETL_Rtn!$C139:$C198,ETL_Rtn!AH139:AH198)),CORREL(ETL_Rtn!$C139:$C198,ETL_Rtn!AH139:AH198),"")</f>
        <v/>
      </c>
      <c r="AO188" s="85" t="str">
        <f ca="1">IF(ISNUMBER(CORREL(ETL_Rtn!$C139:$C198,ETL_Rtn!AI139:AI198)),CORREL(ETL_Rtn!$C139:$C198,ETL_Rtn!AI139:AI198),"")</f>
        <v/>
      </c>
      <c r="AP188" s="85" t="str">
        <f ca="1">IF(ISNUMBER(CORREL(ETL_Rtn!$C139:$C198,ETL_Rtn!AJ139:AJ198)),CORREL(ETL_Rtn!$C139:$C198,ETL_Rtn!AJ139:AJ198),"")</f>
        <v/>
      </c>
      <c r="AQ188" s="85" t="str">
        <f ca="1">IF(ISNUMBER(CORREL(ETL_Rtn!$C139:$C198,ETL_Rtn!AK139:AK198)),CORREL(ETL_Rtn!$C139:$C198,ETL_Rtn!AK139:AK198),"")</f>
        <v/>
      </c>
      <c r="AR188" s="85" t="str">
        <f ca="1">IF(ISNUMBER(CORREL(ETL_Rtn!$C139:$C198,ETL_Rtn!AL139:AL198)),CORREL(ETL_Rtn!$C139:$C198,ETL_Rtn!AL139:AL198),"")</f>
        <v/>
      </c>
      <c r="AS188" s="85" t="str">
        <f ca="1">IF(ISNUMBER(CORREL(ETL_Rtn!$C139:$C198,ETL_Rtn!AM139:AM198)),CORREL(ETL_Rtn!$C139:$C198,ETL_Rtn!AM139:AM198),"")</f>
        <v/>
      </c>
      <c r="AT188" s="85" t="str">
        <f ca="1">IF(ISNUMBER(CORREL(ETL_Rtn!$C139:$C198,ETL_Rtn!AN139:AN198)),CORREL(ETL_Rtn!$C139:$C198,ETL_Rtn!AN139:AN198),"")</f>
        <v/>
      </c>
      <c r="AU188" s="85" t="str">
        <f ca="1">IF(ISNUMBER(CORREL(ETL_Rtn!$C139:$C198,ETL_Rtn!AO139:AO198)),CORREL(ETL_Rtn!$C139:$C198,ETL_Rtn!AO139:AO198),"")</f>
        <v/>
      </c>
      <c r="AV188" s="85" t="str">
        <f ca="1">IF(ISNUMBER(CORREL(ETL_Rtn!$C139:$C198,ETL_Rtn!AP139:AP198)),CORREL(ETL_Rtn!$C139:$C198,ETL_Rtn!AP139:AP198),"")</f>
        <v/>
      </c>
      <c r="AW188" s="85" t="str">
        <f ca="1">IF(ISNUMBER(CORREL(ETL_Rtn!$C139:$C198,ETL_Rtn!AQ139:AQ198)),CORREL(ETL_Rtn!$C139:$C198,ETL_Rtn!AQ139:AQ198),"")</f>
        <v/>
      </c>
      <c r="AX188" s="85" t="str">
        <f ca="1">IF(ISNUMBER(CORREL(ETL_Rtn!$C139:$C198,ETL_Rtn!AR139:AR198)),CORREL(ETL_Rtn!$C139:$C198,ETL_Rtn!AR139:AR198),"")</f>
        <v/>
      </c>
      <c r="AY188" s="85" t="str">
        <f ca="1">IF(ISNUMBER(CORREL(ETL_Rtn!$C139:$C198,ETL_Rtn!AS139:AS198)),CORREL(ETL_Rtn!$C139:$C198,ETL_Rtn!AS139:AS198),"")</f>
        <v/>
      </c>
      <c r="AZ188" s="85" t="str">
        <f ca="1">IF(ISNUMBER(CORREL(ETL_Rtn!$C139:$C198,ETL_Rtn!AT139:AT198)),CORREL(ETL_Rtn!$C139:$C198,ETL_Rtn!AT139:AT198),"")</f>
        <v/>
      </c>
      <c r="BA188" s="85" t="str">
        <f ca="1">IF(ISNUMBER(CORREL(ETL_Rtn!$C139:$C198,ETL_Rtn!AU139:AU198)),CORREL(ETL_Rtn!$C139:$C198,ETL_Rtn!AU139:AU198),"")</f>
        <v/>
      </c>
      <c r="BB188" s="85" t="str">
        <f ca="1">IF(ISNUMBER(CORREL(ETL_Rtn!$C139:$C198,ETL_Rtn!AV139:AV198)),CORREL(ETL_Rtn!$C139:$C198,ETL_Rtn!AV139:AV198),"")</f>
        <v/>
      </c>
      <c r="BC188" s="85" t="str">
        <f ca="1">IF(ISNUMBER(CORREL(ETL_Rtn!$C139:$C198,ETL_Rtn!AW139:AW198)),CORREL(ETL_Rtn!$C139:$C198,ETL_Rtn!AW139:AW198),"")</f>
        <v/>
      </c>
      <c r="BD188" s="85" t="str">
        <f ca="1">IF(ISNUMBER(CORREL(ETL_Rtn!$C139:$C198,ETL_Rtn!AX139:AX198)),CORREL(ETL_Rtn!$C139:$C198,ETL_Rtn!AX139:AX198),"")</f>
        <v/>
      </c>
      <c r="BE188" s="85" t="str">
        <f ca="1">IF(ISNUMBER(CORREL(ETL_Rtn!$C139:$C198,ETL_Rtn!AY139:AY198)),CORREL(ETL_Rtn!$C139:$C198,ETL_Rtn!AY139:AY198),"")</f>
        <v/>
      </c>
      <c r="BF188" s="85" t="str">
        <f ca="1">IF(ISNUMBER(CORREL(ETL_Rtn!$C139:$C198,ETL_Rtn!AZ139:AZ198)),CORREL(ETL_Rtn!$C139:$C198,ETL_Rtn!AZ139:AZ198),"")</f>
        <v/>
      </c>
      <c r="BG188" s="85" t="str">
        <f ca="1">IF(ISNUMBER(CORREL(ETL_Rtn!$C139:$C198,ETL_Rtn!BA139:BA198)),CORREL(ETL_Rtn!$C139:$C198,ETL_Rtn!BA139:BA198),"")</f>
        <v/>
      </c>
      <c r="BH188" s="85" t="str">
        <f ca="1">IF(ISNUMBER(CORREL(ETL_Rtn!$C139:$C198,ETL_Rtn!BB139:BB198)),CORREL(ETL_Rtn!$C139:$C198,ETL_Rtn!BB139:BB198),"")</f>
        <v/>
      </c>
      <c r="BI188" s="85" t="str">
        <f ca="1">IF(ISNUMBER(CORREL(ETL_Rtn!$C139:$C198,ETL_Rtn!BC139:BC198)),CORREL(ETL_Rtn!$C139:$C198,ETL_Rtn!BC139:BC198),"")</f>
        <v/>
      </c>
      <c r="BJ188" s="85" t="str">
        <f ca="1">IF(ISNUMBER(CORREL(ETL_Rtn!$C139:$C198,ETL_Rtn!BD139:BD198)),CORREL(ETL_Rtn!$C139:$C198,ETL_Rtn!BD139:BD198),"")</f>
        <v/>
      </c>
      <c r="BK188" s="85" t="str">
        <f ca="1">IF(ISNUMBER(CORREL(ETL_Rtn!$C139:$C198,ETL_Rtn!BE139:BE198)),CORREL(ETL_Rtn!$C139:$C198,ETL_Rtn!BE139:BE198),"")</f>
        <v/>
      </c>
      <c r="BL188" s="85" t="str">
        <f ca="1">IF(ISNUMBER(CORREL(ETL_Rtn!$C139:$C198,ETL_Rtn!BF139:BF198)),CORREL(ETL_Rtn!$C139:$C198,ETL_Rtn!BF139:BF198),"")</f>
        <v/>
      </c>
      <c r="BM188" s="85" t="str">
        <f ca="1">IF(ISNUMBER(CORREL(ETL_Rtn!$C139:$C198,ETL_Rtn!BG139:BG198)),CORREL(ETL_Rtn!$C139:$C198,ETL_Rtn!BG139:BG198),"")</f>
        <v/>
      </c>
      <c r="BN188" s="85" t="str">
        <f ca="1">IF(ISNUMBER(CORREL(ETL_Rtn!$C139:$C198,ETL_Rtn!BH139:BH198)),CORREL(ETL_Rtn!$C139:$C198,ETL_Rtn!BH139:BH198),"")</f>
        <v/>
      </c>
      <c r="BO188" s="85" t="str">
        <f ca="1">IF(ISNUMBER(CORREL(ETL_Rtn!$C139:$C198,ETL_Rtn!BI139:BI198)),CORREL(ETL_Rtn!$C139:$C198,ETL_Rtn!BI139:BI198),"")</f>
        <v/>
      </c>
      <c r="BP188" s="85" t="str">
        <f ca="1">IF(ISNUMBER(CORREL(ETL_Rtn!$C139:$C198,ETL_Rtn!BJ139:BJ198)),CORREL(ETL_Rtn!$C139:$C198,ETL_Rtn!BJ139:BJ198),"")</f>
        <v/>
      </c>
      <c r="BQ188" s="85" t="str">
        <f ca="1">IF(ISNUMBER(CORREL(ETL_Rtn!$C139:$C198,ETL_Rtn!BK139:BK198)),CORREL(ETL_Rtn!$C139:$C198,ETL_Rtn!BK139:BK198),"")</f>
        <v/>
      </c>
      <c r="BR188" s="85" t="str">
        <f ca="1">IF(ISNUMBER(CORREL(ETL_Rtn!$C139:$C198,ETL_Rtn!BL139:BL198)),CORREL(ETL_Rtn!$C139:$C198,ETL_Rtn!BL139:BL198),"")</f>
        <v/>
      </c>
      <c r="BS188" s="85" t="str">
        <f ca="1">IF(ISNUMBER(CORREL(ETL_Rtn!$C139:$C198,ETL_Rtn!BM139:BM198)),CORREL(ETL_Rtn!$C139:$C198,ETL_Rtn!BM139:BM198),"")</f>
        <v/>
      </c>
      <c r="BT188" s="85" t="str">
        <f ca="1">IF(ISNUMBER(CORREL(ETL_Rtn!$C139:$C198,ETL_Rtn!BN139:BN198)),CORREL(ETL_Rtn!$C139:$C198,ETL_Rtn!BN139:BN198),"")</f>
        <v/>
      </c>
      <c r="BU188" s="85" t="str">
        <f ca="1">IF(ISNUMBER(CORREL(ETL_Rtn!$C139:$C198,ETL_Rtn!BO139:BO198)),CORREL(ETL_Rtn!$C139:$C198,ETL_Rtn!BO139:BO198),"")</f>
        <v/>
      </c>
      <c r="BV188" s="85" t="str">
        <f ca="1">IF(ISNUMBER(CORREL(ETL_Rtn!$C139:$C198,ETL_Rtn!BP139:BP198)),CORREL(ETL_Rtn!$C139:$C198,ETL_Rtn!BP139:BP198),"")</f>
        <v/>
      </c>
      <c r="BW188" s="85" t="str">
        <f ca="1">IF(ISNUMBER(CORREL(ETL_Rtn!$C139:$C198,ETL_Rtn!BQ139:BQ198)),CORREL(ETL_Rtn!$C139:$C198,ETL_Rtn!BQ139:BQ198),"")</f>
        <v/>
      </c>
      <c r="BY188" s="85" t="str">
        <f ca="1">VLOOKUP($E188,ETL_Price!$B$5:$CB$187,Main!BY$51,0)</f>
        <v/>
      </c>
      <c r="BZ188" s="85" t="str">
        <f ca="1">VLOOKUP($E188,ETL_Price!$B$5:$CB$187,Main!BZ$51,0)</f>
        <v/>
      </c>
      <c r="CA188" s="85" t="str">
        <f ca="1">VLOOKUP($E188,ETL_Price!$B$5:$CB$187,Main!CA$51,0)</f>
        <v/>
      </c>
      <c r="CB188" s="85" t="str">
        <f ca="1">VLOOKUP($E188,ETL_Price!$B$5:$CB$187,Main!CB$51,0)</f>
        <v/>
      </c>
      <c r="CC188" s="85" t="str">
        <f ca="1">VLOOKUP($E188,ETL_Price!$B$5:$CB$187,Main!CC$51,0)</f>
        <v/>
      </c>
      <c r="CD188" s="85" t="str">
        <f ca="1">VLOOKUP($E188,ETL_Price!$B$5:$CB$187,Main!CD$51,0)</f>
        <v/>
      </c>
      <c r="CE188" s="85" t="str">
        <f ca="1">VLOOKUP($E188,ETL_Price!$B$5:$CB$187,Main!CE$51,0)</f>
        <v/>
      </c>
      <c r="CF188" s="85" t="str">
        <f ca="1">VLOOKUP($E188,ETL_Price!$B$5:$CB$187,Main!CF$51,0)</f>
        <v/>
      </c>
      <c r="CG188" s="85" t="str">
        <f ca="1">VLOOKUP($E188,ETL_Price!$B$5:$CB$187,Main!CG$51,0)</f>
        <v/>
      </c>
      <c r="CH188" s="85" t="str">
        <f ca="1">VLOOKUP($E188,ETL_Price!$B$5:$CB$187,Main!CH$51,0)</f>
        <v/>
      </c>
      <c r="CI188" s="85" t="str">
        <f ca="1">VLOOKUP($E188,ETL_Price!$B$5:$CB$187,Main!CI$51,0)</f>
        <v/>
      </c>
      <c r="CJ188" s="85" t="str">
        <f ca="1">VLOOKUP($E188,ETL_Price!$B$5:$CB$187,Main!CJ$51,0)</f>
        <v/>
      </c>
      <c r="CK188" s="85" t="str">
        <f ca="1">VLOOKUP($E188,ETL_Price!$B$5:$CB$187,Main!CK$51,0)</f>
        <v/>
      </c>
      <c r="CL188" s="85" t="str">
        <f ca="1">VLOOKUP($E188,ETL_Price!$B$5:$CB$187,Main!CL$51,0)</f>
        <v/>
      </c>
      <c r="CM188" s="85" t="str">
        <f ca="1">VLOOKUP($E188,ETL_Price!$B$5:$CB$187,Main!CM$51,0)</f>
        <v/>
      </c>
      <c r="CN188" s="85" t="str">
        <f ca="1">VLOOKUP($E188,ETL_Price!$B$5:$CB$187,Main!CN$51,0)</f>
        <v/>
      </c>
      <c r="CO188" s="85" t="str">
        <f ca="1">VLOOKUP($E188,ETL_Price!$B$5:$CB$187,Main!CO$51,0)</f>
        <v/>
      </c>
      <c r="CP188" s="85" t="str">
        <f ca="1">VLOOKUP($E188,ETL_Price!$B$5:$CB$187,Main!CP$51,0)</f>
        <v/>
      </c>
      <c r="CQ188" s="85" t="str">
        <f ca="1">VLOOKUP($E188,ETL_Price!$B$5:$CB$187,Main!CQ$51,0)</f>
        <v/>
      </c>
      <c r="CR188" s="85" t="str">
        <f ca="1">VLOOKUP($E188,ETL_Price!$B$5:$CB$187,Main!CR$51,0)</f>
        <v/>
      </c>
      <c r="CS188" s="85" t="str">
        <f ca="1">VLOOKUP($E188,ETL_Price!$B$5:$CB$187,Main!CS$51,0)</f>
        <v/>
      </c>
      <c r="CT188" s="85" t="str">
        <f ca="1">VLOOKUP($E188,ETL_Price!$B$5:$CB$187,Main!CT$51,0)</f>
        <v/>
      </c>
      <c r="CU188" s="85" t="str">
        <f ca="1">VLOOKUP($E188,ETL_Price!$B$5:$CB$187,Main!CU$51,0)</f>
        <v/>
      </c>
      <c r="CV188" s="85" t="str">
        <f ca="1">VLOOKUP($E188,ETL_Price!$B$5:$CB$187,Main!CV$51,0)</f>
        <v/>
      </c>
      <c r="CW188" s="85" t="str">
        <f ca="1">VLOOKUP($E188,ETL_Price!$B$5:$CB$187,Main!CW$51,0)</f>
        <v/>
      </c>
      <c r="CX188" s="85" t="str">
        <f ca="1">VLOOKUP($E188,ETL_Price!$B$5:$CB$187,Main!CX$51,0)</f>
        <v/>
      </c>
      <c r="CY188" s="85" t="str">
        <f ca="1">VLOOKUP($E188,ETL_Price!$B$5:$CB$187,Main!CY$51,0)</f>
        <v/>
      </c>
      <c r="CZ188" s="85" t="str">
        <f ca="1">VLOOKUP($E188,ETL_Price!$B$5:$CB$187,Main!CZ$51,0)</f>
        <v/>
      </c>
      <c r="DA188" s="85" t="str">
        <f ca="1">VLOOKUP($E188,ETL_Price!$B$5:$CB$187,Main!DA$51,0)</f>
        <v/>
      </c>
      <c r="DB188" s="85" t="str">
        <f ca="1">VLOOKUP($E188,ETL_Price!$B$5:$CB$187,Main!DB$51,0)</f>
        <v/>
      </c>
      <c r="DC188" s="85" t="str">
        <f ca="1">VLOOKUP($E188,ETL_Price!$B$5:$CB$187,Main!DC$51,0)</f>
        <v/>
      </c>
      <c r="DD188" s="85" t="str">
        <f ca="1">VLOOKUP($E188,ETL_Price!$B$5:$CB$187,Main!DD$51,0)</f>
        <v/>
      </c>
      <c r="DE188" s="85" t="str">
        <f ca="1">VLOOKUP($E188,ETL_Price!$B$5:$CB$187,Main!DE$51,0)</f>
        <v/>
      </c>
      <c r="DF188" s="85" t="str">
        <f ca="1">VLOOKUP($E188,ETL_Price!$B$5:$CB$187,Main!DF$51,0)</f>
        <v/>
      </c>
      <c r="DG188" s="85" t="str">
        <f ca="1">VLOOKUP($E188,ETL_Price!$B$5:$CB$187,Main!DG$51,0)</f>
        <v/>
      </c>
      <c r="DH188" s="85" t="str">
        <f ca="1">VLOOKUP($E188,ETL_Price!$B$5:$CB$187,Main!DH$51,0)</f>
        <v/>
      </c>
      <c r="DI188" s="85" t="str">
        <f ca="1">VLOOKUP($E188,ETL_Price!$B$5:$CB$187,Main!DI$51,0)</f>
        <v/>
      </c>
      <c r="DJ188" s="85" t="str">
        <f ca="1">VLOOKUP($E188,ETL_Price!$B$5:$CB$187,Main!DJ$51,0)</f>
        <v/>
      </c>
      <c r="DK188" s="85" t="str">
        <f ca="1">VLOOKUP($E188,ETL_Price!$B$5:$CB$187,Main!DK$51,0)</f>
        <v/>
      </c>
      <c r="DL188" s="85" t="str">
        <f ca="1">VLOOKUP($E188,ETL_Price!$B$5:$CB$187,Main!DL$51,0)</f>
        <v/>
      </c>
      <c r="DM188" s="85" t="str">
        <f ca="1">VLOOKUP($E188,ETL_Price!$B$5:$CB$187,Main!DM$51,0)</f>
        <v/>
      </c>
      <c r="DN188" s="85" t="str">
        <f ca="1">VLOOKUP($E188,ETL_Price!$B$5:$CB$187,Main!DN$51,0)</f>
        <v/>
      </c>
      <c r="DO188" s="85" t="str">
        <f ca="1">VLOOKUP($E188,ETL_Price!$B$5:$CB$187,Main!DO$51,0)</f>
        <v/>
      </c>
      <c r="DP188" s="85" t="str">
        <f ca="1">VLOOKUP($E188,ETL_Price!$B$5:$CB$187,Main!DP$51,0)</f>
        <v/>
      </c>
      <c r="DQ188" s="85" t="str">
        <f ca="1">VLOOKUP($E188,ETL_Price!$B$5:$CB$187,Main!DQ$51,0)</f>
        <v/>
      </c>
      <c r="DR188" s="85" t="str">
        <f ca="1">VLOOKUP($E188,ETL_Price!$B$5:$CB$187,Main!DR$51,0)</f>
        <v/>
      </c>
      <c r="DS188" s="85" t="str">
        <f ca="1">VLOOKUP($E188,ETL_Price!$B$5:$CB$187,Main!DS$51,0)</f>
        <v/>
      </c>
      <c r="DT188" s="85" t="str">
        <f ca="1">VLOOKUP($E188,ETL_Price!$B$5:$CB$187,Main!DT$51,0)</f>
        <v/>
      </c>
      <c r="DU188" s="85" t="str">
        <f ca="1">VLOOKUP($E188,ETL_Price!$B$5:$CB$187,Main!DU$51,0)</f>
        <v/>
      </c>
      <c r="DV188" s="85" t="str">
        <f ca="1">VLOOKUP($E188,ETL_Price!$B$5:$CB$187,Main!DV$51,0)</f>
        <v/>
      </c>
      <c r="DW188" s="85" t="str">
        <f ca="1">VLOOKUP($E188,ETL_Price!$B$5:$CB$187,Main!DW$51,0)</f>
        <v/>
      </c>
      <c r="DX188" s="85" t="str">
        <f ca="1">VLOOKUP($E188,ETL_Price!$B$5:$CB$187,Main!DX$51,0)</f>
        <v/>
      </c>
      <c r="DY188" s="85" t="str">
        <f ca="1">VLOOKUP($E188,ETL_Price!$B$5:$CB$187,Main!DY$51,0)</f>
        <v/>
      </c>
      <c r="DZ188" s="85" t="str">
        <f ca="1">VLOOKUP($E188,ETL_Price!$B$5:$CB$187,Main!DZ$51,0)</f>
        <v/>
      </c>
      <c r="EA188" s="85" t="str">
        <f ca="1">VLOOKUP($E188,ETL_Price!$B$5:$CB$187,Main!EA$51,0)</f>
        <v/>
      </c>
      <c r="EB188" s="85" t="str">
        <f ca="1">VLOOKUP($E188,ETL_Price!$B$5:$CB$187,Main!EB$51,0)</f>
        <v/>
      </c>
      <c r="EC188" s="85" t="str">
        <f ca="1">VLOOKUP($E188,ETL_Price!$B$5:$CB$187,Main!EC$51,0)</f>
        <v/>
      </c>
      <c r="ED188" s="85" t="str">
        <f ca="1">VLOOKUP($E188,ETL_Price!$B$5:$CB$187,Main!ED$51,0)</f>
        <v/>
      </c>
      <c r="EE188" s="85" t="str">
        <f ca="1">VLOOKUP($E188,ETL_Price!$B$5:$CB$187,Main!EE$51,0)</f>
        <v/>
      </c>
      <c r="EF188" s="85" t="str">
        <f ca="1">VLOOKUP($E188,ETL_Price!$B$5:$CB$187,Main!EF$51,0)</f>
        <v/>
      </c>
      <c r="EG188" s="85" t="str">
        <f ca="1">VLOOKUP($E188,ETL_Price!$B$5:$CB$187,Main!EG$51,0)</f>
        <v/>
      </c>
      <c r="EH188" s="85" t="str">
        <f ca="1">VLOOKUP($E188,ETL_Price!$B$5:$CB$187,Main!EH$51,0)</f>
        <v/>
      </c>
      <c r="EI188" s="85" t="str">
        <f ca="1">VLOOKUP($E188,ETL_Price!$B$5:$CB$187,Main!EI$51,0)</f>
        <v/>
      </c>
      <c r="EJ188" s="85" t="str">
        <f ca="1">VLOOKUP($E188,ETL_Price!$B$5:$CB$187,Main!EJ$51,0)</f>
        <v/>
      </c>
      <c r="EK188" s="85" t="str">
        <f ca="1">VLOOKUP($E188,ETL_Price!$B$5:$CB$187,Main!EK$51,0)</f>
        <v/>
      </c>
    </row>
    <row r="189" spans="3:141">
      <c r="E189" s="119" t="str">
        <f>IF(ISNUMBER(Equities!$C141),Equities!B141,"")</f>
        <v/>
      </c>
      <c r="F189" s="120" t="str">
        <f ca="1">IF(ISNUMBER(OFFSET(INDIRECT($F$50),Main!$D189,1)),OFFSET(INDIRECT($F$50),Main!$D189,1)/100,"")</f>
        <v/>
      </c>
      <c r="G189" s="120" t="str">
        <f ca="1">IF(ISNUMBER(VLOOKUP($E189,ETL_Price!$B$5:$DV$187,G$50,0)),VLOOKUP($E189,ETL_Price!$B$5:$DV$187,G$50,0)/100,"")</f>
        <v/>
      </c>
      <c r="H189" s="120" t="str">
        <f ca="1">IF(ISNUMBER(VLOOKUP($E189,ETL_Price!$B$5:$DV$187,H$50,0)),VLOOKUP($E189,ETL_Price!$B$5:$DV$187,H$50,0)/100,"")</f>
        <v/>
      </c>
      <c r="I189" s="120" t="str">
        <f ca="1">IF(ISNUMBER(VLOOKUP($E189,ETL_Price!$B$5:$DV$187,I$50,0)),VLOOKUP($E189,ETL_Price!$B$5:$DV$187,I$50,0)/100,"")</f>
        <v/>
      </c>
      <c r="K189" s="85" t="str">
        <f ca="1">IF(ISNUMBER(CORREL(ETL_Rtn!$C140:$C199,ETL_Rtn!E140:E199)),CORREL(ETL_Rtn!$C140:$C199,ETL_Rtn!E140:E199),"")</f>
        <v/>
      </c>
      <c r="L189" s="85" t="str">
        <f ca="1">IF(ISNUMBER(CORREL(ETL_Rtn!$C140:$C199,ETL_Rtn!F140:F199)),CORREL(ETL_Rtn!$C140:$C199,ETL_Rtn!F140:F199),"")</f>
        <v/>
      </c>
      <c r="M189" s="85" t="str">
        <f ca="1">IF(ISNUMBER(CORREL(ETL_Rtn!$C140:$C199,ETL_Rtn!G140:G199)),CORREL(ETL_Rtn!$C140:$C199,ETL_Rtn!G140:G199),"")</f>
        <v/>
      </c>
      <c r="N189" s="85" t="str">
        <f ca="1">IF(ISNUMBER(CORREL(ETL_Rtn!$C140:$C199,ETL_Rtn!H140:H199)),CORREL(ETL_Rtn!$C140:$C199,ETL_Rtn!H140:H199),"")</f>
        <v/>
      </c>
      <c r="O189" s="85" t="str">
        <f ca="1">IF(ISNUMBER(CORREL(ETL_Rtn!$C140:$C199,ETL_Rtn!I140:I199)),CORREL(ETL_Rtn!$C140:$C199,ETL_Rtn!I140:I199),"")</f>
        <v/>
      </c>
      <c r="P189" s="85" t="str">
        <f ca="1">IF(ISNUMBER(CORREL(ETL_Rtn!$C140:$C199,ETL_Rtn!J140:J199)),CORREL(ETL_Rtn!$C140:$C199,ETL_Rtn!J140:J199),"")</f>
        <v/>
      </c>
      <c r="Q189" s="85" t="str">
        <f ca="1">IF(ISNUMBER(CORREL(ETL_Rtn!$C140:$C199,ETL_Rtn!K140:K199)),CORREL(ETL_Rtn!$C140:$C199,ETL_Rtn!K140:K199),"")</f>
        <v/>
      </c>
      <c r="R189" s="85" t="str">
        <f ca="1">IF(ISNUMBER(CORREL(ETL_Rtn!$C140:$C199,ETL_Rtn!L140:L199)),CORREL(ETL_Rtn!$C140:$C199,ETL_Rtn!L140:L199),"")</f>
        <v/>
      </c>
      <c r="S189" s="85" t="str">
        <f ca="1">IF(ISNUMBER(CORREL(ETL_Rtn!$C140:$C199,ETL_Rtn!M140:M199)),CORREL(ETL_Rtn!$C140:$C199,ETL_Rtn!M140:M199),"")</f>
        <v/>
      </c>
      <c r="T189" s="85" t="str">
        <f ca="1">IF(ISNUMBER(CORREL(ETL_Rtn!$C140:$C199,ETL_Rtn!N140:N199)),CORREL(ETL_Rtn!$C140:$C199,ETL_Rtn!N140:N199),"")</f>
        <v/>
      </c>
      <c r="U189" s="85" t="str">
        <f ca="1">IF(ISNUMBER(CORREL(ETL_Rtn!$C140:$C199,ETL_Rtn!O140:O199)),CORREL(ETL_Rtn!$C140:$C199,ETL_Rtn!O140:O199),"")</f>
        <v/>
      </c>
      <c r="V189" s="85" t="str">
        <f ca="1">IF(ISNUMBER(CORREL(ETL_Rtn!$C140:$C199,ETL_Rtn!P140:P199)),CORREL(ETL_Rtn!$C140:$C199,ETL_Rtn!P140:P199),"")</f>
        <v/>
      </c>
      <c r="W189" s="85" t="str">
        <f ca="1">IF(ISNUMBER(CORREL(ETL_Rtn!$C140:$C199,ETL_Rtn!Q140:Q199)),CORREL(ETL_Rtn!$C140:$C199,ETL_Rtn!Q140:Q199),"")</f>
        <v/>
      </c>
      <c r="X189" s="85" t="str">
        <f ca="1">IF(ISNUMBER(CORREL(ETL_Rtn!$C140:$C199,ETL_Rtn!R140:R199)),CORREL(ETL_Rtn!$C140:$C199,ETL_Rtn!R140:R199),"")</f>
        <v/>
      </c>
      <c r="Y189" s="85" t="str">
        <f ca="1">IF(ISNUMBER(CORREL(ETL_Rtn!$C140:$C199,ETL_Rtn!S140:S199)),CORREL(ETL_Rtn!$C140:$C199,ETL_Rtn!S140:S199),"")</f>
        <v/>
      </c>
      <c r="Z189" s="85" t="str">
        <f ca="1">IF(ISNUMBER(CORREL(ETL_Rtn!$C140:$C199,ETL_Rtn!T140:T199)),CORREL(ETL_Rtn!$C140:$C199,ETL_Rtn!T140:T199),"")</f>
        <v/>
      </c>
      <c r="AA189" s="85" t="str">
        <f ca="1">IF(ISNUMBER(CORREL(ETL_Rtn!$C140:$C199,ETL_Rtn!U140:U199)),CORREL(ETL_Rtn!$C140:$C199,ETL_Rtn!U140:U199),"")</f>
        <v/>
      </c>
      <c r="AB189" s="85" t="str">
        <f ca="1">IF(ISNUMBER(CORREL(ETL_Rtn!$C140:$C199,ETL_Rtn!V140:V199)),CORREL(ETL_Rtn!$C140:$C199,ETL_Rtn!V140:V199),"")</f>
        <v/>
      </c>
      <c r="AC189" s="85" t="str">
        <f ca="1">IF(ISNUMBER(CORREL(ETL_Rtn!$C140:$C199,ETL_Rtn!W140:W199)),CORREL(ETL_Rtn!$C140:$C199,ETL_Rtn!W140:W199),"")</f>
        <v/>
      </c>
      <c r="AD189" s="85" t="str">
        <f ca="1">IF(ISNUMBER(CORREL(ETL_Rtn!$C140:$C199,ETL_Rtn!X140:X199)),CORREL(ETL_Rtn!$C140:$C199,ETL_Rtn!X140:X199),"")</f>
        <v/>
      </c>
      <c r="AE189" s="85" t="str">
        <f ca="1">IF(ISNUMBER(CORREL(ETL_Rtn!$C140:$C199,ETL_Rtn!Y140:Y199)),CORREL(ETL_Rtn!$C140:$C199,ETL_Rtn!Y140:Y199),"")</f>
        <v/>
      </c>
      <c r="AF189" s="85" t="str">
        <f ca="1">IF(ISNUMBER(CORREL(ETL_Rtn!$C140:$C199,ETL_Rtn!Z140:Z199)),CORREL(ETL_Rtn!$C140:$C199,ETL_Rtn!Z140:Z199),"")</f>
        <v/>
      </c>
      <c r="AG189" s="85" t="str">
        <f ca="1">IF(ISNUMBER(CORREL(ETL_Rtn!$C140:$C199,ETL_Rtn!AA140:AA199)),CORREL(ETL_Rtn!$C140:$C199,ETL_Rtn!AA140:AA199),"")</f>
        <v/>
      </c>
      <c r="AH189" s="85" t="str">
        <f ca="1">IF(ISNUMBER(CORREL(ETL_Rtn!$C140:$C199,ETL_Rtn!AB140:AB199)),CORREL(ETL_Rtn!$C140:$C199,ETL_Rtn!AB140:AB199),"")</f>
        <v/>
      </c>
      <c r="AI189" s="85" t="str">
        <f ca="1">IF(ISNUMBER(CORREL(ETL_Rtn!$C140:$C199,ETL_Rtn!AC140:AC199)),CORREL(ETL_Rtn!$C140:$C199,ETL_Rtn!AC140:AC199),"")</f>
        <v/>
      </c>
      <c r="AJ189" s="85" t="str">
        <f ca="1">IF(ISNUMBER(CORREL(ETL_Rtn!$C140:$C199,ETL_Rtn!AD140:AD199)),CORREL(ETL_Rtn!$C140:$C199,ETL_Rtn!AD140:AD199),"")</f>
        <v/>
      </c>
      <c r="AK189" s="85" t="str">
        <f ca="1">IF(ISNUMBER(CORREL(ETL_Rtn!$C140:$C199,ETL_Rtn!AE140:AE199)),CORREL(ETL_Rtn!$C140:$C199,ETL_Rtn!AE140:AE199),"")</f>
        <v/>
      </c>
      <c r="AL189" s="85" t="str">
        <f ca="1">IF(ISNUMBER(CORREL(ETL_Rtn!$C140:$C199,ETL_Rtn!AF140:AF199)),CORREL(ETL_Rtn!$C140:$C199,ETL_Rtn!AF140:AF199),"")</f>
        <v/>
      </c>
      <c r="AM189" s="85" t="str">
        <f ca="1">IF(ISNUMBER(CORREL(ETL_Rtn!$C140:$C199,ETL_Rtn!AG140:AG199)),CORREL(ETL_Rtn!$C140:$C199,ETL_Rtn!AG140:AG199),"")</f>
        <v/>
      </c>
      <c r="AN189" s="85" t="str">
        <f ca="1">IF(ISNUMBER(CORREL(ETL_Rtn!$C140:$C199,ETL_Rtn!AH140:AH199)),CORREL(ETL_Rtn!$C140:$C199,ETL_Rtn!AH140:AH199),"")</f>
        <v/>
      </c>
      <c r="AO189" s="85" t="str">
        <f ca="1">IF(ISNUMBER(CORREL(ETL_Rtn!$C140:$C199,ETL_Rtn!AI140:AI199)),CORREL(ETL_Rtn!$C140:$C199,ETL_Rtn!AI140:AI199),"")</f>
        <v/>
      </c>
      <c r="AP189" s="85" t="str">
        <f ca="1">IF(ISNUMBER(CORREL(ETL_Rtn!$C140:$C199,ETL_Rtn!AJ140:AJ199)),CORREL(ETL_Rtn!$C140:$C199,ETL_Rtn!AJ140:AJ199),"")</f>
        <v/>
      </c>
      <c r="AQ189" s="85" t="str">
        <f ca="1">IF(ISNUMBER(CORREL(ETL_Rtn!$C140:$C199,ETL_Rtn!AK140:AK199)),CORREL(ETL_Rtn!$C140:$C199,ETL_Rtn!AK140:AK199),"")</f>
        <v/>
      </c>
      <c r="AR189" s="85" t="str">
        <f ca="1">IF(ISNUMBER(CORREL(ETL_Rtn!$C140:$C199,ETL_Rtn!AL140:AL199)),CORREL(ETL_Rtn!$C140:$C199,ETL_Rtn!AL140:AL199),"")</f>
        <v/>
      </c>
      <c r="AS189" s="85" t="str">
        <f ca="1">IF(ISNUMBER(CORREL(ETL_Rtn!$C140:$C199,ETL_Rtn!AM140:AM199)),CORREL(ETL_Rtn!$C140:$C199,ETL_Rtn!AM140:AM199),"")</f>
        <v/>
      </c>
      <c r="AT189" s="85" t="str">
        <f ca="1">IF(ISNUMBER(CORREL(ETL_Rtn!$C140:$C199,ETL_Rtn!AN140:AN199)),CORREL(ETL_Rtn!$C140:$C199,ETL_Rtn!AN140:AN199),"")</f>
        <v/>
      </c>
      <c r="AU189" s="85" t="str">
        <f ca="1">IF(ISNUMBER(CORREL(ETL_Rtn!$C140:$C199,ETL_Rtn!AO140:AO199)),CORREL(ETL_Rtn!$C140:$C199,ETL_Rtn!AO140:AO199),"")</f>
        <v/>
      </c>
      <c r="AV189" s="85" t="str">
        <f ca="1">IF(ISNUMBER(CORREL(ETL_Rtn!$C140:$C199,ETL_Rtn!AP140:AP199)),CORREL(ETL_Rtn!$C140:$C199,ETL_Rtn!AP140:AP199),"")</f>
        <v/>
      </c>
      <c r="AW189" s="85" t="str">
        <f ca="1">IF(ISNUMBER(CORREL(ETL_Rtn!$C140:$C199,ETL_Rtn!AQ140:AQ199)),CORREL(ETL_Rtn!$C140:$C199,ETL_Rtn!AQ140:AQ199),"")</f>
        <v/>
      </c>
      <c r="AX189" s="85" t="str">
        <f ca="1">IF(ISNUMBER(CORREL(ETL_Rtn!$C140:$C199,ETL_Rtn!AR140:AR199)),CORREL(ETL_Rtn!$C140:$C199,ETL_Rtn!AR140:AR199),"")</f>
        <v/>
      </c>
      <c r="AY189" s="85" t="str">
        <f ca="1">IF(ISNUMBER(CORREL(ETL_Rtn!$C140:$C199,ETL_Rtn!AS140:AS199)),CORREL(ETL_Rtn!$C140:$C199,ETL_Rtn!AS140:AS199),"")</f>
        <v/>
      </c>
      <c r="AZ189" s="85" t="str">
        <f ca="1">IF(ISNUMBER(CORREL(ETL_Rtn!$C140:$C199,ETL_Rtn!AT140:AT199)),CORREL(ETL_Rtn!$C140:$C199,ETL_Rtn!AT140:AT199),"")</f>
        <v/>
      </c>
      <c r="BA189" s="85" t="str">
        <f ca="1">IF(ISNUMBER(CORREL(ETL_Rtn!$C140:$C199,ETL_Rtn!AU140:AU199)),CORREL(ETL_Rtn!$C140:$C199,ETL_Rtn!AU140:AU199),"")</f>
        <v/>
      </c>
      <c r="BB189" s="85" t="str">
        <f ca="1">IF(ISNUMBER(CORREL(ETL_Rtn!$C140:$C199,ETL_Rtn!AV140:AV199)),CORREL(ETL_Rtn!$C140:$C199,ETL_Rtn!AV140:AV199),"")</f>
        <v/>
      </c>
      <c r="BC189" s="85" t="str">
        <f ca="1">IF(ISNUMBER(CORREL(ETL_Rtn!$C140:$C199,ETL_Rtn!AW140:AW199)),CORREL(ETL_Rtn!$C140:$C199,ETL_Rtn!AW140:AW199),"")</f>
        <v/>
      </c>
      <c r="BD189" s="85" t="str">
        <f ca="1">IF(ISNUMBER(CORREL(ETL_Rtn!$C140:$C199,ETL_Rtn!AX140:AX199)),CORREL(ETL_Rtn!$C140:$C199,ETL_Rtn!AX140:AX199),"")</f>
        <v/>
      </c>
      <c r="BE189" s="85" t="str">
        <f ca="1">IF(ISNUMBER(CORREL(ETL_Rtn!$C140:$C199,ETL_Rtn!AY140:AY199)),CORREL(ETL_Rtn!$C140:$C199,ETL_Rtn!AY140:AY199),"")</f>
        <v/>
      </c>
      <c r="BF189" s="85" t="str">
        <f ca="1">IF(ISNUMBER(CORREL(ETL_Rtn!$C140:$C199,ETL_Rtn!AZ140:AZ199)),CORREL(ETL_Rtn!$C140:$C199,ETL_Rtn!AZ140:AZ199),"")</f>
        <v/>
      </c>
      <c r="BG189" s="85" t="str">
        <f ca="1">IF(ISNUMBER(CORREL(ETL_Rtn!$C140:$C199,ETL_Rtn!BA140:BA199)),CORREL(ETL_Rtn!$C140:$C199,ETL_Rtn!BA140:BA199),"")</f>
        <v/>
      </c>
      <c r="BH189" s="85" t="str">
        <f ca="1">IF(ISNUMBER(CORREL(ETL_Rtn!$C140:$C199,ETL_Rtn!BB140:BB199)),CORREL(ETL_Rtn!$C140:$C199,ETL_Rtn!BB140:BB199),"")</f>
        <v/>
      </c>
      <c r="BI189" s="85" t="str">
        <f ca="1">IF(ISNUMBER(CORREL(ETL_Rtn!$C140:$C199,ETL_Rtn!BC140:BC199)),CORREL(ETL_Rtn!$C140:$C199,ETL_Rtn!BC140:BC199),"")</f>
        <v/>
      </c>
      <c r="BJ189" s="85" t="str">
        <f ca="1">IF(ISNUMBER(CORREL(ETL_Rtn!$C140:$C199,ETL_Rtn!BD140:BD199)),CORREL(ETL_Rtn!$C140:$C199,ETL_Rtn!BD140:BD199),"")</f>
        <v/>
      </c>
      <c r="BK189" s="85" t="str">
        <f ca="1">IF(ISNUMBER(CORREL(ETL_Rtn!$C140:$C199,ETL_Rtn!BE140:BE199)),CORREL(ETL_Rtn!$C140:$C199,ETL_Rtn!BE140:BE199),"")</f>
        <v/>
      </c>
      <c r="BL189" s="85" t="str">
        <f ca="1">IF(ISNUMBER(CORREL(ETL_Rtn!$C140:$C199,ETL_Rtn!BF140:BF199)),CORREL(ETL_Rtn!$C140:$C199,ETL_Rtn!BF140:BF199),"")</f>
        <v/>
      </c>
      <c r="BM189" s="85" t="str">
        <f ca="1">IF(ISNUMBER(CORREL(ETL_Rtn!$C140:$C199,ETL_Rtn!BG140:BG199)),CORREL(ETL_Rtn!$C140:$C199,ETL_Rtn!BG140:BG199),"")</f>
        <v/>
      </c>
      <c r="BN189" s="85" t="str">
        <f ca="1">IF(ISNUMBER(CORREL(ETL_Rtn!$C140:$C199,ETL_Rtn!BH140:BH199)),CORREL(ETL_Rtn!$C140:$C199,ETL_Rtn!BH140:BH199),"")</f>
        <v/>
      </c>
      <c r="BO189" s="85" t="str">
        <f ca="1">IF(ISNUMBER(CORREL(ETL_Rtn!$C140:$C199,ETL_Rtn!BI140:BI199)),CORREL(ETL_Rtn!$C140:$C199,ETL_Rtn!BI140:BI199),"")</f>
        <v/>
      </c>
      <c r="BP189" s="85" t="str">
        <f ca="1">IF(ISNUMBER(CORREL(ETL_Rtn!$C140:$C199,ETL_Rtn!BJ140:BJ199)),CORREL(ETL_Rtn!$C140:$C199,ETL_Rtn!BJ140:BJ199),"")</f>
        <v/>
      </c>
      <c r="BQ189" s="85" t="str">
        <f ca="1">IF(ISNUMBER(CORREL(ETL_Rtn!$C140:$C199,ETL_Rtn!BK140:BK199)),CORREL(ETL_Rtn!$C140:$C199,ETL_Rtn!BK140:BK199),"")</f>
        <v/>
      </c>
      <c r="BR189" s="85" t="str">
        <f ca="1">IF(ISNUMBER(CORREL(ETL_Rtn!$C140:$C199,ETL_Rtn!BL140:BL199)),CORREL(ETL_Rtn!$C140:$C199,ETL_Rtn!BL140:BL199),"")</f>
        <v/>
      </c>
      <c r="BS189" s="85" t="str">
        <f ca="1">IF(ISNUMBER(CORREL(ETL_Rtn!$C140:$C199,ETL_Rtn!BM140:BM199)),CORREL(ETL_Rtn!$C140:$C199,ETL_Rtn!BM140:BM199),"")</f>
        <v/>
      </c>
      <c r="BT189" s="85" t="str">
        <f ca="1">IF(ISNUMBER(CORREL(ETL_Rtn!$C140:$C199,ETL_Rtn!BN140:BN199)),CORREL(ETL_Rtn!$C140:$C199,ETL_Rtn!BN140:BN199),"")</f>
        <v/>
      </c>
      <c r="BU189" s="85" t="str">
        <f ca="1">IF(ISNUMBER(CORREL(ETL_Rtn!$C140:$C199,ETL_Rtn!BO140:BO199)),CORREL(ETL_Rtn!$C140:$C199,ETL_Rtn!BO140:BO199),"")</f>
        <v/>
      </c>
      <c r="BV189" s="85" t="str">
        <f ca="1">IF(ISNUMBER(CORREL(ETL_Rtn!$C140:$C199,ETL_Rtn!BP140:BP199)),CORREL(ETL_Rtn!$C140:$C199,ETL_Rtn!BP140:BP199),"")</f>
        <v/>
      </c>
      <c r="BW189" s="85" t="str">
        <f ca="1">IF(ISNUMBER(CORREL(ETL_Rtn!$C140:$C199,ETL_Rtn!BQ140:BQ199)),CORREL(ETL_Rtn!$C140:$C199,ETL_Rtn!BQ140:BQ199),"")</f>
        <v/>
      </c>
      <c r="BY189" s="85" t="str">
        <f ca="1">VLOOKUP($E189,ETL_Price!$B$5:$CB$187,Main!BY$51,0)</f>
        <v/>
      </c>
      <c r="BZ189" s="85" t="str">
        <f ca="1">VLOOKUP($E189,ETL_Price!$B$5:$CB$187,Main!BZ$51,0)</f>
        <v/>
      </c>
      <c r="CA189" s="85" t="str">
        <f ca="1">VLOOKUP($E189,ETL_Price!$B$5:$CB$187,Main!CA$51,0)</f>
        <v/>
      </c>
      <c r="CB189" s="85" t="str">
        <f ca="1">VLOOKUP($E189,ETL_Price!$B$5:$CB$187,Main!CB$51,0)</f>
        <v/>
      </c>
      <c r="CC189" s="85" t="str">
        <f ca="1">VLOOKUP($E189,ETL_Price!$B$5:$CB$187,Main!CC$51,0)</f>
        <v/>
      </c>
      <c r="CD189" s="85" t="str">
        <f ca="1">VLOOKUP($E189,ETL_Price!$B$5:$CB$187,Main!CD$51,0)</f>
        <v/>
      </c>
      <c r="CE189" s="85" t="str">
        <f ca="1">VLOOKUP($E189,ETL_Price!$B$5:$CB$187,Main!CE$51,0)</f>
        <v/>
      </c>
      <c r="CF189" s="85" t="str">
        <f ca="1">VLOOKUP($E189,ETL_Price!$B$5:$CB$187,Main!CF$51,0)</f>
        <v/>
      </c>
      <c r="CG189" s="85" t="str">
        <f ca="1">VLOOKUP($E189,ETL_Price!$B$5:$CB$187,Main!CG$51,0)</f>
        <v/>
      </c>
      <c r="CH189" s="85" t="str">
        <f ca="1">VLOOKUP($E189,ETL_Price!$B$5:$CB$187,Main!CH$51,0)</f>
        <v/>
      </c>
      <c r="CI189" s="85" t="str">
        <f ca="1">VLOOKUP($E189,ETL_Price!$B$5:$CB$187,Main!CI$51,0)</f>
        <v/>
      </c>
      <c r="CJ189" s="85" t="str">
        <f ca="1">VLOOKUP($E189,ETL_Price!$B$5:$CB$187,Main!CJ$51,0)</f>
        <v/>
      </c>
      <c r="CK189" s="85" t="str">
        <f ca="1">VLOOKUP($E189,ETL_Price!$B$5:$CB$187,Main!CK$51,0)</f>
        <v/>
      </c>
      <c r="CL189" s="85" t="str">
        <f ca="1">VLOOKUP($E189,ETL_Price!$B$5:$CB$187,Main!CL$51,0)</f>
        <v/>
      </c>
      <c r="CM189" s="85" t="str">
        <f ca="1">VLOOKUP($E189,ETL_Price!$B$5:$CB$187,Main!CM$51,0)</f>
        <v/>
      </c>
      <c r="CN189" s="85" t="str">
        <f ca="1">VLOOKUP($E189,ETL_Price!$B$5:$CB$187,Main!CN$51,0)</f>
        <v/>
      </c>
      <c r="CO189" s="85" t="str">
        <f ca="1">VLOOKUP($E189,ETL_Price!$B$5:$CB$187,Main!CO$51,0)</f>
        <v/>
      </c>
      <c r="CP189" s="85" t="str">
        <f ca="1">VLOOKUP($E189,ETL_Price!$B$5:$CB$187,Main!CP$51,0)</f>
        <v/>
      </c>
      <c r="CQ189" s="85" t="str">
        <f ca="1">VLOOKUP($E189,ETL_Price!$B$5:$CB$187,Main!CQ$51,0)</f>
        <v/>
      </c>
      <c r="CR189" s="85" t="str">
        <f ca="1">VLOOKUP($E189,ETL_Price!$B$5:$CB$187,Main!CR$51,0)</f>
        <v/>
      </c>
      <c r="CS189" s="85" t="str">
        <f ca="1">VLOOKUP($E189,ETL_Price!$B$5:$CB$187,Main!CS$51,0)</f>
        <v/>
      </c>
      <c r="CT189" s="85" t="str">
        <f ca="1">VLOOKUP($E189,ETL_Price!$B$5:$CB$187,Main!CT$51,0)</f>
        <v/>
      </c>
      <c r="CU189" s="85" t="str">
        <f ca="1">VLOOKUP($E189,ETL_Price!$B$5:$CB$187,Main!CU$51,0)</f>
        <v/>
      </c>
      <c r="CV189" s="85" t="str">
        <f ca="1">VLOOKUP($E189,ETL_Price!$B$5:$CB$187,Main!CV$51,0)</f>
        <v/>
      </c>
      <c r="CW189" s="85" t="str">
        <f ca="1">VLOOKUP($E189,ETL_Price!$B$5:$CB$187,Main!CW$51,0)</f>
        <v/>
      </c>
      <c r="CX189" s="85" t="str">
        <f ca="1">VLOOKUP($E189,ETL_Price!$B$5:$CB$187,Main!CX$51,0)</f>
        <v/>
      </c>
      <c r="CY189" s="85" t="str">
        <f ca="1">VLOOKUP($E189,ETL_Price!$B$5:$CB$187,Main!CY$51,0)</f>
        <v/>
      </c>
      <c r="CZ189" s="85" t="str">
        <f ca="1">VLOOKUP($E189,ETL_Price!$B$5:$CB$187,Main!CZ$51,0)</f>
        <v/>
      </c>
      <c r="DA189" s="85" t="str">
        <f ca="1">VLOOKUP($E189,ETL_Price!$B$5:$CB$187,Main!DA$51,0)</f>
        <v/>
      </c>
      <c r="DB189" s="85" t="str">
        <f ca="1">VLOOKUP($E189,ETL_Price!$B$5:$CB$187,Main!DB$51,0)</f>
        <v/>
      </c>
      <c r="DC189" s="85" t="str">
        <f ca="1">VLOOKUP($E189,ETL_Price!$B$5:$CB$187,Main!DC$51,0)</f>
        <v/>
      </c>
      <c r="DD189" s="85" t="str">
        <f ca="1">VLOOKUP($E189,ETL_Price!$B$5:$CB$187,Main!DD$51,0)</f>
        <v/>
      </c>
      <c r="DE189" s="85" t="str">
        <f ca="1">VLOOKUP($E189,ETL_Price!$B$5:$CB$187,Main!DE$51,0)</f>
        <v/>
      </c>
      <c r="DF189" s="85" t="str">
        <f ca="1">VLOOKUP($E189,ETL_Price!$B$5:$CB$187,Main!DF$51,0)</f>
        <v/>
      </c>
      <c r="DG189" s="85" t="str">
        <f ca="1">VLOOKUP($E189,ETL_Price!$B$5:$CB$187,Main!DG$51,0)</f>
        <v/>
      </c>
      <c r="DH189" s="85" t="str">
        <f ca="1">VLOOKUP($E189,ETL_Price!$B$5:$CB$187,Main!DH$51,0)</f>
        <v/>
      </c>
      <c r="DI189" s="85" t="str">
        <f ca="1">VLOOKUP($E189,ETL_Price!$B$5:$CB$187,Main!DI$51,0)</f>
        <v/>
      </c>
      <c r="DJ189" s="85" t="str">
        <f ca="1">VLOOKUP($E189,ETL_Price!$B$5:$CB$187,Main!DJ$51,0)</f>
        <v/>
      </c>
      <c r="DK189" s="85" t="str">
        <f ca="1">VLOOKUP($E189,ETL_Price!$B$5:$CB$187,Main!DK$51,0)</f>
        <v/>
      </c>
      <c r="DL189" s="85" t="str">
        <f ca="1">VLOOKUP($E189,ETL_Price!$B$5:$CB$187,Main!DL$51,0)</f>
        <v/>
      </c>
      <c r="DM189" s="85" t="str">
        <f ca="1">VLOOKUP($E189,ETL_Price!$B$5:$CB$187,Main!DM$51,0)</f>
        <v/>
      </c>
      <c r="DN189" s="85" t="str">
        <f ca="1">VLOOKUP($E189,ETL_Price!$B$5:$CB$187,Main!DN$51,0)</f>
        <v/>
      </c>
      <c r="DO189" s="85" t="str">
        <f ca="1">VLOOKUP($E189,ETL_Price!$B$5:$CB$187,Main!DO$51,0)</f>
        <v/>
      </c>
      <c r="DP189" s="85" t="str">
        <f ca="1">VLOOKUP($E189,ETL_Price!$B$5:$CB$187,Main!DP$51,0)</f>
        <v/>
      </c>
      <c r="DQ189" s="85" t="str">
        <f ca="1">VLOOKUP($E189,ETL_Price!$B$5:$CB$187,Main!DQ$51,0)</f>
        <v/>
      </c>
      <c r="DR189" s="85" t="str">
        <f ca="1">VLOOKUP($E189,ETL_Price!$B$5:$CB$187,Main!DR$51,0)</f>
        <v/>
      </c>
      <c r="DS189" s="85" t="str">
        <f ca="1">VLOOKUP($E189,ETL_Price!$B$5:$CB$187,Main!DS$51,0)</f>
        <v/>
      </c>
      <c r="DT189" s="85" t="str">
        <f ca="1">VLOOKUP($E189,ETL_Price!$B$5:$CB$187,Main!DT$51,0)</f>
        <v/>
      </c>
      <c r="DU189" s="85" t="str">
        <f ca="1">VLOOKUP($E189,ETL_Price!$B$5:$CB$187,Main!DU$51,0)</f>
        <v/>
      </c>
      <c r="DV189" s="85" t="str">
        <f ca="1">VLOOKUP($E189,ETL_Price!$B$5:$CB$187,Main!DV$51,0)</f>
        <v/>
      </c>
      <c r="DW189" s="85" t="str">
        <f ca="1">VLOOKUP($E189,ETL_Price!$B$5:$CB$187,Main!DW$51,0)</f>
        <v/>
      </c>
      <c r="DX189" s="85" t="str">
        <f ca="1">VLOOKUP($E189,ETL_Price!$B$5:$CB$187,Main!DX$51,0)</f>
        <v/>
      </c>
      <c r="DY189" s="85" t="str">
        <f ca="1">VLOOKUP($E189,ETL_Price!$B$5:$CB$187,Main!DY$51,0)</f>
        <v/>
      </c>
      <c r="DZ189" s="85" t="str">
        <f ca="1">VLOOKUP($E189,ETL_Price!$B$5:$CB$187,Main!DZ$51,0)</f>
        <v/>
      </c>
      <c r="EA189" s="85" t="str">
        <f ca="1">VLOOKUP($E189,ETL_Price!$B$5:$CB$187,Main!EA$51,0)</f>
        <v/>
      </c>
      <c r="EB189" s="85" t="str">
        <f ca="1">VLOOKUP($E189,ETL_Price!$B$5:$CB$187,Main!EB$51,0)</f>
        <v/>
      </c>
      <c r="EC189" s="85" t="str">
        <f ca="1">VLOOKUP($E189,ETL_Price!$B$5:$CB$187,Main!EC$51,0)</f>
        <v/>
      </c>
      <c r="ED189" s="85" t="str">
        <f ca="1">VLOOKUP($E189,ETL_Price!$B$5:$CB$187,Main!ED$51,0)</f>
        <v/>
      </c>
      <c r="EE189" s="85" t="str">
        <f ca="1">VLOOKUP($E189,ETL_Price!$B$5:$CB$187,Main!EE$51,0)</f>
        <v/>
      </c>
      <c r="EF189" s="85" t="str">
        <f ca="1">VLOOKUP($E189,ETL_Price!$B$5:$CB$187,Main!EF$51,0)</f>
        <v/>
      </c>
      <c r="EG189" s="85" t="str">
        <f ca="1">VLOOKUP($E189,ETL_Price!$B$5:$CB$187,Main!EG$51,0)</f>
        <v/>
      </c>
      <c r="EH189" s="85" t="str">
        <f ca="1">VLOOKUP($E189,ETL_Price!$B$5:$CB$187,Main!EH$51,0)</f>
        <v/>
      </c>
      <c r="EI189" s="85" t="str">
        <f ca="1">VLOOKUP($E189,ETL_Price!$B$5:$CB$187,Main!EI$51,0)</f>
        <v/>
      </c>
      <c r="EJ189" s="85" t="str">
        <f ca="1">VLOOKUP($E189,ETL_Price!$B$5:$CB$187,Main!EJ$51,0)</f>
        <v/>
      </c>
      <c r="EK189" s="85" t="str">
        <f ca="1">VLOOKUP($E189,ETL_Price!$B$5:$CB$187,Main!EK$51,0)</f>
        <v/>
      </c>
    </row>
    <row r="190" spans="3:141">
      <c r="E190" s="119" t="str">
        <f>IF(ISNUMBER(Equities!$C142),Equities!B142,"")</f>
        <v/>
      </c>
      <c r="F190" s="120" t="str">
        <f ca="1">IF(ISNUMBER(OFFSET(INDIRECT($F$50),Main!$D190,1)),OFFSET(INDIRECT($F$50),Main!$D190,1)/100,"")</f>
        <v/>
      </c>
      <c r="G190" s="120" t="str">
        <f ca="1">IF(ISNUMBER(VLOOKUP($E190,ETL_Price!$B$5:$DV$187,G$50,0)),VLOOKUP($E190,ETL_Price!$B$5:$DV$187,G$50,0)/100,"")</f>
        <v/>
      </c>
      <c r="H190" s="120" t="str">
        <f ca="1">IF(ISNUMBER(VLOOKUP($E190,ETL_Price!$B$5:$DV$187,H$50,0)),VLOOKUP($E190,ETL_Price!$B$5:$DV$187,H$50,0)/100,"")</f>
        <v/>
      </c>
      <c r="I190" s="120" t="str">
        <f ca="1">IF(ISNUMBER(VLOOKUP($E190,ETL_Price!$B$5:$DV$187,I$50,0)),VLOOKUP($E190,ETL_Price!$B$5:$DV$187,I$50,0)/100,"")</f>
        <v/>
      </c>
      <c r="K190" s="85" t="str">
        <f ca="1">IF(ISNUMBER(CORREL(ETL_Rtn!$C141:$C200,ETL_Rtn!E141:E200)),CORREL(ETL_Rtn!$C141:$C200,ETL_Rtn!E141:E200),"")</f>
        <v/>
      </c>
      <c r="L190" s="85" t="str">
        <f ca="1">IF(ISNUMBER(CORREL(ETL_Rtn!$C141:$C200,ETL_Rtn!F141:F200)),CORREL(ETL_Rtn!$C141:$C200,ETL_Rtn!F141:F200),"")</f>
        <v/>
      </c>
      <c r="M190" s="85" t="str">
        <f ca="1">IF(ISNUMBER(CORREL(ETL_Rtn!$C141:$C200,ETL_Rtn!G141:G200)),CORREL(ETL_Rtn!$C141:$C200,ETL_Rtn!G141:G200),"")</f>
        <v/>
      </c>
      <c r="N190" s="85" t="str">
        <f ca="1">IF(ISNUMBER(CORREL(ETL_Rtn!$C141:$C200,ETL_Rtn!H141:H200)),CORREL(ETL_Rtn!$C141:$C200,ETL_Rtn!H141:H200),"")</f>
        <v/>
      </c>
      <c r="O190" s="85" t="str">
        <f ca="1">IF(ISNUMBER(CORREL(ETL_Rtn!$C141:$C200,ETL_Rtn!I141:I200)),CORREL(ETL_Rtn!$C141:$C200,ETL_Rtn!I141:I200),"")</f>
        <v/>
      </c>
      <c r="P190" s="85" t="str">
        <f ca="1">IF(ISNUMBER(CORREL(ETL_Rtn!$C141:$C200,ETL_Rtn!J141:J200)),CORREL(ETL_Rtn!$C141:$C200,ETL_Rtn!J141:J200),"")</f>
        <v/>
      </c>
      <c r="Q190" s="85" t="str">
        <f ca="1">IF(ISNUMBER(CORREL(ETL_Rtn!$C141:$C200,ETL_Rtn!K141:K200)),CORREL(ETL_Rtn!$C141:$C200,ETL_Rtn!K141:K200),"")</f>
        <v/>
      </c>
      <c r="R190" s="85" t="str">
        <f ca="1">IF(ISNUMBER(CORREL(ETL_Rtn!$C141:$C200,ETL_Rtn!L141:L200)),CORREL(ETL_Rtn!$C141:$C200,ETL_Rtn!L141:L200),"")</f>
        <v/>
      </c>
      <c r="S190" s="85" t="str">
        <f ca="1">IF(ISNUMBER(CORREL(ETL_Rtn!$C141:$C200,ETL_Rtn!M141:M200)),CORREL(ETL_Rtn!$C141:$C200,ETL_Rtn!M141:M200),"")</f>
        <v/>
      </c>
      <c r="T190" s="85" t="str">
        <f ca="1">IF(ISNUMBER(CORREL(ETL_Rtn!$C141:$C200,ETL_Rtn!N141:N200)),CORREL(ETL_Rtn!$C141:$C200,ETL_Rtn!N141:N200),"")</f>
        <v/>
      </c>
      <c r="U190" s="85" t="str">
        <f ca="1">IF(ISNUMBER(CORREL(ETL_Rtn!$C141:$C200,ETL_Rtn!O141:O200)),CORREL(ETL_Rtn!$C141:$C200,ETL_Rtn!O141:O200),"")</f>
        <v/>
      </c>
      <c r="V190" s="85" t="str">
        <f ca="1">IF(ISNUMBER(CORREL(ETL_Rtn!$C141:$C200,ETL_Rtn!P141:P200)),CORREL(ETL_Rtn!$C141:$C200,ETL_Rtn!P141:P200),"")</f>
        <v/>
      </c>
      <c r="W190" s="85" t="str">
        <f ca="1">IF(ISNUMBER(CORREL(ETL_Rtn!$C141:$C200,ETL_Rtn!Q141:Q200)),CORREL(ETL_Rtn!$C141:$C200,ETL_Rtn!Q141:Q200),"")</f>
        <v/>
      </c>
      <c r="X190" s="85" t="str">
        <f ca="1">IF(ISNUMBER(CORREL(ETL_Rtn!$C141:$C200,ETL_Rtn!R141:R200)),CORREL(ETL_Rtn!$C141:$C200,ETL_Rtn!R141:R200),"")</f>
        <v/>
      </c>
      <c r="Y190" s="85" t="str">
        <f ca="1">IF(ISNUMBER(CORREL(ETL_Rtn!$C141:$C200,ETL_Rtn!S141:S200)),CORREL(ETL_Rtn!$C141:$C200,ETL_Rtn!S141:S200),"")</f>
        <v/>
      </c>
      <c r="Z190" s="85" t="str">
        <f ca="1">IF(ISNUMBER(CORREL(ETL_Rtn!$C141:$C200,ETL_Rtn!T141:T200)),CORREL(ETL_Rtn!$C141:$C200,ETL_Rtn!T141:T200),"")</f>
        <v/>
      </c>
      <c r="AA190" s="85" t="str">
        <f ca="1">IF(ISNUMBER(CORREL(ETL_Rtn!$C141:$C200,ETL_Rtn!U141:U200)),CORREL(ETL_Rtn!$C141:$C200,ETL_Rtn!U141:U200),"")</f>
        <v/>
      </c>
      <c r="AB190" s="85" t="str">
        <f ca="1">IF(ISNUMBER(CORREL(ETL_Rtn!$C141:$C200,ETL_Rtn!V141:V200)),CORREL(ETL_Rtn!$C141:$C200,ETL_Rtn!V141:V200),"")</f>
        <v/>
      </c>
      <c r="AC190" s="85" t="str">
        <f ca="1">IF(ISNUMBER(CORREL(ETL_Rtn!$C141:$C200,ETL_Rtn!W141:W200)),CORREL(ETL_Rtn!$C141:$C200,ETL_Rtn!W141:W200),"")</f>
        <v/>
      </c>
      <c r="AD190" s="85" t="str">
        <f ca="1">IF(ISNUMBER(CORREL(ETL_Rtn!$C141:$C200,ETL_Rtn!X141:X200)),CORREL(ETL_Rtn!$C141:$C200,ETL_Rtn!X141:X200),"")</f>
        <v/>
      </c>
      <c r="AE190" s="85" t="str">
        <f ca="1">IF(ISNUMBER(CORREL(ETL_Rtn!$C141:$C200,ETL_Rtn!Y141:Y200)),CORREL(ETL_Rtn!$C141:$C200,ETL_Rtn!Y141:Y200),"")</f>
        <v/>
      </c>
      <c r="AF190" s="85" t="str">
        <f ca="1">IF(ISNUMBER(CORREL(ETL_Rtn!$C141:$C200,ETL_Rtn!Z141:Z200)),CORREL(ETL_Rtn!$C141:$C200,ETL_Rtn!Z141:Z200),"")</f>
        <v/>
      </c>
      <c r="AG190" s="85" t="str">
        <f ca="1">IF(ISNUMBER(CORREL(ETL_Rtn!$C141:$C200,ETL_Rtn!AA141:AA200)),CORREL(ETL_Rtn!$C141:$C200,ETL_Rtn!AA141:AA200),"")</f>
        <v/>
      </c>
      <c r="AH190" s="85" t="str">
        <f ca="1">IF(ISNUMBER(CORREL(ETL_Rtn!$C141:$C200,ETL_Rtn!AB141:AB200)),CORREL(ETL_Rtn!$C141:$C200,ETL_Rtn!AB141:AB200),"")</f>
        <v/>
      </c>
      <c r="AI190" s="85" t="str">
        <f ca="1">IF(ISNUMBER(CORREL(ETL_Rtn!$C141:$C200,ETL_Rtn!AC141:AC200)),CORREL(ETL_Rtn!$C141:$C200,ETL_Rtn!AC141:AC200),"")</f>
        <v/>
      </c>
      <c r="AJ190" s="85" t="str">
        <f ca="1">IF(ISNUMBER(CORREL(ETL_Rtn!$C141:$C200,ETL_Rtn!AD141:AD200)),CORREL(ETL_Rtn!$C141:$C200,ETL_Rtn!AD141:AD200),"")</f>
        <v/>
      </c>
      <c r="AK190" s="85" t="str">
        <f ca="1">IF(ISNUMBER(CORREL(ETL_Rtn!$C141:$C200,ETL_Rtn!AE141:AE200)),CORREL(ETL_Rtn!$C141:$C200,ETL_Rtn!AE141:AE200),"")</f>
        <v/>
      </c>
      <c r="AL190" s="85" t="str">
        <f ca="1">IF(ISNUMBER(CORREL(ETL_Rtn!$C141:$C200,ETL_Rtn!AF141:AF200)),CORREL(ETL_Rtn!$C141:$C200,ETL_Rtn!AF141:AF200),"")</f>
        <v/>
      </c>
      <c r="AM190" s="85" t="str">
        <f ca="1">IF(ISNUMBER(CORREL(ETL_Rtn!$C141:$C200,ETL_Rtn!AG141:AG200)),CORREL(ETL_Rtn!$C141:$C200,ETL_Rtn!AG141:AG200),"")</f>
        <v/>
      </c>
      <c r="AN190" s="85" t="str">
        <f ca="1">IF(ISNUMBER(CORREL(ETL_Rtn!$C141:$C200,ETL_Rtn!AH141:AH200)),CORREL(ETL_Rtn!$C141:$C200,ETL_Rtn!AH141:AH200),"")</f>
        <v/>
      </c>
      <c r="AO190" s="85" t="str">
        <f ca="1">IF(ISNUMBER(CORREL(ETL_Rtn!$C141:$C200,ETL_Rtn!AI141:AI200)),CORREL(ETL_Rtn!$C141:$C200,ETL_Rtn!AI141:AI200),"")</f>
        <v/>
      </c>
      <c r="AP190" s="85" t="str">
        <f ca="1">IF(ISNUMBER(CORREL(ETL_Rtn!$C141:$C200,ETL_Rtn!AJ141:AJ200)),CORREL(ETL_Rtn!$C141:$C200,ETL_Rtn!AJ141:AJ200),"")</f>
        <v/>
      </c>
      <c r="AQ190" s="85" t="str">
        <f ca="1">IF(ISNUMBER(CORREL(ETL_Rtn!$C141:$C200,ETL_Rtn!AK141:AK200)),CORREL(ETL_Rtn!$C141:$C200,ETL_Rtn!AK141:AK200),"")</f>
        <v/>
      </c>
      <c r="AR190" s="85" t="str">
        <f ca="1">IF(ISNUMBER(CORREL(ETL_Rtn!$C141:$C200,ETL_Rtn!AL141:AL200)),CORREL(ETL_Rtn!$C141:$C200,ETL_Rtn!AL141:AL200),"")</f>
        <v/>
      </c>
      <c r="AS190" s="85" t="str">
        <f ca="1">IF(ISNUMBER(CORREL(ETL_Rtn!$C141:$C200,ETL_Rtn!AM141:AM200)),CORREL(ETL_Rtn!$C141:$C200,ETL_Rtn!AM141:AM200),"")</f>
        <v/>
      </c>
      <c r="AT190" s="85" t="str">
        <f ca="1">IF(ISNUMBER(CORREL(ETL_Rtn!$C141:$C200,ETL_Rtn!AN141:AN200)),CORREL(ETL_Rtn!$C141:$C200,ETL_Rtn!AN141:AN200),"")</f>
        <v/>
      </c>
      <c r="AU190" s="85" t="str">
        <f ca="1">IF(ISNUMBER(CORREL(ETL_Rtn!$C141:$C200,ETL_Rtn!AO141:AO200)),CORREL(ETL_Rtn!$C141:$C200,ETL_Rtn!AO141:AO200),"")</f>
        <v/>
      </c>
      <c r="AV190" s="85" t="str">
        <f ca="1">IF(ISNUMBER(CORREL(ETL_Rtn!$C141:$C200,ETL_Rtn!AP141:AP200)),CORREL(ETL_Rtn!$C141:$C200,ETL_Rtn!AP141:AP200),"")</f>
        <v/>
      </c>
      <c r="AW190" s="85" t="str">
        <f ca="1">IF(ISNUMBER(CORREL(ETL_Rtn!$C141:$C200,ETL_Rtn!AQ141:AQ200)),CORREL(ETL_Rtn!$C141:$C200,ETL_Rtn!AQ141:AQ200),"")</f>
        <v/>
      </c>
      <c r="AX190" s="85" t="str">
        <f ca="1">IF(ISNUMBER(CORREL(ETL_Rtn!$C141:$C200,ETL_Rtn!AR141:AR200)),CORREL(ETL_Rtn!$C141:$C200,ETL_Rtn!AR141:AR200),"")</f>
        <v/>
      </c>
      <c r="AY190" s="85" t="str">
        <f ca="1">IF(ISNUMBER(CORREL(ETL_Rtn!$C141:$C200,ETL_Rtn!AS141:AS200)),CORREL(ETL_Rtn!$C141:$C200,ETL_Rtn!AS141:AS200),"")</f>
        <v/>
      </c>
      <c r="AZ190" s="85" t="str">
        <f ca="1">IF(ISNUMBER(CORREL(ETL_Rtn!$C141:$C200,ETL_Rtn!AT141:AT200)),CORREL(ETL_Rtn!$C141:$C200,ETL_Rtn!AT141:AT200),"")</f>
        <v/>
      </c>
      <c r="BA190" s="85" t="str">
        <f ca="1">IF(ISNUMBER(CORREL(ETL_Rtn!$C141:$C200,ETL_Rtn!AU141:AU200)),CORREL(ETL_Rtn!$C141:$C200,ETL_Rtn!AU141:AU200),"")</f>
        <v/>
      </c>
      <c r="BB190" s="85" t="str">
        <f ca="1">IF(ISNUMBER(CORREL(ETL_Rtn!$C141:$C200,ETL_Rtn!AV141:AV200)),CORREL(ETL_Rtn!$C141:$C200,ETL_Rtn!AV141:AV200),"")</f>
        <v/>
      </c>
      <c r="BC190" s="85" t="str">
        <f ca="1">IF(ISNUMBER(CORREL(ETL_Rtn!$C141:$C200,ETL_Rtn!AW141:AW200)),CORREL(ETL_Rtn!$C141:$C200,ETL_Rtn!AW141:AW200),"")</f>
        <v/>
      </c>
      <c r="BD190" s="85" t="str">
        <f ca="1">IF(ISNUMBER(CORREL(ETL_Rtn!$C141:$C200,ETL_Rtn!AX141:AX200)),CORREL(ETL_Rtn!$C141:$C200,ETL_Rtn!AX141:AX200),"")</f>
        <v/>
      </c>
      <c r="BE190" s="85" t="str">
        <f ca="1">IF(ISNUMBER(CORREL(ETL_Rtn!$C141:$C200,ETL_Rtn!AY141:AY200)),CORREL(ETL_Rtn!$C141:$C200,ETL_Rtn!AY141:AY200),"")</f>
        <v/>
      </c>
      <c r="BF190" s="85" t="str">
        <f ca="1">IF(ISNUMBER(CORREL(ETL_Rtn!$C141:$C200,ETL_Rtn!AZ141:AZ200)),CORREL(ETL_Rtn!$C141:$C200,ETL_Rtn!AZ141:AZ200),"")</f>
        <v/>
      </c>
      <c r="BG190" s="85" t="str">
        <f ca="1">IF(ISNUMBER(CORREL(ETL_Rtn!$C141:$C200,ETL_Rtn!BA141:BA200)),CORREL(ETL_Rtn!$C141:$C200,ETL_Rtn!BA141:BA200),"")</f>
        <v/>
      </c>
      <c r="BH190" s="85" t="str">
        <f ca="1">IF(ISNUMBER(CORREL(ETL_Rtn!$C141:$C200,ETL_Rtn!BB141:BB200)),CORREL(ETL_Rtn!$C141:$C200,ETL_Rtn!BB141:BB200),"")</f>
        <v/>
      </c>
      <c r="BI190" s="85" t="str">
        <f ca="1">IF(ISNUMBER(CORREL(ETL_Rtn!$C141:$C200,ETL_Rtn!BC141:BC200)),CORREL(ETL_Rtn!$C141:$C200,ETL_Rtn!BC141:BC200),"")</f>
        <v/>
      </c>
      <c r="BJ190" s="85" t="str">
        <f ca="1">IF(ISNUMBER(CORREL(ETL_Rtn!$C141:$C200,ETL_Rtn!BD141:BD200)),CORREL(ETL_Rtn!$C141:$C200,ETL_Rtn!BD141:BD200),"")</f>
        <v/>
      </c>
      <c r="BK190" s="85" t="str">
        <f ca="1">IF(ISNUMBER(CORREL(ETL_Rtn!$C141:$C200,ETL_Rtn!BE141:BE200)),CORREL(ETL_Rtn!$C141:$C200,ETL_Rtn!BE141:BE200),"")</f>
        <v/>
      </c>
      <c r="BL190" s="85" t="str">
        <f ca="1">IF(ISNUMBER(CORREL(ETL_Rtn!$C141:$C200,ETL_Rtn!BF141:BF200)),CORREL(ETL_Rtn!$C141:$C200,ETL_Rtn!BF141:BF200),"")</f>
        <v/>
      </c>
      <c r="BM190" s="85" t="str">
        <f ca="1">IF(ISNUMBER(CORREL(ETL_Rtn!$C141:$C200,ETL_Rtn!BG141:BG200)),CORREL(ETL_Rtn!$C141:$C200,ETL_Rtn!BG141:BG200),"")</f>
        <v/>
      </c>
      <c r="BN190" s="85" t="str">
        <f ca="1">IF(ISNUMBER(CORREL(ETL_Rtn!$C141:$C200,ETL_Rtn!BH141:BH200)),CORREL(ETL_Rtn!$C141:$C200,ETL_Rtn!BH141:BH200),"")</f>
        <v/>
      </c>
      <c r="BO190" s="85" t="str">
        <f ca="1">IF(ISNUMBER(CORREL(ETL_Rtn!$C141:$C200,ETL_Rtn!BI141:BI200)),CORREL(ETL_Rtn!$C141:$C200,ETL_Rtn!BI141:BI200),"")</f>
        <v/>
      </c>
      <c r="BP190" s="85" t="str">
        <f ca="1">IF(ISNUMBER(CORREL(ETL_Rtn!$C141:$C200,ETL_Rtn!BJ141:BJ200)),CORREL(ETL_Rtn!$C141:$C200,ETL_Rtn!BJ141:BJ200),"")</f>
        <v/>
      </c>
      <c r="BQ190" s="85" t="str">
        <f ca="1">IF(ISNUMBER(CORREL(ETL_Rtn!$C141:$C200,ETL_Rtn!BK141:BK200)),CORREL(ETL_Rtn!$C141:$C200,ETL_Rtn!BK141:BK200),"")</f>
        <v/>
      </c>
      <c r="BR190" s="85" t="str">
        <f ca="1">IF(ISNUMBER(CORREL(ETL_Rtn!$C141:$C200,ETL_Rtn!BL141:BL200)),CORREL(ETL_Rtn!$C141:$C200,ETL_Rtn!BL141:BL200),"")</f>
        <v/>
      </c>
      <c r="BS190" s="85" t="str">
        <f ca="1">IF(ISNUMBER(CORREL(ETL_Rtn!$C141:$C200,ETL_Rtn!BM141:BM200)),CORREL(ETL_Rtn!$C141:$C200,ETL_Rtn!BM141:BM200),"")</f>
        <v/>
      </c>
      <c r="BT190" s="85" t="str">
        <f ca="1">IF(ISNUMBER(CORREL(ETL_Rtn!$C141:$C200,ETL_Rtn!BN141:BN200)),CORREL(ETL_Rtn!$C141:$C200,ETL_Rtn!BN141:BN200),"")</f>
        <v/>
      </c>
      <c r="BU190" s="85" t="str">
        <f ca="1">IF(ISNUMBER(CORREL(ETL_Rtn!$C141:$C200,ETL_Rtn!BO141:BO200)),CORREL(ETL_Rtn!$C141:$C200,ETL_Rtn!BO141:BO200),"")</f>
        <v/>
      </c>
      <c r="BV190" s="85" t="str">
        <f ca="1">IF(ISNUMBER(CORREL(ETL_Rtn!$C141:$C200,ETL_Rtn!BP141:BP200)),CORREL(ETL_Rtn!$C141:$C200,ETL_Rtn!BP141:BP200),"")</f>
        <v/>
      </c>
      <c r="BW190" s="85" t="str">
        <f ca="1">IF(ISNUMBER(CORREL(ETL_Rtn!$C141:$C200,ETL_Rtn!BQ141:BQ200)),CORREL(ETL_Rtn!$C141:$C200,ETL_Rtn!BQ141:BQ200),"")</f>
        <v/>
      </c>
      <c r="BY190" s="85" t="str">
        <f ca="1">VLOOKUP($E190,ETL_Price!$B$5:$CB$187,Main!BY$51,0)</f>
        <v/>
      </c>
      <c r="BZ190" s="85" t="str">
        <f ca="1">VLOOKUP($E190,ETL_Price!$B$5:$CB$187,Main!BZ$51,0)</f>
        <v/>
      </c>
      <c r="CA190" s="85" t="str">
        <f ca="1">VLOOKUP($E190,ETL_Price!$B$5:$CB$187,Main!CA$51,0)</f>
        <v/>
      </c>
      <c r="CB190" s="85" t="str">
        <f ca="1">VLOOKUP($E190,ETL_Price!$B$5:$CB$187,Main!CB$51,0)</f>
        <v/>
      </c>
      <c r="CC190" s="85" t="str">
        <f ca="1">VLOOKUP($E190,ETL_Price!$B$5:$CB$187,Main!CC$51,0)</f>
        <v/>
      </c>
      <c r="CD190" s="85" t="str">
        <f ca="1">VLOOKUP($E190,ETL_Price!$B$5:$CB$187,Main!CD$51,0)</f>
        <v/>
      </c>
      <c r="CE190" s="85" t="str">
        <f ca="1">VLOOKUP($E190,ETL_Price!$B$5:$CB$187,Main!CE$51,0)</f>
        <v/>
      </c>
      <c r="CF190" s="85" t="str">
        <f ca="1">VLOOKUP($E190,ETL_Price!$B$5:$CB$187,Main!CF$51,0)</f>
        <v/>
      </c>
      <c r="CG190" s="85" t="str">
        <f ca="1">VLOOKUP($E190,ETL_Price!$B$5:$CB$187,Main!CG$51,0)</f>
        <v/>
      </c>
      <c r="CH190" s="85" t="str">
        <f ca="1">VLOOKUP($E190,ETL_Price!$B$5:$CB$187,Main!CH$51,0)</f>
        <v/>
      </c>
      <c r="CI190" s="85" t="str">
        <f ca="1">VLOOKUP($E190,ETL_Price!$B$5:$CB$187,Main!CI$51,0)</f>
        <v/>
      </c>
      <c r="CJ190" s="85" t="str">
        <f ca="1">VLOOKUP($E190,ETL_Price!$B$5:$CB$187,Main!CJ$51,0)</f>
        <v/>
      </c>
      <c r="CK190" s="85" t="str">
        <f ca="1">VLOOKUP($E190,ETL_Price!$B$5:$CB$187,Main!CK$51,0)</f>
        <v/>
      </c>
      <c r="CL190" s="85" t="str">
        <f ca="1">VLOOKUP($E190,ETL_Price!$B$5:$CB$187,Main!CL$51,0)</f>
        <v/>
      </c>
      <c r="CM190" s="85" t="str">
        <f ca="1">VLOOKUP($E190,ETL_Price!$B$5:$CB$187,Main!CM$51,0)</f>
        <v/>
      </c>
      <c r="CN190" s="85" t="str">
        <f ca="1">VLOOKUP($E190,ETL_Price!$B$5:$CB$187,Main!CN$51,0)</f>
        <v/>
      </c>
      <c r="CO190" s="85" t="str">
        <f ca="1">VLOOKUP($E190,ETL_Price!$B$5:$CB$187,Main!CO$51,0)</f>
        <v/>
      </c>
      <c r="CP190" s="85" t="str">
        <f ca="1">VLOOKUP($E190,ETL_Price!$B$5:$CB$187,Main!CP$51,0)</f>
        <v/>
      </c>
      <c r="CQ190" s="85" t="str">
        <f ca="1">VLOOKUP($E190,ETL_Price!$B$5:$CB$187,Main!CQ$51,0)</f>
        <v/>
      </c>
      <c r="CR190" s="85" t="str">
        <f ca="1">VLOOKUP($E190,ETL_Price!$B$5:$CB$187,Main!CR$51,0)</f>
        <v/>
      </c>
      <c r="CS190" s="85" t="str">
        <f ca="1">VLOOKUP($E190,ETL_Price!$B$5:$CB$187,Main!CS$51,0)</f>
        <v/>
      </c>
      <c r="CT190" s="85" t="str">
        <f ca="1">VLOOKUP($E190,ETL_Price!$B$5:$CB$187,Main!CT$51,0)</f>
        <v/>
      </c>
      <c r="CU190" s="85" t="str">
        <f ca="1">VLOOKUP($E190,ETL_Price!$B$5:$CB$187,Main!CU$51,0)</f>
        <v/>
      </c>
      <c r="CV190" s="85" t="str">
        <f ca="1">VLOOKUP($E190,ETL_Price!$B$5:$CB$187,Main!CV$51,0)</f>
        <v/>
      </c>
      <c r="CW190" s="85" t="str">
        <f ca="1">VLOOKUP($E190,ETL_Price!$B$5:$CB$187,Main!CW$51,0)</f>
        <v/>
      </c>
      <c r="CX190" s="85" t="str">
        <f ca="1">VLOOKUP($E190,ETL_Price!$B$5:$CB$187,Main!CX$51,0)</f>
        <v/>
      </c>
      <c r="CY190" s="85" t="str">
        <f ca="1">VLOOKUP($E190,ETL_Price!$B$5:$CB$187,Main!CY$51,0)</f>
        <v/>
      </c>
      <c r="CZ190" s="85" t="str">
        <f ca="1">VLOOKUP($E190,ETL_Price!$B$5:$CB$187,Main!CZ$51,0)</f>
        <v/>
      </c>
      <c r="DA190" s="85" t="str">
        <f ca="1">VLOOKUP($E190,ETL_Price!$B$5:$CB$187,Main!DA$51,0)</f>
        <v/>
      </c>
      <c r="DB190" s="85" t="str">
        <f ca="1">VLOOKUP($E190,ETL_Price!$B$5:$CB$187,Main!DB$51,0)</f>
        <v/>
      </c>
      <c r="DC190" s="85" t="str">
        <f ca="1">VLOOKUP($E190,ETL_Price!$B$5:$CB$187,Main!DC$51,0)</f>
        <v/>
      </c>
      <c r="DD190" s="85" t="str">
        <f ca="1">VLOOKUP($E190,ETL_Price!$B$5:$CB$187,Main!DD$51,0)</f>
        <v/>
      </c>
      <c r="DE190" s="85" t="str">
        <f ca="1">VLOOKUP($E190,ETL_Price!$B$5:$CB$187,Main!DE$51,0)</f>
        <v/>
      </c>
      <c r="DF190" s="85" t="str">
        <f ca="1">VLOOKUP($E190,ETL_Price!$B$5:$CB$187,Main!DF$51,0)</f>
        <v/>
      </c>
      <c r="DG190" s="85" t="str">
        <f ca="1">VLOOKUP($E190,ETL_Price!$B$5:$CB$187,Main!DG$51,0)</f>
        <v/>
      </c>
      <c r="DH190" s="85" t="str">
        <f ca="1">VLOOKUP($E190,ETL_Price!$B$5:$CB$187,Main!DH$51,0)</f>
        <v/>
      </c>
      <c r="DI190" s="85" t="str">
        <f ca="1">VLOOKUP($E190,ETL_Price!$B$5:$CB$187,Main!DI$51,0)</f>
        <v/>
      </c>
      <c r="DJ190" s="85" t="str">
        <f ca="1">VLOOKUP($E190,ETL_Price!$B$5:$CB$187,Main!DJ$51,0)</f>
        <v/>
      </c>
      <c r="DK190" s="85" t="str">
        <f ca="1">VLOOKUP($E190,ETL_Price!$B$5:$CB$187,Main!DK$51,0)</f>
        <v/>
      </c>
      <c r="DL190" s="85" t="str">
        <f ca="1">VLOOKUP($E190,ETL_Price!$B$5:$CB$187,Main!DL$51,0)</f>
        <v/>
      </c>
      <c r="DM190" s="85" t="str">
        <f ca="1">VLOOKUP($E190,ETL_Price!$B$5:$CB$187,Main!DM$51,0)</f>
        <v/>
      </c>
      <c r="DN190" s="85" t="str">
        <f ca="1">VLOOKUP($E190,ETL_Price!$B$5:$CB$187,Main!DN$51,0)</f>
        <v/>
      </c>
      <c r="DO190" s="85" t="str">
        <f ca="1">VLOOKUP($E190,ETL_Price!$B$5:$CB$187,Main!DO$51,0)</f>
        <v/>
      </c>
      <c r="DP190" s="85" t="str">
        <f ca="1">VLOOKUP($E190,ETL_Price!$B$5:$CB$187,Main!DP$51,0)</f>
        <v/>
      </c>
      <c r="DQ190" s="85" t="str">
        <f ca="1">VLOOKUP($E190,ETL_Price!$B$5:$CB$187,Main!DQ$51,0)</f>
        <v/>
      </c>
      <c r="DR190" s="85" t="str">
        <f ca="1">VLOOKUP($E190,ETL_Price!$B$5:$CB$187,Main!DR$51,0)</f>
        <v/>
      </c>
      <c r="DS190" s="85" t="str">
        <f ca="1">VLOOKUP($E190,ETL_Price!$B$5:$CB$187,Main!DS$51,0)</f>
        <v/>
      </c>
      <c r="DT190" s="85" t="str">
        <f ca="1">VLOOKUP($E190,ETL_Price!$B$5:$CB$187,Main!DT$51,0)</f>
        <v/>
      </c>
      <c r="DU190" s="85" t="str">
        <f ca="1">VLOOKUP($E190,ETL_Price!$B$5:$CB$187,Main!DU$51,0)</f>
        <v/>
      </c>
      <c r="DV190" s="85" t="str">
        <f ca="1">VLOOKUP($E190,ETL_Price!$B$5:$CB$187,Main!DV$51,0)</f>
        <v/>
      </c>
      <c r="DW190" s="85" t="str">
        <f ca="1">VLOOKUP($E190,ETL_Price!$B$5:$CB$187,Main!DW$51,0)</f>
        <v/>
      </c>
      <c r="DX190" s="85" t="str">
        <f ca="1">VLOOKUP($E190,ETL_Price!$B$5:$CB$187,Main!DX$51,0)</f>
        <v/>
      </c>
      <c r="DY190" s="85" t="str">
        <f ca="1">VLOOKUP($E190,ETL_Price!$B$5:$CB$187,Main!DY$51,0)</f>
        <v/>
      </c>
      <c r="DZ190" s="85" t="str">
        <f ca="1">VLOOKUP($E190,ETL_Price!$B$5:$CB$187,Main!DZ$51,0)</f>
        <v/>
      </c>
      <c r="EA190" s="85" t="str">
        <f ca="1">VLOOKUP($E190,ETL_Price!$B$5:$CB$187,Main!EA$51,0)</f>
        <v/>
      </c>
      <c r="EB190" s="85" t="str">
        <f ca="1">VLOOKUP($E190,ETL_Price!$B$5:$CB$187,Main!EB$51,0)</f>
        <v/>
      </c>
      <c r="EC190" s="85" t="str">
        <f ca="1">VLOOKUP($E190,ETL_Price!$B$5:$CB$187,Main!EC$51,0)</f>
        <v/>
      </c>
      <c r="ED190" s="85" t="str">
        <f ca="1">VLOOKUP($E190,ETL_Price!$B$5:$CB$187,Main!ED$51,0)</f>
        <v/>
      </c>
      <c r="EE190" s="85" t="str">
        <f ca="1">VLOOKUP($E190,ETL_Price!$B$5:$CB$187,Main!EE$51,0)</f>
        <v/>
      </c>
      <c r="EF190" s="85" t="str">
        <f ca="1">VLOOKUP($E190,ETL_Price!$B$5:$CB$187,Main!EF$51,0)</f>
        <v/>
      </c>
      <c r="EG190" s="85" t="str">
        <f ca="1">VLOOKUP($E190,ETL_Price!$B$5:$CB$187,Main!EG$51,0)</f>
        <v/>
      </c>
      <c r="EH190" s="85" t="str">
        <f ca="1">VLOOKUP($E190,ETL_Price!$B$5:$CB$187,Main!EH$51,0)</f>
        <v/>
      </c>
      <c r="EI190" s="85" t="str">
        <f ca="1">VLOOKUP($E190,ETL_Price!$B$5:$CB$187,Main!EI$51,0)</f>
        <v/>
      </c>
      <c r="EJ190" s="85" t="str">
        <f ca="1">VLOOKUP($E190,ETL_Price!$B$5:$CB$187,Main!EJ$51,0)</f>
        <v/>
      </c>
      <c r="EK190" s="85" t="str">
        <f ca="1">VLOOKUP($E190,ETL_Price!$B$5:$CB$187,Main!EK$51,0)</f>
        <v/>
      </c>
    </row>
    <row r="191" spans="3:141">
      <c r="E191" s="119" t="str">
        <f>IF(ISNUMBER(Equities!$C143),Equities!B143,"")</f>
        <v/>
      </c>
      <c r="F191" s="120" t="str">
        <f ca="1">IF(ISNUMBER(OFFSET(INDIRECT($F$50),Main!$D191,1)),OFFSET(INDIRECT($F$50),Main!$D191,1)/100,"")</f>
        <v/>
      </c>
      <c r="G191" s="120" t="str">
        <f ca="1">IF(ISNUMBER(VLOOKUP($E191,ETL_Price!$B$5:$DV$187,G$50,0)),VLOOKUP($E191,ETL_Price!$B$5:$DV$187,G$50,0)/100,"")</f>
        <v/>
      </c>
      <c r="H191" s="120" t="str">
        <f ca="1">IF(ISNUMBER(VLOOKUP($E191,ETL_Price!$B$5:$DV$187,H$50,0)),VLOOKUP($E191,ETL_Price!$B$5:$DV$187,H$50,0)/100,"")</f>
        <v/>
      </c>
      <c r="I191" s="120" t="str">
        <f ca="1">IF(ISNUMBER(VLOOKUP($E191,ETL_Price!$B$5:$DV$187,I$50,0)),VLOOKUP($E191,ETL_Price!$B$5:$DV$187,I$50,0)/100,"")</f>
        <v/>
      </c>
      <c r="K191" s="85" t="str">
        <f ca="1">IF(ISNUMBER(CORREL(ETL_Rtn!$C142:$C201,ETL_Rtn!E142:E201)),CORREL(ETL_Rtn!$C142:$C201,ETL_Rtn!E142:E201),"")</f>
        <v/>
      </c>
      <c r="L191" s="85" t="str">
        <f ca="1">IF(ISNUMBER(CORREL(ETL_Rtn!$C142:$C201,ETL_Rtn!F142:F201)),CORREL(ETL_Rtn!$C142:$C201,ETL_Rtn!F142:F201),"")</f>
        <v/>
      </c>
      <c r="M191" s="85" t="str">
        <f ca="1">IF(ISNUMBER(CORREL(ETL_Rtn!$C142:$C201,ETL_Rtn!G142:G201)),CORREL(ETL_Rtn!$C142:$C201,ETL_Rtn!G142:G201),"")</f>
        <v/>
      </c>
      <c r="N191" s="85" t="str">
        <f ca="1">IF(ISNUMBER(CORREL(ETL_Rtn!$C142:$C201,ETL_Rtn!H142:H201)),CORREL(ETL_Rtn!$C142:$C201,ETL_Rtn!H142:H201),"")</f>
        <v/>
      </c>
      <c r="O191" s="85" t="str">
        <f ca="1">IF(ISNUMBER(CORREL(ETL_Rtn!$C142:$C201,ETL_Rtn!I142:I201)),CORREL(ETL_Rtn!$C142:$C201,ETL_Rtn!I142:I201),"")</f>
        <v/>
      </c>
      <c r="P191" s="85" t="str">
        <f ca="1">IF(ISNUMBER(CORREL(ETL_Rtn!$C142:$C201,ETL_Rtn!J142:J201)),CORREL(ETL_Rtn!$C142:$C201,ETL_Rtn!J142:J201),"")</f>
        <v/>
      </c>
      <c r="Q191" s="85" t="str">
        <f ca="1">IF(ISNUMBER(CORREL(ETL_Rtn!$C142:$C201,ETL_Rtn!K142:K201)),CORREL(ETL_Rtn!$C142:$C201,ETL_Rtn!K142:K201),"")</f>
        <v/>
      </c>
      <c r="R191" s="85" t="str">
        <f ca="1">IF(ISNUMBER(CORREL(ETL_Rtn!$C142:$C201,ETL_Rtn!L142:L201)),CORREL(ETL_Rtn!$C142:$C201,ETL_Rtn!L142:L201),"")</f>
        <v/>
      </c>
      <c r="S191" s="85" t="str">
        <f ca="1">IF(ISNUMBER(CORREL(ETL_Rtn!$C142:$C201,ETL_Rtn!M142:M201)),CORREL(ETL_Rtn!$C142:$C201,ETL_Rtn!M142:M201),"")</f>
        <v/>
      </c>
      <c r="T191" s="85" t="str">
        <f ca="1">IF(ISNUMBER(CORREL(ETL_Rtn!$C142:$C201,ETL_Rtn!N142:N201)),CORREL(ETL_Rtn!$C142:$C201,ETL_Rtn!N142:N201),"")</f>
        <v/>
      </c>
      <c r="U191" s="85" t="str">
        <f ca="1">IF(ISNUMBER(CORREL(ETL_Rtn!$C142:$C201,ETL_Rtn!O142:O201)),CORREL(ETL_Rtn!$C142:$C201,ETL_Rtn!O142:O201),"")</f>
        <v/>
      </c>
      <c r="V191" s="85" t="str">
        <f ca="1">IF(ISNUMBER(CORREL(ETL_Rtn!$C142:$C201,ETL_Rtn!P142:P201)),CORREL(ETL_Rtn!$C142:$C201,ETL_Rtn!P142:P201),"")</f>
        <v/>
      </c>
      <c r="W191" s="85" t="str">
        <f ca="1">IF(ISNUMBER(CORREL(ETL_Rtn!$C142:$C201,ETL_Rtn!Q142:Q201)),CORREL(ETL_Rtn!$C142:$C201,ETL_Rtn!Q142:Q201),"")</f>
        <v/>
      </c>
      <c r="X191" s="85" t="str">
        <f ca="1">IF(ISNUMBER(CORREL(ETL_Rtn!$C142:$C201,ETL_Rtn!R142:R201)),CORREL(ETL_Rtn!$C142:$C201,ETL_Rtn!R142:R201),"")</f>
        <v/>
      </c>
      <c r="Y191" s="85" t="str">
        <f ca="1">IF(ISNUMBER(CORREL(ETL_Rtn!$C142:$C201,ETL_Rtn!S142:S201)),CORREL(ETL_Rtn!$C142:$C201,ETL_Rtn!S142:S201),"")</f>
        <v/>
      </c>
      <c r="Z191" s="85" t="str">
        <f ca="1">IF(ISNUMBER(CORREL(ETL_Rtn!$C142:$C201,ETL_Rtn!T142:T201)),CORREL(ETL_Rtn!$C142:$C201,ETL_Rtn!T142:T201),"")</f>
        <v/>
      </c>
      <c r="AA191" s="85" t="str">
        <f ca="1">IF(ISNUMBER(CORREL(ETL_Rtn!$C142:$C201,ETL_Rtn!U142:U201)),CORREL(ETL_Rtn!$C142:$C201,ETL_Rtn!U142:U201),"")</f>
        <v/>
      </c>
      <c r="AB191" s="85" t="str">
        <f ca="1">IF(ISNUMBER(CORREL(ETL_Rtn!$C142:$C201,ETL_Rtn!V142:V201)),CORREL(ETL_Rtn!$C142:$C201,ETL_Rtn!V142:V201),"")</f>
        <v/>
      </c>
      <c r="AC191" s="85" t="str">
        <f ca="1">IF(ISNUMBER(CORREL(ETL_Rtn!$C142:$C201,ETL_Rtn!W142:W201)),CORREL(ETL_Rtn!$C142:$C201,ETL_Rtn!W142:W201),"")</f>
        <v/>
      </c>
      <c r="AD191" s="85" t="str">
        <f ca="1">IF(ISNUMBER(CORREL(ETL_Rtn!$C142:$C201,ETL_Rtn!X142:X201)),CORREL(ETL_Rtn!$C142:$C201,ETL_Rtn!X142:X201),"")</f>
        <v/>
      </c>
      <c r="AE191" s="85" t="str">
        <f ca="1">IF(ISNUMBER(CORREL(ETL_Rtn!$C142:$C201,ETL_Rtn!Y142:Y201)),CORREL(ETL_Rtn!$C142:$C201,ETL_Rtn!Y142:Y201),"")</f>
        <v/>
      </c>
      <c r="AF191" s="85" t="str">
        <f ca="1">IF(ISNUMBER(CORREL(ETL_Rtn!$C142:$C201,ETL_Rtn!Z142:Z201)),CORREL(ETL_Rtn!$C142:$C201,ETL_Rtn!Z142:Z201),"")</f>
        <v/>
      </c>
      <c r="AG191" s="85" t="str">
        <f ca="1">IF(ISNUMBER(CORREL(ETL_Rtn!$C142:$C201,ETL_Rtn!AA142:AA201)),CORREL(ETL_Rtn!$C142:$C201,ETL_Rtn!AA142:AA201),"")</f>
        <v/>
      </c>
      <c r="AH191" s="85" t="str">
        <f ca="1">IF(ISNUMBER(CORREL(ETL_Rtn!$C142:$C201,ETL_Rtn!AB142:AB201)),CORREL(ETL_Rtn!$C142:$C201,ETL_Rtn!AB142:AB201),"")</f>
        <v/>
      </c>
      <c r="AI191" s="85" t="str">
        <f ca="1">IF(ISNUMBER(CORREL(ETL_Rtn!$C142:$C201,ETL_Rtn!AC142:AC201)),CORREL(ETL_Rtn!$C142:$C201,ETL_Rtn!AC142:AC201),"")</f>
        <v/>
      </c>
      <c r="AJ191" s="85" t="str">
        <f ca="1">IF(ISNUMBER(CORREL(ETL_Rtn!$C142:$C201,ETL_Rtn!AD142:AD201)),CORREL(ETL_Rtn!$C142:$C201,ETL_Rtn!AD142:AD201),"")</f>
        <v/>
      </c>
      <c r="AK191" s="85" t="str">
        <f ca="1">IF(ISNUMBER(CORREL(ETL_Rtn!$C142:$C201,ETL_Rtn!AE142:AE201)),CORREL(ETL_Rtn!$C142:$C201,ETL_Rtn!AE142:AE201),"")</f>
        <v/>
      </c>
      <c r="AL191" s="85" t="str">
        <f ca="1">IF(ISNUMBER(CORREL(ETL_Rtn!$C142:$C201,ETL_Rtn!AF142:AF201)),CORREL(ETL_Rtn!$C142:$C201,ETL_Rtn!AF142:AF201),"")</f>
        <v/>
      </c>
      <c r="AM191" s="85" t="str">
        <f ca="1">IF(ISNUMBER(CORREL(ETL_Rtn!$C142:$C201,ETL_Rtn!AG142:AG201)),CORREL(ETL_Rtn!$C142:$C201,ETL_Rtn!AG142:AG201),"")</f>
        <v/>
      </c>
      <c r="AN191" s="85" t="str">
        <f ca="1">IF(ISNUMBER(CORREL(ETL_Rtn!$C142:$C201,ETL_Rtn!AH142:AH201)),CORREL(ETL_Rtn!$C142:$C201,ETL_Rtn!AH142:AH201),"")</f>
        <v/>
      </c>
      <c r="AO191" s="85" t="str">
        <f ca="1">IF(ISNUMBER(CORREL(ETL_Rtn!$C142:$C201,ETL_Rtn!AI142:AI201)),CORREL(ETL_Rtn!$C142:$C201,ETL_Rtn!AI142:AI201),"")</f>
        <v/>
      </c>
      <c r="AP191" s="85" t="str">
        <f ca="1">IF(ISNUMBER(CORREL(ETL_Rtn!$C142:$C201,ETL_Rtn!AJ142:AJ201)),CORREL(ETL_Rtn!$C142:$C201,ETL_Rtn!AJ142:AJ201),"")</f>
        <v/>
      </c>
      <c r="AQ191" s="85" t="str">
        <f ca="1">IF(ISNUMBER(CORREL(ETL_Rtn!$C142:$C201,ETL_Rtn!AK142:AK201)),CORREL(ETL_Rtn!$C142:$C201,ETL_Rtn!AK142:AK201),"")</f>
        <v/>
      </c>
      <c r="AR191" s="85" t="str">
        <f ca="1">IF(ISNUMBER(CORREL(ETL_Rtn!$C142:$C201,ETL_Rtn!AL142:AL201)),CORREL(ETL_Rtn!$C142:$C201,ETL_Rtn!AL142:AL201),"")</f>
        <v/>
      </c>
      <c r="AS191" s="85" t="str">
        <f ca="1">IF(ISNUMBER(CORREL(ETL_Rtn!$C142:$C201,ETL_Rtn!AM142:AM201)),CORREL(ETL_Rtn!$C142:$C201,ETL_Rtn!AM142:AM201),"")</f>
        <v/>
      </c>
      <c r="AT191" s="85" t="str">
        <f ca="1">IF(ISNUMBER(CORREL(ETL_Rtn!$C142:$C201,ETL_Rtn!AN142:AN201)),CORREL(ETL_Rtn!$C142:$C201,ETL_Rtn!AN142:AN201),"")</f>
        <v/>
      </c>
      <c r="AU191" s="85" t="str">
        <f ca="1">IF(ISNUMBER(CORREL(ETL_Rtn!$C142:$C201,ETL_Rtn!AO142:AO201)),CORREL(ETL_Rtn!$C142:$C201,ETL_Rtn!AO142:AO201),"")</f>
        <v/>
      </c>
      <c r="AV191" s="85" t="str">
        <f ca="1">IF(ISNUMBER(CORREL(ETL_Rtn!$C142:$C201,ETL_Rtn!AP142:AP201)),CORREL(ETL_Rtn!$C142:$C201,ETL_Rtn!AP142:AP201),"")</f>
        <v/>
      </c>
      <c r="AW191" s="85" t="str">
        <f ca="1">IF(ISNUMBER(CORREL(ETL_Rtn!$C142:$C201,ETL_Rtn!AQ142:AQ201)),CORREL(ETL_Rtn!$C142:$C201,ETL_Rtn!AQ142:AQ201),"")</f>
        <v/>
      </c>
      <c r="AX191" s="85" t="str">
        <f ca="1">IF(ISNUMBER(CORREL(ETL_Rtn!$C142:$C201,ETL_Rtn!AR142:AR201)),CORREL(ETL_Rtn!$C142:$C201,ETL_Rtn!AR142:AR201),"")</f>
        <v/>
      </c>
      <c r="AY191" s="85" t="str">
        <f ca="1">IF(ISNUMBER(CORREL(ETL_Rtn!$C142:$C201,ETL_Rtn!AS142:AS201)),CORREL(ETL_Rtn!$C142:$C201,ETL_Rtn!AS142:AS201),"")</f>
        <v/>
      </c>
      <c r="AZ191" s="85" t="str">
        <f ca="1">IF(ISNUMBER(CORREL(ETL_Rtn!$C142:$C201,ETL_Rtn!AT142:AT201)),CORREL(ETL_Rtn!$C142:$C201,ETL_Rtn!AT142:AT201),"")</f>
        <v/>
      </c>
      <c r="BA191" s="85" t="str">
        <f ca="1">IF(ISNUMBER(CORREL(ETL_Rtn!$C142:$C201,ETL_Rtn!AU142:AU201)),CORREL(ETL_Rtn!$C142:$C201,ETL_Rtn!AU142:AU201),"")</f>
        <v/>
      </c>
      <c r="BB191" s="85" t="str">
        <f ca="1">IF(ISNUMBER(CORREL(ETL_Rtn!$C142:$C201,ETL_Rtn!AV142:AV201)),CORREL(ETL_Rtn!$C142:$C201,ETL_Rtn!AV142:AV201),"")</f>
        <v/>
      </c>
      <c r="BC191" s="85" t="str">
        <f ca="1">IF(ISNUMBER(CORREL(ETL_Rtn!$C142:$C201,ETL_Rtn!AW142:AW201)),CORREL(ETL_Rtn!$C142:$C201,ETL_Rtn!AW142:AW201),"")</f>
        <v/>
      </c>
      <c r="BD191" s="85" t="str">
        <f ca="1">IF(ISNUMBER(CORREL(ETL_Rtn!$C142:$C201,ETL_Rtn!AX142:AX201)),CORREL(ETL_Rtn!$C142:$C201,ETL_Rtn!AX142:AX201),"")</f>
        <v/>
      </c>
      <c r="BE191" s="85" t="str">
        <f ca="1">IF(ISNUMBER(CORREL(ETL_Rtn!$C142:$C201,ETL_Rtn!AY142:AY201)),CORREL(ETL_Rtn!$C142:$C201,ETL_Rtn!AY142:AY201),"")</f>
        <v/>
      </c>
      <c r="BF191" s="85" t="str">
        <f ca="1">IF(ISNUMBER(CORREL(ETL_Rtn!$C142:$C201,ETL_Rtn!AZ142:AZ201)),CORREL(ETL_Rtn!$C142:$C201,ETL_Rtn!AZ142:AZ201),"")</f>
        <v/>
      </c>
      <c r="BG191" s="85" t="str">
        <f ca="1">IF(ISNUMBER(CORREL(ETL_Rtn!$C142:$C201,ETL_Rtn!BA142:BA201)),CORREL(ETL_Rtn!$C142:$C201,ETL_Rtn!BA142:BA201),"")</f>
        <v/>
      </c>
      <c r="BH191" s="85" t="str">
        <f ca="1">IF(ISNUMBER(CORREL(ETL_Rtn!$C142:$C201,ETL_Rtn!BB142:BB201)),CORREL(ETL_Rtn!$C142:$C201,ETL_Rtn!BB142:BB201),"")</f>
        <v/>
      </c>
      <c r="BI191" s="85" t="str">
        <f ca="1">IF(ISNUMBER(CORREL(ETL_Rtn!$C142:$C201,ETL_Rtn!BC142:BC201)),CORREL(ETL_Rtn!$C142:$C201,ETL_Rtn!BC142:BC201),"")</f>
        <v/>
      </c>
      <c r="BJ191" s="85" t="str">
        <f ca="1">IF(ISNUMBER(CORREL(ETL_Rtn!$C142:$C201,ETL_Rtn!BD142:BD201)),CORREL(ETL_Rtn!$C142:$C201,ETL_Rtn!BD142:BD201),"")</f>
        <v/>
      </c>
      <c r="BK191" s="85" t="str">
        <f ca="1">IF(ISNUMBER(CORREL(ETL_Rtn!$C142:$C201,ETL_Rtn!BE142:BE201)),CORREL(ETL_Rtn!$C142:$C201,ETL_Rtn!BE142:BE201),"")</f>
        <v/>
      </c>
      <c r="BL191" s="85" t="str">
        <f ca="1">IF(ISNUMBER(CORREL(ETL_Rtn!$C142:$C201,ETL_Rtn!BF142:BF201)),CORREL(ETL_Rtn!$C142:$C201,ETL_Rtn!BF142:BF201),"")</f>
        <v/>
      </c>
      <c r="BM191" s="85" t="str">
        <f ca="1">IF(ISNUMBER(CORREL(ETL_Rtn!$C142:$C201,ETL_Rtn!BG142:BG201)),CORREL(ETL_Rtn!$C142:$C201,ETL_Rtn!BG142:BG201),"")</f>
        <v/>
      </c>
      <c r="BN191" s="85" t="str">
        <f ca="1">IF(ISNUMBER(CORREL(ETL_Rtn!$C142:$C201,ETL_Rtn!BH142:BH201)),CORREL(ETL_Rtn!$C142:$C201,ETL_Rtn!BH142:BH201),"")</f>
        <v/>
      </c>
      <c r="BO191" s="85" t="str">
        <f ca="1">IF(ISNUMBER(CORREL(ETL_Rtn!$C142:$C201,ETL_Rtn!BI142:BI201)),CORREL(ETL_Rtn!$C142:$C201,ETL_Rtn!BI142:BI201),"")</f>
        <v/>
      </c>
      <c r="BP191" s="85" t="str">
        <f ca="1">IF(ISNUMBER(CORREL(ETL_Rtn!$C142:$C201,ETL_Rtn!BJ142:BJ201)),CORREL(ETL_Rtn!$C142:$C201,ETL_Rtn!BJ142:BJ201),"")</f>
        <v/>
      </c>
      <c r="BQ191" s="85" t="str">
        <f ca="1">IF(ISNUMBER(CORREL(ETL_Rtn!$C142:$C201,ETL_Rtn!BK142:BK201)),CORREL(ETL_Rtn!$C142:$C201,ETL_Rtn!BK142:BK201),"")</f>
        <v/>
      </c>
      <c r="BR191" s="85" t="str">
        <f ca="1">IF(ISNUMBER(CORREL(ETL_Rtn!$C142:$C201,ETL_Rtn!BL142:BL201)),CORREL(ETL_Rtn!$C142:$C201,ETL_Rtn!BL142:BL201),"")</f>
        <v/>
      </c>
      <c r="BS191" s="85" t="str">
        <f ca="1">IF(ISNUMBER(CORREL(ETL_Rtn!$C142:$C201,ETL_Rtn!BM142:BM201)),CORREL(ETL_Rtn!$C142:$C201,ETL_Rtn!BM142:BM201),"")</f>
        <v/>
      </c>
      <c r="BT191" s="85" t="str">
        <f ca="1">IF(ISNUMBER(CORREL(ETL_Rtn!$C142:$C201,ETL_Rtn!BN142:BN201)),CORREL(ETL_Rtn!$C142:$C201,ETL_Rtn!BN142:BN201),"")</f>
        <v/>
      </c>
      <c r="BU191" s="85" t="str">
        <f ca="1">IF(ISNUMBER(CORREL(ETL_Rtn!$C142:$C201,ETL_Rtn!BO142:BO201)),CORREL(ETL_Rtn!$C142:$C201,ETL_Rtn!BO142:BO201),"")</f>
        <v/>
      </c>
      <c r="BV191" s="85" t="str">
        <f ca="1">IF(ISNUMBER(CORREL(ETL_Rtn!$C142:$C201,ETL_Rtn!BP142:BP201)),CORREL(ETL_Rtn!$C142:$C201,ETL_Rtn!BP142:BP201),"")</f>
        <v/>
      </c>
      <c r="BW191" s="85" t="str">
        <f ca="1">IF(ISNUMBER(CORREL(ETL_Rtn!$C142:$C201,ETL_Rtn!BQ142:BQ201)),CORREL(ETL_Rtn!$C142:$C201,ETL_Rtn!BQ142:BQ201),"")</f>
        <v/>
      </c>
      <c r="BY191" s="85" t="str">
        <f ca="1">VLOOKUP($E191,ETL_Price!$B$5:$CB$187,Main!BY$51,0)</f>
        <v/>
      </c>
      <c r="BZ191" s="85" t="str">
        <f ca="1">VLOOKUP($E191,ETL_Price!$B$5:$CB$187,Main!BZ$51,0)</f>
        <v/>
      </c>
      <c r="CA191" s="85" t="str">
        <f ca="1">VLOOKUP($E191,ETL_Price!$B$5:$CB$187,Main!CA$51,0)</f>
        <v/>
      </c>
      <c r="CB191" s="85" t="str">
        <f ca="1">VLOOKUP($E191,ETL_Price!$B$5:$CB$187,Main!CB$51,0)</f>
        <v/>
      </c>
      <c r="CC191" s="85" t="str">
        <f ca="1">VLOOKUP($E191,ETL_Price!$B$5:$CB$187,Main!CC$51,0)</f>
        <v/>
      </c>
      <c r="CD191" s="85" t="str">
        <f ca="1">VLOOKUP($E191,ETL_Price!$B$5:$CB$187,Main!CD$51,0)</f>
        <v/>
      </c>
      <c r="CE191" s="85" t="str">
        <f ca="1">VLOOKUP($E191,ETL_Price!$B$5:$CB$187,Main!CE$51,0)</f>
        <v/>
      </c>
      <c r="CF191" s="85" t="str">
        <f ca="1">VLOOKUP($E191,ETL_Price!$B$5:$CB$187,Main!CF$51,0)</f>
        <v/>
      </c>
      <c r="CG191" s="85" t="str">
        <f ca="1">VLOOKUP($E191,ETL_Price!$B$5:$CB$187,Main!CG$51,0)</f>
        <v/>
      </c>
      <c r="CH191" s="85" t="str">
        <f ca="1">VLOOKUP($E191,ETL_Price!$B$5:$CB$187,Main!CH$51,0)</f>
        <v/>
      </c>
      <c r="CI191" s="85" t="str">
        <f ca="1">VLOOKUP($E191,ETL_Price!$B$5:$CB$187,Main!CI$51,0)</f>
        <v/>
      </c>
      <c r="CJ191" s="85" t="str">
        <f ca="1">VLOOKUP($E191,ETL_Price!$B$5:$CB$187,Main!CJ$51,0)</f>
        <v/>
      </c>
      <c r="CK191" s="85" t="str">
        <f ca="1">VLOOKUP($E191,ETL_Price!$B$5:$CB$187,Main!CK$51,0)</f>
        <v/>
      </c>
      <c r="CL191" s="85" t="str">
        <f ca="1">VLOOKUP($E191,ETL_Price!$B$5:$CB$187,Main!CL$51,0)</f>
        <v/>
      </c>
      <c r="CM191" s="85" t="str">
        <f ca="1">VLOOKUP($E191,ETL_Price!$B$5:$CB$187,Main!CM$51,0)</f>
        <v/>
      </c>
      <c r="CN191" s="85" t="str">
        <f ca="1">VLOOKUP($E191,ETL_Price!$B$5:$CB$187,Main!CN$51,0)</f>
        <v/>
      </c>
      <c r="CO191" s="85" t="str">
        <f ca="1">VLOOKUP($E191,ETL_Price!$B$5:$CB$187,Main!CO$51,0)</f>
        <v/>
      </c>
      <c r="CP191" s="85" t="str">
        <f ca="1">VLOOKUP($E191,ETL_Price!$B$5:$CB$187,Main!CP$51,0)</f>
        <v/>
      </c>
      <c r="CQ191" s="85" t="str">
        <f ca="1">VLOOKUP($E191,ETL_Price!$B$5:$CB$187,Main!CQ$51,0)</f>
        <v/>
      </c>
      <c r="CR191" s="85" t="str">
        <f ca="1">VLOOKUP($E191,ETL_Price!$B$5:$CB$187,Main!CR$51,0)</f>
        <v/>
      </c>
      <c r="CS191" s="85" t="str">
        <f ca="1">VLOOKUP($E191,ETL_Price!$B$5:$CB$187,Main!CS$51,0)</f>
        <v/>
      </c>
      <c r="CT191" s="85" t="str">
        <f ca="1">VLOOKUP($E191,ETL_Price!$B$5:$CB$187,Main!CT$51,0)</f>
        <v/>
      </c>
      <c r="CU191" s="85" t="str">
        <f ca="1">VLOOKUP($E191,ETL_Price!$B$5:$CB$187,Main!CU$51,0)</f>
        <v/>
      </c>
      <c r="CV191" s="85" t="str">
        <f ca="1">VLOOKUP($E191,ETL_Price!$B$5:$CB$187,Main!CV$51,0)</f>
        <v/>
      </c>
      <c r="CW191" s="85" t="str">
        <f ca="1">VLOOKUP($E191,ETL_Price!$B$5:$CB$187,Main!CW$51,0)</f>
        <v/>
      </c>
      <c r="CX191" s="85" t="str">
        <f ca="1">VLOOKUP($E191,ETL_Price!$B$5:$CB$187,Main!CX$51,0)</f>
        <v/>
      </c>
      <c r="CY191" s="85" t="str">
        <f ca="1">VLOOKUP($E191,ETL_Price!$B$5:$CB$187,Main!CY$51,0)</f>
        <v/>
      </c>
      <c r="CZ191" s="85" t="str">
        <f ca="1">VLOOKUP($E191,ETL_Price!$B$5:$CB$187,Main!CZ$51,0)</f>
        <v/>
      </c>
      <c r="DA191" s="85" t="str">
        <f ca="1">VLOOKUP($E191,ETL_Price!$B$5:$CB$187,Main!DA$51,0)</f>
        <v/>
      </c>
      <c r="DB191" s="85" t="str">
        <f ca="1">VLOOKUP($E191,ETL_Price!$B$5:$CB$187,Main!DB$51,0)</f>
        <v/>
      </c>
      <c r="DC191" s="85" t="str">
        <f ca="1">VLOOKUP($E191,ETL_Price!$B$5:$CB$187,Main!DC$51,0)</f>
        <v/>
      </c>
      <c r="DD191" s="85" t="str">
        <f ca="1">VLOOKUP($E191,ETL_Price!$B$5:$CB$187,Main!DD$51,0)</f>
        <v/>
      </c>
      <c r="DE191" s="85" t="str">
        <f ca="1">VLOOKUP($E191,ETL_Price!$B$5:$CB$187,Main!DE$51,0)</f>
        <v/>
      </c>
      <c r="DF191" s="85" t="str">
        <f ca="1">VLOOKUP($E191,ETL_Price!$B$5:$CB$187,Main!DF$51,0)</f>
        <v/>
      </c>
      <c r="DG191" s="85" t="str">
        <f ca="1">VLOOKUP($E191,ETL_Price!$B$5:$CB$187,Main!DG$51,0)</f>
        <v/>
      </c>
      <c r="DH191" s="85" t="str">
        <f ca="1">VLOOKUP($E191,ETL_Price!$B$5:$CB$187,Main!DH$51,0)</f>
        <v/>
      </c>
      <c r="DI191" s="85" t="str">
        <f ca="1">VLOOKUP($E191,ETL_Price!$B$5:$CB$187,Main!DI$51,0)</f>
        <v/>
      </c>
      <c r="DJ191" s="85" t="str">
        <f ca="1">VLOOKUP($E191,ETL_Price!$B$5:$CB$187,Main!DJ$51,0)</f>
        <v/>
      </c>
      <c r="DK191" s="85" t="str">
        <f ca="1">VLOOKUP($E191,ETL_Price!$B$5:$CB$187,Main!DK$51,0)</f>
        <v/>
      </c>
      <c r="DL191" s="85" t="str">
        <f ca="1">VLOOKUP($E191,ETL_Price!$B$5:$CB$187,Main!DL$51,0)</f>
        <v/>
      </c>
      <c r="DM191" s="85" t="str">
        <f ca="1">VLOOKUP($E191,ETL_Price!$B$5:$CB$187,Main!DM$51,0)</f>
        <v/>
      </c>
      <c r="DN191" s="85" t="str">
        <f ca="1">VLOOKUP($E191,ETL_Price!$B$5:$CB$187,Main!DN$51,0)</f>
        <v/>
      </c>
      <c r="DO191" s="85" t="str">
        <f ca="1">VLOOKUP($E191,ETL_Price!$B$5:$CB$187,Main!DO$51,0)</f>
        <v/>
      </c>
      <c r="DP191" s="85" t="str">
        <f ca="1">VLOOKUP($E191,ETL_Price!$B$5:$CB$187,Main!DP$51,0)</f>
        <v/>
      </c>
      <c r="DQ191" s="85" t="str">
        <f ca="1">VLOOKUP($E191,ETL_Price!$B$5:$CB$187,Main!DQ$51,0)</f>
        <v/>
      </c>
      <c r="DR191" s="85" t="str">
        <f ca="1">VLOOKUP($E191,ETL_Price!$B$5:$CB$187,Main!DR$51,0)</f>
        <v/>
      </c>
      <c r="DS191" s="85" t="str">
        <f ca="1">VLOOKUP($E191,ETL_Price!$B$5:$CB$187,Main!DS$51,0)</f>
        <v/>
      </c>
      <c r="DT191" s="85" t="str">
        <f ca="1">VLOOKUP($E191,ETL_Price!$B$5:$CB$187,Main!DT$51,0)</f>
        <v/>
      </c>
      <c r="DU191" s="85" t="str">
        <f ca="1">VLOOKUP($E191,ETL_Price!$B$5:$CB$187,Main!DU$51,0)</f>
        <v/>
      </c>
      <c r="DV191" s="85" t="str">
        <f ca="1">VLOOKUP($E191,ETL_Price!$B$5:$CB$187,Main!DV$51,0)</f>
        <v/>
      </c>
      <c r="DW191" s="85" t="str">
        <f ca="1">VLOOKUP($E191,ETL_Price!$B$5:$CB$187,Main!DW$51,0)</f>
        <v/>
      </c>
      <c r="DX191" s="85" t="str">
        <f ca="1">VLOOKUP($E191,ETL_Price!$B$5:$CB$187,Main!DX$51,0)</f>
        <v/>
      </c>
      <c r="DY191" s="85" t="str">
        <f ca="1">VLOOKUP($E191,ETL_Price!$B$5:$CB$187,Main!DY$51,0)</f>
        <v/>
      </c>
      <c r="DZ191" s="85" t="str">
        <f ca="1">VLOOKUP($E191,ETL_Price!$B$5:$CB$187,Main!DZ$51,0)</f>
        <v/>
      </c>
      <c r="EA191" s="85" t="str">
        <f ca="1">VLOOKUP($E191,ETL_Price!$B$5:$CB$187,Main!EA$51,0)</f>
        <v/>
      </c>
      <c r="EB191" s="85" t="str">
        <f ca="1">VLOOKUP($E191,ETL_Price!$B$5:$CB$187,Main!EB$51,0)</f>
        <v/>
      </c>
      <c r="EC191" s="85" t="str">
        <f ca="1">VLOOKUP($E191,ETL_Price!$B$5:$CB$187,Main!EC$51,0)</f>
        <v/>
      </c>
      <c r="ED191" s="85" t="str">
        <f ca="1">VLOOKUP($E191,ETL_Price!$B$5:$CB$187,Main!ED$51,0)</f>
        <v/>
      </c>
      <c r="EE191" s="85" t="str">
        <f ca="1">VLOOKUP($E191,ETL_Price!$B$5:$CB$187,Main!EE$51,0)</f>
        <v/>
      </c>
      <c r="EF191" s="85" t="str">
        <f ca="1">VLOOKUP($E191,ETL_Price!$B$5:$CB$187,Main!EF$51,0)</f>
        <v/>
      </c>
      <c r="EG191" s="85" t="str">
        <f ca="1">VLOOKUP($E191,ETL_Price!$B$5:$CB$187,Main!EG$51,0)</f>
        <v/>
      </c>
      <c r="EH191" s="85" t="str">
        <f ca="1">VLOOKUP($E191,ETL_Price!$B$5:$CB$187,Main!EH$51,0)</f>
        <v/>
      </c>
      <c r="EI191" s="85" t="str">
        <f ca="1">VLOOKUP($E191,ETL_Price!$B$5:$CB$187,Main!EI$51,0)</f>
        <v/>
      </c>
      <c r="EJ191" s="85" t="str">
        <f ca="1">VLOOKUP($E191,ETL_Price!$B$5:$CB$187,Main!EJ$51,0)</f>
        <v/>
      </c>
      <c r="EK191" s="85" t="str">
        <f ca="1">VLOOKUP($E191,ETL_Price!$B$5:$CB$187,Main!EK$51,0)</f>
        <v/>
      </c>
    </row>
    <row r="192" spans="3:141">
      <c r="E192" s="119" t="str">
        <f>IF(ISNUMBER(Equities!$C144),Equities!B144,"")</f>
        <v/>
      </c>
      <c r="F192" s="120" t="str">
        <f ca="1">IF(ISNUMBER(OFFSET(INDIRECT($F$50),Main!$D192,1)),OFFSET(INDIRECT($F$50),Main!$D192,1)/100,"")</f>
        <v/>
      </c>
      <c r="G192" s="120" t="str">
        <f ca="1">IF(ISNUMBER(VLOOKUP($E192,ETL_Price!$B$5:$DV$187,G$50,0)),VLOOKUP($E192,ETL_Price!$B$5:$DV$187,G$50,0)/100,"")</f>
        <v/>
      </c>
      <c r="H192" s="120" t="str">
        <f ca="1">IF(ISNUMBER(VLOOKUP($E192,ETL_Price!$B$5:$DV$187,H$50,0)),VLOOKUP($E192,ETL_Price!$B$5:$DV$187,H$50,0)/100,"")</f>
        <v/>
      </c>
      <c r="I192" s="120" t="str">
        <f ca="1">IF(ISNUMBER(VLOOKUP($E192,ETL_Price!$B$5:$DV$187,I$50,0)),VLOOKUP($E192,ETL_Price!$B$5:$DV$187,I$50,0)/100,"")</f>
        <v/>
      </c>
      <c r="K192" s="85" t="str">
        <f ca="1">IF(ISNUMBER(CORREL(ETL_Rtn!$C143:$C202,ETL_Rtn!E143:E202)),CORREL(ETL_Rtn!$C143:$C202,ETL_Rtn!E143:E202),"")</f>
        <v/>
      </c>
      <c r="L192" s="85" t="str">
        <f ca="1">IF(ISNUMBER(CORREL(ETL_Rtn!$C143:$C202,ETL_Rtn!F143:F202)),CORREL(ETL_Rtn!$C143:$C202,ETL_Rtn!F143:F202),"")</f>
        <v/>
      </c>
      <c r="M192" s="85" t="str">
        <f ca="1">IF(ISNUMBER(CORREL(ETL_Rtn!$C143:$C202,ETL_Rtn!G143:G202)),CORREL(ETL_Rtn!$C143:$C202,ETL_Rtn!G143:G202),"")</f>
        <v/>
      </c>
      <c r="N192" s="85" t="str">
        <f ca="1">IF(ISNUMBER(CORREL(ETL_Rtn!$C143:$C202,ETL_Rtn!H143:H202)),CORREL(ETL_Rtn!$C143:$C202,ETL_Rtn!H143:H202),"")</f>
        <v/>
      </c>
      <c r="O192" s="85" t="str">
        <f ca="1">IF(ISNUMBER(CORREL(ETL_Rtn!$C143:$C202,ETL_Rtn!I143:I202)),CORREL(ETL_Rtn!$C143:$C202,ETL_Rtn!I143:I202),"")</f>
        <v/>
      </c>
      <c r="P192" s="85" t="str">
        <f ca="1">IF(ISNUMBER(CORREL(ETL_Rtn!$C143:$C202,ETL_Rtn!J143:J202)),CORREL(ETL_Rtn!$C143:$C202,ETL_Rtn!J143:J202),"")</f>
        <v/>
      </c>
      <c r="Q192" s="85" t="str">
        <f ca="1">IF(ISNUMBER(CORREL(ETL_Rtn!$C143:$C202,ETL_Rtn!K143:K202)),CORREL(ETL_Rtn!$C143:$C202,ETL_Rtn!K143:K202),"")</f>
        <v/>
      </c>
      <c r="R192" s="85" t="str">
        <f ca="1">IF(ISNUMBER(CORREL(ETL_Rtn!$C143:$C202,ETL_Rtn!L143:L202)),CORREL(ETL_Rtn!$C143:$C202,ETL_Rtn!L143:L202),"")</f>
        <v/>
      </c>
      <c r="S192" s="85" t="str">
        <f ca="1">IF(ISNUMBER(CORREL(ETL_Rtn!$C143:$C202,ETL_Rtn!M143:M202)),CORREL(ETL_Rtn!$C143:$C202,ETL_Rtn!M143:M202),"")</f>
        <v/>
      </c>
      <c r="T192" s="85" t="str">
        <f ca="1">IF(ISNUMBER(CORREL(ETL_Rtn!$C143:$C202,ETL_Rtn!N143:N202)),CORREL(ETL_Rtn!$C143:$C202,ETL_Rtn!N143:N202),"")</f>
        <v/>
      </c>
      <c r="U192" s="85" t="str">
        <f ca="1">IF(ISNUMBER(CORREL(ETL_Rtn!$C143:$C202,ETL_Rtn!O143:O202)),CORREL(ETL_Rtn!$C143:$C202,ETL_Rtn!O143:O202),"")</f>
        <v/>
      </c>
      <c r="V192" s="85" t="str">
        <f ca="1">IF(ISNUMBER(CORREL(ETL_Rtn!$C143:$C202,ETL_Rtn!P143:P202)),CORREL(ETL_Rtn!$C143:$C202,ETL_Rtn!P143:P202),"")</f>
        <v/>
      </c>
      <c r="W192" s="85" t="str">
        <f ca="1">IF(ISNUMBER(CORREL(ETL_Rtn!$C143:$C202,ETL_Rtn!Q143:Q202)),CORREL(ETL_Rtn!$C143:$C202,ETL_Rtn!Q143:Q202),"")</f>
        <v/>
      </c>
      <c r="X192" s="85" t="str">
        <f ca="1">IF(ISNUMBER(CORREL(ETL_Rtn!$C143:$C202,ETL_Rtn!R143:R202)),CORREL(ETL_Rtn!$C143:$C202,ETL_Rtn!R143:R202),"")</f>
        <v/>
      </c>
      <c r="Y192" s="85" t="str">
        <f ca="1">IF(ISNUMBER(CORREL(ETL_Rtn!$C143:$C202,ETL_Rtn!S143:S202)),CORREL(ETL_Rtn!$C143:$C202,ETL_Rtn!S143:S202),"")</f>
        <v/>
      </c>
      <c r="Z192" s="85" t="str">
        <f ca="1">IF(ISNUMBER(CORREL(ETL_Rtn!$C143:$C202,ETL_Rtn!T143:T202)),CORREL(ETL_Rtn!$C143:$C202,ETL_Rtn!T143:T202),"")</f>
        <v/>
      </c>
      <c r="AA192" s="85" t="str">
        <f ca="1">IF(ISNUMBER(CORREL(ETL_Rtn!$C143:$C202,ETL_Rtn!U143:U202)),CORREL(ETL_Rtn!$C143:$C202,ETL_Rtn!U143:U202),"")</f>
        <v/>
      </c>
      <c r="AB192" s="85" t="str">
        <f ca="1">IF(ISNUMBER(CORREL(ETL_Rtn!$C143:$C202,ETL_Rtn!V143:V202)),CORREL(ETL_Rtn!$C143:$C202,ETL_Rtn!V143:V202),"")</f>
        <v/>
      </c>
      <c r="AC192" s="85" t="str">
        <f ca="1">IF(ISNUMBER(CORREL(ETL_Rtn!$C143:$C202,ETL_Rtn!W143:W202)),CORREL(ETL_Rtn!$C143:$C202,ETL_Rtn!W143:W202),"")</f>
        <v/>
      </c>
      <c r="AD192" s="85" t="str">
        <f ca="1">IF(ISNUMBER(CORREL(ETL_Rtn!$C143:$C202,ETL_Rtn!X143:X202)),CORREL(ETL_Rtn!$C143:$C202,ETL_Rtn!X143:X202),"")</f>
        <v/>
      </c>
      <c r="AE192" s="85" t="str">
        <f ca="1">IF(ISNUMBER(CORREL(ETL_Rtn!$C143:$C202,ETL_Rtn!Y143:Y202)),CORREL(ETL_Rtn!$C143:$C202,ETL_Rtn!Y143:Y202),"")</f>
        <v/>
      </c>
      <c r="AF192" s="85" t="str">
        <f ca="1">IF(ISNUMBER(CORREL(ETL_Rtn!$C143:$C202,ETL_Rtn!Z143:Z202)),CORREL(ETL_Rtn!$C143:$C202,ETL_Rtn!Z143:Z202),"")</f>
        <v/>
      </c>
      <c r="AG192" s="85" t="str">
        <f ca="1">IF(ISNUMBER(CORREL(ETL_Rtn!$C143:$C202,ETL_Rtn!AA143:AA202)),CORREL(ETL_Rtn!$C143:$C202,ETL_Rtn!AA143:AA202),"")</f>
        <v/>
      </c>
      <c r="AH192" s="85" t="str">
        <f ca="1">IF(ISNUMBER(CORREL(ETL_Rtn!$C143:$C202,ETL_Rtn!AB143:AB202)),CORREL(ETL_Rtn!$C143:$C202,ETL_Rtn!AB143:AB202),"")</f>
        <v/>
      </c>
      <c r="AI192" s="85" t="str">
        <f ca="1">IF(ISNUMBER(CORREL(ETL_Rtn!$C143:$C202,ETL_Rtn!AC143:AC202)),CORREL(ETL_Rtn!$C143:$C202,ETL_Rtn!AC143:AC202),"")</f>
        <v/>
      </c>
      <c r="AJ192" s="85" t="str">
        <f ca="1">IF(ISNUMBER(CORREL(ETL_Rtn!$C143:$C202,ETL_Rtn!AD143:AD202)),CORREL(ETL_Rtn!$C143:$C202,ETL_Rtn!AD143:AD202),"")</f>
        <v/>
      </c>
      <c r="AK192" s="85" t="str">
        <f ca="1">IF(ISNUMBER(CORREL(ETL_Rtn!$C143:$C202,ETL_Rtn!AE143:AE202)),CORREL(ETL_Rtn!$C143:$C202,ETL_Rtn!AE143:AE202),"")</f>
        <v/>
      </c>
      <c r="AL192" s="85" t="str">
        <f ca="1">IF(ISNUMBER(CORREL(ETL_Rtn!$C143:$C202,ETL_Rtn!AF143:AF202)),CORREL(ETL_Rtn!$C143:$C202,ETL_Rtn!AF143:AF202),"")</f>
        <v/>
      </c>
      <c r="AM192" s="85" t="str">
        <f ca="1">IF(ISNUMBER(CORREL(ETL_Rtn!$C143:$C202,ETL_Rtn!AG143:AG202)),CORREL(ETL_Rtn!$C143:$C202,ETL_Rtn!AG143:AG202),"")</f>
        <v/>
      </c>
      <c r="AN192" s="85" t="str">
        <f ca="1">IF(ISNUMBER(CORREL(ETL_Rtn!$C143:$C202,ETL_Rtn!AH143:AH202)),CORREL(ETL_Rtn!$C143:$C202,ETL_Rtn!AH143:AH202),"")</f>
        <v/>
      </c>
      <c r="AO192" s="85" t="str">
        <f ca="1">IF(ISNUMBER(CORREL(ETL_Rtn!$C143:$C202,ETL_Rtn!AI143:AI202)),CORREL(ETL_Rtn!$C143:$C202,ETL_Rtn!AI143:AI202),"")</f>
        <v/>
      </c>
      <c r="AP192" s="85" t="str">
        <f ca="1">IF(ISNUMBER(CORREL(ETL_Rtn!$C143:$C202,ETL_Rtn!AJ143:AJ202)),CORREL(ETL_Rtn!$C143:$C202,ETL_Rtn!AJ143:AJ202),"")</f>
        <v/>
      </c>
      <c r="AQ192" s="85" t="str">
        <f ca="1">IF(ISNUMBER(CORREL(ETL_Rtn!$C143:$C202,ETL_Rtn!AK143:AK202)),CORREL(ETL_Rtn!$C143:$C202,ETL_Rtn!AK143:AK202),"")</f>
        <v/>
      </c>
      <c r="AR192" s="85" t="str">
        <f ca="1">IF(ISNUMBER(CORREL(ETL_Rtn!$C143:$C202,ETL_Rtn!AL143:AL202)),CORREL(ETL_Rtn!$C143:$C202,ETL_Rtn!AL143:AL202),"")</f>
        <v/>
      </c>
      <c r="AS192" s="85" t="str">
        <f ca="1">IF(ISNUMBER(CORREL(ETL_Rtn!$C143:$C202,ETL_Rtn!AM143:AM202)),CORREL(ETL_Rtn!$C143:$C202,ETL_Rtn!AM143:AM202),"")</f>
        <v/>
      </c>
      <c r="AT192" s="85" t="str">
        <f ca="1">IF(ISNUMBER(CORREL(ETL_Rtn!$C143:$C202,ETL_Rtn!AN143:AN202)),CORREL(ETL_Rtn!$C143:$C202,ETL_Rtn!AN143:AN202),"")</f>
        <v/>
      </c>
      <c r="AU192" s="85" t="str">
        <f ca="1">IF(ISNUMBER(CORREL(ETL_Rtn!$C143:$C202,ETL_Rtn!AO143:AO202)),CORREL(ETL_Rtn!$C143:$C202,ETL_Rtn!AO143:AO202),"")</f>
        <v/>
      </c>
      <c r="AV192" s="85" t="str">
        <f ca="1">IF(ISNUMBER(CORREL(ETL_Rtn!$C143:$C202,ETL_Rtn!AP143:AP202)),CORREL(ETL_Rtn!$C143:$C202,ETL_Rtn!AP143:AP202),"")</f>
        <v/>
      </c>
      <c r="AW192" s="85" t="str">
        <f ca="1">IF(ISNUMBER(CORREL(ETL_Rtn!$C143:$C202,ETL_Rtn!AQ143:AQ202)),CORREL(ETL_Rtn!$C143:$C202,ETL_Rtn!AQ143:AQ202),"")</f>
        <v/>
      </c>
      <c r="AX192" s="85" t="str">
        <f ca="1">IF(ISNUMBER(CORREL(ETL_Rtn!$C143:$C202,ETL_Rtn!AR143:AR202)),CORREL(ETL_Rtn!$C143:$C202,ETL_Rtn!AR143:AR202),"")</f>
        <v/>
      </c>
      <c r="AY192" s="85" t="str">
        <f ca="1">IF(ISNUMBER(CORREL(ETL_Rtn!$C143:$C202,ETL_Rtn!AS143:AS202)),CORREL(ETL_Rtn!$C143:$C202,ETL_Rtn!AS143:AS202),"")</f>
        <v/>
      </c>
      <c r="AZ192" s="85" t="str">
        <f ca="1">IF(ISNUMBER(CORREL(ETL_Rtn!$C143:$C202,ETL_Rtn!AT143:AT202)),CORREL(ETL_Rtn!$C143:$C202,ETL_Rtn!AT143:AT202),"")</f>
        <v/>
      </c>
      <c r="BA192" s="85" t="str">
        <f ca="1">IF(ISNUMBER(CORREL(ETL_Rtn!$C143:$C202,ETL_Rtn!AU143:AU202)),CORREL(ETL_Rtn!$C143:$C202,ETL_Rtn!AU143:AU202),"")</f>
        <v/>
      </c>
      <c r="BB192" s="85" t="str">
        <f ca="1">IF(ISNUMBER(CORREL(ETL_Rtn!$C143:$C202,ETL_Rtn!AV143:AV202)),CORREL(ETL_Rtn!$C143:$C202,ETL_Rtn!AV143:AV202),"")</f>
        <v/>
      </c>
      <c r="BC192" s="85" t="str">
        <f ca="1">IF(ISNUMBER(CORREL(ETL_Rtn!$C143:$C202,ETL_Rtn!AW143:AW202)),CORREL(ETL_Rtn!$C143:$C202,ETL_Rtn!AW143:AW202),"")</f>
        <v/>
      </c>
      <c r="BD192" s="85" t="str">
        <f ca="1">IF(ISNUMBER(CORREL(ETL_Rtn!$C143:$C202,ETL_Rtn!AX143:AX202)),CORREL(ETL_Rtn!$C143:$C202,ETL_Rtn!AX143:AX202),"")</f>
        <v/>
      </c>
      <c r="BE192" s="85" t="str">
        <f ca="1">IF(ISNUMBER(CORREL(ETL_Rtn!$C143:$C202,ETL_Rtn!AY143:AY202)),CORREL(ETL_Rtn!$C143:$C202,ETL_Rtn!AY143:AY202),"")</f>
        <v/>
      </c>
      <c r="BF192" s="85" t="str">
        <f ca="1">IF(ISNUMBER(CORREL(ETL_Rtn!$C143:$C202,ETL_Rtn!AZ143:AZ202)),CORREL(ETL_Rtn!$C143:$C202,ETL_Rtn!AZ143:AZ202),"")</f>
        <v/>
      </c>
      <c r="BG192" s="85" t="str">
        <f ca="1">IF(ISNUMBER(CORREL(ETL_Rtn!$C143:$C202,ETL_Rtn!BA143:BA202)),CORREL(ETL_Rtn!$C143:$C202,ETL_Rtn!BA143:BA202),"")</f>
        <v/>
      </c>
      <c r="BH192" s="85" t="str">
        <f ca="1">IF(ISNUMBER(CORREL(ETL_Rtn!$C143:$C202,ETL_Rtn!BB143:BB202)),CORREL(ETL_Rtn!$C143:$C202,ETL_Rtn!BB143:BB202),"")</f>
        <v/>
      </c>
      <c r="BI192" s="85" t="str">
        <f ca="1">IF(ISNUMBER(CORREL(ETL_Rtn!$C143:$C202,ETL_Rtn!BC143:BC202)),CORREL(ETL_Rtn!$C143:$C202,ETL_Rtn!BC143:BC202),"")</f>
        <v/>
      </c>
      <c r="BJ192" s="85" t="str">
        <f ca="1">IF(ISNUMBER(CORREL(ETL_Rtn!$C143:$C202,ETL_Rtn!BD143:BD202)),CORREL(ETL_Rtn!$C143:$C202,ETL_Rtn!BD143:BD202),"")</f>
        <v/>
      </c>
      <c r="BK192" s="85" t="str">
        <f ca="1">IF(ISNUMBER(CORREL(ETL_Rtn!$C143:$C202,ETL_Rtn!BE143:BE202)),CORREL(ETL_Rtn!$C143:$C202,ETL_Rtn!BE143:BE202),"")</f>
        <v/>
      </c>
      <c r="BL192" s="85" t="str">
        <f ca="1">IF(ISNUMBER(CORREL(ETL_Rtn!$C143:$C202,ETL_Rtn!BF143:BF202)),CORREL(ETL_Rtn!$C143:$C202,ETL_Rtn!BF143:BF202),"")</f>
        <v/>
      </c>
      <c r="BM192" s="85" t="str">
        <f ca="1">IF(ISNUMBER(CORREL(ETL_Rtn!$C143:$C202,ETL_Rtn!BG143:BG202)),CORREL(ETL_Rtn!$C143:$C202,ETL_Rtn!BG143:BG202),"")</f>
        <v/>
      </c>
      <c r="BN192" s="85" t="str">
        <f ca="1">IF(ISNUMBER(CORREL(ETL_Rtn!$C143:$C202,ETL_Rtn!BH143:BH202)),CORREL(ETL_Rtn!$C143:$C202,ETL_Rtn!BH143:BH202),"")</f>
        <v/>
      </c>
      <c r="BO192" s="85" t="str">
        <f ca="1">IF(ISNUMBER(CORREL(ETL_Rtn!$C143:$C202,ETL_Rtn!BI143:BI202)),CORREL(ETL_Rtn!$C143:$C202,ETL_Rtn!BI143:BI202),"")</f>
        <v/>
      </c>
      <c r="BP192" s="85" t="str">
        <f ca="1">IF(ISNUMBER(CORREL(ETL_Rtn!$C143:$C202,ETL_Rtn!BJ143:BJ202)),CORREL(ETL_Rtn!$C143:$C202,ETL_Rtn!BJ143:BJ202),"")</f>
        <v/>
      </c>
      <c r="BQ192" s="85" t="str">
        <f ca="1">IF(ISNUMBER(CORREL(ETL_Rtn!$C143:$C202,ETL_Rtn!BK143:BK202)),CORREL(ETL_Rtn!$C143:$C202,ETL_Rtn!BK143:BK202),"")</f>
        <v/>
      </c>
      <c r="BR192" s="85" t="str">
        <f ca="1">IF(ISNUMBER(CORREL(ETL_Rtn!$C143:$C202,ETL_Rtn!BL143:BL202)),CORREL(ETL_Rtn!$C143:$C202,ETL_Rtn!BL143:BL202),"")</f>
        <v/>
      </c>
      <c r="BS192" s="85" t="str">
        <f ca="1">IF(ISNUMBER(CORREL(ETL_Rtn!$C143:$C202,ETL_Rtn!BM143:BM202)),CORREL(ETL_Rtn!$C143:$C202,ETL_Rtn!BM143:BM202),"")</f>
        <v/>
      </c>
      <c r="BT192" s="85" t="str">
        <f ca="1">IF(ISNUMBER(CORREL(ETL_Rtn!$C143:$C202,ETL_Rtn!BN143:BN202)),CORREL(ETL_Rtn!$C143:$C202,ETL_Rtn!BN143:BN202),"")</f>
        <v/>
      </c>
      <c r="BU192" s="85" t="str">
        <f ca="1">IF(ISNUMBER(CORREL(ETL_Rtn!$C143:$C202,ETL_Rtn!BO143:BO202)),CORREL(ETL_Rtn!$C143:$C202,ETL_Rtn!BO143:BO202),"")</f>
        <v/>
      </c>
      <c r="BV192" s="85" t="str">
        <f ca="1">IF(ISNUMBER(CORREL(ETL_Rtn!$C143:$C202,ETL_Rtn!BP143:BP202)),CORREL(ETL_Rtn!$C143:$C202,ETL_Rtn!BP143:BP202),"")</f>
        <v/>
      </c>
      <c r="BW192" s="85" t="str">
        <f ca="1">IF(ISNUMBER(CORREL(ETL_Rtn!$C143:$C202,ETL_Rtn!BQ143:BQ202)),CORREL(ETL_Rtn!$C143:$C202,ETL_Rtn!BQ143:BQ202),"")</f>
        <v/>
      </c>
      <c r="BY192" s="85" t="str">
        <f ca="1">VLOOKUP($E192,ETL_Price!$B$5:$CB$187,Main!BY$51,0)</f>
        <v/>
      </c>
      <c r="BZ192" s="85" t="str">
        <f ca="1">VLOOKUP($E192,ETL_Price!$B$5:$CB$187,Main!BZ$51,0)</f>
        <v/>
      </c>
      <c r="CA192" s="85" t="str">
        <f ca="1">VLOOKUP($E192,ETL_Price!$B$5:$CB$187,Main!CA$51,0)</f>
        <v/>
      </c>
      <c r="CB192" s="85" t="str">
        <f ca="1">VLOOKUP($E192,ETL_Price!$B$5:$CB$187,Main!CB$51,0)</f>
        <v/>
      </c>
      <c r="CC192" s="85" t="str">
        <f ca="1">VLOOKUP($E192,ETL_Price!$B$5:$CB$187,Main!CC$51,0)</f>
        <v/>
      </c>
      <c r="CD192" s="85" t="str">
        <f ca="1">VLOOKUP($E192,ETL_Price!$B$5:$CB$187,Main!CD$51,0)</f>
        <v/>
      </c>
      <c r="CE192" s="85" t="str">
        <f ca="1">VLOOKUP($E192,ETL_Price!$B$5:$CB$187,Main!CE$51,0)</f>
        <v/>
      </c>
      <c r="CF192" s="85" t="str">
        <f ca="1">VLOOKUP($E192,ETL_Price!$B$5:$CB$187,Main!CF$51,0)</f>
        <v/>
      </c>
      <c r="CG192" s="85" t="str">
        <f ca="1">VLOOKUP($E192,ETL_Price!$B$5:$CB$187,Main!CG$51,0)</f>
        <v/>
      </c>
      <c r="CH192" s="85" t="str">
        <f ca="1">VLOOKUP($E192,ETL_Price!$B$5:$CB$187,Main!CH$51,0)</f>
        <v/>
      </c>
      <c r="CI192" s="85" t="str">
        <f ca="1">VLOOKUP($E192,ETL_Price!$B$5:$CB$187,Main!CI$51,0)</f>
        <v/>
      </c>
      <c r="CJ192" s="85" t="str">
        <f ca="1">VLOOKUP($E192,ETL_Price!$B$5:$CB$187,Main!CJ$51,0)</f>
        <v/>
      </c>
      <c r="CK192" s="85" t="str">
        <f ca="1">VLOOKUP($E192,ETL_Price!$B$5:$CB$187,Main!CK$51,0)</f>
        <v/>
      </c>
      <c r="CL192" s="85" t="str">
        <f ca="1">VLOOKUP($E192,ETL_Price!$B$5:$CB$187,Main!CL$51,0)</f>
        <v/>
      </c>
      <c r="CM192" s="85" t="str">
        <f ca="1">VLOOKUP($E192,ETL_Price!$B$5:$CB$187,Main!CM$51,0)</f>
        <v/>
      </c>
      <c r="CN192" s="85" t="str">
        <f ca="1">VLOOKUP($E192,ETL_Price!$B$5:$CB$187,Main!CN$51,0)</f>
        <v/>
      </c>
      <c r="CO192" s="85" t="str">
        <f ca="1">VLOOKUP($E192,ETL_Price!$B$5:$CB$187,Main!CO$51,0)</f>
        <v/>
      </c>
      <c r="CP192" s="85" t="str">
        <f ca="1">VLOOKUP($E192,ETL_Price!$B$5:$CB$187,Main!CP$51,0)</f>
        <v/>
      </c>
      <c r="CQ192" s="85" t="str">
        <f ca="1">VLOOKUP($E192,ETL_Price!$B$5:$CB$187,Main!CQ$51,0)</f>
        <v/>
      </c>
      <c r="CR192" s="85" t="str">
        <f ca="1">VLOOKUP($E192,ETL_Price!$B$5:$CB$187,Main!CR$51,0)</f>
        <v/>
      </c>
      <c r="CS192" s="85" t="str">
        <f ca="1">VLOOKUP($E192,ETL_Price!$B$5:$CB$187,Main!CS$51,0)</f>
        <v/>
      </c>
      <c r="CT192" s="85" t="str">
        <f ca="1">VLOOKUP($E192,ETL_Price!$B$5:$CB$187,Main!CT$51,0)</f>
        <v/>
      </c>
      <c r="CU192" s="85" t="str">
        <f ca="1">VLOOKUP($E192,ETL_Price!$B$5:$CB$187,Main!CU$51,0)</f>
        <v/>
      </c>
      <c r="CV192" s="85" t="str">
        <f ca="1">VLOOKUP($E192,ETL_Price!$B$5:$CB$187,Main!CV$51,0)</f>
        <v/>
      </c>
      <c r="CW192" s="85" t="str">
        <f ca="1">VLOOKUP($E192,ETL_Price!$B$5:$CB$187,Main!CW$51,0)</f>
        <v/>
      </c>
      <c r="CX192" s="85" t="str">
        <f ca="1">VLOOKUP($E192,ETL_Price!$B$5:$CB$187,Main!CX$51,0)</f>
        <v/>
      </c>
      <c r="CY192" s="85" t="str">
        <f ca="1">VLOOKUP($E192,ETL_Price!$B$5:$CB$187,Main!CY$51,0)</f>
        <v/>
      </c>
      <c r="CZ192" s="85" t="str">
        <f ca="1">VLOOKUP($E192,ETL_Price!$B$5:$CB$187,Main!CZ$51,0)</f>
        <v/>
      </c>
      <c r="DA192" s="85" t="str">
        <f ca="1">VLOOKUP($E192,ETL_Price!$B$5:$CB$187,Main!DA$51,0)</f>
        <v/>
      </c>
      <c r="DB192" s="85" t="str">
        <f ca="1">VLOOKUP($E192,ETL_Price!$B$5:$CB$187,Main!DB$51,0)</f>
        <v/>
      </c>
      <c r="DC192" s="85" t="str">
        <f ca="1">VLOOKUP($E192,ETL_Price!$B$5:$CB$187,Main!DC$51,0)</f>
        <v/>
      </c>
      <c r="DD192" s="85" t="str">
        <f ca="1">VLOOKUP($E192,ETL_Price!$B$5:$CB$187,Main!DD$51,0)</f>
        <v/>
      </c>
      <c r="DE192" s="85" t="str">
        <f ca="1">VLOOKUP($E192,ETL_Price!$B$5:$CB$187,Main!DE$51,0)</f>
        <v/>
      </c>
      <c r="DF192" s="85" t="str">
        <f ca="1">VLOOKUP($E192,ETL_Price!$B$5:$CB$187,Main!DF$51,0)</f>
        <v/>
      </c>
      <c r="DG192" s="85" t="str">
        <f ca="1">VLOOKUP($E192,ETL_Price!$B$5:$CB$187,Main!DG$51,0)</f>
        <v/>
      </c>
      <c r="DH192" s="85" t="str">
        <f ca="1">VLOOKUP($E192,ETL_Price!$B$5:$CB$187,Main!DH$51,0)</f>
        <v/>
      </c>
      <c r="DI192" s="85" t="str">
        <f ca="1">VLOOKUP($E192,ETL_Price!$B$5:$CB$187,Main!DI$51,0)</f>
        <v/>
      </c>
      <c r="DJ192" s="85" t="str">
        <f ca="1">VLOOKUP($E192,ETL_Price!$B$5:$CB$187,Main!DJ$51,0)</f>
        <v/>
      </c>
      <c r="DK192" s="85" t="str">
        <f ca="1">VLOOKUP($E192,ETL_Price!$B$5:$CB$187,Main!DK$51,0)</f>
        <v/>
      </c>
      <c r="DL192" s="85" t="str">
        <f ca="1">VLOOKUP($E192,ETL_Price!$B$5:$CB$187,Main!DL$51,0)</f>
        <v/>
      </c>
      <c r="DM192" s="85" t="str">
        <f ca="1">VLOOKUP($E192,ETL_Price!$B$5:$CB$187,Main!DM$51,0)</f>
        <v/>
      </c>
      <c r="DN192" s="85" t="str">
        <f ca="1">VLOOKUP($E192,ETL_Price!$B$5:$CB$187,Main!DN$51,0)</f>
        <v/>
      </c>
      <c r="DO192" s="85" t="str">
        <f ca="1">VLOOKUP($E192,ETL_Price!$B$5:$CB$187,Main!DO$51,0)</f>
        <v/>
      </c>
      <c r="DP192" s="85" t="str">
        <f ca="1">VLOOKUP($E192,ETL_Price!$B$5:$CB$187,Main!DP$51,0)</f>
        <v/>
      </c>
      <c r="DQ192" s="85" t="str">
        <f ca="1">VLOOKUP($E192,ETL_Price!$B$5:$CB$187,Main!DQ$51,0)</f>
        <v/>
      </c>
      <c r="DR192" s="85" t="str">
        <f ca="1">VLOOKUP($E192,ETL_Price!$B$5:$CB$187,Main!DR$51,0)</f>
        <v/>
      </c>
      <c r="DS192" s="85" t="str">
        <f ca="1">VLOOKUP($E192,ETL_Price!$B$5:$CB$187,Main!DS$51,0)</f>
        <v/>
      </c>
      <c r="DT192" s="85" t="str">
        <f ca="1">VLOOKUP($E192,ETL_Price!$B$5:$CB$187,Main!DT$51,0)</f>
        <v/>
      </c>
      <c r="DU192" s="85" t="str">
        <f ca="1">VLOOKUP($E192,ETL_Price!$B$5:$CB$187,Main!DU$51,0)</f>
        <v/>
      </c>
      <c r="DV192" s="85" t="str">
        <f ca="1">VLOOKUP($E192,ETL_Price!$B$5:$CB$187,Main!DV$51,0)</f>
        <v/>
      </c>
      <c r="DW192" s="85" t="str">
        <f ca="1">VLOOKUP($E192,ETL_Price!$B$5:$CB$187,Main!DW$51,0)</f>
        <v/>
      </c>
      <c r="DX192" s="85" t="str">
        <f ca="1">VLOOKUP($E192,ETL_Price!$B$5:$CB$187,Main!DX$51,0)</f>
        <v/>
      </c>
      <c r="DY192" s="85" t="str">
        <f ca="1">VLOOKUP($E192,ETL_Price!$B$5:$CB$187,Main!DY$51,0)</f>
        <v/>
      </c>
      <c r="DZ192" s="85" t="str">
        <f ca="1">VLOOKUP($E192,ETL_Price!$B$5:$CB$187,Main!DZ$51,0)</f>
        <v/>
      </c>
      <c r="EA192" s="85" t="str">
        <f ca="1">VLOOKUP($E192,ETL_Price!$B$5:$CB$187,Main!EA$51,0)</f>
        <v/>
      </c>
      <c r="EB192" s="85" t="str">
        <f ca="1">VLOOKUP($E192,ETL_Price!$B$5:$CB$187,Main!EB$51,0)</f>
        <v/>
      </c>
      <c r="EC192" s="85" t="str">
        <f ca="1">VLOOKUP($E192,ETL_Price!$B$5:$CB$187,Main!EC$51,0)</f>
        <v/>
      </c>
      <c r="ED192" s="85" t="str">
        <f ca="1">VLOOKUP($E192,ETL_Price!$B$5:$CB$187,Main!ED$51,0)</f>
        <v/>
      </c>
      <c r="EE192" s="85" t="str">
        <f ca="1">VLOOKUP($E192,ETL_Price!$B$5:$CB$187,Main!EE$51,0)</f>
        <v/>
      </c>
      <c r="EF192" s="85" t="str">
        <f ca="1">VLOOKUP($E192,ETL_Price!$B$5:$CB$187,Main!EF$51,0)</f>
        <v/>
      </c>
      <c r="EG192" s="85" t="str">
        <f ca="1">VLOOKUP($E192,ETL_Price!$B$5:$CB$187,Main!EG$51,0)</f>
        <v/>
      </c>
      <c r="EH192" s="85" t="str">
        <f ca="1">VLOOKUP($E192,ETL_Price!$B$5:$CB$187,Main!EH$51,0)</f>
        <v/>
      </c>
      <c r="EI192" s="85" t="str">
        <f ca="1">VLOOKUP($E192,ETL_Price!$B$5:$CB$187,Main!EI$51,0)</f>
        <v/>
      </c>
      <c r="EJ192" s="85" t="str">
        <f ca="1">VLOOKUP($E192,ETL_Price!$B$5:$CB$187,Main!EJ$51,0)</f>
        <v/>
      </c>
      <c r="EK192" s="85" t="str">
        <f ca="1">VLOOKUP($E192,ETL_Price!$B$5:$CB$187,Main!EK$51,0)</f>
        <v/>
      </c>
    </row>
    <row r="193" spans="5:141">
      <c r="E193" s="119" t="str">
        <f>IF(ISNUMBER(Equities!$C145),Equities!B145,"")</f>
        <v/>
      </c>
      <c r="F193" s="120" t="str">
        <f ca="1">IF(ISNUMBER(OFFSET(INDIRECT($F$50),Main!$D193,1)),OFFSET(INDIRECT($F$50),Main!$D193,1)/100,"")</f>
        <v/>
      </c>
      <c r="G193" s="120" t="str">
        <f ca="1">IF(ISNUMBER(VLOOKUP($E193,ETL_Price!$B$5:$DV$187,G$50,0)),VLOOKUP($E193,ETL_Price!$B$5:$DV$187,G$50,0)/100,"")</f>
        <v/>
      </c>
      <c r="H193" s="120" t="str">
        <f ca="1">IF(ISNUMBER(VLOOKUP($E193,ETL_Price!$B$5:$DV$187,H$50,0)),VLOOKUP($E193,ETL_Price!$B$5:$DV$187,H$50,0)/100,"")</f>
        <v/>
      </c>
      <c r="I193" s="120" t="str">
        <f ca="1">IF(ISNUMBER(VLOOKUP($E193,ETL_Price!$B$5:$DV$187,I$50,0)),VLOOKUP($E193,ETL_Price!$B$5:$DV$187,I$50,0)/100,"")</f>
        <v/>
      </c>
      <c r="K193" s="85" t="str">
        <f ca="1">IF(ISNUMBER(CORREL(ETL_Rtn!$C144:$C203,ETL_Rtn!E144:E203)),CORREL(ETL_Rtn!$C144:$C203,ETL_Rtn!E144:E203),"")</f>
        <v/>
      </c>
      <c r="L193" s="85" t="str">
        <f ca="1">IF(ISNUMBER(CORREL(ETL_Rtn!$C144:$C203,ETL_Rtn!F144:F203)),CORREL(ETL_Rtn!$C144:$C203,ETL_Rtn!F144:F203),"")</f>
        <v/>
      </c>
      <c r="M193" s="85" t="str">
        <f ca="1">IF(ISNUMBER(CORREL(ETL_Rtn!$C144:$C203,ETL_Rtn!G144:G203)),CORREL(ETL_Rtn!$C144:$C203,ETL_Rtn!G144:G203),"")</f>
        <v/>
      </c>
      <c r="N193" s="85" t="str">
        <f ca="1">IF(ISNUMBER(CORREL(ETL_Rtn!$C144:$C203,ETL_Rtn!H144:H203)),CORREL(ETL_Rtn!$C144:$C203,ETL_Rtn!H144:H203),"")</f>
        <v/>
      </c>
      <c r="O193" s="85" t="str">
        <f ca="1">IF(ISNUMBER(CORREL(ETL_Rtn!$C144:$C203,ETL_Rtn!I144:I203)),CORREL(ETL_Rtn!$C144:$C203,ETL_Rtn!I144:I203),"")</f>
        <v/>
      </c>
      <c r="P193" s="85" t="str">
        <f ca="1">IF(ISNUMBER(CORREL(ETL_Rtn!$C144:$C203,ETL_Rtn!J144:J203)),CORREL(ETL_Rtn!$C144:$C203,ETL_Rtn!J144:J203),"")</f>
        <v/>
      </c>
      <c r="Q193" s="85" t="str">
        <f ca="1">IF(ISNUMBER(CORREL(ETL_Rtn!$C144:$C203,ETL_Rtn!K144:K203)),CORREL(ETL_Rtn!$C144:$C203,ETL_Rtn!K144:K203),"")</f>
        <v/>
      </c>
      <c r="R193" s="85" t="str">
        <f ca="1">IF(ISNUMBER(CORREL(ETL_Rtn!$C144:$C203,ETL_Rtn!L144:L203)),CORREL(ETL_Rtn!$C144:$C203,ETL_Rtn!L144:L203),"")</f>
        <v/>
      </c>
      <c r="S193" s="85" t="str">
        <f ca="1">IF(ISNUMBER(CORREL(ETL_Rtn!$C144:$C203,ETL_Rtn!M144:M203)),CORREL(ETL_Rtn!$C144:$C203,ETL_Rtn!M144:M203),"")</f>
        <v/>
      </c>
      <c r="T193" s="85" t="str">
        <f ca="1">IF(ISNUMBER(CORREL(ETL_Rtn!$C144:$C203,ETL_Rtn!N144:N203)),CORREL(ETL_Rtn!$C144:$C203,ETL_Rtn!N144:N203),"")</f>
        <v/>
      </c>
      <c r="U193" s="85" t="str">
        <f ca="1">IF(ISNUMBER(CORREL(ETL_Rtn!$C144:$C203,ETL_Rtn!O144:O203)),CORREL(ETL_Rtn!$C144:$C203,ETL_Rtn!O144:O203),"")</f>
        <v/>
      </c>
      <c r="V193" s="85" t="str">
        <f ca="1">IF(ISNUMBER(CORREL(ETL_Rtn!$C144:$C203,ETL_Rtn!P144:P203)),CORREL(ETL_Rtn!$C144:$C203,ETL_Rtn!P144:P203),"")</f>
        <v/>
      </c>
      <c r="W193" s="85" t="str">
        <f ca="1">IF(ISNUMBER(CORREL(ETL_Rtn!$C144:$C203,ETL_Rtn!Q144:Q203)),CORREL(ETL_Rtn!$C144:$C203,ETL_Rtn!Q144:Q203),"")</f>
        <v/>
      </c>
      <c r="X193" s="85" t="str">
        <f ca="1">IF(ISNUMBER(CORREL(ETL_Rtn!$C144:$C203,ETL_Rtn!R144:R203)),CORREL(ETL_Rtn!$C144:$C203,ETL_Rtn!R144:R203),"")</f>
        <v/>
      </c>
      <c r="Y193" s="85" t="str">
        <f ca="1">IF(ISNUMBER(CORREL(ETL_Rtn!$C144:$C203,ETL_Rtn!S144:S203)),CORREL(ETL_Rtn!$C144:$C203,ETL_Rtn!S144:S203),"")</f>
        <v/>
      </c>
      <c r="Z193" s="85" t="str">
        <f ca="1">IF(ISNUMBER(CORREL(ETL_Rtn!$C144:$C203,ETL_Rtn!T144:T203)),CORREL(ETL_Rtn!$C144:$C203,ETL_Rtn!T144:T203),"")</f>
        <v/>
      </c>
      <c r="AA193" s="85" t="str">
        <f ca="1">IF(ISNUMBER(CORREL(ETL_Rtn!$C144:$C203,ETL_Rtn!U144:U203)),CORREL(ETL_Rtn!$C144:$C203,ETL_Rtn!U144:U203),"")</f>
        <v/>
      </c>
      <c r="AB193" s="85" t="str">
        <f ca="1">IF(ISNUMBER(CORREL(ETL_Rtn!$C144:$C203,ETL_Rtn!V144:V203)),CORREL(ETL_Rtn!$C144:$C203,ETL_Rtn!V144:V203),"")</f>
        <v/>
      </c>
      <c r="AC193" s="85" t="str">
        <f ca="1">IF(ISNUMBER(CORREL(ETL_Rtn!$C144:$C203,ETL_Rtn!W144:W203)),CORREL(ETL_Rtn!$C144:$C203,ETL_Rtn!W144:W203),"")</f>
        <v/>
      </c>
      <c r="AD193" s="85" t="str">
        <f ca="1">IF(ISNUMBER(CORREL(ETL_Rtn!$C144:$C203,ETL_Rtn!X144:X203)),CORREL(ETL_Rtn!$C144:$C203,ETL_Rtn!X144:X203),"")</f>
        <v/>
      </c>
      <c r="AE193" s="85" t="str">
        <f ca="1">IF(ISNUMBER(CORREL(ETL_Rtn!$C144:$C203,ETL_Rtn!Y144:Y203)),CORREL(ETL_Rtn!$C144:$C203,ETL_Rtn!Y144:Y203),"")</f>
        <v/>
      </c>
      <c r="AF193" s="85" t="str">
        <f ca="1">IF(ISNUMBER(CORREL(ETL_Rtn!$C144:$C203,ETL_Rtn!Z144:Z203)),CORREL(ETL_Rtn!$C144:$C203,ETL_Rtn!Z144:Z203),"")</f>
        <v/>
      </c>
      <c r="AG193" s="85" t="str">
        <f ca="1">IF(ISNUMBER(CORREL(ETL_Rtn!$C144:$C203,ETL_Rtn!AA144:AA203)),CORREL(ETL_Rtn!$C144:$C203,ETL_Rtn!AA144:AA203),"")</f>
        <v/>
      </c>
      <c r="AH193" s="85" t="str">
        <f ca="1">IF(ISNUMBER(CORREL(ETL_Rtn!$C144:$C203,ETL_Rtn!AB144:AB203)),CORREL(ETL_Rtn!$C144:$C203,ETL_Rtn!AB144:AB203),"")</f>
        <v/>
      </c>
      <c r="AI193" s="85" t="str">
        <f ca="1">IF(ISNUMBER(CORREL(ETL_Rtn!$C144:$C203,ETL_Rtn!AC144:AC203)),CORREL(ETL_Rtn!$C144:$C203,ETL_Rtn!AC144:AC203),"")</f>
        <v/>
      </c>
      <c r="AJ193" s="85" t="str">
        <f ca="1">IF(ISNUMBER(CORREL(ETL_Rtn!$C144:$C203,ETL_Rtn!AD144:AD203)),CORREL(ETL_Rtn!$C144:$C203,ETL_Rtn!AD144:AD203),"")</f>
        <v/>
      </c>
      <c r="AK193" s="85" t="str">
        <f ca="1">IF(ISNUMBER(CORREL(ETL_Rtn!$C144:$C203,ETL_Rtn!AE144:AE203)),CORREL(ETL_Rtn!$C144:$C203,ETL_Rtn!AE144:AE203),"")</f>
        <v/>
      </c>
      <c r="AL193" s="85" t="str">
        <f ca="1">IF(ISNUMBER(CORREL(ETL_Rtn!$C144:$C203,ETL_Rtn!AF144:AF203)),CORREL(ETL_Rtn!$C144:$C203,ETL_Rtn!AF144:AF203),"")</f>
        <v/>
      </c>
      <c r="AM193" s="85" t="str">
        <f ca="1">IF(ISNUMBER(CORREL(ETL_Rtn!$C144:$C203,ETL_Rtn!AG144:AG203)),CORREL(ETL_Rtn!$C144:$C203,ETL_Rtn!AG144:AG203),"")</f>
        <v/>
      </c>
      <c r="AN193" s="85" t="str">
        <f ca="1">IF(ISNUMBER(CORREL(ETL_Rtn!$C144:$C203,ETL_Rtn!AH144:AH203)),CORREL(ETL_Rtn!$C144:$C203,ETL_Rtn!AH144:AH203),"")</f>
        <v/>
      </c>
      <c r="AO193" s="85" t="str">
        <f ca="1">IF(ISNUMBER(CORREL(ETL_Rtn!$C144:$C203,ETL_Rtn!AI144:AI203)),CORREL(ETL_Rtn!$C144:$C203,ETL_Rtn!AI144:AI203),"")</f>
        <v/>
      </c>
      <c r="AP193" s="85" t="str">
        <f ca="1">IF(ISNUMBER(CORREL(ETL_Rtn!$C144:$C203,ETL_Rtn!AJ144:AJ203)),CORREL(ETL_Rtn!$C144:$C203,ETL_Rtn!AJ144:AJ203),"")</f>
        <v/>
      </c>
      <c r="AQ193" s="85" t="str">
        <f ca="1">IF(ISNUMBER(CORREL(ETL_Rtn!$C144:$C203,ETL_Rtn!AK144:AK203)),CORREL(ETL_Rtn!$C144:$C203,ETL_Rtn!AK144:AK203),"")</f>
        <v/>
      </c>
      <c r="AR193" s="85" t="str">
        <f ca="1">IF(ISNUMBER(CORREL(ETL_Rtn!$C144:$C203,ETL_Rtn!AL144:AL203)),CORREL(ETL_Rtn!$C144:$C203,ETL_Rtn!AL144:AL203),"")</f>
        <v/>
      </c>
      <c r="AS193" s="85" t="str">
        <f ca="1">IF(ISNUMBER(CORREL(ETL_Rtn!$C144:$C203,ETL_Rtn!AM144:AM203)),CORREL(ETL_Rtn!$C144:$C203,ETL_Rtn!AM144:AM203),"")</f>
        <v/>
      </c>
      <c r="AT193" s="85" t="str">
        <f ca="1">IF(ISNUMBER(CORREL(ETL_Rtn!$C144:$C203,ETL_Rtn!AN144:AN203)),CORREL(ETL_Rtn!$C144:$C203,ETL_Rtn!AN144:AN203),"")</f>
        <v/>
      </c>
      <c r="AU193" s="85" t="str">
        <f ca="1">IF(ISNUMBER(CORREL(ETL_Rtn!$C144:$C203,ETL_Rtn!AO144:AO203)),CORREL(ETL_Rtn!$C144:$C203,ETL_Rtn!AO144:AO203),"")</f>
        <v/>
      </c>
      <c r="AV193" s="85" t="str">
        <f ca="1">IF(ISNUMBER(CORREL(ETL_Rtn!$C144:$C203,ETL_Rtn!AP144:AP203)),CORREL(ETL_Rtn!$C144:$C203,ETL_Rtn!AP144:AP203),"")</f>
        <v/>
      </c>
      <c r="AW193" s="85" t="str">
        <f ca="1">IF(ISNUMBER(CORREL(ETL_Rtn!$C144:$C203,ETL_Rtn!AQ144:AQ203)),CORREL(ETL_Rtn!$C144:$C203,ETL_Rtn!AQ144:AQ203),"")</f>
        <v/>
      </c>
      <c r="AX193" s="85" t="str">
        <f ca="1">IF(ISNUMBER(CORREL(ETL_Rtn!$C144:$C203,ETL_Rtn!AR144:AR203)),CORREL(ETL_Rtn!$C144:$C203,ETL_Rtn!AR144:AR203),"")</f>
        <v/>
      </c>
      <c r="AY193" s="85" t="str">
        <f ca="1">IF(ISNUMBER(CORREL(ETL_Rtn!$C144:$C203,ETL_Rtn!AS144:AS203)),CORREL(ETL_Rtn!$C144:$C203,ETL_Rtn!AS144:AS203),"")</f>
        <v/>
      </c>
      <c r="AZ193" s="85" t="str">
        <f ca="1">IF(ISNUMBER(CORREL(ETL_Rtn!$C144:$C203,ETL_Rtn!AT144:AT203)),CORREL(ETL_Rtn!$C144:$C203,ETL_Rtn!AT144:AT203),"")</f>
        <v/>
      </c>
      <c r="BA193" s="85" t="str">
        <f ca="1">IF(ISNUMBER(CORREL(ETL_Rtn!$C144:$C203,ETL_Rtn!AU144:AU203)),CORREL(ETL_Rtn!$C144:$C203,ETL_Rtn!AU144:AU203),"")</f>
        <v/>
      </c>
      <c r="BB193" s="85" t="str">
        <f ca="1">IF(ISNUMBER(CORREL(ETL_Rtn!$C144:$C203,ETL_Rtn!AV144:AV203)),CORREL(ETL_Rtn!$C144:$C203,ETL_Rtn!AV144:AV203),"")</f>
        <v/>
      </c>
      <c r="BC193" s="85" t="str">
        <f ca="1">IF(ISNUMBER(CORREL(ETL_Rtn!$C144:$C203,ETL_Rtn!AW144:AW203)),CORREL(ETL_Rtn!$C144:$C203,ETL_Rtn!AW144:AW203),"")</f>
        <v/>
      </c>
      <c r="BD193" s="85" t="str">
        <f ca="1">IF(ISNUMBER(CORREL(ETL_Rtn!$C144:$C203,ETL_Rtn!AX144:AX203)),CORREL(ETL_Rtn!$C144:$C203,ETL_Rtn!AX144:AX203),"")</f>
        <v/>
      </c>
      <c r="BE193" s="85" t="str">
        <f ca="1">IF(ISNUMBER(CORREL(ETL_Rtn!$C144:$C203,ETL_Rtn!AY144:AY203)),CORREL(ETL_Rtn!$C144:$C203,ETL_Rtn!AY144:AY203),"")</f>
        <v/>
      </c>
      <c r="BF193" s="85" t="str">
        <f ca="1">IF(ISNUMBER(CORREL(ETL_Rtn!$C144:$C203,ETL_Rtn!AZ144:AZ203)),CORREL(ETL_Rtn!$C144:$C203,ETL_Rtn!AZ144:AZ203),"")</f>
        <v/>
      </c>
      <c r="BG193" s="85" t="str">
        <f ca="1">IF(ISNUMBER(CORREL(ETL_Rtn!$C144:$C203,ETL_Rtn!BA144:BA203)),CORREL(ETL_Rtn!$C144:$C203,ETL_Rtn!BA144:BA203),"")</f>
        <v/>
      </c>
      <c r="BH193" s="85" t="str">
        <f ca="1">IF(ISNUMBER(CORREL(ETL_Rtn!$C144:$C203,ETL_Rtn!BB144:BB203)),CORREL(ETL_Rtn!$C144:$C203,ETL_Rtn!BB144:BB203),"")</f>
        <v/>
      </c>
      <c r="BI193" s="85" t="str">
        <f ca="1">IF(ISNUMBER(CORREL(ETL_Rtn!$C144:$C203,ETL_Rtn!BC144:BC203)),CORREL(ETL_Rtn!$C144:$C203,ETL_Rtn!BC144:BC203),"")</f>
        <v/>
      </c>
      <c r="BJ193" s="85" t="str">
        <f ca="1">IF(ISNUMBER(CORREL(ETL_Rtn!$C144:$C203,ETL_Rtn!BD144:BD203)),CORREL(ETL_Rtn!$C144:$C203,ETL_Rtn!BD144:BD203),"")</f>
        <v/>
      </c>
      <c r="BK193" s="85" t="str">
        <f ca="1">IF(ISNUMBER(CORREL(ETL_Rtn!$C144:$C203,ETL_Rtn!BE144:BE203)),CORREL(ETL_Rtn!$C144:$C203,ETL_Rtn!BE144:BE203),"")</f>
        <v/>
      </c>
      <c r="BL193" s="85" t="str">
        <f ca="1">IF(ISNUMBER(CORREL(ETL_Rtn!$C144:$C203,ETL_Rtn!BF144:BF203)),CORREL(ETL_Rtn!$C144:$C203,ETL_Rtn!BF144:BF203),"")</f>
        <v/>
      </c>
      <c r="BM193" s="85" t="str">
        <f ca="1">IF(ISNUMBER(CORREL(ETL_Rtn!$C144:$C203,ETL_Rtn!BG144:BG203)),CORREL(ETL_Rtn!$C144:$C203,ETL_Rtn!BG144:BG203),"")</f>
        <v/>
      </c>
      <c r="BN193" s="85" t="str">
        <f ca="1">IF(ISNUMBER(CORREL(ETL_Rtn!$C144:$C203,ETL_Rtn!BH144:BH203)),CORREL(ETL_Rtn!$C144:$C203,ETL_Rtn!BH144:BH203),"")</f>
        <v/>
      </c>
      <c r="BO193" s="85" t="str">
        <f ca="1">IF(ISNUMBER(CORREL(ETL_Rtn!$C144:$C203,ETL_Rtn!BI144:BI203)),CORREL(ETL_Rtn!$C144:$C203,ETL_Rtn!BI144:BI203),"")</f>
        <v/>
      </c>
      <c r="BP193" s="85" t="str">
        <f ca="1">IF(ISNUMBER(CORREL(ETL_Rtn!$C144:$C203,ETL_Rtn!BJ144:BJ203)),CORREL(ETL_Rtn!$C144:$C203,ETL_Rtn!BJ144:BJ203),"")</f>
        <v/>
      </c>
      <c r="BQ193" s="85" t="str">
        <f ca="1">IF(ISNUMBER(CORREL(ETL_Rtn!$C144:$C203,ETL_Rtn!BK144:BK203)),CORREL(ETL_Rtn!$C144:$C203,ETL_Rtn!BK144:BK203),"")</f>
        <v/>
      </c>
      <c r="BR193" s="85" t="str">
        <f ca="1">IF(ISNUMBER(CORREL(ETL_Rtn!$C144:$C203,ETL_Rtn!BL144:BL203)),CORREL(ETL_Rtn!$C144:$C203,ETL_Rtn!BL144:BL203),"")</f>
        <v/>
      </c>
      <c r="BS193" s="85" t="str">
        <f ca="1">IF(ISNUMBER(CORREL(ETL_Rtn!$C144:$C203,ETL_Rtn!BM144:BM203)),CORREL(ETL_Rtn!$C144:$C203,ETL_Rtn!BM144:BM203),"")</f>
        <v/>
      </c>
      <c r="BT193" s="85" t="str">
        <f ca="1">IF(ISNUMBER(CORREL(ETL_Rtn!$C144:$C203,ETL_Rtn!BN144:BN203)),CORREL(ETL_Rtn!$C144:$C203,ETL_Rtn!BN144:BN203),"")</f>
        <v/>
      </c>
      <c r="BU193" s="85" t="str">
        <f ca="1">IF(ISNUMBER(CORREL(ETL_Rtn!$C144:$C203,ETL_Rtn!BO144:BO203)),CORREL(ETL_Rtn!$C144:$C203,ETL_Rtn!BO144:BO203),"")</f>
        <v/>
      </c>
      <c r="BV193" s="85" t="str">
        <f ca="1">IF(ISNUMBER(CORREL(ETL_Rtn!$C144:$C203,ETL_Rtn!BP144:BP203)),CORREL(ETL_Rtn!$C144:$C203,ETL_Rtn!BP144:BP203),"")</f>
        <v/>
      </c>
      <c r="BW193" s="85" t="str">
        <f ca="1">IF(ISNUMBER(CORREL(ETL_Rtn!$C144:$C203,ETL_Rtn!BQ144:BQ203)),CORREL(ETL_Rtn!$C144:$C203,ETL_Rtn!BQ144:BQ203),"")</f>
        <v/>
      </c>
      <c r="BY193" s="85" t="str">
        <f ca="1">VLOOKUP($E193,ETL_Price!$B$5:$CB$187,Main!BY$51,0)</f>
        <v/>
      </c>
      <c r="BZ193" s="85" t="str">
        <f ca="1">VLOOKUP($E193,ETL_Price!$B$5:$CB$187,Main!BZ$51,0)</f>
        <v/>
      </c>
      <c r="CA193" s="85" t="str">
        <f ca="1">VLOOKUP($E193,ETL_Price!$B$5:$CB$187,Main!CA$51,0)</f>
        <v/>
      </c>
      <c r="CB193" s="85" t="str">
        <f ca="1">VLOOKUP($E193,ETL_Price!$B$5:$CB$187,Main!CB$51,0)</f>
        <v/>
      </c>
      <c r="CC193" s="85" t="str">
        <f ca="1">VLOOKUP($E193,ETL_Price!$B$5:$CB$187,Main!CC$51,0)</f>
        <v/>
      </c>
      <c r="CD193" s="85" t="str">
        <f ca="1">VLOOKUP($E193,ETL_Price!$B$5:$CB$187,Main!CD$51,0)</f>
        <v/>
      </c>
      <c r="CE193" s="85" t="str">
        <f ca="1">VLOOKUP($E193,ETL_Price!$B$5:$CB$187,Main!CE$51,0)</f>
        <v/>
      </c>
      <c r="CF193" s="85" t="str">
        <f ca="1">VLOOKUP($E193,ETL_Price!$B$5:$CB$187,Main!CF$51,0)</f>
        <v/>
      </c>
      <c r="CG193" s="85" t="str">
        <f ca="1">VLOOKUP($E193,ETL_Price!$B$5:$CB$187,Main!CG$51,0)</f>
        <v/>
      </c>
      <c r="CH193" s="85" t="str">
        <f ca="1">VLOOKUP($E193,ETL_Price!$B$5:$CB$187,Main!CH$51,0)</f>
        <v/>
      </c>
      <c r="CI193" s="85" t="str">
        <f ca="1">VLOOKUP($E193,ETL_Price!$B$5:$CB$187,Main!CI$51,0)</f>
        <v/>
      </c>
      <c r="CJ193" s="85" t="str">
        <f ca="1">VLOOKUP($E193,ETL_Price!$B$5:$CB$187,Main!CJ$51,0)</f>
        <v/>
      </c>
      <c r="CK193" s="85" t="str">
        <f ca="1">VLOOKUP($E193,ETL_Price!$B$5:$CB$187,Main!CK$51,0)</f>
        <v/>
      </c>
      <c r="CL193" s="85" t="str">
        <f ca="1">VLOOKUP($E193,ETL_Price!$B$5:$CB$187,Main!CL$51,0)</f>
        <v/>
      </c>
      <c r="CM193" s="85" t="str">
        <f ca="1">VLOOKUP($E193,ETL_Price!$B$5:$CB$187,Main!CM$51,0)</f>
        <v/>
      </c>
      <c r="CN193" s="85" t="str">
        <f ca="1">VLOOKUP($E193,ETL_Price!$B$5:$CB$187,Main!CN$51,0)</f>
        <v/>
      </c>
      <c r="CO193" s="85" t="str">
        <f ca="1">VLOOKUP($E193,ETL_Price!$B$5:$CB$187,Main!CO$51,0)</f>
        <v/>
      </c>
      <c r="CP193" s="85" t="str">
        <f ca="1">VLOOKUP($E193,ETL_Price!$B$5:$CB$187,Main!CP$51,0)</f>
        <v/>
      </c>
      <c r="CQ193" s="85" t="str">
        <f ca="1">VLOOKUP($E193,ETL_Price!$B$5:$CB$187,Main!CQ$51,0)</f>
        <v/>
      </c>
      <c r="CR193" s="85" t="str">
        <f ca="1">VLOOKUP($E193,ETL_Price!$B$5:$CB$187,Main!CR$51,0)</f>
        <v/>
      </c>
      <c r="CS193" s="85" t="str">
        <f ca="1">VLOOKUP($E193,ETL_Price!$B$5:$CB$187,Main!CS$51,0)</f>
        <v/>
      </c>
      <c r="CT193" s="85" t="str">
        <f ca="1">VLOOKUP($E193,ETL_Price!$B$5:$CB$187,Main!CT$51,0)</f>
        <v/>
      </c>
      <c r="CU193" s="85" t="str">
        <f ca="1">VLOOKUP($E193,ETL_Price!$B$5:$CB$187,Main!CU$51,0)</f>
        <v/>
      </c>
      <c r="CV193" s="85" t="str">
        <f ca="1">VLOOKUP($E193,ETL_Price!$B$5:$CB$187,Main!CV$51,0)</f>
        <v/>
      </c>
      <c r="CW193" s="85" t="str">
        <f ca="1">VLOOKUP($E193,ETL_Price!$B$5:$CB$187,Main!CW$51,0)</f>
        <v/>
      </c>
      <c r="CX193" s="85" t="str">
        <f ca="1">VLOOKUP($E193,ETL_Price!$B$5:$CB$187,Main!CX$51,0)</f>
        <v/>
      </c>
      <c r="CY193" s="85" t="str">
        <f ca="1">VLOOKUP($E193,ETL_Price!$B$5:$CB$187,Main!CY$51,0)</f>
        <v/>
      </c>
      <c r="CZ193" s="85" t="str">
        <f ca="1">VLOOKUP($E193,ETL_Price!$B$5:$CB$187,Main!CZ$51,0)</f>
        <v/>
      </c>
      <c r="DA193" s="85" t="str">
        <f ca="1">VLOOKUP($E193,ETL_Price!$B$5:$CB$187,Main!DA$51,0)</f>
        <v/>
      </c>
      <c r="DB193" s="85" t="str">
        <f ca="1">VLOOKUP($E193,ETL_Price!$B$5:$CB$187,Main!DB$51,0)</f>
        <v/>
      </c>
      <c r="DC193" s="85" t="str">
        <f ca="1">VLOOKUP($E193,ETL_Price!$B$5:$CB$187,Main!DC$51,0)</f>
        <v/>
      </c>
      <c r="DD193" s="85" t="str">
        <f ca="1">VLOOKUP($E193,ETL_Price!$B$5:$CB$187,Main!DD$51,0)</f>
        <v/>
      </c>
      <c r="DE193" s="85" t="str">
        <f ca="1">VLOOKUP($E193,ETL_Price!$B$5:$CB$187,Main!DE$51,0)</f>
        <v/>
      </c>
      <c r="DF193" s="85" t="str">
        <f ca="1">VLOOKUP($E193,ETL_Price!$B$5:$CB$187,Main!DF$51,0)</f>
        <v/>
      </c>
      <c r="DG193" s="85" t="str">
        <f ca="1">VLOOKUP($E193,ETL_Price!$B$5:$CB$187,Main!DG$51,0)</f>
        <v/>
      </c>
      <c r="DH193" s="85" t="str">
        <f ca="1">VLOOKUP($E193,ETL_Price!$B$5:$CB$187,Main!DH$51,0)</f>
        <v/>
      </c>
      <c r="DI193" s="85" t="str">
        <f ca="1">VLOOKUP($E193,ETL_Price!$B$5:$CB$187,Main!DI$51,0)</f>
        <v/>
      </c>
      <c r="DJ193" s="85" t="str">
        <f ca="1">VLOOKUP($E193,ETL_Price!$B$5:$CB$187,Main!DJ$51,0)</f>
        <v/>
      </c>
      <c r="DK193" s="85" t="str">
        <f ca="1">VLOOKUP($E193,ETL_Price!$B$5:$CB$187,Main!DK$51,0)</f>
        <v/>
      </c>
      <c r="DL193" s="85" t="str">
        <f ca="1">VLOOKUP($E193,ETL_Price!$B$5:$CB$187,Main!DL$51,0)</f>
        <v/>
      </c>
      <c r="DM193" s="85" t="str">
        <f ca="1">VLOOKUP($E193,ETL_Price!$B$5:$CB$187,Main!DM$51,0)</f>
        <v/>
      </c>
      <c r="DN193" s="85" t="str">
        <f ca="1">VLOOKUP($E193,ETL_Price!$B$5:$CB$187,Main!DN$51,0)</f>
        <v/>
      </c>
      <c r="DO193" s="85" t="str">
        <f ca="1">VLOOKUP($E193,ETL_Price!$B$5:$CB$187,Main!DO$51,0)</f>
        <v/>
      </c>
      <c r="DP193" s="85" t="str">
        <f ca="1">VLOOKUP($E193,ETL_Price!$B$5:$CB$187,Main!DP$51,0)</f>
        <v/>
      </c>
      <c r="DQ193" s="85" t="str">
        <f ca="1">VLOOKUP($E193,ETL_Price!$B$5:$CB$187,Main!DQ$51,0)</f>
        <v/>
      </c>
      <c r="DR193" s="85" t="str">
        <f ca="1">VLOOKUP($E193,ETL_Price!$B$5:$CB$187,Main!DR$51,0)</f>
        <v/>
      </c>
      <c r="DS193" s="85" t="str">
        <f ca="1">VLOOKUP($E193,ETL_Price!$B$5:$CB$187,Main!DS$51,0)</f>
        <v/>
      </c>
      <c r="DT193" s="85" t="str">
        <f ca="1">VLOOKUP($E193,ETL_Price!$B$5:$CB$187,Main!DT$51,0)</f>
        <v/>
      </c>
      <c r="DU193" s="85" t="str">
        <f ca="1">VLOOKUP($E193,ETL_Price!$B$5:$CB$187,Main!DU$51,0)</f>
        <v/>
      </c>
      <c r="DV193" s="85" t="str">
        <f ca="1">VLOOKUP($E193,ETL_Price!$B$5:$CB$187,Main!DV$51,0)</f>
        <v/>
      </c>
      <c r="DW193" s="85" t="str">
        <f ca="1">VLOOKUP($E193,ETL_Price!$B$5:$CB$187,Main!DW$51,0)</f>
        <v/>
      </c>
      <c r="DX193" s="85" t="str">
        <f ca="1">VLOOKUP($E193,ETL_Price!$B$5:$CB$187,Main!DX$51,0)</f>
        <v/>
      </c>
      <c r="DY193" s="85" t="str">
        <f ca="1">VLOOKUP($E193,ETL_Price!$B$5:$CB$187,Main!DY$51,0)</f>
        <v/>
      </c>
      <c r="DZ193" s="85" t="str">
        <f ca="1">VLOOKUP($E193,ETL_Price!$B$5:$CB$187,Main!DZ$51,0)</f>
        <v/>
      </c>
      <c r="EA193" s="85" t="str">
        <f ca="1">VLOOKUP($E193,ETL_Price!$B$5:$CB$187,Main!EA$51,0)</f>
        <v/>
      </c>
      <c r="EB193" s="85" t="str">
        <f ca="1">VLOOKUP($E193,ETL_Price!$B$5:$CB$187,Main!EB$51,0)</f>
        <v/>
      </c>
      <c r="EC193" s="85" t="str">
        <f ca="1">VLOOKUP($E193,ETL_Price!$B$5:$CB$187,Main!EC$51,0)</f>
        <v/>
      </c>
      <c r="ED193" s="85" t="str">
        <f ca="1">VLOOKUP($E193,ETL_Price!$B$5:$CB$187,Main!ED$51,0)</f>
        <v/>
      </c>
      <c r="EE193" s="85" t="str">
        <f ca="1">VLOOKUP($E193,ETL_Price!$B$5:$CB$187,Main!EE$51,0)</f>
        <v/>
      </c>
      <c r="EF193" s="85" t="str">
        <f ca="1">VLOOKUP($E193,ETL_Price!$B$5:$CB$187,Main!EF$51,0)</f>
        <v/>
      </c>
      <c r="EG193" s="85" t="str">
        <f ca="1">VLOOKUP($E193,ETL_Price!$B$5:$CB$187,Main!EG$51,0)</f>
        <v/>
      </c>
      <c r="EH193" s="85" t="str">
        <f ca="1">VLOOKUP($E193,ETL_Price!$B$5:$CB$187,Main!EH$51,0)</f>
        <v/>
      </c>
      <c r="EI193" s="85" t="str">
        <f ca="1">VLOOKUP($E193,ETL_Price!$B$5:$CB$187,Main!EI$51,0)</f>
        <v/>
      </c>
      <c r="EJ193" s="85" t="str">
        <f ca="1">VLOOKUP($E193,ETL_Price!$B$5:$CB$187,Main!EJ$51,0)</f>
        <v/>
      </c>
      <c r="EK193" s="85" t="str">
        <f ca="1">VLOOKUP($E193,ETL_Price!$B$5:$CB$187,Main!EK$51,0)</f>
        <v/>
      </c>
    </row>
    <row r="194" spans="5:141">
      <c r="E194" s="119" t="str">
        <f>IF(ISNUMBER(Equities!$C146),Equities!B146,"")</f>
        <v/>
      </c>
      <c r="F194" s="120" t="str">
        <f ca="1">IF(ISNUMBER(OFFSET(INDIRECT($F$50),Main!$D194,1)),OFFSET(INDIRECT($F$50),Main!$D194,1)/100,"")</f>
        <v/>
      </c>
      <c r="G194" s="120" t="str">
        <f ca="1">IF(ISNUMBER(VLOOKUP($E194,ETL_Price!$B$5:$DV$187,G$50,0)),VLOOKUP($E194,ETL_Price!$B$5:$DV$187,G$50,0)/100,"")</f>
        <v/>
      </c>
      <c r="H194" s="120" t="str">
        <f ca="1">IF(ISNUMBER(VLOOKUP($E194,ETL_Price!$B$5:$DV$187,H$50,0)),VLOOKUP($E194,ETL_Price!$B$5:$DV$187,H$50,0)/100,"")</f>
        <v/>
      </c>
      <c r="I194" s="120" t="str">
        <f ca="1">IF(ISNUMBER(VLOOKUP($E194,ETL_Price!$B$5:$DV$187,I$50,0)),VLOOKUP($E194,ETL_Price!$B$5:$DV$187,I$50,0)/100,"")</f>
        <v/>
      </c>
      <c r="K194" s="85" t="str">
        <f ca="1">IF(ISNUMBER(CORREL(ETL_Rtn!$C145:$C204,ETL_Rtn!E145:E204)),CORREL(ETL_Rtn!$C145:$C204,ETL_Rtn!E145:E204),"")</f>
        <v/>
      </c>
      <c r="L194" s="85" t="str">
        <f ca="1">IF(ISNUMBER(CORREL(ETL_Rtn!$C145:$C204,ETL_Rtn!F145:F204)),CORREL(ETL_Rtn!$C145:$C204,ETL_Rtn!F145:F204),"")</f>
        <v/>
      </c>
      <c r="M194" s="85" t="str">
        <f ca="1">IF(ISNUMBER(CORREL(ETL_Rtn!$C145:$C204,ETL_Rtn!G145:G204)),CORREL(ETL_Rtn!$C145:$C204,ETL_Rtn!G145:G204),"")</f>
        <v/>
      </c>
      <c r="N194" s="85" t="str">
        <f ca="1">IF(ISNUMBER(CORREL(ETL_Rtn!$C145:$C204,ETL_Rtn!H145:H204)),CORREL(ETL_Rtn!$C145:$C204,ETL_Rtn!H145:H204),"")</f>
        <v/>
      </c>
      <c r="O194" s="85" t="str">
        <f ca="1">IF(ISNUMBER(CORREL(ETL_Rtn!$C145:$C204,ETL_Rtn!I145:I204)),CORREL(ETL_Rtn!$C145:$C204,ETL_Rtn!I145:I204),"")</f>
        <v/>
      </c>
      <c r="P194" s="85" t="str">
        <f ca="1">IF(ISNUMBER(CORREL(ETL_Rtn!$C145:$C204,ETL_Rtn!J145:J204)),CORREL(ETL_Rtn!$C145:$C204,ETL_Rtn!J145:J204),"")</f>
        <v/>
      </c>
      <c r="Q194" s="85" t="str">
        <f ca="1">IF(ISNUMBER(CORREL(ETL_Rtn!$C145:$C204,ETL_Rtn!K145:K204)),CORREL(ETL_Rtn!$C145:$C204,ETL_Rtn!K145:K204),"")</f>
        <v/>
      </c>
      <c r="R194" s="85" t="str">
        <f ca="1">IF(ISNUMBER(CORREL(ETL_Rtn!$C145:$C204,ETL_Rtn!L145:L204)),CORREL(ETL_Rtn!$C145:$C204,ETL_Rtn!L145:L204),"")</f>
        <v/>
      </c>
      <c r="S194" s="85" t="str">
        <f ca="1">IF(ISNUMBER(CORREL(ETL_Rtn!$C145:$C204,ETL_Rtn!M145:M204)),CORREL(ETL_Rtn!$C145:$C204,ETL_Rtn!M145:M204),"")</f>
        <v/>
      </c>
      <c r="T194" s="85" t="str">
        <f ca="1">IF(ISNUMBER(CORREL(ETL_Rtn!$C145:$C204,ETL_Rtn!N145:N204)),CORREL(ETL_Rtn!$C145:$C204,ETL_Rtn!N145:N204),"")</f>
        <v/>
      </c>
      <c r="U194" s="85" t="str">
        <f ca="1">IF(ISNUMBER(CORREL(ETL_Rtn!$C145:$C204,ETL_Rtn!O145:O204)),CORREL(ETL_Rtn!$C145:$C204,ETL_Rtn!O145:O204),"")</f>
        <v/>
      </c>
      <c r="V194" s="85" t="str">
        <f ca="1">IF(ISNUMBER(CORREL(ETL_Rtn!$C145:$C204,ETL_Rtn!P145:P204)),CORREL(ETL_Rtn!$C145:$C204,ETL_Rtn!P145:P204),"")</f>
        <v/>
      </c>
      <c r="W194" s="85" t="str">
        <f ca="1">IF(ISNUMBER(CORREL(ETL_Rtn!$C145:$C204,ETL_Rtn!Q145:Q204)),CORREL(ETL_Rtn!$C145:$C204,ETL_Rtn!Q145:Q204),"")</f>
        <v/>
      </c>
      <c r="X194" s="85" t="str">
        <f ca="1">IF(ISNUMBER(CORREL(ETL_Rtn!$C145:$C204,ETL_Rtn!R145:R204)),CORREL(ETL_Rtn!$C145:$C204,ETL_Rtn!R145:R204),"")</f>
        <v/>
      </c>
      <c r="Y194" s="85" t="str">
        <f ca="1">IF(ISNUMBER(CORREL(ETL_Rtn!$C145:$C204,ETL_Rtn!S145:S204)),CORREL(ETL_Rtn!$C145:$C204,ETL_Rtn!S145:S204),"")</f>
        <v/>
      </c>
      <c r="Z194" s="85" t="str">
        <f ca="1">IF(ISNUMBER(CORREL(ETL_Rtn!$C145:$C204,ETL_Rtn!T145:T204)),CORREL(ETL_Rtn!$C145:$C204,ETL_Rtn!T145:T204),"")</f>
        <v/>
      </c>
      <c r="AA194" s="85" t="str">
        <f ca="1">IF(ISNUMBER(CORREL(ETL_Rtn!$C145:$C204,ETL_Rtn!U145:U204)),CORREL(ETL_Rtn!$C145:$C204,ETL_Rtn!U145:U204),"")</f>
        <v/>
      </c>
      <c r="AB194" s="85" t="str">
        <f ca="1">IF(ISNUMBER(CORREL(ETL_Rtn!$C145:$C204,ETL_Rtn!V145:V204)),CORREL(ETL_Rtn!$C145:$C204,ETL_Rtn!V145:V204),"")</f>
        <v/>
      </c>
      <c r="AC194" s="85" t="str">
        <f ca="1">IF(ISNUMBER(CORREL(ETL_Rtn!$C145:$C204,ETL_Rtn!W145:W204)),CORREL(ETL_Rtn!$C145:$C204,ETL_Rtn!W145:W204),"")</f>
        <v/>
      </c>
      <c r="AD194" s="85" t="str">
        <f ca="1">IF(ISNUMBER(CORREL(ETL_Rtn!$C145:$C204,ETL_Rtn!X145:X204)),CORREL(ETL_Rtn!$C145:$C204,ETL_Rtn!X145:X204),"")</f>
        <v/>
      </c>
      <c r="AE194" s="85" t="str">
        <f ca="1">IF(ISNUMBER(CORREL(ETL_Rtn!$C145:$C204,ETL_Rtn!Y145:Y204)),CORREL(ETL_Rtn!$C145:$C204,ETL_Rtn!Y145:Y204),"")</f>
        <v/>
      </c>
      <c r="AF194" s="85" t="str">
        <f ca="1">IF(ISNUMBER(CORREL(ETL_Rtn!$C145:$C204,ETL_Rtn!Z145:Z204)),CORREL(ETL_Rtn!$C145:$C204,ETL_Rtn!Z145:Z204),"")</f>
        <v/>
      </c>
      <c r="AG194" s="85" t="str">
        <f ca="1">IF(ISNUMBER(CORREL(ETL_Rtn!$C145:$C204,ETL_Rtn!AA145:AA204)),CORREL(ETL_Rtn!$C145:$C204,ETL_Rtn!AA145:AA204),"")</f>
        <v/>
      </c>
      <c r="AH194" s="85" t="str">
        <f ca="1">IF(ISNUMBER(CORREL(ETL_Rtn!$C145:$C204,ETL_Rtn!AB145:AB204)),CORREL(ETL_Rtn!$C145:$C204,ETL_Rtn!AB145:AB204),"")</f>
        <v/>
      </c>
      <c r="AI194" s="85" t="str">
        <f ca="1">IF(ISNUMBER(CORREL(ETL_Rtn!$C145:$C204,ETL_Rtn!AC145:AC204)),CORREL(ETL_Rtn!$C145:$C204,ETL_Rtn!AC145:AC204),"")</f>
        <v/>
      </c>
      <c r="AJ194" s="85" t="str">
        <f ca="1">IF(ISNUMBER(CORREL(ETL_Rtn!$C145:$C204,ETL_Rtn!AD145:AD204)),CORREL(ETL_Rtn!$C145:$C204,ETL_Rtn!AD145:AD204),"")</f>
        <v/>
      </c>
      <c r="AK194" s="85" t="str">
        <f ca="1">IF(ISNUMBER(CORREL(ETL_Rtn!$C145:$C204,ETL_Rtn!AE145:AE204)),CORREL(ETL_Rtn!$C145:$C204,ETL_Rtn!AE145:AE204),"")</f>
        <v/>
      </c>
      <c r="AL194" s="85" t="str">
        <f ca="1">IF(ISNUMBER(CORREL(ETL_Rtn!$C145:$C204,ETL_Rtn!AF145:AF204)),CORREL(ETL_Rtn!$C145:$C204,ETL_Rtn!AF145:AF204),"")</f>
        <v/>
      </c>
      <c r="AM194" s="85" t="str">
        <f ca="1">IF(ISNUMBER(CORREL(ETL_Rtn!$C145:$C204,ETL_Rtn!AG145:AG204)),CORREL(ETL_Rtn!$C145:$C204,ETL_Rtn!AG145:AG204),"")</f>
        <v/>
      </c>
      <c r="AN194" s="85" t="str">
        <f ca="1">IF(ISNUMBER(CORREL(ETL_Rtn!$C145:$C204,ETL_Rtn!AH145:AH204)),CORREL(ETL_Rtn!$C145:$C204,ETL_Rtn!AH145:AH204),"")</f>
        <v/>
      </c>
      <c r="AO194" s="85" t="str">
        <f ca="1">IF(ISNUMBER(CORREL(ETL_Rtn!$C145:$C204,ETL_Rtn!AI145:AI204)),CORREL(ETL_Rtn!$C145:$C204,ETL_Rtn!AI145:AI204),"")</f>
        <v/>
      </c>
      <c r="AP194" s="85" t="str">
        <f ca="1">IF(ISNUMBER(CORREL(ETL_Rtn!$C145:$C204,ETL_Rtn!AJ145:AJ204)),CORREL(ETL_Rtn!$C145:$C204,ETL_Rtn!AJ145:AJ204),"")</f>
        <v/>
      </c>
      <c r="AQ194" s="85" t="str">
        <f ca="1">IF(ISNUMBER(CORREL(ETL_Rtn!$C145:$C204,ETL_Rtn!AK145:AK204)),CORREL(ETL_Rtn!$C145:$C204,ETL_Rtn!AK145:AK204),"")</f>
        <v/>
      </c>
      <c r="AR194" s="85" t="str">
        <f ca="1">IF(ISNUMBER(CORREL(ETL_Rtn!$C145:$C204,ETL_Rtn!AL145:AL204)),CORREL(ETL_Rtn!$C145:$C204,ETL_Rtn!AL145:AL204),"")</f>
        <v/>
      </c>
      <c r="AS194" s="85" t="str">
        <f ca="1">IF(ISNUMBER(CORREL(ETL_Rtn!$C145:$C204,ETL_Rtn!AM145:AM204)),CORREL(ETL_Rtn!$C145:$C204,ETL_Rtn!AM145:AM204),"")</f>
        <v/>
      </c>
      <c r="AT194" s="85" t="str">
        <f ca="1">IF(ISNUMBER(CORREL(ETL_Rtn!$C145:$C204,ETL_Rtn!AN145:AN204)),CORREL(ETL_Rtn!$C145:$C204,ETL_Rtn!AN145:AN204),"")</f>
        <v/>
      </c>
      <c r="AU194" s="85" t="str">
        <f ca="1">IF(ISNUMBER(CORREL(ETL_Rtn!$C145:$C204,ETL_Rtn!AO145:AO204)),CORREL(ETL_Rtn!$C145:$C204,ETL_Rtn!AO145:AO204),"")</f>
        <v/>
      </c>
      <c r="AV194" s="85" t="str">
        <f ca="1">IF(ISNUMBER(CORREL(ETL_Rtn!$C145:$C204,ETL_Rtn!AP145:AP204)),CORREL(ETL_Rtn!$C145:$C204,ETL_Rtn!AP145:AP204),"")</f>
        <v/>
      </c>
      <c r="AW194" s="85" t="str">
        <f ca="1">IF(ISNUMBER(CORREL(ETL_Rtn!$C145:$C204,ETL_Rtn!AQ145:AQ204)),CORREL(ETL_Rtn!$C145:$C204,ETL_Rtn!AQ145:AQ204),"")</f>
        <v/>
      </c>
      <c r="AX194" s="85" t="str">
        <f ca="1">IF(ISNUMBER(CORREL(ETL_Rtn!$C145:$C204,ETL_Rtn!AR145:AR204)),CORREL(ETL_Rtn!$C145:$C204,ETL_Rtn!AR145:AR204),"")</f>
        <v/>
      </c>
      <c r="AY194" s="85" t="str">
        <f ca="1">IF(ISNUMBER(CORREL(ETL_Rtn!$C145:$C204,ETL_Rtn!AS145:AS204)),CORREL(ETL_Rtn!$C145:$C204,ETL_Rtn!AS145:AS204),"")</f>
        <v/>
      </c>
      <c r="AZ194" s="85" t="str">
        <f ca="1">IF(ISNUMBER(CORREL(ETL_Rtn!$C145:$C204,ETL_Rtn!AT145:AT204)),CORREL(ETL_Rtn!$C145:$C204,ETL_Rtn!AT145:AT204),"")</f>
        <v/>
      </c>
      <c r="BA194" s="85" t="str">
        <f ca="1">IF(ISNUMBER(CORREL(ETL_Rtn!$C145:$C204,ETL_Rtn!AU145:AU204)),CORREL(ETL_Rtn!$C145:$C204,ETL_Rtn!AU145:AU204),"")</f>
        <v/>
      </c>
      <c r="BB194" s="85" t="str">
        <f ca="1">IF(ISNUMBER(CORREL(ETL_Rtn!$C145:$C204,ETL_Rtn!AV145:AV204)),CORREL(ETL_Rtn!$C145:$C204,ETL_Rtn!AV145:AV204),"")</f>
        <v/>
      </c>
      <c r="BC194" s="85" t="str">
        <f ca="1">IF(ISNUMBER(CORREL(ETL_Rtn!$C145:$C204,ETL_Rtn!AW145:AW204)),CORREL(ETL_Rtn!$C145:$C204,ETL_Rtn!AW145:AW204),"")</f>
        <v/>
      </c>
      <c r="BD194" s="85" t="str">
        <f ca="1">IF(ISNUMBER(CORREL(ETL_Rtn!$C145:$C204,ETL_Rtn!AX145:AX204)),CORREL(ETL_Rtn!$C145:$C204,ETL_Rtn!AX145:AX204),"")</f>
        <v/>
      </c>
      <c r="BE194" s="85" t="str">
        <f ca="1">IF(ISNUMBER(CORREL(ETL_Rtn!$C145:$C204,ETL_Rtn!AY145:AY204)),CORREL(ETL_Rtn!$C145:$C204,ETL_Rtn!AY145:AY204),"")</f>
        <v/>
      </c>
      <c r="BF194" s="85" t="str">
        <f ca="1">IF(ISNUMBER(CORREL(ETL_Rtn!$C145:$C204,ETL_Rtn!AZ145:AZ204)),CORREL(ETL_Rtn!$C145:$C204,ETL_Rtn!AZ145:AZ204),"")</f>
        <v/>
      </c>
      <c r="BG194" s="85" t="str">
        <f ca="1">IF(ISNUMBER(CORREL(ETL_Rtn!$C145:$C204,ETL_Rtn!BA145:BA204)),CORREL(ETL_Rtn!$C145:$C204,ETL_Rtn!BA145:BA204),"")</f>
        <v/>
      </c>
      <c r="BH194" s="85" t="str">
        <f ca="1">IF(ISNUMBER(CORREL(ETL_Rtn!$C145:$C204,ETL_Rtn!BB145:BB204)),CORREL(ETL_Rtn!$C145:$C204,ETL_Rtn!BB145:BB204),"")</f>
        <v/>
      </c>
      <c r="BI194" s="85" t="str">
        <f ca="1">IF(ISNUMBER(CORREL(ETL_Rtn!$C145:$C204,ETL_Rtn!BC145:BC204)),CORREL(ETL_Rtn!$C145:$C204,ETL_Rtn!BC145:BC204),"")</f>
        <v/>
      </c>
      <c r="BJ194" s="85" t="str">
        <f ca="1">IF(ISNUMBER(CORREL(ETL_Rtn!$C145:$C204,ETL_Rtn!BD145:BD204)),CORREL(ETL_Rtn!$C145:$C204,ETL_Rtn!BD145:BD204),"")</f>
        <v/>
      </c>
      <c r="BK194" s="85" t="str">
        <f ca="1">IF(ISNUMBER(CORREL(ETL_Rtn!$C145:$C204,ETL_Rtn!BE145:BE204)),CORREL(ETL_Rtn!$C145:$C204,ETL_Rtn!BE145:BE204),"")</f>
        <v/>
      </c>
      <c r="BL194" s="85" t="str">
        <f ca="1">IF(ISNUMBER(CORREL(ETL_Rtn!$C145:$C204,ETL_Rtn!BF145:BF204)),CORREL(ETL_Rtn!$C145:$C204,ETL_Rtn!BF145:BF204),"")</f>
        <v/>
      </c>
      <c r="BM194" s="85" t="str">
        <f ca="1">IF(ISNUMBER(CORREL(ETL_Rtn!$C145:$C204,ETL_Rtn!BG145:BG204)),CORREL(ETL_Rtn!$C145:$C204,ETL_Rtn!BG145:BG204),"")</f>
        <v/>
      </c>
      <c r="BN194" s="85" t="str">
        <f ca="1">IF(ISNUMBER(CORREL(ETL_Rtn!$C145:$C204,ETL_Rtn!BH145:BH204)),CORREL(ETL_Rtn!$C145:$C204,ETL_Rtn!BH145:BH204),"")</f>
        <v/>
      </c>
      <c r="BO194" s="85" t="str">
        <f ca="1">IF(ISNUMBER(CORREL(ETL_Rtn!$C145:$C204,ETL_Rtn!BI145:BI204)),CORREL(ETL_Rtn!$C145:$C204,ETL_Rtn!BI145:BI204),"")</f>
        <v/>
      </c>
      <c r="BP194" s="85" t="str">
        <f ca="1">IF(ISNUMBER(CORREL(ETL_Rtn!$C145:$C204,ETL_Rtn!BJ145:BJ204)),CORREL(ETL_Rtn!$C145:$C204,ETL_Rtn!BJ145:BJ204),"")</f>
        <v/>
      </c>
      <c r="BQ194" s="85" t="str">
        <f ca="1">IF(ISNUMBER(CORREL(ETL_Rtn!$C145:$C204,ETL_Rtn!BK145:BK204)),CORREL(ETL_Rtn!$C145:$C204,ETL_Rtn!BK145:BK204),"")</f>
        <v/>
      </c>
      <c r="BR194" s="85" t="str">
        <f ca="1">IF(ISNUMBER(CORREL(ETL_Rtn!$C145:$C204,ETL_Rtn!BL145:BL204)),CORREL(ETL_Rtn!$C145:$C204,ETL_Rtn!BL145:BL204),"")</f>
        <v/>
      </c>
      <c r="BS194" s="85" t="str">
        <f ca="1">IF(ISNUMBER(CORREL(ETL_Rtn!$C145:$C204,ETL_Rtn!BM145:BM204)),CORREL(ETL_Rtn!$C145:$C204,ETL_Rtn!BM145:BM204),"")</f>
        <v/>
      </c>
      <c r="BT194" s="85" t="str">
        <f ca="1">IF(ISNUMBER(CORREL(ETL_Rtn!$C145:$C204,ETL_Rtn!BN145:BN204)),CORREL(ETL_Rtn!$C145:$C204,ETL_Rtn!BN145:BN204),"")</f>
        <v/>
      </c>
      <c r="BU194" s="85" t="str">
        <f ca="1">IF(ISNUMBER(CORREL(ETL_Rtn!$C145:$C204,ETL_Rtn!BO145:BO204)),CORREL(ETL_Rtn!$C145:$C204,ETL_Rtn!BO145:BO204),"")</f>
        <v/>
      </c>
      <c r="BV194" s="85" t="str">
        <f ca="1">IF(ISNUMBER(CORREL(ETL_Rtn!$C145:$C204,ETL_Rtn!BP145:BP204)),CORREL(ETL_Rtn!$C145:$C204,ETL_Rtn!BP145:BP204),"")</f>
        <v/>
      </c>
      <c r="BW194" s="85" t="str">
        <f ca="1">IF(ISNUMBER(CORREL(ETL_Rtn!$C145:$C204,ETL_Rtn!BQ145:BQ204)),CORREL(ETL_Rtn!$C145:$C204,ETL_Rtn!BQ145:BQ204),"")</f>
        <v/>
      </c>
      <c r="BY194" s="85" t="str">
        <f ca="1">VLOOKUP($E194,ETL_Price!$B$5:$CB$187,Main!BY$51,0)</f>
        <v/>
      </c>
      <c r="BZ194" s="85" t="str">
        <f ca="1">VLOOKUP($E194,ETL_Price!$B$5:$CB$187,Main!BZ$51,0)</f>
        <v/>
      </c>
      <c r="CA194" s="85" t="str">
        <f ca="1">VLOOKUP($E194,ETL_Price!$B$5:$CB$187,Main!CA$51,0)</f>
        <v/>
      </c>
      <c r="CB194" s="85" t="str">
        <f ca="1">VLOOKUP($E194,ETL_Price!$B$5:$CB$187,Main!CB$51,0)</f>
        <v/>
      </c>
      <c r="CC194" s="85" t="str">
        <f ca="1">VLOOKUP($E194,ETL_Price!$B$5:$CB$187,Main!CC$51,0)</f>
        <v/>
      </c>
      <c r="CD194" s="85" t="str">
        <f ca="1">VLOOKUP($E194,ETL_Price!$B$5:$CB$187,Main!CD$51,0)</f>
        <v/>
      </c>
      <c r="CE194" s="85" t="str">
        <f ca="1">VLOOKUP($E194,ETL_Price!$B$5:$CB$187,Main!CE$51,0)</f>
        <v/>
      </c>
      <c r="CF194" s="85" t="str">
        <f ca="1">VLOOKUP($E194,ETL_Price!$B$5:$CB$187,Main!CF$51,0)</f>
        <v/>
      </c>
      <c r="CG194" s="85" t="str">
        <f ca="1">VLOOKUP($E194,ETL_Price!$B$5:$CB$187,Main!CG$51,0)</f>
        <v/>
      </c>
      <c r="CH194" s="85" t="str">
        <f ca="1">VLOOKUP($E194,ETL_Price!$B$5:$CB$187,Main!CH$51,0)</f>
        <v/>
      </c>
      <c r="CI194" s="85" t="str">
        <f ca="1">VLOOKUP($E194,ETL_Price!$B$5:$CB$187,Main!CI$51,0)</f>
        <v/>
      </c>
      <c r="CJ194" s="85" t="str">
        <f ca="1">VLOOKUP($E194,ETL_Price!$B$5:$CB$187,Main!CJ$51,0)</f>
        <v/>
      </c>
      <c r="CK194" s="85" t="str">
        <f ca="1">VLOOKUP($E194,ETL_Price!$B$5:$CB$187,Main!CK$51,0)</f>
        <v/>
      </c>
      <c r="CL194" s="85" t="str">
        <f ca="1">VLOOKUP($E194,ETL_Price!$B$5:$CB$187,Main!CL$51,0)</f>
        <v/>
      </c>
      <c r="CM194" s="85" t="str">
        <f ca="1">VLOOKUP($E194,ETL_Price!$B$5:$CB$187,Main!CM$51,0)</f>
        <v/>
      </c>
      <c r="CN194" s="85" t="str">
        <f ca="1">VLOOKUP($E194,ETL_Price!$B$5:$CB$187,Main!CN$51,0)</f>
        <v/>
      </c>
      <c r="CO194" s="85" t="str">
        <f ca="1">VLOOKUP($E194,ETL_Price!$B$5:$CB$187,Main!CO$51,0)</f>
        <v/>
      </c>
      <c r="CP194" s="85" t="str">
        <f ca="1">VLOOKUP($E194,ETL_Price!$B$5:$CB$187,Main!CP$51,0)</f>
        <v/>
      </c>
      <c r="CQ194" s="85" t="str">
        <f ca="1">VLOOKUP($E194,ETL_Price!$B$5:$CB$187,Main!CQ$51,0)</f>
        <v/>
      </c>
      <c r="CR194" s="85" t="str">
        <f ca="1">VLOOKUP($E194,ETL_Price!$B$5:$CB$187,Main!CR$51,0)</f>
        <v/>
      </c>
      <c r="CS194" s="85" t="str">
        <f ca="1">VLOOKUP($E194,ETL_Price!$B$5:$CB$187,Main!CS$51,0)</f>
        <v/>
      </c>
      <c r="CT194" s="85" t="str">
        <f ca="1">VLOOKUP($E194,ETL_Price!$B$5:$CB$187,Main!CT$51,0)</f>
        <v/>
      </c>
      <c r="CU194" s="85" t="str">
        <f ca="1">VLOOKUP($E194,ETL_Price!$B$5:$CB$187,Main!CU$51,0)</f>
        <v/>
      </c>
      <c r="CV194" s="85" t="str">
        <f ca="1">VLOOKUP($E194,ETL_Price!$B$5:$CB$187,Main!CV$51,0)</f>
        <v/>
      </c>
      <c r="CW194" s="85" t="str">
        <f ca="1">VLOOKUP($E194,ETL_Price!$B$5:$CB$187,Main!CW$51,0)</f>
        <v/>
      </c>
      <c r="CX194" s="85" t="str">
        <f ca="1">VLOOKUP($E194,ETL_Price!$B$5:$CB$187,Main!CX$51,0)</f>
        <v/>
      </c>
      <c r="CY194" s="85" t="str">
        <f ca="1">VLOOKUP($E194,ETL_Price!$B$5:$CB$187,Main!CY$51,0)</f>
        <v/>
      </c>
      <c r="CZ194" s="85" t="str">
        <f ca="1">VLOOKUP($E194,ETL_Price!$B$5:$CB$187,Main!CZ$51,0)</f>
        <v/>
      </c>
      <c r="DA194" s="85" t="str">
        <f ca="1">VLOOKUP($E194,ETL_Price!$B$5:$CB$187,Main!DA$51,0)</f>
        <v/>
      </c>
      <c r="DB194" s="85" t="str">
        <f ca="1">VLOOKUP($E194,ETL_Price!$B$5:$CB$187,Main!DB$51,0)</f>
        <v/>
      </c>
      <c r="DC194" s="85" t="str">
        <f ca="1">VLOOKUP($E194,ETL_Price!$B$5:$CB$187,Main!DC$51,0)</f>
        <v/>
      </c>
      <c r="DD194" s="85" t="str">
        <f ca="1">VLOOKUP($E194,ETL_Price!$B$5:$CB$187,Main!DD$51,0)</f>
        <v/>
      </c>
      <c r="DE194" s="85" t="str">
        <f ca="1">VLOOKUP($E194,ETL_Price!$B$5:$CB$187,Main!DE$51,0)</f>
        <v/>
      </c>
      <c r="DF194" s="85" t="str">
        <f ca="1">VLOOKUP($E194,ETL_Price!$B$5:$CB$187,Main!DF$51,0)</f>
        <v/>
      </c>
      <c r="DG194" s="85" t="str">
        <f ca="1">VLOOKUP($E194,ETL_Price!$B$5:$CB$187,Main!DG$51,0)</f>
        <v/>
      </c>
      <c r="DH194" s="85" t="str">
        <f ca="1">VLOOKUP($E194,ETL_Price!$B$5:$CB$187,Main!DH$51,0)</f>
        <v/>
      </c>
      <c r="DI194" s="85" t="str">
        <f ca="1">VLOOKUP($E194,ETL_Price!$B$5:$CB$187,Main!DI$51,0)</f>
        <v/>
      </c>
      <c r="DJ194" s="85" t="str">
        <f ca="1">VLOOKUP($E194,ETL_Price!$B$5:$CB$187,Main!DJ$51,0)</f>
        <v/>
      </c>
      <c r="DK194" s="85" t="str">
        <f ca="1">VLOOKUP($E194,ETL_Price!$B$5:$CB$187,Main!DK$51,0)</f>
        <v/>
      </c>
      <c r="DL194" s="85" t="str">
        <f ca="1">VLOOKUP($E194,ETL_Price!$B$5:$CB$187,Main!DL$51,0)</f>
        <v/>
      </c>
      <c r="DM194" s="85" t="str">
        <f ca="1">VLOOKUP($E194,ETL_Price!$B$5:$CB$187,Main!DM$51,0)</f>
        <v/>
      </c>
      <c r="DN194" s="85" t="str">
        <f ca="1">VLOOKUP($E194,ETL_Price!$B$5:$CB$187,Main!DN$51,0)</f>
        <v/>
      </c>
      <c r="DO194" s="85" t="str">
        <f ca="1">VLOOKUP($E194,ETL_Price!$B$5:$CB$187,Main!DO$51,0)</f>
        <v/>
      </c>
      <c r="DP194" s="85" t="str">
        <f ca="1">VLOOKUP($E194,ETL_Price!$B$5:$CB$187,Main!DP$51,0)</f>
        <v/>
      </c>
      <c r="DQ194" s="85" t="str">
        <f ca="1">VLOOKUP($E194,ETL_Price!$B$5:$CB$187,Main!DQ$51,0)</f>
        <v/>
      </c>
      <c r="DR194" s="85" t="str">
        <f ca="1">VLOOKUP($E194,ETL_Price!$B$5:$CB$187,Main!DR$51,0)</f>
        <v/>
      </c>
      <c r="DS194" s="85" t="str">
        <f ca="1">VLOOKUP($E194,ETL_Price!$B$5:$CB$187,Main!DS$51,0)</f>
        <v/>
      </c>
      <c r="DT194" s="85" t="str">
        <f ca="1">VLOOKUP($E194,ETL_Price!$B$5:$CB$187,Main!DT$51,0)</f>
        <v/>
      </c>
      <c r="DU194" s="85" t="str">
        <f ca="1">VLOOKUP($E194,ETL_Price!$B$5:$CB$187,Main!DU$51,0)</f>
        <v/>
      </c>
      <c r="DV194" s="85" t="str">
        <f ca="1">VLOOKUP($E194,ETL_Price!$B$5:$CB$187,Main!DV$51,0)</f>
        <v/>
      </c>
      <c r="DW194" s="85" t="str">
        <f ca="1">VLOOKUP($E194,ETL_Price!$B$5:$CB$187,Main!DW$51,0)</f>
        <v/>
      </c>
      <c r="DX194" s="85" t="str">
        <f ca="1">VLOOKUP($E194,ETL_Price!$B$5:$CB$187,Main!DX$51,0)</f>
        <v/>
      </c>
      <c r="DY194" s="85" t="str">
        <f ca="1">VLOOKUP($E194,ETL_Price!$B$5:$CB$187,Main!DY$51,0)</f>
        <v/>
      </c>
      <c r="DZ194" s="85" t="str">
        <f ca="1">VLOOKUP($E194,ETL_Price!$B$5:$CB$187,Main!DZ$51,0)</f>
        <v/>
      </c>
      <c r="EA194" s="85" t="str">
        <f ca="1">VLOOKUP($E194,ETL_Price!$B$5:$CB$187,Main!EA$51,0)</f>
        <v/>
      </c>
      <c r="EB194" s="85" t="str">
        <f ca="1">VLOOKUP($E194,ETL_Price!$B$5:$CB$187,Main!EB$51,0)</f>
        <v/>
      </c>
      <c r="EC194" s="85" t="str">
        <f ca="1">VLOOKUP($E194,ETL_Price!$B$5:$CB$187,Main!EC$51,0)</f>
        <v/>
      </c>
      <c r="ED194" s="85" t="str">
        <f ca="1">VLOOKUP($E194,ETL_Price!$B$5:$CB$187,Main!ED$51,0)</f>
        <v/>
      </c>
      <c r="EE194" s="85" t="str">
        <f ca="1">VLOOKUP($E194,ETL_Price!$B$5:$CB$187,Main!EE$51,0)</f>
        <v/>
      </c>
      <c r="EF194" s="85" t="str">
        <f ca="1">VLOOKUP($E194,ETL_Price!$B$5:$CB$187,Main!EF$51,0)</f>
        <v/>
      </c>
      <c r="EG194" s="85" t="str">
        <f ca="1">VLOOKUP($E194,ETL_Price!$B$5:$CB$187,Main!EG$51,0)</f>
        <v/>
      </c>
      <c r="EH194" s="85" t="str">
        <f ca="1">VLOOKUP($E194,ETL_Price!$B$5:$CB$187,Main!EH$51,0)</f>
        <v/>
      </c>
      <c r="EI194" s="85" t="str">
        <f ca="1">VLOOKUP($E194,ETL_Price!$B$5:$CB$187,Main!EI$51,0)</f>
        <v/>
      </c>
      <c r="EJ194" s="85" t="str">
        <f ca="1">VLOOKUP($E194,ETL_Price!$B$5:$CB$187,Main!EJ$51,0)</f>
        <v/>
      </c>
      <c r="EK194" s="85" t="str">
        <f ca="1">VLOOKUP($E194,ETL_Price!$B$5:$CB$187,Main!EK$51,0)</f>
        <v/>
      </c>
    </row>
    <row r="195" spans="5:141">
      <c r="E195" s="119" t="str">
        <f>IF(ISNUMBER(Equities!$C147),Equities!B147,"")</f>
        <v/>
      </c>
      <c r="F195" s="120" t="str">
        <f ca="1">IF(ISNUMBER(OFFSET(INDIRECT($F$50),Main!$D195,1)),OFFSET(INDIRECT($F$50),Main!$D195,1)/100,"")</f>
        <v/>
      </c>
      <c r="G195" s="120" t="str">
        <f ca="1">IF(ISNUMBER(VLOOKUP($E195,ETL_Price!$B$5:$DV$187,G$50,0)),VLOOKUP($E195,ETL_Price!$B$5:$DV$187,G$50,0)/100,"")</f>
        <v/>
      </c>
      <c r="H195" s="120" t="str">
        <f ca="1">IF(ISNUMBER(VLOOKUP($E195,ETL_Price!$B$5:$DV$187,H$50,0)),VLOOKUP($E195,ETL_Price!$B$5:$DV$187,H$50,0)/100,"")</f>
        <v/>
      </c>
      <c r="I195" s="120" t="str">
        <f ca="1">IF(ISNUMBER(VLOOKUP($E195,ETL_Price!$B$5:$DV$187,I$50,0)),VLOOKUP($E195,ETL_Price!$B$5:$DV$187,I$50,0)/100,"")</f>
        <v/>
      </c>
      <c r="K195" s="85" t="str">
        <f ca="1">IF(ISNUMBER(CORREL(ETL_Rtn!$C146:$C205,ETL_Rtn!E146:E205)),CORREL(ETL_Rtn!$C146:$C205,ETL_Rtn!E146:E205),"")</f>
        <v/>
      </c>
      <c r="L195" s="85" t="str">
        <f ca="1">IF(ISNUMBER(CORREL(ETL_Rtn!$C146:$C205,ETL_Rtn!F146:F205)),CORREL(ETL_Rtn!$C146:$C205,ETL_Rtn!F146:F205),"")</f>
        <v/>
      </c>
      <c r="M195" s="85" t="str">
        <f ca="1">IF(ISNUMBER(CORREL(ETL_Rtn!$C146:$C205,ETL_Rtn!G146:G205)),CORREL(ETL_Rtn!$C146:$C205,ETL_Rtn!G146:G205),"")</f>
        <v/>
      </c>
      <c r="N195" s="85" t="str">
        <f ca="1">IF(ISNUMBER(CORREL(ETL_Rtn!$C146:$C205,ETL_Rtn!H146:H205)),CORREL(ETL_Rtn!$C146:$C205,ETL_Rtn!H146:H205),"")</f>
        <v/>
      </c>
      <c r="O195" s="85" t="str">
        <f ca="1">IF(ISNUMBER(CORREL(ETL_Rtn!$C146:$C205,ETL_Rtn!I146:I205)),CORREL(ETL_Rtn!$C146:$C205,ETL_Rtn!I146:I205),"")</f>
        <v/>
      </c>
      <c r="P195" s="85" t="str">
        <f ca="1">IF(ISNUMBER(CORREL(ETL_Rtn!$C146:$C205,ETL_Rtn!J146:J205)),CORREL(ETL_Rtn!$C146:$C205,ETL_Rtn!J146:J205),"")</f>
        <v/>
      </c>
      <c r="Q195" s="85" t="str">
        <f ca="1">IF(ISNUMBER(CORREL(ETL_Rtn!$C146:$C205,ETL_Rtn!K146:K205)),CORREL(ETL_Rtn!$C146:$C205,ETL_Rtn!K146:K205),"")</f>
        <v/>
      </c>
      <c r="R195" s="85" t="str">
        <f ca="1">IF(ISNUMBER(CORREL(ETL_Rtn!$C146:$C205,ETL_Rtn!L146:L205)),CORREL(ETL_Rtn!$C146:$C205,ETL_Rtn!L146:L205),"")</f>
        <v/>
      </c>
      <c r="S195" s="85" t="str">
        <f ca="1">IF(ISNUMBER(CORREL(ETL_Rtn!$C146:$C205,ETL_Rtn!M146:M205)),CORREL(ETL_Rtn!$C146:$C205,ETL_Rtn!M146:M205),"")</f>
        <v/>
      </c>
      <c r="T195" s="85" t="str">
        <f ca="1">IF(ISNUMBER(CORREL(ETL_Rtn!$C146:$C205,ETL_Rtn!N146:N205)),CORREL(ETL_Rtn!$C146:$C205,ETL_Rtn!N146:N205),"")</f>
        <v/>
      </c>
      <c r="U195" s="85" t="str">
        <f ca="1">IF(ISNUMBER(CORREL(ETL_Rtn!$C146:$C205,ETL_Rtn!O146:O205)),CORREL(ETL_Rtn!$C146:$C205,ETL_Rtn!O146:O205),"")</f>
        <v/>
      </c>
      <c r="V195" s="85" t="str">
        <f ca="1">IF(ISNUMBER(CORREL(ETL_Rtn!$C146:$C205,ETL_Rtn!P146:P205)),CORREL(ETL_Rtn!$C146:$C205,ETL_Rtn!P146:P205),"")</f>
        <v/>
      </c>
      <c r="W195" s="85" t="str">
        <f ca="1">IF(ISNUMBER(CORREL(ETL_Rtn!$C146:$C205,ETL_Rtn!Q146:Q205)),CORREL(ETL_Rtn!$C146:$C205,ETL_Rtn!Q146:Q205),"")</f>
        <v/>
      </c>
      <c r="X195" s="85" t="str">
        <f ca="1">IF(ISNUMBER(CORREL(ETL_Rtn!$C146:$C205,ETL_Rtn!R146:R205)),CORREL(ETL_Rtn!$C146:$C205,ETL_Rtn!R146:R205),"")</f>
        <v/>
      </c>
      <c r="Y195" s="85" t="str">
        <f ca="1">IF(ISNUMBER(CORREL(ETL_Rtn!$C146:$C205,ETL_Rtn!S146:S205)),CORREL(ETL_Rtn!$C146:$C205,ETL_Rtn!S146:S205),"")</f>
        <v/>
      </c>
      <c r="Z195" s="85" t="str">
        <f ca="1">IF(ISNUMBER(CORREL(ETL_Rtn!$C146:$C205,ETL_Rtn!T146:T205)),CORREL(ETL_Rtn!$C146:$C205,ETL_Rtn!T146:T205),"")</f>
        <v/>
      </c>
      <c r="AA195" s="85" t="str">
        <f ca="1">IF(ISNUMBER(CORREL(ETL_Rtn!$C146:$C205,ETL_Rtn!U146:U205)),CORREL(ETL_Rtn!$C146:$C205,ETL_Rtn!U146:U205),"")</f>
        <v/>
      </c>
      <c r="AB195" s="85" t="str">
        <f ca="1">IF(ISNUMBER(CORREL(ETL_Rtn!$C146:$C205,ETL_Rtn!V146:V205)),CORREL(ETL_Rtn!$C146:$C205,ETL_Rtn!V146:V205),"")</f>
        <v/>
      </c>
      <c r="AC195" s="85" t="str">
        <f ca="1">IF(ISNUMBER(CORREL(ETL_Rtn!$C146:$C205,ETL_Rtn!W146:W205)),CORREL(ETL_Rtn!$C146:$C205,ETL_Rtn!W146:W205),"")</f>
        <v/>
      </c>
      <c r="AD195" s="85" t="str">
        <f ca="1">IF(ISNUMBER(CORREL(ETL_Rtn!$C146:$C205,ETL_Rtn!X146:X205)),CORREL(ETL_Rtn!$C146:$C205,ETL_Rtn!X146:X205),"")</f>
        <v/>
      </c>
      <c r="AE195" s="85" t="str">
        <f ca="1">IF(ISNUMBER(CORREL(ETL_Rtn!$C146:$C205,ETL_Rtn!Y146:Y205)),CORREL(ETL_Rtn!$C146:$C205,ETL_Rtn!Y146:Y205),"")</f>
        <v/>
      </c>
      <c r="AF195" s="85" t="str">
        <f ca="1">IF(ISNUMBER(CORREL(ETL_Rtn!$C146:$C205,ETL_Rtn!Z146:Z205)),CORREL(ETL_Rtn!$C146:$C205,ETL_Rtn!Z146:Z205),"")</f>
        <v/>
      </c>
      <c r="AG195" s="85" t="str">
        <f ca="1">IF(ISNUMBER(CORREL(ETL_Rtn!$C146:$C205,ETL_Rtn!AA146:AA205)),CORREL(ETL_Rtn!$C146:$C205,ETL_Rtn!AA146:AA205),"")</f>
        <v/>
      </c>
      <c r="AH195" s="85" t="str">
        <f ca="1">IF(ISNUMBER(CORREL(ETL_Rtn!$C146:$C205,ETL_Rtn!AB146:AB205)),CORREL(ETL_Rtn!$C146:$C205,ETL_Rtn!AB146:AB205),"")</f>
        <v/>
      </c>
      <c r="AI195" s="85" t="str">
        <f ca="1">IF(ISNUMBER(CORREL(ETL_Rtn!$C146:$C205,ETL_Rtn!AC146:AC205)),CORREL(ETL_Rtn!$C146:$C205,ETL_Rtn!AC146:AC205),"")</f>
        <v/>
      </c>
      <c r="AJ195" s="85" t="str">
        <f ca="1">IF(ISNUMBER(CORREL(ETL_Rtn!$C146:$C205,ETL_Rtn!AD146:AD205)),CORREL(ETL_Rtn!$C146:$C205,ETL_Rtn!AD146:AD205),"")</f>
        <v/>
      </c>
      <c r="AK195" s="85" t="str">
        <f ca="1">IF(ISNUMBER(CORREL(ETL_Rtn!$C146:$C205,ETL_Rtn!AE146:AE205)),CORREL(ETL_Rtn!$C146:$C205,ETL_Rtn!AE146:AE205),"")</f>
        <v/>
      </c>
      <c r="AL195" s="85" t="str">
        <f ca="1">IF(ISNUMBER(CORREL(ETL_Rtn!$C146:$C205,ETL_Rtn!AF146:AF205)),CORREL(ETL_Rtn!$C146:$C205,ETL_Rtn!AF146:AF205),"")</f>
        <v/>
      </c>
      <c r="AM195" s="85" t="str">
        <f ca="1">IF(ISNUMBER(CORREL(ETL_Rtn!$C146:$C205,ETL_Rtn!AG146:AG205)),CORREL(ETL_Rtn!$C146:$C205,ETL_Rtn!AG146:AG205),"")</f>
        <v/>
      </c>
      <c r="AN195" s="85" t="str">
        <f ca="1">IF(ISNUMBER(CORREL(ETL_Rtn!$C146:$C205,ETL_Rtn!AH146:AH205)),CORREL(ETL_Rtn!$C146:$C205,ETL_Rtn!AH146:AH205),"")</f>
        <v/>
      </c>
      <c r="AO195" s="85" t="str">
        <f ca="1">IF(ISNUMBER(CORREL(ETL_Rtn!$C146:$C205,ETL_Rtn!AI146:AI205)),CORREL(ETL_Rtn!$C146:$C205,ETL_Rtn!AI146:AI205),"")</f>
        <v/>
      </c>
      <c r="AP195" s="85" t="str">
        <f ca="1">IF(ISNUMBER(CORREL(ETL_Rtn!$C146:$C205,ETL_Rtn!AJ146:AJ205)),CORREL(ETL_Rtn!$C146:$C205,ETL_Rtn!AJ146:AJ205),"")</f>
        <v/>
      </c>
      <c r="AQ195" s="85" t="str">
        <f ca="1">IF(ISNUMBER(CORREL(ETL_Rtn!$C146:$C205,ETL_Rtn!AK146:AK205)),CORREL(ETL_Rtn!$C146:$C205,ETL_Rtn!AK146:AK205),"")</f>
        <v/>
      </c>
      <c r="AR195" s="85" t="str">
        <f ca="1">IF(ISNUMBER(CORREL(ETL_Rtn!$C146:$C205,ETL_Rtn!AL146:AL205)),CORREL(ETL_Rtn!$C146:$C205,ETL_Rtn!AL146:AL205),"")</f>
        <v/>
      </c>
      <c r="AS195" s="85" t="str">
        <f ca="1">IF(ISNUMBER(CORREL(ETL_Rtn!$C146:$C205,ETL_Rtn!AM146:AM205)),CORREL(ETL_Rtn!$C146:$C205,ETL_Rtn!AM146:AM205),"")</f>
        <v/>
      </c>
      <c r="AT195" s="85" t="str">
        <f ca="1">IF(ISNUMBER(CORREL(ETL_Rtn!$C146:$C205,ETL_Rtn!AN146:AN205)),CORREL(ETL_Rtn!$C146:$C205,ETL_Rtn!AN146:AN205),"")</f>
        <v/>
      </c>
      <c r="AU195" s="85" t="str">
        <f ca="1">IF(ISNUMBER(CORREL(ETL_Rtn!$C146:$C205,ETL_Rtn!AO146:AO205)),CORREL(ETL_Rtn!$C146:$C205,ETL_Rtn!AO146:AO205),"")</f>
        <v/>
      </c>
      <c r="AV195" s="85" t="str">
        <f ca="1">IF(ISNUMBER(CORREL(ETL_Rtn!$C146:$C205,ETL_Rtn!AP146:AP205)),CORREL(ETL_Rtn!$C146:$C205,ETL_Rtn!AP146:AP205),"")</f>
        <v/>
      </c>
      <c r="AW195" s="85" t="str">
        <f ca="1">IF(ISNUMBER(CORREL(ETL_Rtn!$C146:$C205,ETL_Rtn!AQ146:AQ205)),CORREL(ETL_Rtn!$C146:$C205,ETL_Rtn!AQ146:AQ205),"")</f>
        <v/>
      </c>
      <c r="AX195" s="85" t="str">
        <f ca="1">IF(ISNUMBER(CORREL(ETL_Rtn!$C146:$C205,ETL_Rtn!AR146:AR205)),CORREL(ETL_Rtn!$C146:$C205,ETL_Rtn!AR146:AR205),"")</f>
        <v/>
      </c>
      <c r="AY195" s="85" t="str">
        <f ca="1">IF(ISNUMBER(CORREL(ETL_Rtn!$C146:$C205,ETL_Rtn!AS146:AS205)),CORREL(ETL_Rtn!$C146:$C205,ETL_Rtn!AS146:AS205),"")</f>
        <v/>
      </c>
      <c r="AZ195" s="85" t="str">
        <f ca="1">IF(ISNUMBER(CORREL(ETL_Rtn!$C146:$C205,ETL_Rtn!AT146:AT205)),CORREL(ETL_Rtn!$C146:$C205,ETL_Rtn!AT146:AT205),"")</f>
        <v/>
      </c>
      <c r="BA195" s="85" t="str">
        <f ca="1">IF(ISNUMBER(CORREL(ETL_Rtn!$C146:$C205,ETL_Rtn!AU146:AU205)),CORREL(ETL_Rtn!$C146:$C205,ETL_Rtn!AU146:AU205),"")</f>
        <v/>
      </c>
      <c r="BB195" s="85" t="str">
        <f ca="1">IF(ISNUMBER(CORREL(ETL_Rtn!$C146:$C205,ETL_Rtn!AV146:AV205)),CORREL(ETL_Rtn!$C146:$C205,ETL_Rtn!AV146:AV205),"")</f>
        <v/>
      </c>
      <c r="BC195" s="85" t="str">
        <f ca="1">IF(ISNUMBER(CORREL(ETL_Rtn!$C146:$C205,ETL_Rtn!AW146:AW205)),CORREL(ETL_Rtn!$C146:$C205,ETL_Rtn!AW146:AW205),"")</f>
        <v/>
      </c>
      <c r="BD195" s="85" t="str">
        <f ca="1">IF(ISNUMBER(CORREL(ETL_Rtn!$C146:$C205,ETL_Rtn!AX146:AX205)),CORREL(ETL_Rtn!$C146:$C205,ETL_Rtn!AX146:AX205),"")</f>
        <v/>
      </c>
      <c r="BE195" s="85" t="str">
        <f ca="1">IF(ISNUMBER(CORREL(ETL_Rtn!$C146:$C205,ETL_Rtn!AY146:AY205)),CORREL(ETL_Rtn!$C146:$C205,ETL_Rtn!AY146:AY205),"")</f>
        <v/>
      </c>
      <c r="BF195" s="85" t="str">
        <f ca="1">IF(ISNUMBER(CORREL(ETL_Rtn!$C146:$C205,ETL_Rtn!AZ146:AZ205)),CORREL(ETL_Rtn!$C146:$C205,ETL_Rtn!AZ146:AZ205),"")</f>
        <v/>
      </c>
      <c r="BG195" s="85" t="str">
        <f ca="1">IF(ISNUMBER(CORREL(ETL_Rtn!$C146:$C205,ETL_Rtn!BA146:BA205)),CORREL(ETL_Rtn!$C146:$C205,ETL_Rtn!BA146:BA205),"")</f>
        <v/>
      </c>
      <c r="BH195" s="85" t="str">
        <f ca="1">IF(ISNUMBER(CORREL(ETL_Rtn!$C146:$C205,ETL_Rtn!BB146:BB205)),CORREL(ETL_Rtn!$C146:$C205,ETL_Rtn!BB146:BB205),"")</f>
        <v/>
      </c>
      <c r="BI195" s="85" t="str">
        <f ca="1">IF(ISNUMBER(CORREL(ETL_Rtn!$C146:$C205,ETL_Rtn!BC146:BC205)),CORREL(ETL_Rtn!$C146:$C205,ETL_Rtn!BC146:BC205),"")</f>
        <v/>
      </c>
      <c r="BJ195" s="85" t="str">
        <f ca="1">IF(ISNUMBER(CORREL(ETL_Rtn!$C146:$C205,ETL_Rtn!BD146:BD205)),CORREL(ETL_Rtn!$C146:$C205,ETL_Rtn!BD146:BD205),"")</f>
        <v/>
      </c>
      <c r="BK195" s="85" t="str">
        <f ca="1">IF(ISNUMBER(CORREL(ETL_Rtn!$C146:$C205,ETL_Rtn!BE146:BE205)),CORREL(ETL_Rtn!$C146:$C205,ETL_Rtn!BE146:BE205),"")</f>
        <v/>
      </c>
      <c r="BL195" s="85" t="str">
        <f ca="1">IF(ISNUMBER(CORREL(ETL_Rtn!$C146:$C205,ETL_Rtn!BF146:BF205)),CORREL(ETL_Rtn!$C146:$C205,ETL_Rtn!BF146:BF205),"")</f>
        <v/>
      </c>
      <c r="BM195" s="85" t="str">
        <f ca="1">IF(ISNUMBER(CORREL(ETL_Rtn!$C146:$C205,ETL_Rtn!BG146:BG205)),CORREL(ETL_Rtn!$C146:$C205,ETL_Rtn!BG146:BG205),"")</f>
        <v/>
      </c>
      <c r="BN195" s="85" t="str">
        <f ca="1">IF(ISNUMBER(CORREL(ETL_Rtn!$C146:$C205,ETL_Rtn!BH146:BH205)),CORREL(ETL_Rtn!$C146:$C205,ETL_Rtn!BH146:BH205),"")</f>
        <v/>
      </c>
      <c r="BO195" s="85" t="str">
        <f ca="1">IF(ISNUMBER(CORREL(ETL_Rtn!$C146:$C205,ETL_Rtn!BI146:BI205)),CORREL(ETL_Rtn!$C146:$C205,ETL_Rtn!BI146:BI205),"")</f>
        <v/>
      </c>
      <c r="BP195" s="85" t="str">
        <f ca="1">IF(ISNUMBER(CORREL(ETL_Rtn!$C146:$C205,ETL_Rtn!BJ146:BJ205)),CORREL(ETL_Rtn!$C146:$C205,ETL_Rtn!BJ146:BJ205),"")</f>
        <v/>
      </c>
      <c r="BQ195" s="85" t="str">
        <f ca="1">IF(ISNUMBER(CORREL(ETL_Rtn!$C146:$C205,ETL_Rtn!BK146:BK205)),CORREL(ETL_Rtn!$C146:$C205,ETL_Rtn!BK146:BK205),"")</f>
        <v/>
      </c>
      <c r="BR195" s="85" t="str">
        <f ca="1">IF(ISNUMBER(CORREL(ETL_Rtn!$C146:$C205,ETL_Rtn!BL146:BL205)),CORREL(ETL_Rtn!$C146:$C205,ETL_Rtn!BL146:BL205),"")</f>
        <v/>
      </c>
      <c r="BS195" s="85" t="str">
        <f ca="1">IF(ISNUMBER(CORREL(ETL_Rtn!$C146:$C205,ETL_Rtn!BM146:BM205)),CORREL(ETL_Rtn!$C146:$C205,ETL_Rtn!BM146:BM205),"")</f>
        <v/>
      </c>
      <c r="BT195" s="85" t="str">
        <f ca="1">IF(ISNUMBER(CORREL(ETL_Rtn!$C146:$C205,ETL_Rtn!BN146:BN205)),CORREL(ETL_Rtn!$C146:$C205,ETL_Rtn!BN146:BN205),"")</f>
        <v/>
      </c>
      <c r="BU195" s="85" t="str">
        <f ca="1">IF(ISNUMBER(CORREL(ETL_Rtn!$C146:$C205,ETL_Rtn!BO146:BO205)),CORREL(ETL_Rtn!$C146:$C205,ETL_Rtn!BO146:BO205),"")</f>
        <v/>
      </c>
      <c r="BV195" s="85" t="str">
        <f ca="1">IF(ISNUMBER(CORREL(ETL_Rtn!$C146:$C205,ETL_Rtn!BP146:BP205)),CORREL(ETL_Rtn!$C146:$C205,ETL_Rtn!BP146:BP205),"")</f>
        <v/>
      </c>
      <c r="BW195" s="85" t="str">
        <f ca="1">IF(ISNUMBER(CORREL(ETL_Rtn!$C146:$C205,ETL_Rtn!BQ146:BQ205)),CORREL(ETL_Rtn!$C146:$C205,ETL_Rtn!BQ146:BQ205),"")</f>
        <v/>
      </c>
      <c r="BY195" s="85" t="str">
        <f ca="1">VLOOKUP($E195,ETL_Price!$B$5:$CB$187,Main!BY$51,0)</f>
        <v/>
      </c>
      <c r="BZ195" s="85" t="str">
        <f ca="1">VLOOKUP($E195,ETL_Price!$B$5:$CB$187,Main!BZ$51,0)</f>
        <v/>
      </c>
      <c r="CA195" s="85" t="str">
        <f ca="1">VLOOKUP($E195,ETL_Price!$B$5:$CB$187,Main!CA$51,0)</f>
        <v/>
      </c>
      <c r="CB195" s="85" t="str">
        <f ca="1">VLOOKUP($E195,ETL_Price!$B$5:$CB$187,Main!CB$51,0)</f>
        <v/>
      </c>
      <c r="CC195" s="85" t="str">
        <f ca="1">VLOOKUP($E195,ETL_Price!$B$5:$CB$187,Main!CC$51,0)</f>
        <v/>
      </c>
      <c r="CD195" s="85" t="str">
        <f ca="1">VLOOKUP($E195,ETL_Price!$B$5:$CB$187,Main!CD$51,0)</f>
        <v/>
      </c>
      <c r="CE195" s="85" t="str">
        <f ca="1">VLOOKUP($E195,ETL_Price!$B$5:$CB$187,Main!CE$51,0)</f>
        <v/>
      </c>
      <c r="CF195" s="85" t="str">
        <f ca="1">VLOOKUP($E195,ETL_Price!$B$5:$CB$187,Main!CF$51,0)</f>
        <v/>
      </c>
      <c r="CG195" s="85" t="str">
        <f ca="1">VLOOKUP($E195,ETL_Price!$B$5:$CB$187,Main!CG$51,0)</f>
        <v/>
      </c>
      <c r="CH195" s="85" t="str">
        <f ca="1">VLOOKUP($E195,ETL_Price!$B$5:$CB$187,Main!CH$51,0)</f>
        <v/>
      </c>
      <c r="CI195" s="85" t="str">
        <f ca="1">VLOOKUP($E195,ETL_Price!$B$5:$CB$187,Main!CI$51,0)</f>
        <v/>
      </c>
      <c r="CJ195" s="85" t="str">
        <f ca="1">VLOOKUP($E195,ETL_Price!$B$5:$CB$187,Main!CJ$51,0)</f>
        <v/>
      </c>
      <c r="CK195" s="85" t="str">
        <f ca="1">VLOOKUP($E195,ETL_Price!$B$5:$CB$187,Main!CK$51,0)</f>
        <v/>
      </c>
      <c r="CL195" s="85" t="str">
        <f ca="1">VLOOKUP($E195,ETL_Price!$B$5:$CB$187,Main!CL$51,0)</f>
        <v/>
      </c>
      <c r="CM195" s="85" t="str">
        <f ca="1">VLOOKUP($E195,ETL_Price!$B$5:$CB$187,Main!CM$51,0)</f>
        <v/>
      </c>
      <c r="CN195" s="85" t="str">
        <f ca="1">VLOOKUP($E195,ETL_Price!$B$5:$CB$187,Main!CN$51,0)</f>
        <v/>
      </c>
      <c r="CO195" s="85" t="str">
        <f ca="1">VLOOKUP($E195,ETL_Price!$B$5:$CB$187,Main!CO$51,0)</f>
        <v/>
      </c>
      <c r="CP195" s="85" t="str">
        <f ca="1">VLOOKUP($E195,ETL_Price!$B$5:$CB$187,Main!CP$51,0)</f>
        <v/>
      </c>
      <c r="CQ195" s="85" t="str">
        <f ca="1">VLOOKUP($E195,ETL_Price!$B$5:$CB$187,Main!CQ$51,0)</f>
        <v/>
      </c>
      <c r="CR195" s="85" t="str">
        <f ca="1">VLOOKUP($E195,ETL_Price!$B$5:$CB$187,Main!CR$51,0)</f>
        <v/>
      </c>
      <c r="CS195" s="85" t="str">
        <f ca="1">VLOOKUP($E195,ETL_Price!$B$5:$CB$187,Main!CS$51,0)</f>
        <v/>
      </c>
      <c r="CT195" s="85" t="str">
        <f ca="1">VLOOKUP($E195,ETL_Price!$B$5:$CB$187,Main!CT$51,0)</f>
        <v/>
      </c>
      <c r="CU195" s="85" t="str">
        <f ca="1">VLOOKUP($E195,ETL_Price!$B$5:$CB$187,Main!CU$51,0)</f>
        <v/>
      </c>
      <c r="CV195" s="85" t="str">
        <f ca="1">VLOOKUP($E195,ETL_Price!$B$5:$CB$187,Main!CV$51,0)</f>
        <v/>
      </c>
      <c r="CW195" s="85" t="str">
        <f ca="1">VLOOKUP($E195,ETL_Price!$B$5:$CB$187,Main!CW$51,0)</f>
        <v/>
      </c>
      <c r="CX195" s="85" t="str">
        <f ca="1">VLOOKUP($E195,ETL_Price!$B$5:$CB$187,Main!CX$51,0)</f>
        <v/>
      </c>
      <c r="CY195" s="85" t="str">
        <f ca="1">VLOOKUP($E195,ETL_Price!$B$5:$CB$187,Main!CY$51,0)</f>
        <v/>
      </c>
      <c r="CZ195" s="85" t="str">
        <f ca="1">VLOOKUP($E195,ETL_Price!$B$5:$CB$187,Main!CZ$51,0)</f>
        <v/>
      </c>
      <c r="DA195" s="85" t="str">
        <f ca="1">VLOOKUP($E195,ETL_Price!$B$5:$CB$187,Main!DA$51,0)</f>
        <v/>
      </c>
      <c r="DB195" s="85" t="str">
        <f ca="1">VLOOKUP($E195,ETL_Price!$B$5:$CB$187,Main!DB$51,0)</f>
        <v/>
      </c>
      <c r="DC195" s="85" t="str">
        <f ca="1">VLOOKUP($E195,ETL_Price!$B$5:$CB$187,Main!DC$51,0)</f>
        <v/>
      </c>
      <c r="DD195" s="85" t="str">
        <f ca="1">VLOOKUP($E195,ETL_Price!$B$5:$CB$187,Main!DD$51,0)</f>
        <v/>
      </c>
      <c r="DE195" s="85" t="str">
        <f ca="1">VLOOKUP($E195,ETL_Price!$B$5:$CB$187,Main!DE$51,0)</f>
        <v/>
      </c>
      <c r="DF195" s="85" t="str">
        <f ca="1">VLOOKUP($E195,ETL_Price!$B$5:$CB$187,Main!DF$51,0)</f>
        <v/>
      </c>
      <c r="DG195" s="85" t="str">
        <f ca="1">VLOOKUP($E195,ETL_Price!$B$5:$CB$187,Main!DG$51,0)</f>
        <v/>
      </c>
      <c r="DH195" s="85" t="str">
        <f ca="1">VLOOKUP($E195,ETL_Price!$B$5:$CB$187,Main!DH$51,0)</f>
        <v/>
      </c>
      <c r="DI195" s="85" t="str">
        <f ca="1">VLOOKUP($E195,ETL_Price!$B$5:$CB$187,Main!DI$51,0)</f>
        <v/>
      </c>
      <c r="DJ195" s="85" t="str">
        <f ca="1">VLOOKUP($E195,ETL_Price!$B$5:$CB$187,Main!DJ$51,0)</f>
        <v/>
      </c>
      <c r="DK195" s="85" t="str">
        <f ca="1">VLOOKUP($E195,ETL_Price!$B$5:$CB$187,Main!DK$51,0)</f>
        <v/>
      </c>
      <c r="DL195" s="85" t="str">
        <f ca="1">VLOOKUP($E195,ETL_Price!$B$5:$CB$187,Main!DL$51,0)</f>
        <v/>
      </c>
      <c r="DM195" s="85" t="str">
        <f ca="1">VLOOKUP($E195,ETL_Price!$B$5:$CB$187,Main!DM$51,0)</f>
        <v/>
      </c>
      <c r="DN195" s="85" t="str">
        <f ca="1">VLOOKUP($E195,ETL_Price!$B$5:$CB$187,Main!DN$51,0)</f>
        <v/>
      </c>
      <c r="DO195" s="85" t="str">
        <f ca="1">VLOOKUP($E195,ETL_Price!$B$5:$CB$187,Main!DO$51,0)</f>
        <v/>
      </c>
      <c r="DP195" s="85" t="str">
        <f ca="1">VLOOKUP($E195,ETL_Price!$B$5:$CB$187,Main!DP$51,0)</f>
        <v/>
      </c>
      <c r="DQ195" s="85" t="str">
        <f ca="1">VLOOKUP($E195,ETL_Price!$B$5:$CB$187,Main!DQ$51,0)</f>
        <v/>
      </c>
      <c r="DR195" s="85" t="str">
        <f ca="1">VLOOKUP($E195,ETL_Price!$B$5:$CB$187,Main!DR$51,0)</f>
        <v/>
      </c>
      <c r="DS195" s="85" t="str">
        <f ca="1">VLOOKUP($E195,ETL_Price!$B$5:$CB$187,Main!DS$51,0)</f>
        <v/>
      </c>
      <c r="DT195" s="85" t="str">
        <f ca="1">VLOOKUP($E195,ETL_Price!$B$5:$CB$187,Main!DT$51,0)</f>
        <v/>
      </c>
      <c r="DU195" s="85" t="str">
        <f ca="1">VLOOKUP($E195,ETL_Price!$B$5:$CB$187,Main!DU$51,0)</f>
        <v/>
      </c>
      <c r="DV195" s="85" t="str">
        <f ca="1">VLOOKUP($E195,ETL_Price!$B$5:$CB$187,Main!DV$51,0)</f>
        <v/>
      </c>
      <c r="DW195" s="85" t="str">
        <f ca="1">VLOOKUP($E195,ETL_Price!$B$5:$CB$187,Main!DW$51,0)</f>
        <v/>
      </c>
      <c r="DX195" s="85" t="str">
        <f ca="1">VLOOKUP($E195,ETL_Price!$B$5:$CB$187,Main!DX$51,0)</f>
        <v/>
      </c>
      <c r="DY195" s="85" t="str">
        <f ca="1">VLOOKUP($E195,ETL_Price!$B$5:$CB$187,Main!DY$51,0)</f>
        <v/>
      </c>
      <c r="DZ195" s="85" t="str">
        <f ca="1">VLOOKUP($E195,ETL_Price!$B$5:$CB$187,Main!DZ$51,0)</f>
        <v/>
      </c>
      <c r="EA195" s="85" t="str">
        <f ca="1">VLOOKUP($E195,ETL_Price!$B$5:$CB$187,Main!EA$51,0)</f>
        <v/>
      </c>
      <c r="EB195" s="85" t="str">
        <f ca="1">VLOOKUP($E195,ETL_Price!$B$5:$CB$187,Main!EB$51,0)</f>
        <v/>
      </c>
      <c r="EC195" s="85" t="str">
        <f ca="1">VLOOKUP($E195,ETL_Price!$B$5:$CB$187,Main!EC$51,0)</f>
        <v/>
      </c>
      <c r="ED195" s="85" t="str">
        <f ca="1">VLOOKUP($E195,ETL_Price!$B$5:$CB$187,Main!ED$51,0)</f>
        <v/>
      </c>
      <c r="EE195" s="85" t="str">
        <f ca="1">VLOOKUP($E195,ETL_Price!$B$5:$CB$187,Main!EE$51,0)</f>
        <v/>
      </c>
      <c r="EF195" s="85" t="str">
        <f ca="1">VLOOKUP($E195,ETL_Price!$B$5:$CB$187,Main!EF$51,0)</f>
        <v/>
      </c>
      <c r="EG195" s="85" t="str">
        <f ca="1">VLOOKUP($E195,ETL_Price!$B$5:$CB$187,Main!EG$51,0)</f>
        <v/>
      </c>
      <c r="EH195" s="85" t="str">
        <f ca="1">VLOOKUP($E195,ETL_Price!$B$5:$CB$187,Main!EH$51,0)</f>
        <v/>
      </c>
      <c r="EI195" s="85" t="str">
        <f ca="1">VLOOKUP($E195,ETL_Price!$B$5:$CB$187,Main!EI$51,0)</f>
        <v/>
      </c>
      <c r="EJ195" s="85" t="str">
        <f ca="1">VLOOKUP($E195,ETL_Price!$B$5:$CB$187,Main!EJ$51,0)</f>
        <v/>
      </c>
      <c r="EK195" s="85" t="str">
        <f ca="1">VLOOKUP($E195,ETL_Price!$B$5:$CB$187,Main!EK$51,0)</f>
        <v/>
      </c>
    </row>
    <row r="196" spans="5:141">
      <c r="E196" s="119" t="str">
        <f>IF(ISNUMBER(Equities!$C148),Equities!B148,"")</f>
        <v/>
      </c>
      <c r="F196" s="120" t="str">
        <f ca="1">IF(ISNUMBER(OFFSET(INDIRECT($F$50),Main!$D196,1)),OFFSET(INDIRECT($F$50),Main!$D196,1)/100,"")</f>
        <v/>
      </c>
      <c r="G196" s="120" t="str">
        <f ca="1">IF(ISNUMBER(VLOOKUP($E196,ETL_Price!$B$5:$DV$187,G$50,0)),VLOOKUP($E196,ETL_Price!$B$5:$DV$187,G$50,0)/100,"")</f>
        <v/>
      </c>
      <c r="H196" s="120" t="str">
        <f ca="1">IF(ISNUMBER(VLOOKUP($E196,ETL_Price!$B$5:$DV$187,H$50,0)),VLOOKUP($E196,ETL_Price!$B$5:$DV$187,H$50,0)/100,"")</f>
        <v/>
      </c>
      <c r="I196" s="120" t="str">
        <f ca="1">IF(ISNUMBER(VLOOKUP($E196,ETL_Price!$B$5:$DV$187,I$50,0)),VLOOKUP($E196,ETL_Price!$B$5:$DV$187,I$50,0)/100,"")</f>
        <v/>
      </c>
      <c r="K196" s="85" t="str">
        <f ca="1">IF(ISNUMBER(CORREL(ETL_Rtn!$C147:$C206,ETL_Rtn!E147:E206)),CORREL(ETL_Rtn!$C147:$C206,ETL_Rtn!E147:E206),"")</f>
        <v/>
      </c>
      <c r="L196" s="85" t="str">
        <f ca="1">IF(ISNUMBER(CORREL(ETL_Rtn!$C147:$C206,ETL_Rtn!F147:F206)),CORREL(ETL_Rtn!$C147:$C206,ETL_Rtn!F147:F206),"")</f>
        <v/>
      </c>
      <c r="M196" s="85" t="str">
        <f ca="1">IF(ISNUMBER(CORREL(ETL_Rtn!$C147:$C206,ETL_Rtn!G147:G206)),CORREL(ETL_Rtn!$C147:$C206,ETL_Rtn!G147:G206),"")</f>
        <v/>
      </c>
      <c r="N196" s="85" t="str">
        <f ca="1">IF(ISNUMBER(CORREL(ETL_Rtn!$C147:$C206,ETL_Rtn!H147:H206)),CORREL(ETL_Rtn!$C147:$C206,ETL_Rtn!H147:H206),"")</f>
        <v/>
      </c>
      <c r="O196" s="85" t="str">
        <f ca="1">IF(ISNUMBER(CORREL(ETL_Rtn!$C147:$C206,ETL_Rtn!I147:I206)),CORREL(ETL_Rtn!$C147:$C206,ETL_Rtn!I147:I206),"")</f>
        <v/>
      </c>
      <c r="P196" s="85" t="str">
        <f ca="1">IF(ISNUMBER(CORREL(ETL_Rtn!$C147:$C206,ETL_Rtn!J147:J206)),CORREL(ETL_Rtn!$C147:$C206,ETL_Rtn!J147:J206),"")</f>
        <v/>
      </c>
      <c r="Q196" s="85" t="str">
        <f ca="1">IF(ISNUMBER(CORREL(ETL_Rtn!$C147:$C206,ETL_Rtn!K147:K206)),CORREL(ETL_Rtn!$C147:$C206,ETL_Rtn!K147:K206),"")</f>
        <v/>
      </c>
      <c r="R196" s="85" t="str">
        <f ca="1">IF(ISNUMBER(CORREL(ETL_Rtn!$C147:$C206,ETL_Rtn!L147:L206)),CORREL(ETL_Rtn!$C147:$C206,ETL_Rtn!L147:L206),"")</f>
        <v/>
      </c>
      <c r="S196" s="85" t="str">
        <f ca="1">IF(ISNUMBER(CORREL(ETL_Rtn!$C147:$C206,ETL_Rtn!M147:M206)),CORREL(ETL_Rtn!$C147:$C206,ETL_Rtn!M147:M206),"")</f>
        <v/>
      </c>
      <c r="T196" s="85" t="str">
        <f ca="1">IF(ISNUMBER(CORREL(ETL_Rtn!$C147:$C206,ETL_Rtn!N147:N206)),CORREL(ETL_Rtn!$C147:$C206,ETL_Rtn!N147:N206),"")</f>
        <v/>
      </c>
      <c r="U196" s="85" t="str">
        <f ca="1">IF(ISNUMBER(CORREL(ETL_Rtn!$C147:$C206,ETL_Rtn!O147:O206)),CORREL(ETL_Rtn!$C147:$C206,ETL_Rtn!O147:O206),"")</f>
        <v/>
      </c>
      <c r="V196" s="85" t="str">
        <f ca="1">IF(ISNUMBER(CORREL(ETL_Rtn!$C147:$C206,ETL_Rtn!P147:P206)),CORREL(ETL_Rtn!$C147:$C206,ETL_Rtn!P147:P206),"")</f>
        <v/>
      </c>
      <c r="W196" s="85" t="str">
        <f ca="1">IF(ISNUMBER(CORREL(ETL_Rtn!$C147:$C206,ETL_Rtn!Q147:Q206)),CORREL(ETL_Rtn!$C147:$C206,ETL_Rtn!Q147:Q206),"")</f>
        <v/>
      </c>
      <c r="X196" s="85" t="str">
        <f ca="1">IF(ISNUMBER(CORREL(ETL_Rtn!$C147:$C206,ETL_Rtn!R147:R206)),CORREL(ETL_Rtn!$C147:$C206,ETL_Rtn!R147:R206),"")</f>
        <v/>
      </c>
      <c r="Y196" s="85" t="str">
        <f ca="1">IF(ISNUMBER(CORREL(ETL_Rtn!$C147:$C206,ETL_Rtn!S147:S206)),CORREL(ETL_Rtn!$C147:$C206,ETL_Rtn!S147:S206),"")</f>
        <v/>
      </c>
      <c r="Z196" s="85" t="str">
        <f ca="1">IF(ISNUMBER(CORREL(ETL_Rtn!$C147:$C206,ETL_Rtn!T147:T206)),CORREL(ETL_Rtn!$C147:$C206,ETL_Rtn!T147:T206),"")</f>
        <v/>
      </c>
      <c r="AA196" s="85" t="str">
        <f ca="1">IF(ISNUMBER(CORREL(ETL_Rtn!$C147:$C206,ETL_Rtn!U147:U206)),CORREL(ETL_Rtn!$C147:$C206,ETL_Rtn!U147:U206),"")</f>
        <v/>
      </c>
      <c r="AB196" s="85" t="str">
        <f ca="1">IF(ISNUMBER(CORREL(ETL_Rtn!$C147:$C206,ETL_Rtn!V147:V206)),CORREL(ETL_Rtn!$C147:$C206,ETL_Rtn!V147:V206),"")</f>
        <v/>
      </c>
      <c r="AC196" s="85" t="str">
        <f ca="1">IF(ISNUMBER(CORREL(ETL_Rtn!$C147:$C206,ETL_Rtn!W147:W206)),CORREL(ETL_Rtn!$C147:$C206,ETL_Rtn!W147:W206),"")</f>
        <v/>
      </c>
      <c r="AD196" s="85" t="str">
        <f ca="1">IF(ISNUMBER(CORREL(ETL_Rtn!$C147:$C206,ETL_Rtn!X147:X206)),CORREL(ETL_Rtn!$C147:$C206,ETL_Rtn!X147:X206),"")</f>
        <v/>
      </c>
      <c r="AE196" s="85" t="str">
        <f ca="1">IF(ISNUMBER(CORREL(ETL_Rtn!$C147:$C206,ETL_Rtn!Y147:Y206)),CORREL(ETL_Rtn!$C147:$C206,ETL_Rtn!Y147:Y206),"")</f>
        <v/>
      </c>
      <c r="AF196" s="85" t="str">
        <f ca="1">IF(ISNUMBER(CORREL(ETL_Rtn!$C147:$C206,ETL_Rtn!Z147:Z206)),CORREL(ETL_Rtn!$C147:$C206,ETL_Rtn!Z147:Z206),"")</f>
        <v/>
      </c>
      <c r="AG196" s="85" t="str">
        <f ca="1">IF(ISNUMBER(CORREL(ETL_Rtn!$C147:$C206,ETL_Rtn!AA147:AA206)),CORREL(ETL_Rtn!$C147:$C206,ETL_Rtn!AA147:AA206),"")</f>
        <v/>
      </c>
      <c r="AH196" s="85" t="str">
        <f ca="1">IF(ISNUMBER(CORREL(ETL_Rtn!$C147:$C206,ETL_Rtn!AB147:AB206)),CORREL(ETL_Rtn!$C147:$C206,ETL_Rtn!AB147:AB206),"")</f>
        <v/>
      </c>
      <c r="AI196" s="85" t="str">
        <f ca="1">IF(ISNUMBER(CORREL(ETL_Rtn!$C147:$C206,ETL_Rtn!AC147:AC206)),CORREL(ETL_Rtn!$C147:$C206,ETL_Rtn!AC147:AC206),"")</f>
        <v/>
      </c>
      <c r="AJ196" s="85" t="str">
        <f ca="1">IF(ISNUMBER(CORREL(ETL_Rtn!$C147:$C206,ETL_Rtn!AD147:AD206)),CORREL(ETL_Rtn!$C147:$C206,ETL_Rtn!AD147:AD206),"")</f>
        <v/>
      </c>
      <c r="AK196" s="85" t="str">
        <f ca="1">IF(ISNUMBER(CORREL(ETL_Rtn!$C147:$C206,ETL_Rtn!AE147:AE206)),CORREL(ETL_Rtn!$C147:$C206,ETL_Rtn!AE147:AE206),"")</f>
        <v/>
      </c>
      <c r="AL196" s="85" t="str">
        <f ca="1">IF(ISNUMBER(CORREL(ETL_Rtn!$C147:$C206,ETL_Rtn!AF147:AF206)),CORREL(ETL_Rtn!$C147:$C206,ETL_Rtn!AF147:AF206),"")</f>
        <v/>
      </c>
      <c r="AM196" s="85" t="str">
        <f ca="1">IF(ISNUMBER(CORREL(ETL_Rtn!$C147:$C206,ETL_Rtn!AG147:AG206)),CORREL(ETL_Rtn!$C147:$C206,ETL_Rtn!AG147:AG206),"")</f>
        <v/>
      </c>
      <c r="AN196" s="85" t="str">
        <f ca="1">IF(ISNUMBER(CORREL(ETL_Rtn!$C147:$C206,ETL_Rtn!AH147:AH206)),CORREL(ETL_Rtn!$C147:$C206,ETL_Rtn!AH147:AH206),"")</f>
        <v/>
      </c>
      <c r="AO196" s="85" t="str">
        <f ca="1">IF(ISNUMBER(CORREL(ETL_Rtn!$C147:$C206,ETL_Rtn!AI147:AI206)),CORREL(ETL_Rtn!$C147:$C206,ETL_Rtn!AI147:AI206),"")</f>
        <v/>
      </c>
      <c r="AP196" s="85" t="str">
        <f ca="1">IF(ISNUMBER(CORREL(ETL_Rtn!$C147:$C206,ETL_Rtn!AJ147:AJ206)),CORREL(ETL_Rtn!$C147:$C206,ETL_Rtn!AJ147:AJ206),"")</f>
        <v/>
      </c>
      <c r="AQ196" s="85" t="str">
        <f ca="1">IF(ISNUMBER(CORREL(ETL_Rtn!$C147:$C206,ETL_Rtn!AK147:AK206)),CORREL(ETL_Rtn!$C147:$C206,ETL_Rtn!AK147:AK206),"")</f>
        <v/>
      </c>
      <c r="AR196" s="85" t="str">
        <f ca="1">IF(ISNUMBER(CORREL(ETL_Rtn!$C147:$C206,ETL_Rtn!AL147:AL206)),CORREL(ETL_Rtn!$C147:$C206,ETL_Rtn!AL147:AL206),"")</f>
        <v/>
      </c>
      <c r="AS196" s="85" t="str">
        <f ca="1">IF(ISNUMBER(CORREL(ETL_Rtn!$C147:$C206,ETL_Rtn!AM147:AM206)),CORREL(ETL_Rtn!$C147:$C206,ETL_Rtn!AM147:AM206),"")</f>
        <v/>
      </c>
      <c r="AT196" s="85" t="str">
        <f ca="1">IF(ISNUMBER(CORREL(ETL_Rtn!$C147:$C206,ETL_Rtn!AN147:AN206)),CORREL(ETL_Rtn!$C147:$C206,ETL_Rtn!AN147:AN206),"")</f>
        <v/>
      </c>
      <c r="AU196" s="85" t="str">
        <f ca="1">IF(ISNUMBER(CORREL(ETL_Rtn!$C147:$C206,ETL_Rtn!AO147:AO206)),CORREL(ETL_Rtn!$C147:$C206,ETL_Rtn!AO147:AO206),"")</f>
        <v/>
      </c>
      <c r="AV196" s="85" t="str">
        <f ca="1">IF(ISNUMBER(CORREL(ETL_Rtn!$C147:$C206,ETL_Rtn!AP147:AP206)),CORREL(ETL_Rtn!$C147:$C206,ETL_Rtn!AP147:AP206),"")</f>
        <v/>
      </c>
      <c r="AW196" s="85" t="str">
        <f ca="1">IF(ISNUMBER(CORREL(ETL_Rtn!$C147:$C206,ETL_Rtn!AQ147:AQ206)),CORREL(ETL_Rtn!$C147:$C206,ETL_Rtn!AQ147:AQ206),"")</f>
        <v/>
      </c>
      <c r="AX196" s="85" t="str">
        <f ca="1">IF(ISNUMBER(CORREL(ETL_Rtn!$C147:$C206,ETL_Rtn!AR147:AR206)),CORREL(ETL_Rtn!$C147:$C206,ETL_Rtn!AR147:AR206),"")</f>
        <v/>
      </c>
      <c r="AY196" s="85" t="str">
        <f ca="1">IF(ISNUMBER(CORREL(ETL_Rtn!$C147:$C206,ETL_Rtn!AS147:AS206)),CORREL(ETL_Rtn!$C147:$C206,ETL_Rtn!AS147:AS206),"")</f>
        <v/>
      </c>
      <c r="AZ196" s="85" t="str">
        <f ca="1">IF(ISNUMBER(CORREL(ETL_Rtn!$C147:$C206,ETL_Rtn!AT147:AT206)),CORREL(ETL_Rtn!$C147:$C206,ETL_Rtn!AT147:AT206),"")</f>
        <v/>
      </c>
      <c r="BA196" s="85" t="str">
        <f ca="1">IF(ISNUMBER(CORREL(ETL_Rtn!$C147:$C206,ETL_Rtn!AU147:AU206)),CORREL(ETL_Rtn!$C147:$C206,ETL_Rtn!AU147:AU206),"")</f>
        <v/>
      </c>
      <c r="BB196" s="85" t="str">
        <f ca="1">IF(ISNUMBER(CORREL(ETL_Rtn!$C147:$C206,ETL_Rtn!AV147:AV206)),CORREL(ETL_Rtn!$C147:$C206,ETL_Rtn!AV147:AV206),"")</f>
        <v/>
      </c>
      <c r="BC196" s="85" t="str">
        <f ca="1">IF(ISNUMBER(CORREL(ETL_Rtn!$C147:$C206,ETL_Rtn!AW147:AW206)),CORREL(ETL_Rtn!$C147:$C206,ETL_Rtn!AW147:AW206),"")</f>
        <v/>
      </c>
      <c r="BD196" s="85" t="str">
        <f ca="1">IF(ISNUMBER(CORREL(ETL_Rtn!$C147:$C206,ETL_Rtn!AX147:AX206)),CORREL(ETL_Rtn!$C147:$C206,ETL_Rtn!AX147:AX206),"")</f>
        <v/>
      </c>
      <c r="BE196" s="85" t="str">
        <f ca="1">IF(ISNUMBER(CORREL(ETL_Rtn!$C147:$C206,ETL_Rtn!AY147:AY206)),CORREL(ETL_Rtn!$C147:$C206,ETL_Rtn!AY147:AY206),"")</f>
        <v/>
      </c>
      <c r="BF196" s="85" t="str">
        <f ca="1">IF(ISNUMBER(CORREL(ETL_Rtn!$C147:$C206,ETL_Rtn!AZ147:AZ206)),CORREL(ETL_Rtn!$C147:$C206,ETL_Rtn!AZ147:AZ206),"")</f>
        <v/>
      </c>
      <c r="BG196" s="85" t="str">
        <f ca="1">IF(ISNUMBER(CORREL(ETL_Rtn!$C147:$C206,ETL_Rtn!BA147:BA206)),CORREL(ETL_Rtn!$C147:$C206,ETL_Rtn!BA147:BA206),"")</f>
        <v/>
      </c>
      <c r="BH196" s="85" t="str">
        <f ca="1">IF(ISNUMBER(CORREL(ETL_Rtn!$C147:$C206,ETL_Rtn!BB147:BB206)),CORREL(ETL_Rtn!$C147:$C206,ETL_Rtn!BB147:BB206),"")</f>
        <v/>
      </c>
      <c r="BI196" s="85" t="str">
        <f ca="1">IF(ISNUMBER(CORREL(ETL_Rtn!$C147:$C206,ETL_Rtn!BC147:BC206)),CORREL(ETL_Rtn!$C147:$C206,ETL_Rtn!BC147:BC206),"")</f>
        <v/>
      </c>
      <c r="BJ196" s="85" t="str">
        <f ca="1">IF(ISNUMBER(CORREL(ETL_Rtn!$C147:$C206,ETL_Rtn!BD147:BD206)),CORREL(ETL_Rtn!$C147:$C206,ETL_Rtn!BD147:BD206),"")</f>
        <v/>
      </c>
      <c r="BK196" s="85" t="str">
        <f ca="1">IF(ISNUMBER(CORREL(ETL_Rtn!$C147:$C206,ETL_Rtn!BE147:BE206)),CORREL(ETL_Rtn!$C147:$C206,ETL_Rtn!BE147:BE206),"")</f>
        <v/>
      </c>
      <c r="BL196" s="85" t="str">
        <f ca="1">IF(ISNUMBER(CORREL(ETL_Rtn!$C147:$C206,ETL_Rtn!BF147:BF206)),CORREL(ETL_Rtn!$C147:$C206,ETL_Rtn!BF147:BF206),"")</f>
        <v/>
      </c>
      <c r="BM196" s="85" t="str">
        <f ca="1">IF(ISNUMBER(CORREL(ETL_Rtn!$C147:$C206,ETL_Rtn!BG147:BG206)),CORREL(ETL_Rtn!$C147:$C206,ETL_Rtn!BG147:BG206),"")</f>
        <v/>
      </c>
      <c r="BN196" s="85" t="str">
        <f ca="1">IF(ISNUMBER(CORREL(ETL_Rtn!$C147:$C206,ETL_Rtn!BH147:BH206)),CORREL(ETL_Rtn!$C147:$C206,ETL_Rtn!BH147:BH206),"")</f>
        <v/>
      </c>
      <c r="BO196" s="85" t="str">
        <f ca="1">IF(ISNUMBER(CORREL(ETL_Rtn!$C147:$C206,ETL_Rtn!BI147:BI206)),CORREL(ETL_Rtn!$C147:$C206,ETL_Rtn!BI147:BI206),"")</f>
        <v/>
      </c>
      <c r="BP196" s="85" t="str">
        <f ca="1">IF(ISNUMBER(CORREL(ETL_Rtn!$C147:$C206,ETL_Rtn!BJ147:BJ206)),CORREL(ETL_Rtn!$C147:$C206,ETL_Rtn!BJ147:BJ206),"")</f>
        <v/>
      </c>
      <c r="BQ196" s="85" t="str">
        <f ca="1">IF(ISNUMBER(CORREL(ETL_Rtn!$C147:$C206,ETL_Rtn!BK147:BK206)),CORREL(ETL_Rtn!$C147:$C206,ETL_Rtn!BK147:BK206),"")</f>
        <v/>
      </c>
      <c r="BR196" s="85" t="str">
        <f ca="1">IF(ISNUMBER(CORREL(ETL_Rtn!$C147:$C206,ETL_Rtn!BL147:BL206)),CORREL(ETL_Rtn!$C147:$C206,ETL_Rtn!BL147:BL206),"")</f>
        <v/>
      </c>
      <c r="BS196" s="85" t="str">
        <f ca="1">IF(ISNUMBER(CORREL(ETL_Rtn!$C147:$C206,ETL_Rtn!BM147:BM206)),CORREL(ETL_Rtn!$C147:$C206,ETL_Rtn!BM147:BM206),"")</f>
        <v/>
      </c>
      <c r="BT196" s="85" t="str">
        <f ca="1">IF(ISNUMBER(CORREL(ETL_Rtn!$C147:$C206,ETL_Rtn!BN147:BN206)),CORREL(ETL_Rtn!$C147:$C206,ETL_Rtn!BN147:BN206),"")</f>
        <v/>
      </c>
      <c r="BU196" s="85" t="str">
        <f ca="1">IF(ISNUMBER(CORREL(ETL_Rtn!$C147:$C206,ETL_Rtn!BO147:BO206)),CORREL(ETL_Rtn!$C147:$C206,ETL_Rtn!BO147:BO206),"")</f>
        <v/>
      </c>
      <c r="BV196" s="85" t="str">
        <f ca="1">IF(ISNUMBER(CORREL(ETL_Rtn!$C147:$C206,ETL_Rtn!BP147:BP206)),CORREL(ETL_Rtn!$C147:$C206,ETL_Rtn!BP147:BP206),"")</f>
        <v/>
      </c>
      <c r="BW196" s="85" t="str">
        <f ca="1">IF(ISNUMBER(CORREL(ETL_Rtn!$C147:$C206,ETL_Rtn!BQ147:BQ206)),CORREL(ETL_Rtn!$C147:$C206,ETL_Rtn!BQ147:BQ206),"")</f>
        <v/>
      </c>
      <c r="BY196" s="85" t="str">
        <f ca="1">VLOOKUP($E196,ETL_Price!$B$5:$CB$187,Main!BY$51,0)</f>
        <v/>
      </c>
      <c r="BZ196" s="85" t="str">
        <f ca="1">VLOOKUP($E196,ETL_Price!$B$5:$CB$187,Main!BZ$51,0)</f>
        <v/>
      </c>
      <c r="CA196" s="85" t="str">
        <f ca="1">VLOOKUP($E196,ETL_Price!$B$5:$CB$187,Main!CA$51,0)</f>
        <v/>
      </c>
      <c r="CB196" s="85" t="str">
        <f ca="1">VLOOKUP($E196,ETL_Price!$B$5:$CB$187,Main!CB$51,0)</f>
        <v/>
      </c>
      <c r="CC196" s="85" t="str">
        <f ca="1">VLOOKUP($E196,ETL_Price!$B$5:$CB$187,Main!CC$51,0)</f>
        <v/>
      </c>
      <c r="CD196" s="85" t="str">
        <f ca="1">VLOOKUP($E196,ETL_Price!$B$5:$CB$187,Main!CD$51,0)</f>
        <v/>
      </c>
      <c r="CE196" s="85" t="str">
        <f ca="1">VLOOKUP($E196,ETL_Price!$B$5:$CB$187,Main!CE$51,0)</f>
        <v/>
      </c>
      <c r="CF196" s="85" t="str">
        <f ca="1">VLOOKUP($E196,ETL_Price!$B$5:$CB$187,Main!CF$51,0)</f>
        <v/>
      </c>
      <c r="CG196" s="85" t="str">
        <f ca="1">VLOOKUP($E196,ETL_Price!$B$5:$CB$187,Main!CG$51,0)</f>
        <v/>
      </c>
      <c r="CH196" s="85" t="str">
        <f ca="1">VLOOKUP($E196,ETL_Price!$B$5:$CB$187,Main!CH$51,0)</f>
        <v/>
      </c>
      <c r="CI196" s="85" t="str">
        <f ca="1">VLOOKUP($E196,ETL_Price!$B$5:$CB$187,Main!CI$51,0)</f>
        <v/>
      </c>
      <c r="CJ196" s="85" t="str">
        <f ca="1">VLOOKUP($E196,ETL_Price!$B$5:$CB$187,Main!CJ$51,0)</f>
        <v/>
      </c>
      <c r="CK196" s="85" t="str">
        <f ca="1">VLOOKUP($E196,ETL_Price!$B$5:$CB$187,Main!CK$51,0)</f>
        <v/>
      </c>
      <c r="CL196" s="85" t="str">
        <f ca="1">VLOOKUP($E196,ETL_Price!$B$5:$CB$187,Main!CL$51,0)</f>
        <v/>
      </c>
      <c r="CM196" s="85" t="str">
        <f ca="1">VLOOKUP($E196,ETL_Price!$B$5:$CB$187,Main!CM$51,0)</f>
        <v/>
      </c>
      <c r="CN196" s="85" t="str">
        <f ca="1">VLOOKUP($E196,ETL_Price!$B$5:$CB$187,Main!CN$51,0)</f>
        <v/>
      </c>
      <c r="CO196" s="85" t="str">
        <f ca="1">VLOOKUP($E196,ETL_Price!$B$5:$CB$187,Main!CO$51,0)</f>
        <v/>
      </c>
      <c r="CP196" s="85" t="str">
        <f ca="1">VLOOKUP($E196,ETL_Price!$B$5:$CB$187,Main!CP$51,0)</f>
        <v/>
      </c>
      <c r="CQ196" s="85" t="str">
        <f ca="1">VLOOKUP($E196,ETL_Price!$B$5:$CB$187,Main!CQ$51,0)</f>
        <v/>
      </c>
      <c r="CR196" s="85" t="str">
        <f ca="1">VLOOKUP($E196,ETL_Price!$B$5:$CB$187,Main!CR$51,0)</f>
        <v/>
      </c>
      <c r="CS196" s="85" t="str">
        <f ca="1">VLOOKUP($E196,ETL_Price!$B$5:$CB$187,Main!CS$51,0)</f>
        <v/>
      </c>
      <c r="CT196" s="85" t="str">
        <f ca="1">VLOOKUP($E196,ETL_Price!$B$5:$CB$187,Main!CT$51,0)</f>
        <v/>
      </c>
      <c r="CU196" s="85" t="str">
        <f ca="1">VLOOKUP($E196,ETL_Price!$B$5:$CB$187,Main!CU$51,0)</f>
        <v/>
      </c>
      <c r="CV196" s="85" t="str">
        <f ca="1">VLOOKUP($E196,ETL_Price!$B$5:$CB$187,Main!CV$51,0)</f>
        <v/>
      </c>
      <c r="CW196" s="85" t="str">
        <f ca="1">VLOOKUP($E196,ETL_Price!$B$5:$CB$187,Main!CW$51,0)</f>
        <v/>
      </c>
      <c r="CX196" s="85" t="str">
        <f ca="1">VLOOKUP($E196,ETL_Price!$B$5:$CB$187,Main!CX$51,0)</f>
        <v/>
      </c>
      <c r="CY196" s="85" t="str">
        <f ca="1">VLOOKUP($E196,ETL_Price!$B$5:$CB$187,Main!CY$51,0)</f>
        <v/>
      </c>
      <c r="CZ196" s="85" t="str">
        <f ca="1">VLOOKUP($E196,ETL_Price!$B$5:$CB$187,Main!CZ$51,0)</f>
        <v/>
      </c>
      <c r="DA196" s="85" t="str">
        <f ca="1">VLOOKUP($E196,ETL_Price!$B$5:$CB$187,Main!DA$51,0)</f>
        <v/>
      </c>
      <c r="DB196" s="85" t="str">
        <f ca="1">VLOOKUP($E196,ETL_Price!$B$5:$CB$187,Main!DB$51,0)</f>
        <v/>
      </c>
      <c r="DC196" s="85" t="str">
        <f ca="1">VLOOKUP($E196,ETL_Price!$B$5:$CB$187,Main!DC$51,0)</f>
        <v/>
      </c>
      <c r="DD196" s="85" t="str">
        <f ca="1">VLOOKUP($E196,ETL_Price!$B$5:$CB$187,Main!DD$51,0)</f>
        <v/>
      </c>
      <c r="DE196" s="85" t="str">
        <f ca="1">VLOOKUP($E196,ETL_Price!$B$5:$CB$187,Main!DE$51,0)</f>
        <v/>
      </c>
      <c r="DF196" s="85" t="str">
        <f ca="1">VLOOKUP($E196,ETL_Price!$B$5:$CB$187,Main!DF$51,0)</f>
        <v/>
      </c>
      <c r="DG196" s="85" t="str">
        <f ca="1">VLOOKUP($E196,ETL_Price!$B$5:$CB$187,Main!DG$51,0)</f>
        <v/>
      </c>
      <c r="DH196" s="85" t="str">
        <f ca="1">VLOOKUP($E196,ETL_Price!$B$5:$CB$187,Main!DH$51,0)</f>
        <v/>
      </c>
      <c r="DI196" s="85" t="str">
        <f ca="1">VLOOKUP($E196,ETL_Price!$B$5:$CB$187,Main!DI$51,0)</f>
        <v/>
      </c>
      <c r="DJ196" s="85" t="str">
        <f ca="1">VLOOKUP($E196,ETL_Price!$B$5:$CB$187,Main!DJ$51,0)</f>
        <v/>
      </c>
      <c r="DK196" s="85" t="str">
        <f ca="1">VLOOKUP($E196,ETL_Price!$B$5:$CB$187,Main!DK$51,0)</f>
        <v/>
      </c>
      <c r="DL196" s="85" t="str">
        <f ca="1">VLOOKUP($E196,ETL_Price!$B$5:$CB$187,Main!DL$51,0)</f>
        <v/>
      </c>
      <c r="DM196" s="85" t="str">
        <f ca="1">VLOOKUP($E196,ETL_Price!$B$5:$CB$187,Main!DM$51,0)</f>
        <v/>
      </c>
      <c r="DN196" s="85" t="str">
        <f ca="1">VLOOKUP($E196,ETL_Price!$B$5:$CB$187,Main!DN$51,0)</f>
        <v/>
      </c>
      <c r="DO196" s="85" t="str">
        <f ca="1">VLOOKUP($E196,ETL_Price!$B$5:$CB$187,Main!DO$51,0)</f>
        <v/>
      </c>
      <c r="DP196" s="85" t="str">
        <f ca="1">VLOOKUP($E196,ETL_Price!$B$5:$CB$187,Main!DP$51,0)</f>
        <v/>
      </c>
      <c r="DQ196" s="85" t="str">
        <f ca="1">VLOOKUP($E196,ETL_Price!$B$5:$CB$187,Main!DQ$51,0)</f>
        <v/>
      </c>
      <c r="DR196" s="85" t="str">
        <f ca="1">VLOOKUP($E196,ETL_Price!$B$5:$CB$187,Main!DR$51,0)</f>
        <v/>
      </c>
      <c r="DS196" s="85" t="str">
        <f ca="1">VLOOKUP($E196,ETL_Price!$B$5:$CB$187,Main!DS$51,0)</f>
        <v/>
      </c>
      <c r="DT196" s="85" t="str">
        <f ca="1">VLOOKUP($E196,ETL_Price!$B$5:$CB$187,Main!DT$51,0)</f>
        <v/>
      </c>
      <c r="DU196" s="85" t="str">
        <f ca="1">VLOOKUP($E196,ETL_Price!$B$5:$CB$187,Main!DU$51,0)</f>
        <v/>
      </c>
      <c r="DV196" s="85" t="str">
        <f ca="1">VLOOKUP($E196,ETL_Price!$B$5:$CB$187,Main!DV$51,0)</f>
        <v/>
      </c>
      <c r="DW196" s="85" t="str">
        <f ca="1">VLOOKUP($E196,ETL_Price!$B$5:$CB$187,Main!DW$51,0)</f>
        <v/>
      </c>
      <c r="DX196" s="85" t="str">
        <f ca="1">VLOOKUP($E196,ETL_Price!$B$5:$CB$187,Main!DX$51,0)</f>
        <v/>
      </c>
      <c r="DY196" s="85" t="str">
        <f ca="1">VLOOKUP($E196,ETL_Price!$B$5:$CB$187,Main!DY$51,0)</f>
        <v/>
      </c>
      <c r="DZ196" s="85" t="str">
        <f ca="1">VLOOKUP($E196,ETL_Price!$B$5:$CB$187,Main!DZ$51,0)</f>
        <v/>
      </c>
      <c r="EA196" s="85" t="str">
        <f ca="1">VLOOKUP($E196,ETL_Price!$B$5:$CB$187,Main!EA$51,0)</f>
        <v/>
      </c>
      <c r="EB196" s="85" t="str">
        <f ca="1">VLOOKUP($E196,ETL_Price!$B$5:$CB$187,Main!EB$51,0)</f>
        <v/>
      </c>
      <c r="EC196" s="85" t="str">
        <f ca="1">VLOOKUP($E196,ETL_Price!$B$5:$CB$187,Main!EC$51,0)</f>
        <v/>
      </c>
      <c r="ED196" s="85" t="str">
        <f ca="1">VLOOKUP($E196,ETL_Price!$B$5:$CB$187,Main!ED$51,0)</f>
        <v/>
      </c>
      <c r="EE196" s="85" t="str">
        <f ca="1">VLOOKUP($E196,ETL_Price!$B$5:$CB$187,Main!EE$51,0)</f>
        <v/>
      </c>
      <c r="EF196" s="85" t="str">
        <f ca="1">VLOOKUP($E196,ETL_Price!$B$5:$CB$187,Main!EF$51,0)</f>
        <v/>
      </c>
      <c r="EG196" s="85" t="str">
        <f ca="1">VLOOKUP($E196,ETL_Price!$B$5:$CB$187,Main!EG$51,0)</f>
        <v/>
      </c>
      <c r="EH196" s="85" t="str">
        <f ca="1">VLOOKUP($E196,ETL_Price!$B$5:$CB$187,Main!EH$51,0)</f>
        <v/>
      </c>
      <c r="EI196" s="85" t="str">
        <f ca="1">VLOOKUP($E196,ETL_Price!$B$5:$CB$187,Main!EI$51,0)</f>
        <v/>
      </c>
      <c r="EJ196" s="85" t="str">
        <f ca="1">VLOOKUP($E196,ETL_Price!$B$5:$CB$187,Main!EJ$51,0)</f>
        <v/>
      </c>
      <c r="EK196" s="85" t="str">
        <f ca="1">VLOOKUP($E196,ETL_Price!$B$5:$CB$187,Main!EK$51,0)</f>
        <v/>
      </c>
    </row>
    <row r="197" spans="5:141">
      <c r="E197" s="119" t="str">
        <f>IF(ISNUMBER(Equities!$C149),Equities!B149,"")</f>
        <v/>
      </c>
      <c r="F197" s="120" t="str">
        <f ca="1">IF(ISNUMBER(OFFSET(INDIRECT($F$50),Main!$D197,1)),OFFSET(INDIRECT($F$50),Main!$D197,1)/100,"")</f>
        <v/>
      </c>
      <c r="G197" s="120" t="str">
        <f ca="1">IF(ISNUMBER(VLOOKUP($E197,ETL_Price!$B$5:$DV$187,G$50,0)),VLOOKUP($E197,ETL_Price!$B$5:$DV$187,G$50,0)/100,"")</f>
        <v/>
      </c>
      <c r="H197" s="120" t="str">
        <f ca="1">IF(ISNUMBER(VLOOKUP($E197,ETL_Price!$B$5:$DV$187,H$50,0)),VLOOKUP($E197,ETL_Price!$B$5:$DV$187,H$50,0)/100,"")</f>
        <v/>
      </c>
      <c r="I197" s="120" t="str">
        <f ca="1">IF(ISNUMBER(VLOOKUP($E197,ETL_Price!$B$5:$DV$187,I$50,0)),VLOOKUP($E197,ETL_Price!$B$5:$DV$187,I$50,0)/100,"")</f>
        <v/>
      </c>
      <c r="K197" s="85" t="str">
        <f ca="1">IF(ISNUMBER(CORREL(ETL_Rtn!$C148:$C207,ETL_Rtn!E148:E207)),CORREL(ETL_Rtn!$C148:$C207,ETL_Rtn!E148:E207),"")</f>
        <v/>
      </c>
      <c r="L197" s="85" t="str">
        <f ca="1">IF(ISNUMBER(CORREL(ETL_Rtn!$C148:$C207,ETL_Rtn!F148:F207)),CORREL(ETL_Rtn!$C148:$C207,ETL_Rtn!F148:F207),"")</f>
        <v/>
      </c>
      <c r="M197" s="85" t="str">
        <f ca="1">IF(ISNUMBER(CORREL(ETL_Rtn!$C148:$C207,ETL_Rtn!G148:G207)),CORREL(ETL_Rtn!$C148:$C207,ETL_Rtn!G148:G207),"")</f>
        <v/>
      </c>
      <c r="N197" s="85" t="str">
        <f ca="1">IF(ISNUMBER(CORREL(ETL_Rtn!$C148:$C207,ETL_Rtn!H148:H207)),CORREL(ETL_Rtn!$C148:$C207,ETL_Rtn!H148:H207),"")</f>
        <v/>
      </c>
      <c r="O197" s="85" t="str">
        <f ca="1">IF(ISNUMBER(CORREL(ETL_Rtn!$C148:$C207,ETL_Rtn!I148:I207)),CORREL(ETL_Rtn!$C148:$C207,ETL_Rtn!I148:I207),"")</f>
        <v/>
      </c>
      <c r="P197" s="85" t="str">
        <f ca="1">IF(ISNUMBER(CORREL(ETL_Rtn!$C148:$C207,ETL_Rtn!J148:J207)),CORREL(ETL_Rtn!$C148:$C207,ETL_Rtn!J148:J207),"")</f>
        <v/>
      </c>
      <c r="Q197" s="85" t="str">
        <f ca="1">IF(ISNUMBER(CORREL(ETL_Rtn!$C148:$C207,ETL_Rtn!K148:K207)),CORREL(ETL_Rtn!$C148:$C207,ETL_Rtn!K148:K207),"")</f>
        <v/>
      </c>
      <c r="R197" s="85" t="str">
        <f ca="1">IF(ISNUMBER(CORREL(ETL_Rtn!$C148:$C207,ETL_Rtn!L148:L207)),CORREL(ETL_Rtn!$C148:$C207,ETL_Rtn!L148:L207),"")</f>
        <v/>
      </c>
      <c r="S197" s="85" t="str">
        <f ca="1">IF(ISNUMBER(CORREL(ETL_Rtn!$C148:$C207,ETL_Rtn!M148:M207)),CORREL(ETL_Rtn!$C148:$C207,ETL_Rtn!M148:M207),"")</f>
        <v/>
      </c>
      <c r="T197" s="85" t="str">
        <f ca="1">IF(ISNUMBER(CORREL(ETL_Rtn!$C148:$C207,ETL_Rtn!N148:N207)),CORREL(ETL_Rtn!$C148:$C207,ETL_Rtn!N148:N207),"")</f>
        <v/>
      </c>
      <c r="U197" s="85" t="str">
        <f ca="1">IF(ISNUMBER(CORREL(ETL_Rtn!$C148:$C207,ETL_Rtn!O148:O207)),CORREL(ETL_Rtn!$C148:$C207,ETL_Rtn!O148:O207),"")</f>
        <v/>
      </c>
      <c r="V197" s="85" t="str">
        <f ca="1">IF(ISNUMBER(CORREL(ETL_Rtn!$C148:$C207,ETL_Rtn!P148:P207)),CORREL(ETL_Rtn!$C148:$C207,ETL_Rtn!P148:P207),"")</f>
        <v/>
      </c>
      <c r="W197" s="85" t="str">
        <f ca="1">IF(ISNUMBER(CORREL(ETL_Rtn!$C148:$C207,ETL_Rtn!Q148:Q207)),CORREL(ETL_Rtn!$C148:$C207,ETL_Rtn!Q148:Q207),"")</f>
        <v/>
      </c>
      <c r="X197" s="85" t="str">
        <f ca="1">IF(ISNUMBER(CORREL(ETL_Rtn!$C148:$C207,ETL_Rtn!R148:R207)),CORREL(ETL_Rtn!$C148:$C207,ETL_Rtn!R148:R207),"")</f>
        <v/>
      </c>
      <c r="Y197" s="85" t="str">
        <f ca="1">IF(ISNUMBER(CORREL(ETL_Rtn!$C148:$C207,ETL_Rtn!S148:S207)),CORREL(ETL_Rtn!$C148:$C207,ETL_Rtn!S148:S207),"")</f>
        <v/>
      </c>
      <c r="Z197" s="85" t="str">
        <f ca="1">IF(ISNUMBER(CORREL(ETL_Rtn!$C148:$C207,ETL_Rtn!T148:T207)),CORREL(ETL_Rtn!$C148:$C207,ETL_Rtn!T148:T207),"")</f>
        <v/>
      </c>
      <c r="AA197" s="85" t="str">
        <f ca="1">IF(ISNUMBER(CORREL(ETL_Rtn!$C148:$C207,ETL_Rtn!U148:U207)),CORREL(ETL_Rtn!$C148:$C207,ETL_Rtn!U148:U207),"")</f>
        <v/>
      </c>
      <c r="AB197" s="85" t="str">
        <f ca="1">IF(ISNUMBER(CORREL(ETL_Rtn!$C148:$C207,ETL_Rtn!V148:V207)),CORREL(ETL_Rtn!$C148:$C207,ETL_Rtn!V148:V207),"")</f>
        <v/>
      </c>
      <c r="AC197" s="85" t="str">
        <f ca="1">IF(ISNUMBER(CORREL(ETL_Rtn!$C148:$C207,ETL_Rtn!W148:W207)),CORREL(ETL_Rtn!$C148:$C207,ETL_Rtn!W148:W207),"")</f>
        <v/>
      </c>
      <c r="AD197" s="85" t="str">
        <f ca="1">IF(ISNUMBER(CORREL(ETL_Rtn!$C148:$C207,ETL_Rtn!X148:X207)),CORREL(ETL_Rtn!$C148:$C207,ETL_Rtn!X148:X207),"")</f>
        <v/>
      </c>
      <c r="AE197" s="85" t="str">
        <f ca="1">IF(ISNUMBER(CORREL(ETL_Rtn!$C148:$C207,ETL_Rtn!Y148:Y207)),CORREL(ETL_Rtn!$C148:$C207,ETL_Rtn!Y148:Y207),"")</f>
        <v/>
      </c>
      <c r="AF197" s="85" t="str">
        <f ca="1">IF(ISNUMBER(CORREL(ETL_Rtn!$C148:$C207,ETL_Rtn!Z148:Z207)),CORREL(ETL_Rtn!$C148:$C207,ETL_Rtn!Z148:Z207),"")</f>
        <v/>
      </c>
      <c r="AG197" s="85" t="str">
        <f ca="1">IF(ISNUMBER(CORREL(ETL_Rtn!$C148:$C207,ETL_Rtn!AA148:AA207)),CORREL(ETL_Rtn!$C148:$C207,ETL_Rtn!AA148:AA207),"")</f>
        <v/>
      </c>
      <c r="AH197" s="85" t="str">
        <f ca="1">IF(ISNUMBER(CORREL(ETL_Rtn!$C148:$C207,ETL_Rtn!AB148:AB207)),CORREL(ETL_Rtn!$C148:$C207,ETL_Rtn!AB148:AB207),"")</f>
        <v/>
      </c>
      <c r="AI197" s="85" t="str">
        <f ca="1">IF(ISNUMBER(CORREL(ETL_Rtn!$C148:$C207,ETL_Rtn!AC148:AC207)),CORREL(ETL_Rtn!$C148:$C207,ETL_Rtn!AC148:AC207),"")</f>
        <v/>
      </c>
      <c r="AJ197" s="85" t="str">
        <f ca="1">IF(ISNUMBER(CORREL(ETL_Rtn!$C148:$C207,ETL_Rtn!AD148:AD207)),CORREL(ETL_Rtn!$C148:$C207,ETL_Rtn!AD148:AD207),"")</f>
        <v/>
      </c>
      <c r="AK197" s="85" t="str">
        <f ca="1">IF(ISNUMBER(CORREL(ETL_Rtn!$C148:$C207,ETL_Rtn!AE148:AE207)),CORREL(ETL_Rtn!$C148:$C207,ETL_Rtn!AE148:AE207),"")</f>
        <v/>
      </c>
      <c r="AL197" s="85" t="str">
        <f ca="1">IF(ISNUMBER(CORREL(ETL_Rtn!$C148:$C207,ETL_Rtn!AF148:AF207)),CORREL(ETL_Rtn!$C148:$C207,ETL_Rtn!AF148:AF207),"")</f>
        <v/>
      </c>
      <c r="AM197" s="85" t="str">
        <f ca="1">IF(ISNUMBER(CORREL(ETL_Rtn!$C148:$C207,ETL_Rtn!AG148:AG207)),CORREL(ETL_Rtn!$C148:$C207,ETL_Rtn!AG148:AG207),"")</f>
        <v/>
      </c>
      <c r="AN197" s="85" t="str">
        <f ca="1">IF(ISNUMBER(CORREL(ETL_Rtn!$C148:$C207,ETL_Rtn!AH148:AH207)),CORREL(ETL_Rtn!$C148:$C207,ETL_Rtn!AH148:AH207),"")</f>
        <v/>
      </c>
      <c r="AO197" s="85" t="str">
        <f ca="1">IF(ISNUMBER(CORREL(ETL_Rtn!$C148:$C207,ETL_Rtn!AI148:AI207)),CORREL(ETL_Rtn!$C148:$C207,ETL_Rtn!AI148:AI207),"")</f>
        <v/>
      </c>
      <c r="AP197" s="85" t="str">
        <f ca="1">IF(ISNUMBER(CORREL(ETL_Rtn!$C148:$C207,ETL_Rtn!AJ148:AJ207)),CORREL(ETL_Rtn!$C148:$C207,ETL_Rtn!AJ148:AJ207),"")</f>
        <v/>
      </c>
      <c r="AQ197" s="85" t="str">
        <f ca="1">IF(ISNUMBER(CORREL(ETL_Rtn!$C148:$C207,ETL_Rtn!AK148:AK207)),CORREL(ETL_Rtn!$C148:$C207,ETL_Rtn!AK148:AK207),"")</f>
        <v/>
      </c>
      <c r="AR197" s="85" t="str">
        <f ca="1">IF(ISNUMBER(CORREL(ETL_Rtn!$C148:$C207,ETL_Rtn!AL148:AL207)),CORREL(ETL_Rtn!$C148:$C207,ETL_Rtn!AL148:AL207),"")</f>
        <v/>
      </c>
      <c r="AS197" s="85" t="str">
        <f ca="1">IF(ISNUMBER(CORREL(ETL_Rtn!$C148:$C207,ETL_Rtn!AM148:AM207)),CORREL(ETL_Rtn!$C148:$C207,ETL_Rtn!AM148:AM207),"")</f>
        <v/>
      </c>
      <c r="AT197" s="85" t="str">
        <f ca="1">IF(ISNUMBER(CORREL(ETL_Rtn!$C148:$C207,ETL_Rtn!AN148:AN207)),CORREL(ETL_Rtn!$C148:$C207,ETL_Rtn!AN148:AN207),"")</f>
        <v/>
      </c>
      <c r="AU197" s="85" t="str">
        <f ca="1">IF(ISNUMBER(CORREL(ETL_Rtn!$C148:$C207,ETL_Rtn!AO148:AO207)),CORREL(ETL_Rtn!$C148:$C207,ETL_Rtn!AO148:AO207),"")</f>
        <v/>
      </c>
      <c r="AV197" s="85" t="str">
        <f ca="1">IF(ISNUMBER(CORREL(ETL_Rtn!$C148:$C207,ETL_Rtn!AP148:AP207)),CORREL(ETL_Rtn!$C148:$C207,ETL_Rtn!AP148:AP207),"")</f>
        <v/>
      </c>
      <c r="AW197" s="85" t="str">
        <f ca="1">IF(ISNUMBER(CORREL(ETL_Rtn!$C148:$C207,ETL_Rtn!AQ148:AQ207)),CORREL(ETL_Rtn!$C148:$C207,ETL_Rtn!AQ148:AQ207),"")</f>
        <v/>
      </c>
      <c r="AX197" s="85" t="str">
        <f ca="1">IF(ISNUMBER(CORREL(ETL_Rtn!$C148:$C207,ETL_Rtn!AR148:AR207)),CORREL(ETL_Rtn!$C148:$C207,ETL_Rtn!AR148:AR207),"")</f>
        <v/>
      </c>
      <c r="AY197" s="85" t="str">
        <f ca="1">IF(ISNUMBER(CORREL(ETL_Rtn!$C148:$C207,ETL_Rtn!AS148:AS207)),CORREL(ETL_Rtn!$C148:$C207,ETL_Rtn!AS148:AS207),"")</f>
        <v/>
      </c>
      <c r="AZ197" s="85" t="str">
        <f ca="1">IF(ISNUMBER(CORREL(ETL_Rtn!$C148:$C207,ETL_Rtn!AT148:AT207)),CORREL(ETL_Rtn!$C148:$C207,ETL_Rtn!AT148:AT207),"")</f>
        <v/>
      </c>
      <c r="BA197" s="85" t="str">
        <f ca="1">IF(ISNUMBER(CORREL(ETL_Rtn!$C148:$C207,ETL_Rtn!AU148:AU207)),CORREL(ETL_Rtn!$C148:$C207,ETL_Rtn!AU148:AU207),"")</f>
        <v/>
      </c>
      <c r="BB197" s="85" t="str">
        <f ca="1">IF(ISNUMBER(CORREL(ETL_Rtn!$C148:$C207,ETL_Rtn!AV148:AV207)),CORREL(ETL_Rtn!$C148:$C207,ETL_Rtn!AV148:AV207),"")</f>
        <v/>
      </c>
      <c r="BC197" s="85" t="str">
        <f ca="1">IF(ISNUMBER(CORREL(ETL_Rtn!$C148:$C207,ETL_Rtn!AW148:AW207)),CORREL(ETL_Rtn!$C148:$C207,ETL_Rtn!AW148:AW207),"")</f>
        <v/>
      </c>
      <c r="BD197" s="85" t="str">
        <f ca="1">IF(ISNUMBER(CORREL(ETL_Rtn!$C148:$C207,ETL_Rtn!AX148:AX207)),CORREL(ETL_Rtn!$C148:$C207,ETL_Rtn!AX148:AX207),"")</f>
        <v/>
      </c>
      <c r="BE197" s="85" t="str">
        <f ca="1">IF(ISNUMBER(CORREL(ETL_Rtn!$C148:$C207,ETL_Rtn!AY148:AY207)),CORREL(ETL_Rtn!$C148:$C207,ETL_Rtn!AY148:AY207),"")</f>
        <v/>
      </c>
      <c r="BF197" s="85" t="str">
        <f ca="1">IF(ISNUMBER(CORREL(ETL_Rtn!$C148:$C207,ETL_Rtn!AZ148:AZ207)),CORREL(ETL_Rtn!$C148:$C207,ETL_Rtn!AZ148:AZ207),"")</f>
        <v/>
      </c>
      <c r="BG197" s="85" t="str">
        <f ca="1">IF(ISNUMBER(CORREL(ETL_Rtn!$C148:$C207,ETL_Rtn!BA148:BA207)),CORREL(ETL_Rtn!$C148:$C207,ETL_Rtn!BA148:BA207),"")</f>
        <v/>
      </c>
      <c r="BH197" s="85" t="str">
        <f ca="1">IF(ISNUMBER(CORREL(ETL_Rtn!$C148:$C207,ETL_Rtn!BB148:BB207)),CORREL(ETL_Rtn!$C148:$C207,ETL_Rtn!BB148:BB207),"")</f>
        <v/>
      </c>
      <c r="BI197" s="85" t="str">
        <f ca="1">IF(ISNUMBER(CORREL(ETL_Rtn!$C148:$C207,ETL_Rtn!BC148:BC207)),CORREL(ETL_Rtn!$C148:$C207,ETL_Rtn!BC148:BC207),"")</f>
        <v/>
      </c>
      <c r="BJ197" s="85" t="str">
        <f ca="1">IF(ISNUMBER(CORREL(ETL_Rtn!$C148:$C207,ETL_Rtn!BD148:BD207)),CORREL(ETL_Rtn!$C148:$C207,ETL_Rtn!BD148:BD207),"")</f>
        <v/>
      </c>
      <c r="BK197" s="85" t="str">
        <f ca="1">IF(ISNUMBER(CORREL(ETL_Rtn!$C148:$C207,ETL_Rtn!BE148:BE207)),CORREL(ETL_Rtn!$C148:$C207,ETL_Rtn!BE148:BE207),"")</f>
        <v/>
      </c>
      <c r="BL197" s="85" t="str">
        <f ca="1">IF(ISNUMBER(CORREL(ETL_Rtn!$C148:$C207,ETL_Rtn!BF148:BF207)),CORREL(ETL_Rtn!$C148:$C207,ETL_Rtn!BF148:BF207),"")</f>
        <v/>
      </c>
      <c r="BM197" s="85" t="str">
        <f ca="1">IF(ISNUMBER(CORREL(ETL_Rtn!$C148:$C207,ETL_Rtn!BG148:BG207)),CORREL(ETL_Rtn!$C148:$C207,ETL_Rtn!BG148:BG207),"")</f>
        <v/>
      </c>
      <c r="BN197" s="85" t="str">
        <f ca="1">IF(ISNUMBER(CORREL(ETL_Rtn!$C148:$C207,ETL_Rtn!BH148:BH207)),CORREL(ETL_Rtn!$C148:$C207,ETL_Rtn!BH148:BH207),"")</f>
        <v/>
      </c>
      <c r="BO197" s="85" t="str">
        <f ca="1">IF(ISNUMBER(CORREL(ETL_Rtn!$C148:$C207,ETL_Rtn!BI148:BI207)),CORREL(ETL_Rtn!$C148:$C207,ETL_Rtn!BI148:BI207),"")</f>
        <v/>
      </c>
      <c r="BP197" s="85" t="str">
        <f ca="1">IF(ISNUMBER(CORREL(ETL_Rtn!$C148:$C207,ETL_Rtn!BJ148:BJ207)),CORREL(ETL_Rtn!$C148:$C207,ETL_Rtn!BJ148:BJ207),"")</f>
        <v/>
      </c>
      <c r="BQ197" s="85" t="str">
        <f ca="1">IF(ISNUMBER(CORREL(ETL_Rtn!$C148:$C207,ETL_Rtn!BK148:BK207)),CORREL(ETL_Rtn!$C148:$C207,ETL_Rtn!BK148:BK207),"")</f>
        <v/>
      </c>
      <c r="BR197" s="85" t="str">
        <f ca="1">IF(ISNUMBER(CORREL(ETL_Rtn!$C148:$C207,ETL_Rtn!BL148:BL207)),CORREL(ETL_Rtn!$C148:$C207,ETL_Rtn!BL148:BL207),"")</f>
        <v/>
      </c>
      <c r="BS197" s="85" t="str">
        <f ca="1">IF(ISNUMBER(CORREL(ETL_Rtn!$C148:$C207,ETL_Rtn!BM148:BM207)),CORREL(ETL_Rtn!$C148:$C207,ETL_Rtn!BM148:BM207),"")</f>
        <v/>
      </c>
      <c r="BT197" s="85" t="str">
        <f ca="1">IF(ISNUMBER(CORREL(ETL_Rtn!$C148:$C207,ETL_Rtn!BN148:BN207)),CORREL(ETL_Rtn!$C148:$C207,ETL_Rtn!BN148:BN207),"")</f>
        <v/>
      </c>
      <c r="BU197" s="85" t="str">
        <f ca="1">IF(ISNUMBER(CORREL(ETL_Rtn!$C148:$C207,ETL_Rtn!BO148:BO207)),CORREL(ETL_Rtn!$C148:$C207,ETL_Rtn!BO148:BO207),"")</f>
        <v/>
      </c>
      <c r="BV197" s="85" t="str">
        <f ca="1">IF(ISNUMBER(CORREL(ETL_Rtn!$C148:$C207,ETL_Rtn!BP148:BP207)),CORREL(ETL_Rtn!$C148:$C207,ETL_Rtn!BP148:BP207),"")</f>
        <v/>
      </c>
      <c r="BW197" s="85" t="str">
        <f ca="1">IF(ISNUMBER(CORREL(ETL_Rtn!$C148:$C207,ETL_Rtn!BQ148:BQ207)),CORREL(ETL_Rtn!$C148:$C207,ETL_Rtn!BQ148:BQ207),"")</f>
        <v/>
      </c>
      <c r="BY197" s="85" t="str">
        <f ca="1">VLOOKUP($E197,ETL_Price!$B$5:$CB$187,Main!BY$51,0)</f>
        <v/>
      </c>
      <c r="BZ197" s="85" t="str">
        <f ca="1">VLOOKUP($E197,ETL_Price!$B$5:$CB$187,Main!BZ$51,0)</f>
        <v/>
      </c>
      <c r="CA197" s="85" t="str">
        <f ca="1">VLOOKUP($E197,ETL_Price!$B$5:$CB$187,Main!CA$51,0)</f>
        <v/>
      </c>
      <c r="CB197" s="85" t="str">
        <f ca="1">VLOOKUP($E197,ETL_Price!$B$5:$CB$187,Main!CB$51,0)</f>
        <v/>
      </c>
      <c r="CC197" s="85" t="str">
        <f ca="1">VLOOKUP($E197,ETL_Price!$B$5:$CB$187,Main!CC$51,0)</f>
        <v/>
      </c>
      <c r="CD197" s="85" t="str">
        <f ca="1">VLOOKUP($E197,ETL_Price!$B$5:$CB$187,Main!CD$51,0)</f>
        <v/>
      </c>
      <c r="CE197" s="85" t="str">
        <f ca="1">VLOOKUP($E197,ETL_Price!$B$5:$CB$187,Main!CE$51,0)</f>
        <v/>
      </c>
      <c r="CF197" s="85" t="str">
        <f ca="1">VLOOKUP($E197,ETL_Price!$B$5:$CB$187,Main!CF$51,0)</f>
        <v/>
      </c>
      <c r="CG197" s="85" t="str">
        <f ca="1">VLOOKUP($E197,ETL_Price!$B$5:$CB$187,Main!CG$51,0)</f>
        <v/>
      </c>
      <c r="CH197" s="85" t="str">
        <f ca="1">VLOOKUP($E197,ETL_Price!$B$5:$CB$187,Main!CH$51,0)</f>
        <v/>
      </c>
      <c r="CI197" s="85" t="str">
        <f ca="1">VLOOKUP($E197,ETL_Price!$B$5:$CB$187,Main!CI$51,0)</f>
        <v/>
      </c>
      <c r="CJ197" s="85" t="str">
        <f ca="1">VLOOKUP($E197,ETL_Price!$B$5:$CB$187,Main!CJ$51,0)</f>
        <v/>
      </c>
      <c r="CK197" s="85" t="str">
        <f ca="1">VLOOKUP($E197,ETL_Price!$B$5:$CB$187,Main!CK$51,0)</f>
        <v/>
      </c>
      <c r="CL197" s="85" t="str">
        <f ca="1">VLOOKUP($E197,ETL_Price!$B$5:$CB$187,Main!CL$51,0)</f>
        <v/>
      </c>
      <c r="CM197" s="85" t="str">
        <f ca="1">VLOOKUP($E197,ETL_Price!$B$5:$CB$187,Main!CM$51,0)</f>
        <v/>
      </c>
      <c r="CN197" s="85" t="str">
        <f ca="1">VLOOKUP($E197,ETL_Price!$B$5:$CB$187,Main!CN$51,0)</f>
        <v/>
      </c>
      <c r="CO197" s="85" t="str">
        <f ca="1">VLOOKUP($E197,ETL_Price!$B$5:$CB$187,Main!CO$51,0)</f>
        <v/>
      </c>
      <c r="CP197" s="85" t="str">
        <f ca="1">VLOOKUP($E197,ETL_Price!$B$5:$CB$187,Main!CP$51,0)</f>
        <v/>
      </c>
      <c r="CQ197" s="85" t="str">
        <f ca="1">VLOOKUP($E197,ETL_Price!$B$5:$CB$187,Main!CQ$51,0)</f>
        <v/>
      </c>
      <c r="CR197" s="85" t="str">
        <f ca="1">VLOOKUP($E197,ETL_Price!$B$5:$CB$187,Main!CR$51,0)</f>
        <v/>
      </c>
      <c r="CS197" s="85" t="str">
        <f ca="1">VLOOKUP($E197,ETL_Price!$B$5:$CB$187,Main!CS$51,0)</f>
        <v/>
      </c>
      <c r="CT197" s="85" t="str">
        <f ca="1">VLOOKUP($E197,ETL_Price!$B$5:$CB$187,Main!CT$51,0)</f>
        <v/>
      </c>
      <c r="CU197" s="85" t="str">
        <f ca="1">VLOOKUP($E197,ETL_Price!$B$5:$CB$187,Main!CU$51,0)</f>
        <v/>
      </c>
      <c r="CV197" s="85" t="str">
        <f ca="1">VLOOKUP($E197,ETL_Price!$B$5:$CB$187,Main!CV$51,0)</f>
        <v/>
      </c>
      <c r="CW197" s="85" t="str">
        <f ca="1">VLOOKUP($E197,ETL_Price!$B$5:$CB$187,Main!CW$51,0)</f>
        <v/>
      </c>
      <c r="CX197" s="85" t="str">
        <f ca="1">VLOOKUP($E197,ETL_Price!$B$5:$CB$187,Main!CX$51,0)</f>
        <v/>
      </c>
      <c r="CY197" s="85" t="str">
        <f ca="1">VLOOKUP($E197,ETL_Price!$B$5:$CB$187,Main!CY$51,0)</f>
        <v/>
      </c>
      <c r="CZ197" s="85" t="str">
        <f ca="1">VLOOKUP($E197,ETL_Price!$B$5:$CB$187,Main!CZ$51,0)</f>
        <v/>
      </c>
      <c r="DA197" s="85" t="str">
        <f ca="1">VLOOKUP($E197,ETL_Price!$B$5:$CB$187,Main!DA$51,0)</f>
        <v/>
      </c>
      <c r="DB197" s="85" t="str">
        <f ca="1">VLOOKUP($E197,ETL_Price!$B$5:$CB$187,Main!DB$51,0)</f>
        <v/>
      </c>
      <c r="DC197" s="85" t="str">
        <f ca="1">VLOOKUP($E197,ETL_Price!$B$5:$CB$187,Main!DC$51,0)</f>
        <v/>
      </c>
      <c r="DD197" s="85" t="str">
        <f ca="1">VLOOKUP($E197,ETL_Price!$B$5:$CB$187,Main!DD$51,0)</f>
        <v/>
      </c>
      <c r="DE197" s="85" t="str">
        <f ca="1">VLOOKUP($E197,ETL_Price!$B$5:$CB$187,Main!DE$51,0)</f>
        <v/>
      </c>
      <c r="DF197" s="85" t="str">
        <f ca="1">VLOOKUP($E197,ETL_Price!$B$5:$CB$187,Main!DF$51,0)</f>
        <v/>
      </c>
      <c r="DG197" s="85" t="str">
        <f ca="1">VLOOKUP($E197,ETL_Price!$B$5:$CB$187,Main!DG$51,0)</f>
        <v/>
      </c>
      <c r="DH197" s="85" t="str">
        <f ca="1">VLOOKUP($E197,ETL_Price!$B$5:$CB$187,Main!DH$51,0)</f>
        <v/>
      </c>
      <c r="DI197" s="85" t="str">
        <f ca="1">VLOOKUP($E197,ETL_Price!$B$5:$CB$187,Main!DI$51,0)</f>
        <v/>
      </c>
      <c r="DJ197" s="85" t="str">
        <f ca="1">VLOOKUP($E197,ETL_Price!$B$5:$CB$187,Main!DJ$51,0)</f>
        <v/>
      </c>
      <c r="DK197" s="85" t="str">
        <f ca="1">VLOOKUP($E197,ETL_Price!$B$5:$CB$187,Main!DK$51,0)</f>
        <v/>
      </c>
      <c r="DL197" s="85" t="str">
        <f ca="1">VLOOKUP($E197,ETL_Price!$B$5:$CB$187,Main!DL$51,0)</f>
        <v/>
      </c>
      <c r="DM197" s="85" t="str">
        <f ca="1">VLOOKUP($E197,ETL_Price!$B$5:$CB$187,Main!DM$51,0)</f>
        <v/>
      </c>
      <c r="DN197" s="85" t="str">
        <f ca="1">VLOOKUP($E197,ETL_Price!$B$5:$CB$187,Main!DN$51,0)</f>
        <v/>
      </c>
      <c r="DO197" s="85" t="str">
        <f ca="1">VLOOKUP($E197,ETL_Price!$B$5:$CB$187,Main!DO$51,0)</f>
        <v/>
      </c>
      <c r="DP197" s="85" t="str">
        <f ca="1">VLOOKUP($E197,ETL_Price!$B$5:$CB$187,Main!DP$51,0)</f>
        <v/>
      </c>
      <c r="DQ197" s="85" t="str">
        <f ca="1">VLOOKUP($E197,ETL_Price!$B$5:$CB$187,Main!DQ$51,0)</f>
        <v/>
      </c>
      <c r="DR197" s="85" t="str">
        <f ca="1">VLOOKUP($E197,ETL_Price!$B$5:$CB$187,Main!DR$51,0)</f>
        <v/>
      </c>
      <c r="DS197" s="85" t="str">
        <f ca="1">VLOOKUP($E197,ETL_Price!$B$5:$CB$187,Main!DS$51,0)</f>
        <v/>
      </c>
      <c r="DT197" s="85" t="str">
        <f ca="1">VLOOKUP($E197,ETL_Price!$B$5:$CB$187,Main!DT$51,0)</f>
        <v/>
      </c>
      <c r="DU197" s="85" t="str">
        <f ca="1">VLOOKUP($E197,ETL_Price!$B$5:$CB$187,Main!DU$51,0)</f>
        <v/>
      </c>
      <c r="DV197" s="85" t="str">
        <f ca="1">VLOOKUP($E197,ETL_Price!$B$5:$CB$187,Main!DV$51,0)</f>
        <v/>
      </c>
      <c r="DW197" s="85" t="str">
        <f ca="1">VLOOKUP($E197,ETL_Price!$B$5:$CB$187,Main!DW$51,0)</f>
        <v/>
      </c>
      <c r="DX197" s="85" t="str">
        <f ca="1">VLOOKUP($E197,ETL_Price!$B$5:$CB$187,Main!DX$51,0)</f>
        <v/>
      </c>
      <c r="DY197" s="85" t="str">
        <f ca="1">VLOOKUP($E197,ETL_Price!$B$5:$CB$187,Main!DY$51,0)</f>
        <v/>
      </c>
      <c r="DZ197" s="85" t="str">
        <f ca="1">VLOOKUP($E197,ETL_Price!$B$5:$CB$187,Main!DZ$51,0)</f>
        <v/>
      </c>
      <c r="EA197" s="85" t="str">
        <f ca="1">VLOOKUP($E197,ETL_Price!$B$5:$CB$187,Main!EA$51,0)</f>
        <v/>
      </c>
      <c r="EB197" s="85" t="str">
        <f ca="1">VLOOKUP($E197,ETL_Price!$B$5:$CB$187,Main!EB$51,0)</f>
        <v/>
      </c>
      <c r="EC197" s="85" t="str">
        <f ca="1">VLOOKUP($E197,ETL_Price!$B$5:$CB$187,Main!EC$51,0)</f>
        <v/>
      </c>
      <c r="ED197" s="85" t="str">
        <f ca="1">VLOOKUP($E197,ETL_Price!$B$5:$CB$187,Main!ED$51,0)</f>
        <v/>
      </c>
      <c r="EE197" s="85" t="str">
        <f ca="1">VLOOKUP($E197,ETL_Price!$B$5:$CB$187,Main!EE$51,0)</f>
        <v/>
      </c>
      <c r="EF197" s="85" t="str">
        <f ca="1">VLOOKUP($E197,ETL_Price!$B$5:$CB$187,Main!EF$51,0)</f>
        <v/>
      </c>
      <c r="EG197" s="85" t="str">
        <f ca="1">VLOOKUP($E197,ETL_Price!$B$5:$CB$187,Main!EG$51,0)</f>
        <v/>
      </c>
      <c r="EH197" s="85" t="str">
        <f ca="1">VLOOKUP($E197,ETL_Price!$B$5:$CB$187,Main!EH$51,0)</f>
        <v/>
      </c>
      <c r="EI197" s="85" t="str">
        <f ca="1">VLOOKUP($E197,ETL_Price!$B$5:$CB$187,Main!EI$51,0)</f>
        <v/>
      </c>
      <c r="EJ197" s="85" t="str">
        <f ca="1">VLOOKUP($E197,ETL_Price!$B$5:$CB$187,Main!EJ$51,0)</f>
        <v/>
      </c>
      <c r="EK197" s="85" t="str">
        <f ca="1">VLOOKUP($E197,ETL_Price!$B$5:$CB$187,Main!EK$51,0)</f>
        <v/>
      </c>
    </row>
    <row r="198" spans="5:141">
      <c r="E198" s="119" t="str">
        <f>IF(ISNUMBER(Equities!$C150),Equities!B150,"")</f>
        <v/>
      </c>
      <c r="F198" s="120" t="str">
        <f ca="1">IF(ISNUMBER(OFFSET(INDIRECT($F$50),Main!$D198,1)),OFFSET(INDIRECT($F$50),Main!$D198,1)/100,"")</f>
        <v/>
      </c>
      <c r="G198" s="120" t="str">
        <f ca="1">IF(ISNUMBER(VLOOKUP($E198,ETL_Price!$B$5:$DV$187,G$50,0)),VLOOKUP($E198,ETL_Price!$B$5:$DV$187,G$50,0)/100,"")</f>
        <v/>
      </c>
      <c r="H198" s="120" t="str">
        <f ca="1">IF(ISNUMBER(VLOOKUP($E198,ETL_Price!$B$5:$DV$187,H$50,0)),VLOOKUP($E198,ETL_Price!$B$5:$DV$187,H$50,0)/100,"")</f>
        <v/>
      </c>
      <c r="I198" s="120" t="str">
        <f ca="1">IF(ISNUMBER(VLOOKUP($E198,ETL_Price!$B$5:$DV$187,I$50,0)),VLOOKUP($E198,ETL_Price!$B$5:$DV$187,I$50,0)/100,"")</f>
        <v/>
      </c>
      <c r="K198" s="85" t="str">
        <f ca="1">IF(ISNUMBER(CORREL(ETL_Rtn!$C149:$C208,ETL_Rtn!E149:E208)),CORREL(ETL_Rtn!$C149:$C208,ETL_Rtn!E149:E208),"")</f>
        <v/>
      </c>
      <c r="L198" s="85" t="str">
        <f ca="1">IF(ISNUMBER(CORREL(ETL_Rtn!$C149:$C208,ETL_Rtn!F149:F208)),CORREL(ETL_Rtn!$C149:$C208,ETL_Rtn!F149:F208),"")</f>
        <v/>
      </c>
      <c r="M198" s="85" t="str">
        <f ca="1">IF(ISNUMBER(CORREL(ETL_Rtn!$C149:$C208,ETL_Rtn!G149:G208)),CORREL(ETL_Rtn!$C149:$C208,ETL_Rtn!G149:G208),"")</f>
        <v/>
      </c>
      <c r="N198" s="85" t="str">
        <f ca="1">IF(ISNUMBER(CORREL(ETL_Rtn!$C149:$C208,ETL_Rtn!H149:H208)),CORREL(ETL_Rtn!$C149:$C208,ETL_Rtn!H149:H208),"")</f>
        <v/>
      </c>
      <c r="O198" s="85" t="str">
        <f ca="1">IF(ISNUMBER(CORREL(ETL_Rtn!$C149:$C208,ETL_Rtn!I149:I208)),CORREL(ETL_Rtn!$C149:$C208,ETL_Rtn!I149:I208),"")</f>
        <v/>
      </c>
      <c r="P198" s="85" t="str">
        <f ca="1">IF(ISNUMBER(CORREL(ETL_Rtn!$C149:$C208,ETL_Rtn!J149:J208)),CORREL(ETL_Rtn!$C149:$C208,ETL_Rtn!J149:J208),"")</f>
        <v/>
      </c>
      <c r="Q198" s="85" t="str">
        <f ca="1">IF(ISNUMBER(CORREL(ETL_Rtn!$C149:$C208,ETL_Rtn!K149:K208)),CORREL(ETL_Rtn!$C149:$C208,ETL_Rtn!K149:K208),"")</f>
        <v/>
      </c>
      <c r="R198" s="85" t="str">
        <f ca="1">IF(ISNUMBER(CORREL(ETL_Rtn!$C149:$C208,ETL_Rtn!L149:L208)),CORREL(ETL_Rtn!$C149:$C208,ETL_Rtn!L149:L208),"")</f>
        <v/>
      </c>
      <c r="S198" s="85" t="str">
        <f ca="1">IF(ISNUMBER(CORREL(ETL_Rtn!$C149:$C208,ETL_Rtn!M149:M208)),CORREL(ETL_Rtn!$C149:$C208,ETL_Rtn!M149:M208),"")</f>
        <v/>
      </c>
      <c r="T198" s="85" t="str">
        <f ca="1">IF(ISNUMBER(CORREL(ETL_Rtn!$C149:$C208,ETL_Rtn!N149:N208)),CORREL(ETL_Rtn!$C149:$C208,ETL_Rtn!N149:N208),"")</f>
        <v/>
      </c>
      <c r="U198" s="85" t="str">
        <f ca="1">IF(ISNUMBER(CORREL(ETL_Rtn!$C149:$C208,ETL_Rtn!O149:O208)),CORREL(ETL_Rtn!$C149:$C208,ETL_Rtn!O149:O208),"")</f>
        <v/>
      </c>
      <c r="V198" s="85" t="str">
        <f ca="1">IF(ISNUMBER(CORREL(ETL_Rtn!$C149:$C208,ETL_Rtn!P149:P208)),CORREL(ETL_Rtn!$C149:$C208,ETL_Rtn!P149:P208),"")</f>
        <v/>
      </c>
      <c r="W198" s="85" t="str">
        <f ca="1">IF(ISNUMBER(CORREL(ETL_Rtn!$C149:$C208,ETL_Rtn!Q149:Q208)),CORREL(ETL_Rtn!$C149:$C208,ETL_Rtn!Q149:Q208),"")</f>
        <v/>
      </c>
      <c r="X198" s="85" t="str">
        <f ca="1">IF(ISNUMBER(CORREL(ETL_Rtn!$C149:$C208,ETL_Rtn!R149:R208)),CORREL(ETL_Rtn!$C149:$C208,ETL_Rtn!R149:R208),"")</f>
        <v/>
      </c>
      <c r="Y198" s="85" t="str">
        <f ca="1">IF(ISNUMBER(CORREL(ETL_Rtn!$C149:$C208,ETL_Rtn!S149:S208)),CORREL(ETL_Rtn!$C149:$C208,ETL_Rtn!S149:S208),"")</f>
        <v/>
      </c>
      <c r="Z198" s="85" t="str">
        <f ca="1">IF(ISNUMBER(CORREL(ETL_Rtn!$C149:$C208,ETL_Rtn!T149:T208)),CORREL(ETL_Rtn!$C149:$C208,ETL_Rtn!T149:T208),"")</f>
        <v/>
      </c>
      <c r="AA198" s="85" t="str">
        <f ca="1">IF(ISNUMBER(CORREL(ETL_Rtn!$C149:$C208,ETL_Rtn!U149:U208)),CORREL(ETL_Rtn!$C149:$C208,ETL_Rtn!U149:U208),"")</f>
        <v/>
      </c>
      <c r="AB198" s="85" t="str">
        <f ca="1">IF(ISNUMBER(CORREL(ETL_Rtn!$C149:$C208,ETL_Rtn!V149:V208)),CORREL(ETL_Rtn!$C149:$C208,ETL_Rtn!V149:V208),"")</f>
        <v/>
      </c>
      <c r="AC198" s="85" t="str">
        <f ca="1">IF(ISNUMBER(CORREL(ETL_Rtn!$C149:$C208,ETL_Rtn!W149:W208)),CORREL(ETL_Rtn!$C149:$C208,ETL_Rtn!W149:W208),"")</f>
        <v/>
      </c>
      <c r="AD198" s="85" t="str">
        <f ca="1">IF(ISNUMBER(CORREL(ETL_Rtn!$C149:$C208,ETL_Rtn!X149:X208)),CORREL(ETL_Rtn!$C149:$C208,ETL_Rtn!X149:X208),"")</f>
        <v/>
      </c>
      <c r="AE198" s="85" t="str">
        <f ca="1">IF(ISNUMBER(CORREL(ETL_Rtn!$C149:$C208,ETL_Rtn!Y149:Y208)),CORREL(ETL_Rtn!$C149:$C208,ETL_Rtn!Y149:Y208),"")</f>
        <v/>
      </c>
      <c r="AF198" s="85" t="str">
        <f ca="1">IF(ISNUMBER(CORREL(ETL_Rtn!$C149:$C208,ETL_Rtn!Z149:Z208)),CORREL(ETL_Rtn!$C149:$C208,ETL_Rtn!Z149:Z208),"")</f>
        <v/>
      </c>
      <c r="AG198" s="85" t="str">
        <f ca="1">IF(ISNUMBER(CORREL(ETL_Rtn!$C149:$C208,ETL_Rtn!AA149:AA208)),CORREL(ETL_Rtn!$C149:$C208,ETL_Rtn!AA149:AA208),"")</f>
        <v/>
      </c>
      <c r="AH198" s="85" t="str">
        <f ca="1">IF(ISNUMBER(CORREL(ETL_Rtn!$C149:$C208,ETL_Rtn!AB149:AB208)),CORREL(ETL_Rtn!$C149:$C208,ETL_Rtn!AB149:AB208),"")</f>
        <v/>
      </c>
      <c r="AI198" s="85" t="str">
        <f ca="1">IF(ISNUMBER(CORREL(ETL_Rtn!$C149:$C208,ETL_Rtn!AC149:AC208)),CORREL(ETL_Rtn!$C149:$C208,ETL_Rtn!AC149:AC208),"")</f>
        <v/>
      </c>
      <c r="AJ198" s="85" t="str">
        <f ca="1">IF(ISNUMBER(CORREL(ETL_Rtn!$C149:$C208,ETL_Rtn!AD149:AD208)),CORREL(ETL_Rtn!$C149:$C208,ETL_Rtn!AD149:AD208),"")</f>
        <v/>
      </c>
      <c r="AK198" s="85" t="str">
        <f ca="1">IF(ISNUMBER(CORREL(ETL_Rtn!$C149:$C208,ETL_Rtn!AE149:AE208)),CORREL(ETL_Rtn!$C149:$C208,ETL_Rtn!AE149:AE208),"")</f>
        <v/>
      </c>
      <c r="AL198" s="85" t="str">
        <f ca="1">IF(ISNUMBER(CORREL(ETL_Rtn!$C149:$C208,ETL_Rtn!AF149:AF208)),CORREL(ETL_Rtn!$C149:$C208,ETL_Rtn!AF149:AF208),"")</f>
        <v/>
      </c>
      <c r="AM198" s="85" t="str">
        <f ca="1">IF(ISNUMBER(CORREL(ETL_Rtn!$C149:$C208,ETL_Rtn!AG149:AG208)),CORREL(ETL_Rtn!$C149:$C208,ETL_Rtn!AG149:AG208),"")</f>
        <v/>
      </c>
      <c r="AN198" s="85" t="str">
        <f ca="1">IF(ISNUMBER(CORREL(ETL_Rtn!$C149:$C208,ETL_Rtn!AH149:AH208)),CORREL(ETL_Rtn!$C149:$C208,ETL_Rtn!AH149:AH208),"")</f>
        <v/>
      </c>
      <c r="AO198" s="85" t="str">
        <f ca="1">IF(ISNUMBER(CORREL(ETL_Rtn!$C149:$C208,ETL_Rtn!AI149:AI208)),CORREL(ETL_Rtn!$C149:$C208,ETL_Rtn!AI149:AI208),"")</f>
        <v/>
      </c>
      <c r="AP198" s="85" t="str">
        <f ca="1">IF(ISNUMBER(CORREL(ETL_Rtn!$C149:$C208,ETL_Rtn!AJ149:AJ208)),CORREL(ETL_Rtn!$C149:$C208,ETL_Rtn!AJ149:AJ208),"")</f>
        <v/>
      </c>
      <c r="AQ198" s="85" t="str">
        <f ca="1">IF(ISNUMBER(CORREL(ETL_Rtn!$C149:$C208,ETL_Rtn!AK149:AK208)),CORREL(ETL_Rtn!$C149:$C208,ETL_Rtn!AK149:AK208),"")</f>
        <v/>
      </c>
      <c r="AR198" s="85" t="str">
        <f ca="1">IF(ISNUMBER(CORREL(ETL_Rtn!$C149:$C208,ETL_Rtn!AL149:AL208)),CORREL(ETL_Rtn!$C149:$C208,ETL_Rtn!AL149:AL208),"")</f>
        <v/>
      </c>
      <c r="AS198" s="85" t="str">
        <f ca="1">IF(ISNUMBER(CORREL(ETL_Rtn!$C149:$C208,ETL_Rtn!AM149:AM208)),CORREL(ETL_Rtn!$C149:$C208,ETL_Rtn!AM149:AM208),"")</f>
        <v/>
      </c>
      <c r="AT198" s="85" t="str">
        <f ca="1">IF(ISNUMBER(CORREL(ETL_Rtn!$C149:$C208,ETL_Rtn!AN149:AN208)),CORREL(ETL_Rtn!$C149:$C208,ETL_Rtn!AN149:AN208),"")</f>
        <v/>
      </c>
      <c r="AU198" s="85" t="str">
        <f ca="1">IF(ISNUMBER(CORREL(ETL_Rtn!$C149:$C208,ETL_Rtn!AO149:AO208)),CORREL(ETL_Rtn!$C149:$C208,ETL_Rtn!AO149:AO208),"")</f>
        <v/>
      </c>
      <c r="AV198" s="85" t="str">
        <f ca="1">IF(ISNUMBER(CORREL(ETL_Rtn!$C149:$C208,ETL_Rtn!AP149:AP208)),CORREL(ETL_Rtn!$C149:$C208,ETL_Rtn!AP149:AP208),"")</f>
        <v/>
      </c>
      <c r="AW198" s="85" t="str">
        <f ca="1">IF(ISNUMBER(CORREL(ETL_Rtn!$C149:$C208,ETL_Rtn!AQ149:AQ208)),CORREL(ETL_Rtn!$C149:$C208,ETL_Rtn!AQ149:AQ208),"")</f>
        <v/>
      </c>
      <c r="AX198" s="85" t="str">
        <f ca="1">IF(ISNUMBER(CORREL(ETL_Rtn!$C149:$C208,ETL_Rtn!AR149:AR208)),CORREL(ETL_Rtn!$C149:$C208,ETL_Rtn!AR149:AR208),"")</f>
        <v/>
      </c>
      <c r="AY198" s="85" t="str">
        <f ca="1">IF(ISNUMBER(CORREL(ETL_Rtn!$C149:$C208,ETL_Rtn!AS149:AS208)),CORREL(ETL_Rtn!$C149:$C208,ETL_Rtn!AS149:AS208),"")</f>
        <v/>
      </c>
      <c r="AZ198" s="85" t="str">
        <f ca="1">IF(ISNUMBER(CORREL(ETL_Rtn!$C149:$C208,ETL_Rtn!AT149:AT208)),CORREL(ETL_Rtn!$C149:$C208,ETL_Rtn!AT149:AT208),"")</f>
        <v/>
      </c>
      <c r="BA198" s="85" t="str">
        <f ca="1">IF(ISNUMBER(CORREL(ETL_Rtn!$C149:$C208,ETL_Rtn!AU149:AU208)),CORREL(ETL_Rtn!$C149:$C208,ETL_Rtn!AU149:AU208),"")</f>
        <v/>
      </c>
      <c r="BB198" s="85" t="str">
        <f ca="1">IF(ISNUMBER(CORREL(ETL_Rtn!$C149:$C208,ETL_Rtn!AV149:AV208)),CORREL(ETL_Rtn!$C149:$C208,ETL_Rtn!AV149:AV208),"")</f>
        <v/>
      </c>
      <c r="BC198" s="85" t="str">
        <f ca="1">IF(ISNUMBER(CORREL(ETL_Rtn!$C149:$C208,ETL_Rtn!AW149:AW208)),CORREL(ETL_Rtn!$C149:$C208,ETL_Rtn!AW149:AW208),"")</f>
        <v/>
      </c>
      <c r="BD198" s="85" t="str">
        <f ca="1">IF(ISNUMBER(CORREL(ETL_Rtn!$C149:$C208,ETL_Rtn!AX149:AX208)),CORREL(ETL_Rtn!$C149:$C208,ETL_Rtn!AX149:AX208),"")</f>
        <v/>
      </c>
      <c r="BE198" s="85" t="str">
        <f ca="1">IF(ISNUMBER(CORREL(ETL_Rtn!$C149:$C208,ETL_Rtn!AY149:AY208)),CORREL(ETL_Rtn!$C149:$C208,ETL_Rtn!AY149:AY208),"")</f>
        <v/>
      </c>
      <c r="BF198" s="85" t="str">
        <f ca="1">IF(ISNUMBER(CORREL(ETL_Rtn!$C149:$C208,ETL_Rtn!AZ149:AZ208)),CORREL(ETL_Rtn!$C149:$C208,ETL_Rtn!AZ149:AZ208),"")</f>
        <v/>
      </c>
      <c r="BG198" s="85" t="str">
        <f ca="1">IF(ISNUMBER(CORREL(ETL_Rtn!$C149:$C208,ETL_Rtn!BA149:BA208)),CORREL(ETL_Rtn!$C149:$C208,ETL_Rtn!BA149:BA208),"")</f>
        <v/>
      </c>
      <c r="BH198" s="85" t="str">
        <f ca="1">IF(ISNUMBER(CORREL(ETL_Rtn!$C149:$C208,ETL_Rtn!BB149:BB208)),CORREL(ETL_Rtn!$C149:$C208,ETL_Rtn!BB149:BB208),"")</f>
        <v/>
      </c>
      <c r="BI198" s="85" t="str">
        <f ca="1">IF(ISNUMBER(CORREL(ETL_Rtn!$C149:$C208,ETL_Rtn!BC149:BC208)),CORREL(ETL_Rtn!$C149:$C208,ETL_Rtn!BC149:BC208),"")</f>
        <v/>
      </c>
      <c r="BJ198" s="85" t="str">
        <f ca="1">IF(ISNUMBER(CORREL(ETL_Rtn!$C149:$C208,ETL_Rtn!BD149:BD208)),CORREL(ETL_Rtn!$C149:$C208,ETL_Rtn!BD149:BD208),"")</f>
        <v/>
      </c>
      <c r="BK198" s="85" t="str">
        <f ca="1">IF(ISNUMBER(CORREL(ETL_Rtn!$C149:$C208,ETL_Rtn!BE149:BE208)),CORREL(ETL_Rtn!$C149:$C208,ETL_Rtn!BE149:BE208),"")</f>
        <v/>
      </c>
      <c r="BL198" s="85" t="str">
        <f ca="1">IF(ISNUMBER(CORREL(ETL_Rtn!$C149:$C208,ETL_Rtn!BF149:BF208)),CORREL(ETL_Rtn!$C149:$C208,ETL_Rtn!BF149:BF208),"")</f>
        <v/>
      </c>
      <c r="BM198" s="85" t="str">
        <f ca="1">IF(ISNUMBER(CORREL(ETL_Rtn!$C149:$C208,ETL_Rtn!BG149:BG208)),CORREL(ETL_Rtn!$C149:$C208,ETL_Rtn!BG149:BG208),"")</f>
        <v/>
      </c>
      <c r="BN198" s="85" t="str">
        <f ca="1">IF(ISNUMBER(CORREL(ETL_Rtn!$C149:$C208,ETL_Rtn!BH149:BH208)),CORREL(ETL_Rtn!$C149:$C208,ETL_Rtn!BH149:BH208),"")</f>
        <v/>
      </c>
      <c r="BO198" s="85" t="str">
        <f ca="1">IF(ISNUMBER(CORREL(ETL_Rtn!$C149:$C208,ETL_Rtn!BI149:BI208)),CORREL(ETL_Rtn!$C149:$C208,ETL_Rtn!BI149:BI208),"")</f>
        <v/>
      </c>
      <c r="BP198" s="85" t="str">
        <f ca="1">IF(ISNUMBER(CORREL(ETL_Rtn!$C149:$C208,ETL_Rtn!BJ149:BJ208)),CORREL(ETL_Rtn!$C149:$C208,ETL_Rtn!BJ149:BJ208),"")</f>
        <v/>
      </c>
      <c r="BQ198" s="85" t="str">
        <f ca="1">IF(ISNUMBER(CORREL(ETL_Rtn!$C149:$C208,ETL_Rtn!BK149:BK208)),CORREL(ETL_Rtn!$C149:$C208,ETL_Rtn!BK149:BK208),"")</f>
        <v/>
      </c>
      <c r="BR198" s="85" t="str">
        <f ca="1">IF(ISNUMBER(CORREL(ETL_Rtn!$C149:$C208,ETL_Rtn!BL149:BL208)),CORREL(ETL_Rtn!$C149:$C208,ETL_Rtn!BL149:BL208),"")</f>
        <v/>
      </c>
      <c r="BS198" s="85" t="str">
        <f ca="1">IF(ISNUMBER(CORREL(ETL_Rtn!$C149:$C208,ETL_Rtn!BM149:BM208)),CORREL(ETL_Rtn!$C149:$C208,ETL_Rtn!BM149:BM208),"")</f>
        <v/>
      </c>
      <c r="BT198" s="85" t="str">
        <f ca="1">IF(ISNUMBER(CORREL(ETL_Rtn!$C149:$C208,ETL_Rtn!BN149:BN208)),CORREL(ETL_Rtn!$C149:$C208,ETL_Rtn!BN149:BN208),"")</f>
        <v/>
      </c>
      <c r="BU198" s="85" t="str">
        <f ca="1">IF(ISNUMBER(CORREL(ETL_Rtn!$C149:$C208,ETL_Rtn!BO149:BO208)),CORREL(ETL_Rtn!$C149:$C208,ETL_Rtn!BO149:BO208),"")</f>
        <v/>
      </c>
      <c r="BV198" s="85" t="str">
        <f ca="1">IF(ISNUMBER(CORREL(ETL_Rtn!$C149:$C208,ETL_Rtn!BP149:BP208)),CORREL(ETL_Rtn!$C149:$C208,ETL_Rtn!BP149:BP208),"")</f>
        <v/>
      </c>
      <c r="BW198" s="85" t="str">
        <f ca="1">IF(ISNUMBER(CORREL(ETL_Rtn!$C149:$C208,ETL_Rtn!BQ149:BQ208)),CORREL(ETL_Rtn!$C149:$C208,ETL_Rtn!BQ149:BQ208),"")</f>
        <v/>
      </c>
      <c r="BY198" s="85" t="str">
        <f ca="1">VLOOKUP($E198,ETL_Price!$B$5:$CB$187,Main!BY$51,0)</f>
        <v/>
      </c>
      <c r="BZ198" s="85" t="str">
        <f ca="1">VLOOKUP($E198,ETL_Price!$B$5:$CB$187,Main!BZ$51,0)</f>
        <v/>
      </c>
      <c r="CA198" s="85" t="str">
        <f ca="1">VLOOKUP($E198,ETL_Price!$B$5:$CB$187,Main!CA$51,0)</f>
        <v/>
      </c>
      <c r="CB198" s="85" t="str">
        <f ca="1">VLOOKUP($E198,ETL_Price!$B$5:$CB$187,Main!CB$51,0)</f>
        <v/>
      </c>
      <c r="CC198" s="85" t="str">
        <f ca="1">VLOOKUP($E198,ETL_Price!$B$5:$CB$187,Main!CC$51,0)</f>
        <v/>
      </c>
      <c r="CD198" s="85" t="str">
        <f ca="1">VLOOKUP($E198,ETL_Price!$B$5:$CB$187,Main!CD$51,0)</f>
        <v/>
      </c>
      <c r="CE198" s="85" t="str">
        <f ca="1">VLOOKUP($E198,ETL_Price!$B$5:$CB$187,Main!CE$51,0)</f>
        <v/>
      </c>
      <c r="CF198" s="85" t="str">
        <f ca="1">VLOOKUP($E198,ETL_Price!$B$5:$CB$187,Main!CF$51,0)</f>
        <v/>
      </c>
      <c r="CG198" s="85" t="str">
        <f ca="1">VLOOKUP($E198,ETL_Price!$B$5:$CB$187,Main!CG$51,0)</f>
        <v/>
      </c>
      <c r="CH198" s="85" t="str">
        <f ca="1">VLOOKUP($E198,ETL_Price!$B$5:$CB$187,Main!CH$51,0)</f>
        <v/>
      </c>
      <c r="CI198" s="85" t="str">
        <f ca="1">VLOOKUP($E198,ETL_Price!$B$5:$CB$187,Main!CI$51,0)</f>
        <v/>
      </c>
      <c r="CJ198" s="85" t="str">
        <f ca="1">VLOOKUP($E198,ETL_Price!$B$5:$CB$187,Main!CJ$51,0)</f>
        <v/>
      </c>
      <c r="CK198" s="85" t="str">
        <f ca="1">VLOOKUP($E198,ETL_Price!$B$5:$CB$187,Main!CK$51,0)</f>
        <v/>
      </c>
      <c r="CL198" s="85" t="str">
        <f ca="1">VLOOKUP($E198,ETL_Price!$B$5:$CB$187,Main!CL$51,0)</f>
        <v/>
      </c>
      <c r="CM198" s="85" t="str">
        <f ca="1">VLOOKUP($E198,ETL_Price!$B$5:$CB$187,Main!CM$51,0)</f>
        <v/>
      </c>
      <c r="CN198" s="85" t="str">
        <f ca="1">VLOOKUP($E198,ETL_Price!$B$5:$CB$187,Main!CN$51,0)</f>
        <v/>
      </c>
      <c r="CO198" s="85" t="str">
        <f ca="1">VLOOKUP($E198,ETL_Price!$B$5:$CB$187,Main!CO$51,0)</f>
        <v/>
      </c>
      <c r="CP198" s="85" t="str">
        <f ca="1">VLOOKUP($E198,ETL_Price!$B$5:$CB$187,Main!CP$51,0)</f>
        <v/>
      </c>
      <c r="CQ198" s="85" t="str">
        <f ca="1">VLOOKUP($E198,ETL_Price!$B$5:$CB$187,Main!CQ$51,0)</f>
        <v/>
      </c>
      <c r="CR198" s="85" t="str">
        <f ca="1">VLOOKUP($E198,ETL_Price!$B$5:$CB$187,Main!CR$51,0)</f>
        <v/>
      </c>
      <c r="CS198" s="85" t="str">
        <f ca="1">VLOOKUP($E198,ETL_Price!$B$5:$CB$187,Main!CS$51,0)</f>
        <v/>
      </c>
      <c r="CT198" s="85" t="str">
        <f ca="1">VLOOKUP($E198,ETL_Price!$B$5:$CB$187,Main!CT$51,0)</f>
        <v/>
      </c>
      <c r="CU198" s="85" t="str">
        <f ca="1">VLOOKUP($E198,ETL_Price!$B$5:$CB$187,Main!CU$51,0)</f>
        <v/>
      </c>
      <c r="CV198" s="85" t="str">
        <f ca="1">VLOOKUP($E198,ETL_Price!$B$5:$CB$187,Main!CV$51,0)</f>
        <v/>
      </c>
      <c r="CW198" s="85" t="str">
        <f ca="1">VLOOKUP($E198,ETL_Price!$B$5:$CB$187,Main!CW$51,0)</f>
        <v/>
      </c>
      <c r="CX198" s="85" t="str">
        <f ca="1">VLOOKUP($E198,ETL_Price!$B$5:$CB$187,Main!CX$51,0)</f>
        <v/>
      </c>
      <c r="CY198" s="85" t="str">
        <f ca="1">VLOOKUP($E198,ETL_Price!$B$5:$CB$187,Main!CY$51,0)</f>
        <v/>
      </c>
      <c r="CZ198" s="85" t="str">
        <f ca="1">VLOOKUP($E198,ETL_Price!$B$5:$CB$187,Main!CZ$51,0)</f>
        <v/>
      </c>
      <c r="DA198" s="85" t="str">
        <f ca="1">VLOOKUP($E198,ETL_Price!$B$5:$CB$187,Main!DA$51,0)</f>
        <v/>
      </c>
      <c r="DB198" s="85" t="str">
        <f ca="1">VLOOKUP($E198,ETL_Price!$B$5:$CB$187,Main!DB$51,0)</f>
        <v/>
      </c>
      <c r="DC198" s="85" t="str">
        <f ca="1">VLOOKUP($E198,ETL_Price!$B$5:$CB$187,Main!DC$51,0)</f>
        <v/>
      </c>
      <c r="DD198" s="85" t="str">
        <f ca="1">VLOOKUP($E198,ETL_Price!$B$5:$CB$187,Main!DD$51,0)</f>
        <v/>
      </c>
      <c r="DE198" s="85" t="str">
        <f ca="1">VLOOKUP($E198,ETL_Price!$B$5:$CB$187,Main!DE$51,0)</f>
        <v/>
      </c>
      <c r="DF198" s="85" t="str">
        <f ca="1">VLOOKUP($E198,ETL_Price!$B$5:$CB$187,Main!DF$51,0)</f>
        <v/>
      </c>
      <c r="DG198" s="85" t="str">
        <f ca="1">VLOOKUP($E198,ETL_Price!$B$5:$CB$187,Main!DG$51,0)</f>
        <v/>
      </c>
      <c r="DH198" s="85" t="str">
        <f ca="1">VLOOKUP($E198,ETL_Price!$B$5:$CB$187,Main!DH$51,0)</f>
        <v/>
      </c>
      <c r="DI198" s="85" t="str">
        <f ca="1">VLOOKUP($E198,ETL_Price!$B$5:$CB$187,Main!DI$51,0)</f>
        <v/>
      </c>
      <c r="DJ198" s="85" t="str">
        <f ca="1">VLOOKUP($E198,ETL_Price!$B$5:$CB$187,Main!DJ$51,0)</f>
        <v/>
      </c>
      <c r="DK198" s="85" t="str">
        <f ca="1">VLOOKUP($E198,ETL_Price!$B$5:$CB$187,Main!DK$51,0)</f>
        <v/>
      </c>
      <c r="DL198" s="85" t="str">
        <f ca="1">VLOOKUP($E198,ETL_Price!$B$5:$CB$187,Main!DL$51,0)</f>
        <v/>
      </c>
      <c r="DM198" s="85" t="str">
        <f ca="1">VLOOKUP($E198,ETL_Price!$B$5:$CB$187,Main!DM$51,0)</f>
        <v/>
      </c>
      <c r="DN198" s="85" t="str">
        <f ca="1">VLOOKUP($E198,ETL_Price!$B$5:$CB$187,Main!DN$51,0)</f>
        <v/>
      </c>
      <c r="DO198" s="85" t="str">
        <f ca="1">VLOOKUP($E198,ETL_Price!$B$5:$CB$187,Main!DO$51,0)</f>
        <v/>
      </c>
      <c r="DP198" s="85" t="str">
        <f ca="1">VLOOKUP($E198,ETL_Price!$B$5:$CB$187,Main!DP$51,0)</f>
        <v/>
      </c>
      <c r="DQ198" s="85" t="str">
        <f ca="1">VLOOKUP($E198,ETL_Price!$B$5:$CB$187,Main!DQ$51,0)</f>
        <v/>
      </c>
      <c r="DR198" s="85" t="str">
        <f ca="1">VLOOKUP($E198,ETL_Price!$B$5:$CB$187,Main!DR$51,0)</f>
        <v/>
      </c>
      <c r="DS198" s="85" t="str">
        <f ca="1">VLOOKUP($E198,ETL_Price!$B$5:$CB$187,Main!DS$51,0)</f>
        <v/>
      </c>
      <c r="DT198" s="85" t="str">
        <f ca="1">VLOOKUP($E198,ETL_Price!$B$5:$CB$187,Main!DT$51,0)</f>
        <v/>
      </c>
      <c r="DU198" s="85" t="str">
        <f ca="1">VLOOKUP($E198,ETL_Price!$B$5:$CB$187,Main!DU$51,0)</f>
        <v/>
      </c>
      <c r="DV198" s="85" t="str">
        <f ca="1">VLOOKUP($E198,ETL_Price!$B$5:$CB$187,Main!DV$51,0)</f>
        <v/>
      </c>
      <c r="DW198" s="85" t="str">
        <f ca="1">VLOOKUP($E198,ETL_Price!$B$5:$CB$187,Main!DW$51,0)</f>
        <v/>
      </c>
      <c r="DX198" s="85" t="str">
        <f ca="1">VLOOKUP($E198,ETL_Price!$B$5:$CB$187,Main!DX$51,0)</f>
        <v/>
      </c>
      <c r="DY198" s="85" t="str">
        <f ca="1">VLOOKUP($E198,ETL_Price!$B$5:$CB$187,Main!DY$51,0)</f>
        <v/>
      </c>
      <c r="DZ198" s="85" t="str">
        <f ca="1">VLOOKUP($E198,ETL_Price!$B$5:$CB$187,Main!DZ$51,0)</f>
        <v/>
      </c>
      <c r="EA198" s="85" t="str">
        <f ca="1">VLOOKUP($E198,ETL_Price!$B$5:$CB$187,Main!EA$51,0)</f>
        <v/>
      </c>
      <c r="EB198" s="85" t="str">
        <f ca="1">VLOOKUP($E198,ETL_Price!$B$5:$CB$187,Main!EB$51,0)</f>
        <v/>
      </c>
      <c r="EC198" s="85" t="str">
        <f ca="1">VLOOKUP($E198,ETL_Price!$B$5:$CB$187,Main!EC$51,0)</f>
        <v/>
      </c>
      <c r="ED198" s="85" t="str">
        <f ca="1">VLOOKUP($E198,ETL_Price!$B$5:$CB$187,Main!ED$51,0)</f>
        <v/>
      </c>
      <c r="EE198" s="85" t="str">
        <f ca="1">VLOOKUP($E198,ETL_Price!$B$5:$CB$187,Main!EE$51,0)</f>
        <v/>
      </c>
      <c r="EF198" s="85" t="str">
        <f ca="1">VLOOKUP($E198,ETL_Price!$B$5:$CB$187,Main!EF$51,0)</f>
        <v/>
      </c>
      <c r="EG198" s="85" t="str">
        <f ca="1">VLOOKUP($E198,ETL_Price!$B$5:$CB$187,Main!EG$51,0)</f>
        <v/>
      </c>
      <c r="EH198" s="85" t="str">
        <f ca="1">VLOOKUP($E198,ETL_Price!$B$5:$CB$187,Main!EH$51,0)</f>
        <v/>
      </c>
      <c r="EI198" s="85" t="str">
        <f ca="1">VLOOKUP($E198,ETL_Price!$B$5:$CB$187,Main!EI$51,0)</f>
        <v/>
      </c>
      <c r="EJ198" s="85" t="str">
        <f ca="1">VLOOKUP($E198,ETL_Price!$B$5:$CB$187,Main!EJ$51,0)</f>
        <v/>
      </c>
      <c r="EK198" s="85" t="str">
        <f ca="1">VLOOKUP($E198,ETL_Price!$B$5:$CB$187,Main!EK$51,0)</f>
        <v/>
      </c>
    </row>
    <row r="199" spans="5:141">
      <c r="E199" s="119" t="str">
        <f>IF(ISNUMBER(Equities!$C151),Equities!B151,"")</f>
        <v/>
      </c>
      <c r="F199" s="120" t="str">
        <f ca="1">IF(ISNUMBER(OFFSET(INDIRECT($F$50),Main!$D199,1)),OFFSET(INDIRECT($F$50),Main!$D199,1)/100,"")</f>
        <v/>
      </c>
      <c r="G199" s="120" t="str">
        <f ca="1">IF(ISNUMBER(VLOOKUP($E199,ETL_Price!$B$5:$DV$187,G$50,0)),VLOOKUP($E199,ETL_Price!$B$5:$DV$187,G$50,0)/100,"")</f>
        <v/>
      </c>
      <c r="H199" s="120" t="str">
        <f ca="1">IF(ISNUMBER(VLOOKUP($E199,ETL_Price!$B$5:$DV$187,H$50,0)),VLOOKUP($E199,ETL_Price!$B$5:$DV$187,H$50,0)/100,"")</f>
        <v/>
      </c>
      <c r="I199" s="120" t="str">
        <f ca="1">IF(ISNUMBER(VLOOKUP($E199,ETL_Price!$B$5:$DV$187,I$50,0)),VLOOKUP($E199,ETL_Price!$B$5:$DV$187,I$50,0)/100,"")</f>
        <v/>
      </c>
      <c r="K199" s="85" t="str">
        <f ca="1">IF(ISNUMBER(CORREL(ETL_Rtn!$C150:$C209,ETL_Rtn!E150:E209)),CORREL(ETL_Rtn!$C150:$C209,ETL_Rtn!E150:E209),"")</f>
        <v/>
      </c>
      <c r="L199" s="85" t="str">
        <f ca="1">IF(ISNUMBER(CORREL(ETL_Rtn!$C150:$C209,ETL_Rtn!F150:F209)),CORREL(ETL_Rtn!$C150:$C209,ETL_Rtn!F150:F209),"")</f>
        <v/>
      </c>
      <c r="M199" s="85" t="str">
        <f ca="1">IF(ISNUMBER(CORREL(ETL_Rtn!$C150:$C209,ETL_Rtn!G150:G209)),CORREL(ETL_Rtn!$C150:$C209,ETL_Rtn!G150:G209),"")</f>
        <v/>
      </c>
      <c r="N199" s="85" t="str">
        <f ca="1">IF(ISNUMBER(CORREL(ETL_Rtn!$C150:$C209,ETL_Rtn!H150:H209)),CORREL(ETL_Rtn!$C150:$C209,ETL_Rtn!H150:H209),"")</f>
        <v/>
      </c>
      <c r="O199" s="85" t="str">
        <f ca="1">IF(ISNUMBER(CORREL(ETL_Rtn!$C150:$C209,ETL_Rtn!I150:I209)),CORREL(ETL_Rtn!$C150:$C209,ETL_Rtn!I150:I209),"")</f>
        <v/>
      </c>
      <c r="P199" s="85" t="str">
        <f ca="1">IF(ISNUMBER(CORREL(ETL_Rtn!$C150:$C209,ETL_Rtn!J150:J209)),CORREL(ETL_Rtn!$C150:$C209,ETL_Rtn!J150:J209),"")</f>
        <v/>
      </c>
      <c r="Q199" s="85" t="str">
        <f ca="1">IF(ISNUMBER(CORREL(ETL_Rtn!$C150:$C209,ETL_Rtn!K150:K209)),CORREL(ETL_Rtn!$C150:$C209,ETL_Rtn!K150:K209),"")</f>
        <v/>
      </c>
      <c r="R199" s="85" t="str">
        <f ca="1">IF(ISNUMBER(CORREL(ETL_Rtn!$C150:$C209,ETL_Rtn!L150:L209)),CORREL(ETL_Rtn!$C150:$C209,ETL_Rtn!L150:L209),"")</f>
        <v/>
      </c>
      <c r="S199" s="85" t="str">
        <f ca="1">IF(ISNUMBER(CORREL(ETL_Rtn!$C150:$C209,ETL_Rtn!M150:M209)),CORREL(ETL_Rtn!$C150:$C209,ETL_Rtn!M150:M209),"")</f>
        <v/>
      </c>
      <c r="T199" s="85" t="str">
        <f ca="1">IF(ISNUMBER(CORREL(ETL_Rtn!$C150:$C209,ETL_Rtn!N150:N209)),CORREL(ETL_Rtn!$C150:$C209,ETL_Rtn!N150:N209),"")</f>
        <v/>
      </c>
      <c r="U199" s="85" t="str">
        <f ca="1">IF(ISNUMBER(CORREL(ETL_Rtn!$C150:$C209,ETL_Rtn!O150:O209)),CORREL(ETL_Rtn!$C150:$C209,ETL_Rtn!O150:O209),"")</f>
        <v/>
      </c>
      <c r="V199" s="85" t="str">
        <f ca="1">IF(ISNUMBER(CORREL(ETL_Rtn!$C150:$C209,ETL_Rtn!P150:P209)),CORREL(ETL_Rtn!$C150:$C209,ETL_Rtn!P150:P209),"")</f>
        <v/>
      </c>
      <c r="W199" s="85" t="str">
        <f ca="1">IF(ISNUMBER(CORREL(ETL_Rtn!$C150:$C209,ETL_Rtn!Q150:Q209)),CORREL(ETL_Rtn!$C150:$C209,ETL_Rtn!Q150:Q209),"")</f>
        <v/>
      </c>
      <c r="X199" s="85" t="str">
        <f ca="1">IF(ISNUMBER(CORREL(ETL_Rtn!$C150:$C209,ETL_Rtn!R150:R209)),CORREL(ETL_Rtn!$C150:$C209,ETL_Rtn!R150:R209),"")</f>
        <v/>
      </c>
      <c r="Y199" s="85" t="str">
        <f ca="1">IF(ISNUMBER(CORREL(ETL_Rtn!$C150:$C209,ETL_Rtn!S150:S209)),CORREL(ETL_Rtn!$C150:$C209,ETL_Rtn!S150:S209),"")</f>
        <v/>
      </c>
      <c r="Z199" s="85" t="str">
        <f ca="1">IF(ISNUMBER(CORREL(ETL_Rtn!$C150:$C209,ETL_Rtn!T150:T209)),CORREL(ETL_Rtn!$C150:$C209,ETL_Rtn!T150:T209),"")</f>
        <v/>
      </c>
      <c r="AA199" s="85" t="str">
        <f ca="1">IF(ISNUMBER(CORREL(ETL_Rtn!$C150:$C209,ETL_Rtn!U150:U209)),CORREL(ETL_Rtn!$C150:$C209,ETL_Rtn!U150:U209),"")</f>
        <v/>
      </c>
      <c r="AB199" s="85" t="str">
        <f ca="1">IF(ISNUMBER(CORREL(ETL_Rtn!$C150:$C209,ETL_Rtn!V150:V209)),CORREL(ETL_Rtn!$C150:$C209,ETL_Rtn!V150:V209),"")</f>
        <v/>
      </c>
      <c r="AC199" s="85" t="str">
        <f ca="1">IF(ISNUMBER(CORREL(ETL_Rtn!$C150:$C209,ETL_Rtn!W150:W209)),CORREL(ETL_Rtn!$C150:$C209,ETL_Rtn!W150:W209),"")</f>
        <v/>
      </c>
      <c r="AD199" s="85" t="str">
        <f ca="1">IF(ISNUMBER(CORREL(ETL_Rtn!$C150:$C209,ETL_Rtn!X150:X209)),CORREL(ETL_Rtn!$C150:$C209,ETL_Rtn!X150:X209),"")</f>
        <v/>
      </c>
      <c r="AE199" s="85" t="str">
        <f ca="1">IF(ISNUMBER(CORREL(ETL_Rtn!$C150:$C209,ETL_Rtn!Y150:Y209)),CORREL(ETL_Rtn!$C150:$C209,ETL_Rtn!Y150:Y209),"")</f>
        <v/>
      </c>
      <c r="AF199" s="85" t="str">
        <f ca="1">IF(ISNUMBER(CORREL(ETL_Rtn!$C150:$C209,ETL_Rtn!Z150:Z209)),CORREL(ETL_Rtn!$C150:$C209,ETL_Rtn!Z150:Z209),"")</f>
        <v/>
      </c>
      <c r="AG199" s="85" t="str">
        <f ca="1">IF(ISNUMBER(CORREL(ETL_Rtn!$C150:$C209,ETL_Rtn!AA150:AA209)),CORREL(ETL_Rtn!$C150:$C209,ETL_Rtn!AA150:AA209),"")</f>
        <v/>
      </c>
      <c r="AH199" s="85" t="str">
        <f ca="1">IF(ISNUMBER(CORREL(ETL_Rtn!$C150:$C209,ETL_Rtn!AB150:AB209)),CORREL(ETL_Rtn!$C150:$C209,ETL_Rtn!AB150:AB209),"")</f>
        <v/>
      </c>
      <c r="AI199" s="85" t="str">
        <f ca="1">IF(ISNUMBER(CORREL(ETL_Rtn!$C150:$C209,ETL_Rtn!AC150:AC209)),CORREL(ETL_Rtn!$C150:$C209,ETL_Rtn!AC150:AC209),"")</f>
        <v/>
      </c>
      <c r="AJ199" s="85" t="str">
        <f ca="1">IF(ISNUMBER(CORREL(ETL_Rtn!$C150:$C209,ETL_Rtn!AD150:AD209)),CORREL(ETL_Rtn!$C150:$C209,ETL_Rtn!AD150:AD209),"")</f>
        <v/>
      </c>
      <c r="AK199" s="85" t="str">
        <f ca="1">IF(ISNUMBER(CORREL(ETL_Rtn!$C150:$C209,ETL_Rtn!AE150:AE209)),CORREL(ETL_Rtn!$C150:$C209,ETL_Rtn!AE150:AE209),"")</f>
        <v/>
      </c>
      <c r="AL199" s="85" t="str">
        <f ca="1">IF(ISNUMBER(CORREL(ETL_Rtn!$C150:$C209,ETL_Rtn!AF150:AF209)),CORREL(ETL_Rtn!$C150:$C209,ETL_Rtn!AF150:AF209),"")</f>
        <v/>
      </c>
      <c r="AM199" s="85" t="str">
        <f ca="1">IF(ISNUMBER(CORREL(ETL_Rtn!$C150:$C209,ETL_Rtn!AG150:AG209)),CORREL(ETL_Rtn!$C150:$C209,ETL_Rtn!AG150:AG209),"")</f>
        <v/>
      </c>
      <c r="AN199" s="85" t="str">
        <f ca="1">IF(ISNUMBER(CORREL(ETL_Rtn!$C150:$C209,ETL_Rtn!AH150:AH209)),CORREL(ETL_Rtn!$C150:$C209,ETL_Rtn!AH150:AH209),"")</f>
        <v/>
      </c>
      <c r="AO199" s="85" t="str">
        <f ca="1">IF(ISNUMBER(CORREL(ETL_Rtn!$C150:$C209,ETL_Rtn!AI150:AI209)),CORREL(ETL_Rtn!$C150:$C209,ETL_Rtn!AI150:AI209),"")</f>
        <v/>
      </c>
      <c r="AP199" s="85" t="str">
        <f ca="1">IF(ISNUMBER(CORREL(ETL_Rtn!$C150:$C209,ETL_Rtn!AJ150:AJ209)),CORREL(ETL_Rtn!$C150:$C209,ETL_Rtn!AJ150:AJ209),"")</f>
        <v/>
      </c>
      <c r="AQ199" s="85" t="str">
        <f ca="1">IF(ISNUMBER(CORREL(ETL_Rtn!$C150:$C209,ETL_Rtn!AK150:AK209)),CORREL(ETL_Rtn!$C150:$C209,ETL_Rtn!AK150:AK209),"")</f>
        <v/>
      </c>
      <c r="AR199" s="85" t="str">
        <f ca="1">IF(ISNUMBER(CORREL(ETL_Rtn!$C150:$C209,ETL_Rtn!AL150:AL209)),CORREL(ETL_Rtn!$C150:$C209,ETL_Rtn!AL150:AL209),"")</f>
        <v/>
      </c>
      <c r="AS199" s="85" t="str">
        <f ca="1">IF(ISNUMBER(CORREL(ETL_Rtn!$C150:$C209,ETL_Rtn!AM150:AM209)),CORREL(ETL_Rtn!$C150:$C209,ETL_Rtn!AM150:AM209),"")</f>
        <v/>
      </c>
      <c r="AT199" s="85" t="str">
        <f ca="1">IF(ISNUMBER(CORREL(ETL_Rtn!$C150:$C209,ETL_Rtn!AN150:AN209)),CORREL(ETL_Rtn!$C150:$C209,ETL_Rtn!AN150:AN209),"")</f>
        <v/>
      </c>
      <c r="AU199" s="85" t="str">
        <f ca="1">IF(ISNUMBER(CORREL(ETL_Rtn!$C150:$C209,ETL_Rtn!AO150:AO209)),CORREL(ETL_Rtn!$C150:$C209,ETL_Rtn!AO150:AO209),"")</f>
        <v/>
      </c>
      <c r="AV199" s="85" t="str">
        <f ca="1">IF(ISNUMBER(CORREL(ETL_Rtn!$C150:$C209,ETL_Rtn!AP150:AP209)),CORREL(ETL_Rtn!$C150:$C209,ETL_Rtn!AP150:AP209),"")</f>
        <v/>
      </c>
      <c r="AW199" s="85" t="str">
        <f ca="1">IF(ISNUMBER(CORREL(ETL_Rtn!$C150:$C209,ETL_Rtn!AQ150:AQ209)),CORREL(ETL_Rtn!$C150:$C209,ETL_Rtn!AQ150:AQ209),"")</f>
        <v/>
      </c>
      <c r="AX199" s="85" t="str">
        <f ca="1">IF(ISNUMBER(CORREL(ETL_Rtn!$C150:$C209,ETL_Rtn!AR150:AR209)),CORREL(ETL_Rtn!$C150:$C209,ETL_Rtn!AR150:AR209),"")</f>
        <v/>
      </c>
      <c r="AY199" s="85" t="str">
        <f ca="1">IF(ISNUMBER(CORREL(ETL_Rtn!$C150:$C209,ETL_Rtn!AS150:AS209)),CORREL(ETL_Rtn!$C150:$C209,ETL_Rtn!AS150:AS209),"")</f>
        <v/>
      </c>
      <c r="AZ199" s="85" t="str">
        <f ca="1">IF(ISNUMBER(CORREL(ETL_Rtn!$C150:$C209,ETL_Rtn!AT150:AT209)),CORREL(ETL_Rtn!$C150:$C209,ETL_Rtn!AT150:AT209),"")</f>
        <v/>
      </c>
      <c r="BA199" s="85" t="str">
        <f ca="1">IF(ISNUMBER(CORREL(ETL_Rtn!$C150:$C209,ETL_Rtn!AU150:AU209)),CORREL(ETL_Rtn!$C150:$C209,ETL_Rtn!AU150:AU209),"")</f>
        <v/>
      </c>
      <c r="BB199" s="85" t="str">
        <f ca="1">IF(ISNUMBER(CORREL(ETL_Rtn!$C150:$C209,ETL_Rtn!AV150:AV209)),CORREL(ETL_Rtn!$C150:$C209,ETL_Rtn!AV150:AV209),"")</f>
        <v/>
      </c>
      <c r="BC199" s="85" t="str">
        <f ca="1">IF(ISNUMBER(CORREL(ETL_Rtn!$C150:$C209,ETL_Rtn!AW150:AW209)),CORREL(ETL_Rtn!$C150:$C209,ETL_Rtn!AW150:AW209),"")</f>
        <v/>
      </c>
      <c r="BD199" s="85" t="str">
        <f ca="1">IF(ISNUMBER(CORREL(ETL_Rtn!$C150:$C209,ETL_Rtn!AX150:AX209)),CORREL(ETL_Rtn!$C150:$C209,ETL_Rtn!AX150:AX209),"")</f>
        <v/>
      </c>
      <c r="BE199" s="85" t="str">
        <f ca="1">IF(ISNUMBER(CORREL(ETL_Rtn!$C150:$C209,ETL_Rtn!AY150:AY209)),CORREL(ETL_Rtn!$C150:$C209,ETL_Rtn!AY150:AY209),"")</f>
        <v/>
      </c>
      <c r="BF199" s="85" t="str">
        <f ca="1">IF(ISNUMBER(CORREL(ETL_Rtn!$C150:$C209,ETL_Rtn!AZ150:AZ209)),CORREL(ETL_Rtn!$C150:$C209,ETL_Rtn!AZ150:AZ209),"")</f>
        <v/>
      </c>
      <c r="BG199" s="85" t="str">
        <f ca="1">IF(ISNUMBER(CORREL(ETL_Rtn!$C150:$C209,ETL_Rtn!BA150:BA209)),CORREL(ETL_Rtn!$C150:$C209,ETL_Rtn!BA150:BA209),"")</f>
        <v/>
      </c>
      <c r="BH199" s="85" t="str">
        <f ca="1">IF(ISNUMBER(CORREL(ETL_Rtn!$C150:$C209,ETL_Rtn!BB150:BB209)),CORREL(ETL_Rtn!$C150:$C209,ETL_Rtn!BB150:BB209),"")</f>
        <v/>
      </c>
      <c r="BI199" s="85" t="str">
        <f ca="1">IF(ISNUMBER(CORREL(ETL_Rtn!$C150:$C209,ETL_Rtn!BC150:BC209)),CORREL(ETL_Rtn!$C150:$C209,ETL_Rtn!BC150:BC209),"")</f>
        <v/>
      </c>
      <c r="BJ199" s="85" t="str">
        <f ca="1">IF(ISNUMBER(CORREL(ETL_Rtn!$C150:$C209,ETL_Rtn!BD150:BD209)),CORREL(ETL_Rtn!$C150:$C209,ETL_Rtn!BD150:BD209),"")</f>
        <v/>
      </c>
      <c r="BK199" s="85" t="str">
        <f ca="1">IF(ISNUMBER(CORREL(ETL_Rtn!$C150:$C209,ETL_Rtn!BE150:BE209)),CORREL(ETL_Rtn!$C150:$C209,ETL_Rtn!BE150:BE209),"")</f>
        <v/>
      </c>
      <c r="BL199" s="85" t="str">
        <f ca="1">IF(ISNUMBER(CORREL(ETL_Rtn!$C150:$C209,ETL_Rtn!BF150:BF209)),CORREL(ETL_Rtn!$C150:$C209,ETL_Rtn!BF150:BF209),"")</f>
        <v/>
      </c>
      <c r="BM199" s="85" t="str">
        <f ca="1">IF(ISNUMBER(CORREL(ETL_Rtn!$C150:$C209,ETL_Rtn!BG150:BG209)),CORREL(ETL_Rtn!$C150:$C209,ETL_Rtn!BG150:BG209),"")</f>
        <v/>
      </c>
      <c r="BN199" s="85" t="str">
        <f ca="1">IF(ISNUMBER(CORREL(ETL_Rtn!$C150:$C209,ETL_Rtn!BH150:BH209)),CORREL(ETL_Rtn!$C150:$C209,ETL_Rtn!BH150:BH209),"")</f>
        <v/>
      </c>
      <c r="BO199" s="85" t="str">
        <f ca="1">IF(ISNUMBER(CORREL(ETL_Rtn!$C150:$C209,ETL_Rtn!BI150:BI209)),CORREL(ETL_Rtn!$C150:$C209,ETL_Rtn!BI150:BI209),"")</f>
        <v/>
      </c>
      <c r="BP199" s="85" t="str">
        <f ca="1">IF(ISNUMBER(CORREL(ETL_Rtn!$C150:$C209,ETL_Rtn!BJ150:BJ209)),CORREL(ETL_Rtn!$C150:$C209,ETL_Rtn!BJ150:BJ209),"")</f>
        <v/>
      </c>
      <c r="BQ199" s="85" t="str">
        <f ca="1">IF(ISNUMBER(CORREL(ETL_Rtn!$C150:$C209,ETL_Rtn!BK150:BK209)),CORREL(ETL_Rtn!$C150:$C209,ETL_Rtn!BK150:BK209),"")</f>
        <v/>
      </c>
      <c r="BR199" s="85" t="str">
        <f ca="1">IF(ISNUMBER(CORREL(ETL_Rtn!$C150:$C209,ETL_Rtn!BL150:BL209)),CORREL(ETL_Rtn!$C150:$C209,ETL_Rtn!BL150:BL209),"")</f>
        <v/>
      </c>
      <c r="BS199" s="85" t="str">
        <f ca="1">IF(ISNUMBER(CORREL(ETL_Rtn!$C150:$C209,ETL_Rtn!BM150:BM209)),CORREL(ETL_Rtn!$C150:$C209,ETL_Rtn!BM150:BM209),"")</f>
        <v/>
      </c>
      <c r="BT199" s="85" t="str">
        <f ca="1">IF(ISNUMBER(CORREL(ETL_Rtn!$C150:$C209,ETL_Rtn!BN150:BN209)),CORREL(ETL_Rtn!$C150:$C209,ETL_Rtn!BN150:BN209),"")</f>
        <v/>
      </c>
      <c r="BU199" s="85" t="str">
        <f ca="1">IF(ISNUMBER(CORREL(ETL_Rtn!$C150:$C209,ETL_Rtn!BO150:BO209)),CORREL(ETL_Rtn!$C150:$C209,ETL_Rtn!BO150:BO209),"")</f>
        <v/>
      </c>
      <c r="BV199" s="85" t="str">
        <f ca="1">IF(ISNUMBER(CORREL(ETL_Rtn!$C150:$C209,ETL_Rtn!BP150:BP209)),CORREL(ETL_Rtn!$C150:$C209,ETL_Rtn!BP150:BP209),"")</f>
        <v/>
      </c>
      <c r="BW199" s="85" t="str">
        <f ca="1">IF(ISNUMBER(CORREL(ETL_Rtn!$C150:$C209,ETL_Rtn!BQ150:BQ209)),CORREL(ETL_Rtn!$C150:$C209,ETL_Rtn!BQ150:BQ209),"")</f>
        <v/>
      </c>
      <c r="BY199" s="85" t="str">
        <f ca="1">VLOOKUP($E199,ETL_Price!$B$5:$CB$187,Main!BY$51,0)</f>
        <v/>
      </c>
      <c r="BZ199" s="85" t="str">
        <f ca="1">VLOOKUP($E199,ETL_Price!$B$5:$CB$187,Main!BZ$51,0)</f>
        <v/>
      </c>
      <c r="CA199" s="85" t="str">
        <f ca="1">VLOOKUP($E199,ETL_Price!$B$5:$CB$187,Main!CA$51,0)</f>
        <v/>
      </c>
      <c r="CB199" s="85" t="str">
        <f ca="1">VLOOKUP($E199,ETL_Price!$B$5:$CB$187,Main!CB$51,0)</f>
        <v/>
      </c>
      <c r="CC199" s="85" t="str">
        <f ca="1">VLOOKUP($E199,ETL_Price!$B$5:$CB$187,Main!CC$51,0)</f>
        <v/>
      </c>
      <c r="CD199" s="85" t="str">
        <f ca="1">VLOOKUP($E199,ETL_Price!$B$5:$CB$187,Main!CD$51,0)</f>
        <v/>
      </c>
      <c r="CE199" s="85" t="str">
        <f ca="1">VLOOKUP($E199,ETL_Price!$B$5:$CB$187,Main!CE$51,0)</f>
        <v/>
      </c>
      <c r="CF199" s="85" t="str">
        <f ca="1">VLOOKUP($E199,ETL_Price!$B$5:$CB$187,Main!CF$51,0)</f>
        <v/>
      </c>
      <c r="CG199" s="85" t="str">
        <f ca="1">VLOOKUP($E199,ETL_Price!$B$5:$CB$187,Main!CG$51,0)</f>
        <v/>
      </c>
      <c r="CH199" s="85" t="str">
        <f ca="1">VLOOKUP($E199,ETL_Price!$B$5:$CB$187,Main!CH$51,0)</f>
        <v/>
      </c>
      <c r="CI199" s="85" t="str">
        <f ca="1">VLOOKUP($E199,ETL_Price!$B$5:$CB$187,Main!CI$51,0)</f>
        <v/>
      </c>
      <c r="CJ199" s="85" t="str">
        <f ca="1">VLOOKUP($E199,ETL_Price!$B$5:$CB$187,Main!CJ$51,0)</f>
        <v/>
      </c>
      <c r="CK199" s="85" t="str">
        <f ca="1">VLOOKUP($E199,ETL_Price!$B$5:$CB$187,Main!CK$51,0)</f>
        <v/>
      </c>
      <c r="CL199" s="85" t="str">
        <f ca="1">VLOOKUP($E199,ETL_Price!$B$5:$CB$187,Main!CL$51,0)</f>
        <v/>
      </c>
      <c r="CM199" s="85" t="str">
        <f ca="1">VLOOKUP($E199,ETL_Price!$B$5:$CB$187,Main!CM$51,0)</f>
        <v/>
      </c>
      <c r="CN199" s="85" t="str">
        <f ca="1">VLOOKUP($E199,ETL_Price!$B$5:$CB$187,Main!CN$51,0)</f>
        <v/>
      </c>
      <c r="CO199" s="85" t="str">
        <f ca="1">VLOOKUP($E199,ETL_Price!$B$5:$CB$187,Main!CO$51,0)</f>
        <v/>
      </c>
      <c r="CP199" s="85" t="str">
        <f ca="1">VLOOKUP($E199,ETL_Price!$B$5:$CB$187,Main!CP$51,0)</f>
        <v/>
      </c>
      <c r="CQ199" s="85" t="str">
        <f ca="1">VLOOKUP($E199,ETL_Price!$B$5:$CB$187,Main!CQ$51,0)</f>
        <v/>
      </c>
      <c r="CR199" s="85" t="str">
        <f ca="1">VLOOKUP($E199,ETL_Price!$B$5:$CB$187,Main!CR$51,0)</f>
        <v/>
      </c>
      <c r="CS199" s="85" t="str">
        <f ca="1">VLOOKUP($E199,ETL_Price!$B$5:$CB$187,Main!CS$51,0)</f>
        <v/>
      </c>
      <c r="CT199" s="85" t="str">
        <f ca="1">VLOOKUP($E199,ETL_Price!$B$5:$CB$187,Main!CT$51,0)</f>
        <v/>
      </c>
      <c r="CU199" s="85" t="str">
        <f ca="1">VLOOKUP($E199,ETL_Price!$B$5:$CB$187,Main!CU$51,0)</f>
        <v/>
      </c>
      <c r="CV199" s="85" t="str">
        <f ca="1">VLOOKUP($E199,ETL_Price!$B$5:$CB$187,Main!CV$51,0)</f>
        <v/>
      </c>
      <c r="CW199" s="85" t="str">
        <f ca="1">VLOOKUP($E199,ETL_Price!$B$5:$CB$187,Main!CW$51,0)</f>
        <v/>
      </c>
      <c r="CX199" s="85" t="str">
        <f ca="1">VLOOKUP($E199,ETL_Price!$B$5:$CB$187,Main!CX$51,0)</f>
        <v/>
      </c>
      <c r="CY199" s="85" t="str">
        <f ca="1">VLOOKUP($E199,ETL_Price!$B$5:$CB$187,Main!CY$51,0)</f>
        <v/>
      </c>
      <c r="CZ199" s="85" t="str">
        <f ca="1">VLOOKUP($E199,ETL_Price!$B$5:$CB$187,Main!CZ$51,0)</f>
        <v/>
      </c>
      <c r="DA199" s="85" t="str">
        <f ca="1">VLOOKUP($E199,ETL_Price!$B$5:$CB$187,Main!DA$51,0)</f>
        <v/>
      </c>
      <c r="DB199" s="85" t="str">
        <f ca="1">VLOOKUP($E199,ETL_Price!$B$5:$CB$187,Main!DB$51,0)</f>
        <v/>
      </c>
      <c r="DC199" s="85" t="str">
        <f ca="1">VLOOKUP($E199,ETL_Price!$B$5:$CB$187,Main!DC$51,0)</f>
        <v/>
      </c>
      <c r="DD199" s="85" t="str">
        <f ca="1">VLOOKUP($E199,ETL_Price!$B$5:$CB$187,Main!DD$51,0)</f>
        <v/>
      </c>
      <c r="DE199" s="85" t="str">
        <f ca="1">VLOOKUP($E199,ETL_Price!$B$5:$CB$187,Main!DE$51,0)</f>
        <v/>
      </c>
      <c r="DF199" s="85" t="str">
        <f ca="1">VLOOKUP($E199,ETL_Price!$B$5:$CB$187,Main!DF$51,0)</f>
        <v/>
      </c>
      <c r="DG199" s="85" t="str">
        <f ca="1">VLOOKUP($E199,ETL_Price!$B$5:$CB$187,Main!DG$51,0)</f>
        <v/>
      </c>
      <c r="DH199" s="85" t="str">
        <f ca="1">VLOOKUP($E199,ETL_Price!$B$5:$CB$187,Main!DH$51,0)</f>
        <v/>
      </c>
      <c r="DI199" s="85" t="str">
        <f ca="1">VLOOKUP($E199,ETL_Price!$B$5:$CB$187,Main!DI$51,0)</f>
        <v/>
      </c>
      <c r="DJ199" s="85" t="str">
        <f ca="1">VLOOKUP($E199,ETL_Price!$B$5:$CB$187,Main!DJ$51,0)</f>
        <v/>
      </c>
      <c r="DK199" s="85" t="str">
        <f ca="1">VLOOKUP($E199,ETL_Price!$B$5:$CB$187,Main!DK$51,0)</f>
        <v/>
      </c>
      <c r="DL199" s="85" t="str">
        <f ca="1">VLOOKUP($E199,ETL_Price!$B$5:$CB$187,Main!DL$51,0)</f>
        <v/>
      </c>
      <c r="DM199" s="85" t="str">
        <f ca="1">VLOOKUP($E199,ETL_Price!$B$5:$CB$187,Main!DM$51,0)</f>
        <v/>
      </c>
      <c r="DN199" s="85" t="str">
        <f ca="1">VLOOKUP($E199,ETL_Price!$B$5:$CB$187,Main!DN$51,0)</f>
        <v/>
      </c>
      <c r="DO199" s="85" t="str">
        <f ca="1">VLOOKUP($E199,ETL_Price!$B$5:$CB$187,Main!DO$51,0)</f>
        <v/>
      </c>
      <c r="DP199" s="85" t="str">
        <f ca="1">VLOOKUP($E199,ETL_Price!$B$5:$CB$187,Main!DP$51,0)</f>
        <v/>
      </c>
      <c r="DQ199" s="85" t="str">
        <f ca="1">VLOOKUP($E199,ETL_Price!$B$5:$CB$187,Main!DQ$51,0)</f>
        <v/>
      </c>
      <c r="DR199" s="85" t="str">
        <f ca="1">VLOOKUP($E199,ETL_Price!$B$5:$CB$187,Main!DR$51,0)</f>
        <v/>
      </c>
      <c r="DS199" s="85" t="str">
        <f ca="1">VLOOKUP($E199,ETL_Price!$B$5:$CB$187,Main!DS$51,0)</f>
        <v/>
      </c>
      <c r="DT199" s="85" t="str">
        <f ca="1">VLOOKUP($E199,ETL_Price!$B$5:$CB$187,Main!DT$51,0)</f>
        <v/>
      </c>
      <c r="DU199" s="85" t="str">
        <f ca="1">VLOOKUP($E199,ETL_Price!$B$5:$CB$187,Main!DU$51,0)</f>
        <v/>
      </c>
      <c r="DV199" s="85" t="str">
        <f ca="1">VLOOKUP($E199,ETL_Price!$B$5:$CB$187,Main!DV$51,0)</f>
        <v/>
      </c>
      <c r="DW199" s="85" t="str">
        <f ca="1">VLOOKUP($E199,ETL_Price!$B$5:$CB$187,Main!DW$51,0)</f>
        <v/>
      </c>
      <c r="DX199" s="85" t="str">
        <f ca="1">VLOOKUP($E199,ETL_Price!$B$5:$CB$187,Main!DX$51,0)</f>
        <v/>
      </c>
      <c r="DY199" s="85" t="str">
        <f ca="1">VLOOKUP($E199,ETL_Price!$B$5:$CB$187,Main!DY$51,0)</f>
        <v/>
      </c>
      <c r="DZ199" s="85" t="str">
        <f ca="1">VLOOKUP($E199,ETL_Price!$B$5:$CB$187,Main!DZ$51,0)</f>
        <v/>
      </c>
      <c r="EA199" s="85" t="str">
        <f ca="1">VLOOKUP($E199,ETL_Price!$B$5:$CB$187,Main!EA$51,0)</f>
        <v/>
      </c>
      <c r="EB199" s="85" t="str">
        <f ca="1">VLOOKUP($E199,ETL_Price!$B$5:$CB$187,Main!EB$51,0)</f>
        <v/>
      </c>
      <c r="EC199" s="85" t="str">
        <f ca="1">VLOOKUP($E199,ETL_Price!$B$5:$CB$187,Main!EC$51,0)</f>
        <v/>
      </c>
      <c r="ED199" s="85" t="str">
        <f ca="1">VLOOKUP($E199,ETL_Price!$B$5:$CB$187,Main!ED$51,0)</f>
        <v/>
      </c>
      <c r="EE199" s="85" t="str">
        <f ca="1">VLOOKUP($E199,ETL_Price!$B$5:$CB$187,Main!EE$51,0)</f>
        <v/>
      </c>
      <c r="EF199" s="85" t="str">
        <f ca="1">VLOOKUP($E199,ETL_Price!$B$5:$CB$187,Main!EF$51,0)</f>
        <v/>
      </c>
      <c r="EG199" s="85" t="str">
        <f ca="1">VLOOKUP($E199,ETL_Price!$B$5:$CB$187,Main!EG$51,0)</f>
        <v/>
      </c>
      <c r="EH199" s="85" t="str">
        <f ca="1">VLOOKUP($E199,ETL_Price!$B$5:$CB$187,Main!EH$51,0)</f>
        <v/>
      </c>
      <c r="EI199" s="85" t="str">
        <f ca="1">VLOOKUP($E199,ETL_Price!$B$5:$CB$187,Main!EI$51,0)</f>
        <v/>
      </c>
      <c r="EJ199" s="85" t="str">
        <f ca="1">VLOOKUP($E199,ETL_Price!$B$5:$CB$187,Main!EJ$51,0)</f>
        <v/>
      </c>
      <c r="EK199" s="85" t="str">
        <f ca="1">VLOOKUP($E199,ETL_Price!$B$5:$CB$187,Main!EK$51,0)</f>
        <v/>
      </c>
    </row>
    <row r="200" spans="5:141">
      <c r="E200" s="119" t="str">
        <f>IF(ISNUMBER(Equities!$C152),Equities!B152,"")</f>
        <v/>
      </c>
      <c r="F200" s="120" t="str">
        <f ca="1">IF(ISNUMBER(OFFSET(INDIRECT($F$50),Main!$D200,1)),OFFSET(INDIRECT($F$50),Main!$D200,1)/100,"")</f>
        <v/>
      </c>
      <c r="G200" s="120" t="str">
        <f ca="1">IF(ISNUMBER(VLOOKUP($E200,ETL_Price!$B$5:$DV$187,G$50,0)),VLOOKUP($E200,ETL_Price!$B$5:$DV$187,G$50,0)/100,"")</f>
        <v/>
      </c>
      <c r="H200" s="120" t="str">
        <f ca="1">IF(ISNUMBER(VLOOKUP($E200,ETL_Price!$B$5:$DV$187,H$50,0)),VLOOKUP($E200,ETL_Price!$B$5:$DV$187,H$50,0)/100,"")</f>
        <v/>
      </c>
      <c r="I200" s="120" t="str">
        <f ca="1">IF(ISNUMBER(VLOOKUP($E200,ETL_Price!$B$5:$DV$187,I$50,0)),VLOOKUP($E200,ETL_Price!$B$5:$DV$187,I$50,0)/100,"")</f>
        <v/>
      </c>
      <c r="K200" s="85" t="str">
        <f ca="1">IF(ISNUMBER(CORREL(ETL_Rtn!$C151:$C210,ETL_Rtn!E151:E210)),CORREL(ETL_Rtn!$C151:$C210,ETL_Rtn!E151:E210),"")</f>
        <v/>
      </c>
      <c r="L200" s="85" t="str">
        <f ca="1">IF(ISNUMBER(CORREL(ETL_Rtn!$C151:$C210,ETL_Rtn!F151:F210)),CORREL(ETL_Rtn!$C151:$C210,ETL_Rtn!F151:F210),"")</f>
        <v/>
      </c>
      <c r="M200" s="85" t="str">
        <f ca="1">IF(ISNUMBER(CORREL(ETL_Rtn!$C151:$C210,ETL_Rtn!G151:G210)),CORREL(ETL_Rtn!$C151:$C210,ETL_Rtn!G151:G210),"")</f>
        <v/>
      </c>
      <c r="N200" s="85" t="str">
        <f ca="1">IF(ISNUMBER(CORREL(ETL_Rtn!$C151:$C210,ETL_Rtn!H151:H210)),CORREL(ETL_Rtn!$C151:$C210,ETL_Rtn!H151:H210),"")</f>
        <v/>
      </c>
      <c r="O200" s="85" t="str">
        <f ca="1">IF(ISNUMBER(CORREL(ETL_Rtn!$C151:$C210,ETL_Rtn!I151:I210)),CORREL(ETL_Rtn!$C151:$C210,ETL_Rtn!I151:I210),"")</f>
        <v/>
      </c>
      <c r="P200" s="85" t="str">
        <f ca="1">IF(ISNUMBER(CORREL(ETL_Rtn!$C151:$C210,ETL_Rtn!J151:J210)),CORREL(ETL_Rtn!$C151:$C210,ETL_Rtn!J151:J210),"")</f>
        <v/>
      </c>
      <c r="Q200" s="85" t="str">
        <f ca="1">IF(ISNUMBER(CORREL(ETL_Rtn!$C151:$C210,ETL_Rtn!K151:K210)),CORREL(ETL_Rtn!$C151:$C210,ETL_Rtn!K151:K210),"")</f>
        <v/>
      </c>
      <c r="R200" s="85" t="str">
        <f ca="1">IF(ISNUMBER(CORREL(ETL_Rtn!$C151:$C210,ETL_Rtn!L151:L210)),CORREL(ETL_Rtn!$C151:$C210,ETL_Rtn!L151:L210),"")</f>
        <v/>
      </c>
      <c r="S200" s="85" t="str">
        <f ca="1">IF(ISNUMBER(CORREL(ETL_Rtn!$C151:$C210,ETL_Rtn!M151:M210)),CORREL(ETL_Rtn!$C151:$C210,ETL_Rtn!M151:M210),"")</f>
        <v/>
      </c>
      <c r="T200" s="85" t="str">
        <f ca="1">IF(ISNUMBER(CORREL(ETL_Rtn!$C151:$C210,ETL_Rtn!N151:N210)),CORREL(ETL_Rtn!$C151:$C210,ETL_Rtn!N151:N210),"")</f>
        <v/>
      </c>
      <c r="U200" s="85" t="str">
        <f ca="1">IF(ISNUMBER(CORREL(ETL_Rtn!$C151:$C210,ETL_Rtn!O151:O210)),CORREL(ETL_Rtn!$C151:$C210,ETL_Rtn!O151:O210),"")</f>
        <v/>
      </c>
      <c r="V200" s="85" t="str">
        <f ca="1">IF(ISNUMBER(CORREL(ETL_Rtn!$C151:$C210,ETL_Rtn!P151:P210)),CORREL(ETL_Rtn!$C151:$C210,ETL_Rtn!P151:P210),"")</f>
        <v/>
      </c>
      <c r="W200" s="85" t="str">
        <f ca="1">IF(ISNUMBER(CORREL(ETL_Rtn!$C151:$C210,ETL_Rtn!Q151:Q210)),CORREL(ETL_Rtn!$C151:$C210,ETL_Rtn!Q151:Q210),"")</f>
        <v/>
      </c>
      <c r="X200" s="85" t="str">
        <f ca="1">IF(ISNUMBER(CORREL(ETL_Rtn!$C151:$C210,ETL_Rtn!R151:R210)),CORREL(ETL_Rtn!$C151:$C210,ETL_Rtn!R151:R210),"")</f>
        <v/>
      </c>
      <c r="Y200" s="85" t="str">
        <f ca="1">IF(ISNUMBER(CORREL(ETL_Rtn!$C151:$C210,ETL_Rtn!S151:S210)),CORREL(ETL_Rtn!$C151:$C210,ETL_Rtn!S151:S210),"")</f>
        <v/>
      </c>
      <c r="Z200" s="85" t="str">
        <f ca="1">IF(ISNUMBER(CORREL(ETL_Rtn!$C151:$C210,ETL_Rtn!T151:T210)),CORREL(ETL_Rtn!$C151:$C210,ETL_Rtn!T151:T210),"")</f>
        <v/>
      </c>
      <c r="AA200" s="85" t="str">
        <f ca="1">IF(ISNUMBER(CORREL(ETL_Rtn!$C151:$C210,ETL_Rtn!U151:U210)),CORREL(ETL_Rtn!$C151:$C210,ETL_Rtn!U151:U210),"")</f>
        <v/>
      </c>
      <c r="AB200" s="85" t="str">
        <f ca="1">IF(ISNUMBER(CORREL(ETL_Rtn!$C151:$C210,ETL_Rtn!V151:V210)),CORREL(ETL_Rtn!$C151:$C210,ETL_Rtn!V151:V210),"")</f>
        <v/>
      </c>
      <c r="AC200" s="85" t="str">
        <f ca="1">IF(ISNUMBER(CORREL(ETL_Rtn!$C151:$C210,ETL_Rtn!W151:W210)),CORREL(ETL_Rtn!$C151:$C210,ETL_Rtn!W151:W210),"")</f>
        <v/>
      </c>
      <c r="AD200" s="85" t="str">
        <f ca="1">IF(ISNUMBER(CORREL(ETL_Rtn!$C151:$C210,ETL_Rtn!X151:X210)),CORREL(ETL_Rtn!$C151:$C210,ETL_Rtn!X151:X210),"")</f>
        <v/>
      </c>
      <c r="AE200" s="85" t="str">
        <f ca="1">IF(ISNUMBER(CORREL(ETL_Rtn!$C151:$C210,ETL_Rtn!Y151:Y210)),CORREL(ETL_Rtn!$C151:$C210,ETL_Rtn!Y151:Y210),"")</f>
        <v/>
      </c>
      <c r="AF200" s="85" t="str">
        <f ca="1">IF(ISNUMBER(CORREL(ETL_Rtn!$C151:$C210,ETL_Rtn!Z151:Z210)),CORREL(ETL_Rtn!$C151:$C210,ETL_Rtn!Z151:Z210),"")</f>
        <v/>
      </c>
      <c r="AG200" s="85" t="str">
        <f ca="1">IF(ISNUMBER(CORREL(ETL_Rtn!$C151:$C210,ETL_Rtn!AA151:AA210)),CORREL(ETL_Rtn!$C151:$C210,ETL_Rtn!AA151:AA210),"")</f>
        <v/>
      </c>
      <c r="AH200" s="85" t="str">
        <f ca="1">IF(ISNUMBER(CORREL(ETL_Rtn!$C151:$C210,ETL_Rtn!AB151:AB210)),CORREL(ETL_Rtn!$C151:$C210,ETL_Rtn!AB151:AB210),"")</f>
        <v/>
      </c>
      <c r="AI200" s="85" t="str">
        <f ca="1">IF(ISNUMBER(CORREL(ETL_Rtn!$C151:$C210,ETL_Rtn!AC151:AC210)),CORREL(ETL_Rtn!$C151:$C210,ETL_Rtn!AC151:AC210),"")</f>
        <v/>
      </c>
      <c r="AJ200" s="85" t="str">
        <f ca="1">IF(ISNUMBER(CORREL(ETL_Rtn!$C151:$C210,ETL_Rtn!AD151:AD210)),CORREL(ETL_Rtn!$C151:$C210,ETL_Rtn!AD151:AD210),"")</f>
        <v/>
      </c>
      <c r="AK200" s="85" t="str">
        <f ca="1">IF(ISNUMBER(CORREL(ETL_Rtn!$C151:$C210,ETL_Rtn!AE151:AE210)),CORREL(ETL_Rtn!$C151:$C210,ETL_Rtn!AE151:AE210),"")</f>
        <v/>
      </c>
      <c r="AL200" s="85" t="str">
        <f ca="1">IF(ISNUMBER(CORREL(ETL_Rtn!$C151:$C210,ETL_Rtn!AF151:AF210)),CORREL(ETL_Rtn!$C151:$C210,ETL_Rtn!AF151:AF210),"")</f>
        <v/>
      </c>
      <c r="AM200" s="85" t="str">
        <f ca="1">IF(ISNUMBER(CORREL(ETL_Rtn!$C151:$C210,ETL_Rtn!AG151:AG210)),CORREL(ETL_Rtn!$C151:$C210,ETL_Rtn!AG151:AG210),"")</f>
        <v/>
      </c>
      <c r="AN200" s="85" t="str">
        <f ca="1">IF(ISNUMBER(CORREL(ETL_Rtn!$C151:$C210,ETL_Rtn!AH151:AH210)),CORREL(ETL_Rtn!$C151:$C210,ETL_Rtn!AH151:AH210),"")</f>
        <v/>
      </c>
      <c r="AO200" s="85" t="str">
        <f ca="1">IF(ISNUMBER(CORREL(ETL_Rtn!$C151:$C210,ETL_Rtn!AI151:AI210)),CORREL(ETL_Rtn!$C151:$C210,ETL_Rtn!AI151:AI210),"")</f>
        <v/>
      </c>
      <c r="AP200" s="85" t="str">
        <f ca="1">IF(ISNUMBER(CORREL(ETL_Rtn!$C151:$C210,ETL_Rtn!AJ151:AJ210)),CORREL(ETL_Rtn!$C151:$C210,ETL_Rtn!AJ151:AJ210),"")</f>
        <v/>
      </c>
      <c r="AQ200" s="85" t="str">
        <f ca="1">IF(ISNUMBER(CORREL(ETL_Rtn!$C151:$C210,ETL_Rtn!AK151:AK210)),CORREL(ETL_Rtn!$C151:$C210,ETL_Rtn!AK151:AK210),"")</f>
        <v/>
      </c>
      <c r="AR200" s="85" t="str">
        <f ca="1">IF(ISNUMBER(CORREL(ETL_Rtn!$C151:$C210,ETL_Rtn!AL151:AL210)),CORREL(ETL_Rtn!$C151:$C210,ETL_Rtn!AL151:AL210),"")</f>
        <v/>
      </c>
      <c r="AS200" s="85" t="str">
        <f ca="1">IF(ISNUMBER(CORREL(ETL_Rtn!$C151:$C210,ETL_Rtn!AM151:AM210)),CORREL(ETL_Rtn!$C151:$C210,ETL_Rtn!AM151:AM210),"")</f>
        <v/>
      </c>
      <c r="AT200" s="85" t="str">
        <f ca="1">IF(ISNUMBER(CORREL(ETL_Rtn!$C151:$C210,ETL_Rtn!AN151:AN210)),CORREL(ETL_Rtn!$C151:$C210,ETL_Rtn!AN151:AN210),"")</f>
        <v/>
      </c>
      <c r="AU200" s="85" t="str">
        <f ca="1">IF(ISNUMBER(CORREL(ETL_Rtn!$C151:$C210,ETL_Rtn!AO151:AO210)),CORREL(ETL_Rtn!$C151:$C210,ETL_Rtn!AO151:AO210),"")</f>
        <v/>
      </c>
      <c r="AV200" s="85" t="str">
        <f ca="1">IF(ISNUMBER(CORREL(ETL_Rtn!$C151:$C210,ETL_Rtn!AP151:AP210)),CORREL(ETL_Rtn!$C151:$C210,ETL_Rtn!AP151:AP210),"")</f>
        <v/>
      </c>
      <c r="AW200" s="85" t="str">
        <f ca="1">IF(ISNUMBER(CORREL(ETL_Rtn!$C151:$C210,ETL_Rtn!AQ151:AQ210)),CORREL(ETL_Rtn!$C151:$C210,ETL_Rtn!AQ151:AQ210),"")</f>
        <v/>
      </c>
      <c r="AX200" s="85" t="str">
        <f ca="1">IF(ISNUMBER(CORREL(ETL_Rtn!$C151:$C210,ETL_Rtn!AR151:AR210)),CORREL(ETL_Rtn!$C151:$C210,ETL_Rtn!AR151:AR210),"")</f>
        <v/>
      </c>
      <c r="AY200" s="85" t="str">
        <f ca="1">IF(ISNUMBER(CORREL(ETL_Rtn!$C151:$C210,ETL_Rtn!AS151:AS210)),CORREL(ETL_Rtn!$C151:$C210,ETL_Rtn!AS151:AS210),"")</f>
        <v/>
      </c>
      <c r="AZ200" s="85" t="str">
        <f ca="1">IF(ISNUMBER(CORREL(ETL_Rtn!$C151:$C210,ETL_Rtn!AT151:AT210)),CORREL(ETL_Rtn!$C151:$C210,ETL_Rtn!AT151:AT210),"")</f>
        <v/>
      </c>
      <c r="BA200" s="85" t="str">
        <f ca="1">IF(ISNUMBER(CORREL(ETL_Rtn!$C151:$C210,ETL_Rtn!AU151:AU210)),CORREL(ETL_Rtn!$C151:$C210,ETL_Rtn!AU151:AU210),"")</f>
        <v/>
      </c>
      <c r="BB200" s="85" t="str">
        <f ca="1">IF(ISNUMBER(CORREL(ETL_Rtn!$C151:$C210,ETL_Rtn!AV151:AV210)),CORREL(ETL_Rtn!$C151:$C210,ETL_Rtn!AV151:AV210),"")</f>
        <v/>
      </c>
      <c r="BC200" s="85" t="str">
        <f ca="1">IF(ISNUMBER(CORREL(ETL_Rtn!$C151:$C210,ETL_Rtn!AW151:AW210)),CORREL(ETL_Rtn!$C151:$C210,ETL_Rtn!AW151:AW210),"")</f>
        <v/>
      </c>
      <c r="BD200" s="85" t="str">
        <f ca="1">IF(ISNUMBER(CORREL(ETL_Rtn!$C151:$C210,ETL_Rtn!AX151:AX210)),CORREL(ETL_Rtn!$C151:$C210,ETL_Rtn!AX151:AX210),"")</f>
        <v/>
      </c>
      <c r="BE200" s="85" t="str">
        <f ca="1">IF(ISNUMBER(CORREL(ETL_Rtn!$C151:$C210,ETL_Rtn!AY151:AY210)),CORREL(ETL_Rtn!$C151:$C210,ETL_Rtn!AY151:AY210),"")</f>
        <v/>
      </c>
      <c r="BF200" s="85" t="str">
        <f ca="1">IF(ISNUMBER(CORREL(ETL_Rtn!$C151:$C210,ETL_Rtn!AZ151:AZ210)),CORREL(ETL_Rtn!$C151:$C210,ETL_Rtn!AZ151:AZ210),"")</f>
        <v/>
      </c>
      <c r="BG200" s="85" t="str">
        <f ca="1">IF(ISNUMBER(CORREL(ETL_Rtn!$C151:$C210,ETL_Rtn!BA151:BA210)),CORREL(ETL_Rtn!$C151:$C210,ETL_Rtn!BA151:BA210),"")</f>
        <v/>
      </c>
      <c r="BH200" s="85" t="str">
        <f ca="1">IF(ISNUMBER(CORREL(ETL_Rtn!$C151:$C210,ETL_Rtn!BB151:BB210)),CORREL(ETL_Rtn!$C151:$C210,ETL_Rtn!BB151:BB210),"")</f>
        <v/>
      </c>
      <c r="BI200" s="85" t="str">
        <f ca="1">IF(ISNUMBER(CORREL(ETL_Rtn!$C151:$C210,ETL_Rtn!BC151:BC210)),CORREL(ETL_Rtn!$C151:$C210,ETL_Rtn!BC151:BC210),"")</f>
        <v/>
      </c>
      <c r="BJ200" s="85" t="str">
        <f ca="1">IF(ISNUMBER(CORREL(ETL_Rtn!$C151:$C210,ETL_Rtn!BD151:BD210)),CORREL(ETL_Rtn!$C151:$C210,ETL_Rtn!BD151:BD210),"")</f>
        <v/>
      </c>
      <c r="BK200" s="85" t="str">
        <f ca="1">IF(ISNUMBER(CORREL(ETL_Rtn!$C151:$C210,ETL_Rtn!BE151:BE210)),CORREL(ETL_Rtn!$C151:$C210,ETL_Rtn!BE151:BE210),"")</f>
        <v/>
      </c>
      <c r="BL200" s="85" t="str">
        <f ca="1">IF(ISNUMBER(CORREL(ETL_Rtn!$C151:$C210,ETL_Rtn!BF151:BF210)),CORREL(ETL_Rtn!$C151:$C210,ETL_Rtn!BF151:BF210),"")</f>
        <v/>
      </c>
      <c r="BM200" s="85" t="str">
        <f ca="1">IF(ISNUMBER(CORREL(ETL_Rtn!$C151:$C210,ETL_Rtn!BG151:BG210)),CORREL(ETL_Rtn!$C151:$C210,ETL_Rtn!BG151:BG210),"")</f>
        <v/>
      </c>
      <c r="BN200" s="85" t="str">
        <f ca="1">IF(ISNUMBER(CORREL(ETL_Rtn!$C151:$C210,ETL_Rtn!BH151:BH210)),CORREL(ETL_Rtn!$C151:$C210,ETL_Rtn!BH151:BH210),"")</f>
        <v/>
      </c>
      <c r="BO200" s="85" t="str">
        <f ca="1">IF(ISNUMBER(CORREL(ETL_Rtn!$C151:$C210,ETL_Rtn!BI151:BI210)),CORREL(ETL_Rtn!$C151:$C210,ETL_Rtn!BI151:BI210),"")</f>
        <v/>
      </c>
      <c r="BP200" s="85" t="str">
        <f ca="1">IF(ISNUMBER(CORREL(ETL_Rtn!$C151:$C210,ETL_Rtn!BJ151:BJ210)),CORREL(ETL_Rtn!$C151:$C210,ETL_Rtn!BJ151:BJ210),"")</f>
        <v/>
      </c>
      <c r="BQ200" s="85" t="str">
        <f ca="1">IF(ISNUMBER(CORREL(ETL_Rtn!$C151:$C210,ETL_Rtn!BK151:BK210)),CORREL(ETL_Rtn!$C151:$C210,ETL_Rtn!BK151:BK210),"")</f>
        <v/>
      </c>
      <c r="BR200" s="85" t="str">
        <f ca="1">IF(ISNUMBER(CORREL(ETL_Rtn!$C151:$C210,ETL_Rtn!BL151:BL210)),CORREL(ETL_Rtn!$C151:$C210,ETL_Rtn!BL151:BL210),"")</f>
        <v/>
      </c>
      <c r="BS200" s="85" t="str">
        <f ca="1">IF(ISNUMBER(CORREL(ETL_Rtn!$C151:$C210,ETL_Rtn!BM151:BM210)),CORREL(ETL_Rtn!$C151:$C210,ETL_Rtn!BM151:BM210),"")</f>
        <v/>
      </c>
      <c r="BT200" s="85" t="str">
        <f ca="1">IF(ISNUMBER(CORREL(ETL_Rtn!$C151:$C210,ETL_Rtn!BN151:BN210)),CORREL(ETL_Rtn!$C151:$C210,ETL_Rtn!BN151:BN210),"")</f>
        <v/>
      </c>
      <c r="BU200" s="85" t="str">
        <f ca="1">IF(ISNUMBER(CORREL(ETL_Rtn!$C151:$C210,ETL_Rtn!BO151:BO210)),CORREL(ETL_Rtn!$C151:$C210,ETL_Rtn!BO151:BO210),"")</f>
        <v/>
      </c>
      <c r="BV200" s="85" t="str">
        <f ca="1">IF(ISNUMBER(CORREL(ETL_Rtn!$C151:$C210,ETL_Rtn!BP151:BP210)),CORREL(ETL_Rtn!$C151:$C210,ETL_Rtn!BP151:BP210),"")</f>
        <v/>
      </c>
      <c r="BW200" s="85" t="str">
        <f ca="1">IF(ISNUMBER(CORREL(ETL_Rtn!$C151:$C210,ETL_Rtn!BQ151:BQ210)),CORREL(ETL_Rtn!$C151:$C210,ETL_Rtn!BQ151:BQ210),"")</f>
        <v/>
      </c>
      <c r="BY200" s="85" t="str">
        <f ca="1">VLOOKUP($E200,ETL_Price!$B$5:$CB$187,Main!BY$51,0)</f>
        <v/>
      </c>
      <c r="BZ200" s="85" t="str">
        <f ca="1">VLOOKUP($E200,ETL_Price!$B$5:$CB$187,Main!BZ$51,0)</f>
        <v/>
      </c>
      <c r="CA200" s="85" t="str">
        <f ca="1">VLOOKUP($E200,ETL_Price!$B$5:$CB$187,Main!CA$51,0)</f>
        <v/>
      </c>
      <c r="CB200" s="85" t="str">
        <f ca="1">VLOOKUP($E200,ETL_Price!$B$5:$CB$187,Main!CB$51,0)</f>
        <v/>
      </c>
      <c r="CC200" s="85" t="str">
        <f ca="1">VLOOKUP($E200,ETL_Price!$B$5:$CB$187,Main!CC$51,0)</f>
        <v/>
      </c>
      <c r="CD200" s="85" t="str">
        <f ca="1">VLOOKUP($E200,ETL_Price!$B$5:$CB$187,Main!CD$51,0)</f>
        <v/>
      </c>
      <c r="CE200" s="85" t="str">
        <f ca="1">VLOOKUP($E200,ETL_Price!$B$5:$CB$187,Main!CE$51,0)</f>
        <v/>
      </c>
      <c r="CF200" s="85" t="str">
        <f ca="1">VLOOKUP($E200,ETL_Price!$B$5:$CB$187,Main!CF$51,0)</f>
        <v/>
      </c>
      <c r="CG200" s="85" t="str">
        <f ca="1">VLOOKUP($E200,ETL_Price!$B$5:$CB$187,Main!CG$51,0)</f>
        <v/>
      </c>
      <c r="CH200" s="85" t="str">
        <f ca="1">VLOOKUP($E200,ETL_Price!$B$5:$CB$187,Main!CH$51,0)</f>
        <v/>
      </c>
      <c r="CI200" s="85" t="str">
        <f ca="1">VLOOKUP($E200,ETL_Price!$B$5:$CB$187,Main!CI$51,0)</f>
        <v/>
      </c>
      <c r="CJ200" s="85" t="str">
        <f ca="1">VLOOKUP($E200,ETL_Price!$B$5:$CB$187,Main!CJ$51,0)</f>
        <v/>
      </c>
      <c r="CK200" s="85" t="str">
        <f ca="1">VLOOKUP($E200,ETL_Price!$B$5:$CB$187,Main!CK$51,0)</f>
        <v/>
      </c>
      <c r="CL200" s="85" t="str">
        <f ca="1">VLOOKUP($E200,ETL_Price!$B$5:$CB$187,Main!CL$51,0)</f>
        <v/>
      </c>
      <c r="CM200" s="85" t="str">
        <f ca="1">VLOOKUP($E200,ETL_Price!$B$5:$CB$187,Main!CM$51,0)</f>
        <v/>
      </c>
      <c r="CN200" s="85" t="str">
        <f ca="1">VLOOKUP($E200,ETL_Price!$B$5:$CB$187,Main!CN$51,0)</f>
        <v/>
      </c>
      <c r="CO200" s="85" t="str">
        <f ca="1">VLOOKUP($E200,ETL_Price!$B$5:$CB$187,Main!CO$51,0)</f>
        <v/>
      </c>
      <c r="CP200" s="85" t="str">
        <f ca="1">VLOOKUP($E200,ETL_Price!$B$5:$CB$187,Main!CP$51,0)</f>
        <v/>
      </c>
      <c r="CQ200" s="85" t="str">
        <f ca="1">VLOOKUP($E200,ETL_Price!$B$5:$CB$187,Main!CQ$51,0)</f>
        <v/>
      </c>
      <c r="CR200" s="85" t="str">
        <f ca="1">VLOOKUP($E200,ETL_Price!$B$5:$CB$187,Main!CR$51,0)</f>
        <v/>
      </c>
      <c r="CS200" s="85" t="str">
        <f ca="1">VLOOKUP($E200,ETL_Price!$B$5:$CB$187,Main!CS$51,0)</f>
        <v/>
      </c>
      <c r="CT200" s="85" t="str">
        <f ca="1">VLOOKUP($E200,ETL_Price!$B$5:$CB$187,Main!CT$51,0)</f>
        <v/>
      </c>
      <c r="CU200" s="85" t="str">
        <f ca="1">VLOOKUP($E200,ETL_Price!$B$5:$CB$187,Main!CU$51,0)</f>
        <v/>
      </c>
      <c r="CV200" s="85" t="str">
        <f ca="1">VLOOKUP($E200,ETL_Price!$B$5:$CB$187,Main!CV$51,0)</f>
        <v/>
      </c>
      <c r="CW200" s="85" t="str">
        <f ca="1">VLOOKUP($E200,ETL_Price!$B$5:$CB$187,Main!CW$51,0)</f>
        <v/>
      </c>
      <c r="CX200" s="85" t="str">
        <f ca="1">VLOOKUP($E200,ETL_Price!$B$5:$CB$187,Main!CX$51,0)</f>
        <v/>
      </c>
      <c r="CY200" s="85" t="str">
        <f ca="1">VLOOKUP($E200,ETL_Price!$B$5:$CB$187,Main!CY$51,0)</f>
        <v/>
      </c>
      <c r="CZ200" s="85" t="str">
        <f ca="1">VLOOKUP($E200,ETL_Price!$B$5:$CB$187,Main!CZ$51,0)</f>
        <v/>
      </c>
      <c r="DA200" s="85" t="str">
        <f ca="1">VLOOKUP($E200,ETL_Price!$B$5:$CB$187,Main!DA$51,0)</f>
        <v/>
      </c>
      <c r="DB200" s="85" t="str">
        <f ca="1">VLOOKUP($E200,ETL_Price!$B$5:$CB$187,Main!DB$51,0)</f>
        <v/>
      </c>
      <c r="DC200" s="85" t="str">
        <f ca="1">VLOOKUP($E200,ETL_Price!$B$5:$CB$187,Main!DC$51,0)</f>
        <v/>
      </c>
      <c r="DD200" s="85" t="str">
        <f ca="1">VLOOKUP($E200,ETL_Price!$B$5:$CB$187,Main!DD$51,0)</f>
        <v/>
      </c>
      <c r="DE200" s="85" t="str">
        <f ca="1">VLOOKUP($E200,ETL_Price!$B$5:$CB$187,Main!DE$51,0)</f>
        <v/>
      </c>
      <c r="DF200" s="85" t="str">
        <f ca="1">VLOOKUP($E200,ETL_Price!$B$5:$CB$187,Main!DF$51,0)</f>
        <v/>
      </c>
      <c r="DG200" s="85" t="str">
        <f ca="1">VLOOKUP($E200,ETL_Price!$B$5:$CB$187,Main!DG$51,0)</f>
        <v/>
      </c>
      <c r="DH200" s="85" t="str">
        <f ca="1">VLOOKUP($E200,ETL_Price!$B$5:$CB$187,Main!DH$51,0)</f>
        <v/>
      </c>
      <c r="DI200" s="85" t="str">
        <f ca="1">VLOOKUP($E200,ETL_Price!$B$5:$CB$187,Main!DI$51,0)</f>
        <v/>
      </c>
      <c r="DJ200" s="85" t="str">
        <f ca="1">VLOOKUP($E200,ETL_Price!$B$5:$CB$187,Main!DJ$51,0)</f>
        <v/>
      </c>
      <c r="DK200" s="85" t="str">
        <f ca="1">VLOOKUP($E200,ETL_Price!$B$5:$CB$187,Main!DK$51,0)</f>
        <v/>
      </c>
      <c r="DL200" s="85" t="str">
        <f ca="1">VLOOKUP($E200,ETL_Price!$B$5:$CB$187,Main!DL$51,0)</f>
        <v/>
      </c>
      <c r="DM200" s="85" t="str">
        <f ca="1">VLOOKUP($E200,ETL_Price!$B$5:$CB$187,Main!DM$51,0)</f>
        <v/>
      </c>
      <c r="DN200" s="85" t="str">
        <f ca="1">VLOOKUP($E200,ETL_Price!$B$5:$CB$187,Main!DN$51,0)</f>
        <v/>
      </c>
      <c r="DO200" s="85" t="str">
        <f ca="1">VLOOKUP($E200,ETL_Price!$B$5:$CB$187,Main!DO$51,0)</f>
        <v/>
      </c>
      <c r="DP200" s="85" t="str">
        <f ca="1">VLOOKUP($E200,ETL_Price!$B$5:$CB$187,Main!DP$51,0)</f>
        <v/>
      </c>
      <c r="DQ200" s="85" t="str">
        <f ca="1">VLOOKUP($E200,ETL_Price!$B$5:$CB$187,Main!DQ$51,0)</f>
        <v/>
      </c>
      <c r="DR200" s="85" t="str">
        <f ca="1">VLOOKUP($E200,ETL_Price!$B$5:$CB$187,Main!DR$51,0)</f>
        <v/>
      </c>
      <c r="DS200" s="85" t="str">
        <f ca="1">VLOOKUP($E200,ETL_Price!$B$5:$CB$187,Main!DS$51,0)</f>
        <v/>
      </c>
      <c r="DT200" s="85" t="str">
        <f ca="1">VLOOKUP($E200,ETL_Price!$B$5:$CB$187,Main!DT$51,0)</f>
        <v/>
      </c>
      <c r="DU200" s="85" t="str">
        <f ca="1">VLOOKUP($E200,ETL_Price!$B$5:$CB$187,Main!DU$51,0)</f>
        <v/>
      </c>
      <c r="DV200" s="85" t="str">
        <f ca="1">VLOOKUP($E200,ETL_Price!$B$5:$CB$187,Main!DV$51,0)</f>
        <v/>
      </c>
      <c r="DW200" s="85" t="str">
        <f ca="1">VLOOKUP($E200,ETL_Price!$B$5:$CB$187,Main!DW$51,0)</f>
        <v/>
      </c>
      <c r="DX200" s="85" t="str">
        <f ca="1">VLOOKUP($E200,ETL_Price!$B$5:$CB$187,Main!DX$51,0)</f>
        <v/>
      </c>
      <c r="DY200" s="85" t="str">
        <f ca="1">VLOOKUP($E200,ETL_Price!$B$5:$CB$187,Main!DY$51,0)</f>
        <v/>
      </c>
      <c r="DZ200" s="85" t="str">
        <f ca="1">VLOOKUP($E200,ETL_Price!$B$5:$CB$187,Main!DZ$51,0)</f>
        <v/>
      </c>
      <c r="EA200" s="85" t="str">
        <f ca="1">VLOOKUP($E200,ETL_Price!$B$5:$CB$187,Main!EA$51,0)</f>
        <v/>
      </c>
      <c r="EB200" s="85" t="str">
        <f ca="1">VLOOKUP($E200,ETL_Price!$B$5:$CB$187,Main!EB$51,0)</f>
        <v/>
      </c>
      <c r="EC200" s="85" t="str">
        <f ca="1">VLOOKUP($E200,ETL_Price!$B$5:$CB$187,Main!EC$51,0)</f>
        <v/>
      </c>
      <c r="ED200" s="85" t="str">
        <f ca="1">VLOOKUP($E200,ETL_Price!$B$5:$CB$187,Main!ED$51,0)</f>
        <v/>
      </c>
      <c r="EE200" s="85" t="str">
        <f ca="1">VLOOKUP($E200,ETL_Price!$B$5:$CB$187,Main!EE$51,0)</f>
        <v/>
      </c>
      <c r="EF200" s="85" t="str">
        <f ca="1">VLOOKUP($E200,ETL_Price!$B$5:$CB$187,Main!EF$51,0)</f>
        <v/>
      </c>
      <c r="EG200" s="85" t="str">
        <f ca="1">VLOOKUP($E200,ETL_Price!$B$5:$CB$187,Main!EG$51,0)</f>
        <v/>
      </c>
      <c r="EH200" s="85" t="str">
        <f ca="1">VLOOKUP($E200,ETL_Price!$B$5:$CB$187,Main!EH$51,0)</f>
        <v/>
      </c>
      <c r="EI200" s="85" t="str">
        <f ca="1">VLOOKUP($E200,ETL_Price!$B$5:$CB$187,Main!EI$51,0)</f>
        <v/>
      </c>
      <c r="EJ200" s="85" t="str">
        <f ca="1">VLOOKUP($E200,ETL_Price!$B$5:$CB$187,Main!EJ$51,0)</f>
        <v/>
      </c>
      <c r="EK200" s="85" t="str">
        <f ca="1">VLOOKUP($E200,ETL_Price!$B$5:$CB$187,Main!EK$51,0)</f>
        <v/>
      </c>
    </row>
    <row r="201" spans="5:141">
      <c r="E201" s="119" t="str">
        <f>IF(ISNUMBER(Equities!$C153),Equities!B153,"")</f>
        <v/>
      </c>
      <c r="F201" s="120" t="str">
        <f ca="1">IF(ISNUMBER(OFFSET(INDIRECT($F$50),Main!$D201,1)),OFFSET(INDIRECT($F$50),Main!$D201,1)/100,"")</f>
        <v/>
      </c>
      <c r="G201" s="120" t="str">
        <f ca="1">IF(ISNUMBER(VLOOKUP($E201,ETL_Price!$B$5:$DV$187,G$50,0)),VLOOKUP($E201,ETL_Price!$B$5:$DV$187,G$50,0)/100,"")</f>
        <v/>
      </c>
      <c r="H201" s="120" t="str">
        <f ca="1">IF(ISNUMBER(VLOOKUP($E201,ETL_Price!$B$5:$DV$187,H$50,0)),VLOOKUP($E201,ETL_Price!$B$5:$DV$187,H$50,0)/100,"")</f>
        <v/>
      </c>
      <c r="I201" s="120" t="str">
        <f ca="1">IF(ISNUMBER(VLOOKUP($E201,ETL_Price!$B$5:$DV$187,I$50,0)),VLOOKUP($E201,ETL_Price!$B$5:$DV$187,I$50,0)/100,"")</f>
        <v/>
      </c>
      <c r="K201" s="85" t="str">
        <f ca="1">IF(ISNUMBER(CORREL(ETL_Rtn!$C152:$C211,ETL_Rtn!E152:E211)),CORREL(ETL_Rtn!$C152:$C211,ETL_Rtn!E152:E211),"")</f>
        <v/>
      </c>
      <c r="L201" s="85" t="str">
        <f ca="1">IF(ISNUMBER(CORREL(ETL_Rtn!$C152:$C211,ETL_Rtn!F152:F211)),CORREL(ETL_Rtn!$C152:$C211,ETL_Rtn!F152:F211),"")</f>
        <v/>
      </c>
      <c r="M201" s="85" t="str">
        <f ca="1">IF(ISNUMBER(CORREL(ETL_Rtn!$C152:$C211,ETL_Rtn!G152:G211)),CORREL(ETL_Rtn!$C152:$C211,ETL_Rtn!G152:G211),"")</f>
        <v/>
      </c>
      <c r="N201" s="85" t="str">
        <f ca="1">IF(ISNUMBER(CORREL(ETL_Rtn!$C152:$C211,ETL_Rtn!H152:H211)),CORREL(ETL_Rtn!$C152:$C211,ETL_Rtn!H152:H211),"")</f>
        <v/>
      </c>
      <c r="O201" s="85" t="str">
        <f ca="1">IF(ISNUMBER(CORREL(ETL_Rtn!$C152:$C211,ETL_Rtn!I152:I211)),CORREL(ETL_Rtn!$C152:$C211,ETL_Rtn!I152:I211),"")</f>
        <v/>
      </c>
      <c r="P201" s="85" t="str">
        <f ca="1">IF(ISNUMBER(CORREL(ETL_Rtn!$C152:$C211,ETL_Rtn!J152:J211)),CORREL(ETL_Rtn!$C152:$C211,ETL_Rtn!J152:J211),"")</f>
        <v/>
      </c>
      <c r="Q201" s="85" t="str">
        <f ca="1">IF(ISNUMBER(CORREL(ETL_Rtn!$C152:$C211,ETL_Rtn!K152:K211)),CORREL(ETL_Rtn!$C152:$C211,ETL_Rtn!K152:K211),"")</f>
        <v/>
      </c>
      <c r="R201" s="85" t="str">
        <f ca="1">IF(ISNUMBER(CORREL(ETL_Rtn!$C152:$C211,ETL_Rtn!L152:L211)),CORREL(ETL_Rtn!$C152:$C211,ETL_Rtn!L152:L211),"")</f>
        <v/>
      </c>
      <c r="S201" s="85" t="str">
        <f ca="1">IF(ISNUMBER(CORREL(ETL_Rtn!$C152:$C211,ETL_Rtn!M152:M211)),CORREL(ETL_Rtn!$C152:$C211,ETL_Rtn!M152:M211),"")</f>
        <v/>
      </c>
      <c r="T201" s="85" t="str">
        <f ca="1">IF(ISNUMBER(CORREL(ETL_Rtn!$C152:$C211,ETL_Rtn!N152:N211)),CORREL(ETL_Rtn!$C152:$C211,ETL_Rtn!N152:N211),"")</f>
        <v/>
      </c>
      <c r="U201" s="85" t="str">
        <f ca="1">IF(ISNUMBER(CORREL(ETL_Rtn!$C152:$C211,ETL_Rtn!O152:O211)),CORREL(ETL_Rtn!$C152:$C211,ETL_Rtn!O152:O211),"")</f>
        <v/>
      </c>
      <c r="V201" s="85" t="str">
        <f ca="1">IF(ISNUMBER(CORREL(ETL_Rtn!$C152:$C211,ETL_Rtn!P152:P211)),CORREL(ETL_Rtn!$C152:$C211,ETL_Rtn!P152:P211),"")</f>
        <v/>
      </c>
      <c r="W201" s="85" t="str">
        <f ca="1">IF(ISNUMBER(CORREL(ETL_Rtn!$C152:$C211,ETL_Rtn!Q152:Q211)),CORREL(ETL_Rtn!$C152:$C211,ETL_Rtn!Q152:Q211),"")</f>
        <v/>
      </c>
      <c r="X201" s="85" t="str">
        <f ca="1">IF(ISNUMBER(CORREL(ETL_Rtn!$C152:$C211,ETL_Rtn!R152:R211)),CORREL(ETL_Rtn!$C152:$C211,ETL_Rtn!R152:R211),"")</f>
        <v/>
      </c>
      <c r="Y201" s="85" t="str">
        <f ca="1">IF(ISNUMBER(CORREL(ETL_Rtn!$C152:$C211,ETL_Rtn!S152:S211)),CORREL(ETL_Rtn!$C152:$C211,ETL_Rtn!S152:S211),"")</f>
        <v/>
      </c>
      <c r="Z201" s="85" t="str">
        <f ca="1">IF(ISNUMBER(CORREL(ETL_Rtn!$C152:$C211,ETL_Rtn!T152:T211)),CORREL(ETL_Rtn!$C152:$C211,ETL_Rtn!T152:T211),"")</f>
        <v/>
      </c>
      <c r="AA201" s="85" t="str">
        <f ca="1">IF(ISNUMBER(CORREL(ETL_Rtn!$C152:$C211,ETL_Rtn!U152:U211)),CORREL(ETL_Rtn!$C152:$C211,ETL_Rtn!U152:U211),"")</f>
        <v/>
      </c>
      <c r="AB201" s="85" t="str">
        <f ca="1">IF(ISNUMBER(CORREL(ETL_Rtn!$C152:$C211,ETL_Rtn!V152:V211)),CORREL(ETL_Rtn!$C152:$C211,ETL_Rtn!V152:V211),"")</f>
        <v/>
      </c>
      <c r="AC201" s="85" t="str">
        <f ca="1">IF(ISNUMBER(CORREL(ETL_Rtn!$C152:$C211,ETL_Rtn!W152:W211)),CORREL(ETL_Rtn!$C152:$C211,ETL_Rtn!W152:W211),"")</f>
        <v/>
      </c>
      <c r="AD201" s="85" t="str">
        <f ca="1">IF(ISNUMBER(CORREL(ETL_Rtn!$C152:$C211,ETL_Rtn!X152:X211)),CORREL(ETL_Rtn!$C152:$C211,ETL_Rtn!X152:X211),"")</f>
        <v/>
      </c>
      <c r="AE201" s="85" t="str">
        <f ca="1">IF(ISNUMBER(CORREL(ETL_Rtn!$C152:$C211,ETL_Rtn!Y152:Y211)),CORREL(ETL_Rtn!$C152:$C211,ETL_Rtn!Y152:Y211),"")</f>
        <v/>
      </c>
      <c r="AF201" s="85" t="str">
        <f ca="1">IF(ISNUMBER(CORREL(ETL_Rtn!$C152:$C211,ETL_Rtn!Z152:Z211)),CORREL(ETL_Rtn!$C152:$C211,ETL_Rtn!Z152:Z211),"")</f>
        <v/>
      </c>
      <c r="AG201" s="85" t="str">
        <f ca="1">IF(ISNUMBER(CORREL(ETL_Rtn!$C152:$C211,ETL_Rtn!AA152:AA211)),CORREL(ETL_Rtn!$C152:$C211,ETL_Rtn!AA152:AA211),"")</f>
        <v/>
      </c>
      <c r="AH201" s="85" t="str">
        <f ca="1">IF(ISNUMBER(CORREL(ETL_Rtn!$C152:$C211,ETL_Rtn!AB152:AB211)),CORREL(ETL_Rtn!$C152:$C211,ETL_Rtn!AB152:AB211),"")</f>
        <v/>
      </c>
      <c r="AI201" s="85" t="str">
        <f ca="1">IF(ISNUMBER(CORREL(ETL_Rtn!$C152:$C211,ETL_Rtn!AC152:AC211)),CORREL(ETL_Rtn!$C152:$C211,ETL_Rtn!AC152:AC211),"")</f>
        <v/>
      </c>
      <c r="AJ201" s="85" t="str">
        <f ca="1">IF(ISNUMBER(CORREL(ETL_Rtn!$C152:$C211,ETL_Rtn!AD152:AD211)),CORREL(ETL_Rtn!$C152:$C211,ETL_Rtn!AD152:AD211),"")</f>
        <v/>
      </c>
      <c r="AK201" s="85" t="str">
        <f ca="1">IF(ISNUMBER(CORREL(ETL_Rtn!$C152:$C211,ETL_Rtn!AE152:AE211)),CORREL(ETL_Rtn!$C152:$C211,ETL_Rtn!AE152:AE211),"")</f>
        <v/>
      </c>
      <c r="AL201" s="85" t="str">
        <f ca="1">IF(ISNUMBER(CORREL(ETL_Rtn!$C152:$C211,ETL_Rtn!AF152:AF211)),CORREL(ETL_Rtn!$C152:$C211,ETL_Rtn!AF152:AF211),"")</f>
        <v/>
      </c>
      <c r="AM201" s="85" t="str">
        <f ca="1">IF(ISNUMBER(CORREL(ETL_Rtn!$C152:$C211,ETL_Rtn!AG152:AG211)),CORREL(ETL_Rtn!$C152:$C211,ETL_Rtn!AG152:AG211),"")</f>
        <v/>
      </c>
      <c r="AN201" s="85" t="str">
        <f ca="1">IF(ISNUMBER(CORREL(ETL_Rtn!$C152:$C211,ETL_Rtn!AH152:AH211)),CORREL(ETL_Rtn!$C152:$C211,ETL_Rtn!AH152:AH211),"")</f>
        <v/>
      </c>
      <c r="AO201" s="85" t="str">
        <f ca="1">IF(ISNUMBER(CORREL(ETL_Rtn!$C152:$C211,ETL_Rtn!AI152:AI211)),CORREL(ETL_Rtn!$C152:$C211,ETL_Rtn!AI152:AI211),"")</f>
        <v/>
      </c>
      <c r="AP201" s="85" t="str">
        <f ca="1">IF(ISNUMBER(CORREL(ETL_Rtn!$C152:$C211,ETL_Rtn!AJ152:AJ211)),CORREL(ETL_Rtn!$C152:$C211,ETL_Rtn!AJ152:AJ211),"")</f>
        <v/>
      </c>
      <c r="AQ201" s="85" t="str">
        <f ca="1">IF(ISNUMBER(CORREL(ETL_Rtn!$C152:$C211,ETL_Rtn!AK152:AK211)),CORREL(ETL_Rtn!$C152:$C211,ETL_Rtn!AK152:AK211),"")</f>
        <v/>
      </c>
      <c r="AR201" s="85" t="str">
        <f ca="1">IF(ISNUMBER(CORREL(ETL_Rtn!$C152:$C211,ETL_Rtn!AL152:AL211)),CORREL(ETL_Rtn!$C152:$C211,ETL_Rtn!AL152:AL211),"")</f>
        <v/>
      </c>
      <c r="AS201" s="85" t="str">
        <f ca="1">IF(ISNUMBER(CORREL(ETL_Rtn!$C152:$C211,ETL_Rtn!AM152:AM211)),CORREL(ETL_Rtn!$C152:$C211,ETL_Rtn!AM152:AM211),"")</f>
        <v/>
      </c>
      <c r="AT201" s="85" t="str">
        <f ca="1">IF(ISNUMBER(CORREL(ETL_Rtn!$C152:$C211,ETL_Rtn!AN152:AN211)),CORREL(ETL_Rtn!$C152:$C211,ETL_Rtn!AN152:AN211),"")</f>
        <v/>
      </c>
      <c r="AU201" s="85" t="str">
        <f ca="1">IF(ISNUMBER(CORREL(ETL_Rtn!$C152:$C211,ETL_Rtn!AO152:AO211)),CORREL(ETL_Rtn!$C152:$C211,ETL_Rtn!AO152:AO211),"")</f>
        <v/>
      </c>
      <c r="AV201" s="85" t="str">
        <f ca="1">IF(ISNUMBER(CORREL(ETL_Rtn!$C152:$C211,ETL_Rtn!AP152:AP211)),CORREL(ETL_Rtn!$C152:$C211,ETL_Rtn!AP152:AP211),"")</f>
        <v/>
      </c>
      <c r="AW201" s="85" t="str">
        <f ca="1">IF(ISNUMBER(CORREL(ETL_Rtn!$C152:$C211,ETL_Rtn!AQ152:AQ211)),CORREL(ETL_Rtn!$C152:$C211,ETL_Rtn!AQ152:AQ211),"")</f>
        <v/>
      </c>
      <c r="AX201" s="85" t="str">
        <f ca="1">IF(ISNUMBER(CORREL(ETL_Rtn!$C152:$C211,ETL_Rtn!AR152:AR211)),CORREL(ETL_Rtn!$C152:$C211,ETL_Rtn!AR152:AR211),"")</f>
        <v/>
      </c>
      <c r="AY201" s="85" t="str">
        <f ca="1">IF(ISNUMBER(CORREL(ETL_Rtn!$C152:$C211,ETL_Rtn!AS152:AS211)),CORREL(ETL_Rtn!$C152:$C211,ETL_Rtn!AS152:AS211),"")</f>
        <v/>
      </c>
      <c r="AZ201" s="85" t="str">
        <f ca="1">IF(ISNUMBER(CORREL(ETL_Rtn!$C152:$C211,ETL_Rtn!AT152:AT211)),CORREL(ETL_Rtn!$C152:$C211,ETL_Rtn!AT152:AT211),"")</f>
        <v/>
      </c>
      <c r="BA201" s="85" t="str">
        <f ca="1">IF(ISNUMBER(CORREL(ETL_Rtn!$C152:$C211,ETL_Rtn!AU152:AU211)),CORREL(ETL_Rtn!$C152:$C211,ETL_Rtn!AU152:AU211),"")</f>
        <v/>
      </c>
      <c r="BB201" s="85" t="str">
        <f ca="1">IF(ISNUMBER(CORREL(ETL_Rtn!$C152:$C211,ETL_Rtn!AV152:AV211)),CORREL(ETL_Rtn!$C152:$C211,ETL_Rtn!AV152:AV211),"")</f>
        <v/>
      </c>
      <c r="BC201" s="85" t="str">
        <f ca="1">IF(ISNUMBER(CORREL(ETL_Rtn!$C152:$C211,ETL_Rtn!AW152:AW211)),CORREL(ETL_Rtn!$C152:$C211,ETL_Rtn!AW152:AW211),"")</f>
        <v/>
      </c>
      <c r="BD201" s="85" t="str">
        <f ca="1">IF(ISNUMBER(CORREL(ETL_Rtn!$C152:$C211,ETL_Rtn!AX152:AX211)),CORREL(ETL_Rtn!$C152:$C211,ETL_Rtn!AX152:AX211),"")</f>
        <v/>
      </c>
      <c r="BE201" s="85" t="str">
        <f ca="1">IF(ISNUMBER(CORREL(ETL_Rtn!$C152:$C211,ETL_Rtn!AY152:AY211)),CORREL(ETL_Rtn!$C152:$C211,ETL_Rtn!AY152:AY211),"")</f>
        <v/>
      </c>
      <c r="BF201" s="85" t="str">
        <f ca="1">IF(ISNUMBER(CORREL(ETL_Rtn!$C152:$C211,ETL_Rtn!AZ152:AZ211)),CORREL(ETL_Rtn!$C152:$C211,ETL_Rtn!AZ152:AZ211),"")</f>
        <v/>
      </c>
      <c r="BG201" s="85" t="str">
        <f ca="1">IF(ISNUMBER(CORREL(ETL_Rtn!$C152:$C211,ETL_Rtn!BA152:BA211)),CORREL(ETL_Rtn!$C152:$C211,ETL_Rtn!BA152:BA211),"")</f>
        <v/>
      </c>
      <c r="BH201" s="85" t="str">
        <f ca="1">IF(ISNUMBER(CORREL(ETL_Rtn!$C152:$C211,ETL_Rtn!BB152:BB211)),CORREL(ETL_Rtn!$C152:$C211,ETL_Rtn!BB152:BB211),"")</f>
        <v/>
      </c>
      <c r="BI201" s="85" t="str">
        <f ca="1">IF(ISNUMBER(CORREL(ETL_Rtn!$C152:$C211,ETL_Rtn!BC152:BC211)),CORREL(ETL_Rtn!$C152:$C211,ETL_Rtn!BC152:BC211),"")</f>
        <v/>
      </c>
      <c r="BJ201" s="85" t="str">
        <f ca="1">IF(ISNUMBER(CORREL(ETL_Rtn!$C152:$C211,ETL_Rtn!BD152:BD211)),CORREL(ETL_Rtn!$C152:$C211,ETL_Rtn!BD152:BD211),"")</f>
        <v/>
      </c>
      <c r="BK201" s="85" t="str">
        <f ca="1">IF(ISNUMBER(CORREL(ETL_Rtn!$C152:$C211,ETL_Rtn!BE152:BE211)),CORREL(ETL_Rtn!$C152:$C211,ETL_Rtn!BE152:BE211),"")</f>
        <v/>
      </c>
      <c r="BL201" s="85" t="str">
        <f ca="1">IF(ISNUMBER(CORREL(ETL_Rtn!$C152:$C211,ETL_Rtn!BF152:BF211)),CORREL(ETL_Rtn!$C152:$C211,ETL_Rtn!BF152:BF211),"")</f>
        <v/>
      </c>
      <c r="BM201" s="85" t="str">
        <f ca="1">IF(ISNUMBER(CORREL(ETL_Rtn!$C152:$C211,ETL_Rtn!BG152:BG211)),CORREL(ETL_Rtn!$C152:$C211,ETL_Rtn!BG152:BG211),"")</f>
        <v/>
      </c>
      <c r="BN201" s="85" t="str">
        <f ca="1">IF(ISNUMBER(CORREL(ETL_Rtn!$C152:$C211,ETL_Rtn!BH152:BH211)),CORREL(ETL_Rtn!$C152:$C211,ETL_Rtn!BH152:BH211),"")</f>
        <v/>
      </c>
      <c r="BO201" s="85" t="str">
        <f ca="1">IF(ISNUMBER(CORREL(ETL_Rtn!$C152:$C211,ETL_Rtn!BI152:BI211)),CORREL(ETL_Rtn!$C152:$C211,ETL_Rtn!BI152:BI211),"")</f>
        <v/>
      </c>
      <c r="BP201" s="85" t="str">
        <f ca="1">IF(ISNUMBER(CORREL(ETL_Rtn!$C152:$C211,ETL_Rtn!BJ152:BJ211)),CORREL(ETL_Rtn!$C152:$C211,ETL_Rtn!BJ152:BJ211),"")</f>
        <v/>
      </c>
      <c r="BQ201" s="85" t="str">
        <f ca="1">IF(ISNUMBER(CORREL(ETL_Rtn!$C152:$C211,ETL_Rtn!BK152:BK211)),CORREL(ETL_Rtn!$C152:$C211,ETL_Rtn!BK152:BK211),"")</f>
        <v/>
      </c>
      <c r="BR201" s="85" t="str">
        <f ca="1">IF(ISNUMBER(CORREL(ETL_Rtn!$C152:$C211,ETL_Rtn!BL152:BL211)),CORREL(ETL_Rtn!$C152:$C211,ETL_Rtn!BL152:BL211),"")</f>
        <v/>
      </c>
      <c r="BS201" s="85" t="str">
        <f ca="1">IF(ISNUMBER(CORREL(ETL_Rtn!$C152:$C211,ETL_Rtn!BM152:BM211)),CORREL(ETL_Rtn!$C152:$C211,ETL_Rtn!BM152:BM211),"")</f>
        <v/>
      </c>
      <c r="BT201" s="85" t="str">
        <f ca="1">IF(ISNUMBER(CORREL(ETL_Rtn!$C152:$C211,ETL_Rtn!BN152:BN211)),CORREL(ETL_Rtn!$C152:$C211,ETL_Rtn!BN152:BN211),"")</f>
        <v/>
      </c>
      <c r="BU201" s="85" t="str">
        <f ca="1">IF(ISNUMBER(CORREL(ETL_Rtn!$C152:$C211,ETL_Rtn!BO152:BO211)),CORREL(ETL_Rtn!$C152:$C211,ETL_Rtn!BO152:BO211),"")</f>
        <v/>
      </c>
      <c r="BV201" s="85" t="str">
        <f ca="1">IF(ISNUMBER(CORREL(ETL_Rtn!$C152:$C211,ETL_Rtn!BP152:BP211)),CORREL(ETL_Rtn!$C152:$C211,ETL_Rtn!BP152:BP211),"")</f>
        <v/>
      </c>
      <c r="BW201" s="85" t="str">
        <f ca="1">IF(ISNUMBER(CORREL(ETL_Rtn!$C152:$C211,ETL_Rtn!BQ152:BQ211)),CORREL(ETL_Rtn!$C152:$C211,ETL_Rtn!BQ152:BQ211),"")</f>
        <v/>
      </c>
      <c r="BY201" s="85" t="str">
        <f ca="1">VLOOKUP($E201,ETL_Price!$B$5:$CB$187,Main!BY$51,0)</f>
        <v/>
      </c>
      <c r="BZ201" s="85" t="str">
        <f ca="1">VLOOKUP($E201,ETL_Price!$B$5:$CB$187,Main!BZ$51,0)</f>
        <v/>
      </c>
      <c r="CA201" s="85" t="str">
        <f ca="1">VLOOKUP($E201,ETL_Price!$B$5:$CB$187,Main!CA$51,0)</f>
        <v/>
      </c>
      <c r="CB201" s="85" t="str">
        <f ca="1">VLOOKUP($E201,ETL_Price!$B$5:$CB$187,Main!CB$51,0)</f>
        <v/>
      </c>
      <c r="CC201" s="85" t="str">
        <f ca="1">VLOOKUP($E201,ETL_Price!$B$5:$CB$187,Main!CC$51,0)</f>
        <v/>
      </c>
      <c r="CD201" s="85" t="str">
        <f ca="1">VLOOKUP($E201,ETL_Price!$B$5:$CB$187,Main!CD$51,0)</f>
        <v/>
      </c>
      <c r="CE201" s="85" t="str">
        <f ca="1">VLOOKUP($E201,ETL_Price!$B$5:$CB$187,Main!CE$51,0)</f>
        <v/>
      </c>
      <c r="CF201" s="85" t="str">
        <f ca="1">VLOOKUP($E201,ETL_Price!$B$5:$CB$187,Main!CF$51,0)</f>
        <v/>
      </c>
      <c r="CG201" s="85" t="str">
        <f ca="1">VLOOKUP($E201,ETL_Price!$B$5:$CB$187,Main!CG$51,0)</f>
        <v/>
      </c>
      <c r="CH201" s="85" t="str">
        <f ca="1">VLOOKUP($E201,ETL_Price!$B$5:$CB$187,Main!CH$51,0)</f>
        <v/>
      </c>
      <c r="CI201" s="85" t="str">
        <f ca="1">VLOOKUP($E201,ETL_Price!$B$5:$CB$187,Main!CI$51,0)</f>
        <v/>
      </c>
      <c r="CJ201" s="85" t="str">
        <f ca="1">VLOOKUP($E201,ETL_Price!$B$5:$CB$187,Main!CJ$51,0)</f>
        <v/>
      </c>
      <c r="CK201" s="85" t="str">
        <f ca="1">VLOOKUP($E201,ETL_Price!$B$5:$CB$187,Main!CK$51,0)</f>
        <v/>
      </c>
      <c r="CL201" s="85" t="str">
        <f ca="1">VLOOKUP($E201,ETL_Price!$B$5:$CB$187,Main!CL$51,0)</f>
        <v/>
      </c>
      <c r="CM201" s="85" t="str">
        <f ca="1">VLOOKUP($E201,ETL_Price!$B$5:$CB$187,Main!CM$51,0)</f>
        <v/>
      </c>
      <c r="CN201" s="85" t="str">
        <f ca="1">VLOOKUP($E201,ETL_Price!$B$5:$CB$187,Main!CN$51,0)</f>
        <v/>
      </c>
      <c r="CO201" s="85" t="str">
        <f ca="1">VLOOKUP($E201,ETL_Price!$B$5:$CB$187,Main!CO$51,0)</f>
        <v/>
      </c>
      <c r="CP201" s="85" t="str">
        <f ca="1">VLOOKUP($E201,ETL_Price!$B$5:$CB$187,Main!CP$51,0)</f>
        <v/>
      </c>
      <c r="CQ201" s="85" t="str">
        <f ca="1">VLOOKUP($E201,ETL_Price!$B$5:$CB$187,Main!CQ$51,0)</f>
        <v/>
      </c>
      <c r="CR201" s="85" t="str">
        <f ca="1">VLOOKUP($E201,ETL_Price!$B$5:$CB$187,Main!CR$51,0)</f>
        <v/>
      </c>
      <c r="CS201" s="85" t="str">
        <f ca="1">VLOOKUP($E201,ETL_Price!$B$5:$CB$187,Main!CS$51,0)</f>
        <v/>
      </c>
      <c r="CT201" s="85" t="str">
        <f ca="1">VLOOKUP($E201,ETL_Price!$B$5:$CB$187,Main!CT$51,0)</f>
        <v/>
      </c>
      <c r="CU201" s="85" t="str">
        <f ca="1">VLOOKUP($E201,ETL_Price!$B$5:$CB$187,Main!CU$51,0)</f>
        <v/>
      </c>
      <c r="CV201" s="85" t="str">
        <f ca="1">VLOOKUP($E201,ETL_Price!$B$5:$CB$187,Main!CV$51,0)</f>
        <v/>
      </c>
      <c r="CW201" s="85" t="str">
        <f ca="1">VLOOKUP($E201,ETL_Price!$B$5:$CB$187,Main!CW$51,0)</f>
        <v/>
      </c>
      <c r="CX201" s="85" t="str">
        <f ca="1">VLOOKUP($E201,ETL_Price!$B$5:$CB$187,Main!CX$51,0)</f>
        <v/>
      </c>
      <c r="CY201" s="85" t="str">
        <f ca="1">VLOOKUP($E201,ETL_Price!$B$5:$CB$187,Main!CY$51,0)</f>
        <v/>
      </c>
      <c r="CZ201" s="85" t="str">
        <f ca="1">VLOOKUP($E201,ETL_Price!$B$5:$CB$187,Main!CZ$51,0)</f>
        <v/>
      </c>
      <c r="DA201" s="85" t="str">
        <f ca="1">VLOOKUP($E201,ETL_Price!$B$5:$CB$187,Main!DA$51,0)</f>
        <v/>
      </c>
      <c r="DB201" s="85" t="str">
        <f ca="1">VLOOKUP($E201,ETL_Price!$B$5:$CB$187,Main!DB$51,0)</f>
        <v/>
      </c>
      <c r="DC201" s="85" t="str">
        <f ca="1">VLOOKUP($E201,ETL_Price!$B$5:$CB$187,Main!DC$51,0)</f>
        <v/>
      </c>
      <c r="DD201" s="85" t="str">
        <f ca="1">VLOOKUP($E201,ETL_Price!$B$5:$CB$187,Main!DD$51,0)</f>
        <v/>
      </c>
      <c r="DE201" s="85" t="str">
        <f ca="1">VLOOKUP($E201,ETL_Price!$B$5:$CB$187,Main!DE$51,0)</f>
        <v/>
      </c>
      <c r="DF201" s="85" t="str">
        <f ca="1">VLOOKUP($E201,ETL_Price!$B$5:$CB$187,Main!DF$51,0)</f>
        <v/>
      </c>
      <c r="DG201" s="85" t="str">
        <f ca="1">VLOOKUP($E201,ETL_Price!$B$5:$CB$187,Main!DG$51,0)</f>
        <v/>
      </c>
      <c r="DH201" s="85" t="str">
        <f ca="1">VLOOKUP($E201,ETL_Price!$B$5:$CB$187,Main!DH$51,0)</f>
        <v/>
      </c>
      <c r="DI201" s="85" t="str">
        <f ca="1">VLOOKUP($E201,ETL_Price!$B$5:$CB$187,Main!DI$51,0)</f>
        <v/>
      </c>
      <c r="DJ201" s="85" t="str">
        <f ca="1">VLOOKUP($E201,ETL_Price!$B$5:$CB$187,Main!DJ$51,0)</f>
        <v/>
      </c>
      <c r="DK201" s="85" t="str">
        <f ca="1">VLOOKUP($E201,ETL_Price!$B$5:$CB$187,Main!DK$51,0)</f>
        <v/>
      </c>
      <c r="DL201" s="85" t="str">
        <f ca="1">VLOOKUP($E201,ETL_Price!$B$5:$CB$187,Main!DL$51,0)</f>
        <v/>
      </c>
      <c r="DM201" s="85" t="str">
        <f ca="1">VLOOKUP($E201,ETL_Price!$B$5:$CB$187,Main!DM$51,0)</f>
        <v/>
      </c>
      <c r="DN201" s="85" t="str">
        <f ca="1">VLOOKUP($E201,ETL_Price!$B$5:$CB$187,Main!DN$51,0)</f>
        <v/>
      </c>
      <c r="DO201" s="85" t="str">
        <f ca="1">VLOOKUP($E201,ETL_Price!$B$5:$CB$187,Main!DO$51,0)</f>
        <v/>
      </c>
      <c r="DP201" s="85" t="str">
        <f ca="1">VLOOKUP($E201,ETL_Price!$B$5:$CB$187,Main!DP$51,0)</f>
        <v/>
      </c>
      <c r="DQ201" s="85" t="str">
        <f ca="1">VLOOKUP($E201,ETL_Price!$B$5:$CB$187,Main!DQ$51,0)</f>
        <v/>
      </c>
      <c r="DR201" s="85" t="str">
        <f ca="1">VLOOKUP($E201,ETL_Price!$B$5:$CB$187,Main!DR$51,0)</f>
        <v/>
      </c>
      <c r="DS201" s="85" t="str">
        <f ca="1">VLOOKUP($E201,ETL_Price!$B$5:$CB$187,Main!DS$51,0)</f>
        <v/>
      </c>
      <c r="DT201" s="85" t="str">
        <f ca="1">VLOOKUP($E201,ETL_Price!$B$5:$CB$187,Main!DT$51,0)</f>
        <v/>
      </c>
      <c r="DU201" s="85" t="str">
        <f ca="1">VLOOKUP($E201,ETL_Price!$B$5:$CB$187,Main!DU$51,0)</f>
        <v/>
      </c>
      <c r="DV201" s="85" t="str">
        <f ca="1">VLOOKUP($E201,ETL_Price!$B$5:$CB$187,Main!DV$51,0)</f>
        <v/>
      </c>
      <c r="DW201" s="85" t="str">
        <f ca="1">VLOOKUP($E201,ETL_Price!$B$5:$CB$187,Main!DW$51,0)</f>
        <v/>
      </c>
      <c r="DX201" s="85" t="str">
        <f ca="1">VLOOKUP($E201,ETL_Price!$B$5:$CB$187,Main!DX$51,0)</f>
        <v/>
      </c>
      <c r="DY201" s="85" t="str">
        <f ca="1">VLOOKUP($E201,ETL_Price!$B$5:$CB$187,Main!DY$51,0)</f>
        <v/>
      </c>
      <c r="DZ201" s="85" t="str">
        <f ca="1">VLOOKUP($E201,ETL_Price!$B$5:$CB$187,Main!DZ$51,0)</f>
        <v/>
      </c>
      <c r="EA201" s="85" t="str">
        <f ca="1">VLOOKUP($E201,ETL_Price!$B$5:$CB$187,Main!EA$51,0)</f>
        <v/>
      </c>
      <c r="EB201" s="85" t="str">
        <f ca="1">VLOOKUP($E201,ETL_Price!$B$5:$CB$187,Main!EB$51,0)</f>
        <v/>
      </c>
      <c r="EC201" s="85" t="str">
        <f ca="1">VLOOKUP($E201,ETL_Price!$B$5:$CB$187,Main!EC$51,0)</f>
        <v/>
      </c>
      <c r="ED201" s="85" t="str">
        <f ca="1">VLOOKUP($E201,ETL_Price!$B$5:$CB$187,Main!ED$51,0)</f>
        <v/>
      </c>
      <c r="EE201" s="85" t="str">
        <f ca="1">VLOOKUP($E201,ETL_Price!$B$5:$CB$187,Main!EE$51,0)</f>
        <v/>
      </c>
      <c r="EF201" s="85" t="str">
        <f ca="1">VLOOKUP($E201,ETL_Price!$B$5:$CB$187,Main!EF$51,0)</f>
        <v/>
      </c>
      <c r="EG201" s="85" t="str">
        <f ca="1">VLOOKUP($E201,ETL_Price!$B$5:$CB$187,Main!EG$51,0)</f>
        <v/>
      </c>
      <c r="EH201" s="85" t="str">
        <f ca="1">VLOOKUP($E201,ETL_Price!$B$5:$CB$187,Main!EH$51,0)</f>
        <v/>
      </c>
      <c r="EI201" s="85" t="str">
        <f ca="1">VLOOKUP($E201,ETL_Price!$B$5:$CB$187,Main!EI$51,0)</f>
        <v/>
      </c>
      <c r="EJ201" s="85" t="str">
        <f ca="1">VLOOKUP($E201,ETL_Price!$B$5:$CB$187,Main!EJ$51,0)</f>
        <v/>
      </c>
      <c r="EK201" s="85" t="str">
        <f ca="1">VLOOKUP($E201,ETL_Price!$B$5:$CB$187,Main!EK$51,0)</f>
        <v/>
      </c>
    </row>
    <row r="202" spans="5:141">
      <c r="E202" s="119" t="str">
        <f>IF(ISNUMBER(Equities!$C154),Equities!B154,"")</f>
        <v/>
      </c>
      <c r="F202" s="120" t="str">
        <f ca="1">IF(ISNUMBER(OFFSET(INDIRECT($F$50),Main!$D202,1)),OFFSET(INDIRECT($F$50),Main!$D202,1)/100,"")</f>
        <v/>
      </c>
      <c r="G202" s="120" t="str">
        <f ca="1">IF(ISNUMBER(VLOOKUP($E202,ETL_Price!$B$5:$DV$187,G$50,0)),VLOOKUP($E202,ETL_Price!$B$5:$DV$187,G$50,0)/100,"")</f>
        <v/>
      </c>
      <c r="H202" s="120" t="str">
        <f ca="1">IF(ISNUMBER(VLOOKUP($E202,ETL_Price!$B$5:$DV$187,H$50,0)),VLOOKUP($E202,ETL_Price!$B$5:$DV$187,H$50,0)/100,"")</f>
        <v/>
      </c>
      <c r="I202" s="120" t="str">
        <f ca="1">IF(ISNUMBER(VLOOKUP($E202,ETL_Price!$B$5:$DV$187,I$50,0)),VLOOKUP($E202,ETL_Price!$B$5:$DV$187,I$50,0)/100,"")</f>
        <v/>
      </c>
      <c r="K202" s="85" t="str">
        <f ca="1">IF(ISNUMBER(CORREL(ETL_Rtn!$C153:$C212,ETL_Rtn!E153:E212)),CORREL(ETL_Rtn!$C153:$C212,ETL_Rtn!E153:E212),"")</f>
        <v/>
      </c>
      <c r="L202" s="85" t="str">
        <f ca="1">IF(ISNUMBER(CORREL(ETL_Rtn!$C153:$C212,ETL_Rtn!F153:F212)),CORREL(ETL_Rtn!$C153:$C212,ETL_Rtn!F153:F212),"")</f>
        <v/>
      </c>
      <c r="M202" s="85" t="str">
        <f ca="1">IF(ISNUMBER(CORREL(ETL_Rtn!$C153:$C212,ETL_Rtn!G153:G212)),CORREL(ETL_Rtn!$C153:$C212,ETL_Rtn!G153:G212),"")</f>
        <v/>
      </c>
      <c r="N202" s="85" t="str">
        <f ca="1">IF(ISNUMBER(CORREL(ETL_Rtn!$C153:$C212,ETL_Rtn!H153:H212)),CORREL(ETL_Rtn!$C153:$C212,ETL_Rtn!H153:H212),"")</f>
        <v/>
      </c>
      <c r="O202" s="85" t="str">
        <f ca="1">IF(ISNUMBER(CORREL(ETL_Rtn!$C153:$C212,ETL_Rtn!I153:I212)),CORREL(ETL_Rtn!$C153:$C212,ETL_Rtn!I153:I212),"")</f>
        <v/>
      </c>
      <c r="P202" s="85" t="str">
        <f ca="1">IF(ISNUMBER(CORREL(ETL_Rtn!$C153:$C212,ETL_Rtn!J153:J212)),CORREL(ETL_Rtn!$C153:$C212,ETL_Rtn!J153:J212),"")</f>
        <v/>
      </c>
      <c r="Q202" s="85" t="str">
        <f ca="1">IF(ISNUMBER(CORREL(ETL_Rtn!$C153:$C212,ETL_Rtn!K153:K212)),CORREL(ETL_Rtn!$C153:$C212,ETL_Rtn!K153:K212),"")</f>
        <v/>
      </c>
      <c r="R202" s="85" t="str">
        <f ca="1">IF(ISNUMBER(CORREL(ETL_Rtn!$C153:$C212,ETL_Rtn!L153:L212)),CORREL(ETL_Rtn!$C153:$C212,ETL_Rtn!L153:L212),"")</f>
        <v/>
      </c>
      <c r="S202" s="85" t="str">
        <f ca="1">IF(ISNUMBER(CORREL(ETL_Rtn!$C153:$C212,ETL_Rtn!M153:M212)),CORREL(ETL_Rtn!$C153:$C212,ETL_Rtn!M153:M212),"")</f>
        <v/>
      </c>
      <c r="T202" s="85" t="str">
        <f ca="1">IF(ISNUMBER(CORREL(ETL_Rtn!$C153:$C212,ETL_Rtn!N153:N212)),CORREL(ETL_Rtn!$C153:$C212,ETL_Rtn!N153:N212),"")</f>
        <v/>
      </c>
      <c r="U202" s="85" t="str">
        <f ca="1">IF(ISNUMBER(CORREL(ETL_Rtn!$C153:$C212,ETL_Rtn!O153:O212)),CORREL(ETL_Rtn!$C153:$C212,ETL_Rtn!O153:O212),"")</f>
        <v/>
      </c>
      <c r="V202" s="85" t="str">
        <f ca="1">IF(ISNUMBER(CORREL(ETL_Rtn!$C153:$C212,ETL_Rtn!P153:P212)),CORREL(ETL_Rtn!$C153:$C212,ETL_Rtn!P153:P212),"")</f>
        <v/>
      </c>
      <c r="W202" s="85" t="str">
        <f ca="1">IF(ISNUMBER(CORREL(ETL_Rtn!$C153:$C212,ETL_Rtn!Q153:Q212)),CORREL(ETL_Rtn!$C153:$C212,ETL_Rtn!Q153:Q212),"")</f>
        <v/>
      </c>
      <c r="X202" s="85" t="str">
        <f ca="1">IF(ISNUMBER(CORREL(ETL_Rtn!$C153:$C212,ETL_Rtn!R153:R212)),CORREL(ETL_Rtn!$C153:$C212,ETL_Rtn!R153:R212),"")</f>
        <v/>
      </c>
      <c r="Y202" s="85" t="str">
        <f ca="1">IF(ISNUMBER(CORREL(ETL_Rtn!$C153:$C212,ETL_Rtn!S153:S212)),CORREL(ETL_Rtn!$C153:$C212,ETL_Rtn!S153:S212),"")</f>
        <v/>
      </c>
      <c r="Z202" s="85" t="str">
        <f ca="1">IF(ISNUMBER(CORREL(ETL_Rtn!$C153:$C212,ETL_Rtn!T153:T212)),CORREL(ETL_Rtn!$C153:$C212,ETL_Rtn!T153:T212),"")</f>
        <v/>
      </c>
      <c r="AA202" s="85" t="str">
        <f ca="1">IF(ISNUMBER(CORREL(ETL_Rtn!$C153:$C212,ETL_Rtn!U153:U212)),CORREL(ETL_Rtn!$C153:$C212,ETL_Rtn!U153:U212),"")</f>
        <v/>
      </c>
      <c r="AB202" s="85" t="str">
        <f ca="1">IF(ISNUMBER(CORREL(ETL_Rtn!$C153:$C212,ETL_Rtn!V153:V212)),CORREL(ETL_Rtn!$C153:$C212,ETL_Rtn!V153:V212),"")</f>
        <v/>
      </c>
      <c r="AC202" s="85" t="str">
        <f ca="1">IF(ISNUMBER(CORREL(ETL_Rtn!$C153:$C212,ETL_Rtn!W153:W212)),CORREL(ETL_Rtn!$C153:$C212,ETL_Rtn!W153:W212),"")</f>
        <v/>
      </c>
      <c r="AD202" s="85" t="str">
        <f ca="1">IF(ISNUMBER(CORREL(ETL_Rtn!$C153:$C212,ETL_Rtn!X153:X212)),CORREL(ETL_Rtn!$C153:$C212,ETL_Rtn!X153:X212),"")</f>
        <v/>
      </c>
      <c r="AE202" s="85" t="str">
        <f ca="1">IF(ISNUMBER(CORREL(ETL_Rtn!$C153:$C212,ETL_Rtn!Y153:Y212)),CORREL(ETL_Rtn!$C153:$C212,ETL_Rtn!Y153:Y212),"")</f>
        <v/>
      </c>
      <c r="AF202" s="85" t="str">
        <f ca="1">IF(ISNUMBER(CORREL(ETL_Rtn!$C153:$C212,ETL_Rtn!Z153:Z212)),CORREL(ETL_Rtn!$C153:$C212,ETL_Rtn!Z153:Z212),"")</f>
        <v/>
      </c>
      <c r="AG202" s="85" t="str">
        <f ca="1">IF(ISNUMBER(CORREL(ETL_Rtn!$C153:$C212,ETL_Rtn!AA153:AA212)),CORREL(ETL_Rtn!$C153:$C212,ETL_Rtn!AA153:AA212),"")</f>
        <v/>
      </c>
      <c r="AH202" s="85" t="str">
        <f ca="1">IF(ISNUMBER(CORREL(ETL_Rtn!$C153:$C212,ETL_Rtn!AB153:AB212)),CORREL(ETL_Rtn!$C153:$C212,ETL_Rtn!AB153:AB212),"")</f>
        <v/>
      </c>
      <c r="AI202" s="85" t="str">
        <f ca="1">IF(ISNUMBER(CORREL(ETL_Rtn!$C153:$C212,ETL_Rtn!AC153:AC212)),CORREL(ETL_Rtn!$C153:$C212,ETL_Rtn!AC153:AC212),"")</f>
        <v/>
      </c>
      <c r="AJ202" s="85" t="str">
        <f ca="1">IF(ISNUMBER(CORREL(ETL_Rtn!$C153:$C212,ETL_Rtn!AD153:AD212)),CORREL(ETL_Rtn!$C153:$C212,ETL_Rtn!AD153:AD212),"")</f>
        <v/>
      </c>
      <c r="AK202" s="85" t="str">
        <f ca="1">IF(ISNUMBER(CORREL(ETL_Rtn!$C153:$C212,ETL_Rtn!AE153:AE212)),CORREL(ETL_Rtn!$C153:$C212,ETL_Rtn!AE153:AE212),"")</f>
        <v/>
      </c>
      <c r="AL202" s="85" t="str">
        <f ca="1">IF(ISNUMBER(CORREL(ETL_Rtn!$C153:$C212,ETL_Rtn!AF153:AF212)),CORREL(ETL_Rtn!$C153:$C212,ETL_Rtn!AF153:AF212),"")</f>
        <v/>
      </c>
      <c r="AM202" s="85" t="str">
        <f ca="1">IF(ISNUMBER(CORREL(ETL_Rtn!$C153:$C212,ETL_Rtn!AG153:AG212)),CORREL(ETL_Rtn!$C153:$C212,ETL_Rtn!AG153:AG212),"")</f>
        <v/>
      </c>
      <c r="AN202" s="85" t="str">
        <f ca="1">IF(ISNUMBER(CORREL(ETL_Rtn!$C153:$C212,ETL_Rtn!AH153:AH212)),CORREL(ETL_Rtn!$C153:$C212,ETL_Rtn!AH153:AH212),"")</f>
        <v/>
      </c>
      <c r="AO202" s="85" t="str">
        <f ca="1">IF(ISNUMBER(CORREL(ETL_Rtn!$C153:$C212,ETL_Rtn!AI153:AI212)),CORREL(ETL_Rtn!$C153:$C212,ETL_Rtn!AI153:AI212),"")</f>
        <v/>
      </c>
      <c r="AP202" s="85" t="str">
        <f ca="1">IF(ISNUMBER(CORREL(ETL_Rtn!$C153:$C212,ETL_Rtn!AJ153:AJ212)),CORREL(ETL_Rtn!$C153:$C212,ETL_Rtn!AJ153:AJ212),"")</f>
        <v/>
      </c>
      <c r="AQ202" s="85" t="str">
        <f ca="1">IF(ISNUMBER(CORREL(ETL_Rtn!$C153:$C212,ETL_Rtn!AK153:AK212)),CORREL(ETL_Rtn!$C153:$C212,ETL_Rtn!AK153:AK212),"")</f>
        <v/>
      </c>
      <c r="AR202" s="85" t="str">
        <f ca="1">IF(ISNUMBER(CORREL(ETL_Rtn!$C153:$C212,ETL_Rtn!AL153:AL212)),CORREL(ETL_Rtn!$C153:$C212,ETL_Rtn!AL153:AL212),"")</f>
        <v/>
      </c>
      <c r="AS202" s="85" t="str">
        <f ca="1">IF(ISNUMBER(CORREL(ETL_Rtn!$C153:$C212,ETL_Rtn!AM153:AM212)),CORREL(ETL_Rtn!$C153:$C212,ETL_Rtn!AM153:AM212),"")</f>
        <v/>
      </c>
      <c r="AT202" s="85" t="str">
        <f ca="1">IF(ISNUMBER(CORREL(ETL_Rtn!$C153:$C212,ETL_Rtn!AN153:AN212)),CORREL(ETL_Rtn!$C153:$C212,ETL_Rtn!AN153:AN212),"")</f>
        <v/>
      </c>
      <c r="AU202" s="85" t="str">
        <f ca="1">IF(ISNUMBER(CORREL(ETL_Rtn!$C153:$C212,ETL_Rtn!AO153:AO212)),CORREL(ETL_Rtn!$C153:$C212,ETL_Rtn!AO153:AO212),"")</f>
        <v/>
      </c>
      <c r="AV202" s="85" t="str">
        <f ca="1">IF(ISNUMBER(CORREL(ETL_Rtn!$C153:$C212,ETL_Rtn!AP153:AP212)),CORREL(ETL_Rtn!$C153:$C212,ETL_Rtn!AP153:AP212),"")</f>
        <v/>
      </c>
      <c r="AW202" s="85" t="str">
        <f ca="1">IF(ISNUMBER(CORREL(ETL_Rtn!$C153:$C212,ETL_Rtn!AQ153:AQ212)),CORREL(ETL_Rtn!$C153:$C212,ETL_Rtn!AQ153:AQ212),"")</f>
        <v/>
      </c>
      <c r="AX202" s="85" t="str">
        <f ca="1">IF(ISNUMBER(CORREL(ETL_Rtn!$C153:$C212,ETL_Rtn!AR153:AR212)),CORREL(ETL_Rtn!$C153:$C212,ETL_Rtn!AR153:AR212),"")</f>
        <v/>
      </c>
      <c r="AY202" s="85" t="str">
        <f ca="1">IF(ISNUMBER(CORREL(ETL_Rtn!$C153:$C212,ETL_Rtn!AS153:AS212)),CORREL(ETL_Rtn!$C153:$C212,ETL_Rtn!AS153:AS212),"")</f>
        <v/>
      </c>
      <c r="AZ202" s="85" t="str">
        <f ca="1">IF(ISNUMBER(CORREL(ETL_Rtn!$C153:$C212,ETL_Rtn!AT153:AT212)),CORREL(ETL_Rtn!$C153:$C212,ETL_Rtn!AT153:AT212),"")</f>
        <v/>
      </c>
      <c r="BA202" s="85" t="str">
        <f ca="1">IF(ISNUMBER(CORREL(ETL_Rtn!$C153:$C212,ETL_Rtn!AU153:AU212)),CORREL(ETL_Rtn!$C153:$C212,ETL_Rtn!AU153:AU212),"")</f>
        <v/>
      </c>
      <c r="BB202" s="85" t="str">
        <f ca="1">IF(ISNUMBER(CORREL(ETL_Rtn!$C153:$C212,ETL_Rtn!AV153:AV212)),CORREL(ETL_Rtn!$C153:$C212,ETL_Rtn!AV153:AV212),"")</f>
        <v/>
      </c>
      <c r="BC202" s="85" t="str">
        <f ca="1">IF(ISNUMBER(CORREL(ETL_Rtn!$C153:$C212,ETL_Rtn!AW153:AW212)),CORREL(ETL_Rtn!$C153:$C212,ETL_Rtn!AW153:AW212),"")</f>
        <v/>
      </c>
      <c r="BD202" s="85" t="str">
        <f ca="1">IF(ISNUMBER(CORREL(ETL_Rtn!$C153:$C212,ETL_Rtn!AX153:AX212)),CORREL(ETL_Rtn!$C153:$C212,ETL_Rtn!AX153:AX212),"")</f>
        <v/>
      </c>
      <c r="BE202" s="85" t="str">
        <f ca="1">IF(ISNUMBER(CORREL(ETL_Rtn!$C153:$C212,ETL_Rtn!AY153:AY212)),CORREL(ETL_Rtn!$C153:$C212,ETL_Rtn!AY153:AY212),"")</f>
        <v/>
      </c>
      <c r="BF202" s="85" t="str">
        <f ca="1">IF(ISNUMBER(CORREL(ETL_Rtn!$C153:$C212,ETL_Rtn!AZ153:AZ212)),CORREL(ETL_Rtn!$C153:$C212,ETL_Rtn!AZ153:AZ212),"")</f>
        <v/>
      </c>
      <c r="BG202" s="85" t="str">
        <f ca="1">IF(ISNUMBER(CORREL(ETL_Rtn!$C153:$C212,ETL_Rtn!BA153:BA212)),CORREL(ETL_Rtn!$C153:$C212,ETL_Rtn!BA153:BA212),"")</f>
        <v/>
      </c>
      <c r="BH202" s="85" t="str">
        <f ca="1">IF(ISNUMBER(CORREL(ETL_Rtn!$C153:$C212,ETL_Rtn!BB153:BB212)),CORREL(ETL_Rtn!$C153:$C212,ETL_Rtn!BB153:BB212),"")</f>
        <v/>
      </c>
      <c r="BI202" s="85" t="str">
        <f ca="1">IF(ISNUMBER(CORREL(ETL_Rtn!$C153:$C212,ETL_Rtn!BC153:BC212)),CORREL(ETL_Rtn!$C153:$C212,ETL_Rtn!BC153:BC212),"")</f>
        <v/>
      </c>
      <c r="BJ202" s="85" t="str">
        <f ca="1">IF(ISNUMBER(CORREL(ETL_Rtn!$C153:$C212,ETL_Rtn!BD153:BD212)),CORREL(ETL_Rtn!$C153:$C212,ETL_Rtn!BD153:BD212),"")</f>
        <v/>
      </c>
      <c r="BK202" s="85" t="str">
        <f ca="1">IF(ISNUMBER(CORREL(ETL_Rtn!$C153:$C212,ETL_Rtn!BE153:BE212)),CORREL(ETL_Rtn!$C153:$C212,ETL_Rtn!BE153:BE212),"")</f>
        <v/>
      </c>
      <c r="BL202" s="85" t="str">
        <f ca="1">IF(ISNUMBER(CORREL(ETL_Rtn!$C153:$C212,ETL_Rtn!BF153:BF212)),CORREL(ETL_Rtn!$C153:$C212,ETL_Rtn!BF153:BF212),"")</f>
        <v/>
      </c>
      <c r="BM202" s="85" t="str">
        <f ca="1">IF(ISNUMBER(CORREL(ETL_Rtn!$C153:$C212,ETL_Rtn!BG153:BG212)),CORREL(ETL_Rtn!$C153:$C212,ETL_Rtn!BG153:BG212),"")</f>
        <v/>
      </c>
      <c r="BN202" s="85" t="str">
        <f ca="1">IF(ISNUMBER(CORREL(ETL_Rtn!$C153:$C212,ETL_Rtn!BH153:BH212)),CORREL(ETL_Rtn!$C153:$C212,ETL_Rtn!BH153:BH212),"")</f>
        <v/>
      </c>
      <c r="BO202" s="85" t="str">
        <f ca="1">IF(ISNUMBER(CORREL(ETL_Rtn!$C153:$C212,ETL_Rtn!BI153:BI212)),CORREL(ETL_Rtn!$C153:$C212,ETL_Rtn!BI153:BI212),"")</f>
        <v/>
      </c>
      <c r="BP202" s="85" t="str">
        <f ca="1">IF(ISNUMBER(CORREL(ETL_Rtn!$C153:$C212,ETL_Rtn!BJ153:BJ212)),CORREL(ETL_Rtn!$C153:$C212,ETL_Rtn!BJ153:BJ212),"")</f>
        <v/>
      </c>
      <c r="BQ202" s="85" t="str">
        <f ca="1">IF(ISNUMBER(CORREL(ETL_Rtn!$C153:$C212,ETL_Rtn!BK153:BK212)),CORREL(ETL_Rtn!$C153:$C212,ETL_Rtn!BK153:BK212),"")</f>
        <v/>
      </c>
      <c r="BR202" s="85" t="str">
        <f ca="1">IF(ISNUMBER(CORREL(ETL_Rtn!$C153:$C212,ETL_Rtn!BL153:BL212)),CORREL(ETL_Rtn!$C153:$C212,ETL_Rtn!BL153:BL212),"")</f>
        <v/>
      </c>
      <c r="BS202" s="85" t="str">
        <f ca="1">IF(ISNUMBER(CORREL(ETL_Rtn!$C153:$C212,ETL_Rtn!BM153:BM212)),CORREL(ETL_Rtn!$C153:$C212,ETL_Rtn!BM153:BM212),"")</f>
        <v/>
      </c>
      <c r="BT202" s="85" t="str">
        <f ca="1">IF(ISNUMBER(CORREL(ETL_Rtn!$C153:$C212,ETL_Rtn!BN153:BN212)),CORREL(ETL_Rtn!$C153:$C212,ETL_Rtn!BN153:BN212),"")</f>
        <v/>
      </c>
      <c r="BU202" s="85" t="str">
        <f ca="1">IF(ISNUMBER(CORREL(ETL_Rtn!$C153:$C212,ETL_Rtn!BO153:BO212)),CORREL(ETL_Rtn!$C153:$C212,ETL_Rtn!BO153:BO212),"")</f>
        <v/>
      </c>
      <c r="BV202" s="85" t="str">
        <f ca="1">IF(ISNUMBER(CORREL(ETL_Rtn!$C153:$C212,ETL_Rtn!BP153:BP212)),CORREL(ETL_Rtn!$C153:$C212,ETL_Rtn!BP153:BP212),"")</f>
        <v/>
      </c>
      <c r="BW202" s="85" t="str">
        <f ca="1">IF(ISNUMBER(CORREL(ETL_Rtn!$C153:$C212,ETL_Rtn!BQ153:BQ212)),CORREL(ETL_Rtn!$C153:$C212,ETL_Rtn!BQ153:BQ212),"")</f>
        <v/>
      </c>
      <c r="BY202" s="85" t="str">
        <f ca="1">VLOOKUP($E202,ETL_Price!$B$5:$CB$187,Main!BY$51,0)</f>
        <v/>
      </c>
      <c r="BZ202" s="85" t="str">
        <f ca="1">VLOOKUP($E202,ETL_Price!$B$5:$CB$187,Main!BZ$51,0)</f>
        <v/>
      </c>
      <c r="CA202" s="85" t="str">
        <f ca="1">VLOOKUP($E202,ETL_Price!$B$5:$CB$187,Main!CA$51,0)</f>
        <v/>
      </c>
      <c r="CB202" s="85" t="str">
        <f ca="1">VLOOKUP($E202,ETL_Price!$B$5:$CB$187,Main!CB$51,0)</f>
        <v/>
      </c>
      <c r="CC202" s="85" t="str">
        <f ca="1">VLOOKUP($E202,ETL_Price!$B$5:$CB$187,Main!CC$51,0)</f>
        <v/>
      </c>
      <c r="CD202" s="85" t="str">
        <f ca="1">VLOOKUP($E202,ETL_Price!$B$5:$CB$187,Main!CD$51,0)</f>
        <v/>
      </c>
      <c r="CE202" s="85" t="str">
        <f ca="1">VLOOKUP($E202,ETL_Price!$B$5:$CB$187,Main!CE$51,0)</f>
        <v/>
      </c>
      <c r="CF202" s="85" t="str">
        <f ca="1">VLOOKUP($E202,ETL_Price!$B$5:$CB$187,Main!CF$51,0)</f>
        <v/>
      </c>
      <c r="CG202" s="85" t="str">
        <f ca="1">VLOOKUP($E202,ETL_Price!$B$5:$CB$187,Main!CG$51,0)</f>
        <v/>
      </c>
      <c r="CH202" s="85" t="str">
        <f ca="1">VLOOKUP($E202,ETL_Price!$B$5:$CB$187,Main!CH$51,0)</f>
        <v/>
      </c>
      <c r="CI202" s="85" t="str">
        <f ca="1">VLOOKUP($E202,ETL_Price!$B$5:$CB$187,Main!CI$51,0)</f>
        <v/>
      </c>
      <c r="CJ202" s="85" t="str">
        <f ca="1">VLOOKUP($E202,ETL_Price!$B$5:$CB$187,Main!CJ$51,0)</f>
        <v/>
      </c>
      <c r="CK202" s="85" t="str">
        <f ca="1">VLOOKUP($E202,ETL_Price!$B$5:$CB$187,Main!CK$51,0)</f>
        <v/>
      </c>
      <c r="CL202" s="85" t="str">
        <f ca="1">VLOOKUP($E202,ETL_Price!$B$5:$CB$187,Main!CL$51,0)</f>
        <v/>
      </c>
      <c r="CM202" s="85" t="str">
        <f ca="1">VLOOKUP($E202,ETL_Price!$B$5:$CB$187,Main!CM$51,0)</f>
        <v/>
      </c>
      <c r="CN202" s="85" t="str">
        <f ca="1">VLOOKUP($E202,ETL_Price!$B$5:$CB$187,Main!CN$51,0)</f>
        <v/>
      </c>
      <c r="CO202" s="85" t="str">
        <f ca="1">VLOOKUP($E202,ETL_Price!$B$5:$CB$187,Main!CO$51,0)</f>
        <v/>
      </c>
      <c r="CP202" s="85" t="str">
        <f ca="1">VLOOKUP($E202,ETL_Price!$B$5:$CB$187,Main!CP$51,0)</f>
        <v/>
      </c>
      <c r="CQ202" s="85" t="str">
        <f ca="1">VLOOKUP($E202,ETL_Price!$B$5:$CB$187,Main!CQ$51,0)</f>
        <v/>
      </c>
      <c r="CR202" s="85" t="str">
        <f ca="1">VLOOKUP($E202,ETL_Price!$B$5:$CB$187,Main!CR$51,0)</f>
        <v/>
      </c>
      <c r="CS202" s="85" t="str">
        <f ca="1">VLOOKUP($E202,ETL_Price!$B$5:$CB$187,Main!CS$51,0)</f>
        <v/>
      </c>
      <c r="CT202" s="85" t="str">
        <f ca="1">VLOOKUP($E202,ETL_Price!$B$5:$CB$187,Main!CT$51,0)</f>
        <v/>
      </c>
      <c r="CU202" s="85" t="str">
        <f ca="1">VLOOKUP($E202,ETL_Price!$B$5:$CB$187,Main!CU$51,0)</f>
        <v/>
      </c>
      <c r="CV202" s="85" t="str">
        <f ca="1">VLOOKUP($E202,ETL_Price!$B$5:$CB$187,Main!CV$51,0)</f>
        <v/>
      </c>
      <c r="CW202" s="85" t="str">
        <f ca="1">VLOOKUP($E202,ETL_Price!$B$5:$CB$187,Main!CW$51,0)</f>
        <v/>
      </c>
      <c r="CX202" s="85" t="str">
        <f ca="1">VLOOKUP($E202,ETL_Price!$B$5:$CB$187,Main!CX$51,0)</f>
        <v/>
      </c>
      <c r="CY202" s="85" t="str">
        <f ca="1">VLOOKUP($E202,ETL_Price!$B$5:$CB$187,Main!CY$51,0)</f>
        <v/>
      </c>
      <c r="CZ202" s="85" t="str">
        <f ca="1">VLOOKUP($E202,ETL_Price!$B$5:$CB$187,Main!CZ$51,0)</f>
        <v/>
      </c>
      <c r="DA202" s="85" t="str">
        <f ca="1">VLOOKUP($E202,ETL_Price!$B$5:$CB$187,Main!DA$51,0)</f>
        <v/>
      </c>
      <c r="DB202" s="85" t="str">
        <f ca="1">VLOOKUP($E202,ETL_Price!$B$5:$CB$187,Main!DB$51,0)</f>
        <v/>
      </c>
      <c r="DC202" s="85" t="str">
        <f ca="1">VLOOKUP($E202,ETL_Price!$B$5:$CB$187,Main!DC$51,0)</f>
        <v/>
      </c>
      <c r="DD202" s="85" t="str">
        <f ca="1">VLOOKUP($E202,ETL_Price!$B$5:$CB$187,Main!DD$51,0)</f>
        <v/>
      </c>
      <c r="DE202" s="85" t="str">
        <f ca="1">VLOOKUP($E202,ETL_Price!$B$5:$CB$187,Main!DE$51,0)</f>
        <v/>
      </c>
      <c r="DF202" s="85" t="str">
        <f ca="1">VLOOKUP($E202,ETL_Price!$B$5:$CB$187,Main!DF$51,0)</f>
        <v/>
      </c>
      <c r="DG202" s="85" t="str">
        <f ca="1">VLOOKUP($E202,ETL_Price!$B$5:$CB$187,Main!DG$51,0)</f>
        <v/>
      </c>
      <c r="DH202" s="85" t="str">
        <f ca="1">VLOOKUP($E202,ETL_Price!$B$5:$CB$187,Main!DH$51,0)</f>
        <v/>
      </c>
      <c r="DI202" s="85" t="str">
        <f ca="1">VLOOKUP($E202,ETL_Price!$B$5:$CB$187,Main!DI$51,0)</f>
        <v/>
      </c>
      <c r="DJ202" s="85" t="str">
        <f ca="1">VLOOKUP($E202,ETL_Price!$B$5:$CB$187,Main!DJ$51,0)</f>
        <v/>
      </c>
      <c r="DK202" s="85" t="str">
        <f ca="1">VLOOKUP($E202,ETL_Price!$B$5:$CB$187,Main!DK$51,0)</f>
        <v/>
      </c>
      <c r="DL202" s="85" t="str">
        <f ca="1">VLOOKUP($E202,ETL_Price!$B$5:$CB$187,Main!DL$51,0)</f>
        <v/>
      </c>
      <c r="DM202" s="85" t="str">
        <f ca="1">VLOOKUP($E202,ETL_Price!$B$5:$CB$187,Main!DM$51,0)</f>
        <v/>
      </c>
      <c r="DN202" s="85" t="str">
        <f ca="1">VLOOKUP($E202,ETL_Price!$B$5:$CB$187,Main!DN$51,0)</f>
        <v/>
      </c>
      <c r="DO202" s="85" t="str">
        <f ca="1">VLOOKUP($E202,ETL_Price!$B$5:$CB$187,Main!DO$51,0)</f>
        <v/>
      </c>
      <c r="DP202" s="85" t="str">
        <f ca="1">VLOOKUP($E202,ETL_Price!$B$5:$CB$187,Main!DP$51,0)</f>
        <v/>
      </c>
      <c r="DQ202" s="85" t="str">
        <f ca="1">VLOOKUP($E202,ETL_Price!$B$5:$CB$187,Main!DQ$51,0)</f>
        <v/>
      </c>
      <c r="DR202" s="85" t="str">
        <f ca="1">VLOOKUP($E202,ETL_Price!$B$5:$CB$187,Main!DR$51,0)</f>
        <v/>
      </c>
      <c r="DS202" s="85" t="str">
        <f ca="1">VLOOKUP($E202,ETL_Price!$B$5:$CB$187,Main!DS$51,0)</f>
        <v/>
      </c>
      <c r="DT202" s="85" t="str">
        <f ca="1">VLOOKUP($E202,ETL_Price!$B$5:$CB$187,Main!DT$51,0)</f>
        <v/>
      </c>
      <c r="DU202" s="85" t="str">
        <f ca="1">VLOOKUP($E202,ETL_Price!$B$5:$CB$187,Main!DU$51,0)</f>
        <v/>
      </c>
      <c r="DV202" s="85" t="str">
        <f ca="1">VLOOKUP($E202,ETL_Price!$B$5:$CB$187,Main!DV$51,0)</f>
        <v/>
      </c>
      <c r="DW202" s="85" t="str">
        <f ca="1">VLOOKUP($E202,ETL_Price!$B$5:$CB$187,Main!DW$51,0)</f>
        <v/>
      </c>
      <c r="DX202" s="85" t="str">
        <f ca="1">VLOOKUP($E202,ETL_Price!$B$5:$CB$187,Main!DX$51,0)</f>
        <v/>
      </c>
      <c r="DY202" s="85" t="str">
        <f ca="1">VLOOKUP($E202,ETL_Price!$B$5:$CB$187,Main!DY$51,0)</f>
        <v/>
      </c>
      <c r="DZ202" s="85" t="str">
        <f ca="1">VLOOKUP($E202,ETL_Price!$B$5:$CB$187,Main!DZ$51,0)</f>
        <v/>
      </c>
      <c r="EA202" s="85" t="str">
        <f ca="1">VLOOKUP($E202,ETL_Price!$B$5:$CB$187,Main!EA$51,0)</f>
        <v/>
      </c>
      <c r="EB202" s="85" t="str">
        <f ca="1">VLOOKUP($E202,ETL_Price!$B$5:$CB$187,Main!EB$51,0)</f>
        <v/>
      </c>
      <c r="EC202" s="85" t="str">
        <f ca="1">VLOOKUP($E202,ETL_Price!$B$5:$CB$187,Main!EC$51,0)</f>
        <v/>
      </c>
      <c r="ED202" s="85" t="str">
        <f ca="1">VLOOKUP($E202,ETL_Price!$B$5:$CB$187,Main!ED$51,0)</f>
        <v/>
      </c>
      <c r="EE202" s="85" t="str">
        <f ca="1">VLOOKUP($E202,ETL_Price!$B$5:$CB$187,Main!EE$51,0)</f>
        <v/>
      </c>
      <c r="EF202" s="85" t="str">
        <f ca="1">VLOOKUP($E202,ETL_Price!$B$5:$CB$187,Main!EF$51,0)</f>
        <v/>
      </c>
      <c r="EG202" s="85" t="str">
        <f ca="1">VLOOKUP($E202,ETL_Price!$B$5:$CB$187,Main!EG$51,0)</f>
        <v/>
      </c>
      <c r="EH202" s="85" t="str">
        <f ca="1">VLOOKUP($E202,ETL_Price!$B$5:$CB$187,Main!EH$51,0)</f>
        <v/>
      </c>
      <c r="EI202" s="85" t="str">
        <f ca="1">VLOOKUP($E202,ETL_Price!$B$5:$CB$187,Main!EI$51,0)</f>
        <v/>
      </c>
      <c r="EJ202" s="85" t="str">
        <f ca="1">VLOOKUP($E202,ETL_Price!$B$5:$CB$187,Main!EJ$51,0)</f>
        <v/>
      </c>
      <c r="EK202" s="85" t="str">
        <f ca="1">VLOOKUP($E202,ETL_Price!$B$5:$CB$187,Main!EK$51,0)</f>
        <v/>
      </c>
    </row>
    <row r="203" spans="5:141">
      <c r="E203" s="119" t="str">
        <f>IF(ISNUMBER(Equities!$C155),Equities!B155,"")</f>
        <v/>
      </c>
      <c r="F203" s="120" t="str">
        <f ca="1">IF(ISNUMBER(OFFSET(INDIRECT($F$50),Main!$D203,1)),OFFSET(INDIRECT($F$50),Main!$D203,1)/100,"")</f>
        <v/>
      </c>
      <c r="G203" s="120" t="str">
        <f ca="1">IF(ISNUMBER(VLOOKUP($E203,ETL_Price!$B$5:$DV$187,G$50,0)),VLOOKUP($E203,ETL_Price!$B$5:$DV$187,G$50,0)/100,"")</f>
        <v/>
      </c>
      <c r="H203" s="120" t="str">
        <f ca="1">IF(ISNUMBER(VLOOKUP($E203,ETL_Price!$B$5:$DV$187,H$50,0)),VLOOKUP($E203,ETL_Price!$B$5:$DV$187,H$50,0)/100,"")</f>
        <v/>
      </c>
      <c r="I203" s="120" t="str">
        <f ca="1">IF(ISNUMBER(VLOOKUP($E203,ETL_Price!$B$5:$DV$187,I$50,0)),VLOOKUP($E203,ETL_Price!$B$5:$DV$187,I$50,0)/100,"")</f>
        <v/>
      </c>
      <c r="K203" s="85" t="str">
        <f ca="1">IF(ISNUMBER(CORREL(ETL_Rtn!$C154:$C213,ETL_Rtn!E154:E213)),CORREL(ETL_Rtn!$C154:$C213,ETL_Rtn!E154:E213),"")</f>
        <v/>
      </c>
      <c r="L203" s="85" t="str">
        <f ca="1">IF(ISNUMBER(CORREL(ETL_Rtn!$C154:$C213,ETL_Rtn!F154:F213)),CORREL(ETL_Rtn!$C154:$C213,ETL_Rtn!F154:F213),"")</f>
        <v/>
      </c>
      <c r="M203" s="85" t="str">
        <f ca="1">IF(ISNUMBER(CORREL(ETL_Rtn!$C154:$C213,ETL_Rtn!G154:G213)),CORREL(ETL_Rtn!$C154:$C213,ETL_Rtn!G154:G213),"")</f>
        <v/>
      </c>
      <c r="N203" s="85" t="str">
        <f ca="1">IF(ISNUMBER(CORREL(ETL_Rtn!$C154:$C213,ETL_Rtn!H154:H213)),CORREL(ETL_Rtn!$C154:$C213,ETL_Rtn!H154:H213),"")</f>
        <v/>
      </c>
      <c r="O203" s="85" t="str">
        <f ca="1">IF(ISNUMBER(CORREL(ETL_Rtn!$C154:$C213,ETL_Rtn!I154:I213)),CORREL(ETL_Rtn!$C154:$C213,ETL_Rtn!I154:I213),"")</f>
        <v/>
      </c>
      <c r="P203" s="85" t="str">
        <f ca="1">IF(ISNUMBER(CORREL(ETL_Rtn!$C154:$C213,ETL_Rtn!J154:J213)),CORREL(ETL_Rtn!$C154:$C213,ETL_Rtn!J154:J213),"")</f>
        <v/>
      </c>
      <c r="Q203" s="85" t="str">
        <f ca="1">IF(ISNUMBER(CORREL(ETL_Rtn!$C154:$C213,ETL_Rtn!K154:K213)),CORREL(ETL_Rtn!$C154:$C213,ETL_Rtn!K154:K213),"")</f>
        <v/>
      </c>
      <c r="R203" s="85" t="str">
        <f ca="1">IF(ISNUMBER(CORREL(ETL_Rtn!$C154:$C213,ETL_Rtn!L154:L213)),CORREL(ETL_Rtn!$C154:$C213,ETL_Rtn!L154:L213),"")</f>
        <v/>
      </c>
      <c r="S203" s="85" t="str">
        <f ca="1">IF(ISNUMBER(CORREL(ETL_Rtn!$C154:$C213,ETL_Rtn!M154:M213)),CORREL(ETL_Rtn!$C154:$C213,ETL_Rtn!M154:M213),"")</f>
        <v/>
      </c>
      <c r="T203" s="85" t="str">
        <f ca="1">IF(ISNUMBER(CORREL(ETL_Rtn!$C154:$C213,ETL_Rtn!N154:N213)),CORREL(ETL_Rtn!$C154:$C213,ETL_Rtn!N154:N213),"")</f>
        <v/>
      </c>
      <c r="U203" s="85" t="str">
        <f ca="1">IF(ISNUMBER(CORREL(ETL_Rtn!$C154:$C213,ETL_Rtn!O154:O213)),CORREL(ETL_Rtn!$C154:$C213,ETL_Rtn!O154:O213),"")</f>
        <v/>
      </c>
      <c r="V203" s="85" t="str">
        <f ca="1">IF(ISNUMBER(CORREL(ETL_Rtn!$C154:$C213,ETL_Rtn!P154:P213)),CORREL(ETL_Rtn!$C154:$C213,ETL_Rtn!P154:P213),"")</f>
        <v/>
      </c>
      <c r="W203" s="85" t="str">
        <f ca="1">IF(ISNUMBER(CORREL(ETL_Rtn!$C154:$C213,ETL_Rtn!Q154:Q213)),CORREL(ETL_Rtn!$C154:$C213,ETL_Rtn!Q154:Q213),"")</f>
        <v/>
      </c>
      <c r="X203" s="85" t="str">
        <f ca="1">IF(ISNUMBER(CORREL(ETL_Rtn!$C154:$C213,ETL_Rtn!R154:R213)),CORREL(ETL_Rtn!$C154:$C213,ETL_Rtn!R154:R213),"")</f>
        <v/>
      </c>
      <c r="Y203" s="85" t="str">
        <f ca="1">IF(ISNUMBER(CORREL(ETL_Rtn!$C154:$C213,ETL_Rtn!S154:S213)),CORREL(ETL_Rtn!$C154:$C213,ETL_Rtn!S154:S213),"")</f>
        <v/>
      </c>
      <c r="Z203" s="85" t="str">
        <f ca="1">IF(ISNUMBER(CORREL(ETL_Rtn!$C154:$C213,ETL_Rtn!T154:T213)),CORREL(ETL_Rtn!$C154:$C213,ETL_Rtn!T154:T213),"")</f>
        <v/>
      </c>
      <c r="AA203" s="85" t="str">
        <f ca="1">IF(ISNUMBER(CORREL(ETL_Rtn!$C154:$C213,ETL_Rtn!U154:U213)),CORREL(ETL_Rtn!$C154:$C213,ETL_Rtn!U154:U213),"")</f>
        <v/>
      </c>
      <c r="AB203" s="85" t="str">
        <f ca="1">IF(ISNUMBER(CORREL(ETL_Rtn!$C154:$C213,ETL_Rtn!V154:V213)),CORREL(ETL_Rtn!$C154:$C213,ETL_Rtn!V154:V213),"")</f>
        <v/>
      </c>
      <c r="AC203" s="85" t="str">
        <f ca="1">IF(ISNUMBER(CORREL(ETL_Rtn!$C154:$C213,ETL_Rtn!W154:W213)),CORREL(ETL_Rtn!$C154:$C213,ETL_Rtn!W154:W213),"")</f>
        <v/>
      </c>
      <c r="AD203" s="85" t="str">
        <f ca="1">IF(ISNUMBER(CORREL(ETL_Rtn!$C154:$C213,ETL_Rtn!X154:X213)),CORREL(ETL_Rtn!$C154:$C213,ETL_Rtn!X154:X213),"")</f>
        <v/>
      </c>
      <c r="AE203" s="85" t="str">
        <f ca="1">IF(ISNUMBER(CORREL(ETL_Rtn!$C154:$C213,ETL_Rtn!Y154:Y213)),CORREL(ETL_Rtn!$C154:$C213,ETL_Rtn!Y154:Y213),"")</f>
        <v/>
      </c>
      <c r="AF203" s="85" t="str">
        <f ca="1">IF(ISNUMBER(CORREL(ETL_Rtn!$C154:$C213,ETL_Rtn!Z154:Z213)),CORREL(ETL_Rtn!$C154:$C213,ETL_Rtn!Z154:Z213),"")</f>
        <v/>
      </c>
      <c r="AG203" s="85" t="str">
        <f ca="1">IF(ISNUMBER(CORREL(ETL_Rtn!$C154:$C213,ETL_Rtn!AA154:AA213)),CORREL(ETL_Rtn!$C154:$C213,ETL_Rtn!AA154:AA213),"")</f>
        <v/>
      </c>
      <c r="AH203" s="85" t="str">
        <f ca="1">IF(ISNUMBER(CORREL(ETL_Rtn!$C154:$C213,ETL_Rtn!AB154:AB213)),CORREL(ETL_Rtn!$C154:$C213,ETL_Rtn!AB154:AB213),"")</f>
        <v/>
      </c>
      <c r="AI203" s="85" t="str">
        <f ca="1">IF(ISNUMBER(CORREL(ETL_Rtn!$C154:$C213,ETL_Rtn!AC154:AC213)),CORREL(ETL_Rtn!$C154:$C213,ETL_Rtn!AC154:AC213),"")</f>
        <v/>
      </c>
      <c r="AJ203" s="85" t="str">
        <f ca="1">IF(ISNUMBER(CORREL(ETL_Rtn!$C154:$C213,ETL_Rtn!AD154:AD213)),CORREL(ETL_Rtn!$C154:$C213,ETL_Rtn!AD154:AD213),"")</f>
        <v/>
      </c>
      <c r="AK203" s="85" t="str">
        <f ca="1">IF(ISNUMBER(CORREL(ETL_Rtn!$C154:$C213,ETL_Rtn!AE154:AE213)),CORREL(ETL_Rtn!$C154:$C213,ETL_Rtn!AE154:AE213),"")</f>
        <v/>
      </c>
      <c r="AL203" s="85" t="str">
        <f ca="1">IF(ISNUMBER(CORREL(ETL_Rtn!$C154:$C213,ETL_Rtn!AF154:AF213)),CORREL(ETL_Rtn!$C154:$C213,ETL_Rtn!AF154:AF213),"")</f>
        <v/>
      </c>
      <c r="AM203" s="85" t="str">
        <f ca="1">IF(ISNUMBER(CORREL(ETL_Rtn!$C154:$C213,ETL_Rtn!AG154:AG213)),CORREL(ETL_Rtn!$C154:$C213,ETL_Rtn!AG154:AG213),"")</f>
        <v/>
      </c>
      <c r="AN203" s="85" t="str">
        <f ca="1">IF(ISNUMBER(CORREL(ETL_Rtn!$C154:$C213,ETL_Rtn!AH154:AH213)),CORREL(ETL_Rtn!$C154:$C213,ETL_Rtn!AH154:AH213),"")</f>
        <v/>
      </c>
      <c r="AO203" s="85" t="str">
        <f ca="1">IF(ISNUMBER(CORREL(ETL_Rtn!$C154:$C213,ETL_Rtn!AI154:AI213)),CORREL(ETL_Rtn!$C154:$C213,ETL_Rtn!AI154:AI213),"")</f>
        <v/>
      </c>
      <c r="AP203" s="85" t="str">
        <f ca="1">IF(ISNUMBER(CORREL(ETL_Rtn!$C154:$C213,ETL_Rtn!AJ154:AJ213)),CORREL(ETL_Rtn!$C154:$C213,ETL_Rtn!AJ154:AJ213),"")</f>
        <v/>
      </c>
      <c r="AQ203" s="85" t="str">
        <f ca="1">IF(ISNUMBER(CORREL(ETL_Rtn!$C154:$C213,ETL_Rtn!AK154:AK213)),CORREL(ETL_Rtn!$C154:$C213,ETL_Rtn!AK154:AK213),"")</f>
        <v/>
      </c>
      <c r="AR203" s="85" t="str">
        <f ca="1">IF(ISNUMBER(CORREL(ETL_Rtn!$C154:$C213,ETL_Rtn!AL154:AL213)),CORREL(ETL_Rtn!$C154:$C213,ETL_Rtn!AL154:AL213),"")</f>
        <v/>
      </c>
      <c r="AS203" s="85" t="str">
        <f ca="1">IF(ISNUMBER(CORREL(ETL_Rtn!$C154:$C213,ETL_Rtn!AM154:AM213)),CORREL(ETL_Rtn!$C154:$C213,ETL_Rtn!AM154:AM213),"")</f>
        <v/>
      </c>
      <c r="AT203" s="85" t="str">
        <f ca="1">IF(ISNUMBER(CORREL(ETL_Rtn!$C154:$C213,ETL_Rtn!AN154:AN213)),CORREL(ETL_Rtn!$C154:$C213,ETL_Rtn!AN154:AN213),"")</f>
        <v/>
      </c>
      <c r="AU203" s="85" t="str">
        <f ca="1">IF(ISNUMBER(CORREL(ETL_Rtn!$C154:$C213,ETL_Rtn!AO154:AO213)),CORREL(ETL_Rtn!$C154:$C213,ETL_Rtn!AO154:AO213),"")</f>
        <v/>
      </c>
      <c r="AV203" s="85" t="str">
        <f ca="1">IF(ISNUMBER(CORREL(ETL_Rtn!$C154:$C213,ETL_Rtn!AP154:AP213)),CORREL(ETL_Rtn!$C154:$C213,ETL_Rtn!AP154:AP213),"")</f>
        <v/>
      </c>
      <c r="AW203" s="85" t="str">
        <f ca="1">IF(ISNUMBER(CORREL(ETL_Rtn!$C154:$C213,ETL_Rtn!AQ154:AQ213)),CORREL(ETL_Rtn!$C154:$C213,ETL_Rtn!AQ154:AQ213),"")</f>
        <v/>
      </c>
      <c r="AX203" s="85" t="str">
        <f ca="1">IF(ISNUMBER(CORREL(ETL_Rtn!$C154:$C213,ETL_Rtn!AR154:AR213)),CORREL(ETL_Rtn!$C154:$C213,ETL_Rtn!AR154:AR213),"")</f>
        <v/>
      </c>
      <c r="AY203" s="85" t="str">
        <f ca="1">IF(ISNUMBER(CORREL(ETL_Rtn!$C154:$C213,ETL_Rtn!AS154:AS213)),CORREL(ETL_Rtn!$C154:$C213,ETL_Rtn!AS154:AS213),"")</f>
        <v/>
      </c>
      <c r="AZ203" s="85" t="str">
        <f ca="1">IF(ISNUMBER(CORREL(ETL_Rtn!$C154:$C213,ETL_Rtn!AT154:AT213)),CORREL(ETL_Rtn!$C154:$C213,ETL_Rtn!AT154:AT213),"")</f>
        <v/>
      </c>
      <c r="BA203" s="85" t="str">
        <f ca="1">IF(ISNUMBER(CORREL(ETL_Rtn!$C154:$C213,ETL_Rtn!AU154:AU213)),CORREL(ETL_Rtn!$C154:$C213,ETL_Rtn!AU154:AU213),"")</f>
        <v/>
      </c>
      <c r="BB203" s="85" t="str">
        <f ca="1">IF(ISNUMBER(CORREL(ETL_Rtn!$C154:$C213,ETL_Rtn!AV154:AV213)),CORREL(ETL_Rtn!$C154:$C213,ETL_Rtn!AV154:AV213),"")</f>
        <v/>
      </c>
      <c r="BC203" s="85" t="str">
        <f ca="1">IF(ISNUMBER(CORREL(ETL_Rtn!$C154:$C213,ETL_Rtn!AW154:AW213)),CORREL(ETL_Rtn!$C154:$C213,ETL_Rtn!AW154:AW213),"")</f>
        <v/>
      </c>
      <c r="BD203" s="85" t="str">
        <f ca="1">IF(ISNUMBER(CORREL(ETL_Rtn!$C154:$C213,ETL_Rtn!AX154:AX213)),CORREL(ETL_Rtn!$C154:$C213,ETL_Rtn!AX154:AX213),"")</f>
        <v/>
      </c>
      <c r="BE203" s="85" t="str">
        <f ca="1">IF(ISNUMBER(CORREL(ETL_Rtn!$C154:$C213,ETL_Rtn!AY154:AY213)),CORREL(ETL_Rtn!$C154:$C213,ETL_Rtn!AY154:AY213),"")</f>
        <v/>
      </c>
      <c r="BF203" s="85" t="str">
        <f ca="1">IF(ISNUMBER(CORREL(ETL_Rtn!$C154:$C213,ETL_Rtn!AZ154:AZ213)),CORREL(ETL_Rtn!$C154:$C213,ETL_Rtn!AZ154:AZ213),"")</f>
        <v/>
      </c>
      <c r="BG203" s="85" t="str">
        <f ca="1">IF(ISNUMBER(CORREL(ETL_Rtn!$C154:$C213,ETL_Rtn!BA154:BA213)),CORREL(ETL_Rtn!$C154:$C213,ETL_Rtn!BA154:BA213),"")</f>
        <v/>
      </c>
      <c r="BH203" s="85" t="str">
        <f ca="1">IF(ISNUMBER(CORREL(ETL_Rtn!$C154:$C213,ETL_Rtn!BB154:BB213)),CORREL(ETL_Rtn!$C154:$C213,ETL_Rtn!BB154:BB213),"")</f>
        <v/>
      </c>
      <c r="BI203" s="85" t="str">
        <f ca="1">IF(ISNUMBER(CORREL(ETL_Rtn!$C154:$C213,ETL_Rtn!BC154:BC213)),CORREL(ETL_Rtn!$C154:$C213,ETL_Rtn!BC154:BC213),"")</f>
        <v/>
      </c>
      <c r="BJ203" s="85" t="str">
        <f ca="1">IF(ISNUMBER(CORREL(ETL_Rtn!$C154:$C213,ETL_Rtn!BD154:BD213)),CORREL(ETL_Rtn!$C154:$C213,ETL_Rtn!BD154:BD213),"")</f>
        <v/>
      </c>
      <c r="BK203" s="85" t="str">
        <f ca="1">IF(ISNUMBER(CORREL(ETL_Rtn!$C154:$C213,ETL_Rtn!BE154:BE213)),CORREL(ETL_Rtn!$C154:$C213,ETL_Rtn!BE154:BE213),"")</f>
        <v/>
      </c>
      <c r="BL203" s="85" t="str">
        <f ca="1">IF(ISNUMBER(CORREL(ETL_Rtn!$C154:$C213,ETL_Rtn!BF154:BF213)),CORREL(ETL_Rtn!$C154:$C213,ETL_Rtn!BF154:BF213),"")</f>
        <v/>
      </c>
      <c r="BM203" s="85" t="str">
        <f ca="1">IF(ISNUMBER(CORREL(ETL_Rtn!$C154:$C213,ETL_Rtn!BG154:BG213)),CORREL(ETL_Rtn!$C154:$C213,ETL_Rtn!BG154:BG213),"")</f>
        <v/>
      </c>
      <c r="BN203" s="85" t="str">
        <f ca="1">IF(ISNUMBER(CORREL(ETL_Rtn!$C154:$C213,ETL_Rtn!BH154:BH213)),CORREL(ETL_Rtn!$C154:$C213,ETL_Rtn!BH154:BH213),"")</f>
        <v/>
      </c>
      <c r="BO203" s="85" t="str">
        <f ca="1">IF(ISNUMBER(CORREL(ETL_Rtn!$C154:$C213,ETL_Rtn!BI154:BI213)),CORREL(ETL_Rtn!$C154:$C213,ETL_Rtn!BI154:BI213),"")</f>
        <v/>
      </c>
      <c r="BP203" s="85" t="str">
        <f ca="1">IF(ISNUMBER(CORREL(ETL_Rtn!$C154:$C213,ETL_Rtn!BJ154:BJ213)),CORREL(ETL_Rtn!$C154:$C213,ETL_Rtn!BJ154:BJ213),"")</f>
        <v/>
      </c>
      <c r="BQ203" s="85" t="str">
        <f ca="1">IF(ISNUMBER(CORREL(ETL_Rtn!$C154:$C213,ETL_Rtn!BK154:BK213)),CORREL(ETL_Rtn!$C154:$C213,ETL_Rtn!BK154:BK213),"")</f>
        <v/>
      </c>
      <c r="BR203" s="85" t="str">
        <f ca="1">IF(ISNUMBER(CORREL(ETL_Rtn!$C154:$C213,ETL_Rtn!BL154:BL213)),CORREL(ETL_Rtn!$C154:$C213,ETL_Rtn!BL154:BL213),"")</f>
        <v/>
      </c>
      <c r="BS203" s="85" t="str">
        <f ca="1">IF(ISNUMBER(CORREL(ETL_Rtn!$C154:$C213,ETL_Rtn!BM154:BM213)),CORREL(ETL_Rtn!$C154:$C213,ETL_Rtn!BM154:BM213),"")</f>
        <v/>
      </c>
      <c r="BT203" s="85" t="str">
        <f ca="1">IF(ISNUMBER(CORREL(ETL_Rtn!$C154:$C213,ETL_Rtn!BN154:BN213)),CORREL(ETL_Rtn!$C154:$C213,ETL_Rtn!BN154:BN213),"")</f>
        <v/>
      </c>
      <c r="BU203" s="85" t="str">
        <f ca="1">IF(ISNUMBER(CORREL(ETL_Rtn!$C154:$C213,ETL_Rtn!BO154:BO213)),CORREL(ETL_Rtn!$C154:$C213,ETL_Rtn!BO154:BO213),"")</f>
        <v/>
      </c>
      <c r="BV203" s="85" t="str">
        <f ca="1">IF(ISNUMBER(CORREL(ETL_Rtn!$C154:$C213,ETL_Rtn!BP154:BP213)),CORREL(ETL_Rtn!$C154:$C213,ETL_Rtn!BP154:BP213),"")</f>
        <v/>
      </c>
      <c r="BW203" s="85" t="str">
        <f ca="1">IF(ISNUMBER(CORREL(ETL_Rtn!$C154:$C213,ETL_Rtn!BQ154:BQ213)),CORREL(ETL_Rtn!$C154:$C213,ETL_Rtn!BQ154:BQ213),"")</f>
        <v/>
      </c>
      <c r="BY203" s="85" t="str">
        <f ca="1">VLOOKUP($E203,ETL_Price!$B$5:$CB$187,Main!BY$51,0)</f>
        <v/>
      </c>
      <c r="BZ203" s="85" t="str">
        <f ca="1">VLOOKUP($E203,ETL_Price!$B$5:$CB$187,Main!BZ$51,0)</f>
        <v/>
      </c>
      <c r="CA203" s="85" t="str">
        <f ca="1">VLOOKUP($E203,ETL_Price!$B$5:$CB$187,Main!CA$51,0)</f>
        <v/>
      </c>
      <c r="CB203" s="85" t="str">
        <f ca="1">VLOOKUP($E203,ETL_Price!$B$5:$CB$187,Main!CB$51,0)</f>
        <v/>
      </c>
      <c r="CC203" s="85" t="str">
        <f ca="1">VLOOKUP($E203,ETL_Price!$B$5:$CB$187,Main!CC$51,0)</f>
        <v/>
      </c>
      <c r="CD203" s="85" t="str">
        <f ca="1">VLOOKUP($E203,ETL_Price!$B$5:$CB$187,Main!CD$51,0)</f>
        <v/>
      </c>
      <c r="CE203" s="85" t="str">
        <f ca="1">VLOOKUP($E203,ETL_Price!$B$5:$CB$187,Main!CE$51,0)</f>
        <v/>
      </c>
      <c r="CF203" s="85" t="str">
        <f ca="1">VLOOKUP($E203,ETL_Price!$B$5:$CB$187,Main!CF$51,0)</f>
        <v/>
      </c>
      <c r="CG203" s="85" t="str">
        <f ca="1">VLOOKUP($E203,ETL_Price!$B$5:$CB$187,Main!CG$51,0)</f>
        <v/>
      </c>
      <c r="CH203" s="85" t="str">
        <f ca="1">VLOOKUP($E203,ETL_Price!$B$5:$CB$187,Main!CH$51,0)</f>
        <v/>
      </c>
      <c r="CI203" s="85" t="str">
        <f ca="1">VLOOKUP($E203,ETL_Price!$B$5:$CB$187,Main!CI$51,0)</f>
        <v/>
      </c>
      <c r="CJ203" s="85" t="str">
        <f ca="1">VLOOKUP($E203,ETL_Price!$B$5:$CB$187,Main!CJ$51,0)</f>
        <v/>
      </c>
      <c r="CK203" s="85" t="str">
        <f ca="1">VLOOKUP($E203,ETL_Price!$B$5:$CB$187,Main!CK$51,0)</f>
        <v/>
      </c>
      <c r="CL203" s="85" t="str">
        <f ca="1">VLOOKUP($E203,ETL_Price!$B$5:$CB$187,Main!CL$51,0)</f>
        <v/>
      </c>
      <c r="CM203" s="85" t="str">
        <f ca="1">VLOOKUP($E203,ETL_Price!$B$5:$CB$187,Main!CM$51,0)</f>
        <v/>
      </c>
      <c r="CN203" s="85" t="str">
        <f ca="1">VLOOKUP($E203,ETL_Price!$B$5:$CB$187,Main!CN$51,0)</f>
        <v/>
      </c>
      <c r="CO203" s="85" t="str">
        <f ca="1">VLOOKUP($E203,ETL_Price!$B$5:$CB$187,Main!CO$51,0)</f>
        <v/>
      </c>
      <c r="CP203" s="85" t="str">
        <f ca="1">VLOOKUP($E203,ETL_Price!$B$5:$CB$187,Main!CP$51,0)</f>
        <v/>
      </c>
      <c r="CQ203" s="85" t="str">
        <f ca="1">VLOOKUP($E203,ETL_Price!$B$5:$CB$187,Main!CQ$51,0)</f>
        <v/>
      </c>
      <c r="CR203" s="85" t="str">
        <f ca="1">VLOOKUP($E203,ETL_Price!$B$5:$CB$187,Main!CR$51,0)</f>
        <v/>
      </c>
      <c r="CS203" s="85" t="str">
        <f ca="1">VLOOKUP($E203,ETL_Price!$B$5:$CB$187,Main!CS$51,0)</f>
        <v/>
      </c>
      <c r="CT203" s="85" t="str">
        <f ca="1">VLOOKUP($E203,ETL_Price!$B$5:$CB$187,Main!CT$51,0)</f>
        <v/>
      </c>
      <c r="CU203" s="85" t="str">
        <f ca="1">VLOOKUP($E203,ETL_Price!$B$5:$CB$187,Main!CU$51,0)</f>
        <v/>
      </c>
      <c r="CV203" s="85" t="str">
        <f ca="1">VLOOKUP($E203,ETL_Price!$B$5:$CB$187,Main!CV$51,0)</f>
        <v/>
      </c>
      <c r="CW203" s="85" t="str">
        <f ca="1">VLOOKUP($E203,ETL_Price!$B$5:$CB$187,Main!CW$51,0)</f>
        <v/>
      </c>
      <c r="CX203" s="85" t="str">
        <f ca="1">VLOOKUP($E203,ETL_Price!$B$5:$CB$187,Main!CX$51,0)</f>
        <v/>
      </c>
      <c r="CY203" s="85" t="str">
        <f ca="1">VLOOKUP($E203,ETL_Price!$B$5:$CB$187,Main!CY$51,0)</f>
        <v/>
      </c>
      <c r="CZ203" s="85" t="str">
        <f ca="1">VLOOKUP($E203,ETL_Price!$B$5:$CB$187,Main!CZ$51,0)</f>
        <v/>
      </c>
      <c r="DA203" s="85" t="str">
        <f ca="1">VLOOKUP($E203,ETL_Price!$B$5:$CB$187,Main!DA$51,0)</f>
        <v/>
      </c>
      <c r="DB203" s="85" t="str">
        <f ca="1">VLOOKUP($E203,ETL_Price!$B$5:$CB$187,Main!DB$51,0)</f>
        <v/>
      </c>
      <c r="DC203" s="85" t="str">
        <f ca="1">VLOOKUP($E203,ETL_Price!$B$5:$CB$187,Main!DC$51,0)</f>
        <v/>
      </c>
      <c r="DD203" s="85" t="str">
        <f ca="1">VLOOKUP($E203,ETL_Price!$B$5:$CB$187,Main!DD$51,0)</f>
        <v/>
      </c>
      <c r="DE203" s="85" t="str">
        <f ca="1">VLOOKUP($E203,ETL_Price!$B$5:$CB$187,Main!DE$51,0)</f>
        <v/>
      </c>
      <c r="DF203" s="85" t="str">
        <f ca="1">VLOOKUP($E203,ETL_Price!$B$5:$CB$187,Main!DF$51,0)</f>
        <v/>
      </c>
      <c r="DG203" s="85" t="str">
        <f ca="1">VLOOKUP($E203,ETL_Price!$B$5:$CB$187,Main!DG$51,0)</f>
        <v/>
      </c>
      <c r="DH203" s="85" t="str">
        <f ca="1">VLOOKUP($E203,ETL_Price!$B$5:$CB$187,Main!DH$51,0)</f>
        <v/>
      </c>
      <c r="DI203" s="85" t="str">
        <f ca="1">VLOOKUP($E203,ETL_Price!$B$5:$CB$187,Main!DI$51,0)</f>
        <v/>
      </c>
      <c r="DJ203" s="85" t="str">
        <f ca="1">VLOOKUP($E203,ETL_Price!$B$5:$CB$187,Main!DJ$51,0)</f>
        <v/>
      </c>
      <c r="DK203" s="85" t="str">
        <f ca="1">VLOOKUP($E203,ETL_Price!$B$5:$CB$187,Main!DK$51,0)</f>
        <v/>
      </c>
      <c r="DL203" s="85" t="str">
        <f ca="1">VLOOKUP($E203,ETL_Price!$B$5:$CB$187,Main!DL$51,0)</f>
        <v/>
      </c>
      <c r="DM203" s="85" t="str">
        <f ca="1">VLOOKUP($E203,ETL_Price!$B$5:$CB$187,Main!DM$51,0)</f>
        <v/>
      </c>
      <c r="DN203" s="85" t="str">
        <f ca="1">VLOOKUP($E203,ETL_Price!$B$5:$CB$187,Main!DN$51,0)</f>
        <v/>
      </c>
      <c r="DO203" s="85" t="str">
        <f ca="1">VLOOKUP($E203,ETL_Price!$B$5:$CB$187,Main!DO$51,0)</f>
        <v/>
      </c>
      <c r="DP203" s="85" t="str">
        <f ca="1">VLOOKUP($E203,ETL_Price!$B$5:$CB$187,Main!DP$51,0)</f>
        <v/>
      </c>
      <c r="DQ203" s="85" t="str">
        <f ca="1">VLOOKUP($E203,ETL_Price!$B$5:$CB$187,Main!DQ$51,0)</f>
        <v/>
      </c>
      <c r="DR203" s="85" t="str">
        <f ca="1">VLOOKUP($E203,ETL_Price!$B$5:$CB$187,Main!DR$51,0)</f>
        <v/>
      </c>
      <c r="DS203" s="85" t="str">
        <f ca="1">VLOOKUP($E203,ETL_Price!$B$5:$CB$187,Main!DS$51,0)</f>
        <v/>
      </c>
      <c r="DT203" s="85" t="str">
        <f ca="1">VLOOKUP($E203,ETL_Price!$B$5:$CB$187,Main!DT$51,0)</f>
        <v/>
      </c>
      <c r="DU203" s="85" t="str">
        <f ca="1">VLOOKUP($E203,ETL_Price!$B$5:$CB$187,Main!DU$51,0)</f>
        <v/>
      </c>
      <c r="DV203" s="85" t="str">
        <f ca="1">VLOOKUP($E203,ETL_Price!$B$5:$CB$187,Main!DV$51,0)</f>
        <v/>
      </c>
      <c r="DW203" s="85" t="str">
        <f ca="1">VLOOKUP($E203,ETL_Price!$B$5:$CB$187,Main!DW$51,0)</f>
        <v/>
      </c>
      <c r="DX203" s="85" t="str">
        <f ca="1">VLOOKUP($E203,ETL_Price!$B$5:$CB$187,Main!DX$51,0)</f>
        <v/>
      </c>
      <c r="DY203" s="85" t="str">
        <f ca="1">VLOOKUP($E203,ETL_Price!$B$5:$CB$187,Main!DY$51,0)</f>
        <v/>
      </c>
      <c r="DZ203" s="85" t="str">
        <f ca="1">VLOOKUP($E203,ETL_Price!$B$5:$CB$187,Main!DZ$51,0)</f>
        <v/>
      </c>
      <c r="EA203" s="85" t="str">
        <f ca="1">VLOOKUP($E203,ETL_Price!$B$5:$CB$187,Main!EA$51,0)</f>
        <v/>
      </c>
      <c r="EB203" s="85" t="str">
        <f ca="1">VLOOKUP($E203,ETL_Price!$B$5:$CB$187,Main!EB$51,0)</f>
        <v/>
      </c>
      <c r="EC203" s="85" t="str">
        <f ca="1">VLOOKUP($E203,ETL_Price!$B$5:$CB$187,Main!EC$51,0)</f>
        <v/>
      </c>
      <c r="ED203" s="85" t="str">
        <f ca="1">VLOOKUP($E203,ETL_Price!$B$5:$CB$187,Main!ED$51,0)</f>
        <v/>
      </c>
      <c r="EE203" s="85" t="str">
        <f ca="1">VLOOKUP($E203,ETL_Price!$B$5:$CB$187,Main!EE$51,0)</f>
        <v/>
      </c>
      <c r="EF203" s="85" t="str">
        <f ca="1">VLOOKUP($E203,ETL_Price!$B$5:$CB$187,Main!EF$51,0)</f>
        <v/>
      </c>
      <c r="EG203" s="85" t="str">
        <f ca="1">VLOOKUP($E203,ETL_Price!$B$5:$CB$187,Main!EG$51,0)</f>
        <v/>
      </c>
      <c r="EH203" s="85" t="str">
        <f ca="1">VLOOKUP($E203,ETL_Price!$B$5:$CB$187,Main!EH$51,0)</f>
        <v/>
      </c>
      <c r="EI203" s="85" t="str">
        <f ca="1">VLOOKUP($E203,ETL_Price!$B$5:$CB$187,Main!EI$51,0)</f>
        <v/>
      </c>
      <c r="EJ203" s="85" t="str">
        <f ca="1">VLOOKUP($E203,ETL_Price!$B$5:$CB$187,Main!EJ$51,0)</f>
        <v/>
      </c>
      <c r="EK203" s="85" t="str">
        <f ca="1">VLOOKUP($E203,ETL_Price!$B$5:$CB$187,Main!EK$51,0)</f>
        <v/>
      </c>
    </row>
    <row r="204" spans="5:141">
      <c r="E204" s="119" t="str">
        <f>IF(ISNUMBER(Equities!$C156),Equities!B156,"")</f>
        <v/>
      </c>
      <c r="F204" s="120" t="str">
        <f ca="1">IF(ISNUMBER(OFFSET(INDIRECT($F$50),Main!$D204,1)),OFFSET(INDIRECT($F$50),Main!$D204,1)/100,"")</f>
        <v/>
      </c>
      <c r="G204" s="120" t="str">
        <f ca="1">IF(ISNUMBER(VLOOKUP($E204,ETL_Price!$B$5:$DV$187,G$50,0)),VLOOKUP($E204,ETL_Price!$B$5:$DV$187,G$50,0)/100,"")</f>
        <v/>
      </c>
      <c r="H204" s="120" t="str">
        <f ca="1">IF(ISNUMBER(VLOOKUP($E204,ETL_Price!$B$5:$DV$187,H$50,0)),VLOOKUP($E204,ETL_Price!$B$5:$DV$187,H$50,0)/100,"")</f>
        <v/>
      </c>
      <c r="I204" s="120" t="str">
        <f ca="1">IF(ISNUMBER(VLOOKUP($E204,ETL_Price!$B$5:$DV$187,I$50,0)),VLOOKUP($E204,ETL_Price!$B$5:$DV$187,I$50,0)/100,"")</f>
        <v/>
      </c>
      <c r="K204" s="85" t="str">
        <f ca="1">IF(ISNUMBER(CORREL(ETL_Rtn!$C155:$C214,ETL_Rtn!E155:E214)),CORREL(ETL_Rtn!$C155:$C214,ETL_Rtn!E155:E214),"")</f>
        <v/>
      </c>
      <c r="L204" s="85" t="str">
        <f ca="1">IF(ISNUMBER(CORREL(ETL_Rtn!$C155:$C214,ETL_Rtn!F155:F214)),CORREL(ETL_Rtn!$C155:$C214,ETL_Rtn!F155:F214),"")</f>
        <v/>
      </c>
      <c r="M204" s="85" t="str">
        <f ca="1">IF(ISNUMBER(CORREL(ETL_Rtn!$C155:$C214,ETL_Rtn!G155:G214)),CORREL(ETL_Rtn!$C155:$C214,ETL_Rtn!G155:G214),"")</f>
        <v/>
      </c>
      <c r="N204" s="85" t="str">
        <f ca="1">IF(ISNUMBER(CORREL(ETL_Rtn!$C155:$C214,ETL_Rtn!H155:H214)),CORREL(ETL_Rtn!$C155:$C214,ETL_Rtn!H155:H214),"")</f>
        <v/>
      </c>
      <c r="O204" s="85" t="str">
        <f ca="1">IF(ISNUMBER(CORREL(ETL_Rtn!$C155:$C214,ETL_Rtn!I155:I214)),CORREL(ETL_Rtn!$C155:$C214,ETL_Rtn!I155:I214),"")</f>
        <v/>
      </c>
      <c r="P204" s="85" t="str">
        <f ca="1">IF(ISNUMBER(CORREL(ETL_Rtn!$C155:$C214,ETL_Rtn!J155:J214)),CORREL(ETL_Rtn!$C155:$C214,ETL_Rtn!J155:J214),"")</f>
        <v/>
      </c>
      <c r="Q204" s="85" t="str">
        <f ca="1">IF(ISNUMBER(CORREL(ETL_Rtn!$C155:$C214,ETL_Rtn!K155:K214)),CORREL(ETL_Rtn!$C155:$C214,ETL_Rtn!K155:K214),"")</f>
        <v/>
      </c>
      <c r="R204" s="85" t="str">
        <f ca="1">IF(ISNUMBER(CORREL(ETL_Rtn!$C155:$C214,ETL_Rtn!L155:L214)),CORREL(ETL_Rtn!$C155:$C214,ETL_Rtn!L155:L214),"")</f>
        <v/>
      </c>
      <c r="S204" s="85" t="str">
        <f ca="1">IF(ISNUMBER(CORREL(ETL_Rtn!$C155:$C214,ETL_Rtn!M155:M214)),CORREL(ETL_Rtn!$C155:$C214,ETL_Rtn!M155:M214),"")</f>
        <v/>
      </c>
      <c r="T204" s="85" t="str">
        <f ca="1">IF(ISNUMBER(CORREL(ETL_Rtn!$C155:$C214,ETL_Rtn!N155:N214)),CORREL(ETL_Rtn!$C155:$C214,ETL_Rtn!N155:N214),"")</f>
        <v/>
      </c>
      <c r="U204" s="85" t="str">
        <f ca="1">IF(ISNUMBER(CORREL(ETL_Rtn!$C155:$C214,ETL_Rtn!O155:O214)),CORREL(ETL_Rtn!$C155:$C214,ETL_Rtn!O155:O214),"")</f>
        <v/>
      </c>
      <c r="V204" s="85" t="str">
        <f ca="1">IF(ISNUMBER(CORREL(ETL_Rtn!$C155:$C214,ETL_Rtn!P155:P214)),CORREL(ETL_Rtn!$C155:$C214,ETL_Rtn!P155:P214),"")</f>
        <v/>
      </c>
      <c r="W204" s="85" t="str">
        <f ca="1">IF(ISNUMBER(CORREL(ETL_Rtn!$C155:$C214,ETL_Rtn!Q155:Q214)),CORREL(ETL_Rtn!$C155:$C214,ETL_Rtn!Q155:Q214),"")</f>
        <v/>
      </c>
      <c r="X204" s="85" t="str">
        <f ca="1">IF(ISNUMBER(CORREL(ETL_Rtn!$C155:$C214,ETL_Rtn!R155:R214)),CORREL(ETL_Rtn!$C155:$C214,ETL_Rtn!R155:R214),"")</f>
        <v/>
      </c>
      <c r="Y204" s="85" t="str">
        <f ca="1">IF(ISNUMBER(CORREL(ETL_Rtn!$C155:$C214,ETL_Rtn!S155:S214)),CORREL(ETL_Rtn!$C155:$C214,ETL_Rtn!S155:S214),"")</f>
        <v/>
      </c>
      <c r="Z204" s="85" t="str">
        <f ca="1">IF(ISNUMBER(CORREL(ETL_Rtn!$C155:$C214,ETL_Rtn!T155:T214)),CORREL(ETL_Rtn!$C155:$C214,ETL_Rtn!T155:T214),"")</f>
        <v/>
      </c>
      <c r="AA204" s="85" t="str">
        <f ca="1">IF(ISNUMBER(CORREL(ETL_Rtn!$C155:$C214,ETL_Rtn!U155:U214)),CORREL(ETL_Rtn!$C155:$C214,ETL_Rtn!U155:U214),"")</f>
        <v/>
      </c>
      <c r="AB204" s="85" t="str">
        <f ca="1">IF(ISNUMBER(CORREL(ETL_Rtn!$C155:$C214,ETL_Rtn!V155:V214)),CORREL(ETL_Rtn!$C155:$C214,ETL_Rtn!V155:V214),"")</f>
        <v/>
      </c>
      <c r="AC204" s="85" t="str">
        <f ca="1">IF(ISNUMBER(CORREL(ETL_Rtn!$C155:$C214,ETL_Rtn!W155:W214)),CORREL(ETL_Rtn!$C155:$C214,ETL_Rtn!W155:W214),"")</f>
        <v/>
      </c>
      <c r="AD204" s="85" t="str">
        <f ca="1">IF(ISNUMBER(CORREL(ETL_Rtn!$C155:$C214,ETL_Rtn!X155:X214)),CORREL(ETL_Rtn!$C155:$C214,ETL_Rtn!X155:X214),"")</f>
        <v/>
      </c>
      <c r="AE204" s="85" t="str">
        <f ca="1">IF(ISNUMBER(CORREL(ETL_Rtn!$C155:$C214,ETL_Rtn!Y155:Y214)),CORREL(ETL_Rtn!$C155:$C214,ETL_Rtn!Y155:Y214),"")</f>
        <v/>
      </c>
      <c r="AF204" s="85" t="str">
        <f ca="1">IF(ISNUMBER(CORREL(ETL_Rtn!$C155:$C214,ETL_Rtn!Z155:Z214)),CORREL(ETL_Rtn!$C155:$C214,ETL_Rtn!Z155:Z214),"")</f>
        <v/>
      </c>
      <c r="AG204" s="85" t="str">
        <f ca="1">IF(ISNUMBER(CORREL(ETL_Rtn!$C155:$C214,ETL_Rtn!AA155:AA214)),CORREL(ETL_Rtn!$C155:$C214,ETL_Rtn!AA155:AA214),"")</f>
        <v/>
      </c>
      <c r="AH204" s="85" t="str">
        <f ca="1">IF(ISNUMBER(CORREL(ETL_Rtn!$C155:$C214,ETL_Rtn!AB155:AB214)),CORREL(ETL_Rtn!$C155:$C214,ETL_Rtn!AB155:AB214),"")</f>
        <v/>
      </c>
      <c r="AI204" s="85" t="str">
        <f ca="1">IF(ISNUMBER(CORREL(ETL_Rtn!$C155:$C214,ETL_Rtn!AC155:AC214)),CORREL(ETL_Rtn!$C155:$C214,ETL_Rtn!AC155:AC214),"")</f>
        <v/>
      </c>
      <c r="AJ204" s="85" t="str">
        <f ca="1">IF(ISNUMBER(CORREL(ETL_Rtn!$C155:$C214,ETL_Rtn!AD155:AD214)),CORREL(ETL_Rtn!$C155:$C214,ETL_Rtn!AD155:AD214),"")</f>
        <v/>
      </c>
      <c r="AK204" s="85" t="str">
        <f ca="1">IF(ISNUMBER(CORREL(ETL_Rtn!$C155:$C214,ETL_Rtn!AE155:AE214)),CORREL(ETL_Rtn!$C155:$C214,ETL_Rtn!AE155:AE214),"")</f>
        <v/>
      </c>
      <c r="AL204" s="85" t="str">
        <f ca="1">IF(ISNUMBER(CORREL(ETL_Rtn!$C155:$C214,ETL_Rtn!AF155:AF214)),CORREL(ETL_Rtn!$C155:$C214,ETL_Rtn!AF155:AF214),"")</f>
        <v/>
      </c>
      <c r="AM204" s="85" t="str">
        <f ca="1">IF(ISNUMBER(CORREL(ETL_Rtn!$C155:$C214,ETL_Rtn!AG155:AG214)),CORREL(ETL_Rtn!$C155:$C214,ETL_Rtn!AG155:AG214),"")</f>
        <v/>
      </c>
      <c r="AN204" s="85" t="str">
        <f ca="1">IF(ISNUMBER(CORREL(ETL_Rtn!$C155:$C214,ETL_Rtn!AH155:AH214)),CORREL(ETL_Rtn!$C155:$C214,ETL_Rtn!AH155:AH214),"")</f>
        <v/>
      </c>
      <c r="AO204" s="85" t="str">
        <f ca="1">IF(ISNUMBER(CORREL(ETL_Rtn!$C155:$C214,ETL_Rtn!AI155:AI214)),CORREL(ETL_Rtn!$C155:$C214,ETL_Rtn!AI155:AI214),"")</f>
        <v/>
      </c>
      <c r="AP204" s="85" t="str">
        <f ca="1">IF(ISNUMBER(CORREL(ETL_Rtn!$C155:$C214,ETL_Rtn!AJ155:AJ214)),CORREL(ETL_Rtn!$C155:$C214,ETL_Rtn!AJ155:AJ214),"")</f>
        <v/>
      </c>
      <c r="AQ204" s="85" t="str">
        <f ca="1">IF(ISNUMBER(CORREL(ETL_Rtn!$C155:$C214,ETL_Rtn!AK155:AK214)),CORREL(ETL_Rtn!$C155:$C214,ETL_Rtn!AK155:AK214),"")</f>
        <v/>
      </c>
      <c r="AR204" s="85" t="str">
        <f ca="1">IF(ISNUMBER(CORREL(ETL_Rtn!$C155:$C214,ETL_Rtn!AL155:AL214)),CORREL(ETL_Rtn!$C155:$C214,ETL_Rtn!AL155:AL214),"")</f>
        <v/>
      </c>
      <c r="AS204" s="85" t="str">
        <f ca="1">IF(ISNUMBER(CORREL(ETL_Rtn!$C155:$C214,ETL_Rtn!AM155:AM214)),CORREL(ETL_Rtn!$C155:$C214,ETL_Rtn!AM155:AM214),"")</f>
        <v/>
      </c>
      <c r="AT204" s="85" t="str">
        <f ca="1">IF(ISNUMBER(CORREL(ETL_Rtn!$C155:$C214,ETL_Rtn!AN155:AN214)),CORREL(ETL_Rtn!$C155:$C214,ETL_Rtn!AN155:AN214),"")</f>
        <v/>
      </c>
      <c r="AU204" s="85" t="str">
        <f ca="1">IF(ISNUMBER(CORREL(ETL_Rtn!$C155:$C214,ETL_Rtn!AO155:AO214)),CORREL(ETL_Rtn!$C155:$C214,ETL_Rtn!AO155:AO214),"")</f>
        <v/>
      </c>
      <c r="AV204" s="85" t="str">
        <f ca="1">IF(ISNUMBER(CORREL(ETL_Rtn!$C155:$C214,ETL_Rtn!AP155:AP214)),CORREL(ETL_Rtn!$C155:$C214,ETL_Rtn!AP155:AP214),"")</f>
        <v/>
      </c>
      <c r="AW204" s="85" t="str">
        <f ca="1">IF(ISNUMBER(CORREL(ETL_Rtn!$C155:$C214,ETL_Rtn!AQ155:AQ214)),CORREL(ETL_Rtn!$C155:$C214,ETL_Rtn!AQ155:AQ214),"")</f>
        <v/>
      </c>
      <c r="AX204" s="85" t="str">
        <f ca="1">IF(ISNUMBER(CORREL(ETL_Rtn!$C155:$C214,ETL_Rtn!AR155:AR214)),CORREL(ETL_Rtn!$C155:$C214,ETL_Rtn!AR155:AR214),"")</f>
        <v/>
      </c>
      <c r="AY204" s="85" t="str">
        <f ca="1">IF(ISNUMBER(CORREL(ETL_Rtn!$C155:$C214,ETL_Rtn!AS155:AS214)),CORREL(ETL_Rtn!$C155:$C214,ETL_Rtn!AS155:AS214),"")</f>
        <v/>
      </c>
      <c r="AZ204" s="85" t="str">
        <f ca="1">IF(ISNUMBER(CORREL(ETL_Rtn!$C155:$C214,ETL_Rtn!AT155:AT214)),CORREL(ETL_Rtn!$C155:$C214,ETL_Rtn!AT155:AT214),"")</f>
        <v/>
      </c>
      <c r="BA204" s="85" t="str">
        <f ca="1">IF(ISNUMBER(CORREL(ETL_Rtn!$C155:$C214,ETL_Rtn!AU155:AU214)),CORREL(ETL_Rtn!$C155:$C214,ETL_Rtn!AU155:AU214),"")</f>
        <v/>
      </c>
      <c r="BB204" s="85" t="str">
        <f ca="1">IF(ISNUMBER(CORREL(ETL_Rtn!$C155:$C214,ETL_Rtn!AV155:AV214)),CORREL(ETL_Rtn!$C155:$C214,ETL_Rtn!AV155:AV214),"")</f>
        <v/>
      </c>
      <c r="BC204" s="85" t="str">
        <f ca="1">IF(ISNUMBER(CORREL(ETL_Rtn!$C155:$C214,ETL_Rtn!AW155:AW214)),CORREL(ETL_Rtn!$C155:$C214,ETL_Rtn!AW155:AW214),"")</f>
        <v/>
      </c>
      <c r="BD204" s="85" t="str">
        <f ca="1">IF(ISNUMBER(CORREL(ETL_Rtn!$C155:$C214,ETL_Rtn!AX155:AX214)),CORREL(ETL_Rtn!$C155:$C214,ETL_Rtn!AX155:AX214),"")</f>
        <v/>
      </c>
      <c r="BE204" s="85" t="str">
        <f ca="1">IF(ISNUMBER(CORREL(ETL_Rtn!$C155:$C214,ETL_Rtn!AY155:AY214)),CORREL(ETL_Rtn!$C155:$C214,ETL_Rtn!AY155:AY214),"")</f>
        <v/>
      </c>
      <c r="BF204" s="85" t="str">
        <f ca="1">IF(ISNUMBER(CORREL(ETL_Rtn!$C155:$C214,ETL_Rtn!AZ155:AZ214)),CORREL(ETL_Rtn!$C155:$C214,ETL_Rtn!AZ155:AZ214),"")</f>
        <v/>
      </c>
      <c r="BG204" s="85" t="str">
        <f ca="1">IF(ISNUMBER(CORREL(ETL_Rtn!$C155:$C214,ETL_Rtn!BA155:BA214)),CORREL(ETL_Rtn!$C155:$C214,ETL_Rtn!BA155:BA214),"")</f>
        <v/>
      </c>
      <c r="BH204" s="85" t="str">
        <f ca="1">IF(ISNUMBER(CORREL(ETL_Rtn!$C155:$C214,ETL_Rtn!BB155:BB214)),CORREL(ETL_Rtn!$C155:$C214,ETL_Rtn!BB155:BB214),"")</f>
        <v/>
      </c>
      <c r="BI204" s="85" t="str">
        <f ca="1">IF(ISNUMBER(CORREL(ETL_Rtn!$C155:$C214,ETL_Rtn!BC155:BC214)),CORREL(ETL_Rtn!$C155:$C214,ETL_Rtn!BC155:BC214),"")</f>
        <v/>
      </c>
      <c r="BJ204" s="85" t="str">
        <f ca="1">IF(ISNUMBER(CORREL(ETL_Rtn!$C155:$C214,ETL_Rtn!BD155:BD214)),CORREL(ETL_Rtn!$C155:$C214,ETL_Rtn!BD155:BD214),"")</f>
        <v/>
      </c>
      <c r="BK204" s="85" t="str">
        <f ca="1">IF(ISNUMBER(CORREL(ETL_Rtn!$C155:$C214,ETL_Rtn!BE155:BE214)),CORREL(ETL_Rtn!$C155:$C214,ETL_Rtn!BE155:BE214),"")</f>
        <v/>
      </c>
      <c r="BL204" s="85" t="str">
        <f ca="1">IF(ISNUMBER(CORREL(ETL_Rtn!$C155:$C214,ETL_Rtn!BF155:BF214)),CORREL(ETL_Rtn!$C155:$C214,ETL_Rtn!BF155:BF214),"")</f>
        <v/>
      </c>
      <c r="BM204" s="85" t="str">
        <f ca="1">IF(ISNUMBER(CORREL(ETL_Rtn!$C155:$C214,ETL_Rtn!BG155:BG214)),CORREL(ETL_Rtn!$C155:$C214,ETL_Rtn!BG155:BG214),"")</f>
        <v/>
      </c>
      <c r="BN204" s="85" t="str">
        <f ca="1">IF(ISNUMBER(CORREL(ETL_Rtn!$C155:$C214,ETL_Rtn!BH155:BH214)),CORREL(ETL_Rtn!$C155:$C214,ETL_Rtn!BH155:BH214),"")</f>
        <v/>
      </c>
      <c r="BO204" s="85" t="str">
        <f ca="1">IF(ISNUMBER(CORREL(ETL_Rtn!$C155:$C214,ETL_Rtn!BI155:BI214)),CORREL(ETL_Rtn!$C155:$C214,ETL_Rtn!BI155:BI214),"")</f>
        <v/>
      </c>
      <c r="BP204" s="85" t="str">
        <f ca="1">IF(ISNUMBER(CORREL(ETL_Rtn!$C155:$C214,ETL_Rtn!BJ155:BJ214)),CORREL(ETL_Rtn!$C155:$C214,ETL_Rtn!BJ155:BJ214),"")</f>
        <v/>
      </c>
      <c r="BQ204" s="85" t="str">
        <f ca="1">IF(ISNUMBER(CORREL(ETL_Rtn!$C155:$C214,ETL_Rtn!BK155:BK214)),CORREL(ETL_Rtn!$C155:$C214,ETL_Rtn!BK155:BK214),"")</f>
        <v/>
      </c>
      <c r="BR204" s="85" t="str">
        <f ca="1">IF(ISNUMBER(CORREL(ETL_Rtn!$C155:$C214,ETL_Rtn!BL155:BL214)),CORREL(ETL_Rtn!$C155:$C214,ETL_Rtn!BL155:BL214),"")</f>
        <v/>
      </c>
      <c r="BS204" s="85" t="str">
        <f ca="1">IF(ISNUMBER(CORREL(ETL_Rtn!$C155:$C214,ETL_Rtn!BM155:BM214)),CORREL(ETL_Rtn!$C155:$C214,ETL_Rtn!BM155:BM214),"")</f>
        <v/>
      </c>
      <c r="BT204" s="85" t="str">
        <f ca="1">IF(ISNUMBER(CORREL(ETL_Rtn!$C155:$C214,ETL_Rtn!BN155:BN214)),CORREL(ETL_Rtn!$C155:$C214,ETL_Rtn!BN155:BN214),"")</f>
        <v/>
      </c>
      <c r="BU204" s="85" t="str">
        <f ca="1">IF(ISNUMBER(CORREL(ETL_Rtn!$C155:$C214,ETL_Rtn!BO155:BO214)),CORREL(ETL_Rtn!$C155:$C214,ETL_Rtn!BO155:BO214),"")</f>
        <v/>
      </c>
      <c r="BV204" s="85" t="str">
        <f ca="1">IF(ISNUMBER(CORREL(ETL_Rtn!$C155:$C214,ETL_Rtn!BP155:BP214)),CORREL(ETL_Rtn!$C155:$C214,ETL_Rtn!BP155:BP214),"")</f>
        <v/>
      </c>
      <c r="BW204" s="85" t="str">
        <f ca="1">IF(ISNUMBER(CORREL(ETL_Rtn!$C155:$C214,ETL_Rtn!BQ155:BQ214)),CORREL(ETL_Rtn!$C155:$C214,ETL_Rtn!BQ155:BQ214),"")</f>
        <v/>
      </c>
      <c r="BY204" s="85" t="str">
        <f ca="1">VLOOKUP($E204,ETL_Price!$B$5:$CB$187,Main!BY$51,0)</f>
        <v/>
      </c>
      <c r="BZ204" s="85" t="str">
        <f ca="1">VLOOKUP($E204,ETL_Price!$B$5:$CB$187,Main!BZ$51,0)</f>
        <v/>
      </c>
      <c r="CA204" s="85" t="str">
        <f ca="1">VLOOKUP($E204,ETL_Price!$B$5:$CB$187,Main!CA$51,0)</f>
        <v/>
      </c>
      <c r="CB204" s="85" t="str">
        <f ca="1">VLOOKUP($E204,ETL_Price!$B$5:$CB$187,Main!CB$51,0)</f>
        <v/>
      </c>
      <c r="CC204" s="85" t="str">
        <f ca="1">VLOOKUP($E204,ETL_Price!$B$5:$CB$187,Main!CC$51,0)</f>
        <v/>
      </c>
      <c r="CD204" s="85" t="str">
        <f ca="1">VLOOKUP($E204,ETL_Price!$B$5:$CB$187,Main!CD$51,0)</f>
        <v/>
      </c>
      <c r="CE204" s="85" t="str">
        <f ca="1">VLOOKUP($E204,ETL_Price!$B$5:$CB$187,Main!CE$51,0)</f>
        <v/>
      </c>
      <c r="CF204" s="85" t="str">
        <f ca="1">VLOOKUP($E204,ETL_Price!$B$5:$CB$187,Main!CF$51,0)</f>
        <v/>
      </c>
      <c r="CG204" s="85" t="str">
        <f ca="1">VLOOKUP($E204,ETL_Price!$B$5:$CB$187,Main!CG$51,0)</f>
        <v/>
      </c>
      <c r="CH204" s="85" t="str">
        <f ca="1">VLOOKUP($E204,ETL_Price!$B$5:$CB$187,Main!CH$51,0)</f>
        <v/>
      </c>
      <c r="CI204" s="85" t="str">
        <f ca="1">VLOOKUP($E204,ETL_Price!$B$5:$CB$187,Main!CI$51,0)</f>
        <v/>
      </c>
      <c r="CJ204" s="85" t="str">
        <f ca="1">VLOOKUP($E204,ETL_Price!$B$5:$CB$187,Main!CJ$51,0)</f>
        <v/>
      </c>
      <c r="CK204" s="85" t="str">
        <f ca="1">VLOOKUP($E204,ETL_Price!$B$5:$CB$187,Main!CK$51,0)</f>
        <v/>
      </c>
      <c r="CL204" s="85" t="str">
        <f ca="1">VLOOKUP($E204,ETL_Price!$B$5:$CB$187,Main!CL$51,0)</f>
        <v/>
      </c>
      <c r="CM204" s="85" t="str">
        <f ca="1">VLOOKUP($E204,ETL_Price!$B$5:$CB$187,Main!CM$51,0)</f>
        <v/>
      </c>
      <c r="CN204" s="85" t="str">
        <f ca="1">VLOOKUP($E204,ETL_Price!$B$5:$CB$187,Main!CN$51,0)</f>
        <v/>
      </c>
      <c r="CO204" s="85" t="str">
        <f ca="1">VLOOKUP($E204,ETL_Price!$B$5:$CB$187,Main!CO$51,0)</f>
        <v/>
      </c>
      <c r="CP204" s="85" t="str">
        <f ca="1">VLOOKUP($E204,ETL_Price!$B$5:$CB$187,Main!CP$51,0)</f>
        <v/>
      </c>
      <c r="CQ204" s="85" t="str">
        <f ca="1">VLOOKUP($E204,ETL_Price!$B$5:$CB$187,Main!CQ$51,0)</f>
        <v/>
      </c>
      <c r="CR204" s="85" t="str">
        <f ca="1">VLOOKUP($E204,ETL_Price!$B$5:$CB$187,Main!CR$51,0)</f>
        <v/>
      </c>
      <c r="CS204" s="85" t="str">
        <f ca="1">VLOOKUP($E204,ETL_Price!$B$5:$CB$187,Main!CS$51,0)</f>
        <v/>
      </c>
      <c r="CT204" s="85" t="str">
        <f ca="1">VLOOKUP($E204,ETL_Price!$B$5:$CB$187,Main!CT$51,0)</f>
        <v/>
      </c>
      <c r="CU204" s="85" t="str">
        <f ca="1">VLOOKUP($E204,ETL_Price!$B$5:$CB$187,Main!CU$51,0)</f>
        <v/>
      </c>
      <c r="CV204" s="85" t="str">
        <f ca="1">VLOOKUP($E204,ETL_Price!$B$5:$CB$187,Main!CV$51,0)</f>
        <v/>
      </c>
      <c r="CW204" s="85" t="str">
        <f ca="1">VLOOKUP($E204,ETL_Price!$B$5:$CB$187,Main!CW$51,0)</f>
        <v/>
      </c>
      <c r="CX204" s="85" t="str">
        <f ca="1">VLOOKUP($E204,ETL_Price!$B$5:$CB$187,Main!CX$51,0)</f>
        <v/>
      </c>
      <c r="CY204" s="85" t="str">
        <f ca="1">VLOOKUP($E204,ETL_Price!$B$5:$CB$187,Main!CY$51,0)</f>
        <v/>
      </c>
      <c r="CZ204" s="85" t="str">
        <f ca="1">VLOOKUP($E204,ETL_Price!$B$5:$CB$187,Main!CZ$51,0)</f>
        <v/>
      </c>
      <c r="DA204" s="85" t="str">
        <f ca="1">VLOOKUP($E204,ETL_Price!$B$5:$CB$187,Main!DA$51,0)</f>
        <v/>
      </c>
      <c r="DB204" s="85" t="str">
        <f ca="1">VLOOKUP($E204,ETL_Price!$B$5:$CB$187,Main!DB$51,0)</f>
        <v/>
      </c>
      <c r="DC204" s="85" t="str">
        <f ca="1">VLOOKUP($E204,ETL_Price!$B$5:$CB$187,Main!DC$51,0)</f>
        <v/>
      </c>
      <c r="DD204" s="85" t="str">
        <f ca="1">VLOOKUP($E204,ETL_Price!$B$5:$CB$187,Main!DD$51,0)</f>
        <v/>
      </c>
      <c r="DE204" s="85" t="str">
        <f ca="1">VLOOKUP($E204,ETL_Price!$B$5:$CB$187,Main!DE$51,0)</f>
        <v/>
      </c>
      <c r="DF204" s="85" t="str">
        <f ca="1">VLOOKUP($E204,ETL_Price!$B$5:$CB$187,Main!DF$51,0)</f>
        <v/>
      </c>
      <c r="DG204" s="85" t="str">
        <f ca="1">VLOOKUP($E204,ETL_Price!$B$5:$CB$187,Main!DG$51,0)</f>
        <v/>
      </c>
      <c r="DH204" s="85" t="str">
        <f ca="1">VLOOKUP($E204,ETL_Price!$B$5:$CB$187,Main!DH$51,0)</f>
        <v/>
      </c>
      <c r="DI204" s="85" t="str">
        <f ca="1">VLOOKUP($E204,ETL_Price!$B$5:$CB$187,Main!DI$51,0)</f>
        <v/>
      </c>
      <c r="DJ204" s="85" t="str">
        <f ca="1">VLOOKUP($E204,ETL_Price!$B$5:$CB$187,Main!DJ$51,0)</f>
        <v/>
      </c>
      <c r="DK204" s="85" t="str">
        <f ca="1">VLOOKUP($E204,ETL_Price!$B$5:$CB$187,Main!DK$51,0)</f>
        <v/>
      </c>
      <c r="DL204" s="85" t="str">
        <f ca="1">VLOOKUP($E204,ETL_Price!$B$5:$CB$187,Main!DL$51,0)</f>
        <v/>
      </c>
      <c r="DM204" s="85" t="str">
        <f ca="1">VLOOKUP($E204,ETL_Price!$B$5:$CB$187,Main!DM$51,0)</f>
        <v/>
      </c>
      <c r="DN204" s="85" t="str">
        <f ca="1">VLOOKUP($E204,ETL_Price!$B$5:$CB$187,Main!DN$51,0)</f>
        <v/>
      </c>
      <c r="DO204" s="85" t="str">
        <f ca="1">VLOOKUP($E204,ETL_Price!$B$5:$CB$187,Main!DO$51,0)</f>
        <v/>
      </c>
      <c r="DP204" s="85" t="str">
        <f ca="1">VLOOKUP($E204,ETL_Price!$B$5:$CB$187,Main!DP$51,0)</f>
        <v/>
      </c>
      <c r="DQ204" s="85" t="str">
        <f ca="1">VLOOKUP($E204,ETL_Price!$B$5:$CB$187,Main!DQ$51,0)</f>
        <v/>
      </c>
      <c r="DR204" s="85" t="str">
        <f ca="1">VLOOKUP($E204,ETL_Price!$B$5:$CB$187,Main!DR$51,0)</f>
        <v/>
      </c>
      <c r="DS204" s="85" t="str">
        <f ca="1">VLOOKUP($E204,ETL_Price!$B$5:$CB$187,Main!DS$51,0)</f>
        <v/>
      </c>
      <c r="DT204" s="85" t="str">
        <f ca="1">VLOOKUP($E204,ETL_Price!$B$5:$CB$187,Main!DT$51,0)</f>
        <v/>
      </c>
      <c r="DU204" s="85" t="str">
        <f ca="1">VLOOKUP($E204,ETL_Price!$B$5:$CB$187,Main!DU$51,0)</f>
        <v/>
      </c>
      <c r="DV204" s="85" t="str">
        <f ca="1">VLOOKUP($E204,ETL_Price!$B$5:$CB$187,Main!DV$51,0)</f>
        <v/>
      </c>
      <c r="DW204" s="85" t="str">
        <f ca="1">VLOOKUP($E204,ETL_Price!$B$5:$CB$187,Main!DW$51,0)</f>
        <v/>
      </c>
      <c r="DX204" s="85" t="str">
        <f ca="1">VLOOKUP($E204,ETL_Price!$B$5:$CB$187,Main!DX$51,0)</f>
        <v/>
      </c>
      <c r="DY204" s="85" t="str">
        <f ca="1">VLOOKUP($E204,ETL_Price!$B$5:$CB$187,Main!DY$51,0)</f>
        <v/>
      </c>
      <c r="DZ204" s="85" t="str">
        <f ca="1">VLOOKUP($E204,ETL_Price!$B$5:$CB$187,Main!DZ$51,0)</f>
        <v/>
      </c>
      <c r="EA204" s="85" t="str">
        <f ca="1">VLOOKUP($E204,ETL_Price!$B$5:$CB$187,Main!EA$51,0)</f>
        <v/>
      </c>
      <c r="EB204" s="85" t="str">
        <f ca="1">VLOOKUP($E204,ETL_Price!$B$5:$CB$187,Main!EB$51,0)</f>
        <v/>
      </c>
      <c r="EC204" s="85" t="str">
        <f ca="1">VLOOKUP($E204,ETL_Price!$B$5:$CB$187,Main!EC$51,0)</f>
        <v/>
      </c>
      <c r="ED204" s="85" t="str">
        <f ca="1">VLOOKUP($E204,ETL_Price!$B$5:$CB$187,Main!ED$51,0)</f>
        <v/>
      </c>
      <c r="EE204" s="85" t="str">
        <f ca="1">VLOOKUP($E204,ETL_Price!$B$5:$CB$187,Main!EE$51,0)</f>
        <v/>
      </c>
      <c r="EF204" s="85" t="str">
        <f ca="1">VLOOKUP($E204,ETL_Price!$B$5:$CB$187,Main!EF$51,0)</f>
        <v/>
      </c>
      <c r="EG204" s="85" t="str">
        <f ca="1">VLOOKUP($E204,ETL_Price!$B$5:$CB$187,Main!EG$51,0)</f>
        <v/>
      </c>
      <c r="EH204" s="85" t="str">
        <f ca="1">VLOOKUP($E204,ETL_Price!$B$5:$CB$187,Main!EH$51,0)</f>
        <v/>
      </c>
      <c r="EI204" s="85" t="str">
        <f ca="1">VLOOKUP($E204,ETL_Price!$B$5:$CB$187,Main!EI$51,0)</f>
        <v/>
      </c>
      <c r="EJ204" s="85" t="str">
        <f ca="1">VLOOKUP($E204,ETL_Price!$B$5:$CB$187,Main!EJ$51,0)</f>
        <v/>
      </c>
      <c r="EK204" s="85" t="str">
        <f ca="1">VLOOKUP($E204,ETL_Price!$B$5:$CB$187,Main!EK$51,0)</f>
        <v/>
      </c>
    </row>
    <row r="205" spans="5:141">
      <c r="E205" s="119" t="str">
        <f>IF(ISNUMBER(Equities!$C157),Equities!B157,"")</f>
        <v/>
      </c>
      <c r="F205" s="120" t="str">
        <f ca="1">IF(ISNUMBER(OFFSET(INDIRECT($F$50),Main!$D205,1)),OFFSET(INDIRECT($F$50),Main!$D205,1)/100,"")</f>
        <v/>
      </c>
      <c r="G205" s="120" t="str">
        <f ca="1">IF(ISNUMBER(VLOOKUP($E205,ETL_Price!$B$5:$DV$187,G$50,0)),VLOOKUP($E205,ETL_Price!$B$5:$DV$187,G$50,0)/100,"")</f>
        <v/>
      </c>
      <c r="H205" s="120" t="str">
        <f ca="1">IF(ISNUMBER(VLOOKUP($E205,ETL_Price!$B$5:$DV$187,H$50,0)),VLOOKUP($E205,ETL_Price!$B$5:$DV$187,H$50,0)/100,"")</f>
        <v/>
      </c>
      <c r="I205" s="120" t="str">
        <f ca="1">IF(ISNUMBER(VLOOKUP($E205,ETL_Price!$B$5:$DV$187,I$50,0)),VLOOKUP($E205,ETL_Price!$B$5:$DV$187,I$50,0)/100,"")</f>
        <v/>
      </c>
      <c r="K205" s="85" t="str">
        <f ca="1">IF(ISNUMBER(CORREL(ETL_Rtn!$C156:$C215,ETL_Rtn!E156:E215)),CORREL(ETL_Rtn!$C156:$C215,ETL_Rtn!E156:E215),"")</f>
        <v/>
      </c>
      <c r="L205" s="85" t="str">
        <f ca="1">IF(ISNUMBER(CORREL(ETL_Rtn!$C156:$C215,ETL_Rtn!F156:F215)),CORREL(ETL_Rtn!$C156:$C215,ETL_Rtn!F156:F215),"")</f>
        <v/>
      </c>
      <c r="M205" s="85" t="str">
        <f ca="1">IF(ISNUMBER(CORREL(ETL_Rtn!$C156:$C215,ETL_Rtn!G156:G215)),CORREL(ETL_Rtn!$C156:$C215,ETL_Rtn!G156:G215),"")</f>
        <v/>
      </c>
      <c r="N205" s="85" t="str">
        <f ca="1">IF(ISNUMBER(CORREL(ETL_Rtn!$C156:$C215,ETL_Rtn!H156:H215)),CORREL(ETL_Rtn!$C156:$C215,ETL_Rtn!H156:H215),"")</f>
        <v/>
      </c>
      <c r="O205" s="85" t="str">
        <f ca="1">IF(ISNUMBER(CORREL(ETL_Rtn!$C156:$C215,ETL_Rtn!I156:I215)),CORREL(ETL_Rtn!$C156:$C215,ETL_Rtn!I156:I215),"")</f>
        <v/>
      </c>
      <c r="P205" s="85" t="str">
        <f ca="1">IF(ISNUMBER(CORREL(ETL_Rtn!$C156:$C215,ETL_Rtn!J156:J215)),CORREL(ETL_Rtn!$C156:$C215,ETL_Rtn!J156:J215),"")</f>
        <v/>
      </c>
      <c r="Q205" s="85" t="str">
        <f ca="1">IF(ISNUMBER(CORREL(ETL_Rtn!$C156:$C215,ETL_Rtn!K156:K215)),CORREL(ETL_Rtn!$C156:$C215,ETL_Rtn!K156:K215),"")</f>
        <v/>
      </c>
      <c r="R205" s="85" t="str">
        <f ca="1">IF(ISNUMBER(CORREL(ETL_Rtn!$C156:$C215,ETL_Rtn!L156:L215)),CORREL(ETL_Rtn!$C156:$C215,ETL_Rtn!L156:L215),"")</f>
        <v/>
      </c>
      <c r="S205" s="85" t="str">
        <f ca="1">IF(ISNUMBER(CORREL(ETL_Rtn!$C156:$C215,ETL_Rtn!M156:M215)),CORREL(ETL_Rtn!$C156:$C215,ETL_Rtn!M156:M215),"")</f>
        <v/>
      </c>
      <c r="T205" s="85" t="str">
        <f ca="1">IF(ISNUMBER(CORREL(ETL_Rtn!$C156:$C215,ETL_Rtn!N156:N215)),CORREL(ETL_Rtn!$C156:$C215,ETL_Rtn!N156:N215),"")</f>
        <v/>
      </c>
      <c r="U205" s="85" t="str">
        <f ca="1">IF(ISNUMBER(CORREL(ETL_Rtn!$C156:$C215,ETL_Rtn!O156:O215)),CORREL(ETL_Rtn!$C156:$C215,ETL_Rtn!O156:O215),"")</f>
        <v/>
      </c>
      <c r="V205" s="85" t="str">
        <f ca="1">IF(ISNUMBER(CORREL(ETL_Rtn!$C156:$C215,ETL_Rtn!P156:P215)),CORREL(ETL_Rtn!$C156:$C215,ETL_Rtn!P156:P215),"")</f>
        <v/>
      </c>
      <c r="W205" s="85" t="str">
        <f ca="1">IF(ISNUMBER(CORREL(ETL_Rtn!$C156:$C215,ETL_Rtn!Q156:Q215)),CORREL(ETL_Rtn!$C156:$C215,ETL_Rtn!Q156:Q215),"")</f>
        <v/>
      </c>
      <c r="X205" s="85" t="str">
        <f ca="1">IF(ISNUMBER(CORREL(ETL_Rtn!$C156:$C215,ETL_Rtn!R156:R215)),CORREL(ETL_Rtn!$C156:$C215,ETL_Rtn!R156:R215),"")</f>
        <v/>
      </c>
      <c r="Y205" s="85" t="str">
        <f ca="1">IF(ISNUMBER(CORREL(ETL_Rtn!$C156:$C215,ETL_Rtn!S156:S215)),CORREL(ETL_Rtn!$C156:$C215,ETL_Rtn!S156:S215),"")</f>
        <v/>
      </c>
      <c r="Z205" s="85" t="str">
        <f ca="1">IF(ISNUMBER(CORREL(ETL_Rtn!$C156:$C215,ETL_Rtn!T156:T215)),CORREL(ETL_Rtn!$C156:$C215,ETL_Rtn!T156:T215),"")</f>
        <v/>
      </c>
      <c r="AA205" s="85" t="str">
        <f ca="1">IF(ISNUMBER(CORREL(ETL_Rtn!$C156:$C215,ETL_Rtn!U156:U215)),CORREL(ETL_Rtn!$C156:$C215,ETL_Rtn!U156:U215),"")</f>
        <v/>
      </c>
      <c r="AB205" s="85" t="str">
        <f ca="1">IF(ISNUMBER(CORREL(ETL_Rtn!$C156:$C215,ETL_Rtn!V156:V215)),CORREL(ETL_Rtn!$C156:$C215,ETL_Rtn!V156:V215),"")</f>
        <v/>
      </c>
      <c r="AC205" s="85" t="str">
        <f ca="1">IF(ISNUMBER(CORREL(ETL_Rtn!$C156:$C215,ETL_Rtn!W156:W215)),CORREL(ETL_Rtn!$C156:$C215,ETL_Rtn!W156:W215),"")</f>
        <v/>
      </c>
      <c r="AD205" s="85" t="str">
        <f ca="1">IF(ISNUMBER(CORREL(ETL_Rtn!$C156:$C215,ETL_Rtn!X156:X215)),CORREL(ETL_Rtn!$C156:$C215,ETL_Rtn!X156:X215),"")</f>
        <v/>
      </c>
      <c r="AE205" s="85" t="str">
        <f ca="1">IF(ISNUMBER(CORREL(ETL_Rtn!$C156:$C215,ETL_Rtn!Y156:Y215)),CORREL(ETL_Rtn!$C156:$C215,ETL_Rtn!Y156:Y215),"")</f>
        <v/>
      </c>
      <c r="AF205" s="85" t="str">
        <f ca="1">IF(ISNUMBER(CORREL(ETL_Rtn!$C156:$C215,ETL_Rtn!Z156:Z215)),CORREL(ETL_Rtn!$C156:$C215,ETL_Rtn!Z156:Z215),"")</f>
        <v/>
      </c>
      <c r="AG205" s="85" t="str">
        <f ca="1">IF(ISNUMBER(CORREL(ETL_Rtn!$C156:$C215,ETL_Rtn!AA156:AA215)),CORREL(ETL_Rtn!$C156:$C215,ETL_Rtn!AA156:AA215),"")</f>
        <v/>
      </c>
      <c r="AH205" s="85" t="str">
        <f ca="1">IF(ISNUMBER(CORREL(ETL_Rtn!$C156:$C215,ETL_Rtn!AB156:AB215)),CORREL(ETL_Rtn!$C156:$C215,ETL_Rtn!AB156:AB215),"")</f>
        <v/>
      </c>
      <c r="AI205" s="85" t="str">
        <f ca="1">IF(ISNUMBER(CORREL(ETL_Rtn!$C156:$C215,ETL_Rtn!AC156:AC215)),CORREL(ETL_Rtn!$C156:$C215,ETL_Rtn!AC156:AC215),"")</f>
        <v/>
      </c>
      <c r="AJ205" s="85" t="str">
        <f ca="1">IF(ISNUMBER(CORREL(ETL_Rtn!$C156:$C215,ETL_Rtn!AD156:AD215)),CORREL(ETL_Rtn!$C156:$C215,ETL_Rtn!AD156:AD215),"")</f>
        <v/>
      </c>
      <c r="AK205" s="85" t="str">
        <f ca="1">IF(ISNUMBER(CORREL(ETL_Rtn!$C156:$C215,ETL_Rtn!AE156:AE215)),CORREL(ETL_Rtn!$C156:$C215,ETL_Rtn!AE156:AE215),"")</f>
        <v/>
      </c>
      <c r="AL205" s="85" t="str">
        <f ca="1">IF(ISNUMBER(CORREL(ETL_Rtn!$C156:$C215,ETL_Rtn!AF156:AF215)),CORREL(ETL_Rtn!$C156:$C215,ETL_Rtn!AF156:AF215),"")</f>
        <v/>
      </c>
      <c r="AM205" s="85" t="str">
        <f ca="1">IF(ISNUMBER(CORREL(ETL_Rtn!$C156:$C215,ETL_Rtn!AG156:AG215)),CORREL(ETL_Rtn!$C156:$C215,ETL_Rtn!AG156:AG215),"")</f>
        <v/>
      </c>
      <c r="AN205" s="85" t="str">
        <f ca="1">IF(ISNUMBER(CORREL(ETL_Rtn!$C156:$C215,ETL_Rtn!AH156:AH215)),CORREL(ETL_Rtn!$C156:$C215,ETL_Rtn!AH156:AH215),"")</f>
        <v/>
      </c>
      <c r="AO205" s="85" t="str">
        <f ca="1">IF(ISNUMBER(CORREL(ETL_Rtn!$C156:$C215,ETL_Rtn!AI156:AI215)),CORREL(ETL_Rtn!$C156:$C215,ETL_Rtn!AI156:AI215),"")</f>
        <v/>
      </c>
      <c r="AP205" s="85" t="str">
        <f ca="1">IF(ISNUMBER(CORREL(ETL_Rtn!$C156:$C215,ETL_Rtn!AJ156:AJ215)),CORREL(ETL_Rtn!$C156:$C215,ETL_Rtn!AJ156:AJ215),"")</f>
        <v/>
      </c>
      <c r="AQ205" s="85" t="str">
        <f ca="1">IF(ISNUMBER(CORREL(ETL_Rtn!$C156:$C215,ETL_Rtn!AK156:AK215)),CORREL(ETL_Rtn!$C156:$C215,ETL_Rtn!AK156:AK215),"")</f>
        <v/>
      </c>
      <c r="AR205" s="85" t="str">
        <f ca="1">IF(ISNUMBER(CORREL(ETL_Rtn!$C156:$C215,ETL_Rtn!AL156:AL215)),CORREL(ETL_Rtn!$C156:$C215,ETL_Rtn!AL156:AL215),"")</f>
        <v/>
      </c>
      <c r="AS205" s="85" t="str">
        <f ca="1">IF(ISNUMBER(CORREL(ETL_Rtn!$C156:$C215,ETL_Rtn!AM156:AM215)),CORREL(ETL_Rtn!$C156:$C215,ETL_Rtn!AM156:AM215),"")</f>
        <v/>
      </c>
      <c r="AT205" s="85" t="str">
        <f ca="1">IF(ISNUMBER(CORREL(ETL_Rtn!$C156:$C215,ETL_Rtn!AN156:AN215)),CORREL(ETL_Rtn!$C156:$C215,ETL_Rtn!AN156:AN215),"")</f>
        <v/>
      </c>
      <c r="AU205" s="85" t="str">
        <f ca="1">IF(ISNUMBER(CORREL(ETL_Rtn!$C156:$C215,ETL_Rtn!AO156:AO215)),CORREL(ETL_Rtn!$C156:$C215,ETL_Rtn!AO156:AO215),"")</f>
        <v/>
      </c>
      <c r="AV205" s="85" t="str">
        <f ca="1">IF(ISNUMBER(CORREL(ETL_Rtn!$C156:$C215,ETL_Rtn!AP156:AP215)),CORREL(ETL_Rtn!$C156:$C215,ETL_Rtn!AP156:AP215),"")</f>
        <v/>
      </c>
      <c r="AW205" s="85" t="str">
        <f ca="1">IF(ISNUMBER(CORREL(ETL_Rtn!$C156:$C215,ETL_Rtn!AQ156:AQ215)),CORREL(ETL_Rtn!$C156:$C215,ETL_Rtn!AQ156:AQ215),"")</f>
        <v/>
      </c>
      <c r="AX205" s="85" t="str">
        <f ca="1">IF(ISNUMBER(CORREL(ETL_Rtn!$C156:$C215,ETL_Rtn!AR156:AR215)),CORREL(ETL_Rtn!$C156:$C215,ETL_Rtn!AR156:AR215),"")</f>
        <v/>
      </c>
      <c r="AY205" s="85" t="str">
        <f ca="1">IF(ISNUMBER(CORREL(ETL_Rtn!$C156:$C215,ETL_Rtn!AS156:AS215)),CORREL(ETL_Rtn!$C156:$C215,ETL_Rtn!AS156:AS215),"")</f>
        <v/>
      </c>
      <c r="AZ205" s="85" t="str">
        <f ca="1">IF(ISNUMBER(CORREL(ETL_Rtn!$C156:$C215,ETL_Rtn!AT156:AT215)),CORREL(ETL_Rtn!$C156:$C215,ETL_Rtn!AT156:AT215),"")</f>
        <v/>
      </c>
      <c r="BA205" s="85" t="str">
        <f ca="1">IF(ISNUMBER(CORREL(ETL_Rtn!$C156:$C215,ETL_Rtn!AU156:AU215)),CORREL(ETL_Rtn!$C156:$C215,ETL_Rtn!AU156:AU215),"")</f>
        <v/>
      </c>
      <c r="BB205" s="85" t="str">
        <f ca="1">IF(ISNUMBER(CORREL(ETL_Rtn!$C156:$C215,ETL_Rtn!AV156:AV215)),CORREL(ETL_Rtn!$C156:$C215,ETL_Rtn!AV156:AV215),"")</f>
        <v/>
      </c>
      <c r="BC205" s="85" t="str">
        <f ca="1">IF(ISNUMBER(CORREL(ETL_Rtn!$C156:$C215,ETL_Rtn!AW156:AW215)),CORREL(ETL_Rtn!$C156:$C215,ETL_Rtn!AW156:AW215),"")</f>
        <v/>
      </c>
      <c r="BD205" s="85" t="str">
        <f ca="1">IF(ISNUMBER(CORREL(ETL_Rtn!$C156:$C215,ETL_Rtn!AX156:AX215)),CORREL(ETL_Rtn!$C156:$C215,ETL_Rtn!AX156:AX215),"")</f>
        <v/>
      </c>
      <c r="BE205" s="85" t="str">
        <f ca="1">IF(ISNUMBER(CORREL(ETL_Rtn!$C156:$C215,ETL_Rtn!AY156:AY215)),CORREL(ETL_Rtn!$C156:$C215,ETL_Rtn!AY156:AY215),"")</f>
        <v/>
      </c>
      <c r="BF205" s="85" t="str">
        <f ca="1">IF(ISNUMBER(CORREL(ETL_Rtn!$C156:$C215,ETL_Rtn!AZ156:AZ215)),CORREL(ETL_Rtn!$C156:$C215,ETL_Rtn!AZ156:AZ215),"")</f>
        <v/>
      </c>
      <c r="BG205" s="85" t="str">
        <f ca="1">IF(ISNUMBER(CORREL(ETL_Rtn!$C156:$C215,ETL_Rtn!BA156:BA215)),CORREL(ETL_Rtn!$C156:$C215,ETL_Rtn!BA156:BA215),"")</f>
        <v/>
      </c>
      <c r="BH205" s="85" t="str">
        <f ca="1">IF(ISNUMBER(CORREL(ETL_Rtn!$C156:$C215,ETL_Rtn!BB156:BB215)),CORREL(ETL_Rtn!$C156:$C215,ETL_Rtn!BB156:BB215),"")</f>
        <v/>
      </c>
      <c r="BI205" s="85" t="str">
        <f ca="1">IF(ISNUMBER(CORREL(ETL_Rtn!$C156:$C215,ETL_Rtn!BC156:BC215)),CORREL(ETL_Rtn!$C156:$C215,ETL_Rtn!BC156:BC215),"")</f>
        <v/>
      </c>
      <c r="BJ205" s="85" t="str">
        <f ca="1">IF(ISNUMBER(CORREL(ETL_Rtn!$C156:$C215,ETL_Rtn!BD156:BD215)),CORREL(ETL_Rtn!$C156:$C215,ETL_Rtn!BD156:BD215),"")</f>
        <v/>
      </c>
      <c r="BK205" s="85" t="str">
        <f ca="1">IF(ISNUMBER(CORREL(ETL_Rtn!$C156:$C215,ETL_Rtn!BE156:BE215)),CORREL(ETL_Rtn!$C156:$C215,ETL_Rtn!BE156:BE215),"")</f>
        <v/>
      </c>
      <c r="BL205" s="85" t="str">
        <f ca="1">IF(ISNUMBER(CORREL(ETL_Rtn!$C156:$C215,ETL_Rtn!BF156:BF215)),CORREL(ETL_Rtn!$C156:$C215,ETL_Rtn!BF156:BF215),"")</f>
        <v/>
      </c>
      <c r="BM205" s="85" t="str">
        <f ca="1">IF(ISNUMBER(CORREL(ETL_Rtn!$C156:$C215,ETL_Rtn!BG156:BG215)),CORREL(ETL_Rtn!$C156:$C215,ETL_Rtn!BG156:BG215),"")</f>
        <v/>
      </c>
      <c r="BN205" s="85" t="str">
        <f ca="1">IF(ISNUMBER(CORREL(ETL_Rtn!$C156:$C215,ETL_Rtn!BH156:BH215)),CORREL(ETL_Rtn!$C156:$C215,ETL_Rtn!BH156:BH215),"")</f>
        <v/>
      </c>
      <c r="BO205" s="85" t="str">
        <f ca="1">IF(ISNUMBER(CORREL(ETL_Rtn!$C156:$C215,ETL_Rtn!BI156:BI215)),CORREL(ETL_Rtn!$C156:$C215,ETL_Rtn!BI156:BI215),"")</f>
        <v/>
      </c>
      <c r="BP205" s="85" t="str">
        <f ca="1">IF(ISNUMBER(CORREL(ETL_Rtn!$C156:$C215,ETL_Rtn!BJ156:BJ215)),CORREL(ETL_Rtn!$C156:$C215,ETL_Rtn!BJ156:BJ215),"")</f>
        <v/>
      </c>
      <c r="BQ205" s="85" t="str">
        <f ca="1">IF(ISNUMBER(CORREL(ETL_Rtn!$C156:$C215,ETL_Rtn!BK156:BK215)),CORREL(ETL_Rtn!$C156:$C215,ETL_Rtn!BK156:BK215),"")</f>
        <v/>
      </c>
      <c r="BR205" s="85" t="str">
        <f ca="1">IF(ISNUMBER(CORREL(ETL_Rtn!$C156:$C215,ETL_Rtn!BL156:BL215)),CORREL(ETL_Rtn!$C156:$C215,ETL_Rtn!BL156:BL215),"")</f>
        <v/>
      </c>
      <c r="BS205" s="85" t="str">
        <f ca="1">IF(ISNUMBER(CORREL(ETL_Rtn!$C156:$C215,ETL_Rtn!BM156:BM215)),CORREL(ETL_Rtn!$C156:$C215,ETL_Rtn!BM156:BM215),"")</f>
        <v/>
      </c>
      <c r="BT205" s="85" t="str">
        <f ca="1">IF(ISNUMBER(CORREL(ETL_Rtn!$C156:$C215,ETL_Rtn!BN156:BN215)),CORREL(ETL_Rtn!$C156:$C215,ETL_Rtn!BN156:BN215),"")</f>
        <v/>
      </c>
      <c r="BU205" s="85" t="str">
        <f ca="1">IF(ISNUMBER(CORREL(ETL_Rtn!$C156:$C215,ETL_Rtn!BO156:BO215)),CORREL(ETL_Rtn!$C156:$C215,ETL_Rtn!BO156:BO215),"")</f>
        <v/>
      </c>
      <c r="BV205" s="85" t="str">
        <f ca="1">IF(ISNUMBER(CORREL(ETL_Rtn!$C156:$C215,ETL_Rtn!BP156:BP215)),CORREL(ETL_Rtn!$C156:$C215,ETL_Rtn!BP156:BP215),"")</f>
        <v/>
      </c>
      <c r="BW205" s="85" t="str">
        <f ca="1">IF(ISNUMBER(CORREL(ETL_Rtn!$C156:$C215,ETL_Rtn!BQ156:BQ215)),CORREL(ETL_Rtn!$C156:$C215,ETL_Rtn!BQ156:BQ215),"")</f>
        <v/>
      </c>
      <c r="BY205" s="85" t="str">
        <f ca="1">VLOOKUP($E205,ETL_Price!$B$5:$CB$187,Main!BY$51,0)</f>
        <v/>
      </c>
      <c r="BZ205" s="85" t="str">
        <f ca="1">VLOOKUP($E205,ETL_Price!$B$5:$CB$187,Main!BZ$51,0)</f>
        <v/>
      </c>
      <c r="CA205" s="85" t="str">
        <f ca="1">VLOOKUP($E205,ETL_Price!$B$5:$CB$187,Main!CA$51,0)</f>
        <v/>
      </c>
      <c r="CB205" s="85" t="str">
        <f ca="1">VLOOKUP($E205,ETL_Price!$B$5:$CB$187,Main!CB$51,0)</f>
        <v/>
      </c>
      <c r="CC205" s="85" t="str">
        <f ca="1">VLOOKUP($E205,ETL_Price!$B$5:$CB$187,Main!CC$51,0)</f>
        <v/>
      </c>
      <c r="CD205" s="85" t="str">
        <f ca="1">VLOOKUP($E205,ETL_Price!$B$5:$CB$187,Main!CD$51,0)</f>
        <v/>
      </c>
      <c r="CE205" s="85" t="str">
        <f ca="1">VLOOKUP($E205,ETL_Price!$B$5:$CB$187,Main!CE$51,0)</f>
        <v/>
      </c>
      <c r="CF205" s="85" t="str">
        <f ca="1">VLOOKUP($E205,ETL_Price!$B$5:$CB$187,Main!CF$51,0)</f>
        <v/>
      </c>
      <c r="CG205" s="85" t="str">
        <f ca="1">VLOOKUP($E205,ETL_Price!$B$5:$CB$187,Main!CG$51,0)</f>
        <v/>
      </c>
      <c r="CH205" s="85" t="str">
        <f ca="1">VLOOKUP($E205,ETL_Price!$B$5:$CB$187,Main!CH$51,0)</f>
        <v/>
      </c>
      <c r="CI205" s="85" t="str">
        <f ca="1">VLOOKUP($E205,ETL_Price!$B$5:$CB$187,Main!CI$51,0)</f>
        <v/>
      </c>
      <c r="CJ205" s="85" t="str">
        <f ca="1">VLOOKUP($E205,ETL_Price!$B$5:$CB$187,Main!CJ$51,0)</f>
        <v/>
      </c>
      <c r="CK205" s="85" t="str">
        <f ca="1">VLOOKUP($E205,ETL_Price!$B$5:$CB$187,Main!CK$51,0)</f>
        <v/>
      </c>
      <c r="CL205" s="85" t="str">
        <f ca="1">VLOOKUP($E205,ETL_Price!$B$5:$CB$187,Main!CL$51,0)</f>
        <v/>
      </c>
      <c r="CM205" s="85" t="str">
        <f ca="1">VLOOKUP($E205,ETL_Price!$B$5:$CB$187,Main!CM$51,0)</f>
        <v/>
      </c>
      <c r="CN205" s="85" t="str">
        <f ca="1">VLOOKUP($E205,ETL_Price!$B$5:$CB$187,Main!CN$51,0)</f>
        <v/>
      </c>
      <c r="CO205" s="85" t="str">
        <f ca="1">VLOOKUP($E205,ETL_Price!$B$5:$CB$187,Main!CO$51,0)</f>
        <v/>
      </c>
      <c r="CP205" s="85" t="str">
        <f ca="1">VLOOKUP($E205,ETL_Price!$B$5:$CB$187,Main!CP$51,0)</f>
        <v/>
      </c>
      <c r="CQ205" s="85" t="str">
        <f ca="1">VLOOKUP($E205,ETL_Price!$B$5:$CB$187,Main!CQ$51,0)</f>
        <v/>
      </c>
      <c r="CR205" s="85" t="str">
        <f ca="1">VLOOKUP($E205,ETL_Price!$B$5:$CB$187,Main!CR$51,0)</f>
        <v/>
      </c>
      <c r="CS205" s="85" t="str">
        <f ca="1">VLOOKUP($E205,ETL_Price!$B$5:$CB$187,Main!CS$51,0)</f>
        <v/>
      </c>
      <c r="CT205" s="85" t="str">
        <f ca="1">VLOOKUP($E205,ETL_Price!$B$5:$CB$187,Main!CT$51,0)</f>
        <v/>
      </c>
      <c r="CU205" s="85" t="str">
        <f ca="1">VLOOKUP($E205,ETL_Price!$B$5:$CB$187,Main!CU$51,0)</f>
        <v/>
      </c>
      <c r="CV205" s="85" t="str">
        <f ca="1">VLOOKUP($E205,ETL_Price!$B$5:$CB$187,Main!CV$51,0)</f>
        <v/>
      </c>
      <c r="CW205" s="85" t="str">
        <f ca="1">VLOOKUP($E205,ETL_Price!$B$5:$CB$187,Main!CW$51,0)</f>
        <v/>
      </c>
      <c r="CX205" s="85" t="str">
        <f ca="1">VLOOKUP($E205,ETL_Price!$B$5:$CB$187,Main!CX$51,0)</f>
        <v/>
      </c>
      <c r="CY205" s="85" t="str">
        <f ca="1">VLOOKUP($E205,ETL_Price!$B$5:$CB$187,Main!CY$51,0)</f>
        <v/>
      </c>
      <c r="CZ205" s="85" t="str">
        <f ca="1">VLOOKUP($E205,ETL_Price!$B$5:$CB$187,Main!CZ$51,0)</f>
        <v/>
      </c>
      <c r="DA205" s="85" t="str">
        <f ca="1">VLOOKUP($E205,ETL_Price!$B$5:$CB$187,Main!DA$51,0)</f>
        <v/>
      </c>
      <c r="DB205" s="85" t="str">
        <f ca="1">VLOOKUP($E205,ETL_Price!$B$5:$CB$187,Main!DB$51,0)</f>
        <v/>
      </c>
      <c r="DC205" s="85" t="str">
        <f ca="1">VLOOKUP($E205,ETL_Price!$B$5:$CB$187,Main!DC$51,0)</f>
        <v/>
      </c>
      <c r="DD205" s="85" t="str">
        <f ca="1">VLOOKUP($E205,ETL_Price!$B$5:$CB$187,Main!DD$51,0)</f>
        <v/>
      </c>
      <c r="DE205" s="85" t="str">
        <f ca="1">VLOOKUP($E205,ETL_Price!$B$5:$CB$187,Main!DE$51,0)</f>
        <v/>
      </c>
      <c r="DF205" s="85" t="str">
        <f ca="1">VLOOKUP($E205,ETL_Price!$B$5:$CB$187,Main!DF$51,0)</f>
        <v/>
      </c>
      <c r="DG205" s="85" t="str">
        <f ca="1">VLOOKUP($E205,ETL_Price!$B$5:$CB$187,Main!DG$51,0)</f>
        <v/>
      </c>
      <c r="DH205" s="85" t="str">
        <f ca="1">VLOOKUP($E205,ETL_Price!$B$5:$CB$187,Main!DH$51,0)</f>
        <v/>
      </c>
      <c r="DI205" s="85" t="str">
        <f ca="1">VLOOKUP($E205,ETL_Price!$B$5:$CB$187,Main!DI$51,0)</f>
        <v/>
      </c>
      <c r="DJ205" s="85" t="str">
        <f ca="1">VLOOKUP($E205,ETL_Price!$B$5:$CB$187,Main!DJ$51,0)</f>
        <v/>
      </c>
      <c r="DK205" s="85" t="str">
        <f ca="1">VLOOKUP($E205,ETL_Price!$B$5:$CB$187,Main!DK$51,0)</f>
        <v/>
      </c>
      <c r="DL205" s="85" t="str">
        <f ca="1">VLOOKUP($E205,ETL_Price!$B$5:$CB$187,Main!DL$51,0)</f>
        <v/>
      </c>
      <c r="DM205" s="85" t="str">
        <f ca="1">VLOOKUP($E205,ETL_Price!$B$5:$CB$187,Main!DM$51,0)</f>
        <v/>
      </c>
      <c r="DN205" s="85" t="str">
        <f ca="1">VLOOKUP($E205,ETL_Price!$B$5:$CB$187,Main!DN$51,0)</f>
        <v/>
      </c>
      <c r="DO205" s="85" t="str">
        <f ca="1">VLOOKUP($E205,ETL_Price!$B$5:$CB$187,Main!DO$51,0)</f>
        <v/>
      </c>
      <c r="DP205" s="85" t="str">
        <f ca="1">VLOOKUP($E205,ETL_Price!$B$5:$CB$187,Main!DP$51,0)</f>
        <v/>
      </c>
      <c r="DQ205" s="85" t="str">
        <f ca="1">VLOOKUP($E205,ETL_Price!$B$5:$CB$187,Main!DQ$51,0)</f>
        <v/>
      </c>
      <c r="DR205" s="85" t="str">
        <f ca="1">VLOOKUP($E205,ETL_Price!$B$5:$CB$187,Main!DR$51,0)</f>
        <v/>
      </c>
      <c r="DS205" s="85" t="str">
        <f ca="1">VLOOKUP($E205,ETL_Price!$B$5:$CB$187,Main!DS$51,0)</f>
        <v/>
      </c>
      <c r="DT205" s="85" t="str">
        <f ca="1">VLOOKUP($E205,ETL_Price!$B$5:$CB$187,Main!DT$51,0)</f>
        <v/>
      </c>
      <c r="DU205" s="85" t="str">
        <f ca="1">VLOOKUP($E205,ETL_Price!$B$5:$CB$187,Main!DU$51,0)</f>
        <v/>
      </c>
      <c r="DV205" s="85" t="str">
        <f ca="1">VLOOKUP($E205,ETL_Price!$B$5:$CB$187,Main!DV$51,0)</f>
        <v/>
      </c>
      <c r="DW205" s="85" t="str">
        <f ca="1">VLOOKUP($E205,ETL_Price!$B$5:$CB$187,Main!DW$51,0)</f>
        <v/>
      </c>
      <c r="DX205" s="85" t="str">
        <f ca="1">VLOOKUP($E205,ETL_Price!$B$5:$CB$187,Main!DX$51,0)</f>
        <v/>
      </c>
      <c r="DY205" s="85" t="str">
        <f ca="1">VLOOKUP($E205,ETL_Price!$B$5:$CB$187,Main!DY$51,0)</f>
        <v/>
      </c>
      <c r="DZ205" s="85" t="str">
        <f ca="1">VLOOKUP($E205,ETL_Price!$B$5:$CB$187,Main!DZ$51,0)</f>
        <v/>
      </c>
      <c r="EA205" s="85" t="str">
        <f ca="1">VLOOKUP($E205,ETL_Price!$B$5:$CB$187,Main!EA$51,0)</f>
        <v/>
      </c>
      <c r="EB205" s="85" t="str">
        <f ca="1">VLOOKUP($E205,ETL_Price!$B$5:$CB$187,Main!EB$51,0)</f>
        <v/>
      </c>
      <c r="EC205" s="85" t="str">
        <f ca="1">VLOOKUP($E205,ETL_Price!$B$5:$CB$187,Main!EC$51,0)</f>
        <v/>
      </c>
      <c r="ED205" s="85" t="str">
        <f ca="1">VLOOKUP($E205,ETL_Price!$B$5:$CB$187,Main!ED$51,0)</f>
        <v/>
      </c>
      <c r="EE205" s="85" t="str">
        <f ca="1">VLOOKUP($E205,ETL_Price!$B$5:$CB$187,Main!EE$51,0)</f>
        <v/>
      </c>
      <c r="EF205" s="85" t="str">
        <f ca="1">VLOOKUP($E205,ETL_Price!$B$5:$CB$187,Main!EF$51,0)</f>
        <v/>
      </c>
      <c r="EG205" s="85" t="str">
        <f ca="1">VLOOKUP($E205,ETL_Price!$B$5:$CB$187,Main!EG$51,0)</f>
        <v/>
      </c>
      <c r="EH205" s="85" t="str">
        <f ca="1">VLOOKUP($E205,ETL_Price!$B$5:$CB$187,Main!EH$51,0)</f>
        <v/>
      </c>
      <c r="EI205" s="85" t="str">
        <f ca="1">VLOOKUP($E205,ETL_Price!$B$5:$CB$187,Main!EI$51,0)</f>
        <v/>
      </c>
      <c r="EJ205" s="85" t="str">
        <f ca="1">VLOOKUP($E205,ETL_Price!$B$5:$CB$187,Main!EJ$51,0)</f>
        <v/>
      </c>
      <c r="EK205" s="85" t="str">
        <f ca="1">VLOOKUP($E205,ETL_Price!$B$5:$CB$187,Main!EK$51,0)</f>
        <v/>
      </c>
    </row>
    <row r="206" spans="5:141">
      <c r="E206" s="119" t="str">
        <f>IF(ISNUMBER(Equities!$C158),Equities!B158,"")</f>
        <v/>
      </c>
      <c r="F206" s="120" t="str">
        <f ca="1">IF(ISNUMBER(OFFSET(INDIRECT($F$50),Main!$D206,1)),OFFSET(INDIRECT($F$50),Main!$D206,1)/100,"")</f>
        <v/>
      </c>
      <c r="G206" s="120" t="str">
        <f ca="1">IF(ISNUMBER(VLOOKUP($E206,ETL_Price!$B$5:$DV$187,G$50,0)),VLOOKUP($E206,ETL_Price!$B$5:$DV$187,G$50,0)/100,"")</f>
        <v/>
      </c>
      <c r="H206" s="120" t="str">
        <f ca="1">IF(ISNUMBER(VLOOKUP($E206,ETL_Price!$B$5:$DV$187,H$50,0)),VLOOKUP($E206,ETL_Price!$B$5:$DV$187,H$50,0)/100,"")</f>
        <v/>
      </c>
      <c r="I206" s="120" t="str">
        <f ca="1">IF(ISNUMBER(VLOOKUP($E206,ETL_Price!$B$5:$DV$187,I$50,0)),VLOOKUP($E206,ETL_Price!$B$5:$DV$187,I$50,0)/100,"")</f>
        <v/>
      </c>
      <c r="K206" s="85" t="str">
        <f ca="1">IF(ISNUMBER(CORREL(ETL_Rtn!$C157:$C216,ETL_Rtn!E157:E216)),CORREL(ETL_Rtn!$C157:$C216,ETL_Rtn!E157:E216),"")</f>
        <v/>
      </c>
      <c r="L206" s="85" t="str">
        <f ca="1">IF(ISNUMBER(CORREL(ETL_Rtn!$C157:$C216,ETL_Rtn!F157:F216)),CORREL(ETL_Rtn!$C157:$C216,ETL_Rtn!F157:F216),"")</f>
        <v/>
      </c>
      <c r="M206" s="85" t="str">
        <f ca="1">IF(ISNUMBER(CORREL(ETL_Rtn!$C157:$C216,ETL_Rtn!G157:G216)),CORREL(ETL_Rtn!$C157:$C216,ETL_Rtn!G157:G216),"")</f>
        <v/>
      </c>
      <c r="N206" s="85" t="str">
        <f ca="1">IF(ISNUMBER(CORREL(ETL_Rtn!$C157:$C216,ETL_Rtn!H157:H216)),CORREL(ETL_Rtn!$C157:$C216,ETL_Rtn!H157:H216),"")</f>
        <v/>
      </c>
      <c r="O206" s="85" t="str">
        <f ca="1">IF(ISNUMBER(CORREL(ETL_Rtn!$C157:$C216,ETL_Rtn!I157:I216)),CORREL(ETL_Rtn!$C157:$C216,ETL_Rtn!I157:I216),"")</f>
        <v/>
      </c>
      <c r="P206" s="85" t="str">
        <f ca="1">IF(ISNUMBER(CORREL(ETL_Rtn!$C157:$C216,ETL_Rtn!J157:J216)),CORREL(ETL_Rtn!$C157:$C216,ETL_Rtn!J157:J216),"")</f>
        <v/>
      </c>
      <c r="Q206" s="85" t="str">
        <f ca="1">IF(ISNUMBER(CORREL(ETL_Rtn!$C157:$C216,ETL_Rtn!K157:K216)),CORREL(ETL_Rtn!$C157:$C216,ETL_Rtn!K157:K216),"")</f>
        <v/>
      </c>
      <c r="R206" s="85" t="str">
        <f ca="1">IF(ISNUMBER(CORREL(ETL_Rtn!$C157:$C216,ETL_Rtn!L157:L216)),CORREL(ETL_Rtn!$C157:$C216,ETL_Rtn!L157:L216),"")</f>
        <v/>
      </c>
      <c r="S206" s="85" t="str">
        <f ca="1">IF(ISNUMBER(CORREL(ETL_Rtn!$C157:$C216,ETL_Rtn!M157:M216)),CORREL(ETL_Rtn!$C157:$C216,ETL_Rtn!M157:M216),"")</f>
        <v/>
      </c>
      <c r="T206" s="85" t="str">
        <f ca="1">IF(ISNUMBER(CORREL(ETL_Rtn!$C157:$C216,ETL_Rtn!N157:N216)),CORREL(ETL_Rtn!$C157:$C216,ETL_Rtn!N157:N216),"")</f>
        <v/>
      </c>
      <c r="U206" s="85" t="str">
        <f ca="1">IF(ISNUMBER(CORREL(ETL_Rtn!$C157:$C216,ETL_Rtn!O157:O216)),CORREL(ETL_Rtn!$C157:$C216,ETL_Rtn!O157:O216),"")</f>
        <v/>
      </c>
      <c r="V206" s="85" t="str">
        <f ca="1">IF(ISNUMBER(CORREL(ETL_Rtn!$C157:$C216,ETL_Rtn!P157:P216)),CORREL(ETL_Rtn!$C157:$C216,ETL_Rtn!P157:P216),"")</f>
        <v/>
      </c>
      <c r="W206" s="85" t="str">
        <f ca="1">IF(ISNUMBER(CORREL(ETL_Rtn!$C157:$C216,ETL_Rtn!Q157:Q216)),CORREL(ETL_Rtn!$C157:$C216,ETL_Rtn!Q157:Q216),"")</f>
        <v/>
      </c>
      <c r="X206" s="85" t="str">
        <f ca="1">IF(ISNUMBER(CORREL(ETL_Rtn!$C157:$C216,ETL_Rtn!R157:R216)),CORREL(ETL_Rtn!$C157:$C216,ETL_Rtn!R157:R216),"")</f>
        <v/>
      </c>
      <c r="Y206" s="85" t="str">
        <f ca="1">IF(ISNUMBER(CORREL(ETL_Rtn!$C157:$C216,ETL_Rtn!S157:S216)),CORREL(ETL_Rtn!$C157:$C216,ETL_Rtn!S157:S216),"")</f>
        <v/>
      </c>
      <c r="Z206" s="85" t="str">
        <f ca="1">IF(ISNUMBER(CORREL(ETL_Rtn!$C157:$C216,ETL_Rtn!T157:T216)),CORREL(ETL_Rtn!$C157:$C216,ETL_Rtn!T157:T216),"")</f>
        <v/>
      </c>
      <c r="AA206" s="85" t="str">
        <f ca="1">IF(ISNUMBER(CORREL(ETL_Rtn!$C157:$C216,ETL_Rtn!U157:U216)),CORREL(ETL_Rtn!$C157:$C216,ETL_Rtn!U157:U216),"")</f>
        <v/>
      </c>
      <c r="AB206" s="85" t="str">
        <f ca="1">IF(ISNUMBER(CORREL(ETL_Rtn!$C157:$C216,ETL_Rtn!V157:V216)),CORREL(ETL_Rtn!$C157:$C216,ETL_Rtn!V157:V216),"")</f>
        <v/>
      </c>
      <c r="AC206" s="85" t="str">
        <f ca="1">IF(ISNUMBER(CORREL(ETL_Rtn!$C157:$C216,ETL_Rtn!W157:W216)),CORREL(ETL_Rtn!$C157:$C216,ETL_Rtn!W157:W216),"")</f>
        <v/>
      </c>
      <c r="AD206" s="85" t="str">
        <f ca="1">IF(ISNUMBER(CORREL(ETL_Rtn!$C157:$C216,ETL_Rtn!X157:X216)),CORREL(ETL_Rtn!$C157:$C216,ETL_Rtn!X157:X216),"")</f>
        <v/>
      </c>
      <c r="AE206" s="85" t="str">
        <f ca="1">IF(ISNUMBER(CORREL(ETL_Rtn!$C157:$C216,ETL_Rtn!Y157:Y216)),CORREL(ETL_Rtn!$C157:$C216,ETL_Rtn!Y157:Y216),"")</f>
        <v/>
      </c>
      <c r="AF206" s="85" t="str">
        <f ca="1">IF(ISNUMBER(CORREL(ETL_Rtn!$C157:$C216,ETL_Rtn!Z157:Z216)),CORREL(ETL_Rtn!$C157:$C216,ETL_Rtn!Z157:Z216),"")</f>
        <v/>
      </c>
      <c r="AG206" s="85" t="str">
        <f ca="1">IF(ISNUMBER(CORREL(ETL_Rtn!$C157:$C216,ETL_Rtn!AA157:AA216)),CORREL(ETL_Rtn!$C157:$C216,ETL_Rtn!AA157:AA216),"")</f>
        <v/>
      </c>
      <c r="AH206" s="85" t="str">
        <f ca="1">IF(ISNUMBER(CORREL(ETL_Rtn!$C157:$C216,ETL_Rtn!AB157:AB216)),CORREL(ETL_Rtn!$C157:$C216,ETL_Rtn!AB157:AB216),"")</f>
        <v/>
      </c>
      <c r="AI206" s="85" t="str">
        <f ca="1">IF(ISNUMBER(CORREL(ETL_Rtn!$C157:$C216,ETL_Rtn!AC157:AC216)),CORREL(ETL_Rtn!$C157:$C216,ETL_Rtn!AC157:AC216),"")</f>
        <v/>
      </c>
      <c r="AJ206" s="85" t="str">
        <f ca="1">IF(ISNUMBER(CORREL(ETL_Rtn!$C157:$C216,ETL_Rtn!AD157:AD216)),CORREL(ETL_Rtn!$C157:$C216,ETL_Rtn!AD157:AD216),"")</f>
        <v/>
      </c>
      <c r="AK206" s="85" t="str">
        <f ca="1">IF(ISNUMBER(CORREL(ETL_Rtn!$C157:$C216,ETL_Rtn!AE157:AE216)),CORREL(ETL_Rtn!$C157:$C216,ETL_Rtn!AE157:AE216),"")</f>
        <v/>
      </c>
      <c r="AL206" s="85" t="str">
        <f ca="1">IF(ISNUMBER(CORREL(ETL_Rtn!$C157:$C216,ETL_Rtn!AF157:AF216)),CORREL(ETL_Rtn!$C157:$C216,ETL_Rtn!AF157:AF216),"")</f>
        <v/>
      </c>
      <c r="AM206" s="85" t="str">
        <f ca="1">IF(ISNUMBER(CORREL(ETL_Rtn!$C157:$C216,ETL_Rtn!AG157:AG216)),CORREL(ETL_Rtn!$C157:$C216,ETL_Rtn!AG157:AG216),"")</f>
        <v/>
      </c>
      <c r="AN206" s="85" t="str">
        <f ca="1">IF(ISNUMBER(CORREL(ETL_Rtn!$C157:$C216,ETL_Rtn!AH157:AH216)),CORREL(ETL_Rtn!$C157:$C216,ETL_Rtn!AH157:AH216),"")</f>
        <v/>
      </c>
      <c r="AO206" s="85" t="str">
        <f ca="1">IF(ISNUMBER(CORREL(ETL_Rtn!$C157:$C216,ETL_Rtn!AI157:AI216)),CORREL(ETL_Rtn!$C157:$C216,ETL_Rtn!AI157:AI216),"")</f>
        <v/>
      </c>
      <c r="AP206" s="85" t="str">
        <f ca="1">IF(ISNUMBER(CORREL(ETL_Rtn!$C157:$C216,ETL_Rtn!AJ157:AJ216)),CORREL(ETL_Rtn!$C157:$C216,ETL_Rtn!AJ157:AJ216),"")</f>
        <v/>
      </c>
      <c r="AQ206" s="85" t="str">
        <f ca="1">IF(ISNUMBER(CORREL(ETL_Rtn!$C157:$C216,ETL_Rtn!AK157:AK216)),CORREL(ETL_Rtn!$C157:$C216,ETL_Rtn!AK157:AK216),"")</f>
        <v/>
      </c>
      <c r="AR206" s="85" t="str">
        <f ca="1">IF(ISNUMBER(CORREL(ETL_Rtn!$C157:$C216,ETL_Rtn!AL157:AL216)),CORREL(ETL_Rtn!$C157:$C216,ETL_Rtn!AL157:AL216),"")</f>
        <v/>
      </c>
      <c r="AS206" s="85" t="str">
        <f ca="1">IF(ISNUMBER(CORREL(ETL_Rtn!$C157:$C216,ETL_Rtn!AM157:AM216)),CORREL(ETL_Rtn!$C157:$C216,ETL_Rtn!AM157:AM216),"")</f>
        <v/>
      </c>
      <c r="AT206" s="85" t="str">
        <f ca="1">IF(ISNUMBER(CORREL(ETL_Rtn!$C157:$C216,ETL_Rtn!AN157:AN216)),CORREL(ETL_Rtn!$C157:$C216,ETL_Rtn!AN157:AN216),"")</f>
        <v/>
      </c>
      <c r="AU206" s="85" t="str">
        <f ca="1">IF(ISNUMBER(CORREL(ETL_Rtn!$C157:$C216,ETL_Rtn!AO157:AO216)),CORREL(ETL_Rtn!$C157:$C216,ETL_Rtn!AO157:AO216),"")</f>
        <v/>
      </c>
      <c r="AV206" s="85" t="str">
        <f ca="1">IF(ISNUMBER(CORREL(ETL_Rtn!$C157:$C216,ETL_Rtn!AP157:AP216)),CORREL(ETL_Rtn!$C157:$C216,ETL_Rtn!AP157:AP216),"")</f>
        <v/>
      </c>
      <c r="AW206" s="85" t="str">
        <f ca="1">IF(ISNUMBER(CORREL(ETL_Rtn!$C157:$C216,ETL_Rtn!AQ157:AQ216)),CORREL(ETL_Rtn!$C157:$C216,ETL_Rtn!AQ157:AQ216),"")</f>
        <v/>
      </c>
      <c r="AX206" s="85" t="str">
        <f ca="1">IF(ISNUMBER(CORREL(ETL_Rtn!$C157:$C216,ETL_Rtn!AR157:AR216)),CORREL(ETL_Rtn!$C157:$C216,ETL_Rtn!AR157:AR216),"")</f>
        <v/>
      </c>
      <c r="AY206" s="85" t="str">
        <f ca="1">IF(ISNUMBER(CORREL(ETL_Rtn!$C157:$C216,ETL_Rtn!AS157:AS216)),CORREL(ETL_Rtn!$C157:$C216,ETL_Rtn!AS157:AS216),"")</f>
        <v/>
      </c>
      <c r="AZ206" s="85" t="str">
        <f ca="1">IF(ISNUMBER(CORREL(ETL_Rtn!$C157:$C216,ETL_Rtn!AT157:AT216)),CORREL(ETL_Rtn!$C157:$C216,ETL_Rtn!AT157:AT216),"")</f>
        <v/>
      </c>
      <c r="BA206" s="85" t="str">
        <f ca="1">IF(ISNUMBER(CORREL(ETL_Rtn!$C157:$C216,ETL_Rtn!AU157:AU216)),CORREL(ETL_Rtn!$C157:$C216,ETL_Rtn!AU157:AU216),"")</f>
        <v/>
      </c>
      <c r="BB206" s="85" t="str">
        <f ca="1">IF(ISNUMBER(CORREL(ETL_Rtn!$C157:$C216,ETL_Rtn!AV157:AV216)),CORREL(ETL_Rtn!$C157:$C216,ETL_Rtn!AV157:AV216),"")</f>
        <v/>
      </c>
      <c r="BC206" s="85" t="str">
        <f ca="1">IF(ISNUMBER(CORREL(ETL_Rtn!$C157:$C216,ETL_Rtn!AW157:AW216)),CORREL(ETL_Rtn!$C157:$C216,ETL_Rtn!AW157:AW216),"")</f>
        <v/>
      </c>
      <c r="BD206" s="85" t="str">
        <f ca="1">IF(ISNUMBER(CORREL(ETL_Rtn!$C157:$C216,ETL_Rtn!AX157:AX216)),CORREL(ETL_Rtn!$C157:$C216,ETL_Rtn!AX157:AX216),"")</f>
        <v/>
      </c>
      <c r="BE206" s="85" t="str">
        <f ca="1">IF(ISNUMBER(CORREL(ETL_Rtn!$C157:$C216,ETL_Rtn!AY157:AY216)),CORREL(ETL_Rtn!$C157:$C216,ETL_Rtn!AY157:AY216),"")</f>
        <v/>
      </c>
      <c r="BF206" s="85" t="str">
        <f ca="1">IF(ISNUMBER(CORREL(ETL_Rtn!$C157:$C216,ETL_Rtn!AZ157:AZ216)),CORREL(ETL_Rtn!$C157:$C216,ETL_Rtn!AZ157:AZ216),"")</f>
        <v/>
      </c>
      <c r="BG206" s="85" t="str">
        <f ca="1">IF(ISNUMBER(CORREL(ETL_Rtn!$C157:$C216,ETL_Rtn!BA157:BA216)),CORREL(ETL_Rtn!$C157:$C216,ETL_Rtn!BA157:BA216),"")</f>
        <v/>
      </c>
      <c r="BH206" s="85" t="str">
        <f ca="1">IF(ISNUMBER(CORREL(ETL_Rtn!$C157:$C216,ETL_Rtn!BB157:BB216)),CORREL(ETL_Rtn!$C157:$C216,ETL_Rtn!BB157:BB216),"")</f>
        <v/>
      </c>
      <c r="BI206" s="85" t="str">
        <f ca="1">IF(ISNUMBER(CORREL(ETL_Rtn!$C157:$C216,ETL_Rtn!BC157:BC216)),CORREL(ETL_Rtn!$C157:$C216,ETL_Rtn!BC157:BC216),"")</f>
        <v/>
      </c>
      <c r="BJ206" s="85" t="str">
        <f ca="1">IF(ISNUMBER(CORREL(ETL_Rtn!$C157:$C216,ETL_Rtn!BD157:BD216)),CORREL(ETL_Rtn!$C157:$C216,ETL_Rtn!BD157:BD216),"")</f>
        <v/>
      </c>
      <c r="BK206" s="85" t="str">
        <f ca="1">IF(ISNUMBER(CORREL(ETL_Rtn!$C157:$C216,ETL_Rtn!BE157:BE216)),CORREL(ETL_Rtn!$C157:$C216,ETL_Rtn!BE157:BE216),"")</f>
        <v/>
      </c>
      <c r="BL206" s="85" t="str">
        <f ca="1">IF(ISNUMBER(CORREL(ETL_Rtn!$C157:$C216,ETL_Rtn!BF157:BF216)),CORREL(ETL_Rtn!$C157:$C216,ETL_Rtn!BF157:BF216),"")</f>
        <v/>
      </c>
      <c r="BM206" s="85" t="str">
        <f ca="1">IF(ISNUMBER(CORREL(ETL_Rtn!$C157:$C216,ETL_Rtn!BG157:BG216)),CORREL(ETL_Rtn!$C157:$C216,ETL_Rtn!BG157:BG216),"")</f>
        <v/>
      </c>
      <c r="BN206" s="85" t="str">
        <f ca="1">IF(ISNUMBER(CORREL(ETL_Rtn!$C157:$C216,ETL_Rtn!BH157:BH216)),CORREL(ETL_Rtn!$C157:$C216,ETL_Rtn!BH157:BH216),"")</f>
        <v/>
      </c>
      <c r="BO206" s="85" t="str">
        <f ca="1">IF(ISNUMBER(CORREL(ETL_Rtn!$C157:$C216,ETL_Rtn!BI157:BI216)),CORREL(ETL_Rtn!$C157:$C216,ETL_Rtn!BI157:BI216),"")</f>
        <v/>
      </c>
      <c r="BP206" s="85" t="str">
        <f ca="1">IF(ISNUMBER(CORREL(ETL_Rtn!$C157:$C216,ETL_Rtn!BJ157:BJ216)),CORREL(ETL_Rtn!$C157:$C216,ETL_Rtn!BJ157:BJ216),"")</f>
        <v/>
      </c>
      <c r="BQ206" s="85" t="str">
        <f ca="1">IF(ISNUMBER(CORREL(ETL_Rtn!$C157:$C216,ETL_Rtn!BK157:BK216)),CORREL(ETL_Rtn!$C157:$C216,ETL_Rtn!BK157:BK216),"")</f>
        <v/>
      </c>
      <c r="BR206" s="85" t="str">
        <f ca="1">IF(ISNUMBER(CORREL(ETL_Rtn!$C157:$C216,ETL_Rtn!BL157:BL216)),CORREL(ETL_Rtn!$C157:$C216,ETL_Rtn!BL157:BL216),"")</f>
        <v/>
      </c>
      <c r="BS206" s="85" t="str">
        <f ca="1">IF(ISNUMBER(CORREL(ETL_Rtn!$C157:$C216,ETL_Rtn!BM157:BM216)),CORREL(ETL_Rtn!$C157:$C216,ETL_Rtn!BM157:BM216),"")</f>
        <v/>
      </c>
      <c r="BT206" s="85" t="str">
        <f ca="1">IF(ISNUMBER(CORREL(ETL_Rtn!$C157:$C216,ETL_Rtn!BN157:BN216)),CORREL(ETL_Rtn!$C157:$C216,ETL_Rtn!BN157:BN216),"")</f>
        <v/>
      </c>
      <c r="BU206" s="85" t="str">
        <f ca="1">IF(ISNUMBER(CORREL(ETL_Rtn!$C157:$C216,ETL_Rtn!BO157:BO216)),CORREL(ETL_Rtn!$C157:$C216,ETL_Rtn!BO157:BO216),"")</f>
        <v/>
      </c>
      <c r="BV206" s="85" t="str">
        <f ca="1">IF(ISNUMBER(CORREL(ETL_Rtn!$C157:$C216,ETL_Rtn!BP157:BP216)),CORREL(ETL_Rtn!$C157:$C216,ETL_Rtn!BP157:BP216),"")</f>
        <v/>
      </c>
      <c r="BW206" s="85" t="str">
        <f ca="1">IF(ISNUMBER(CORREL(ETL_Rtn!$C157:$C216,ETL_Rtn!BQ157:BQ216)),CORREL(ETL_Rtn!$C157:$C216,ETL_Rtn!BQ157:BQ216),"")</f>
        <v/>
      </c>
      <c r="BY206" s="85" t="str">
        <f ca="1">VLOOKUP($E206,ETL_Price!$B$5:$CB$187,Main!BY$51,0)</f>
        <v/>
      </c>
      <c r="BZ206" s="85" t="str">
        <f ca="1">VLOOKUP($E206,ETL_Price!$B$5:$CB$187,Main!BZ$51,0)</f>
        <v/>
      </c>
      <c r="CA206" s="85" t="str">
        <f ca="1">VLOOKUP($E206,ETL_Price!$B$5:$CB$187,Main!CA$51,0)</f>
        <v/>
      </c>
      <c r="CB206" s="85" t="str">
        <f ca="1">VLOOKUP($E206,ETL_Price!$B$5:$CB$187,Main!CB$51,0)</f>
        <v/>
      </c>
      <c r="CC206" s="85" t="str">
        <f ca="1">VLOOKUP($E206,ETL_Price!$B$5:$CB$187,Main!CC$51,0)</f>
        <v/>
      </c>
      <c r="CD206" s="85" t="str">
        <f ca="1">VLOOKUP($E206,ETL_Price!$B$5:$CB$187,Main!CD$51,0)</f>
        <v/>
      </c>
      <c r="CE206" s="85" t="str">
        <f ca="1">VLOOKUP($E206,ETL_Price!$B$5:$CB$187,Main!CE$51,0)</f>
        <v/>
      </c>
      <c r="CF206" s="85" t="str">
        <f ca="1">VLOOKUP($E206,ETL_Price!$B$5:$CB$187,Main!CF$51,0)</f>
        <v/>
      </c>
      <c r="CG206" s="85" t="str">
        <f ca="1">VLOOKUP($E206,ETL_Price!$B$5:$CB$187,Main!CG$51,0)</f>
        <v/>
      </c>
      <c r="CH206" s="85" t="str">
        <f ca="1">VLOOKUP($E206,ETL_Price!$B$5:$CB$187,Main!CH$51,0)</f>
        <v/>
      </c>
      <c r="CI206" s="85" t="str">
        <f ca="1">VLOOKUP($E206,ETL_Price!$B$5:$CB$187,Main!CI$51,0)</f>
        <v/>
      </c>
      <c r="CJ206" s="85" t="str">
        <f ca="1">VLOOKUP($E206,ETL_Price!$B$5:$CB$187,Main!CJ$51,0)</f>
        <v/>
      </c>
      <c r="CK206" s="85" t="str">
        <f ca="1">VLOOKUP($E206,ETL_Price!$B$5:$CB$187,Main!CK$51,0)</f>
        <v/>
      </c>
      <c r="CL206" s="85" t="str">
        <f ca="1">VLOOKUP($E206,ETL_Price!$B$5:$CB$187,Main!CL$51,0)</f>
        <v/>
      </c>
      <c r="CM206" s="85" t="str">
        <f ca="1">VLOOKUP($E206,ETL_Price!$B$5:$CB$187,Main!CM$51,0)</f>
        <v/>
      </c>
      <c r="CN206" s="85" t="str">
        <f ca="1">VLOOKUP($E206,ETL_Price!$B$5:$CB$187,Main!CN$51,0)</f>
        <v/>
      </c>
      <c r="CO206" s="85" t="str">
        <f ca="1">VLOOKUP($E206,ETL_Price!$B$5:$CB$187,Main!CO$51,0)</f>
        <v/>
      </c>
      <c r="CP206" s="85" t="str">
        <f ca="1">VLOOKUP($E206,ETL_Price!$B$5:$CB$187,Main!CP$51,0)</f>
        <v/>
      </c>
      <c r="CQ206" s="85" t="str">
        <f ca="1">VLOOKUP($E206,ETL_Price!$B$5:$CB$187,Main!CQ$51,0)</f>
        <v/>
      </c>
      <c r="CR206" s="85" t="str">
        <f ca="1">VLOOKUP($E206,ETL_Price!$B$5:$CB$187,Main!CR$51,0)</f>
        <v/>
      </c>
      <c r="CS206" s="85" t="str">
        <f ca="1">VLOOKUP($E206,ETL_Price!$B$5:$CB$187,Main!CS$51,0)</f>
        <v/>
      </c>
      <c r="CT206" s="85" t="str">
        <f ca="1">VLOOKUP($E206,ETL_Price!$B$5:$CB$187,Main!CT$51,0)</f>
        <v/>
      </c>
      <c r="CU206" s="85" t="str">
        <f ca="1">VLOOKUP($E206,ETL_Price!$B$5:$CB$187,Main!CU$51,0)</f>
        <v/>
      </c>
      <c r="CV206" s="85" t="str">
        <f ca="1">VLOOKUP($E206,ETL_Price!$B$5:$CB$187,Main!CV$51,0)</f>
        <v/>
      </c>
      <c r="CW206" s="85" t="str">
        <f ca="1">VLOOKUP($E206,ETL_Price!$B$5:$CB$187,Main!CW$51,0)</f>
        <v/>
      </c>
      <c r="CX206" s="85" t="str">
        <f ca="1">VLOOKUP($E206,ETL_Price!$B$5:$CB$187,Main!CX$51,0)</f>
        <v/>
      </c>
      <c r="CY206" s="85" t="str">
        <f ca="1">VLOOKUP($E206,ETL_Price!$B$5:$CB$187,Main!CY$51,0)</f>
        <v/>
      </c>
      <c r="CZ206" s="85" t="str">
        <f ca="1">VLOOKUP($E206,ETL_Price!$B$5:$CB$187,Main!CZ$51,0)</f>
        <v/>
      </c>
      <c r="DA206" s="85" t="str">
        <f ca="1">VLOOKUP($E206,ETL_Price!$B$5:$CB$187,Main!DA$51,0)</f>
        <v/>
      </c>
      <c r="DB206" s="85" t="str">
        <f ca="1">VLOOKUP($E206,ETL_Price!$B$5:$CB$187,Main!DB$51,0)</f>
        <v/>
      </c>
      <c r="DC206" s="85" t="str">
        <f ca="1">VLOOKUP($E206,ETL_Price!$B$5:$CB$187,Main!DC$51,0)</f>
        <v/>
      </c>
      <c r="DD206" s="85" t="str">
        <f ca="1">VLOOKUP($E206,ETL_Price!$B$5:$CB$187,Main!DD$51,0)</f>
        <v/>
      </c>
      <c r="DE206" s="85" t="str">
        <f ca="1">VLOOKUP($E206,ETL_Price!$B$5:$CB$187,Main!DE$51,0)</f>
        <v/>
      </c>
      <c r="DF206" s="85" t="str">
        <f ca="1">VLOOKUP($E206,ETL_Price!$B$5:$CB$187,Main!DF$51,0)</f>
        <v/>
      </c>
      <c r="DG206" s="85" t="str">
        <f ca="1">VLOOKUP($E206,ETL_Price!$B$5:$CB$187,Main!DG$51,0)</f>
        <v/>
      </c>
      <c r="DH206" s="85" t="str">
        <f ca="1">VLOOKUP($E206,ETL_Price!$B$5:$CB$187,Main!DH$51,0)</f>
        <v/>
      </c>
      <c r="DI206" s="85" t="str">
        <f ca="1">VLOOKUP($E206,ETL_Price!$B$5:$CB$187,Main!DI$51,0)</f>
        <v/>
      </c>
      <c r="DJ206" s="85" t="str">
        <f ca="1">VLOOKUP($E206,ETL_Price!$B$5:$CB$187,Main!DJ$51,0)</f>
        <v/>
      </c>
      <c r="DK206" s="85" t="str">
        <f ca="1">VLOOKUP($E206,ETL_Price!$B$5:$CB$187,Main!DK$51,0)</f>
        <v/>
      </c>
      <c r="DL206" s="85" t="str">
        <f ca="1">VLOOKUP($E206,ETL_Price!$B$5:$CB$187,Main!DL$51,0)</f>
        <v/>
      </c>
      <c r="DM206" s="85" t="str">
        <f ca="1">VLOOKUP($E206,ETL_Price!$B$5:$CB$187,Main!DM$51,0)</f>
        <v/>
      </c>
      <c r="DN206" s="85" t="str">
        <f ca="1">VLOOKUP($E206,ETL_Price!$B$5:$CB$187,Main!DN$51,0)</f>
        <v/>
      </c>
      <c r="DO206" s="85" t="str">
        <f ca="1">VLOOKUP($E206,ETL_Price!$B$5:$CB$187,Main!DO$51,0)</f>
        <v/>
      </c>
      <c r="DP206" s="85" t="str">
        <f ca="1">VLOOKUP($E206,ETL_Price!$B$5:$CB$187,Main!DP$51,0)</f>
        <v/>
      </c>
      <c r="DQ206" s="85" t="str">
        <f ca="1">VLOOKUP($E206,ETL_Price!$B$5:$CB$187,Main!DQ$51,0)</f>
        <v/>
      </c>
      <c r="DR206" s="85" t="str">
        <f ca="1">VLOOKUP($E206,ETL_Price!$B$5:$CB$187,Main!DR$51,0)</f>
        <v/>
      </c>
      <c r="DS206" s="85" t="str">
        <f ca="1">VLOOKUP($E206,ETL_Price!$B$5:$CB$187,Main!DS$51,0)</f>
        <v/>
      </c>
      <c r="DT206" s="85" t="str">
        <f ca="1">VLOOKUP($E206,ETL_Price!$B$5:$CB$187,Main!DT$51,0)</f>
        <v/>
      </c>
      <c r="DU206" s="85" t="str">
        <f ca="1">VLOOKUP($E206,ETL_Price!$B$5:$CB$187,Main!DU$51,0)</f>
        <v/>
      </c>
      <c r="DV206" s="85" t="str">
        <f ca="1">VLOOKUP($E206,ETL_Price!$B$5:$CB$187,Main!DV$51,0)</f>
        <v/>
      </c>
      <c r="DW206" s="85" t="str">
        <f ca="1">VLOOKUP($E206,ETL_Price!$B$5:$CB$187,Main!DW$51,0)</f>
        <v/>
      </c>
      <c r="DX206" s="85" t="str">
        <f ca="1">VLOOKUP($E206,ETL_Price!$B$5:$CB$187,Main!DX$51,0)</f>
        <v/>
      </c>
      <c r="DY206" s="85" t="str">
        <f ca="1">VLOOKUP($E206,ETL_Price!$B$5:$CB$187,Main!DY$51,0)</f>
        <v/>
      </c>
      <c r="DZ206" s="85" t="str">
        <f ca="1">VLOOKUP($E206,ETL_Price!$B$5:$CB$187,Main!DZ$51,0)</f>
        <v/>
      </c>
      <c r="EA206" s="85" t="str">
        <f ca="1">VLOOKUP($E206,ETL_Price!$B$5:$CB$187,Main!EA$51,0)</f>
        <v/>
      </c>
      <c r="EB206" s="85" t="str">
        <f ca="1">VLOOKUP($E206,ETL_Price!$B$5:$CB$187,Main!EB$51,0)</f>
        <v/>
      </c>
      <c r="EC206" s="85" t="str">
        <f ca="1">VLOOKUP($E206,ETL_Price!$B$5:$CB$187,Main!EC$51,0)</f>
        <v/>
      </c>
      <c r="ED206" s="85" t="str">
        <f ca="1">VLOOKUP($E206,ETL_Price!$B$5:$CB$187,Main!ED$51,0)</f>
        <v/>
      </c>
      <c r="EE206" s="85" t="str">
        <f ca="1">VLOOKUP($E206,ETL_Price!$B$5:$CB$187,Main!EE$51,0)</f>
        <v/>
      </c>
      <c r="EF206" s="85" t="str">
        <f ca="1">VLOOKUP($E206,ETL_Price!$B$5:$CB$187,Main!EF$51,0)</f>
        <v/>
      </c>
      <c r="EG206" s="85" t="str">
        <f ca="1">VLOOKUP($E206,ETL_Price!$B$5:$CB$187,Main!EG$51,0)</f>
        <v/>
      </c>
      <c r="EH206" s="85" t="str">
        <f ca="1">VLOOKUP($E206,ETL_Price!$B$5:$CB$187,Main!EH$51,0)</f>
        <v/>
      </c>
      <c r="EI206" s="85" t="str">
        <f ca="1">VLOOKUP($E206,ETL_Price!$B$5:$CB$187,Main!EI$51,0)</f>
        <v/>
      </c>
      <c r="EJ206" s="85" t="str">
        <f ca="1">VLOOKUP($E206,ETL_Price!$B$5:$CB$187,Main!EJ$51,0)</f>
        <v/>
      </c>
      <c r="EK206" s="85" t="str">
        <f ca="1">VLOOKUP($E206,ETL_Price!$B$5:$CB$187,Main!EK$51,0)</f>
        <v/>
      </c>
    </row>
    <row r="207" spans="5:141">
      <c r="E207" s="119" t="str">
        <f>IF(ISNUMBER(Equities!$C159),Equities!B159,"")</f>
        <v/>
      </c>
      <c r="F207" s="120" t="str">
        <f ca="1">IF(ISNUMBER(OFFSET(INDIRECT($F$50),Main!$D207,1)),OFFSET(INDIRECT($F$50),Main!$D207,1)/100,"")</f>
        <v/>
      </c>
      <c r="G207" s="120" t="str">
        <f ca="1">IF(ISNUMBER(VLOOKUP($E207,ETL_Price!$B$5:$DV$187,G$50,0)),VLOOKUP($E207,ETL_Price!$B$5:$DV$187,G$50,0)/100,"")</f>
        <v/>
      </c>
      <c r="H207" s="120" t="str">
        <f ca="1">IF(ISNUMBER(VLOOKUP($E207,ETL_Price!$B$5:$DV$187,H$50,0)),VLOOKUP($E207,ETL_Price!$B$5:$DV$187,H$50,0)/100,"")</f>
        <v/>
      </c>
      <c r="I207" s="120" t="str">
        <f ca="1">IF(ISNUMBER(VLOOKUP($E207,ETL_Price!$B$5:$DV$187,I$50,0)),VLOOKUP($E207,ETL_Price!$B$5:$DV$187,I$50,0)/100,"")</f>
        <v/>
      </c>
      <c r="K207" s="85" t="str">
        <f ca="1">IF(ISNUMBER(CORREL(ETL_Rtn!$C158:$C217,ETL_Rtn!E158:E217)),CORREL(ETL_Rtn!$C158:$C217,ETL_Rtn!E158:E217),"")</f>
        <v/>
      </c>
      <c r="L207" s="85" t="str">
        <f ca="1">IF(ISNUMBER(CORREL(ETL_Rtn!$C158:$C217,ETL_Rtn!F158:F217)),CORREL(ETL_Rtn!$C158:$C217,ETL_Rtn!F158:F217),"")</f>
        <v/>
      </c>
      <c r="M207" s="85" t="str">
        <f ca="1">IF(ISNUMBER(CORREL(ETL_Rtn!$C158:$C217,ETL_Rtn!G158:G217)),CORREL(ETL_Rtn!$C158:$C217,ETL_Rtn!G158:G217),"")</f>
        <v/>
      </c>
      <c r="N207" s="85" t="str">
        <f ca="1">IF(ISNUMBER(CORREL(ETL_Rtn!$C158:$C217,ETL_Rtn!H158:H217)),CORREL(ETL_Rtn!$C158:$C217,ETL_Rtn!H158:H217),"")</f>
        <v/>
      </c>
      <c r="O207" s="85" t="str">
        <f ca="1">IF(ISNUMBER(CORREL(ETL_Rtn!$C158:$C217,ETL_Rtn!I158:I217)),CORREL(ETL_Rtn!$C158:$C217,ETL_Rtn!I158:I217),"")</f>
        <v/>
      </c>
      <c r="P207" s="85" t="str">
        <f ca="1">IF(ISNUMBER(CORREL(ETL_Rtn!$C158:$C217,ETL_Rtn!J158:J217)),CORREL(ETL_Rtn!$C158:$C217,ETL_Rtn!J158:J217),"")</f>
        <v/>
      </c>
      <c r="Q207" s="85" t="str">
        <f ca="1">IF(ISNUMBER(CORREL(ETL_Rtn!$C158:$C217,ETL_Rtn!K158:K217)),CORREL(ETL_Rtn!$C158:$C217,ETL_Rtn!K158:K217),"")</f>
        <v/>
      </c>
      <c r="R207" s="85" t="str">
        <f ca="1">IF(ISNUMBER(CORREL(ETL_Rtn!$C158:$C217,ETL_Rtn!L158:L217)),CORREL(ETL_Rtn!$C158:$C217,ETL_Rtn!L158:L217),"")</f>
        <v/>
      </c>
      <c r="S207" s="85" t="str">
        <f ca="1">IF(ISNUMBER(CORREL(ETL_Rtn!$C158:$C217,ETL_Rtn!M158:M217)),CORREL(ETL_Rtn!$C158:$C217,ETL_Rtn!M158:M217),"")</f>
        <v/>
      </c>
      <c r="T207" s="85" t="str">
        <f ca="1">IF(ISNUMBER(CORREL(ETL_Rtn!$C158:$C217,ETL_Rtn!N158:N217)),CORREL(ETL_Rtn!$C158:$C217,ETL_Rtn!N158:N217),"")</f>
        <v/>
      </c>
      <c r="U207" s="85" t="str">
        <f ca="1">IF(ISNUMBER(CORREL(ETL_Rtn!$C158:$C217,ETL_Rtn!O158:O217)),CORREL(ETL_Rtn!$C158:$C217,ETL_Rtn!O158:O217),"")</f>
        <v/>
      </c>
      <c r="V207" s="85" t="str">
        <f ca="1">IF(ISNUMBER(CORREL(ETL_Rtn!$C158:$C217,ETL_Rtn!P158:P217)),CORREL(ETL_Rtn!$C158:$C217,ETL_Rtn!P158:P217),"")</f>
        <v/>
      </c>
      <c r="W207" s="85" t="str">
        <f ca="1">IF(ISNUMBER(CORREL(ETL_Rtn!$C158:$C217,ETL_Rtn!Q158:Q217)),CORREL(ETL_Rtn!$C158:$C217,ETL_Rtn!Q158:Q217),"")</f>
        <v/>
      </c>
      <c r="X207" s="85" t="str">
        <f ca="1">IF(ISNUMBER(CORREL(ETL_Rtn!$C158:$C217,ETL_Rtn!R158:R217)),CORREL(ETL_Rtn!$C158:$C217,ETL_Rtn!R158:R217),"")</f>
        <v/>
      </c>
      <c r="Y207" s="85" t="str">
        <f ca="1">IF(ISNUMBER(CORREL(ETL_Rtn!$C158:$C217,ETL_Rtn!S158:S217)),CORREL(ETL_Rtn!$C158:$C217,ETL_Rtn!S158:S217),"")</f>
        <v/>
      </c>
      <c r="Z207" s="85" t="str">
        <f ca="1">IF(ISNUMBER(CORREL(ETL_Rtn!$C158:$C217,ETL_Rtn!T158:T217)),CORREL(ETL_Rtn!$C158:$C217,ETL_Rtn!T158:T217),"")</f>
        <v/>
      </c>
      <c r="AA207" s="85" t="str">
        <f ca="1">IF(ISNUMBER(CORREL(ETL_Rtn!$C158:$C217,ETL_Rtn!U158:U217)),CORREL(ETL_Rtn!$C158:$C217,ETL_Rtn!U158:U217),"")</f>
        <v/>
      </c>
      <c r="AB207" s="85" t="str">
        <f ca="1">IF(ISNUMBER(CORREL(ETL_Rtn!$C158:$C217,ETL_Rtn!V158:V217)),CORREL(ETL_Rtn!$C158:$C217,ETL_Rtn!V158:V217),"")</f>
        <v/>
      </c>
      <c r="AC207" s="85" t="str">
        <f ca="1">IF(ISNUMBER(CORREL(ETL_Rtn!$C158:$C217,ETL_Rtn!W158:W217)),CORREL(ETL_Rtn!$C158:$C217,ETL_Rtn!W158:W217),"")</f>
        <v/>
      </c>
      <c r="AD207" s="85" t="str">
        <f ca="1">IF(ISNUMBER(CORREL(ETL_Rtn!$C158:$C217,ETL_Rtn!X158:X217)),CORREL(ETL_Rtn!$C158:$C217,ETL_Rtn!X158:X217),"")</f>
        <v/>
      </c>
      <c r="AE207" s="85" t="str">
        <f ca="1">IF(ISNUMBER(CORREL(ETL_Rtn!$C158:$C217,ETL_Rtn!Y158:Y217)),CORREL(ETL_Rtn!$C158:$C217,ETL_Rtn!Y158:Y217),"")</f>
        <v/>
      </c>
      <c r="AF207" s="85" t="str">
        <f ca="1">IF(ISNUMBER(CORREL(ETL_Rtn!$C158:$C217,ETL_Rtn!Z158:Z217)),CORREL(ETL_Rtn!$C158:$C217,ETL_Rtn!Z158:Z217),"")</f>
        <v/>
      </c>
      <c r="AG207" s="85" t="str">
        <f ca="1">IF(ISNUMBER(CORREL(ETL_Rtn!$C158:$C217,ETL_Rtn!AA158:AA217)),CORREL(ETL_Rtn!$C158:$C217,ETL_Rtn!AA158:AA217),"")</f>
        <v/>
      </c>
      <c r="AH207" s="85" t="str">
        <f ca="1">IF(ISNUMBER(CORREL(ETL_Rtn!$C158:$C217,ETL_Rtn!AB158:AB217)),CORREL(ETL_Rtn!$C158:$C217,ETL_Rtn!AB158:AB217),"")</f>
        <v/>
      </c>
      <c r="AI207" s="85" t="str">
        <f ca="1">IF(ISNUMBER(CORREL(ETL_Rtn!$C158:$C217,ETL_Rtn!AC158:AC217)),CORREL(ETL_Rtn!$C158:$C217,ETL_Rtn!AC158:AC217),"")</f>
        <v/>
      </c>
      <c r="AJ207" s="85" t="str">
        <f ca="1">IF(ISNUMBER(CORREL(ETL_Rtn!$C158:$C217,ETL_Rtn!AD158:AD217)),CORREL(ETL_Rtn!$C158:$C217,ETL_Rtn!AD158:AD217),"")</f>
        <v/>
      </c>
      <c r="AK207" s="85" t="str">
        <f ca="1">IF(ISNUMBER(CORREL(ETL_Rtn!$C158:$C217,ETL_Rtn!AE158:AE217)),CORREL(ETL_Rtn!$C158:$C217,ETL_Rtn!AE158:AE217),"")</f>
        <v/>
      </c>
      <c r="AL207" s="85" t="str">
        <f ca="1">IF(ISNUMBER(CORREL(ETL_Rtn!$C158:$C217,ETL_Rtn!AF158:AF217)),CORREL(ETL_Rtn!$C158:$C217,ETL_Rtn!AF158:AF217),"")</f>
        <v/>
      </c>
      <c r="AM207" s="85" t="str">
        <f ca="1">IF(ISNUMBER(CORREL(ETL_Rtn!$C158:$C217,ETL_Rtn!AG158:AG217)),CORREL(ETL_Rtn!$C158:$C217,ETL_Rtn!AG158:AG217),"")</f>
        <v/>
      </c>
      <c r="AN207" s="85" t="str">
        <f ca="1">IF(ISNUMBER(CORREL(ETL_Rtn!$C158:$C217,ETL_Rtn!AH158:AH217)),CORREL(ETL_Rtn!$C158:$C217,ETL_Rtn!AH158:AH217),"")</f>
        <v/>
      </c>
      <c r="AO207" s="85" t="str">
        <f ca="1">IF(ISNUMBER(CORREL(ETL_Rtn!$C158:$C217,ETL_Rtn!AI158:AI217)),CORREL(ETL_Rtn!$C158:$C217,ETL_Rtn!AI158:AI217),"")</f>
        <v/>
      </c>
      <c r="AP207" s="85" t="str">
        <f ca="1">IF(ISNUMBER(CORREL(ETL_Rtn!$C158:$C217,ETL_Rtn!AJ158:AJ217)),CORREL(ETL_Rtn!$C158:$C217,ETL_Rtn!AJ158:AJ217),"")</f>
        <v/>
      </c>
      <c r="AQ207" s="85" t="str">
        <f ca="1">IF(ISNUMBER(CORREL(ETL_Rtn!$C158:$C217,ETL_Rtn!AK158:AK217)),CORREL(ETL_Rtn!$C158:$C217,ETL_Rtn!AK158:AK217),"")</f>
        <v/>
      </c>
      <c r="AR207" s="85" t="str">
        <f ca="1">IF(ISNUMBER(CORREL(ETL_Rtn!$C158:$C217,ETL_Rtn!AL158:AL217)),CORREL(ETL_Rtn!$C158:$C217,ETL_Rtn!AL158:AL217),"")</f>
        <v/>
      </c>
      <c r="AS207" s="85" t="str">
        <f ca="1">IF(ISNUMBER(CORREL(ETL_Rtn!$C158:$C217,ETL_Rtn!AM158:AM217)),CORREL(ETL_Rtn!$C158:$C217,ETL_Rtn!AM158:AM217),"")</f>
        <v/>
      </c>
      <c r="AT207" s="85" t="str">
        <f ca="1">IF(ISNUMBER(CORREL(ETL_Rtn!$C158:$C217,ETL_Rtn!AN158:AN217)),CORREL(ETL_Rtn!$C158:$C217,ETL_Rtn!AN158:AN217),"")</f>
        <v/>
      </c>
      <c r="AU207" s="85" t="str">
        <f ca="1">IF(ISNUMBER(CORREL(ETL_Rtn!$C158:$C217,ETL_Rtn!AO158:AO217)),CORREL(ETL_Rtn!$C158:$C217,ETL_Rtn!AO158:AO217),"")</f>
        <v/>
      </c>
      <c r="AV207" s="85" t="str">
        <f ca="1">IF(ISNUMBER(CORREL(ETL_Rtn!$C158:$C217,ETL_Rtn!AP158:AP217)),CORREL(ETL_Rtn!$C158:$C217,ETL_Rtn!AP158:AP217),"")</f>
        <v/>
      </c>
      <c r="AW207" s="85" t="str">
        <f ca="1">IF(ISNUMBER(CORREL(ETL_Rtn!$C158:$C217,ETL_Rtn!AQ158:AQ217)),CORREL(ETL_Rtn!$C158:$C217,ETL_Rtn!AQ158:AQ217),"")</f>
        <v/>
      </c>
      <c r="AX207" s="85" t="str">
        <f ca="1">IF(ISNUMBER(CORREL(ETL_Rtn!$C158:$C217,ETL_Rtn!AR158:AR217)),CORREL(ETL_Rtn!$C158:$C217,ETL_Rtn!AR158:AR217),"")</f>
        <v/>
      </c>
      <c r="AY207" s="85" t="str">
        <f ca="1">IF(ISNUMBER(CORREL(ETL_Rtn!$C158:$C217,ETL_Rtn!AS158:AS217)),CORREL(ETL_Rtn!$C158:$C217,ETL_Rtn!AS158:AS217),"")</f>
        <v/>
      </c>
      <c r="AZ207" s="85" t="str">
        <f ca="1">IF(ISNUMBER(CORREL(ETL_Rtn!$C158:$C217,ETL_Rtn!AT158:AT217)),CORREL(ETL_Rtn!$C158:$C217,ETL_Rtn!AT158:AT217),"")</f>
        <v/>
      </c>
      <c r="BA207" s="85" t="str">
        <f ca="1">IF(ISNUMBER(CORREL(ETL_Rtn!$C158:$C217,ETL_Rtn!AU158:AU217)),CORREL(ETL_Rtn!$C158:$C217,ETL_Rtn!AU158:AU217),"")</f>
        <v/>
      </c>
      <c r="BB207" s="85" t="str">
        <f ca="1">IF(ISNUMBER(CORREL(ETL_Rtn!$C158:$C217,ETL_Rtn!AV158:AV217)),CORREL(ETL_Rtn!$C158:$C217,ETL_Rtn!AV158:AV217),"")</f>
        <v/>
      </c>
      <c r="BC207" s="85" t="str">
        <f ca="1">IF(ISNUMBER(CORREL(ETL_Rtn!$C158:$C217,ETL_Rtn!AW158:AW217)),CORREL(ETL_Rtn!$C158:$C217,ETL_Rtn!AW158:AW217),"")</f>
        <v/>
      </c>
      <c r="BD207" s="85" t="str">
        <f ca="1">IF(ISNUMBER(CORREL(ETL_Rtn!$C158:$C217,ETL_Rtn!AX158:AX217)),CORREL(ETL_Rtn!$C158:$C217,ETL_Rtn!AX158:AX217),"")</f>
        <v/>
      </c>
      <c r="BE207" s="85" t="str">
        <f ca="1">IF(ISNUMBER(CORREL(ETL_Rtn!$C158:$C217,ETL_Rtn!AY158:AY217)),CORREL(ETL_Rtn!$C158:$C217,ETL_Rtn!AY158:AY217),"")</f>
        <v/>
      </c>
      <c r="BF207" s="85" t="str">
        <f ca="1">IF(ISNUMBER(CORREL(ETL_Rtn!$C158:$C217,ETL_Rtn!AZ158:AZ217)),CORREL(ETL_Rtn!$C158:$C217,ETL_Rtn!AZ158:AZ217),"")</f>
        <v/>
      </c>
      <c r="BG207" s="85" t="str">
        <f ca="1">IF(ISNUMBER(CORREL(ETL_Rtn!$C158:$C217,ETL_Rtn!BA158:BA217)),CORREL(ETL_Rtn!$C158:$C217,ETL_Rtn!BA158:BA217),"")</f>
        <v/>
      </c>
      <c r="BH207" s="85" t="str">
        <f ca="1">IF(ISNUMBER(CORREL(ETL_Rtn!$C158:$C217,ETL_Rtn!BB158:BB217)),CORREL(ETL_Rtn!$C158:$C217,ETL_Rtn!BB158:BB217),"")</f>
        <v/>
      </c>
      <c r="BI207" s="85" t="str">
        <f ca="1">IF(ISNUMBER(CORREL(ETL_Rtn!$C158:$C217,ETL_Rtn!BC158:BC217)),CORREL(ETL_Rtn!$C158:$C217,ETL_Rtn!BC158:BC217),"")</f>
        <v/>
      </c>
      <c r="BJ207" s="85" t="str">
        <f ca="1">IF(ISNUMBER(CORREL(ETL_Rtn!$C158:$C217,ETL_Rtn!BD158:BD217)),CORREL(ETL_Rtn!$C158:$C217,ETL_Rtn!BD158:BD217),"")</f>
        <v/>
      </c>
      <c r="BK207" s="85" t="str">
        <f ca="1">IF(ISNUMBER(CORREL(ETL_Rtn!$C158:$C217,ETL_Rtn!BE158:BE217)),CORREL(ETL_Rtn!$C158:$C217,ETL_Rtn!BE158:BE217),"")</f>
        <v/>
      </c>
      <c r="BL207" s="85" t="str">
        <f ca="1">IF(ISNUMBER(CORREL(ETL_Rtn!$C158:$C217,ETL_Rtn!BF158:BF217)),CORREL(ETL_Rtn!$C158:$C217,ETL_Rtn!BF158:BF217),"")</f>
        <v/>
      </c>
      <c r="BM207" s="85" t="str">
        <f ca="1">IF(ISNUMBER(CORREL(ETL_Rtn!$C158:$C217,ETL_Rtn!BG158:BG217)),CORREL(ETL_Rtn!$C158:$C217,ETL_Rtn!BG158:BG217),"")</f>
        <v/>
      </c>
      <c r="BN207" s="85" t="str">
        <f ca="1">IF(ISNUMBER(CORREL(ETL_Rtn!$C158:$C217,ETL_Rtn!BH158:BH217)),CORREL(ETL_Rtn!$C158:$C217,ETL_Rtn!BH158:BH217),"")</f>
        <v/>
      </c>
      <c r="BO207" s="85" t="str">
        <f ca="1">IF(ISNUMBER(CORREL(ETL_Rtn!$C158:$C217,ETL_Rtn!BI158:BI217)),CORREL(ETL_Rtn!$C158:$C217,ETL_Rtn!BI158:BI217),"")</f>
        <v/>
      </c>
      <c r="BP207" s="85" t="str">
        <f ca="1">IF(ISNUMBER(CORREL(ETL_Rtn!$C158:$C217,ETL_Rtn!BJ158:BJ217)),CORREL(ETL_Rtn!$C158:$C217,ETL_Rtn!BJ158:BJ217),"")</f>
        <v/>
      </c>
      <c r="BQ207" s="85" t="str">
        <f ca="1">IF(ISNUMBER(CORREL(ETL_Rtn!$C158:$C217,ETL_Rtn!BK158:BK217)),CORREL(ETL_Rtn!$C158:$C217,ETL_Rtn!BK158:BK217),"")</f>
        <v/>
      </c>
      <c r="BR207" s="85" t="str">
        <f ca="1">IF(ISNUMBER(CORREL(ETL_Rtn!$C158:$C217,ETL_Rtn!BL158:BL217)),CORREL(ETL_Rtn!$C158:$C217,ETL_Rtn!BL158:BL217),"")</f>
        <v/>
      </c>
      <c r="BS207" s="85" t="str">
        <f ca="1">IF(ISNUMBER(CORREL(ETL_Rtn!$C158:$C217,ETL_Rtn!BM158:BM217)),CORREL(ETL_Rtn!$C158:$C217,ETL_Rtn!BM158:BM217),"")</f>
        <v/>
      </c>
      <c r="BT207" s="85" t="str">
        <f ca="1">IF(ISNUMBER(CORREL(ETL_Rtn!$C158:$C217,ETL_Rtn!BN158:BN217)),CORREL(ETL_Rtn!$C158:$C217,ETL_Rtn!BN158:BN217),"")</f>
        <v/>
      </c>
      <c r="BU207" s="85" t="str">
        <f ca="1">IF(ISNUMBER(CORREL(ETL_Rtn!$C158:$C217,ETL_Rtn!BO158:BO217)),CORREL(ETL_Rtn!$C158:$C217,ETL_Rtn!BO158:BO217),"")</f>
        <v/>
      </c>
      <c r="BV207" s="85" t="str">
        <f ca="1">IF(ISNUMBER(CORREL(ETL_Rtn!$C158:$C217,ETL_Rtn!BP158:BP217)),CORREL(ETL_Rtn!$C158:$C217,ETL_Rtn!BP158:BP217),"")</f>
        <v/>
      </c>
      <c r="BW207" s="85" t="str">
        <f ca="1">IF(ISNUMBER(CORREL(ETL_Rtn!$C158:$C217,ETL_Rtn!BQ158:BQ217)),CORREL(ETL_Rtn!$C158:$C217,ETL_Rtn!BQ158:BQ217),"")</f>
        <v/>
      </c>
      <c r="BY207" s="85" t="str">
        <f ca="1">VLOOKUP($E207,ETL_Price!$B$5:$CB$187,Main!BY$51,0)</f>
        <v/>
      </c>
      <c r="BZ207" s="85" t="str">
        <f ca="1">VLOOKUP($E207,ETL_Price!$B$5:$CB$187,Main!BZ$51,0)</f>
        <v/>
      </c>
      <c r="CA207" s="85" t="str">
        <f ca="1">VLOOKUP($E207,ETL_Price!$B$5:$CB$187,Main!CA$51,0)</f>
        <v/>
      </c>
      <c r="CB207" s="85" t="str">
        <f ca="1">VLOOKUP($E207,ETL_Price!$B$5:$CB$187,Main!CB$51,0)</f>
        <v/>
      </c>
      <c r="CC207" s="85" t="str">
        <f ca="1">VLOOKUP($E207,ETL_Price!$B$5:$CB$187,Main!CC$51,0)</f>
        <v/>
      </c>
      <c r="CD207" s="85" t="str">
        <f ca="1">VLOOKUP($E207,ETL_Price!$B$5:$CB$187,Main!CD$51,0)</f>
        <v/>
      </c>
      <c r="CE207" s="85" t="str">
        <f ca="1">VLOOKUP($E207,ETL_Price!$B$5:$CB$187,Main!CE$51,0)</f>
        <v/>
      </c>
      <c r="CF207" s="85" t="str">
        <f ca="1">VLOOKUP($E207,ETL_Price!$B$5:$CB$187,Main!CF$51,0)</f>
        <v/>
      </c>
      <c r="CG207" s="85" t="str">
        <f ca="1">VLOOKUP($E207,ETL_Price!$B$5:$CB$187,Main!CG$51,0)</f>
        <v/>
      </c>
      <c r="CH207" s="85" t="str">
        <f ca="1">VLOOKUP($E207,ETL_Price!$B$5:$CB$187,Main!CH$51,0)</f>
        <v/>
      </c>
      <c r="CI207" s="85" t="str">
        <f ca="1">VLOOKUP($E207,ETL_Price!$B$5:$CB$187,Main!CI$51,0)</f>
        <v/>
      </c>
      <c r="CJ207" s="85" t="str">
        <f ca="1">VLOOKUP($E207,ETL_Price!$B$5:$CB$187,Main!CJ$51,0)</f>
        <v/>
      </c>
      <c r="CK207" s="85" t="str">
        <f ca="1">VLOOKUP($E207,ETL_Price!$B$5:$CB$187,Main!CK$51,0)</f>
        <v/>
      </c>
      <c r="CL207" s="85" t="str">
        <f ca="1">VLOOKUP($E207,ETL_Price!$B$5:$CB$187,Main!CL$51,0)</f>
        <v/>
      </c>
      <c r="CM207" s="85" t="str">
        <f ca="1">VLOOKUP($E207,ETL_Price!$B$5:$CB$187,Main!CM$51,0)</f>
        <v/>
      </c>
      <c r="CN207" s="85" t="str">
        <f ca="1">VLOOKUP($E207,ETL_Price!$B$5:$CB$187,Main!CN$51,0)</f>
        <v/>
      </c>
      <c r="CO207" s="85" t="str">
        <f ca="1">VLOOKUP($E207,ETL_Price!$B$5:$CB$187,Main!CO$51,0)</f>
        <v/>
      </c>
      <c r="CP207" s="85" t="str">
        <f ca="1">VLOOKUP($E207,ETL_Price!$B$5:$CB$187,Main!CP$51,0)</f>
        <v/>
      </c>
      <c r="CQ207" s="85" t="str">
        <f ca="1">VLOOKUP($E207,ETL_Price!$B$5:$CB$187,Main!CQ$51,0)</f>
        <v/>
      </c>
      <c r="CR207" s="85" t="str">
        <f ca="1">VLOOKUP($E207,ETL_Price!$B$5:$CB$187,Main!CR$51,0)</f>
        <v/>
      </c>
      <c r="CS207" s="85" t="str">
        <f ca="1">VLOOKUP($E207,ETL_Price!$B$5:$CB$187,Main!CS$51,0)</f>
        <v/>
      </c>
      <c r="CT207" s="85" t="str">
        <f ca="1">VLOOKUP($E207,ETL_Price!$B$5:$CB$187,Main!CT$51,0)</f>
        <v/>
      </c>
      <c r="CU207" s="85" t="str">
        <f ca="1">VLOOKUP($E207,ETL_Price!$B$5:$CB$187,Main!CU$51,0)</f>
        <v/>
      </c>
      <c r="CV207" s="85" t="str">
        <f ca="1">VLOOKUP($E207,ETL_Price!$B$5:$CB$187,Main!CV$51,0)</f>
        <v/>
      </c>
      <c r="CW207" s="85" t="str">
        <f ca="1">VLOOKUP($E207,ETL_Price!$B$5:$CB$187,Main!CW$51,0)</f>
        <v/>
      </c>
      <c r="CX207" s="85" t="str">
        <f ca="1">VLOOKUP($E207,ETL_Price!$B$5:$CB$187,Main!CX$51,0)</f>
        <v/>
      </c>
      <c r="CY207" s="85" t="str">
        <f ca="1">VLOOKUP($E207,ETL_Price!$B$5:$CB$187,Main!CY$51,0)</f>
        <v/>
      </c>
      <c r="CZ207" s="85" t="str">
        <f ca="1">VLOOKUP($E207,ETL_Price!$B$5:$CB$187,Main!CZ$51,0)</f>
        <v/>
      </c>
      <c r="DA207" s="85" t="str">
        <f ca="1">VLOOKUP($E207,ETL_Price!$B$5:$CB$187,Main!DA$51,0)</f>
        <v/>
      </c>
      <c r="DB207" s="85" t="str">
        <f ca="1">VLOOKUP($E207,ETL_Price!$B$5:$CB$187,Main!DB$51,0)</f>
        <v/>
      </c>
      <c r="DC207" s="85" t="str">
        <f ca="1">VLOOKUP($E207,ETL_Price!$B$5:$CB$187,Main!DC$51,0)</f>
        <v/>
      </c>
      <c r="DD207" s="85" t="str">
        <f ca="1">VLOOKUP($E207,ETL_Price!$B$5:$CB$187,Main!DD$51,0)</f>
        <v/>
      </c>
      <c r="DE207" s="85" t="str">
        <f ca="1">VLOOKUP($E207,ETL_Price!$B$5:$CB$187,Main!DE$51,0)</f>
        <v/>
      </c>
      <c r="DF207" s="85" t="str">
        <f ca="1">VLOOKUP($E207,ETL_Price!$B$5:$CB$187,Main!DF$51,0)</f>
        <v/>
      </c>
      <c r="DG207" s="85" t="str">
        <f ca="1">VLOOKUP($E207,ETL_Price!$B$5:$CB$187,Main!DG$51,0)</f>
        <v/>
      </c>
      <c r="DH207" s="85" t="str">
        <f ca="1">VLOOKUP($E207,ETL_Price!$B$5:$CB$187,Main!DH$51,0)</f>
        <v/>
      </c>
      <c r="DI207" s="85" t="str">
        <f ca="1">VLOOKUP($E207,ETL_Price!$B$5:$CB$187,Main!DI$51,0)</f>
        <v/>
      </c>
      <c r="DJ207" s="85" t="str">
        <f ca="1">VLOOKUP($E207,ETL_Price!$B$5:$CB$187,Main!DJ$51,0)</f>
        <v/>
      </c>
      <c r="DK207" s="85" t="str">
        <f ca="1">VLOOKUP($E207,ETL_Price!$B$5:$CB$187,Main!DK$51,0)</f>
        <v/>
      </c>
      <c r="DL207" s="85" t="str">
        <f ca="1">VLOOKUP($E207,ETL_Price!$B$5:$CB$187,Main!DL$51,0)</f>
        <v/>
      </c>
      <c r="DM207" s="85" t="str">
        <f ca="1">VLOOKUP($E207,ETL_Price!$B$5:$CB$187,Main!DM$51,0)</f>
        <v/>
      </c>
      <c r="DN207" s="85" t="str">
        <f ca="1">VLOOKUP($E207,ETL_Price!$B$5:$CB$187,Main!DN$51,0)</f>
        <v/>
      </c>
      <c r="DO207" s="85" t="str">
        <f ca="1">VLOOKUP($E207,ETL_Price!$B$5:$CB$187,Main!DO$51,0)</f>
        <v/>
      </c>
      <c r="DP207" s="85" t="str">
        <f ca="1">VLOOKUP($E207,ETL_Price!$B$5:$CB$187,Main!DP$51,0)</f>
        <v/>
      </c>
      <c r="DQ207" s="85" t="str">
        <f ca="1">VLOOKUP($E207,ETL_Price!$B$5:$CB$187,Main!DQ$51,0)</f>
        <v/>
      </c>
      <c r="DR207" s="85" t="str">
        <f ca="1">VLOOKUP($E207,ETL_Price!$B$5:$CB$187,Main!DR$51,0)</f>
        <v/>
      </c>
      <c r="DS207" s="85" t="str">
        <f ca="1">VLOOKUP($E207,ETL_Price!$B$5:$CB$187,Main!DS$51,0)</f>
        <v/>
      </c>
      <c r="DT207" s="85" t="str">
        <f ca="1">VLOOKUP($E207,ETL_Price!$B$5:$CB$187,Main!DT$51,0)</f>
        <v/>
      </c>
      <c r="DU207" s="85" t="str">
        <f ca="1">VLOOKUP($E207,ETL_Price!$B$5:$CB$187,Main!DU$51,0)</f>
        <v/>
      </c>
      <c r="DV207" s="85" t="str">
        <f ca="1">VLOOKUP($E207,ETL_Price!$B$5:$CB$187,Main!DV$51,0)</f>
        <v/>
      </c>
      <c r="DW207" s="85" t="str">
        <f ca="1">VLOOKUP($E207,ETL_Price!$B$5:$CB$187,Main!DW$51,0)</f>
        <v/>
      </c>
      <c r="DX207" s="85" t="str">
        <f ca="1">VLOOKUP($E207,ETL_Price!$B$5:$CB$187,Main!DX$51,0)</f>
        <v/>
      </c>
      <c r="DY207" s="85" t="str">
        <f ca="1">VLOOKUP($E207,ETL_Price!$B$5:$CB$187,Main!DY$51,0)</f>
        <v/>
      </c>
      <c r="DZ207" s="85" t="str">
        <f ca="1">VLOOKUP($E207,ETL_Price!$B$5:$CB$187,Main!DZ$51,0)</f>
        <v/>
      </c>
      <c r="EA207" s="85" t="str">
        <f ca="1">VLOOKUP($E207,ETL_Price!$B$5:$CB$187,Main!EA$51,0)</f>
        <v/>
      </c>
      <c r="EB207" s="85" t="str">
        <f ca="1">VLOOKUP($E207,ETL_Price!$B$5:$CB$187,Main!EB$51,0)</f>
        <v/>
      </c>
      <c r="EC207" s="85" t="str">
        <f ca="1">VLOOKUP($E207,ETL_Price!$B$5:$CB$187,Main!EC$51,0)</f>
        <v/>
      </c>
      <c r="ED207" s="85" t="str">
        <f ca="1">VLOOKUP($E207,ETL_Price!$B$5:$CB$187,Main!ED$51,0)</f>
        <v/>
      </c>
      <c r="EE207" s="85" t="str">
        <f ca="1">VLOOKUP($E207,ETL_Price!$B$5:$CB$187,Main!EE$51,0)</f>
        <v/>
      </c>
      <c r="EF207" s="85" t="str">
        <f ca="1">VLOOKUP($E207,ETL_Price!$B$5:$CB$187,Main!EF$51,0)</f>
        <v/>
      </c>
      <c r="EG207" s="85" t="str">
        <f ca="1">VLOOKUP($E207,ETL_Price!$B$5:$CB$187,Main!EG$51,0)</f>
        <v/>
      </c>
      <c r="EH207" s="85" t="str">
        <f ca="1">VLOOKUP($E207,ETL_Price!$B$5:$CB$187,Main!EH$51,0)</f>
        <v/>
      </c>
      <c r="EI207" s="85" t="str">
        <f ca="1">VLOOKUP($E207,ETL_Price!$B$5:$CB$187,Main!EI$51,0)</f>
        <v/>
      </c>
      <c r="EJ207" s="85" t="str">
        <f ca="1">VLOOKUP($E207,ETL_Price!$B$5:$CB$187,Main!EJ$51,0)</f>
        <v/>
      </c>
      <c r="EK207" s="85" t="str">
        <f ca="1">VLOOKUP($E207,ETL_Price!$B$5:$CB$187,Main!EK$51,0)</f>
        <v/>
      </c>
    </row>
    <row r="208" spans="5:141">
      <c r="E208" s="119" t="str">
        <f>IF(ISNUMBER(Equities!$C160),Equities!B160,"")</f>
        <v/>
      </c>
      <c r="F208" s="120" t="str">
        <f ca="1">IF(ISNUMBER(OFFSET(INDIRECT($F$50),Main!$D208,1)),OFFSET(INDIRECT($F$50),Main!$D208,1)/100,"")</f>
        <v/>
      </c>
      <c r="G208" s="120" t="str">
        <f ca="1">IF(ISNUMBER(VLOOKUP($E208,ETL_Price!$B$5:$DV$187,G$50,0)),VLOOKUP($E208,ETL_Price!$B$5:$DV$187,G$50,0)/100,"")</f>
        <v/>
      </c>
      <c r="H208" s="120" t="str">
        <f ca="1">IF(ISNUMBER(VLOOKUP($E208,ETL_Price!$B$5:$DV$187,H$50,0)),VLOOKUP($E208,ETL_Price!$B$5:$DV$187,H$50,0)/100,"")</f>
        <v/>
      </c>
      <c r="I208" s="120" t="str">
        <f ca="1">IF(ISNUMBER(VLOOKUP($E208,ETL_Price!$B$5:$DV$187,I$50,0)),VLOOKUP($E208,ETL_Price!$B$5:$DV$187,I$50,0)/100,"")</f>
        <v/>
      </c>
      <c r="K208" s="85" t="str">
        <f ca="1">IF(ISNUMBER(CORREL(ETL_Rtn!$C159:$C218,ETL_Rtn!E159:E218)),CORREL(ETL_Rtn!$C159:$C218,ETL_Rtn!E159:E218),"")</f>
        <v/>
      </c>
      <c r="L208" s="85" t="str">
        <f ca="1">IF(ISNUMBER(CORREL(ETL_Rtn!$C159:$C218,ETL_Rtn!F159:F218)),CORREL(ETL_Rtn!$C159:$C218,ETL_Rtn!F159:F218),"")</f>
        <v/>
      </c>
      <c r="M208" s="85" t="str">
        <f ca="1">IF(ISNUMBER(CORREL(ETL_Rtn!$C159:$C218,ETL_Rtn!G159:G218)),CORREL(ETL_Rtn!$C159:$C218,ETL_Rtn!G159:G218),"")</f>
        <v/>
      </c>
      <c r="N208" s="85" t="str">
        <f ca="1">IF(ISNUMBER(CORREL(ETL_Rtn!$C159:$C218,ETL_Rtn!H159:H218)),CORREL(ETL_Rtn!$C159:$C218,ETL_Rtn!H159:H218),"")</f>
        <v/>
      </c>
      <c r="O208" s="85" t="str">
        <f ca="1">IF(ISNUMBER(CORREL(ETL_Rtn!$C159:$C218,ETL_Rtn!I159:I218)),CORREL(ETL_Rtn!$C159:$C218,ETL_Rtn!I159:I218),"")</f>
        <v/>
      </c>
      <c r="P208" s="85" t="str">
        <f ca="1">IF(ISNUMBER(CORREL(ETL_Rtn!$C159:$C218,ETL_Rtn!J159:J218)),CORREL(ETL_Rtn!$C159:$C218,ETL_Rtn!J159:J218),"")</f>
        <v/>
      </c>
      <c r="Q208" s="85" t="str">
        <f ca="1">IF(ISNUMBER(CORREL(ETL_Rtn!$C159:$C218,ETL_Rtn!K159:K218)),CORREL(ETL_Rtn!$C159:$C218,ETL_Rtn!K159:K218),"")</f>
        <v/>
      </c>
      <c r="R208" s="85" t="str">
        <f ca="1">IF(ISNUMBER(CORREL(ETL_Rtn!$C159:$C218,ETL_Rtn!L159:L218)),CORREL(ETL_Rtn!$C159:$C218,ETL_Rtn!L159:L218),"")</f>
        <v/>
      </c>
      <c r="S208" s="85" t="str">
        <f ca="1">IF(ISNUMBER(CORREL(ETL_Rtn!$C159:$C218,ETL_Rtn!M159:M218)),CORREL(ETL_Rtn!$C159:$C218,ETL_Rtn!M159:M218),"")</f>
        <v/>
      </c>
      <c r="T208" s="85" t="str">
        <f ca="1">IF(ISNUMBER(CORREL(ETL_Rtn!$C159:$C218,ETL_Rtn!N159:N218)),CORREL(ETL_Rtn!$C159:$C218,ETL_Rtn!N159:N218),"")</f>
        <v/>
      </c>
      <c r="U208" s="85" t="str">
        <f ca="1">IF(ISNUMBER(CORREL(ETL_Rtn!$C159:$C218,ETL_Rtn!O159:O218)),CORREL(ETL_Rtn!$C159:$C218,ETL_Rtn!O159:O218),"")</f>
        <v/>
      </c>
      <c r="V208" s="85" t="str">
        <f ca="1">IF(ISNUMBER(CORREL(ETL_Rtn!$C159:$C218,ETL_Rtn!P159:P218)),CORREL(ETL_Rtn!$C159:$C218,ETL_Rtn!P159:P218),"")</f>
        <v/>
      </c>
      <c r="W208" s="85" t="str">
        <f ca="1">IF(ISNUMBER(CORREL(ETL_Rtn!$C159:$C218,ETL_Rtn!Q159:Q218)),CORREL(ETL_Rtn!$C159:$C218,ETL_Rtn!Q159:Q218),"")</f>
        <v/>
      </c>
      <c r="X208" s="85" t="str">
        <f ca="1">IF(ISNUMBER(CORREL(ETL_Rtn!$C159:$C218,ETL_Rtn!R159:R218)),CORREL(ETL_Rtn!$C159:$C218,ETL_Rtn!R159:R218),"")</f>
        <v/>
      </c>
      <c r="Y208" s="85" t="str">
        <f ca="1">IF(ISNUMBER(CORREL(ETL_Rtn!$C159:$C218,ETL_Rtn!S159:S218)),CORREL(ETL_Rtn!$C159:$C218,ETL_Rtn!S159:S218),"")</f>
        <v/>
      </c>
      <c r="Z208" s="85" t="str">
        <f ca="1">IF(ISNUMBER(CORREL(ETL_Rtn!$C159:$C218,ETL_Rtn!T159:T218)),CORREL(ETL_Rtn!$C159:$C218,ETL_Rtn!T159:T218),"")</f>
        <v/>
      </c>
      <c r="AA208" s="85" t="str">
        <f ca="1">IF(ISNUMBER(CORREL(ETL_Rtn!$C159:$C218,ETL_Rtn!U159:U218)),CORREL(ETL_Rtn!$C159:$C218,ETL_Rtn!U159:U218),"")</f>
        <v/>
      </c>
      <c r="AB208" s="85" t="str">
        <f ca="1">IF(ISNUMBER(CORREL(ETL_Rtn!$C159:$C218,ETL_Rtn!V159:V218)),CORREL(ETL_Rtn!$C159:$C218,ETL_Rtn!V159:V218),"")</f>
        <v/>
      </c>
      <c r="AC208" s="85" t="str">
        <f ca="1">IF(ISNUMBER(CORREL(ETL_Rtn!$C159:$C218,ETL_Rtn!W159:W218)),CORREL(ETL_Rtn!$C159:$C218,ETL_Rtn!W159:W218),"")</f>
        <v/>
      </c>
      <c r="AD208" s="85" t="str">
        <f ca="1">IF(ISNUMBER(CORREL(ETL_Rtn!$C159:$C218,ETL_Rtn!X159:X218)),CORREL(ETL_Rtn!$C159:$C218,ETL_Rtn!X159:X218),"")</f>
        <v/>
      </c>
      <c r="AE208" s="85" t="str">
        <f ca="1">IF(ISNUMBER(CORREL(ETL_Rtn!$C159:$C218,ETL_Rtn!Y159:Y218)),CORREL(ETL_Rtn!$C159:$C218,ETL_Rtn!Y159:Y218),"")</f>
        <v/>
      </c>
      <c r="AF208" s="85" t="str">
        <f ca="1">IF(ISNUMBER(CORREL(ETL_Rtn!$C159:$C218,ETL_Rtn!Z159:Z218)),CORREL(ETL_Rtn!$C159:$C218,ETL_Rtn!Z159:Z218),"")</f>
        <v/>
      </c>
      <c r="AG208" s="85" t="str">
        <f ca="1">IF(ISNUMBER(CORREL(ETL_Rtn!$C159:$C218,ETL_Rtn!AA159:AA218)),CORREL(ETL_Rtn!$C159:$C218,ETL_Rtn!AA159:AA218),"")</f>
        <v/>
      </c>
      <c r="AH208" s="85" t="str">
        <f ca="1">IF(ISNUMBER(CORREL(ETL_Rtn!$C159:$C218,ETL_Rtn!AB159:AB218)),CORREL(ETL_Rtn!$C159:$C218,ETL_Rtn!AB159:AB218),"")</f>
        <v/>
      </c>
      <c r="AI208" s="85" t="str">
        <f ca="1">IF(ISNUMBER(CORREL(ETL_Rtn!$C159:$C218,ETL_Rtn!AC159:AC218)),CORREL(ETL_Rtn!$C159:$C218,ETL_Rtn!AC159:AC218),"")</f>
        <v/>
      </c>
      <c r="AJ208" s="85" t="str">
        <f ca="1">IF(ISNUMBER(CORREL(ETL_Rtn!$C159:$C218,ETL_Rtn!AD159:AD218)),CORREL(ETL_Rtn!$C159:$C218,ETL_Rtn!AD159:AD218),"")</f>
        <v/>
      </c>
      <c r="AK208" s="85" t="str">
        <f ca="1">IF(ISNUMBER(CORREL(ETL_Rtn!$C159:$C218,ETL_Rtn!AE159:AE218)),CORREL(ETL_Rtn!$C159:$C218,ETL_Rtn!AE159:AE218),"")</f>
        <v/>
      </c>
      <c r="AL208" s="85" t="str">
        <f ca="1">IF(ISNUMBER(CORREL(ETL_Rtn!$C159:$C218,ETL_Rtn!AF159:AF218)),CORREL(ETL_Rtn!$C159:$C218,ETL_Rtn!AF159:AF218),"")</f>
        <v/>
      </c>
      <c r="AM208" s="85" t="str">
        <f ca="1">IF(ISNUMBER(CORREL(ETL_Rtn!$C159:$C218,ETL_Rtn!AG159:AG218)),CORREL(ETL_Rtn!$C159:$C218,ETL_Rtn!AG159:AG218),"")</f>
        <v/>
      </c>
      <c r="AN208" s="85" t="str">
        <f ca="1">IF(ISNUMBER(CORREL(ETL_Rtn!$C159:$C218,ETL_Rtn!AH159:AH218)),CORREL(ETL_Rtn!$C159:$C218,ETL_Rtn!AH159:AH218),"")</f>
        <v/>
      </c>
      <c r="AO208" s="85" t="str">
        <f ca="1">IF(ISNUMBER(CORREL(ETL_Rtn!$C159:$C218,ETL_Rtn!AI159:AI218)),CORREL(ETL_Rtn!$C159:$C218,ETL_Rtn!AI159:AI218),"")</f>
        <v/>
      </c>
      <c r="AP208" s="85" t="str">
        <f ca="1">IF(ISNUMBER(CORREL(ETL_Rtn!$C159:$C218,ETL_Rtn!AJ159:AJ218)),CORREL(ETL_Rtn!$C159:$C218,ETL_Rtn!AJ159:AJ218),"")</f>
        <v/>
      </c>
      <c r="AQ208" s="85" t="str">
        <f ca="1">IF(ISNUMBER(CORREL(ETL_Rtn!$C159:$C218,ETL_Rtn!AK159:AK218)),CORREL(ETL_Rtn!$C159:$C218,ETL_Rtn!AK159:AK218),"")</f>
        <v/>
      </c>
      <c r="AR208" s="85" t="str">
        <f ca="1">IF(ISNUMBER(CORREL(ETL_Rtn!$C159:$C218,ETL_Rtn!AL159:AL218)),CORREL(ETL_Rtn!$C159:$C218,ETL_Rtn!AL159:AL218),"")</f>
        <v/>
      </c>
      <c r="AS208" s="85" t="str">
        <f ca="1">IF(ISNUMBER(CORREL(ETL_Rtn!$C159:$C218,ETL_Rtn!AM159:AM218)),CORREL(ETL_Rtn!$C159:$C218,ETL_Rtn!AM159:AM218),"")</f>
        <v/>
      </c>
      <c r="AT208" s="85" t="str">
        <f ca="1">IF(ISNUMBER(CORREL(ETL_Rtn!$C159:$C218,ETL_Rtn!AN159:AN218)),CORREL(ETL_Rtn!$C159:$C218,ETL_Rtn!AN159:AN218),"")</f>
        <v/>
      </c>
      <c r="AU208" s="85" t="str">
        <f ca="1">IF(ISNUMBER(CORREL(ETL_Rtn!$C159:$C218,ETL_Rtn!AO159:AO218)),CORREL(ETL_Rtn!$C159:$C218,ETL_Rtn!AO159:AO218),"")</f>
        <v/>
      </c>
      <c r="AV208" s="85" t="str">
        <f ca="1">IF(ISNUMBER(CORREL(ETL_Rtn!$C159:$C218,ETL_Rtn!AP159:AP218)),CORREL(ETL_Rtn!$C159:$C218,ETL_Rtn!AP159:AP218),"")</f>
        <v/>
      </c>
      <c r="AW208" s="85" t="str">
        <f ca="1">IF(ISNUMBER(CORREL(ETL_Rtn!$C159:$C218,ETL_Rtn!AQ159:AQ218)),CORREL(ETL_Rtn!$C159:$C218,ETL_Rtn!AQ159:AQ218),"")</f>
        <v/>
      </c>
      <c r="AX208" s="85" t="str">
        <f ca="1">IF(ISNUMBER(CORREL(ETL_Rtn!$C159:$C218,ETL_Rtn!AR159:AR218)),CORREL(ETL_Rtn!$C159:$C218,ETL_Rtn!AR159:AR218),"")</f>
        <v/>
      </c>
      <c r="AY208" s="85" t="str">
        <f ca="1">IF(ISNUMBER(CORREL(ETL_Rtn!$C159:$C218,ETL_Rtn!AS159:AS218)),CORREL(ETL_Rtn!$C159:$C218,ETL_Rtn!AS159:AS218),"")</f>
        <v/>
      </c>
      <c r="AZ208" s="85" t="str">
        <f ca="1">IF(ISNUMBER(CORREL(ETL_Rtn!$C159:$C218,ETL_Rtn!AT159:AT218)),CORREL(ETL_Rtn!$C159:$C218,ETL_Rtn!AT159:AT218),"")</f>
        <v/>
      </c>
      <c r="BA208" s="85" t="str">
        <f ca="1">IF(ISNUMBER(CORREL(ETL_Rtn!$C159:$C218,ETL_Rtn!AU159:AU218)),CORREL(ETL_Rtn!$C159:$C218,ETL_Rtn!AU159:AU218),"")</f>
        <v/>
      </c>
      <c r="BB208" s="85" t="str">
        <f ca="1">IF(ISNUMBER(CORREL(ETL_Rtn!$C159:$C218,ETL_Rtn!AV159:AV218)),CORREL(ETL_Rtn!$C159:$C218,ETL_Rtn!AV159:AV218),"")</f>
        <v/>
      </c>
      <c r="BC208" s="85" t="str">
        <f ca="1">IF(ISNUMBER(CORREL(ETL_Rtn!$C159:$C218,ETL_Rtn!AW159:AW218)),CORREL(ETL_Rtn!$C159:$C218,ETL_Rtn!AW159:AW218),"")</f>
        <v/>
      </c>
      <c r="BD208" s="85" t="str">
        <f ca="1">IF(ISNUMBER(CORREL(ETL_Rtn!$C159:$C218,ETL_Rtn!AX159:AX218)),CORREL(ETL_Rtn!$C159:$C218,ETL_Rtn!AX159:AX218),"")</f>
        <v/>
      </c>
      <c r="BE208" s="85" t="str">
        <f ca="1">IF(ISNUMBER(CORREL(ETL_Rtn!$C159:$C218,ETL_Rtn!AY159:AY218)),CORREL(ETL_Rtn!$C159:$C218,ETL_Rtn!AY159:AY218),"")</f>
        <v/>
      </c>
      <c r="BF208" s="85" t="str">
        <f ca="1">IF(ISNUMBER(CORREL(ETL_Rtn!$C159:$C218,ETL_Rtn!AZ159:AZ218)),CORREL(ETL_Rtn!$C159:$C218,ETL_Rtn!AZ159:AZ218),"")</f>
        <v/>
      </c>
      <c r="BG208" s="85" t="str">
        <f ca="1">IF(ISNUMBER(CORREL(ETL_Rtn!$C159:$C218,ETL_Rtn!BA159:BA218)),CORREL(ETL_Rtn!$C159:$C218,ETL_Rtn!BA159:BA218),"")</f>
        <v/>
      </c>
      <c r="BH208" s="85" t="str">
        <f ca="1">IF(ISNUMBER(CORREL(ETL_Rtn!$C159:$C218,ETL_Rtn!BB159:BB218)),CORREL(ETL_Rtn!$C159:$C218,ETL_Rtn!BB159:BB218),"")</f>
        <v/>
      </c>
      <c r="BI208" s="85" t="str">
        <f ca="1">IF(ISNUMBER(CORREL(ETL_Rtn!$C159:$C218,ETL_Rtn!BC159:BC218)),CORREL(ETL_Rtn!$C159:$C218,ETL_Rtn!BC159:BC218),"")</f>
        <v/>
      </c>
      <c r="BJ208" s="85" t="str">
        <f ca="1">IF(ISNUMBER(CORREL(ETL_Rtn!$C159:$C218,ETL_Rtn!BD159:BD218)),CORREL(ETL_Rtn!$C159:$C218,ETL_Rtn!BD159:BD218),"")</f>
        <v/>
      </c>
      <c r="BK208" s="85" t="str">
        <f ca="1">IF(ISNUMBER(CORREL(ETL_Rtn!$C159:$C218,ETL_Rtn!BE159:BE218)),CORREL(ETL_Rtn!$C159:$C218,ETL_Rtn!BE159:BE218),"")</f>
        <v/>
      </c>
      <c r="BL208" s="85" t="str">
        <f ca="1">IF(ISNUMBER(CORREL(ETL_Rtn!$C159:$C218,ETL_Rtn!BF159:BF218)),CORREL(ETL_Rtn!$C159:$C218,ETL_Rtn!BF159:BF218),"")</f>
        <v/>
      </c>
      <c r="BM208" s="85" t="str">
        <f ca="1">IF(ISNUMBER(CORREL(ETL_Rtn!$C159:$C218,ETL_Rtn!BG159:BG218)),CORREL(ETL_Rtn!$C159:$C218,ETL_Rtn!BG159:BG218),"")</f>
        <v/>
      </c>
      <c r="BN208" s="85" t="str">
        <f ca="1">IF(ISNUMBER(CORREL(ETL_Rtn!$C159:$C218,ETL_Rtn!BH159:BH218)),CORREL(ETL_Rtn!$C159:$C218,ETL_Rtn!BH159:BH218),"")</f>
        <v/>
      </c>
      <c r="BO208" s="85" t="str">
        <f ca="1">IF(ISNUMBER(CORREL(ETL_Rtn!$C159:$C218,ETL_Rtn!BI159:BI218)),CORREL(ETL_Rtn!$C159:$C218,ETL_Rtn!BI159:BI218),"")</f>
        <v/>
      </c>
      <c r="BP208" s="85" t="str">
        <f ca="1">IF(ISNUMBER(CORREL(ETL_Rtn!$C159:$C218,ETL_Rtn!BJ159:BJ218)),CORREL(ETL_Rtn!$C159:$C218,ETL_Rtn!BJ159:BJ218),"")</f>
        <v/>
      </c>
      <c r="BQ208" s="85" t="str">
        <f ca="1">IF(ISNUMBER(CORREL(ETL_Rtn!$C159:$C218,ETL_Rtn!BK159:BK218)),CORREL(ETL_Rtn!$C159:$C218,ETL_Rtn!BK159:BK218),"")</f>
        <v/>
      </c>
      <c r="BR208" s="85" t="str">
        <f ca="1">IF(ISNUMBER(CORREL(ETL_Rtn!$C159:$C218,ETL_Rtn!BL159:BL218)),CORREL(ETL_Rtn!$C159:$C218,ETL_Rtn!BL159:BL218),"")</f>
        <v/>
      </c>
      <c r="BS208" s="85" t="str">
        <f ca="1">IF(ISNUMBER(CORREL(ETL_Rtn!$C159:$C218,ETL_Rtn!BM159:BM218)),CORREL(ETL_Rtn!$C159:$C218,ETL_Rtn!BM159:BM218),"")</f>
        <v/>
      </c>
      <c r="BT208" s="85" t="str">
        <f ca="1">IF(ISNUMBER(CORREL(ETL_Rtn!$C159:$C218,ETL_Rtn!BN159:BN218)),CORREL(ETL_Rtn!$C159:$C218,ETL_Rtn!BN159:BN218),"")</f>
        <v/>
      </c>
      <c r="BU208" s="85" t="str">
        <f ca="1">IF(ISNUMBER(CORREL(ETL_Rtn!$C159:$C218,ETL_Rtn!BO159:BO218)),CORREL(ETL_Rtn!$C159:$C218,ETL_Rtn!BO159:BO218),"")</f>
        <v/>
      </c>
      <c r="BV208" s="85" t="str">
        <f ca="1">IF(ISNUMBER(CORREL(ETL_Rtn!$C159:$C218,ETL_Rtn!BP159:BP218)),CORREL(ETL_Rtn!$C159:$C218,ETL_Rtn!BP159:BP218),"")</f>
        <v/>
      </c>
      <c r="BW208" s="85" t="str">
        <f ca="1">IF(ISNUMBER(CORREL(ETL_Rtn!$C159:$C218,ETL_Rtn!BQ159:BQ218)),CORREL(ETL_Rtn!$C159:$C218,ETL_Rtn!BQ159:BQ218),"")</f>
        <v/>
      </c>
      <c r="BY208" s="85" t="str">
        <f ca="1">VLOOKUP($E208,ETL_Price!$B$5:$CB$187,Main!BY$51,0)</f>
        <v/>
      </c>
      <c r="BZ208" s="85" t="str">
        <f ca="1">VLOOKUP($E208,ETL_Price!$B$5:$CB$187,Main!BZ$51,0)</f>
        <v/>
      </c>
      <c r="CA208" s="85" t="str">
        <f ca="1">VLOOKUP($E208,ETL_Price!$B$5:$CB$187,Main!CA$51,0)</f>
        <v/>
      </c>
      <c r="CB208" s="85" t="str">
        <f ca="1">VLOOKUP($E208,ETL_Price!$B$5:$CB$187,Main!CB$51,0)</f>
        <v/>
      </c>
      <c r="CC208" s="85" t="str">
        <f ca="1">VLOOKUP($E208,ETL_Price!$B$5:$CB$187,Main!CC$51,0)</f>
        <v/>
      </c>
      <c r="CD208" s="85" t="str">
        <f ca="1">VLOOKUP($E208,ETL_Price!$B$5:$CB$187,Main!CD$51,0)</f>
        <v/>
      </c>
      <c r="CE208" s="85" t="str">
        <f ca="1">VLOOKUP($E208,ETL_Price!$B$5:$CB$187,Main!CE$51,0)</f>
        <v/>
      </c>
      <c r="CF208" s="85" t="str">
        <f ca="1">VLOOKUP($E208,ETL_Price!$B$5:$CB$187,Main!CF$51,0)</f>
        <v/>
      </c>
      <c r="CG208" s="85" t="str">
        <f ca="1">VLOOKUP($E208,ETL_Price!$B$5:$CB$187,Main!CG$51,0)</f>
        <v/>
      </c>
      <c r="CH208" s="85" t="str">
        <f ca="1">VLOOKUP($E208,ETL_Price!$B$5:$CB$187,Main!CH$51,0)</f>
        <v/>
      </c>
      <c r="CI208" s="85" t="str">
        <f ca="1">VLOOKUP($E208,ETL_Price!$B$5:$CB$187,Main!CI$51,0)</f>
        <v/>
      </c>
      <c r="CJ208" s="85" t="str">
        <f ca="1">VLOOKUP($E208,ETL_Price!$B$5:$CB$187,Main!CJ$51,0)</f>
        <v/>
      </c>
      <c r="CK208" s="85" t="str">
        <f ca="1">VLOOKUP($E208,ETL_Price!$B$5:$CB$187,Main!CK$51,0)</f>
        <v/>
      </c>
      <c r="CL208" s="85" t="str">
        <f ca="1">VLOOKUP($E208,ETL_Price!$B$5:$CB$187,Main!CL$51,0)</f>
        <v/>
      </c>
      <c r="CM208" s="85" t="str">
        <f ca="1">VLOOKUP($E208,ETL_Price!$B$5:$CB$187,Main!CM$51,0)</f>
        <v/>
      </c>
      <c r="CN208" s="85" t="str">
        <f ca="1">VLOOKUP($E208,ETL_Price!$B$5:$CB$187,Main!CN$51,0)</f>
        <v/>
      </c>
      <c r="CO208" s="85" t="str">
        <f ca="1">VLOOKUP($E208,ETL_Price!$B$5:$CB$187,Main!CO$51,0)</f>
        <v/>
      </c>
      <c r="CP208" s="85" t="str">
        <f ca="1">VLOOKUP($E208,ETL_Price!$B$5:$CB$187,Main!CP$51,0)</f>
        <v/>
      </c>
      <c r="CQ208" s="85" t="str">
        <f ca="1">VLOOKUP($E208,ETL_Price!$B$5:$CB$187,Main!CQ$51,0)</f>
        <v/>
      </c>
      <c r="CR208" s="85" t="str">
        <f ca="1">VLOOKUP($E208,ETL_Price!$B$5:$CB$187,Main!CR$51,0)</f>
        <v/>
      </c>
      <c r="CS208" s="85" t="str">
        <f ca="1">VLOOKUP($E208,ETL_Price!$B$5:$CB$187,Main!CS$51,0)</f>
        <v/>
      </c>
      <c r="CT208" s="85" t="str">
        <f ca="1">VLOOKUP($E208,ETL_Price!$B$5:$CB$187,Main!CT$51,0)</f>
        <v/>
      </c>
      <c r="CU208" s="85" t="str">
        <f ca="1">VLOOKUP($E208,ETL_Price!$B$5:$CB$187,Main!CU$51,0)</f>
        <v/>
      </c>
      <c r="CV208" s="85" t="str">
        <f ca="1">VLOOKUP($E208,ETL_Price!$B$5:$CB$187,Main!CV$51,0)</f>
        <v/>
      </c>
      <c r="CW208" s="85" t="str">
        <f ca="1">VLOOKUP($E208,ETL_Price!$B$5:$CB$187,Main!CW$51,0)</f>
        <v/>
      </c>
      <c r="CX208" s="85" t="str">
        <f ca="1">VLOOKUP($E208,ETL_Price!$B$5:$CB$187,Main!CX$51,0)</f>
        <v/>
      </c>
      <c r="CY208" s="85" t="str">
        <f ca="1">VLOOKUP($E208,ETL_Price!$B$5:$CB$187,Main!CY$51,0)</f>
        <v/>
      </c>
      <c r="CZ208" s="85" t="str">
        <f ca="1">VLOOKUP($E208,ETL_Price!$B$5:$CB$187,Main!CZ$51,0)</f>
        <v/>
      </c>
      <c r="DA208" s="85" t="str">
        <f ca="1">VLOOKUP($E208,ETL_Price!$B$5:$CB$187,Main!DA$51,0)</f>
        <v/>
      </c>
      <c r="DB208" s="85" t="str">
        <f ca="1">VLOOKUP($E208,ETL_Price!$B$5:$CB$187,Main!DB$51,0)</f>
        <v/>
      </c>
      <c r="DC208" s="85" t="str">
        <f ca="1">VLOOKUP($E208,ETL_Price!$B$5:$CB$187,Main!DC$51,0)</f>
        <v/>
      </c>
      <c r="DD208" s="85" t="str">
        <f ca="1">VLOOKUP($E208,ETL_Price!$B$5:$CB$187,Main!DD$51,0)</f>
        <v/>
      </c>
      <c r="DE208" s="85" t="str">
        <f ca="1">VLOOKUP($E208,ETL_Price!$B$5:$CB$187,Main!DE$51,0)</f>
        <v/>
      </c>
      <c r="DF208" s="85" t="str">
        <f ca="1">VLOOKUP($E208,ETL_Price!$B$5:$CB$187,Main!DF$51,0)</f>
        <v/>
      </c>
      <c r="DG208" s="85" t="str">
        <f ca="1">VLOOKUP($E208,ETL_Price!$B$5:$CB$187,Main!DG$51,0)</f>
        <v/>
      </c>
      <c r="DH208" s="85" t="str">
        <f ca="1">VLOOKUP($E208,ETL_Price!$B$5:$CB$187,Main!DH$51,0)</f>
        <v/>
      </c>
      <c r="DI208" s="85" t="str">
        <f ca="1">VLOOKUP($E208,ETL_Price!$B$5:$CB$187,Main!DI$51,0)</f>
        <v/>
      </c>
      <c r="DJ208" s="85" t="str">
        <f ca="1">VLOOKUP($E208,ETL_Price!$B$5:$CB$187,Main!DJ$51,0)</f>
        <v/>
      </c>
      <c r="DK208" s="85" t="str">
        <f ca="1">VLOOKUP($E208,ETL_Price!$B$5:$CB$187,Main!DK$51,0)</f>
        <v/>
      </c>
      <c r="DL208" s="85" t="str">
        <f ca="1">VLOOKUP($E208,ETL_Price!$B$5:$CB$187,Main!DL$51,0)</f>
        <v/>
      </c>
      <c r="DM208" s="85" t="str">
        <f ca="1">VLOOKUP($E208,ETL_Price!$B$5:$CB$187,Main!DM$51,0)</f>
        <v/>
      </c>
      <c r="DN208" s="85" t="str">
        <f ca="1">VLOOKUP($E208,ETL_Price!$B$5:$CB$187,Main!DN$51,0)</f>
        <v/>
      </c>
      <c r="DO208" s="85" t="str">
        <f ca="1">VLOOKUP($E208,ETL_Price!$B$5:$CB$187,Main!DO$51,0)</f>
        <v/>
      </c>
      <c r="DP208" s="85" t="str">
        <f ca="1">VLOOKUP($E208,ETL_Price!$B$5:$CB$187,Main!DP$51,0)</f>
        <v/>
      </c>
      <c r="DQ208" s="85" t="str">
        <f ca="1">VLOOKUP($E208,ETL_Price!$B$5:$CB$187,Main!DQ$51,0)</f>
        <v/>
      </c>
      <c r="DR208" s="85" t="str">
        <f ca="1">VLOOKUP($E208,ETL_Price!$B$5:$CB$187,Main!DR$51,0)</f>
        <v/>
      </c>
      <c r="DS208" s="85" t="str">
        <f ca="1">VLOOKUP($E208,ETL_Price!$B$5:$CB$187,Main!DS$51,0)</f>
        <v/>
      </c>
      <c r="DT208" s="85" t="str">
        <f ca="1">VLOOKUP($E208,ETL_Price!$B$5:$CB$187,Main!DT$51,0)</f>
        <v/>
      </c>
      <c r="DU208" s="85" t="str">
        <f ca="1">VLOOKUP($E208,ETL_Price!$B$5:$CB$187,Main!DU$51,0)</f>
        <v/>
      </c>
      <c r="DV208" s="85" t="str">
        <f ca="1">VLOOKUP($E208,ETL_Price!$B$5:$CB$187,Main!DV$51,0)</f>
        <v/>
      </c>
      <c r="DW208" s="85" t="str">
        <f ca="1">VLOOKUP($E208,ETL_Price!$B$5:$CB$187,Main!DW$51,0)</f>
        <v/>
      </c>
      <c r="DX208" s="85" t="str">
        <f ca="1">VLOOKUP($E208,ETL_Price!$B$5:$CB$187,Main!DX$51,0)</f>
        <v/>
      </c>
      <c r="DY208" s="85" t="str">
        <f ca="1">VLOOKUP($E208,ETL_Price!$B$5:$CB$187,Main!DY$51,0)</f>
        <v/>
      </c>
      <c r="DZ208" s="85" t="str">
        <f ca="1">VLOOKUP($E208,ETL_Price!$B$5:$CB$187,Main!DZ$51,0)</f>
        <v/>
      </c>
      <c r="EA208" s="85" t="str">
        <f ca="1">VLOOKUP($E208,ETL_Price!$B$5:$CB$187,Main!EA$51,0)</f>
        <v/>
      </c>
      <c r="EB208" s="85" t="str">
        <f ca="1">VLOOKUP($E208,ETL_Price!$B$5:$CB$187,Main!EB$51,0)</f>
        <v/>
      </c>
      <c r="EC208" s="85" t="str">
        <f ca="1">VLOOKUP($E208,ETL_Price!$B$5:$CB$187,Main!EC$51,0)</f>
        <v/>
      </c>
      <c r="ED208" s="85" t="str">
        <f ca="1">VLOOKUP($E208,ETL_Price!$B$5:$CB$187,Main!ED$51,0)</f>
        <v/>
      </c>
      <c r="EE208" s="85" t="str">
        <f ca="1">VLOOKUP($E208,ETL_Price!$B$5:$CB$187,Main!EE$51,0)</f>
        <v/>
      </c>
      <c r="EF208" s="85" t="str">
        <f ca="1">VLOOKUP($E208,ETL_Price!$B$5:$CB$187,Main!EF$51,0)</f>
        <v/>
      </c>
      <c r="EG208" s="85" t="str">
        <f ca="1">VLOOKUP($E208,ETL_Price!$B$5:$CB$187,Main!EG$51,0)</f>
        <v/>
      </c>
      <c r="EH208" s="85" t="str">
        <f ca="1">VLOOKUP($E208,ETL_Price!$B$5:$CB$187,Main!EH$51,0)</f>
        <v/>
      </c>
      <c r="EI208" s="85" t="str">
        <f ca="1">VLOOKUP($E208,ETL_Price!$B$5:$CB$187,Main!EI$51,0)</f>
        <v/>
      </c>
      <c r="EJ208" s="85" t="str">
        <f ca="1">VLOOKUP($E208,ETL_Price!$B$5:$CB$187,Main!EJ$51,0)</f>
        <v/>
      </c>
      <c r="EK208" s="85" t="str">
        <f ca="1">VLOOKUP($E208,ETL_Price!$B$5:$CB$187,Main!EK$51,0)</f>
        <v/>
      </c>
    </row>
    <row r="209" spans="5:141">
      <c r="E209" s="119" t="str">
        <f>IF(ISNUMBER(Equities!$C161),Equities!B161,"")</f>
        <v/>
      </c>
      <c r="F209" s="120" t="str">
        <f ca="1">IF(ISNUMBER(OFFSET(INDIRECT($F$50),Main!$D209,1)),OFFSET(INDIRECT($F$50),Main!$D209,1)/100,"")</f>
        <v/>
      </c>
      <c r="G209" s="120" t="str">
        <f ca="1">IF(ISNUMBER(VLOOKUP($E209,ETL_Price!$B$5:$DV$187,G$50,0)),VLOOKUP($E209,ETL_Price!$B$5:$DV$187,G$50,0)/100,"")</f>
        <v/>
      </c>
      <c r="H209" s="120" t="str">
        <f ca="1">IF(ISNUMBER(VLOOKUP($E209,ETL_Price!$B$5:$DV$187,H$50,0)),VLOOKUP($E209,ETL_Price!$B$5:$DV$187,H$50,0)/100,"")</f>
        <v/>
      </c>
      <c r="I209" s="120" t="str">
        <f ca="1">IF(ISNUMBER(VLOOKUP($E209,ETL_Price!$B$5:$DV$187,I$50,0)),VLOOKUP($E209,ETL_Price!$B$5:$DV$187,I$50,0)/100,"")</f>
        <v/>
      </c>
      <c r="K209" s="85" t="str">
        <f ca="1">IF(ISNUMBER(CORREL(ETL_Rtn!$C160:$C219,ETL_Rtn!E160:E219)),CORREL(ETL_Rtn!$C160:$C219,ETL_Rtn!E160:E219),"")</f>
        <v/>
      </c>
      <c r="L209" s="85" t="str">
        <f ca="1">IF(ISNUMBER(CORREL(ETL_Rtn!$C160:$C219,ETL_Rtn!F160:F219)),CORREL(ETL_Rtn!$C160:$C219,ETL_Rtn!F160:F219),"")</f>
        <v/>
      </c>
      <c r="M209" s="85" t="str">
        <f ca="1">IF(ISNUMBER(CORREL(ETL_Rtn!$C160:$C219,ETL_Rtn!G160:G219)),CORREL(ETL_Rtn!$C160:$C219,ETL_Rtn!G160:G219),"")</f>
        <v/>
      </c>
      <c r="N209" s="85" t="str">
        <f ca="1">IF(ISNUMBER(CORREL(ETL_Rtn!$C160:$C219,ETL_Rtn!H160:H219)),CORREL(ETL_Rtn!$C160:$C219,ETL_Rtn!H160:H219),"")</f>
        <v/>
      </c>
      <c r="O209" s="85" t="str">
        <f ca="1">IF(ISNUMBER(CORREL(ETL_Rtn!$C160:$C219,ETL_Rtn!I160:I219)),CORREL(ETL_Rtn!$C160:$C219,ETL_Rtn!I160:I219),"")</f>
        <v/>
      </c>
      <c r="P209" s="85" t="str">
        <f ca="1">IF(ISNUMBER(CORREL(ETL_Rtn!$C160:$C219,ETL_Rtn!J160:J219)),CORREL(ETL_Rtn!$C160:$C219,ETL_Rtn!J160:J219),"")</f>
        <v/>
      </c>
      <c r="Q209" s="85" t="str">
        <f ca="1">IF(ISNUMBER(CORREL(ETL_Rtn!$C160:$C219,ETL_Rtn!K160:K219)),CORREL(ETL_Rtn!$C160:$C219,ETL_Rtn!K160:K219),"")</f>
        <v/>
      </c>
      <c r="R209" s="85" t="str">
        <f ca="1">IF(ISNUMBER(CORREL(ETL_Rtn!$C160:$C219,ETL_Rtn!L160:L219)),CORREL(ETL_Rtn!$C160:$C219,ETL_Rtn!L160:L219),"")</f>
        <v/>
      </c>
      <c r="S209" s="85" t="str">
        <f ca="1">IF(ISNUMBER(CORREL(ETL_Rtn!$C160:$C219,ETL_Rtn!M160:M219)),CORREL(ETL_Rtn!$C160:$C219,ETL_Rtn!M160:M219),"")</f>
        <v/>
      </c>
      <c r="T209" s="85" t="str">
        <f ca="1">IF(ISNUMBER(CORREL(ETL_Rtn!$C160:$C219,ETL_Rtn!N160:N219)),CORREL(ETL_Rtn!$C160:$C219,ETL_Rtn!N160:N219),"")</f>
        <v/>
      </c>
      <c r="U209" s="85" t="str">
        <f ca="1">IF(ISNUMBER(CORREL(ETL_Rtn!$C160:$C219,ETL_Rtn!O160:O219)),CORREL(ETL_Rtn!$C160:$C219,ETL_Rtn!O160:O219),"")</f>
        <v/>
      </c>
      <c r="V209" s="85" t="str">
        <f ca="1">IF(ISNUMBER(CORREL(ETL_Rtn!$C160:$C219,ETL_Rtn!P160:P219)),CORREL(ETL_Rtn!$C160:$C219,ETL_Rtn!P160:P219),"")</f>
        <v/>
      </c>
      <c r="W209" s="85" t="str">
        <f ca="1">IF(ISNUMBER(CORREL(ETL_Rtn!$C160:$C219,ETL_Rtn!Q160:Q219)),CORREL(ETL_Rtn!$C160:$C219,ETL_Rtn!Q160:Q219),"")</f>
        <v/>
      </c>
      <c r="X209" s="85" t="str">
        <f ca="1">IF(ISNUMBER(CORREL(ETL_Rtn!$C160:$C219,ETL_Rtn!R160:R219)),CORREL(ETL_Rtn!$C160:$C219,ETL_Rtn!R160:R219),"")</f>
        <v/>
      </c>
      <c r="Y209" s="85" t="str">
        <f ca="1">IF(ISNUMBER(CORREL(ETL_Rtn!$C160:$C219,ETL_Rtn!S160:S219)),CORREL(ETL_Rtn!$C160:$C219,ETL_Rtn!S160:S219),"")</f>
        <v/>
      </c>
      <c r="Z209" s="85" t="str">
        <f ca="1">IF(ISNUMBER(CORREL(ETL_Rtn!$C160:$C219,ETL_Rtn!T160:T219)),CORREL(ETL_Rtn!$C160:$C219,ETL_Rtn!T160:T219),"")</f>
        <v/>
      </c>
      <c r="AA209" s="85" t="str">
        <f ca="1">IF(ISNUMBER(CORREL(ETL_Rtn!$C160:$C219,ETL_Rtn!U160:U219)),CORREL(ETL_Rtn!$C160:$C219,ETL_Rtn!U160:U219),"")</f>
        <v/>
      </c>
      <c r="AB209" s="85" t="str">
        <f ca="1">IF(ISNUMBER(CORREL(ETL_Rtn!$C160:$C219,ETL_Rtn!V160:V219)),CORREL(ETL_Rtn!$C160:$C219,ETL_Rtn!V160:V219),"")</f>
        <v/>
      </c>
      <c r="AC209" s="85" t="str">
        <f ca="1">IF(ISNUMBER(CORREL(ETL_Rtn!$C160:$C219,ETL_Rtn!W160:W219)),CORREL(ETL_Rtn!$C160:$C219,ETL_Rtn!W160:W219),"")</f>
        <v/>
      </c>
      <c r="AD209" s="85" t="str">
        <f ca="1">IF(ISNUMBER(CORREL(ETL_Rtn!$C160:$C219,ETL_Rtn!X160:X219)),CORREL(ETL_Rtn!$C160:$C219,ETL_Rtn!X160:X219),"")</f>
        <v/>
      </c>
      <c r="AE209" s="85" t="str">
        <f ca="1">IF(ISNUMBER(CORREL(ETL_Rtn!$C160:$C219,ETL_Rtn!Y160:Y219)),CORREL(ETL_Rtn!$C160:$C219,ETL_Rtn!Y160:Y219),"")</f>
        <v/>
      </c>
      <c r="AF209" s="85" t="str">
        <f ca="1">IF(ISNUMBER(CORREL(ETL_Rtn!$C160:$C219,ETL_Rtn!Z160:Z219)),CORREL(ETL_Rtn!$C160:$C219,ETL_Rtn!Z160:Z219),"")</f>
        <v/>
      </c>
      <c r="AG209" s="85" t="str">
        <f ca="1">IF(ISNUMBER(CORREL(ETL_Rtn!$C160:$C219,ETL_Rtn!AA160:AA219)),CORREL(ETL_Rtn!$C160:$C219,ETL_Rtn!AA160:AA219),"")</f>
        <v/>
      </c>
      <c r="AH209" s="85" t="str">
        <f ca="1">IF(ISNUMBER(CORREL(ETL_Rtn!$C160:$C219,ETL_Rtn!AB160:AB219)),CORREL(ETL_Rtn!$C160:$C219,ETL_Rtn!AB160:AB219),"")</f>
        <v/>
      </c>
      <c r="AI209" s="85" t="str">
        <f ca="1">IF(ISNUMBER(CORREL(ETL_Rtn!$C160:$C219,ETL_Rtn!AC160:AC219)),CORREL(ETL_Rtn!$C160:$C219,ETL_Rtn!AC160:AC219),"")</f>
        <v/>
      </c>
      <c r="AJ209" s="85" t="str">
        <f ca="1">IF(ISNUMBER(CORREL(ETL_Rtn!$C160:$C219,ETL_Rtn!AD160:AD219)),CORREL(ETL_Rtn!$C160:$C219,ETL_Rtn!AD160:AD219),"")</f>
        <v/>
      </c>
      <c r="AK209" s="85" t="str">
        <f ca="1">IF(ISNUMBER(CORREL(ETL_Rtn!$C160:$C219,ETL_Rtn!AE160:AE219)),CORREL(ETL_Rtn!$C160:$C219,ETL_Rtn!AE160:AE219),"")</f>
        <v/>
      </c>
      <c r="AL209" s="85" t="str">
        <f ca="1">IF(ISNUMBER(CORREL(ETL_Rtn!$C160:$C219,ETL_Rtn!AF160:AF219)),CORREL(ETL_Rtn!$C160:$C219,ETL_Rtn!AF160:AF219),"")</f>
        <v/>
      </c>
      <c r="AM209" s="85" t="str">
        <f ca="1">IF(ISNUMBER(CORREL(ETL_Rtn!$C160:$C219,ETL_Rtn!AG160:AG219)),CORREL(ETL_Rtn!$C160:$C219,ETL_Rtn!AG160:AG219),"")</f>
        <v/>
      </c>
      <c r="AN209" s="85" t="str">
        <f ca="1">IF(ISNUMBER(CORREL(ETL_Rtn!$C160:$C219,ETL_Rtn!AH160:AH219)),CORREL(ETL_Rtn!$C160:$C219,ETL_Rtn!AH160:AH219),"")</f>
        <v/>
      </c>
      <c r="AO209" s="85" t="str">
        <f ca="1">IF(ISNUMBER(CORREL(ETL_Rtn!$C160:$C219,ETL_Rtn!AI160:AI219)),CORREL(ETL_Rtn!$C160:$C219,ETL_Rtn!AI160:AI219),"")</f>
        <v/>
      </c>
      <c r="AP209" s="85" t="str">
        <f ca="1">IF(ISNUMBER(CORREL(ETL_Rtn!$C160:$C219,ETL_Rtn!AJ160:AJ219)),CORREL(ETL_Rtn!$C160:$C219,ETL_Rtn!AJ160:AJ219),"")</f>
        <v/>
      </c>
      <c r="AQ209" s="85" t="str">
        <f ca="1">IF(ISNUMBER(CORREL(ETL_Rtn!$C160:$C219,ETL_Rtn!AK160:AK219)),CORREL(ETL_Rtn!$C160:$C219,ETL_Rtn!AK160:AK219),"")</f>
        <v/>
      </c>
      <c r="AR209" s="85" t="str">
        <f ca="1">IF(ISNUMBER(CORREL(ETL_Rtn!$C160:$C219,ETL_Rtn!AL160:AL219)),CORREL(ETL_Rtn!$C160:$C219,ETL_Rtn!AL160:AL219),"")</f>
        <v/>
      </c>
      <c r="AS209" s="85" t="str">
        <f ca="1">IF(ISNUMBER(CORREL(ETL_Rtn!$C160:$C219,ETL_Rtn!AM160:AM219)),CORREL(ETL_Rtn!$C160:$C219,ETL_Rtn!AM160:AM219),"")</f>
        <v/>
      </c>
      <c r="AT209" s="85" t="str">
        <f ca="1">IF(ISNUMBER(CORREL(ETL_Rtn!$C160:$C219,ETL_Rtn!AN160:AN219)),CORREL(ETL_Rtn!$C160:$C219,ETL_Rtn!AN160:AN219),"")</f>
        <v/>
      </c>
      <c r="AU209" s="85" t="str">
        <f ca="1">IF(ISNUMBER(CORREL(ETL_Rtn!$C160:$C219,ETL_Rtn!AO160:AO219)),CORREL(ETL_Rtn!$C160:$C219,ETL_Rtn!AO160:AO219),"")</f>
        <v/>
      </c>
      <c r="AV209" s="85" t="str">
        <f ca="1">IF(ISNUMBER(CORREL(ETL_Rtn!$C160:$C219,ETL_Rtn!AP160:AP219)),CORREL(ETL_Rtn!$C160:$C219,ETL_Rtn!AP160:AP219),"")</f>
        <v/>
      </c>
      <c r="AW209" s="85" t="str">
        <f ca="1">IF(ISNUMBER(CORREL(ETL_Rtn!$C160:$C219,ETL_Rtn!AQ160:AQ219)),CORREL(ETL_Rtn!$C160:$C219,ETL_Rtn!AQ160:AQ219),"")</f>
        <v/>
      </c>
      <c r="AX209" s="85" t="str">
        <f ca="1">IF(ISNUMBER(CORREL(ETL_Rtn!$C160:$C219,ETL_Rtn!AR160:AR219)),CORREL(ETL_Rtn!$C160:$C219,ETL_Rtn!AR160:AR219),"")</f>
        <v/>
      </c>
      <c r="AY209" s="85" t="str">
        <f ca="1">IF(ISNUMBER(CORREL(ETL_Rtn!$C160:$C219,ETL_Rtn!AS160:AS219)),CORREL(ETL_Rtn!$C160:$C219,ETL_Rtn!AS160:AS219),"")</f>
        <v/>
      </c>
      <c r="AZ209" s="85" t="str">
        <f ca="1">IF(ISNUMBER(CORREL(ETL_Rtn!$C160:$C219,ETL_Rtn!AT160:AT219)),CORREL(ETL_Rtn!$C160:$C219,ETL_Rtn!AT160:AT219),"")</f>
        <v/>
      </c>
      <c r="BA209" s="85" t="str">
        <f ca="1">IF(ISNUMBER(CORREL(ETL_Rtn!$C160:$C219,ETL_Rtn!AU160:AU219)),CORREL(ETL_Rtn!$C160:$C219,ETL_Rtn!AU160:AU219),"")</f>
        <v/>
      </c>
      <c r="BB209" s="85" t="str">
        <f ca="1">IF(ISNUMBER(CORREL(ETL_Rtn!$C160:$C219,ETL_Rtn!AV160:AV219)),CORREL(ETL_Rtn!$C160:$C219,ETL_Rtn!AV160:AV219),"")</f>
        <v/>
      </c>
      <c r="BC209" s="85" t="str">
        <f ca="1">IF(ISNUMBER(CORREL(ETL_Rtn!$C160:$C219,ETL_Rtn!AW160:AW219)),CORREL(ETL_Rtn!$C160:$C219,ETL_Rtn!AW160:AW219),"")</f>
        <v/>
      </c>
      <c r="BD209" s="85" t="str">
        <f ca="1">IF(ISNUMBER(CORREL(ETL_Rtn!$C160:$C219,ETL_Rtn!AX160:AX219)),CORREL(ETL_Rtn!$C160:$C219,ETL_Rtn!AX160:AX219),"")</f>
        <v/>
      </c>
      <c r="BE209" s="85" t="str">
        <f ca="1">IF(ISNUMBER(CORREL(ETL_Rtn!$C160:$C219,ETL_Rtn!AY160:AY219)),CORREL(ETL_Rtn!$C160:$C219,ETL_Rtn!AY160:AY219),"")</f>
        <v/>
      </c>
      <c r="BF209" s="85" t="str">
        <f ca="1">IF(ISNUMBER(CORREL(ETL_Rtn!$C160:$C219,ETL_Rtn!AZ160:AZ219)),CORREL(ETL_Rtn!$C160:$C219,ETL_Rtn!AZ160:AZ219),"")</f>
        <v/>
      </c>
      <c r="BG209" s="85" t="str">
        <f ca="1">IF(ISNUMBER(CORREL(ETL_Rtn!$C160:$C219,ETL_Rtn!BA160:BA219)),CORREL(ETL_Rtn!$C160:$C219,ETL_Rtn!BA160:BA219),"")</f>
        <v/>
      </c>
      <c r="BH209" s="85" t="str">
        <f ca="1">IF(ISNUMBER(CORREL(ETL_Rtn!$C160:$C219,ETL_Rtn!BB160:BB219)),CORREL(ETL_Rtn!$C160:$C219,ETL_Rtn!BB160:BB219),"")</f>
        <v/>
      </c>
      <c r="BI209" s="85" t="str">
        <f ca="1">IF(ISNUMBER(CORREL(ETL_Rtn!$C160:$C219,ETL_Rtn!BC160:BC219)),CORREL(ETL_Rtn!$C160:$C219,ETL_Rtn!BC160:BC219),"")</f>
        <v/>
      </c>
      <c r="BJ209" s="85" t="str">
        <f ca="1">IF(ISNUMBER(CORREL(ETL_Rtn!$C160:$C219,ETL_Rtn!BD160:BD219)),CORREL(ETL_Rtn!$C160:$C219,ETL_Rtn!BD160:BD219),"")</f>
        <v/>
      </c>
      <c r="BK209" s="85" t="str">
        <f ca="1">IF(ISNUMBER(CORREL(ETL_Rtn!$C160:$C219,ETL_Rtn!BE160:BE219)),CORREL(ETL_Rtn!$C160:$C219,ETL_Rtn!BE160:BE219),"")</f>
        <v/>
      </c>
      <c r="BL209" s="85" t="str">
        <f ca="1">IF(ISNUMBER(CORREL(ETL_Rtn!$C160:$C219,ETL_Rtn!BF160:BF219)),CORREL(ETL_Rtn!$C160:$C219,ETL_Rtn!BF160:BF219),"")</f>
        <v/>
      </c>
      <c r="BM209" s="85" t="str">
        <f ca="1">IF(ISNUMBER(CORREL(ETL_Rtn!$C160:$C219,ETL_Rtn!BG160:BG219)),CORREL(ETL_Rtn!$C160:$C219,ETL_Rtn!BG160:BG219),"")</f>
        <v/>
      </c>
      <c r="BN209" s="85" t="str">
        <f ca="1">IF(ISNUMBER(CORREL(ETL_Rtn!$C160:$C219,ETL_Rtn!BH160:BH219)),CORREL(ETL_Rtn!$C160:$C219,ETL_Rtn!BH160:BH219),"")</f>
        <v/>
      </c>
      <c r="BO209" s="85" t="str">
        <f ca="1">IF(ISNUMBER(CORREL(ETL_Rtn!$C160:$C219,ETL_Rtn!BI160:BI219)),CORREL(ETL_Rtn!$C160:$C219,ETL_Rtn!BI160:BI219),"")</f>
        <v/>
      </c>
      <c r="BP209" s="85" t="str">
        <f ca="1">IF(ISNUMBER(CORREL(ETL_Rtn!$C160:$C219,ETL_Rtn!BJ160:BJ219)),CORREL(ETL_Rtn!$C160:$C219,ETL_Rtn!BJ160:BJ219),"")</f>
        <v/>
      </c>
      <c r="BQ209" s="85" t="str">
        <f ca="1">IF(ISNUMBER(CORREL(ETL_Rtn!$C160:$C219,ETL_Rtn!BK160:BK219)),CORREL(ETL_Rtn!$C160:$C219,ETL_Rtn!BK160:BK219),"")</f>
        <v/>
      </c>
      <c r="BR209" s="85" t="str">
        <f ca="1">IF(ISNUMBER(CORREL(ETL_Rtn!$C160:$C219,ETL_Rtn!BL160:BL219)),CORREL(ETL_Rtn!$C160:$C219,ETL_Rtn!BL160:BL219),"")</f>
        <v/>
      </c>
      <c r="BS209" s="85" t="str">
        <f ca="1">IF(ISNUMBER(CORREL(ETL_Rtn!$C160:$C219,ETL_Rtn!BM160:BM219)),CORREL(ETL_Rtn!$C160:$C219,ETL_Rtn!BM160:BM219),"")</f>
        <v/>
      </c>
      <c r="BT209" s="85" t="str">
        <f ca="1">IF(ISNUMBER(CORREL(ETL_Rtn!$C160:$C219,ETL_Rtn!BN160:BN219)),CORREL(ETL_Rtn!$C160:$C219,ETL_Rtn!BN160:BN219),"")</f>
        <v/>
      </c>
      <c r="BU209" s="85" t="str">
        <f ca="1">IF(ISNUMBER(CORREL(ETL_Rtn!$C160:$C219,ETL_Rtn!BO160:BO219)),CORREL(ETL_Rtn!$C160:$C219,ETL_Rtn!BO160:BO219),"")</f>
        <v/>
      </c>
      <c r="BV209" s="85" t="str">
        <f ca="1">IF(ISNUMBER(CORREL(ETL_Rtn!$C160:$C219,ETL_Rtn!BP160:BP219)),CORREL(ETL_Rtn!$C160:$C219,ETL_Rtn!BP160:BP219),"")</f>
        <v/>
      </c>
      <c r="BW209" s="85" t="str">
        <f ca="1">IF(ISNUMBER(CORREL(ETL_Rtn!$C160:$C219,ETL_Rtn!BQ160:BQ219)),CORREL(ETL_Rtn!$C160:$C219,ETL_Rtn!BQ160:BQ219),"")</f>
        <v/>
      </c>
      <c r="BY209" s="85" t="str">
        <f ca="1">VLOOKUP($E209,ETL_Price!$B$5:$CB$187,Main!BY$51,0)</f>
        <v/>
      </c>
      <c r="BZ209" s="85" t="str">
        <f ca="1">VLOOKUP($E209,ETL_Price!$B$5:$CB$187,Main!BZ$51,0)</f>
        <v/>
      </c>
      <c r="CA209" s="85" t="str">
        <f ca="1">VLOOKUP($E209,ETL_Price!$B$5:$CB$187,Main!CA$51,0)</f>
        <v/>
      </c>
      <c r="CB209" s="85" t="str">
        <f ca="1">VLOOKUP($E209,ETL_Price!$B$5:$CB$187,Main!CB$51,0)</f>
        <v/>
      </c>
      <c r="CC209" s="85" t="str">
        <f ca="1">VLOOKUP($E209,ETL_Price!$B$5:$CB$187,Main!CC$51,0)</f>
        <v/>
      </c>
      <c r="CD209" s="85" t="str">
        <f ca="1">VLOOKUP($E209,ETL_Price!$B$5:$CB$187,Main!CD$51,0)</f>
        <v/>
      </c>
      <c r="CE209" s="85" t="str">
        <f ca="1">VLOOKUP($E209,ETL_Price!$B$5:$CB$187,Main!CE$51,0)</f>
        <v/>
      </c>
      <c r="CF209" s="85" t="str">
        <f ca="1">VLOOKUP($E209,ETL_Price!$B$5:$CB$187,Main!CF$51,0)</f>
        <v/>
      </c>
      <c r="CG209" s="85" t="str">
        <f ca="1">VLOOKUP($E209,ETL_Price!$B$5:$CB$187,Main!CG$51,0)</f>
        <v/>
      </c>
      <c r="CH209" s="85" t="str">
        <f ca="1">VLOOKUP($E209,ETL_Price!$B$5:$CB$187,Main!CH$51,0)</f>
        <v/>
      </c>
      <c r="CI209" s="85" t="str">
        <f ca="1">VLOOKUP($E209,ETL_Price!$B$5:$CB$187,Main!CI$51,0)</f>
        <v/>
      </c>
      <c r="CJ209" s="85" t="str">
        <f ca="1">VLOOKUP($E209,ETL_Price!$B$5:$CB$187,Main!CJ$51,0)</f>
        <v/>
      </c>
      <c r="CK209" s="85" t="str">
        <f ca="1">VLOOKUP($E209,ETL_Price!$B$5:$CB$187,Main!CK$51,0)</f>
        <v/>
      </c>
      <c r="CL209" s="85" t="str">
        <f ca="1">VLOOKUP($E209,ETL_Price!$B$5:$CB$187,Main!CL$51,0)</f>
        <v/>
      </c>
      <c r="CM209" s="85" t="str">
        <f ca="1">VLOOKUP($E209,ETL_Price!$B$5:$CB$187,Main!CM$51,0)</f>
        <v/>
      </c>
      <c r="CN209" s="85" t="str">
        <f ca="1">VLOOKUP($E209,ETL_Price!$B$5:$CB$187,Main!CN$51,0)</f>
        <v/>
      </c>
      <c r="CO209" s="85" t="str">
        <f ca="1">VLOOKUP($E209,ETL_Price!$B$5:$CB$187,Main!CO$51,0)</f>
        <v/>
      </c>
      <c r="CP209" s="85" t="str">
        <f ca="1">VLOOKUP($E209,ETL_Price!$B$5:$CB$187,Main!CP$51,0)</f>
        <v/>
      </c>
      <c r="CQ209" s="85" t="str">
        <f ca="1">VLOOKUP($E209,ETL_Price!$B$5:$CB$187,Main!CQ$51,0)</f>
        <v/>
      </c>
      <c r="CR209" s="85" t="str">
        <f ca="1">VLOOKUP($E209,ETL_Price!$B$5:$CB$187,Main!CR$51,0)</f>
        <v/>
      </c>
      <c r="CS209" s="85" t="str">
        <f ca="1">VLOOKUP($E209,ETL_Price!$B$5:$CB$187,Main!CS$51,0)</f>
        <v/>
      </c>
      <c r="CT209" s="85" t="str">
        <f ca="1">VLOOKUP($E209,ETL_Price!$B$5:$CB$187,Main!CT$51,0)</f>
        <v/>
      </c>
      <c r="CU209" s="85" t="str">
        <f ca="1">VLOOKUP($E209,ETL_Price!$B$5:$CB$187,Main!CU$51,0)</f>
        <v/>
      </c>
      <c r="CV209" s="85" t="str">
        <f ca="1">VLOOKUP($E209,ETL_Price!$B$5:$CB$187,Main!CV$51,0)</f>
        <v/>
      </c>
      <c r="CW209" s="85" t="str">
        <f ca="1">VLOOKUP($E209,ETL_Price!$B$5:$CB$187,Main!CW$51,0)</f>
        <v/>
      </c>
      <c r="CX209" s="85" t="str">
        <f ca="1">VLOOKUP($E209,ETL_Price!$B$5:$CB$187,Main!CX$51,0)</f>
        <v/>
      </c>
      <c r="CY209" s="85" t="str">
        <f ca="1">VLOOKUP($E209,ETL_Price!$B$5:$CB$187,Main!CY$51,0)</f>
        <v/>
      </c>
      <c r="CZ209" s="85" t="str">
        <f ca="1">VLOOKUP($E209,ETL_Price!$B$5:$CB$187,Main!CZ$51,0)</f>
        <v/>
      </c>
      <c r="DA209" s="85" t="str">
        <f ca="1">VLOOKUP($E209,ETL_Price!$B$5:$CB$187,Main!DA$51,0)</f>
        <v/>
      </c>
      <c r="DB209" s="85" t="str">
        <f ca="1">VLOOKUP($E209,ETL_Price!$B$5:$CB$187,Main!DB$51,0)</f>
        <v/>
      </c>
      <c r="DC209" s="85" t="str">
        <f ca="1">VLOOKUP($E209,ETL_Price!$B$5:$CB$187,Main!DC$51,0)</f>
        <v/>
      </c>
      <c r="DD209" s="85" t="str">
        <f ca="1">VLOOKUP($E209,ETL_Price!$B$5:$CB$187,Main!DD$51,0)</f>
        <v/>
      </c>
      <c r="DE209" s="85" t="str">
        <f ca="1">VLOOKUP($E209,ETL_Price!$B$5:$CB$187,Main!DE$51,0)</f>
        <v/>
      </c>
      <c r="DF209" s="85" t="str">
        <f ca="1">VLOOKUP($E209,ETL_Price!$B$5:$CB$187,Main!DF$51,0)</f>
        <v/>
      </c>
      <c r="DG209" s="85" t="str">
        <f ca="1">VLOOKUP($E209,ETL_Price!$B$5:$CB$187,Main!DG$51,0)</f>
        <v/>
      </c>
      <c r="DH209" s="85" t="str">
        <f ca="1">VLOOKUP($E209,ETL_Price!$B$5:$CB$187,Main!DH$51,0)</f>
        <v/>
      </c>
      <c r="DI209" s="85" t="str">
        <f ca="1">VLOOKUP($E209,ETL_Price!$B$5:$CB$187,Main!DI$51,0)</f>
        <v/>
      </c>
      <c r="DJ209" s="85" t="str">
        <f ca="1">VLOOKUP($E209,ETL_Price!$B$5:$CB$187,Main!DJ$51,0)</f>
        <v/>
      </c>
      <c r="DK209" s="85" t="str">
        <f ca="1">VLOOKUP($E209,ETL_Price!$B$5:$CB$187,Main!DK$51,0)</f>
        <v/>
      </c>
      <c r="DL209" s="85" t="str">
        <f ca="1">VLOOKUP($E209,ETL_Price!$B$5:$CB$187,Main!DL$51,0)</f>
        <v/>
      </c>
      <c r="DM209" s="85" t="str">
        <f ca="1">VLOOKUP($E209,ETL_Price!$B$5:$CB$187,Main!DM$51,0)</f>
        <v/>
      </c>
      <c r="DN209" s="85" t="str">
        <f ca="1">VLOOKUP($E209,ETL_Price!$B$5:$CB$187,Main!DN$51,0)</f>
        <v/>
      </c>
      <c r="DO209" s="85" t="str">
        <f ca="1">VLOOKUP($E209,ETL_Price!$B$5:$CB$187,Main!DO$51,0)</f>
        <v/>
      </c>
      <c r="DP209" s="85" t="str">
        <f ca="1">VLOOKUP($E209,ETL_Price!$B$5:$CB$187,Main!DP$51,0)</f>
        <v/>
      </c>
      <c r="DQ209" s="85" t="str">
        <f ca="1">VLOOKUP($E209,ETL_Price!$B$5:$CB$187,Main!DQ$51,0)</f>
        <v/>
      </c>
      <c r="DR209" s="85" t="str">
        <f ca="1">VLOOKUP($E209,ETL_Price!$B$5:$CB$187,Main!DR$51,0)</f>
        <v/>
      </c>
      <c r="DS209" s="85" t="str">
        <f ca="1">VLOOKUP($E209,ETL_Price!$B$5:$CB$187,Main!DS$51,0)</f>
        <v/>
      </c>
      <c r="DT209" s="85" t="str">
        <f ca="1">VLOOKUP($E209,ETL_Price!$B$5:$CB$187,Main!DT$51,0)</f>
        <v/>
      </c>
      <c r="DU209" s="85" t="str">
        <f ca="1">VLOOKUP($E209,ETL_Price!$B$5:$CB$187,Main!DU$51,0)</f>
        <v/>
      </c>
      <c r="DV209" s="85" t="str">
        <f ca="1">VLOOKUP($E209,ETL_Price!$B$5:$CB$187,Main!DV$51,0)</f>
        <v/>
      </c>
      <c r="DW209" s="85" t="str">
        <f ca="1">VLOOKUP($E209,ETL_Price!$B$5:$CB$187,Main!DW$51,0)</f>
        <v/>
      </c>
      <c r="DX209" s="85" t="str">
        <f ca="1">VLOOKUP($E209,ETL_Price!$B$5:$CB$187,Main!DX$51,0)</f>
        <v/>
      </c>
      <c r="DY209" s="85" t="str">
        <f ca="1">VLOOKUP($E209,ETL_Price!$B$5:$CB$187,Main!DY$51,0)</f>
        <v/>
      </c>
      <c r="DZ209" s="85" t="str">
        <f ca="1">VLOOKUP($E209,ETL_Price!$B$5:$CB$187,Main!DZ$51,0)</f>
        <v/>
      </c>
      <c r="EA209" s="85" t="str">
        <f ca="1">VLOOKUP($E209,ETL_Price!$B$5:$CB$187,Main!EA$51,0)</f>
        <v/>
      </c>
      <c r="EB209" s="85" t="str">
        <f ca="1">VLOOKUP($E209,ETL_Price!$B$5:$CB$187,Main!EB$51,0)</f>
        <v/>
      </c>
      <c r="EC209" s="85" t="str">
        <f ca="1">VLOOKUP($E209,ETL_Price!$B$5:$CB$187,Main!EC$51,0)</f>
        <v/>
      </c>
      <c r="ED209" s="85" t="str">
        <f ca="1">VLOOKUP($E209,ETL_Price!$B$5:$CB$187,Main!ED$51,0)</f>
        <v/>
      </c>
      <c r="EE209" s="85" t="str">
        <f ca="1">VLOOKUP($E209,ETL_Price!$B$5:$CB$187,Main!EE$51,0)</f>
        <v/>
      </c>
      <c r="EF209" s="85" t="str">
        <f ca="1">VLOOKUP($E209,ETL_Price!$B$5:$CB$187,Main!EF$51,0)</f>
        <v/>
      </c>
      <c r="EG209" s="85" t="str">
        <f ca="1">VLOOKUP($E209,ETL_Price!$B$5:$CB$187,Main!EG$51,0)</f>
        <v/>
      </c>
      <c r="EH209" s="85" t="str">
        <f ca="1">VLOOKUP($E209,ETL_Price!$B$5:$CB$187,Main!EH$51,0)</f>
        <v/>
      </c>
      <c r="EI209" s="85" t="str">
        <f ca="1">VLOOKUP($E209,ETL_Price!$B$5:$CB$187,Main!EI$51,0)</f>
        <v/>
      </c>
      <c r="EJ209" s="85" t="str">
        <f ca="1">VLOOKUP($E209,ETL_Price!$B$5:$CB$187,Main!EJ$51,0)</f>
        <v/>
      </c>
      <c r="EK209" s="85" t="str">
        <f ca="1">VLOOKUP($E209,ETL_Price!$B$5:$CB$187,Main!EK$51,0)</f>
        <v/>
      </c>
    </row>
    <row r="210" spans="5:141">
      <c r="E210" s="119" t="str">
        <f>IF(ISNUMBER(Equities!$C162),Equities!B162,"")</f>
        <v/>
      </c>
      <c r="F210" s="120" t="str">
        <f ca="1">IF(ISNUMBER(OFFSET(INDIRECT($F$50),Main!$D210,1)),OFFSET(INDIRECT($F$50),Main!$D210,1)/100,"")</f>
        <v/>
      </c>
      <c r="G210" s="120" t="str">
        <f ca="1">IF(ISNUMBER(VLOOKUP($E210,ETL_Price!$B$5:$DV$187,G$50,0)),VLOOKUP($E210,ETL_Price!$B$5:$DV$187,G$50,0)/100,"")</f>
        <v/>
      </c>
      <c r="H210" s="120" t="str">
        <f ca="1">IF(ISNUMBER(VLOOKUP($E210,ETL_Price!$B$5:$DV$187,H$50,0)),VLOOKUP($E210,ETL_Price!$B$5:$DV$187,H$50,0)/100,"")</f>
        <v/>
      </c>
      <c r="I210" s="120" t="str">
        <f ca="1">IF(ISNUMBER(VLOOKUP($E210,ETL_Price!$B$5:$DV$187,I$50,0)),VLOOKUP($E210,ETL_Price!$B$5:$DV$187,I$50,0)/100,"")</f>
        <v/>
      </c>
      <c r="K210" s="85" t="str">
        <f ca="1">IF(ISNUMBER(CORREL(ETL_Rtn!$C161:$C220,ETL_Rtn!E161:E220)),CORREL(ETL_Rtn!$C161:$C220,ETL_Rtn!E161:E220),"")</f>
        <v/>
      </c>
      <c r="L210" s="85" t="str">
        <f ca="1">IF(ISNUMBER(CORREL(ETL_Rtn!$C161:$C220,ETL_Rtn!F161:F220)),CORREL(ETL_Rtn!$C161:$C220,ETL_Rtn!F161:F220),"")</f>
        <v/>
      </c>
      <c r="M210" s="85" t="str">
        <f ca="1">IF(ISNUMBER(CORREL(ETL_Rtn!$C161:$C220,ETL_Rtn!G161:G220)),CORREL(ETL_Rtn!$C161:$C220,ETL_Rtn!G161:G220),"")</f>
        <v/>
      </c>
      <c r="N210" s="85" t="str">
        <f ca="1">IF(ISNUMBER(CORREL(ETL_Rtn!$C161:$C220,ETL_Rtn!H161:H220)),CORREL(ETL_Rtn!$C161:$C220,ETL_Rtn!H161:H220),"")</f>
        <v/>
      </c>
      <c r="O210" s="85" t="str">
        <f ca="1">IF(ISNUMBER(CORREL(ETL_Rtn!$C161:$C220,ETL_Rtn!I161:I220)),CORREL(ETL_Rtn!$C161:$C220,ETL_Rtn!I161:I220),"")</f>
        <v/>
      </c>
      <c r="P210" s="85" t="str">
        <f ca="1">IF(ISNUMBER(CORREL(ETL_Rtn!$C161:$C220,ETL_Rtn!J161:J220)),CORREL(ETL_Rtn!$C161:$C220,ETL_Rtn!J161:J220),"")</f>
        <v/>
      </c>
      <c r="Q210" s="85" t="str">
        <f ca="1">IF(ISNUMBER(CORREL(ETL_Rtn!$C161:$C220,ETL_Rtn!K161:K220)),CORREL(ETL_Rtn!$C161:$C220,ETL_Rtn!K161:K220),"")</f>
        <v/>
      </c>
      <c r="R210" s="85" t="str">
        <f ca="1">IF(ISNUMBER(CORREL(ETL_Rtn!$C161:$C220,ETL_Rtn!L161:L220)),CORREL(ETL_Rtn!$C161:$C220,ETL_Rtn!L161:L220),"")</f>
        <v/>
      </c>
      <c r="S210" s="85" t="str">
        <f ca="1">IF(ISNUMBER(CORREL(ETL_Rtn!$C161:$C220,ETL_Rtn!M161:M220)),CORREL(ETL_Rtn!$C161:$C220,ETL_Rtn!M161:M220),"")</f>
        <v/>
      </c>
      <c r="T210" s="85" t="str">
        <f ca="1">IF(ISNUMBER(CORREL(ETL_Rtn!$C161:$C220,ETL_Rtn!N161:N220)),CORREL(ETL_Rtn!$C161:$C220,ETL_Rtn!N161:N220),"")</f>
        <v/>
      </c>
      <c r="U210" s="85" t="str">
        <f ca="1">IF(ISNUMBER(CORREL(ETL_Rtn!$C161:$C220,ETL_Rtn!O161:O220)),CORREL(ETL_Rtn!$C161:$C220,ETL_Rtn!O161:O220),"")</f>
        <v/>
      </c>
      <c r="V210" s="85" t="str">
        <f ca="1">IF(ISNUMBER(CORREL(ETL_Rtn!$C161:$C220,ETL_Rtn!P161:P220)),CORREL(ETL_Rtn!$C161:$C220,ETL_Rtn!P161:P220),"")</f>
        <v/>
      </c>
      <c r="W210" s="85" t="str">
        <f ca="1">IF(ISNUMBER(CORREL(ETL_Rtn!$C161:$C220,ETL_Rtn!Q161:Q220)),CORREL(ETL_Rtn!$C161:$C220,ETL_Rtn!Q161:Q220),"")</f>
        <v/>
      </c>
      <c r="X210" s="85" t="str">
        <f ca="1">IF(ISNUMBER(CORREL(ETL_Rtn!$C161:$C220,ETL_Rtn!R161:R220)),CORREL(ETL_Rtn!$C161:$C220,ETL_Rtn!R161:R220),"")</f>
        <v/>
      </c>
      <c r="Y210" s="85" t="str">
        <f ca="1">IF(ISNUMBER(CORREL(ETL_Rtn!$C161:$C220,ETL_Rtn!S161:S220)),CORREL(ETL_Rtn!$C161:$C220,ETL_Rtn!S161:S220),"")</f>
        <v/>
      </c>
      <c r="Z210" s="85" t="str">
        <f ca="1">IF(ISNUMBER(CORREL(ETL_Rtn!$C161:$C220,ETL_Rtn!T161:T220)),CORREL(ETL_Rtn!$C161:$C220,ETL_Rtn!T161:T220),"")</f>
        <v/>
      </c>
      <c r="AA210" s="85" t="str">
        <f ca="1">IF(ISNUMBER(CORREL(ETL_Rtn!$C161:$C220,ETL_Rtn!U161:U220)),CORREL(ETL_Rtn!$C161:$C220,ETL_Rtn!U161:U220),"")</f>
        <v/>
      </c>
      <c r="AB210" s="85" t="str">
        <f ca="1">IF(ISNUMBER(CORREL(ETL_Rtn!$C161:$C220,ETL_Rtn!V161:V220)),CORREL(ETL_Rtn!$C161:$C220,ETL_Rtn!V161:V220),"")</f>
        <v/>
      </c>
      <c r="AC210" s="85" t="str">
        <f ca="1">IF(ISNUMBER(CORREL(ETL_Rtn!$C161:$C220,ETL_Rtn!W161:W220)),CORREL(ETL_Rtn!$C161:$C220,ETL_Rtn!W161:W220),"")</f>
        <v/>
      </c>
      <c r="AD210" s="85" t="str">
        <f ca="1">IF(ISNUMBER(CORREL(ETL_Rtn!$C161:$C220,ETL_Rtn!X161:X220)),CORREL(ETL_Rtn!$C161:$C220,ETL_Rtn!X161:X220),"")</f>
        <v/>
      </c>
      <c r="AE210" s="85" t="str">
        <f ca="1">IF(ISNUMBER(CORREL(ETL_Rtn!$C161:$C220,ETL_Rtn!Y161:Y220)),CORREL(ETL_Rtn!$C161:$C220,ETL_Rtn!Y161:Y220),"")</f>
        <v/>
      </c>
      <c r="AF210" s="85" t="str">
        <f ca="1">IF(ISNUMBER(CORREL(ETL_Rtn!$C161:$C220,ETL_Rtn!Z161:Z220)),CORREL(ETL_Rtn!$C161:$C220,ETL_Rtn!Z161:Z220),"")</f>
        <v/>
      </c>
      <c r="AG210" s="85" t="str">
        <f ca="1">IF(ISNUMBER(CORREL(ETL_Rtn!$C161:$C220,ETL_Rtn!AA161:AA220)),CORREL(ETL_Rtn!$C161:$C220,ETL_Rtn!AA161:AA220),"")</f>
        <v/>
      </c>
      <c r="AH210" s="85" t="str">
        <f ca="1">IF(ISNUMBER(CORREL(ETL_Rtn!$C161:$C220,ETL_Rtn!AB161:AB220)),CORREL(ETL_Rtn!$C161:$C220,ETL_Rtn!AB161:AB220),"")</f>
        <v/>
      </c>
      <c r="AI210" s="85" t="str">
        <f ca="1">IF(ISNUMBER(CORREL(ETL_Rtn!$C161:$C220,ETL_Rtn!AC161:AC220)),CORREL(ETL_Rtn!$C161:$C220,ETL_Rtn!AC161:AC220),"")</f>
        <v/>
      </c>
      <c r="AJ210" s="85" t="str">
        <f ca="1">IF(ISNUMBER(CORREL(ETL_Rtn!$C161:$C220,ETL_Rtn!AD161:AD220)),CORREL(ETL_Rtn!$C161:$C220,ETL_Rtn!AD161:AD220),"")</f>
        <v/>
      </c>
      <c r="AK210" s="85" t="str">
        <f ca="1">IF(ISNUMBER(CORREL(ETL_Rtn!$C161:$C220,ETL_Rtn!AE161:AE220)),CORREL(ETL_Rtn!$C161:$C220,ETL_Rtn!AE161:AE220),"")</f>
        <v/>
      </c>
      <c r="AL210" s="85" t="str">
        <f ca="1">IF(ISNUMBER(CORREL(ETL_Rtn!$C161:$C220,ETL_Rtn!AF161:AF220)),CORREL(ETL_Rtn!$C161:$C220,ETL_Rtn!AF161:AF220),"")</f>
        <v/>
      </c>
      <c r="AM210" s="85" t="str">
        <f ca="1">IF(ISNUMBER(CORREL(ETL_Rtn!$C161:$C220,ETL_Rtn!AG161:AG220)),CORREL(ETL_Rtn!$C161:$C220,ETL_Rtn!AG161:AG220),"")</f>
        <v/>
      </c>
      <c r="AN210" s="85" t="str">
        <f ca="1">IF(ISNUMBER(CORREL(ETL_Rtn!$C161:$C220,ETL_Rtn!AH161:AH220)),CORREL(ETL_Rtn!$C161:$C220,ETL_Rtn!AH161:AH220),"")</f>
        <v/>
      </c>
      <c r="AO210" s="85" t="str">
        <f ca="1">IF(ISNUMBER(CORREL(ETL_Rtn!$C161:$C220,ETL_Rtn!AI161:AI220)),CORREL(ETL_Rtn!$C161:$C220,ETL_Rtn!AI161:AI220),"")</f>
        <v/>
      </c>
      <c r="AP210" s="85" t="str">
        <f ca="1">IF(ISNUMBER(CORREL(ETL_Rtn!$C161:$C220,ETL_Rtn!AJ161:AJ220)),CORREL(ETL_Rtn!$C161:$C220,ETL_Rtn!AJ161:AJ220),"")</f>
        <v/>
      </c>
      <c r="AQ210" s="85" t="str">
        <f ca="1">IF(ISNUMBER(CORREL(ETL_Rtn!$C161:$C220,ETL_Rtn!AK161:AK220)),CORREL(ETL_Rtn!$C161:$C220,ETL_Rtn!AK161:AK220),"")</f>
        <v/>
      </c>
      <c r="AR210" s="85" t="str">
        <f ca="1">IF(ISNUMBER(CORREL(ETL_Rtn!$C161:$C220,ETL_Rtn!AL161:AL220)),CORREL(ETL_Rtn!$C161:$C220,ETL_Rtn!AL161:AL220),"")</f>
        <v/>
      </c>
      <c r="AS210" s="85" t="str">
        <f ca="1">IF(ISNUMBER(CORREL(ETL_Rtn!$C161:$C220,ETL_Rtn!AM161:AM220)),CORREL(ETL_Rtn!$C161:$C220,ETL_Rtn!AM161:AM220),"")</f>
        <v/>
      </c>
      <c r="AT210" s="85" t="str">
        <f ca="1">IF(ISNUMBER(CORREL(ETL_Rtn!$C161:$C220,ETL_Rtn!AN161:AN220)),CORREL(ETL_Rtn!$C161:$C220,ETL_Rtn!AN161:AN220),"")</f>
        <v/>
      </c>
      <c r="AU210" s="85" t="str">
        <f ca="1">IF(ISNUMBER(CORREL(ETL_Rtn!$C161:$C220,ETL_Rtn!AO161:AO220)),CORREL(ETL_Rtn!$C161:$C220,ETL_Rtn!AO161:AO220),"")</f>
        <v/>
      </c>
      <c r="AV210" s="85" t="str">
        <f ca="1">IF(ISNUMBER(CORREL(ETL_Rtn!$C161:$C220,ETL_Rtn!AP161:AP220)),CORREL(ETL_Rtn!$C161:$C220,ETL_Rtn!AP161:AP220),"")</f>
        <v/>
      </c>
      <c r="AW210" s="85" t="str">
        <f ca="1">IF(ISNUMBER(CORREL(ETL_Rtn!$C161:$C220,ETL_Rtn!AQ161:AQ220)),CORREL(ETL_Rtn!$C161:$C220,ETL_Rtn!AQ161:AQ220),"")</f>
        <v/>
      </c>
      <c r="AX210" s="85" t="str">
        <f ca="1">IF(ISNUMBER(CORREL(ETL_Rtn!$C161:$C220,ETL_Rtn!AR161:AR220)),CORREL(ETL_Rtn!$C161:$C220,ETL_Rtn!AR161:AR220),"")</f>
        <v/>
      </c>
      <c r="AY210" s="85" t="str">
        <f ca="1">IF(ISNUMBER(CORREL(ETL_Rtn!$C161:$C220,ETL_Rtn!AS161:AS220)),CORREL(ETL_Rtn!$C161:$C220,ETL_Rtn!AS161:AS220),"")</f>
        <v/>
      </c>
      <c r="AZ210" s="85" t="str">
        <f ca="1">IF(ISNUMBER(CORREL(ETL_Rtn!$C161:$C220,ETL_Rtn!AT161:AT220)),CORREL(ETL_Rtn!$C161:$C220,ETL_Rtn!AT161:AT220),"")</f>
        <v/>
      </c>
      <c r="BA210" s="85" t="str">
        <f ca="1">IF(ISNUMBER(CORREL(ETL_Rtn!$C161:$C220,ETL_Rtn!AU161:AU220)),CORREL(ETL_Rtn!$C161:$C220,ETL_Rtn!AU161:AU220),"")</f>
        <v/>
      </c>
      <c r="BB210" s="85" t="str">
        <f ca="1">IF(ISNUMBER(CORREL(ETL_Rtn!$C161:$C220,ETL_Rtn!AV161:AV220)),CORREL(ETL_Rtn!$C161:$C220,ETL_Rtn!AV161:AV220),"")</f>
        <v/>
      </c>
      <c r="BC210" s="85" t="str">
        <f ca="1">IF(ISNUMBER(CORREL(ETL_Rtn!$C161:$C220,ETL_Rtn!AW161:AW220)),CORREL(ETL_Rtn!$C161:$C220,ETL_Rtn!AW161:AW220),"")</f>
        <v/>
      </c>
      <c r="BD210" s="85" t="str">
        <f ca="1">IF(ISNUMBER(CORREL(ETL_Rtn!$C161:$C220,ETL_Rtn!AX161:AX220)),CORREL(ETL_Rtn!$C161:$C220,ETL_Rtn!AX161:AX220),"")</f>
        <v/>
      </c>
      <c r="BE210" s="85" t="str">
        <f ca="1">IF(ISNUMBER(CORREL(ETL_Rtn!$C161:$C220,ETL_Rtn!AY161:AY220)),CORREL(ETL_Rtn!$C161:$C220,ETL_Rtn!AY161:AY220),"")</f>
        <v/>
      </c>
      <c r="BF210" s="85" t="str">
        <f ca="1">IF(ISNUMBER(CORREL(ETL_Rtn!$C161:$C220,ETL_Rtn!AZ161:AZ220)),CORREL(ETL_Rtn!$C161:$C220,ETL_Rtn!AZ161:AZ220),"")</f>
        <v/>
      </c>
      <c r="BG210" s="85" t="str">
        <f ca="1">IF(ISNUMBER(CORREL(ETL_Rtn!$C161:$C220,ETL_Rtn!BA161:BA220)),CORREL(ETL_Rtn!$C161:$C220,ETL_Rtn!BA161:BA220),"")</f>
        <v/>
      </c>
      <c r="BH210" s="85" t="str">
        <f ca="1">IF(ISNUMBER(CORREL(ETL_Rtn!$C161:$C220,ETL_Rtn!BB161:BB220)),CORREL(ETL_Rtn!$C161:$C220,ETL_Rtn!BB161:BB220),"")</f>
        <v/>
      </c>
      <c r="BI210" s="85" t="str">
        <f ca="1">IF(ISNUMBER(CORREL(ETL_Rtn!$C161:$C220,ETL_Rtn!BC161:BC220)),CORREL(ETL_Rtn!$C161:$C220,ETL_Rtn!BC161:BC220),"")</f>
        <v/>
      </c>
      <c r="BJ210" s="85" t="str">
        <f ca="1">IF(ISNUMBER(CORREL(ETL_Rtn!$C161:$C220,ETL_Rtn!BD161:BD220)),CORREL(ETL_Rtn!$C161:$C220,ETL_Rtn!BD161:BD220),"")</f>
        <v/>
      </c>
      <c r="BK210" s="85" t="str">
        <f ca="1">IF(ISNUMBER(CORREL(ETL_Rtn!$C161:$C220,ETL_Rtn!BE161:BE220)),CORREL(ETL_Rtn!$C161:$C220,ETL_Rtn!BE161:BE220),"")</f>
        <v/>
      </c>
      <c r="BL210" s="85" t="str">
        <f ca="1">IF(ISNUMBER(CORREL(ETL_Rtn!$C161:$C220,ETL_Rtn!BF161:BF220)),CORREL(ETL_Rtn!$C161:$C220,ETL_Rtn!BF161:BF220),"")</f>
        <v/>
      </c>
      <c r="BM210" s="85" t="str">
        <f ca="1">IF(ISNUMBER(CORREL(ETL_Rtn!$C161:$C220,ETL_Rtn!BG161:BG220)),CORREL(ETL_Rtn!$C161:$C220,ETL_Rtn!BG161:BG220),"")</f>
        <v/>
      </c>
      <c r="BN210" s="85" t="str">
        <f ca="1">IF(ISNUMBER(CORREL(ETL_Rtn!$C161:$C220,ETL_Rtn!BH161:BH220)),CORREL(ETL_Rtn!$C161:$C220,ETL_Rtn!BH161:BH220),"")</f>
        <v/>
      </c>
      <c r="BO210" s="85" t="str">
        <f ca="1">IF(ISNUMBER(CORREL(ETL_Rtn!$C161:$C220,ETL_Rtn!BI161:BI220)),CORREL(ETL_Rtn!$C161:$C220,ETL_Rtn!BI161:BI220),"")</f>
        <v/>
      </c>
      <c r="BP210" s="85" t="str">
        <f ca="1">IF(ISNUMBER(CORREL(ETL_Rtn!$C161:$C220,ETL_Rtn!BJ161:BJ220)),CORREL(ETL_Rtn!$C161:$C220,ETL_Rtn!BJ161:BJ220),"")</f>
        <v/>
      </c>
      <c r="BQ210" s="85" t="str">
        <f ca="1">IF(ISNUMBER(CORREL(ETL_Rtn!$C161:$C220,ETL_Rtn!BK161:BK220)),CORREL(ETL_Rtn!$C161:$C220,ETL_Rtn!BK161:BK220),"")</f>
        <v/>
      </c>
      <c r="BR210" s="85" t="str">
        <f ca="1">IF(ISNUMBER(CORREL(ETL_Rtn!$C161:$C220,ETL_Rtn!BL161:BL220)),CORREL(ETL_Rtn!$C161:$C220,ETL_Rtn!BL161:BL220),"")</f>
        <v/>
      </c>
      <c r="BS210" s="85" t="str">
        <f ca="1">IF(ISNUMBER(CORREL(ETL_Rtn!$C161:$C220,ETL_Rtn!BM161:BM220)),CORREL(ETL_Rtn!$C161:$C220,ETL_Rtn!BM161:BM220),"")</f>
        <v/>
      </c>
      <c r="BT210" s="85" t="str">
        <f ca="1">IF(ISNUMBER(CORREL(ETL_Rtn!$C161:$C220,ETL_Rtn!BN161:BN220)),CORREL(ETL_Rtn!$C161:$C220,ETL_Rtn!BN161:BN220),"")</f>
        <v/>
      </c>
      <c r="BU210" s="85" t="str">
        <f ca="1">IF(ISNUMBER(CORREL(ETL_Rtn!$C161:$C220,ETL_Rtn!BO161:BO220)),CORREL(ETL_Rtn!$C161:$C220,ETL_Rtn!BO161:BO220),"")</f>
        <v/>
      </c>
      <c r="BV210" s="85" t="str">
        <f ca="1">IF(ISNUMBER(CORREL(ETL_Rtn!$C161:$C220,ETL_Rtn!BP161:BP220)),CORREL(ETL_Rtn!$C161:$C220,ETL_Rtn!BP161:BP220),"")</f>
        <v/>
      </c>
      <c r="BW210" s="85" t="str">
        <f ca="1">IF(ISNUMBER(CORREL(ETL_Rtn!$C161:$C220,ETL_Rtn!BQ161:BQ220)),CORREL(ETL_Rtn!$C161:$C220,ETL_Rtn!BQ161:BQ220),"")</f>
        <v/>
      </c>
      <c r="BY210" s="85" t="str">
        <f ca="1">VLOOKUP($E210,ETL_Price!$B$5:$CB$187,Main!BY$51,0)</f>
        <v/>
      </c>
      <c r="BZ210" s="85" t="str">
        <f ca="1">VLOOKUP($E210,ETL_Price!$B$5:$CB$187,Main!BZ$51,0)</f>
        <v/>
      </c>
      <c r="CA210" s="85" t="str">
        <f ca="1">VLOOKUP($E210,ETL_Price!$B$5:$CB$187,Main!CA$51,0)</f>
        <v/>
      </c>
      <c r="CB210" s="85" t="str">
        <f ca="1">VLOOKUP($E210,ETL_Price!$B$5:$CB$187,Main!CB$51,0)</f>
        <v/>
      </c>
      <c r="CC210" s="85" t="str">
        <f ca="1">VLOOKUP($E210,ETL_Price!$B$5:$CB$187,Main!CC$51,0)</f>
        <v/>
      </c>
      <c r="CD210" s="85" t="str">
        <f ca="1">VLOOKUP($E210,ETL_Price!$B$5:$CB$187,Main!CD$51,0)</f>
        <v/>
      </c>
      <c r="CE210" s="85" t="str">
        <f ca="1">VLOOKUP($E210,ETL_Price!$B$5:$CB$187,Main!CE$51,0)</f>
        <v/>
      </c>
      <c r="CF210" s="85" t="str">
        <f ca="1">VLOOKUP($E210,ETL_Price!$B$5:$CB$187,Main!CF$51,0)</f>
        <v/>
      </c>
      <c r="CG210" s="85" t="str">
        <f ca="1">VLOOKUP($E210,ETL_Price!$B$5:$CB$187,Main!CG$51,0)</f>
        <v/>
      </c>
      <c r="CH210" s="85" t="str">
        <f ca="1">VLOOKUP($E210,ETL_Price!$B$5:$CB$187,Main!CH$51,0)</f>
        <v/>
      </c>
      <c r="CI210" s="85" t="str">
        <f ca="1">VLOOKUP($E210,ETL_Price!$B$5:$CB$187,Main!CI$51,0)</f>
        <v/>
      </c>
      <c r="CJ210" s="85" t="str">
        <f ca="1">VLOOKUP($E210,ETL_Price!$B$5:$CB$187,Main!CJ$51,0)</f>
        <v/>
      </c>
      <c r="CK210" s="85" t="str">
        <f ca="1">VLOOKUP($E210,ETL_Price!$B$5:$CB$187,Main!CK$51,0)</f>
        <v/>
      </c>
      <c r="CL210" s="85" t="str">
        <f ca="1">VLOOKUP($E210,ETL_Price!$B$5:$CB$187,Main!CL$51,0)</f>
        <v/>
      </c>
      <c r="CM210" s="85" t="str">
        <f ca="1">VLOOKUP($E210,ETL_Price!$B$5:$CB$187,Main!CM$51,0)</f>
        <v/>
      </c>
      <c r="CN210" s="85" t="str">
        <f ca="1">VLOOKUP($E210,ETL_Price!$B$5:$CB$187,Main!CN$51,0)</f>
        <v/>
      </c>
      <c r="CO210" s="85" t="str">
        <f ca="1">VLOOKUP($E210,ETL_Price!$B$5:$CB$187,Main!CO$51,0)</f>
        <v/>
      </c>
      <c r="CP210" s="85" t="str">
        <f ca="1">VLOOKUP($E210,ETL_Price!$B$5:$CB$187,Main!CP$51,0)</f>
        <v/>
      </c>
      <c r="CQ210" s="85" t="str">
        <f ca="1">VLOOKUP($E210,ETL_Price!$B$5:$CB$187,Main!CQ$51,0)</f>
        <v/>
      </c>
      <c r="CR210" s="85" t="str">
        <f ca="1">VLOOKUP($E210,ETL_Price!$B$5:$CB$187,Main!CR$51,0)</f>
        <v/>
      </c>
      <c r="CS210" s="85" t="str">
        <f ca="1">VLOOKUP($E210,ETL_Price!$B$5:$CB$187,Main!CS$51,0)</f>
        <v/>
      </c>
      <c r="CT210" s="85" t="str">
        <f ca="1">VLOOKUP($E210,ETL_Price!$B$5:$CB$187,Main!CT$51,0)</f>
        <v/>
      </c>
      <c r="CU210" s="85" t="str">
        <f ca="1">VLOOKUP($E210,ETL_Price!$B$5:$CB$187,Main!CU$51,0)</f>
        <v/>
      </c>
      <c r="CV210" s="85" t="str">
        <f ca="1">VLOOKUP($E210,ETL_Price!$B$5:$CB$187,Main!CV$51,0)</f>
        <v/>
      </c>
      <c r="CW210" s="85" t="str">
        <f ca="1">VLOOKUP($E210,ETL_Price!$B$5:$CB$187,Main!CW$51,0)</f>
        <v/>
      </c>
      <c r="CX210" s="85" t="str">
        <f ca="1">VLOOKUP($E210,ETL_Price!$B$5:$CB$187,Main!CX$51,0)</f>
        <v/>
      </c>
      <c r="CY210" s="85" t="str">
        <f ca="1">VLOOKUP($E210,ETL_Price!$B$5:$CB$187,Main!CY$51,0)</f>
        <v/>
      </c>
      <c r="CZ210" s="85" t="str">
        <f ca="1">VLOOKUP($E210,ETL_Price!$B$5:$CB$187,Main!CZ$51,0)</f>
        <v/>
      </c>
      <c r="DA210" s="85" t="str">
        <f ca="1">VLOOKUP($E210,ETL_Price!$B$5:$CB$187,Main!DA$51,0)</f>
        <v/>
      </c>
      <c r="DB210" s="85" t="str">
        <f ca="1">VLOOKUP($E210,ETL_Price!$B$5:$CB$187,Main!DB$51,0)</f>
        <v/>
      </c>
      <c r="DC210" s="85" t="str">
        <f ca="1">VLOOKUP($E210,ETL_Price!$B$5:$CB$187,Main!DC$51,0)</f>
        <v/>
      </c>
      <c r="DD210" s="85" t="str">
        <f ca="1">VLOOKUP($E210,ETL_Price!$B$5:$CB$187,Main!DD$51,0)</f>
        <v/>
      </c>
      <c r="DE210" s="85" t="str">
        <f ca="1">VLOOKUP($E210,ETL_Price!$B$5:$CB$187,Main!DE$51,0)</f>
        <v/>
      </c>
      <c r="DF210" s="85" t="str">
        <f ca="1">VLOOKUP($E210,ETL_Price!$B$5:$CB$187,Main!DF$51,0)</f>
        <v/>
      </c>
      <c r="DG210" s="85" t="str">
        <f ca="1">VLOOKUP($E210,ETL_Price!$B$5:$CB$187,Main!DG$51,0)</f>
        <v/>
      </c>
      <c r="DH210" s="85" t="str">
        <f ca="1">VLOOKUP($E210,ETL_Price!$B$5:$CB$187,Main!DH$51,0)</f>
        <v/>
      </c>
      <c r="DI210" s="85" t="str">
        <f ca="1">VLOOKUP($E210,ETL_Price!$B$5:$CB$187,Main!DI$51,0)</f>
        <v/>
      </c>
      <c r="DJ210" s="85" t="str">
        <f ca="1">VLOOKUP($E210,ETL_Price!$B$5:$CB$187,Main!DJ$51,0)</f>
        <v/>
      </c>
      <c r="DK210" s="85" t="str">
        <f ca="1">VLOOKUP($E210,ETL_Price!$B$5:$CB$187,Main!DK$51,0)</f>
        <v/>
      </c>
      <c r="DL210" s="85" t="str">
        <f ca="1">VLOOKUP($E210,ETL_Price!$B$5:$CB$187,Main!DL$51,0)</f>
        <v/>
      </c>
      <c r="DM210" s="85" t="str">
        <f ca="1">VLOOKUP($E210,ETL_Price!$B$5:$CB$187,Main!DM$51,0)</f>
        <v/>
      </c>
      <c r="DN210" s="85" t="str">
        <f ca="1">VLOOKUP($E210,ETL_Price!$B$5:$CB$187,Main!DN$51,0)</f>
        <v/>
      </c>
      <c r="DO210" s="85" t="str">
        <f ca="1">VLOOKUP($E210,ETL_Price!$B$5:$CB$187,Main!DO$51,0)</f>
        <v/>
      </c>
      <c r="DP210" s="85" t="str">
        <f ca="1">VLOOKUP($E210,ETL_Price!$B$5:$CB$187,Main!DP$51,0)</f>
        <v/>
      </c>
      <c r="DQ210" s="85" t="str">
        <f ca="1">VLOOKUP($E210,ETL_Price!$B$5:$CB$187,Main!DQ$51,0)</f>
        <v/>
      </c>
      <c r="DR210" s="85" t="str">
        <f ca="1">VLOOKUP($E210,ETL_Price!$B$5:$CB$187,Main!DR$51,0)</f>
        <v/>
      </c>
      <c r="DS210" s="85" t="str">
        <f ca="1">VLOOKUP($E210,ETL_Price!$B$5:$CB$187,Main!DS$51,0)</f>
        <v/>
      </c>
      <c r="DT210" s="85" t="str">
        <f ca="1">VLOOKUP($E210,ETL_Price!$B$5:$CB$187,Main!DT$51,0)</f>
        <v/>
      </c>
      <c r="DU210" s="85" t="str">
        <f ca="1">VLOOKUP($E210,ETL_Price!$B$5:$CB$187,Main!DU$51,0)</f>
        <v/>
      </c>
      <c r="DV210" s="85" t="str">
        <f ca="1">VLOOKUP($E210,ETL_Price!$B$5:$CB$187,Main!DV$51,0)</f>
        <v/>
      </c>
      <c r="DW210" s="85" t="str">
        <f ca="1">VLOOKUP($E210,ETL_Price!$B$5:$CB$187,Main!DW$51,0)</f>
        <v/>
      </c>
      <c r="DX210" s="85" t="str">
        <f ca="1">VLOOKUP($E210,ETL_Price!$B$5:$CB$187,Main!DX$51,0)</f>
        <v/>
      </c>
      <c r="DY210" s="85" t="str">
        <f ca="1">VLOOKUP($E210,ETL_Price!$B$5:$CB$187,Main!DY$51,0)</f>
        <v/>
      </c>
      <c r="DZ210" s="85" t="str">
        <f ca="1">VLOOKUP($E210,ETL_Price!$B$5:$CB$187,Main!DZ$51,0)</f>
        <v/>
      </c>
      <c r="EA210" s="85" t="str">
        <f ca="1">VLOOKUP($E210,ETL_Price!$B$5:$CB$187,Main!EA$51,0)</f>
        <v/>
      </c>
      <c r="EB210" s="85" t="str">
        <f ca="1">VLOOKUP($E210,ETL_Price!$B$5:$CB$187,Main!EB$51,0)</f>
        <v/>
      </c>
      <c r="EC210" s="85" t="str">
        <f ca="1">VLOOKUP($E210,ETL_Price!$B$5:$CB$187,Main!EC$51,0)</f>
        <v/>
      </c>
      <c r="ED210" s="85" t="str">
        <f ca="1">VLOOKUP($E210,ETL_Price!$B$5:$CB$187,Main!ED$51,0)</f>
        <v/>
      </c>
      <c r="EE210" s="85" t="str">
        <f ca="1">VLOOKUP($E210,ETL_Price!$B$5:$CB$187,Main!EE$51,0)</f>
        <v/>
      </c>
      <c r="EF210" s="85" t="str">
        <f ca="1">VLOOKUP($E210,ETL_Price!$B$5:$CB$187,Main!EF$51,0)</f>
        <v/>
      </c>
      <c r="EG210" s="85" t="str">
        <f ca="1">VLOOKUP($E210,ETL_Price!$B$5:$CB$187,Main!EG$51,0)</f>
        <v/>
      </c>
      <c r="EH210" s="85" t="str">
        <f ca="1">VLOOKUP($E210,ETL_Price!$B$5:$CB$187,Main!EH$51,0)</f>
        <v/>
      </c>
      <c r="EI210" s="85" t="str">
        <f ca="1">VLOOKUP($E210,ETL_Price!$B$5:$CB$187,Main!EI$51,0)</f>
        <v/>
      </c>
      <c r="EJ210" s="85" t="str">
        <f ca="1">VLOOKUP($E210,ETL_Price!$B$5:$CB$187,Main!EJ$51,0)</f>
        <v/>
      </c>
      <c r="EK210" s="85" t="str">
        <f ca="1">VLOOKUP($E210,ETL_Price!$B$5:$CB$187,Main!EK$51,0)</f>
        <v/>
      </c>
    </row>
    <row r="211" spans="5:141">
      <c r="E211" s="119" t="str">
        <f>IF(ISNUMBER(Equities!$C163),Equities!B163,"")</f>
        <v/>
      </c>
      <c r="F211" s="120" t="str">
        <f ca="1">IF(ISNUMBER(OFFSET(INDIRECT($F$50),Main!$D211,1)),OFFSET(INDIRECT($F$50),Main!$D211,1)/100,"")</f>
        <v/>
      </c>
      <c r="G211" s="120" t="str">
        <f ca="1">IF(ISNUMBER(VLOOKUP($E211,ETL_Price!$B$5:$DV$187,G$50,0)),VLOOKUP($E211,ETL_Price!$B$5:$DV$187,G$50,0)/100,"")</f>
        <v/>
      </c>
      <c r="H211" s="120" t="str">
        <f ca="1">IF(ISNUMBER(VLOOKUP($E211,ETL_Price!$B$5:$DV$187,H$50,0)),VLOOKUP($E211,ETL_Price!$B$5:$DV$187,H$50,0)/100,"")</f>
        <v/>
      </c>
      <c r="I211" s="120" t="str">
        <f ca="1">IF(ISNUMBER(VLOOKUP($E211,ETL_Price!$B$5:$DV$187,I$50,0)),VLOOKUP($E211,ETL_Price!$B$5:$DV$187,I$50,0)/100,"")</f>
        <v/>
      </c>
      <c r="K211" s="85" t="str">
        <f ca="1">IF(ISNUMBER(CORREL(ETL_Rtn!$C162:$C221,ETL_Rtn!E162:E221)),CORREL(ETL_Rtn!$C162:$C221,ETL_Rtn!E162:E221),"")</f>
        <v/>
      </c>
      <c r="L211" s="85" t="str">
        <f ca="1">IF(ISNUMBER(CORREL(ETL_Rtn!$C162:$C221,ETL_Rtn!F162:F221)),CORREL(ETL_Rtn!$C162:$C221,ETL_Rtn!F162:F221),"")</f>
        <v/>
      </c>
      <c r="M211" s="85" t="str">
        <f ca="1">IF(ISNUMBER(CORREL(ETL_Rtn!$C162:$C221,ETL_Rtn!G162:G221)),CORREL(ETL_Rtn!$C162:$C221,ETL_Rtn!G162:G221),"")</f>
        <v/>
      </c>
      <c r="N211" s="85" t="str">
        <f ca="1">IF(ISNUMBER(CORREL(ETL_Rtn!$C162:$C221,ETL_Rtn!H162:H221)),CORREL(ETL_Rtn!$C162:$C221,ETL_Rtn!H162:H221),"")</f>
        <v/>
      </c>
      <c r="O211" s="85" t="str">
        <f ca="1">IF(ISNUMBER(CORREL(ETL_Rtn!$C162:$C221,ETL_Rtn!I162:I221)),CORREL(ETL_Rtn!$C162:$C221,ETL_Rtn!I162:I221),"")</f>
        <v/>
      </c>
      <c r="P211" s="85" t="str">
        <f ca="1">IF(ISNUMBER(CORREL(ETL_Rtn!$C162:$C221,ETL_Rtn!J162:J221)),CORREL(ETL_Rtn!$C162:$C221,ETL_Rtn!J162:J221),"")</f>
        <v/>
      </c>
      <c r="Q211" s="85" t="str">
        <f ca="1">IF(ISNUMBER(CORREL(ETL_Rtn!$C162:$C221,ETL_Rtn!K162:K221)),CORREL(ETL_Rtn!$C162:$C221,ETL_Rtn!K162:K221),"")</f>
        <v/>
      </c>
      <c r="R211" s="85" t="str">
        <f ca="1">IF(ISNUMBER(CORREL(ETL_Rtn!$C162:$C221,ETL_Rtn!L162:L221)),CORREL(ETL_Rtn!$C162:$C221,ETL_Rtn!L162:L221),"")</f>
        <v/>
      </c>
      <c r="S211" s="85" t="str">
        <f ca="1">IF(ISNUMBER(CORREL(ETL_Rtn!$C162:$C221,ETL_Rtn!M162:M221)),CORREL(ETL_Rtn!$C162:$C221,ETL_Rtn!M162:M221),"")</f>
        <v/>
      </c>
      <c r="T211" s="85" t="str">
        <f ca="1">IF(ISNUMBER(CORREL(ETL_Rtn!$C162:$C221,ETL_Rtn!N162:N221)),CORREL(ETL_Rtn!$C162:$C221,ETL_Rtn!N162:N221),"")</f>
        <v/>
      </c>
      <c r="U211" s="85" t="str">
        <f ca="1">IF(ISNUMBER(CORREL(ETL_Rtn!$C162:$C221,ETL_Rtn!O162:O221)),CORREL(ETL_Rtn!$C162:$C221,ETL_Rtn!O162:O221),"")</f>
        <v/>
      </c>
      <c r="V211" s="85" t="str">
        <f ca="1">IF(ISNUMBER(CORREL(ETL_Rtn!$C162:$C221,ETL_Rtn!P162:P221)),CORREL(ETL_Rtn!$C162:$C221,ETL_Rtn!P162:P221),"")</f>
        <v/>
      </c>
      <c r="W211" s="85" t="str">
        <f ca="1">IF(ISNUMBER(CORREL(ETL_Rtn!$C162:$C221,ETL_Rtn!Q162:Q221)),CORREL(ETL_Rtn!$C162:$C221,ETL_Rtn!Q162:Q221),"")</f>
        <v/>
      </c>
      <c r="X211" s="85" t="str">
        <f ca="1">IF(ISNUMBER(CORREL(ETL_Rtn!$C162:$C221,ETL_Rtn!R162:R221)),CORREL(ETL_Rtn!$C162:$C221,ETL_Rtn!R162:R221),"")</f>
        <v/>
      </c>
      <c r="Y211" s="85" t="str">
        <f ca="1">IF(ISNUMBER(CORREL(ETL_Rtn!$C162:$C221,ETL_Rtn!S162:S221)),CORREL(ETL_Rtn!$C162:$C221,ETL_Rtn!S162:S221),"")</f>
        <v/>
      </c>
      <c r="Z211" s="85" t="str">
        <f ca="1">IF(ISNUMBER(CORREL(ETL_Rtn!$C162:$C221,ETL_Rtn!T162:T221)),CORREL(ETL_Rtn!$C162:$C221,ETL_Rtn!T162:T221),"")</f>
        <v/>
      </c>
      <c r="AA211" s="85" t="str">
        <f ca="1">IF(ISNUMBER(CORREL(ETL_Rtn!$C162:$C221,ETL_Rtn!U162:U221)),CORREL(ETL_Rtn!$C162:$C221,ETL_Rtn!U162:U221),"")</f>
        <v/>
      </c>
      <c r="AB211" s="85" t="str">
        <f ca="1">IF(ISNUMBER(CORREL(ETL_Rtn!$C162:$C221,ETL_Rtn!V162:V221)),CORREL(ETL_Rtn!$C162:$C221,ETL_Rtn!V162:V221),"")</f>
        <v/>
      </c>
      <c r="AC211" s="85" t="str">
        <f ca="1">IF(ISNUMBER(CORREL(ETL_Rtn!$C162:$C221,ETL_Rtn!W162:W221)),CORREL(ETL_Rtn!$C162:$C221,ETL_Rtn!W162:W221),"")</f>
        <v/>
      </c>
      <c r="AD211" s="85" t="str">
        <f ca="1">IF(ISNUMBER(CORREL(ETL_Rtn!$C162:$C221,ETL_Rtn!X162:X221)),CORREL(ETL_Rtn!$C162:$C221,ETL_Rtn!X162:X221),"")</f>
        <v/>
      </c>
      <c r="AE211" s="85" t="str">
        <f ca="1">IF(ISNUMBER(CORREL(ETL_Rtn!$C162:$C221,ETL_Rtn!Y162:Y221)),CORREL(ETL_Rtn!$C162:$C221,ETL_Rtn!Y162:Y221),"")</f>
        <v/>
      </c>
      <c r="AF211" s="85" t="str">
        <f ca="1">IF(ISNUMBER(CORREL(ETL_Rtn!$C162:$C221,ETL_Rtn!Z162:Z221)),CORREL(ETL_Rtn!$C162:$C221,ETL_Rtn!Z162:Z221),"")</f>
        <v/>
      </c>
      <c r="AG211" s="85" t="str">
        <f ca="1">IF(ISNUMBER(CORREL(ETL_Rtn!$C162:$C221,ETL_Rtn!AA162:AA221)),CORREL(ETL_Rtn!$C162:$C221,ETL_Rtn!AA162:AA221),"")</f>
        <v/>
      </c>
      <c r="AH211" s="85" t="str">
        <f ca="1">IF(ISNUMBER(CORREL(ETL_Rtn!$C162:$C221,ETL_Rtn!AB162:AB221)),CORREL(ETL_Rtn!$C162:$C221,ETL_Rtn!AB162:AB221),"")</f>
        <v/>
      </c>
      <c r="AI211" s="85" t="str">
        <f ca="1">IF(ISNUMBER(CORREL(ETL_Rtn!$C162:$C221,ETL_Rtn!AC162:AC221)),CORREL(ETL_Rtn!$C162:$C221,ETL_Rtn!AC162:AC221),"")</f>
        <v/>
      </c>
      <c r="AJ211" s="85" t="str">
        <f ca="1">IF(ISNUMBER(CORREL(ETL_Rtn!$C162:$C221,ETL_Rtn!AD162:AD221)),CORREL(ETL_Rtn!$C162:$C221,ETL_Rtn!AD162:AD221),"")</f>
        <v/>
      </c>
      <c r="AK211" s="85" t="str">
        <f ca="1">IF(ISNUMBER(CORREL(ETL_Rtn!$C162:$C221,ETL_Rtn!AE162:AE221)),CORREL(ETL_Rtn!$C162:$C221,ETL_Rtn!AE162:AE221),"")</f>
        <v/>
      </c>
      <c r="AL211" s="85" t="str">
        <f ca="1">IF(ISNUMBER(CORREL(ETL_Rtn!$C162:$C221,ETL_Rtn!AF162:AF221)),CORREL(ETL_Rtn!$C162:$C221,ETL_Rtn!AF162:AF221),"")</f>
        <v/>
      </c>
      <c r="AM211" s="85" t="str">
        <f ca="1">IF(ISNUMBER(CORREL(ETL_Rtn!$C162:$C221,ETL_Rtn!AG162:AG221)),CORREL(ETL_Rtn!$C162:$C221,ETL_Rtn!AG162:AG221),"")</f>
        <v/>
      </c>
      <c r="AN211" s="85" t="str">
        <f ca="1">IF(ISNUMBER(CORREL(ETL_Rtn!$C162:$C221,ETL_Rtn!AH162:AH221)),CORREL(ETL_Rtn!$C162:$C221,ETL_Rtn!AH162:AH221),"")</f>
        <v/>
      </c>
      <c r="AO211" s="85" t="str">
        <f ca="1">IF(ISNUMBER(CORREL(ETL_Rtn!$C162:$C221,ETL_Rtn!AI162:AI221)),CORREL(ETL_Rtn!$C162:$C221,ETL_Rtn!AI162:AI221),"")</f>
        <v/>
      </c>
      <c r="AP211" s="85" t="str">
        <f ca="1">IF(ISNUMBER(CORREL(ETL_Rtn!$C162:$C221,ETL_Rtn!AJ162:AJ221)),CORREL(ETL_Rtn!$C162:$C221,ETL_Rtn!AJ162:AJ221),"")</f>
        <v/>
      </c>
      <c r="AQ211" s="85" t="str">
        <f ca="1">IF(ISNUMBER(CORREL(ETL_Rtn!$C162:$C221,ETL_Rtn!AK162:AK221)),CORREL(ETL_Rtn!$C162:$C221,ETL_Rtn!AK162:AK221),"")</f>
        <v/>
      </c>
      <c r="AR211" s="85" t="str">
        <f ca="1">IF(ISNUMBER(CORREL(ETL_Rtn!$C162:$C221,ETL_Rtn!AL162:AL221)),CORREL(ETL_Rtn!$C162:$C221,ETL_Rtn!AL162:AL221),"")</f>
        <v/>
      </c>
      <c r="AS211" s="85" t="str">
        <f ca="1">IF(ISNUMBER(CORREL(ETL_Rtn!$C162:$C221,ETL_Rtn!AM162:AM221)),CORREL(ETL_Rtn!$C162:$C221,ETL_Rtn!AM162:AM221),"")</f>
        <v/>
      </c>
      <c r="AT211" s="85" t="str">
        <f ca="1">IF(ISNUMBER(CORREL(ETL_Rtn!$C162:$C221,ETL_Rtn!AN162:AN221)),CORREL(ETL_Rtn!$C162:$C221,ETL_Rtn!AN162:AN221),"")</f>
        <v/>
      </c>
      <c r="AU211" s="85" t="str">
        <f ca="1">IF(ISNUMBER(CORREL(ETL_Rtn!$C162:$C221,ETL_Rtn!AO162:AO221)),CORREL(ETL_Rtn!$C162:$C221,ETL_Rtn!AO162:AO221),"")</f>
        <v/>
      </c>
      <c r="AV211" s="85" t="str">
        <f ca="1">IF(ISNUMBER(CORREL(ETL_Rtn!$C162:$C221,ETL_Rtn!AP162:AP221)),CORREL(ETL_Rtn!$C162:$C221,ETL_Rtn!AP162:AP221),"")</f>
        <v/>
      </c>
      <c r="AW211" s="85" t="str">
        <f ca="1">IF(ISNUMBER(CORREL(ETL_Rtn!$C162:$C221,ETL_Rtn!AQ162:AQ221)),CORREL(ETL_Rtn!$C162:$C221,ETL_Rtn!AQ162:AQ221),"")</f>
        <v/>
      </c>
      <c r="AX211" s="85" t="str">
        <f ca="1">IF(ISNUMBER(CORREL(ETL_Rtn!$C162:$C221,ETL_Rtn!AR162:AR221)),CORREL(ETL_Rtn!$C162:$C221,ETL_Rtn!AR162:AR221),"")</f>
        <v/>
      </c>
      <c r="AY211" s="85" t="str">
        <f ca="1">IF(ISNUMBER(CORREL(ETL_Rtn!$C162:$C221,ETL_Rtn!AS162:AS221)),CORREL(ETL_Rtn!$C162:$C221,ETL_Rtn!AS162:AS221),"")</f>
        <v/>
      </c>
      <c r="AZ211" s="85" t="str">
        <f ca="1">IF(ISNUMBER(CORREL(ETL_Rtn!$C162:$C221,ETL_Rtn!AT162:AT221)),CORREL(ETL_Rtn!$C162:$C221,ETL_Rtn!AT162:AT221),"")</f>
        <v/>
      </c>
      <c r="BA211" s="85" t="str">
        <f ca="1">IF(ISNUMBER(CORREL(ETL_Rtn!$C162:$C221,ETL_Rtn!AU162:AU221)),CORREL(ETL_Rtn!$C162:$C221,ETL_Rtn!AU162:AU221),"")</f>
        <v/>
      </c>
      <c r="BB211" s="85" t="str">
        <f ca="1">IF(ISNUMBER(CORREL(ETL_Rtn!$C162:$C221,ETL_Rtn!AV162:AV221)),CORREL(ETL_Rtn!$C162:$C221,ETL_Rtn!AV162:AV221),"")</f>
        <v/>
      </c>
      <c r="BC211" s="85" t="str">
        <f ca="1">IF(ISNUMBER(CORREL(ETL_Rtn!$C162:$C221,ETL_Rtn!AW162:AW221)),CORREL(ETL_Rtn!$C162:$C221,ETL_Rtn!AW162:AW221),"")</f>
        <v/>
      </c>
      <c r="BD211" s="85" t="str">
        <f ca="1">IF(ISNUMBER(CORREL(ETL_Rtn!$C162:$C221,ETL_Rtn!AX162:AX221)),CORREL(ETL_Rtn!$C162:$C221,ETL_Rtn!AX162:AX221),"")</f>
        <v/>
      </c>
      <c r="BE211" s="85" t="str">
        <f ca="1">IF(ISNUMBER(CORREL(ETL_Rtn!$C162:$C221,ETL_Rtn!AY162:AY221)),CORREL(ETL_Rtn!$C162:$C221,ETL_Rtn!AY162:AY221),"")</f>
        <v/>
      </c>
      <c r="BF211" s="85" t="str">
        <f ca="1">IF(ISNUMBER(CORREL(ETL_Rtn!$C162:$C221,ETL_Rtn!AZ162:AZ221)),CORREL(ETL_Rtn!$C162:$C221,ETL_Rtn!AZ162:AZ221),"")</f>
        <v/>
      </c>
      <c r="BG211" s="85" t="str">
        <f ca="1">IF(ISNUMBER(CORREL(ETL_Rtn!$C162:$C221,ETL_Rtn!BA162:BA221)),CORREL(ETL_Rtn!$C162:$C221,ETL_Rtn!BA162:BA221),"")</f>
        <v/>
      </c>
      <c r="BH211" s="85" t="str">
        <f ca="1">IF(ISNUMBER(CORREL(ETL_Rtn!$C162:$C221,ETL_Rtn!BB162:BB221)),CORREL(ETL_Rtn!$C162:$C221,ETL_Rtn!BB162:BB221),"")</f>
        <v/>
      </c>
      <c r="BI211" s="85" t="str">
        <f ca="1">IF(ISNUMBER(CORREL(ETL_Rtn!$C162:$C221,ETL_Rtn!BC162:BC221)),CORREL(ETL_Rtn!$C162:$C221,ETL_Rtn!BC162:BC221),"")</f>
        <v/>
      </c>
      <c r="BJ211" s="85" t="str">
        <f ca="1">IF(ISNUMBER(CORREL(ETL_Rtn!$C162:$C221,ETL_Rtn!BD162:BD221)),CORREL(ETL_Rtn!$C162:$C221,ETL_Rtn!BD162:BD221),"")</f>
        <v/>
      </c>
      <c r="BK211" s="85" t="str">
        <f ca="1">IF(ISNUMBER(CORREL(ETL_Rtn!$C162:$C221,ETL_Rtn!BE162:BE221)),CORREL(ETL_Rtn!$C162:$C221,ETL_Rtn!BE162:BE221),"")</f>
        <v/>
      </c>
      <c r="BL211" s="85" t="str">
        <f ca="1">IF(ISNUMBER(CORREL(ETL_Rtn!$C162:$C221,ETL_Rtn!BF162:BF221)),CORREL(ETL_Rtn!$C162:$C221,ETL_Rtn!BF162:BF221),"")</f>
        <v/>
      </c>
      <c r="BM211" s="85" t="str">
        <f ca="1">IF(ISNUMBER(CORREL(ETL_Rtn!$C162:$C221,ETL_Rtn!BG162:BG221)),CORREL(ETL_Rtn!$C162:$C221,ETL_Rtn!BG162:BG221),"")</f>
        <v/>
      </c>
      <c r="BN211" s="85" t="str">
        <f ca="1">IF(ISNUMBER(CORREL(ETL_Rtn!$C162:$C221,ETL_Rtn!BH162:BH221)),CORREL(ETL_Rtn!$C162:$C221,ETL_Rtn!BH162:BH221),"")</f>
        <v/>
      </c>
      <c r="BO211" s="85" t="str">
        <f ca="1">IF(ISNUMBER(CORREL(ETL_Rtn!$C162:$C221,ETL_Rtn!BI162:BI221)),CORREL(ETL_Rtn!$C162:$C221,ETL_Rtn!BI162:BI221),"")</f>
        <v/>
      </c>
      <c r="BP211" s="85" t="str">
        <f ca="1">IF(ISNUMBER(CORREL(ETL_Rtn!$C162:$C221,ETL_Rtn!BJ162:BJ221)),CORREL(ETL_Rtn!$C162:$C221,ETL_Rtn!BJ162:BJ221),"")</f>
        <v/>
      </c>
      <c r="BQ211" s="85" t="str">
        <f ca="1">IF(ISNUMBER(CORREL(ETL_Rtn!$C162:$C221,ETL_Rtn!BK162:BK221)),CORREL(ETL_Rtn!$C162:$C221,ETL_Rtn!BK162:BK221),"")</f>
        <v/>
      </c>
      <c r="BR211" s="85" t="str">
        <f ca="1">IF(ISNUMBER(CORREL(ETL_Rtn!$C162:$C221,ETL_Rtn!BL162:BL221)),CORREL(ETL_Rtn!$C162:$C221,ETL_Rtn!BL162:BL221),"")</f>
        <v/>
      </c>
      <c r="BS211" s="85" t="str">
        <f ca="1">IF(ISNUMBER(CORREL(ETL_Rtn!$C162:$C221,ETL_Rtn!BM162:BM221)),CORREL(ETL_Rtn!$C162:$C221,ETL_Rtn!BM162:BM221),"")</f>
        <v/>
      </c>
      <c r="BT211" s="85" t="str">
        <f ca="1">IF(ISNUMBER(CORREL(ETL_Rtn!$C162:$C221,ETL_Rtn!BN162:BN221)),CORREL(ETL_Rtn!$C162:$C221,ETL_Rtn!BN162:BN221),"")</f>
        <v/>
      </c>
      <c r="BU211" s="85" t="str">
        <f ca="1">IF(ISNUMBER(CORREL(ETL_Rtn!$C162:$C221,ETL_Rtn!BO162:BO221)),CORREL(ETL_Rtn!$C162:$C221,ETL_Rtn!BO162:BO221),"")</f>
        <v/>
      </c>
      <c r="BV211" s="85" t="str">
        <f ca="1">IF(ISNUMBER(CORREL(ETL_Rtn!$C162:$C221,ETL_Rtn!BP162:BP221)),CORREL(ETL_Rtn!$C162:$C221,ETL_Rtn!BP162:BP221),"")</f>
        <v/>
      </c>
      <c r="BW211" s="85" t="str">
        <f ca="1">IF(ISNUMBER(CORREL(ETL_Rtn!$C162:$C221,ETL_Rtn!BQ162:BQ221)),CORREL(ETL_Rtn!$C162:$C221,ETL_Rtn!BQ162:BQ221),"")</f>
        <v/>
      </c>
      <c r="BY211" s="85" t="str">
        <f ca="1">VLOOKUP($E211,ETL_Price!$B$5:$CB$187,Main!BY$51,0)</f>
        <v/>
      </c>
      <c r="BZ211" s="85" t="str">
        <f ca="1">VLOOKUP($E211,ETL_Price!$B$5:$CB$187,Main!BZ$51,0)</f>
        <v/>
      </c>
      <c r="CA211" s="85" t="str">
        <f ca="1">VLOOKUP($E211,ETL_Price!$B$5:$CB$187,Main!CA$51,0)</f>
        <v/>
      </c>
      <c r="CB211" s="85" t="str">
        <f ca="1">VLOOKUP($E211,ETL_Price!$B$5:$CB$187,Main!CB$51,0)</f>
        <v/>
      </c>
      <c r="CC211" s="85" t="str">
        <f ca="1">VLOOKUP($E211,ETL_Price!$B$5:$CB$187,Main!CC$51,0)</f>
        <v/>
      </c>
      <c r="CD211" s="85" t="str">
        <f ca="1">VLOOKUP($E211,ETL_Price!$B$5:$CB$187,Main!CD$51,0)</f>
        <v/>
      </c>
      <c r="CE211" s="85" t="str">
        <f ca="1">VLOOKUP($E211,ETL_Price!$B$5:$CB$187,Main!CE$51,0)</f>
        <v/>
      </c>
      <c r="CF211" s="85" t="str">
        <f ca="1">VLOOKUP($E211,ETL_Price!$B$5:$CB$187,Main!CF$51,0)</f>
        <v/>
      </c>
      <c r="CG211" s="85" t="str">
        <f ca="1">VLOOKUP($E211,ETL_Price!$B$5:$CB$187,Main!CG$51,0)</f>
        <v/>
      </c>
      <c r="CH211" s="85" t="str">
        <f ca="1">VLOOKUP($E211,ETL_Price!$B$5:$CB$187,Main!CH$51,0)</f>
        <v/>
      </c>
      <c r="CI211" s="85" t="str">
        <f ca="1">VLOOKUP($E211,ETL_Price!$B$5:$CB$187,Main!CI$51,0)</f>
        <v/>
      </c>
      <c r="CJ211" s="85" t="str">
        <f ca="1">VLOOKUP($E211,ETL_Price!$B$5:$CB$187,Main!CJ$51,0)</f>
        <v/>
      </c>
      <c r="CK211" s="85" t="str">
        <f ca="1">VLOOKUP($E211,ETL_Price!$B$5:$CB$187,Main!CK$51,0)</f>
        <v/>
      </c>
      <c r="CL211" s="85" t="str">
        <f ca="1">VLOOKUP($E211,ETL_Price!$B$5:$CB$187,Main!CL$51,0)</f>
        <v/>
      </c>
      <c r="CM211" s="85" t="str">
        <f ca="1">VLOOKUP($E211,ETL_Price!$B$5:$CB$187,Main!CM$51,0)</f>
        <v/>
      </c>
      <c r="CN211" s="85" t="str">
        <f ca="1">VLOOKUP($E211,ETL_Price!$B$5:$CB$187,Main!CN$51,0)</f>
        <v/>
      </c>
      <c r="CO211" s="85" t="str">
        <f ca="1">VLOOKUP($E211,ETL_Price!$B$5:$CB$187,Main!CO$51,0)</f>
        <v/>
      </c>
      <c r="CP211" s="85" t="str">
        <f ca="1">VLOOKUP($E211,ETL_Price!$B$5:$CB$187,Main!CP$51,0)</f>
        <v/>
      </c>
      <c r="CQ211" s="85" t="str">
        <f ca="1">VLOOKUP($E211,ETL_Price!$B$5:$CB$187,Main!CQ$51,0)</f>
        <v/>
      </c>
      <c r="CR211" s="85" t="str">
        <f ca="1">VLOOKUP($E211,ETL_Price!$B$5:$CB$187,Main!CR$51,0)</f>
        <v/>
      </c>
      <c r="CS211" s="85" t="str">
        <f ca="1">VLOOKUP($E211,ETL_Price!$B$5:$CB$187,Main!CS$51,0)</f>
        <v/>
      </c>
      <c r="CT211" s="85" t="str">
        <f ca="1">VLOOKUP($E211,ETL_Price!$B$5:$CB$187,Main!CT$51,0)</f>
        <v/>
      </c>
      <c r="CU211" s="85" t="str">
        <f ca="1">VLOOKUP($E211,ETL_Price!$B$5:$CB$187,Main!CU$51,0)</f>
        <v/>
      </c>
      <c r="CV211" s="85" t="str">
        <f ca="1">VLOOKUP($E211,ETL_Price!$B$5:$CB$187,Main!CV$51,0)</f>
        <v/>
      </c>
      <c r="CW211" s="85" t="str">
        <f ca="1">VLOOKUP($E211,ETL_Price!$B$5:$CB$187,Main!CW$51,0)</f>
        <v/>
      </c>
      <c r="CX211" s="85" t="str">
        <f ca="1">VLOOKUP($E211,ETL_Price!$B$5:$CB$187,Main!CX$51,0)</f>
        <v/>
      </c>
      <c r="CY211" s="85" t="str">
        <f ca="1">VLOOKUP($E211,ETL_Price!$B$5:$CB$187,Main!CY$51,0)</f>
        <v/>
      </c>
      <c r="CZ211" s="85" t="str">
        <f ca="1">VLOOKUP($E211,ETL_Price!$B$5:$CB$187,Main!CZ$51,0)</f>
        <v/>
      </c>
      <c r="DA211" s="85" t="str">
        <f ca="1">VLOOKUP($E211,ETL_Price!$B$5:$CB$187,Main!DA$51,0)</f>
        <v/>
      </c>
      <c r="DB211" s="85" t="str">
        <f ca="1">VLOOKUP($E211,ETL_Price!$B$5:$CB$187,Main!DB$51,0)</f>
        <v/>
      </c>
      <c r="DC211" s="85" t="str">
        <f ca="1">VLOOKUP($E211,ETL_Price!$B$5:$CB$187,Main!DC$51,0)</f>
        <v/>
      </c>
      <c r="DD211" s="85" t="str">
        <f ca="1">VLOOKUP($E211,ETL_Price!$B$5:$CB$187,Main!DD$51,0)</f>
        <v/>
      </c>
      <c r="DE211" s="85" t="str">
        <f ca="1">VLOOKUP($E211,ETL_Price!$B$5:$CB$187,Main!DE$51,0)</f>
        <v/>
      </c>
      <c r="DF211" s="85" t="str">
        <f ca="1">VLOOKUP($E211,ETL_Price!$B$5:$CB$187,Main!DF$51,0)</f>
        <v/>
      </c>
      <c r="DG211" s="85" t="str">
        <f ca="1">VLOOKUP($E211,ETL_Price!$B$5:$CB$187,Main!DG$51,0)</f>
        <v/>
      </c>
      <c r="DH211" s="85" t="str">
        <f ca="1">VLOOKUP($E211,ETL_Price!$B$5:$CB$187,Main!DH$51,0)</f>
        <v/>
      </c>
      <c r="DI211" s="85" t="str">
        <f ca="1">VLOOKUP($E211,ETL_Price!$B$5:$CB$187,Main!DI$51,0)</f>
        <v/>
      </c>
      <c r="DJ211" s="85" t="str">
        <f ca="1">VLOOKUP($E211,ETL_Price!$B$5:$CB$187,Main!DJ$51,0)</f>
        <v/>
      </c>
      <c r="DK211" s="85" t="str">
        <f ca="1">VLOOKUP($E211,ETL_Price!$B$5:$CB$187,Main!DK$51,0)</f>
        <v/>
      </c>
      <c r="DL211" s="85" t="str">
        <f ca="1">VLOOKUP($E211,ETL_Price!$B$5:$CB$187,Main!DL$51,0)</f>
        <v/>
      </c>
      <c r="DM211" s="85" t="str">
        <f ca="1">VLOOKUP($E211,ETL_Price!$B$5:$CB$187,Main!DM$51,0)</f>
        <v/>
      </c>
      <c r="DN211" s="85" t="str">
        <f ca="1">VLOOKUP($E211,ETL_Price!$B$5:$CB$187,Main!DN$51,0)</f>
        <v/>
      </c>
      <c r="DO211" s="85" t="str">
        <f ca="1">VLOOKUP($E211,ETL_Price!$B$5:$CB$187,Main!DO$51,0)</f>
        <v/>
      </c>
      <c r="DP211" s="85" t="str">
        <f ca="1">VLOOKUP($E211,ETL_Price!$B$5:$CB$187,Main!DP$51,0)</f>
        <v/>
      </c>
      <c r="DQ211" s="85" t="str">
        <f ca="1">VLOOKUP($E211,ETL_Price!$B$5:$CB$187,Main!DQ$51,0)</f>
        <v/>
      </c>
      <c r="DR211" s="85" t="str">
        <f ca="1">VLOOKUP($E211,ETL_Price!$B$5:$CB$187,Main!DR$51,0)</f>
        <v/>
      </c>
      <c r="DS211" s="85" t="str">
        <f ca="1">VLOOKUP($E211,ETL_Price!$B$5:$CB$187,Main!DS$51,0)</f>
        <v/>
      </c>
      <c r="DT211" s="85" t="str">
        <f ca="1">VLOOKUP($E211,ETL_Price!$B$5:$CB$187,Main!DT$51,0)</f>
        <v/>
      </c>
      <c r="DU211" s="85" t="str">
        <f ca="1">VLOOKUP($E211,ETL_Price!$B$5:$CB$187,Main!DU$51,0)</f>
        <v/>
      </c>
      <c r="DV211" s="85" t="str">
        <f ca="1">VLOOKUP($E211,ETL_Price!$B$5:$CB$187,Main!DV$51,0)</f>
        <v/>
      </c>
      <c r="DW211" s="85" t="str">
        <f ca="1">VLOOKUP($E211,ETL_Price!$B$5:$CB$187,Main!DW$51,0)</f>
        <v/>
      </c>
      <c r="DX211" s="85" t="str">
        <f ca="1">VLOOKUP($E211,ETL_Price!$B$5:$CB$187,Main!DX$51,0)</f>
        <v/>
      </c>
      <c r="DY211" s="85" t="str">
        <f ca="1">VLOOKUP($E211,ETL_Price!$B$5:$CB$187,Main!DY$51,0)</f>
        <v/>
      </c>
      <c r="DZ211" s="85" t="str">
        <f ca="1">VLOOKUP($E211,ETL_Price!$B$5:$CB$187,Main!DZ$51,0)</f>
        <v/>
      </c>
      <c r="EA211" s="85" t="str">
        <f ca="1">VLOOKUP($E211,ETL_Price!$B$5:$CB$187,Main!EA$51,0)</f>
        <v/>
      </c>
      <c r="EB211" s="85" t="str">
        <f ca="1">VLOOKUP($E211,ETL_Price!$B$5:$CB$187,Main!EB$51,0)</f>
        <v/>
      </c>
      <c r="EC211" s="85" t="str">
        <f ca="1">VLOOKUP($E211,ETL_Price!$B$5:$CB$187,Main!EC$51,0)</f>
        <v/>
      </c>
      <c r="ED211" s="85" t="str">
        <f ca="1">VLOOKUP($E211,ETL_Price!$B$5:$CB$187,Main!ED$51,0)</f>
        <v/>
      </c>
      <c r="EE211" s="85" t="str">
        <f ca="1">VLOOKUP($E211,ETL_Price!$B$5:$CB$187,Main!EE$51,0)</f>
        <v/>
      </c>
      <c r="EF211" s="85" t="str">
        <f ca="1">VLOOKUP($E211,ETL_Price!$B$5:$CB$187,Main!EF$51,0)</f>
        <v/>
      </c>
      <c r="EG211" s="85" t="str">
        <f ca="1">VLOOKUP($E211,ETL_Price!$B$5:$CB$187,Main!EG$51,0)</f>
        <v/>
      </c>
      <c r="EH211" s="85" t="str">
        <f ca="1">VLOOKUP($E211,ETL_Price!$B$5:$CB$187,Main!EH$51,0)</f>
        <v/>
      </c>
      <c r="EI211" s="85" t="str">
        <f ca="1">VLOOKUP($E211,ETL_Price!$B$5:$CB$187,Main!EI$51,0)</f>
        <v/>
      </c>
      <c r="EJ211" s="85" t="str">
        <f ca="1">VLOOKUP($E211,ETL_Price!$B$5:$CB$187,Main!EJ$51,0)</f>
        <v/>
      </c>
      <c r="EK211" s="85" t="str">
        <f ca="1">VLOOKUP($E211,ETL_Price!$B$5:$CB$187,Main!EK$51,0)</f>
        <v/>
      </c>
    </row>
    <row r="212" spans="5:141">
      <c r="E212" s="119" t="str">
        <f>IF(ISNUMBER(Equities!$C164),Equities!B164,"")</f>
        <v/>
      </c>
      <c r="F212" s="120" t="str">
        <f ca="1">IF(ISNUMBER(OFFSET(INDIRECT($F$50),Main!$D212,1)),OFFSET(INDIRECT($F$50),Main!$D212,1)/100,"")</f>
        <v/>
      </c>
      <c r="G212" s="120" t="str">
        <f ca="1">IF(ISNUMBER(VLOOKUP($E212,ETL_Price!$B$5:$DV$187,G$50,0)),VLOOKUP($E212,ETL_Price!$B$5:$DV$187,G$50,0)/100,"")</f>
        <v/>
      </c>
      <c r="H212" s="120" t="str">
        <f ca="1">IF(ISNUMBER(VLOOKUP($E212,ETL_Price!$B$5:$DV$187,H$50,0)),VLOOKUP($E212,ETL_Price!$B$5:$DV$187,H$50,0)/100,"")</f>
        <v/>
      </c>
      <c r="I212" s="120" t="str">
        <f ca="1">IF(ISNUMBER(VLOOKUP($E212,ETL_Price!$B$5:$DV$187,I$50,0)),VLOOKUP($E212,ETL_Price!$B$5:$DV$187,I$50,0)/100,"")</f>
        <v/>
      </c>
      <c r="K212" s="85" t="str">
        <f ca="1">IF(ISNUMBER(CORREL(ETL_Rtn!$C163:$C222,ETL_Rtn!E163:E222)),CORREL(ETL_Rtn!$C163:$C222,ETL_Rtn!E163:E222),"")</f>
        <v/>
      </c>
      <c r="L212" s="85" t="str">
        <f ca="1">IF(ISNUMBER(CORREL(ETL_Rtn!$C163:$C222,ETL_Rtn!F163:F222)),CORREL(ETL_Rtn!$C163:$C222,ETL_Rtn!F163:F222),"")</f>
        <v/>
      </c>
      <c r="M212" s="85" t="str">
        <f ca="1">IF(ISNUMBER(CORREL(ETL_Rtn!$C163:$C222,ETL_Rtn!G163:G222)),CORREL(ETL_Rtn!$C163:$C222,ETL_Rtn!G163:G222),"")</f>
        <v/>
      </c>
      <c r="N212" s="85" t="str">
        <f ca="1">IF(ISNUMBER(CORREL(ETL_Rtn!$C163:$C222,ETL_Rtn!H163:H222)),CORREL(ETL_Rtn!$C163:$C222,ETL_Rtn!H163:H222),"")</f>
        <v/>
      </c>
      <c r="O212" s="85" t="str">
        <f ca="1">IF(ISNUMBER(CORREL(ETL_Rtn!$C163:$C222,ETL_Rtn!I163:I222)),CORREL(ETL_Rtn!$C163:$C222,ETL_Rtn!I163:I222),"")</f>
        <v/>
      </c>
      <c r="P212" s="85" t="str">
        <f ca="1">IF(ISNUMBER(CORREL(ETL_Rtn!$C163:$C222,ETL_Rtn!J163:J222)),CORREL(ETL_Rtn!$C163:$C222,ETL_Rtn!J163:J222),"")</f>
        <v/>
      </c>
      <c r="Q212" s="85" t="str">
        <f ca="1">IF(ISNUMBER(CORREL(ETL_Rtn!$C163:$C222,ETL_Rtn!K163:K222)),CORREL(ETL_Rtn!$C163:$C222,ETL_Rtn!K163:K222),"")</f>
        <v/>
      </c>
      <c r="R212" s="85" t="str">
        <f ca="1">IF(ISNUMBER(CORREL(ETL_Rtn!$C163:$C222,ETL_Rtn!L163:L222)),CORREL(ETL_Rtn!$C163:$C222,ETL_Rtn!L163:L222),"")</f>
        <v/>
      </c>
      <c r="S212" s="85" t="str">
        <f ca="1">IF(ISNUMBER(CORREL(ETL_Rtn!$C163:$C222,ETL_Rtn!M163:M222)),CORREL(ETL_Rtn!$C163:$C222,ETL_Rtn!M163:M222),"")</f>
        <v/>
      </c>
      <c r="T212" s="85" t="str">
        <f ca="1">IF(ISNUMBER(CORREL(ETL_Rtn!$C163:$C222,ETL_Rtn!N163:N222)),CORREL(ETL_Rtn!$C163:$C222,ETL_Rtn!N163:N222),"")</f>
        <v/>
      </c>
      <c r="U212" s="85" t="str">
        <f ca="1">IF(ISNUMBER(CORREL(ETL_Rtn!$C163:$C222,ETL_Rtn!O163:O222)),CORREL(ETL_Rtn!$C163:$C222,ETL_Rtn!O163:O222),"")</f>
        <v/>
      </c>
      <c r="V212" s="85" t="str">
        <f ca="1">IF(ISNUMBER(CORREL(ETL_Rtn!$C163:$C222,ETL_Rtn!P163:P222)),CORREL(ETL_Rtn!$C163:$C222,ETL_Rtn!P163:P222),"")</f>
        <v/>
      </c>
      <c r="W212" s="85" t="str">
        <f ca="1">IF(ISNUMBER(CORREL(ETL_Rtn!$C163:$C222,ETL_Rtn!Q163:Q222)),CORREL(ETL_Rtn!$C163:$C222,ETL_Rtn!Q163:Q222),"")</f>
        <v/>
      </c>
      <c r="X212" s="85" t="str">
        <f ca="1">IF(ISNUMBER(CORREL(ETL_Rtn!$C163:$C222,ETL_Rtn!R163:R222)),CORREL(ETL_Rtn!$C163:$C222,ETL_Rtn!R163:R222),"")</f>
        <v/>
      </c>
      <c r="Y212" s="85" t="str">
        <f ca="1">IF(ISNUMBER(CORREL(ETL_Rtn!$C163:$C222,ETL_Rtn!S163:S222)),CORREL(ETL_Rtn!$C163:$C222,ETL_Rtn!S163:S222),"")</f>
        <v/>
      </c>
      <c r="Z212" s="85" t="str">
        <f ca="1">IF(ISNUMBER(CORREL(ETL_Rtn!$C163:$C222,ETL_Rtn!T163:T222)),CORREL(ETL_Rtn!$C163:$C222,ETL_Rtn!T163:T222),"")</f>
        <v/>
      </c>
      <c r="AA212" s="85" t="str">
        <f ca="1">IF(ISNUMBER(CORREL(ETL_Rtn!$C163:$C222,ETL_Rtn!U163:U222)),CORREL(ETL_Rtn!$C163:$C222,ETL_Rtn!U163:U222),"")</f>
        <v/>
      </c>
      <c r="AB212" s="85" t="str">
        <f ca="1">IF(ISNUMBER(CORREL(ETL_Rtn!$C163:$C222,ETL_Rtn!V163:V222)),CORREL(ETL_Rtn!$C163:$C222,ETL_Rtn!V163:V222),"")</f>
        <v/>
      </c>
      <c r="AC212" s="85" t="str">
        <f ca="1">IF(ISNUMBER(CORREL(ETL_Rtn!$C163:$C222,ETL_Rtn!W163:W222)),CORREL(ETL_Rtn!$C163:$C222,ETL_Rtn!W163:W222),"")</f>
        <v/>
      </c>
      <c r="AD212" s="85" t="str">
        <f ca="1">IF(ISNUMBER(CORREL(ETL_Rtn!$C163:$C222,ETL_Rtn!X163:X222)),CORREL(ETL_Rtn!$C163:$C222,ETL_Rtn!X163:X222),"")</f>
        <v/>
      </c>
      <c r="AE212" s="85" t="str">
        <f ca="1">IF(ISNUMBER(CORREL(ETL_Rtn!$C163:$C222,ETL_Rtn!Y163:Y222)),CORREL(ETL_Rtn!$C163:$C222,ETL_Rtn!Y163:Y222),"")</f>
        <v/>
      </c>
      <c r="AF212" s="85" t="str">
        <f ca="1">IF(ISNUMBER(CORREL(ETL_Rtn!$C163:$C222,ETL_Rtn!Z163:Z222)),CORREL(ETL_Rtn!$C163:$C222,ETL_Rtn!Z163:Z222),"")</f>
        <v/>
      </c>
      <c r="AG212" s="85" t="str">
        <f ca="1">IF(ISNUMBER(CORREL(ETL_Rtn!$C163:$C222,ETL_Rtn!AA163:AA222)),CORREL(ETL_Rtn!$C163:$C222,ETL_Rtn!AA163:AA222),"")</f>
        <v/>
      </c>
      <c r="AH212" s="85" t="str">
        <f ca="1">IF(ISNUMBER(CORREL(ETL_Rtn!$C163:$C222,ETL_Rtn!AB163:AB222)),CORREL(ETL_Rtn!$C163:$C222,ETL_Rtn!AB163:AB222),"")</f>
        <v/>
      </c>
      <c r="AI212" s="85" t="str">
        <f ca="1">IF(ISNUMBER(CORREL(ETL_Rtn!$C163:$C222,ETL_Rtn!AC163:AC222)),CORREL(ETL_Rtn!$C163:$C222,ETL_Rtn!AC163:AC222),"")</f>
        <v/>
      </c>
      <c r="AJ212" s="85" t="str">
        <f ca="1">IF(ISNUMBER(CORREL(ETL_Rtn!$C163:$C222,ETL_Rtn!AD163:AD222)),CORREL(ETL_Rtn!$C163:$C222,ETL_Rtn!AD163:AD222),"")</f>
        <v/>
      </c>
      <c r="AK212" s="85" t="str">
        <f ca="1">IF(ISNUMBER(CORREL(ETL_Rtn!$C163:$C222,ETL_Rtn!AE163:AE222)),CORREL(ETL_Rtn!$C163:$C222,ETL_Rtn!AE163:AE222),"")</f>
        <v/>
      </c>
      <c r="AL212" s="85" t="str">
        <f ca="1">IF(ISNUMBER(CORREL(ETL_Rtn!$C163:$C222,ETL_Rtn!AF163:AF222)),CORREL(ETL_Rtn!$C163:$C222,ETL_Rtn!AF163:AF222),"")</f>
        <v/>
      </c>
      <c r="AM212" s="85" t="str">
        <f ca="1">IF(ISNUMBER(CORREL(ETL_Rtn!$C163:$C222,ETL_Rtn!AG163:AG222)),CORREL(ETL_Rtn!$C163:$C222,ETL_Rtn!AG163:AG222),"")</f>
        <v/>
      </c>
      <c r="AN212" s="85" t="str">
        <f ca="1">IF(ISNUMBER(CORREL(ETL_Rtn!$C163:$C222,ETL_Rtn!AH163:AH222)),CORREL(ETL_Rtn!$C163:$C222,ETL_Rtn!AH163:AH222),"")</f>
        <v/>
      </c>
      <c r="AO212" s="85" t="str">
        <f ca="1">IF(ISNUMBER(CORREL(ETL_Rtn!$C163:$C222,ETL_Rtn!AI163:AI222)),CORREL(ETL_Rtn!$C163:$C222,ETL_Rtn!AI163:AI222),"")</f>
        <v/>
      </c>
      <c r="AP212" s="85" t="str">
        <f ca="1">IF(ISNUMBER(CORREL(ETL_Rtn!$C163:$C222,ETL_Rtn!AJ163:AJ222)),CORREL(ETL_Rtn!$C163:$C222,ETL_Rtn!AJ163:AJ222),"")</f>
        <v/>
      </c>
      <c r="AQ212" s="85" t="str">
        <f ca="1">IF(ISNUMBER(CORREL(ETL_Rtn!$C163:$C222,ETL_Rtn!AK163:AK222)),CORREL(ETL_Rtn!$C163:$C222,ETL_Rtn!AK163:AK222),"")</f>
        <v/>
      </c>
      <c r="AR212" s="85" t="str">
        <f ca="1">IF(ISNUMBER(CORREL(ETL_Rtn!$C163:$C222,ETL_Rtn!AL163:AL222)),CORREL(ETL_Rtn!$C163:$C222,ETL_Rtn!AL163:AL222),"")</f>
        <v/>
      </c>
      <c r="AS212" s="85" t="str">
        <f ca="1">IF(ISNUMBER(CORREL(ETL_Rtn!$C163:$C222,ETL_Rtn!AM163:AM222)),CORREL(ETL_Rtn!$C163:$C222,ETL_Rtn!AM163:AM222),"")</f>
        <v/>
      </c>
      <c r="AT212" s="85" t="str">
        <f ca="1">IF(ISNUMBER(CORREL(ETL_Rtn!$C163:$C222,ETL_Rtn!AN163:AN222)),CORREL(ETL_Rtn!$C163:$C222,ETL_Rtn!AN163:AN222),"")</f>
        <v/>
      </c>
      <c r="AU212" s="85" t="str">
        <f ca="1">IF(ISNUMBER(CORREL(ETL_Rtn!$C163:$C222,ETL_Rtn!AO163:AO222)),CORREL(ETL_Rtn!$C163:$C222,ETL_Rtn!AO163:AO222),"")</f>
        <v/>
      </c>
      <c r="AV212" s="85" t="str">
        <f ca="1">IF(ISNUMBER(CORREL(ETL_Rtn!$C163:$C222,ETL_Rtn!AP163:AP222)),CORREL(ETL_Rtn!$C163:$C222,ETL_Rtn!AP163:AP222),"")</f>
        <v/>
      </c>
      <c r="AW212" s="85" t="str">
        <f ca="1">IF(ISNUMBER(CORREL(ETL_Rtn!$C163:$C222,ETL_Rtn!AQ163:AQ222)),CORREL(ETL_Rtn!$C163:$C222,ETL_Rtn!AQ163:AQ222),"")</f>
        <v/>
      </c>
      <c r="AX212" s="85" t="str">
        <f ca="1">IF(ISNUMBER(CORREL(ETL_Rtn!$C163:$C222,ETL_Rtn!AR163:AR222)),CORREL(ETL_Rtn!$C163:$C222,ETL_Rtn!AR163:AR222),"")</f>
        <v/>
      </c>
      <c r="AY212" s="85" t="str">
        <f ca="1">IF(ISNUMBER(CORREL(ETL_Rtn!$C163:$C222,ETL_Rtn!AS163:AS222)),CORREL(ETL_Rtn!$C163:$C222,ETL_Rtn!AS163:AS222),"")</f>
        <v/>
      </c>
      <c r="AZ212" s="85" t="str">
        <f ca="1">IF(ISNUMBER(CORREL(ETL_Rtn!$C163:$C222,ETL_Rtn!AT163:AT222)),CORREL(ETL_Rtn!$C163:$C222,ETL_Rtn!AT163:AT222),"")</f>
        <v/>
      </c>
      <c r="BA212" s="85" t="str">
        <f ca="1">IF(ISNUMBER(CORREL(ETL_Rtn!$C163:$C222,ETL_Rtn!AU163:AU222)),CORREL(ETL_Rtn!$C163:$C222,ETL_Rtn!AU163:AU222),"")</f>
        <v/>
      </c>
      <c r="BB212" s="85" t="str">
        <f ca="1">IF(ISNUMBER(CORREL(ETL_Rtn!$C163:$C222,ETL_Rtn!AV163:AV222)),CORREL(ETL_Rtn!$C163:$C222,ETL_Rtn!AV163:AV222),"")</f>
        <v/>
      </c>
      <c r="BC212" s="85" t="str">
        <f ca="1">IF(ISNUMBER(CORREL(ETL_Rtn!$C163:$C222,ETL_Rtn!AW163:AW222)),CORREL(ETL_Rtn!$C163:$C222,ETL_Rtn!AW163:AW222),"")</f>
        <v/>
      </c>
      <c r="BD212" s="85" t="str">
        <f ca="1">IF(ISNUMBER(CORREL(ETL_Rtn!$C163:$C222,ETL_Rtn!AX163:AX222)),CORREL(ETL_Rtn!$C163:$C222,ETL_Rtn!AX163:AX222),"")</f>
        <v/>
      </c>
      <c r="BE212" s="85" t="str">
        <f ca="1">IF(ISNUMBER(CORREL(ETL_Rtn!$C163:$C222,ETL_Rtn!AY163:AY222)),CORREL(ETL_Rtn!$C163:$C222,ETL_Rtn!AY163:AY222),"")</f>
        <v/>
      </c>
      <c r="BF212" s="85" t="str">
        <f ca="1">IF(ISNUMBER(CORREL(ETL_Rtn!$C163:$C222,ETL_Rtn!AZ163:AZ222)),CORREL(ETL_Rtn!$C163:$C222,ETL_Rtn!AZ163:AZ222),"")</f>
        <v/>
      </c>
      <c r="BG212" s="85" t="str">
        <f ca="1">IF(ISNUMBER(CORREL(ETL_Rtn!$C163:$C222,ETL_Rtn!BA163:BA222)),CORREL(ETL_Rtn!$C163:$C222,ETL_Rtn!BA163:BA222),"")</f>
        <v/>
      </c>
      <c r="BH212" s="85" t="str">
        <f ca="1">IF(ISNUMBER(CORREL(ETL_Rtn!$C163:$C222,ETL_Rtn!BB163:BB222)),CORREL(ETL_Rtn!$C163:$C222,ETL_Rtn!BB163:BB222),"")</f>
        <v/>
      </c>
      <c r="BI212" s="85" t="str">
        <f ca="1">IF(ISNUMBER(CORREL(ETL_Rtn!$C163:$C222,ETL_Rtn!BC163:BC222)),CORREL(ETL_Rtn!$C163:$C222,ETL_Rtn!BC163:BC222),"")</f>
        <v/>
      </c>
      <c r="BJ212" s="85" t="str">
        <f ca="1">IF(ISNUMBER(CORREL(ETL_Rtn!$C163:$C222,ETL_Rtn!BD163:BD222)),CORREL(ETL_Rtn!$C163:$C222,ETL_Rtn!BD163:BD222),"")</f>
        <v/>
      </c>
      <c r="BK212" s="85" t="str">
        <f ca="1">IF(ISNUMBER(CORREL(ETL_Rtn!$C163:$C222,ETL_Rtn!BE163:BE222)),CORREL(ETL_Rtn!$C163:$C222,ETL_Rtn!BE163:BE222),"")</f>
        <v/>
      </c>
      <c r="BL212" s="85" t="str">
        <f ca="1">IF(ISNUMBER(CORREL(ETL_Rtn!$C163:$C222,ETL_Rtn!BF163:BF222)),CORREL(ETL_Rtn!$C163:$C222,ETL_Rtn!BF163:BF222),"")</f>
        <v/>
      </c>
      <c r="BM212" s="85" t="str">
        <f ca="1">IF(ISNUMBER(CORREL(ETL_Rtn!$C163:$C222,ETL_Rtn!BG163:BG222)),CORREL(ETL_Rtn!$C163:$C222,ETL_Rtn!BG163:BG222),"")</f>
        <v/>
      </c>
      <c r="BN212" s="85" t="str">
        <f ca="1">IF(ISNUMBER(CORREL(ETL_Rtn!$C163:$C222,ETL_Rtn!BH163:BH222)),CORREL(ETL_Rtn!$C163:$C222,ETL_Rtn!BH163:BH222),"")</f>
        <v/>
      </c>
      <c r="BO212" s="85" t="str">
        <f ca="1">IF(ISNUMBER(CORREL(ETL_Rtn!$C163:$C222,ETL_Rtn!BI163:BI222)),CORREL(ETL_Rtn!$C163:$C222,ETL_Rtn!BI163:BI222),"")</f>
        <v/>
      </c>
      <c r="BP212" s="85" t="str">
        <f ca="1">IF(ISNUMBER(CORREL(ETL_Rtn!$C163:$C222,ETL_Rtn!BJ163:BJ222)),CORREL(ETL_Rtn!$C163:$C222,ETL_Rtn!BJ163:BJ222),"")</f>
        <v/>
      </c>
      <c r="BQ212" s="85" t="str">
        <f ca="1">IF(ISNUMBER(CORREL(ETL_Rtn!$C163:$C222,ETL_Rtn!BK163:BK222)),CORREL(ETL_Rtn!$C163:$C222,ETL_Rtn!BK163:BK222),"")</f>
        <v/>
      </c>
      <c r="BR212" s="85" t="str">
        <f ca="1">IF(ISNUMBER(CORREL(ETL_Rtn!$C163:$C222,ETL_Rtn!BL163:BL222)),CORREL(ETL_Rtn!$C163:$C222,ETL_Rtn!BL163:BL222),"")</f>
        <v/>
      </c>
      <c r="BS212" s="85" t="str">
        <f ca="1">IF(ISNUMBER(CORREL(ETL_Rtn!$C163:$C222,ETL_Rtn!BM163:BM222)),CORREL(ETL_Rtn!$C163:$C222,ETL_Rtn!BM163:BM222),"")</f>
        <v/>
      </c>
      <c r="BT212" s="85" t="str">
        <f ca="1">IF(ISNUMBER(CORREL(ETL_Rtn!$C163:$C222,ETL_Rtn!BN163:BN222)),CORREL(ETL_Rtn!$C163:$C222,ETL_Rtn!BN163:BN222),"")</f>
        <v/>
      </c>
      <c r="BU212" s="85" t="str">
        <f ca="1">IF(ISNUMBER(CORREL(ETL_Rtn!$C163:$C222,ETL_Rtn!BO163:BO222)),CORREL(ETL_Rtn!$C163:$C222,ETL_Rtn!BO163:BO222),"")</f>
        <v/>
      </c>
      <c r="BV212" s="85" t="str">
        <f ca="1">IF(ISNUMBER(CORREL(ETL_Rtn!$C163:$C222,ETL_Rtn!BP163:BP222)),CORREL(ETL_Rtn!$C163:$C222,ETL_Rtn!BP163:BP222),"")</f>
        <v/>
      </c>
      <c r="BW212" s="85" t="str">
        <f ca="1">IF(ISNUMBER(CORREL(ETL_Rtn!$C163:$C222,ETL_Rtn!BQ163:BQ222)),CORREL(ETL_Rtn!$C163:$C222,ETL_Rtn!BQ163:BQ222),"")</f>
        <v/>
      </c>
      <c r="BY212" s="85" t="str">
        <f ca="1">VLOOKUP($E212,ETL_Price!$B$5:$CB$187,Main!BY$51,0)</f>
        <v/>
      </c>
      <c r="BZ212" s="85" t="str">
        <f ca="1">VLOOKUP($E212,ETL_Price!$B$5:$CB$187,Main!BZ$51,0)</f>
        <v/>
      </c>
      <c r="CA212" s="85" t="str">
        <f ca="1">VLOOKUP($E212,ETL_Price!$B$5:$CB$187,Main!CA$51,0)</f>
        <v/>
      </c>
      <c r="CB212" s="85" t="str">
        <f ca="1">VLOOKUP($E212,ETL_Price!$B$5:$CB$187,Main!CB$51,0)</f>
        <v/>
      </c>
      <c r="CC212" s="85" t="str">
        <f ca="1">VLOOKUP($E212,ETL_Price!$B$5:$CB$187,Main!CC$51,0)</f>
        <v/>
      </c>
      <c r="CD212" s="85" t="str">
        <f ca="1">VLOOKUP($E212,ETL_Price!$B$5:$CB$187,Main!CD$51,0)</f>
        <v/>
      </c>
      <c r="CE212" s="85" t="str">
        <f ca="1">VLOOKUP($E212,ETL_Price!$B$5:$CB$187,Main!CE$51,0)</f>
        <v/>
      </c>
      <c r="CF212" s="85" t="str">
        <f ca="1">VLOOKUP($E212,ETL_Price!$B$5:$CB$187,Main!CF$51,0)</f>
        <v/>
      </c>
      <c r="CG212" s="85" t="str">
        <f ca="1">VLOOKUP($E212,ETL_Price!$B$5:$CB$187,Main!CG$51,0)</f>
        <v/>
      </c>
      <c r="CH212" s="85" t="str">
        <f ca="1">VLOOKUP($E212,ETL_Price!$B$5:$CB$187,Main!CH$51,0)</f>
        <v/>
      </c>
      <c r="CI212" s="85" t="str">
        <f ca="1">VLOOKUP($E212,ETL_Price!$B$5:$CB$187,Main!CI$51,0)</f>
        <v/>
      </c>
      <c r="CJ212" s="85" t="str">
        <f ca="1">VLOOKUP($E212,ETL_Price!$B$5:$CB$187,Main!CJ$51,0)</f>
        <v/>
      </c>
      <c r="CK212" s="85" t="str">
        <f ca="1">VLOOKUP($E212,ETL_Price!$B$5:$CB$187,Main!CK$51,0)</f>
        <v/>
      </c>
      <c r="CL212" s="85" t="str">
        <f ca="1">VLOOKUP($E212,ETL_Price!$B$5:$CB$187,Main!CL$51,0)</f>
        <v/>
      </c>
      <c r="CM212" s="85" t="str">
        <f ca="1">VLOOKUP($E212,ETL_Price!$B$5:$CB$187,Main!CM$51,0)</f>
        <v/>
      </c>
      <c r="CN212" s="85" t="str">
        <f ca="1">VLOOKUP($E212,ETL_Price!$B$5:$CB$187,Main!CN$51,0)</f>
        <v/>
      </c>
      <c r="CO212" s="85" t="str">
        <f ca="1">VLOOKUP($E212,ETL_Price!$B$5:$CB$187,Main!CO$51,0)</f>
        <v/>
      </c>
      <c r="CP212" s="85" t="str">
        <f ca="1">VLOOKUP($E212,ETL_Price!$B$5:$CB$187,Main!CP$51,0)</f>
        <v/>
      </c>
      <c r="CQ212" s="85" t="str">
        <f ca="1">VLOOKUP($E212,ETL_Price!$B$5:$CB$187,Main!CQ$51,0)</f>
        <v/>
      </c>
      <c r="CR212" s="85" t="str">
        <f ca="1">VLOOKUP($E212,ETL_Price!$B$5:$CB$187,Main!CR$51,0)</f>
        <v/>
      </c>
      <c r="CS212" s="85" t="str">
        <f ca="1">VLOOKUP($E212,ETL_Price!$B$5:$CB$187,Main!CS$51,0)</f>
        <v/>
      </c>
      <c r="CT212" s="85" t="str">
        <f ca="1">VLOOKUP($E212,ETL_Price!$B$5:$CB$187,Main!CT$51,0)</f>
        <v/>
      </c>
      <c r="CU212" s="85" t="str">
        <f ca="1">VLOOKUP($E212,ETL_Price!$B$5:$CB$187,Main!CU$51,0)</f>
        <v/>
      </c>
      <c r="CV212" s="85" t="str">
        <f ca="1">VLOOKUP($E212,ETL_Price!$B$5:$CB$187,Main!CV$51,0)</f>
        <v/>
      </c>
      <c r="CW212" s="85" t="str">
        <f ca="1">VLOOKUP($E212,ETL_Price!$B$5:$CB$187,Main!CW$51,0)</f>
        <v/>
      </c>
      <c r="CX212" s="85" t="str">
        <f ca="1">VLOOKUP($E212,ETL_Price!$B$5:$CB$187,Main!CX$51,0)</f>
        <v/>
      </c>
      <c r="CY212" s="85" t="str">
        <f ca="1">VLOOKUP($E212,ETL_Price!$B$5:$CB$187,Main!CY$51,0)</f>
        <v/>
      </c>
      <c r="CZ212" s="85" t="str">
        <f ca="1">VLOOKUP($E212,ETL_Price!$B$5:$CB$187,Main!CZ$51,0)</f>
        <v/>
      </c>
      <c r="DA212" s="85" t="str">
        <f ca="1">VLOOKUP($E212,ETL_Price!$B$5:$CB$187,Main!DA$51,0)</f>
        <v/>
      </c>
      <c r="DB212" s="85" t="str">
        <f ca="1">VLOOKUP($E212,ETL_Price!$B$5:$CB$187,Main!DB$51,0)</f>
        <v/>
      </c>
      <c r="DC212" s="85" t="str">
        <f ca="1">VLOOKUP($E212,ETL_Price!$B$5:$CB$187,Main!DC$51,0)</f>
        <v/>
      </c>
      <c r="DD212" s="85" t="str">
        <f ca="1">VLOOKUP($E212,ETL_Price!$B$5:$CB$187,Main!DD$51,0)</f>
        <v/>
      </c>
      <c r="DE212" s="85" t="str">
        <f ca="1">VLOOKUP($E212,ETL_Price!$B$5:$CB$187,Main!DE$51,0)</f>
        <v/>
      </c>
      <c r="DF212" s="85" t="str">
        <f ca="1">VLOOKUP($E212,ETL_Price!$B$5:$CB$187,Main!DF$51,0)</f>
        <v/>
      </c>
      <c r="DG212" s="85" t="str">
        <f ca="1">VLOOKUP($E212,ETL_Price!$B$5:$CB$187,Main!DG$51,0)</f>
        <v/>
      </c>
      <c r="DH212" s="85" t="str">
        <f ca="1">VLOOKUP($E212,ETL_Price!$B$5:$CB$187,Main!DH$51,0)</f>
        <v/>
      </c>
      <c r="DI212" s="85" t="str">
        <f ca="1">VLOOKUP($E212,ETL_Price!$B$5:$CB$187,Main!DI$51,0)</f>
        <v/>
      </c>
      <c r="DJ212" s="85" t="str">
        <f ca="1">VLOOKUP($E212,ETL_Price!$B$5:$CB$187,Main!DJ$51,0)</f>
        <v/>
      </c>
      <c r="DK212" s="85" t="str">
        <f ca="1">VLOOKUP($E212,ETL_Price!$B$5:$CB$187,Main!DK$51,0)</f>
        <v/>
      </c>
      <c r="DL212" s="85" t="str">
        <f ca="1">VLOOKUP($E212,ETL_Price!$B$5:$CB$187,Main!DL$51,0)</f>
        <v/>
      </c>
      <c r="DM212" s="85" t="str">
        <f ca="1">VLOOKUP($E212,ETL_Price!$B$5:$CB$187,Main!DM$51,0)</f>
        <v/>
      </c>
      <c r="DN212" s="85" t="str">
        <f ca="1">VLOOKUP($E212,ETL_Price!$B$5:$CB$187,Main!DN$51,0)</f>
        <v/>
      </c>
      <c r="DO212" s="85" t="str">
        <f ca="1">VLOOKUP($E212,ETL_Price!$B$5:$CB$187,Main!DO$51,0)</f>
        <v/>
      </c>
      <c r="DP212" s="85" t="str">
        <f ca="1">VLOOKUP($E212,ETL_Price!$B$5:$CB$187,Main!DP$51,0)</f>
        <v/>
      </c>
      <c r="DQ212" s="85" t="str">
        <f ca="1">VLOOKUP($E212,ETL_Price!$B$5:$CB$187,Main!DQ$51,0)</f>
        <v/>
      </c>
      <c r="DR212" s="85" t="str">
        <f ca="1">VLOOKUP($E212,ETL_Price!$B$5:$CB$187,Main!DR$51,0)</f>
        <v/>
      </c>
      <c r="DS212" s="85" t="str">
        <f ca="1">VLOOKUP($E212,ETL_Price!$B$5:$CB$187,Main!DS$51,0)</f>
        <v/>
      </c>
      <c r="DT212" s="85" t="str">
        <f ca="1">VLOOKUP($E212,ETL_Price!$B$5:$CB$187,Main!DT$51,0)</f>
        <v/>
      </c>
      <c r="DU212" s="85" t="str">
        <f ca="1">VLOOKUP($E212,ETL_Price!$B$5:$CB$187,Main!DU$51,0)</f>
        <v/>
      </c>
      <c r="DV212" s="85" t="str">
        <f ca="1">VLOOKUP($E212,ETL_Price!$B$5:$CB$187,Main!DV$51,0)</f>
        <v/>
      </c>
      <c r="DW212" s="85" t="str">
        <f ca="1">VLOOKUP($E212,ETL_Price!$B$5:$CB$187,Main!DW$51,0)</f>
        <v/>
      </c>
      <c r="DX212" s="85" t="str">
        <f ca="1">VLOOKUP($E212,ETL_Price!$B$5:$CB$187,Main!DX$51,0)</f>
        <v/>
      </c>
      <c r="DY212" s="85" t="str">
        <f ca="1">VLOOKUP($E212,ETL_Price!$B$5:$CB$187,Main!DY$51,0)</f>
        <v/>
      </c>
      <c r="DZ212" s="85" t="str">
        <f ca="1">VLOOKUP($E212,ETL_Price!$B$5:$CB$187,Main!DZ$51,0)</f>
        <v/>
      </c>
      <c r="EA212" s="85" t="str">
        <f ca="1">VLOOKUP($E212,ETL_Price!$B$5:$CB$187,Main!EA$51,0)</f>
        <v/>
      </c>
      <c r="EB212" s="85" t="str">
        <f ca="1">VLOOKUP($E212,ETL_Price!$B$5:$CB$187,Main!EB$51,0)</f>
        <v/>
      </c>
      <c r="EC212" s="85" t="str">
        <f ca="1">VLOOKUP($E212,ETL_Price!$B$5:$CB$187,Main!EC$51,0)</f>
        <v/>
      </c>
      <c r="ED212" s="85" t="str">
        <f ca="1">VLOOKUP($E212,ETL_Price!$B$5:$CB$187,Main!ED$51,0)</f>
        <v/>
      </c>
      <c r="EE212" s="85" t="str">
        <f ca="1">VLOOKUP($E212,ETL_Price!$B$5:$CB$187,Main!EE$51,0)</f>
        <v/>
      </c>
      <c r="EF212" s="85" t="str">
        <f ca="1">VLOOKUP($E212,ETL_Price!$B$5:$CB$187,Main!EF$51,0)</f>
        <v/>
      </c>
      <c r="EG212" s="85" t="str">
        <f ca="1">VLOOKUP($E212,ETL_Price!$B$5:$CB$187,Main!EG$51,0)</f>
        <v/>
      </c>
      <c r="EH212" s="85" t="str">
        <f ca="1">VLOOKUP($E212,ETL_Price!$B$5:$CB$187,Main!EH$51,0)</f>
        <v/>
      </c>
      <c r="EI212" s="85" t="str">
        <f ca="1">VLOOKUP($E212,ETL_Price!$B$5:$CB$187,Main!EI$51,0)</f>
        <v/>
      </c>
      <c r="EJ212" s="85" t="str">
        <f ca="1">VLOOKUP($E212,ETL_Price!$B$5:$CB$187,Main!EJ$51,0)</f>
        <v/>
      </c>
      <c r="EK212" s="85" t="str">
        <f ca="1">VLOOKUP($E212,ETL_Price!$B$5:$CB$187,Main!EK$51,0)</f>
        <v/>
      </c>
    </row>
    <row r="213" spans="5:141">
      <c r="E213" s="119" t="str">
        <f>IF(ISNUMBER(Equities!$C165),Equities!B165,"")</f>
        <v/>
      </c>
      <c r="F213" s="120" t="str">
        <f ca="1">IF(ISNUMBER(OFFSET(INDIRECT($F$50),Main!$D213,1)),OFFSET(INDIRECT($F$50),Main!$D213,1)/100,"")</f>
        <v/>
      </c>
      <c r="G213" s="120" t="str">
        <f ca="1">IF(ISNUMBER(VLOOKUP($E213,ETL_Price!$B$5:$DV$187,G$50,0)),VLOOKUP($E213,ETL_Price!$B$5:$DV$187,G$50,0)/100,"")</f>
        <v/>
      </c>
      <c r="H213" s="120" t="str">
        <f ca="1">IF(ISNUMBER(VLOOKUP($E213,ETL_Price!$B$5:$DV$187,H$50,0)),VLOOKUP($E213,ETL_Price!$B$5:$DV$187,H$50,0)/100,"")</f>
        <v/>
      </c>
      <c r="I213" s="120" t="str">
        <f ca="1">IF(ISNUMBER(VLOOKUP($E213,ETL_Price!$B$5:$DV$187,I$50,0)),VLOOKUP($E213,ETL_Price!$B$5:$DV$187,I$50,0)/100,"")</f>
        <v/>
      </c>
      <c r="K213" s="85" t="str">
        <f ca="1">IF(ISNUMBER(CORREL(ETL_Rtn!$C164:$C223,ETL_Rtn!E164:E223)),CORREL(ETL_Rtn!$C164:$C223,ETL_Rtn!E164:E223),"")</f>
        <v/>
      </c>
      <c r="L213" s="85" t="str">
        <f ca="1">IF(ISNUMBER(CORREL(ETL_Rtn!$C164:$C223,ETL_Rtn!F164:F223)),CORREL(ETL_Rtn!$C164:$C223,ETL_Rtn!F164:F223),"")</f>
        <v/>
      </c>
      <c r="M213" s="85" t="str">
        <f ca="1">IF(ISNUMBER(CORREL(ETL_Rtn!$C164:$C223,ETL_Rtn!G164:G223)),CORREL(ETL_Rtn!$C164:$C223,ETL_Rtn!G164:G223),"")</f>
        <v/>
      </c>
      <c r="N213" s="85" t="str">
        <f ca="1">IF(ISNUMBER(CORREL(ETL_Rtn!$C164:$C223,ETL_Rtn!H164:H223)),CORREL(ETL_Rtn!$C164:$C223,ETL_Rtn!H164:H223),"")</f>
        <v/>
      </c>
      <c r="O213" s="85" t="str">
        <f ca="1">IF(ISNUMBER(CORREL(ETL_Rtn!$C164:$C223,ETL_Rtn!I164:I223)),CORREL(ETL_Rtn!$C164:$C223,ETL_Rtn!I164:I223),"")</f>
        <v/>
      </c>
      <c r="P213" s="85" t="str">
        <f ca="1">IF(ISNUMBER(CORREL(ETL_Rtn!$C164:$C223,ETL_Rtn!J164:J223)),CORREL(ETL_Rtn!$C164:$C223,ETL_Rtn!J164:J223),"")</f>
        <v/>
      </c>
      <c r="Q213" s="85" t="str">
        <f ca="1">IF(ISNUMBER(CORREL(ETL_Rtn!$C164:$C223,ETL_Rtn!K164:K223)),CORREL(ETL_Rtn!$C164:$C223,ETL_Rtn!K164:K223),"")</f>
        <v/>
      </c>
      <c r="R213" s="85" t="str">
        <f ca="1">IF(ISNUMBER(CORREL(ETL_Rtn!$C164:$C223,ETL_Rtn!L164:L223)),CORREL(ETL_Rtn!$C164:$C223,ETL_Rtn!L164:L223),"")</f>
        <v/>
      </c>
      <c r="S213" s="85" t="str">
        <f ca="1">IF(ISNUMBER(CORREL(ETL_Rtn!$C164:$C223,ETL_Rtn!M164:M223)),CORREL(ETL_Rtn!$C164:$C223,ETL_Rtn!M164:M223),"")</f>
        <v/>
      </c>
      <c r="T213" s="85" t="str">
        <f ca="1">IF(ISNUMBER(CORREL(ETL_Rtn!$C164:$C223,ETL_Rtn!N164:N223)),CORREL(ETL_Rtn!$C164:$C223,ETL_Rtn!N164:N223),"")</f>
        <v/>
      </c>
      <c r="U213" s="85" t="str">
        <f ca="1">IF(ISNUMBER(CORREL(ETL_Rtn!$C164:$C223,ETL_Rtn!O164:O223)),CORREL(ETL_Rtn!$C164:$C223,ETL_Rtn!O164:O223),"")</f>
        <v/>
      </c>
      <c r="V213" s="85" t="str">
        <f ca="1">IF(ISNUMBER(CORREL(ETL_Rtn!$C164:$C223,ETL_Rtn!P164:P223)),CORREL(ETL_Rtn!$C164:$C223,ETL_Rtn!P164:P223),"")</f>
        <v/>
      </c>
      <c r="W213" s="85" t="str">
        <f ca="1">IF(ISNUMBER(CORREL(ETL_Rtn!$C164:$C223,ETL_Rtn!Q164:Q223)),CORREL(ETL_Rtn!$C164:$C223,ETL_Rtn!Q164:Q223),"")</f>
        <v/>
      </c>
      <c r="X213" s="85" t="str">
        <f ca="1">IF(ISNUMBER(CORREL(ETL_Rtn!$C164:$C223,ETL_Rtn!R164:R223)),CORREL(ETL_Rtn!$C164:$C223,ETL_Rtn!R164:R223),"")</f>
        <v/>
      </c>
      <c r="Y213" s="85" t="str">
        <f ca="1">IF(ISNUMBER(CORREL(ETL_Rtn!$C164:$C223,ETL_Rtn!S164:S223)),CORREL(ETL_Rtn!$C164:$C223,ETL_Rtn!S164:S223),"")</f>
        <v/>
      </c>
      <c r="Z213" s="85" t="str">
        <f ca="1">IF(ISNUMBER(CORREL(ETL_Rtn!$C164:$C223,ETL_Rtn!T164:T223)),CORREL(ETL_Rtn!$C164:$C223,ETL_Rtn!T164:T223),"")</f>
        <v/>
      </c>
      <c r="AA213" s="85" t="str">
        <f ca="1">IF(ISNUMBER(CORREL(ETL_Rtn!$C164:$C223,ETL_Rtn!U164:U223)),CORREL(ETL_Rtn!$C164:$C223,ETL_Rtn!U164:U223),"")</f>
        <v/>
      </c>
      <c r="AB213" s="85" t="str">
        <f ca="1">IF(ISNUMBER(CORREL(ETL_Rtn!$C164:$C223,ETL_Rtn!V164:V223)),CORREL(ETL_Rtn!$C164:$C223,ETL_Rtn!V164:V223),"")</f>
        <v/>
      </c>
      <c r="AC213" s="85" t="str">
        <f ca="1">IF(ISNUMBER(CORREL(ETL_Rtn!$C164:$C223,ETL_Rtn!W164:W223)),CORREL(ETL_Rtn!$C164:$C223,ETL_Rtn!W164:W223),"")</f>
        <v/>
      </c>
      <c r="AD213" s="85" t="str">
        <f ca="1">IF(ISNUMBER(CORREL(ETL_Rtn!$C164:$C223,ETL_Rtn!X164:X223)),CORREL(ETL_Rtn!$C164:$C223,ETL_Rtn!X164:X223),"")</f>
        <v/>
      </c>
      <c r="AE213" s="85" t="str">
        <f ca="1">IF(ISNUMBER(CORREL(ETL_Rtn!$C164:$C223,ETL_Rtn!Y164:Y223)),CORREL(ETL_Rtn!$C164:$C223,ETL_Rtn!Y164:Y223),"")</f>
        <v/>
      </c>
      <c r="AF213" s="85" t="str">
        <f ca="1">IF(ISNUMBER(CORREL(ETL_Rtn!$C164:$C223,ETL_Rtn!Z164:Z223)),CORREL(ETL_Rtn!$C164:$C223,ETL_Rtn!Z164:Z223),"")</f>
        <v/>
      </c>
      <c r="AG213" s="85" t="str">
        <f ca="1">IF(ISNUMBER(CORREL(ETL_Rtn!$C164:$C223,ETL_Rtn!AA164:AA223)),CORREL(ETL_Rtn!$C164:$C223,ETL_Rtn!AA164:AA223),"")</f>
        <v/>
      </c>
      <c r="AH213" s="85" t="str">
        <f ca="1">IF(ISNUMBER(CORREL(ETL_Rtn!$C164:$C223,ETL_Rtn!AB164:AB223)),CORREL(ETL_Rtn!$C164:$C223,ETL_Rtn!AB164:AB223),"")</f>
        <v/>
      </c>
      <c r="AI213" s="85" t="str">
        <f ca="1">IF(ISNUMBER(CORREL(ETL_Rtn!$C164:$C223,ETL_Rtn!AC164:AC223)),CORREL(ETL_Rtn!$C164:$C223,ETL_Rtn!AC164:AC223),"")</f>
        <v/>
      </c>
      <c r="AJ213" s="85" t="str">
        <f ca="1">IF(ISNUMBER(CORREL(ETL_Rtn!$C164:$C223,ETL_Rtn!AD164:AD223)),CORREL(ETL_Rtn!$C164:$C223,ETL_Rtn!AD164:AD223),"")</f>
        <v/>
      </c>
      <c r="AK213" s="85" t="str">
        <f ca="1">IF(ISNUMBER(CORREL(ETL_Rtn!$C164:$C223,ETL_Rtn!AE164:AE223)),CORREL(ETL_Rtn!$C164:$C223,ETL_Rtn!AE164:AE223),"")</f>
        <v/>
      </c>
      <c r="AL213" s="85" t="str">
        <f ca="1">IF(ISNUMBER(CORREL(ETL_Rtn!$C164:$C223,ETL_Rtn!AF164:AF223)),CORREL(ETL_Rtn!$C164:$C223,ETL_Rtn!AF164:AF223),"")</f>
        <v/>
      </c>
      <c r="AM213" s="85" t="str">
        <f ca="1">IF(ISNUMBER(CORREL(ETL_Rtn!$C164:$C223,ETL_Rtn!AG164:AG223)),CORREL(ETL_Rtn!$C164:$C223,ETL_Rtn!AG164:AG223),"")</f>
        <v/>
      </c>
      <c r="AN213" s="85" t="str">
        <f ca="1">IF(ISNUMBER(CORREL(ETL_Rtn!$C164:$C223,ETL_Rtn!AH164:AH223)),CORREL(ETL_Rtn!$C164:$C223,ETL_Rtn!AH164:AH223),"")</f>
        <v/>
      </c>
      <c r="AO213" s="85" t="str">
        <f ca="1">IF(ISNUMBER(CORREL(ETL_Rtn!$C164:$C223,ETL_Rtn!AI164:AI223)),CORREL(ETL_Rtn!$C164:$C223,ETL_Rtn!AI164:AI223),"")</f>
        <v/>
      </c>
      <c r="AP213" s="85" t="str">
        <f ca="1">IF(ISNUMBER(CORREL(ETL_Rtn!$C164:$C223,ETL_Rtn!AJ164:AJ223)),CORREL(ETL_Rtn!$C164:$C223,ETL_Rtn!AJ164:AJ223),"")</f>
        <v/>
      </c>
      <c r="AQ213" s="85" t="str">
        <f ca="1">IF(ISNUMBER(CORREL(ETL_Rtn!$C164:$C223,ETL_Rtn!AK164:AK223)),CORREL(ETL_Rtn!$C164:$C223,ETL_Rtn!AK164:AK223),"")</f>
        <v/>
      </c>
      <c r="AR213" s="85" t="str">
        <f ca="1">IF(ISNUMBER(CORREL(ETL_Rtn!$C164:$C223,ETL_Rtn!AL164:AL223)),CORREL(ETL_Rtn!$C164:$C223,ETL_Rtn!AL164:AL223),"")</f>
        <v/>
      </c>
      <c r="AS213" s="85" t="str">
        <f ca="1">IF(ISNUMBER(CORREL(ETL_Rtn!$C164:$C223,ETL_Rtn!AM164:AM223)),CORREL(ETL_Rtn!$C164:$C223,ETL_Rtn!AM164:AM223),"")</f>
        <v/>
      </c>
      <c r="AT213" s="85" t="str">
        <f ca="1">IF(ISNUMBER(CORREL(ETL_Rtn!$C164:$C223,ETL_Rtn!AN164:AN223)),CORREL(ETL_Rtn!$C164:$C223,ETL_Rtn!AN164:AN223),"")</f>
        <v/>
      </c>
      <c r="AU213" s="85" t="str">
        <f ca="1">IF(ISNUMBER(CORREL(ETL_Rtn!$C164:$C223,ETL_Rtn!AO164:AO223)),CORREL(ETL_Rtn!$C164:$C223,ETL_Rtn!AO164:AO223),"")</f>
        <v/>
      </c>
      <c r="AV213" s="85" t="str">
        <f ca="1">IF(ISNUMBER(CORREL(ETL_Rtn!$C164:$C223,ETL_Rtn!AP164:AP223)),CORREL(ETL_Rtn!$C164:$C223,ETL_Rtn!AP164:AP223),"")</f>
        <v/>
      </c>
      <c r="AW213" s="85" t="str">
        <f ca="1">IF(ISNUMBER(CORREL(ETL_Rtn!$C164:$C223,ETL_Rtn!AQ164:AQ223)),CORREL(ETL_Rtn!$C164:$C223,ETL_Rtn!AQ164:AQ223),"")</f>
        <v/>
      </c>
      <c r="AX213" s="85" t="str">
        <f ca="1">IF(ISNUMBER(CORREL(ETL_Rtn!$C164:$C223,ETL_Rtn!AR164:AR223)),CORREL(ETL_Rtn!$C164:$C223,ETL_Rtn!AR164:AR223),"")</f>
        <v/>
      </c>
      <c r="AY213" s="85" t="str">
        <f ca="1">IF(ISNUMBER(CORREL(ETL_Rtn!$C164:$C223,ETL_Rtn!AS164:AS223)),CORREL(ETL_Rtn!$C164:$C223,ETL_Rtn!AS164:AS223),"")</f>
        <v/>
      </c>
      <c r="AZ213" s="85" t="str">
        <f ca="1">IF(ISNUMBER(CORREL(ETL_Rtn!$C164:$C223,ETL_Rtn!AT164:AT223)),CORREL(ETL_Rtn!$C164:$C223,ETL_Rtn!AT164:AT223),"")</f>
        <v/>
      </c>
      <c r="BA213" s="85" t="str">
        <f ca="1">IF(ISNUMBER(CORREL(ETL_Rtn!$C164:$C223,ETL_Rtn!AU164:AU223)),CORREL(ETL_Rtn!$C164:$C223,ETL_Rtn!AU164:AU223),"")</f>
        <v/>
      </c>
      <c r="BB213" s="85" t="str">
        <f ca="1">IF(ISNUMBER(CORREL(ETL_Rtn!$C164:$C223,ETL_Rtn!AV164:AV223)),CORREL(ETL_Rtn!$C164:$C223,ETL_Rtn!AV164:AV223),"")</f>
        <v/>
      </c>
      <c r="BC213" s="85" t="str">
        <f ca="1">IF(ISNUMBER(CORREL(ETL_Rtn!$C164:$C223,ETL_Rtn!AW164:AW223)),CORREL(ETL_Rtn!$C164:$C223,ETL_Rtn!AW164:AW223),"")</f>
        <v/>
      </c>
      <c r="BD213" s="85" t="str">
        <f ca="1">IF(ISNUMBER(CORREL(ETL_Rtn!$C164:$C223,ETL_Rtn!AX164:AX223)),CORREL(ETL_Rtn!$C164:$C223,ETL_Rtn!AX164:AX223),"")</f>
        <v/>
      </c>
      <c r="BE213" s="85" t="str">
        <f ca="1">IF(ISNUMBER(CORREL(ETL_Rtn!$C164:$C223,ETL_Rtn!AY164:AY223)),CORREL(ETL_Rtn!$C164:$C223,ETL_Rtn!AY164:AY223),"")</f>
        <v/>
      </c>
      <c r="BF213" s="85" t="str">
        <f ca="1">IF(ISNUMBER(CORREL(ETL_Rtn!$C164:$C223,ETL_Rtn!AZ164:AZ223)),CORREL(ETL_Rtn!$C164:$C223,ETL_Rtn!AZ164:AZ223),"")</f>
        <v/>
      </c>
      <c r="BG213" s="85" t="str">
        <f ca="1">IF(ISNUMBER(CORREL(ETL_Rtn!$C164:$C223,ETL_Rtn!BA164:BA223)),CORREL(ETL_Rtn!$C164:$C223,ETL_Rtn!BA164:BA223),"")</f>
        <v/>
      </c>
      <c r="BH213" s="85" t="str">
        <f ca="1">IF(ISNUMBER(CORREL(ETL_Rtn!$C164:$C223,ETL_Rtn!BB164:BB223)),CORREL(ETL_Rtn!$C164:$C223,ETL_Rtn!BB164:BB223),"")</f>
        <v/>
      </c>
      <c r="BI213" s="85" t="str">
        <f ca="1">IF(ISNUMBER(CORREL(ETL_Rtn!$C164:$C223,ETL_Rtn!BC164:BC223)),CORREL(ETL_Rtn!$C164:$C223,ETL_Rtn!BC164:BC223),"")</f>
        <v/>
      </c>
      <c r="BJ213" s="85" t="str">
        <f ca="1">IF(ISNUMBER(CORREL(ETL_Rtn!$C164:$C223,ETL_Rtn!BD164:BD223)),CORREL(ETL_Rtn!$C164:$C223,ETL_Rtn!BD164:BD223),"")</f>
        <v/>
      </c>
      <c r="BK213" s="85" t="str">
        <f ca="1">IF(ISNUMBER(CORREL(ETL_Rtn!$C164:$C223,ETL_Rtn!BE164:BE223)),CORREL(ETL_Rtn!$C164:$C223,ETL_Rtn!BE164:BE223),"")</f>
        <v/>
      </c>
      <c r="BL213" s="85" t="str">
        <f ca="1">IF(ISNUMBER(CORREL(ETL_Rtn!$C164:$C223,ETL_Rtn!BF164:BF223)),CORREL(ETL_Rtn!$C164:$C223,ETL_Rtn!BF164:BF223),"")</f>
        <v/>
      </c>
      <c r="BM213" s="85" t="str">
        <f ca="1">IF(ISNUMBER(CORREL(ETL_Rtn!$C164:$C223,ETL_Rtn!BG164:BG223)),CORREL(ETL_Rtn!$C164:$C223,ETL_Rtn!BG164:BG223),"")</f>
        <v/>
      </c>
      <c r="BN213" s="85" t="str">
        <f ca="1">IF(ISNUMBER(CORREL(ETL_Rtn!$C164:$C223,ETL_Rtn!BH164:BH223)),CORREL(ETL_Rtn!$C164:$C223,ETL_Rtn!BH164:BH223),"")</f>
        <v/>
      </c>
      <c r="BO213" s="85" t="str">
        <f ca="1">IF(ISNUMBER(CORREL(ETL_Rtn!$C164:$C223,ETL_Rtn!BI164:BI223)),CORREL(ETL_Rtn!$C164:$C223,ETL_Rtn!BI164:BI223),"")</f>
        <v/>
      </c>
      <c r="BP213" s="85" t="str">
        <f ca="1">IF(ISNUMBER(CORREL(ETL_Rtn!$C164:$C223,ETL_Rtn!BJ164:BJ223)),CORREL(ETL_Rtn!$C164:$C223,ETL_Rtn!BJ164:BJ223),"")</f>
        <v/>
      </c>
      <c r="BQ213" s="85" t="str">
        <f ca="1">IF(ISNUMBER(CORREL(ETL_Rtn!$C164:$C223,ETL_Rtn!BK164:BK223)),CORREL(ETL_Rtn!$C164:$C223,ETL_Rtn!BK164:BK223),"")</f>
        <v/>
      </c>
      <c r="BR213" s="85" t="str">
        <f ca="1">IF(ISNUMBER(CORREL(ETL_Rtn!$C164:$C223,ETL_Rtn!BL164:BL223)),CORREL(ETL_Rtn!$C164:$C223,ETL_Rtn!BL164:BL223),"")</f>
        <v/>
      </c>
      <c r="BS213" s="85" t="str">
        <f ca="1">IF(ISNUMBER(CORREL(ETL_Rtn!$C164:$C223,ETL_Rtn!BM164:BM223)),CORREL(ETL_Rtn!$C164:$C223,ETL_Rtn!BM164:BM223),"")</f>
        <v/>
      </c>
      <c r="BT213" s="85" t="str">
        <f ca="1">IF(ISNUMBER(CORREL(ETL_Rtn!$C164:$C223,ETL_Rtn!BN164:BN223)),CORREL(ETL_Rtn!$C164:$C223,ETL_Rtn!BN164:BN223),"")</f>
        <v/>
      </c>
      <c r="BU213" s="85" t="str">
        <f ca="1">IF(ISNUMBER(CORREL(ETL_Rtn!$C164:$C223,ETL_Rtn!BO164:BO223)),CORREL(ETL_Rtn!$C164:$C223,ETL_Rtn!BO164:BO223),"")</f>
        <v/>
      </c>
      <c r="BV213" s="85" t="str">
        <f ca="1">IF(ISNUMBER(CORREL(ETL_Rtn!$C164:$C223,ETL_Rtn!BP164:BP223)),CORREL(ETL_Rtn!$C164:$C223,ETL_Rtn!BP164:BP223),"")</f>
        <v/>
      </c>
      <c r="BW213" s="85" t="str">
        <f ca="1">IF(ISNUMBER(CORREL(ETL_Rtn!$C164:$C223,ETL_Rtn!BQ164:BQ223)),CORREL(ETL_Rtn!$C164:$C223,ETL_Rtn!BQ164:BQ223),"")</f>
        <v/>
      </c>
      <c r="BY213" s="85" t="str">
        <f ca="1">VLOOKUP($E213,ETL_Price!$B$5:$CB$187,Main!BY$51,0)</f>
        <v/>
      </c>
      <c r="BZ213" s="85" t="str">
        <f ca="1">VLOOKUP($E213,ETL_Price!$B$5:$CB$187,Main!BZ$51,0)</f>
        <v/>
      </c>
      <c r="CA213" s="85" t="str">
        <f ca="1">VLOOKUP($E213,ETL_Price!$B$5:$CB$187,Main!CA$51,0)</f>
        <v/>
      </c>
      <c r="CB213" s="85" t="str">
        <f ca="1">VLOOKUP($E213,ETL_Price!$B$5:$CB$187,Main!CB$51,0)</f>
        <v/>
      </c>
      <c r="CC213" s="85" t="str">
        <f ca="1">VLOOKUP($E213,ETL_Price!$B$5:$CB$187,Main!CC$51,0)</f>
        <v/>
      </c>
      <c r="CD213" s="85" t="str">
        <f ca="1">VLOOKUP($E213,ETL_Price!$B$5:$CB$187,Main!CD$51,0)</f>
        <v/>
      </c>
      <c r="CE213" s="85" t="str">
        <f ca="1">VLOOKUP($E213,ETL_Price!$B$5:$CB$187,Main!CE$51,0)</f>
        <v/>
      </c>
      <c r="CF213" s="85" t="str">
        <f ca="1">VLOOKUP($E213,ETL_Price!$B$5:$CB$187,Main!CF$51,0)</f>
        <v/>
      </c>
      <c r="CG213" s="85" t="str">
        <f ca="1">VLOOKUP($E213,ETL_Price!$B$5:$CB$187,Main!CG$51,0)</f>
        <v/>
      </c>
      <c r="CH213" s="85" t="str">
        <f ca="1">VLOOKUP($E213,ETL_Price!$B$5:$CB$187,Main!CH$51,0)</f>
        <v/>
      </c>
      <c r="CI213" s="85" t="str">
        <f ca="1">VLOOKUP($E213,ETL_Price!$B$5:$CB$187,Main!CI$51,0)</f>
        <v/>
      </c>
      <c r="CJ213" s="85" t="str">
        <f ca="1">VLOOKUP($E213,ETL_Price!$B$5:$CB$187,Main!CJ$51,0)</f>
        <v/>
      </c>
      <c r="CK213" s="85" t="str">
        <f ca="1">VLOOKUP($E213,ETL_Price!$B$5:$CB$187,Main!CK$51,0)</f>
        <v/>
      </c>
      <c r="CL213" s="85" t="str">
        <f ca="1">VLOOKUP($E213,ETL_Price!$B$5:$CB$187,Main!CL$51,0)</f>
        <v/>
      </c>
      <c r="CM213" s="85" t="str">
        <f ca="1">VLOOKUP($E213,ETL_Price!$B$5:$CB$187,Main!CM$51,0)</f>
        <v/>
      </c>
      <c r="CN213" s="85" t="str">
        <f ca="1">VLOOKUP($E213,ETL_Price!$B$5:$CB$187,Main!CN$51,0)</f>
        <v/>
      </c>
      <c r="CO213" s="85" t="str">
        <f ca="1">VLOOKUP($E213,ETL_Price!$B$5:$CB$187,Main!CO$51,0)</f>
        <v/>
      </c>
      <c r="CP213" s="85" t="str">
        <f ca="1">VLOOKUP($E213,ETL_Price!$B$5:$CB$187,Main!CP$51,0)</f>
        <v/>
      </c>
      <c r="CQ213" s="85" t="str">
        <f ca="1">VLOOKUP($E213,ETL_Price!$B$5:$CB$187,Main!CQ$51,0)</f>
        <v/>
      </c>
      <c r="CR213" s="85" t="str">
        <f ca="1">VLOOKUP($E213,ETL_Price!$B$5:$CB$187,Main!CR$51,0)</f>
        <v/>
      </c>
      <c r="CS213" s="85" t="str">
        <f ca="1">VLOOKUP($E213,ETL_Price!$B$5:$CB$187,Main!CS$51,0)</f>
        <v/>
      </c>
      <c r="CT213" s="85" t="str">
        <f ca="1">VLOOKUP($E213,ETL_Price!$B$5:$CB$187,Main!CT$51,0)</f>
        <v/>
      </c>
      <c r="CU213" s="85" t="str">
        <f ca="1">VLOOKUP($E213,ETL_Price!$B$5:$CB$187,Main!CU$51,0)</f>
        <v/>
      </c>
      <c r="CV213" s="85" t="str">
        <f ca="1">VLOOKUP($E213,ETL_Price!$B$5:$CB$187,Main!CV$51,0)</f>
        <v/>
      </c>
      <c r="CW213" s="85" t="str">
        <f ca="1">VLOOKUP($E213,ETL_Price!$B$5:$CB$187,Main!CW$51,0)</f>
        <v/>
      </c>
      <c r="CX213" s="85" t="str">
        <f ca="1">VLOOKUP($E213,ETL_Price!$B$5:$CB$187,Main!CX$51,0)</f>
        <v/>
      </c>
      <c r="CY213" s="85" t="str">
        <f ca="1">VLOOKUP($E213,ETL_Price!$B$5:$CB$187,Main!CY$51,0)</f>
        <v/>
      </c>
      <c r="CZ213" s="85" t="str">
        <f ca="1">VLOOKUP($E213,ETL_Price!$B$5:$CB$187,Main!CZ$51,0)</f>
        <v/>
      </c>
      <c r="DA213" s="85" t="str">
        <f ca="1">VLOOKUP($E213,ETL_Price!$B$5:$CB$187,Main!DA$51,0)</f>
        <v/>
      </c>
      <c r="DB213" s="85" t="str">
        <f ca="1">VLOOKUP($E213,ETL_Price!$B$5:$CB$187,Main!DB$51,0)</f>
        <v/>
      </c>
      <c r="DC213" s="85" t="str">
        <f ca="1">VLOOKUP($E213,ETL_Price!$B$5:$CB$187,Main!DC$51,0)</f>
        <v/>
      </c>
      <c r="DD213" s="85" t="str">
        <f ca="1">VLOOKUP($E213,ETL_Price!$B$5:$CB$187,Main!DD$51,0)</f>
        <v/>
      </c>
      <c r="DE213" s="85" t="str">
        <f ca="1">VLOOKUP($E213,ETL_Price!$B$5:$CB$187,Main!DE$51,0)</f>
        <v/>
      </c>
      <c r="DF213" s="85" t="str">
        <f ca="1">VLOOKUP($E213,ETL_Price!$B$5:$CB$187,Main!DF$51,0)</f>
        <v/>
      </c>
      <c r="DG213" s="85" t="str">
        <f ca="1">VLOOKUP($E213,ETL_Price!$B$5:$CB$187,Main!DG$51,0)</f>
        <v/>
      </c>
      <c r="DH213" s="85" t="str">
        <f ca="1">VLOOKUP($E213,ETL_Price!$B$5:$CB$187,Main!DH$51,0)</f>
        <v/>
      </c>
      <c r="DI213" s="85" t="str">
        <f ca="1">VLOOKUP($E213,ETL_Price!$B$5:$CB$187,Main!DI$51,0)</f>
        <v/>
      </c>
      <c r="DJ213" s="85" t="str">
        <f ca="1">VLOOKUP($E213,ETL_Price!$B$5:$CB$187,Main!DJ$51,0)</f>
        <v/>
      </c>
      <c r="DK213" s="85" t="str">
        <f ca="1">VLOOKUP($E213,ETL_Price!$B$5:$CB$187,Main!DK$51,0)</f>
        <v/>
      </c>
      <c r="DL213" s="85" t="str">
        <f ca="1">VLOOKUP($E213,ETL_Price!$B$5:$CB$187,Main!DL$51,0)</f>
        <v/>
      </c>
      <c r="DM213" s="85" t="str">
        <f ca="1">VLOOKUP($E213,ETL_Price!$B$5:$CB$187,Main!DM$51,0)</f>
        <v/>
      </c>
      <c r="DN213" s="85" t="str">
        <f ca="1">VLOOKUP($E213,ETL_Price!$B$5:$CB$187,Main!DN$51,0)</f>
        <v/>
      </c>
      <c r="DO213" s="85" t="str">
        <f ca="1">VLOOKUP($E213,ETL_Price!$B$5:$CB$187,Main!DO$51,0)</f>
        <v/>
      </c>
      <c r="DP213" s="85" t="str">
        <f ca="1">VLOOKUP($E213,ETL_Price!$B$5:$CB$187,Main!DP$51,0)</f>
        <v/>
      </c>
      <c r="DQ213" s="85" t="str">
        <f ca="1">VLOOKUP($E213,ETL_Price!$B$5:$CB$187,Main!DQ$51,0)</f>
        <v/>
      </c>
      <c r="DR213" s="85" t="str">
        <f ca="1">VLOOKUP($E213,ETL_Price!$B$5:$CB$187,Main!DR$51,0)</f>
        <v/>
      </c>
      <c r="DS213" s="85" t="str">
        <f ca="1">VLOOKUP($E213,ETL_Price!$B$5:$CB$187,Main!DS$51,0)</f>
        <v/>
      </c>
      <c r="DT213" s="85" t="str">
        <f ca="1">VLOOKUP($E213,ETL_Price!$B$5:$CB$187,Main!DT$51,0)</f>
        <v/>
      </c>
      <c r="DU213" s="85" t="str">
        <f ca="1">VLOOKUP($E213,ETL_Price!$B$5:$CB$187,Main!DU$51,0)</f>
        <v/>
      </c>
      <c r="DV213" s="85" t="str">
        <f ca="1">VLOOKUP($E213,ETL_Price!$B$5:$CB$187,Main!DV$51,0)</f>
        <v/>
      </c>
      <c r="DW213" s="85" t="str">
        <f ca="1">VLOOKUP($E213,ETL_Price!$B$5:$CB$187,Main!DW$51,0)</f>
        <v/>
      </c>
      <c r="DX213" s="85" t="str">
        <f ca="1">VLOOKUP($E213,ETL_Price!$B$5:$CB$187,Main!DX$51,0)</f>
        <v/>
      </c>
      <c r="DY213" s="85" t="str">
        <f ca="1">VLOOKUP($E213,ETL_Price!$B$5:$CB$187,Main!DY$51,0)</f>
        <v/>
      </c>
      <c r="DZ213" s="85" t="str">
        <f ca="1">VLOOKUP($E213,ETL_Price!$B$5:$CB$187,Main!DZ$51,0)</f>
        <v/>
      </c>
      <c r="EA213" s="85" t="str">
        <f ca="1">VLOOKUP($E213,ETL_Price!$B$5:$CB$187,Main!EA$51,0)</f>
        <v/>
      </c>
      <c r="EB213" s="85" t="str">
        <f ca="1">VLOOKUP($E213,ETL_Price!$B$5:$CB$187,Main!EB$51,0)</f>
        <v/>
      </c>
      <c r="EC213" s="85" t="str">
        <f ca="1">VLOOKUP($E213,ETL_Price!$B$5:$CB$187,Main!EC$51,0)</f>
        <v/>
      </c>
      <c r="ED213" s="85" t="str">
        <f ca="1">VLOOKUP($E213,ETL_Price!$B$5:$CB$187,Main!ED$51,0)</f>
        <v/>
      </c>
      <c r="EE213" s="85" t="str">
        <f ca="1">VLOOKUP($E213,ETL_Price!$B$5:$CB$187,Main!EE$51,0)</f>
        <v/>
      </c>
      <c r="EF213" s="85" t="str">
        <f ca="1">VLOOKUP($E213,ETL_Price!$B$5:$CB$187,Main!EF$51,0)</f>
        <v/>
      </c>
      <c r="EG213" s="85" t="str">
        <f ca="1">VLOOKUP($E213,ETL_Price!$B$5:$CB$187,Main!EG$51,0)</f>
        <v/>
      </c>
      <c r="EH213" s="85" t="str">
        <f ca="1">VLOOKUP($E213,ETL_Price!$B$5:$CB$187,Main!EH$51,0)</f>
        <v/>
      </c>
      <c r="EI213" s="85" t="str">
        <f ca="1">VLOOKUP($E213,ETL_Price!$B$5:$CB$187,Main!EI$51,0)</f>
        <v/>
      </c>
      <c r="EJ213" s="85" t="str">
        <f ca="1">VLOOKUP($E213,ETL_Price!$B$5:$CB$187,Main!EJ$51,0)</f>
        <v/>
      </c>
      <c r="EK213" s="85" t="str">
        <f ca="1">VLOOKUP($E213,ETL_Price!$B$5:$CB$187,Main!EK$51,0)</f>
        <v/>
      </c>
    </row>
    <row r="214" spans="5:141">
      <c r="E214" s="119" t="str">
        <f>IF(ISNUMBER(Equities!$C166),Equities!B166,"")</f>
        <v/>
      </c>
      <c r="F214" s="120" t="str">
        <f ca="1">IF(ISNUMBER(OFFSET(INDIRECT($F$50),Main!$D214,1)),OFFSET(INDIRECT($F$50),Main!$D214,1)/100,"")</f>
        <v/>
      </c>
      <c r="G214" s="120" t="str">
        <f ca="1">IF(ISNUMBER(VLOOKUP($E214,ETL_Price!$B$5:$DV$187,G$50,0)),VLOOKUP($E214,ETL_Price!$B$5:$DV$187,G$50,0)/100,"")</f>
        <v/>
      </c>
      <c r="H214" s="120" t="str">
        <f ca="1">IF(ISNUMBER(VLOOKUP($E214,ETL_Price!$B$5:$DV$187,H$50,0)),VLOOKUP($E214,ETL_Price!$B$5:$DV$187,H$50,0)/100,"")</f>
        <v/>
      </c>
      <c r="I214" s="120" t="str">
        <f ca="1">IF(ISNUMBER(VLOOKUP($E214,ETL_Price!$B$5:$DV$187,I$50,0)),VLOOKUP($E214,ETL_Price!$B$5:$DV$187,I$50,0)/100,"")</f>
        <v/>
      </c>
      <c r="K214" s="85" t="str">
        <f ca="1">IF(ISNUMBER(CORREL(ETL_Rtn!$C165:$C224,ETL_Rtn!E165:E224)),CORREL(ETL_Rtn!$C165:$C224,ETL_Rtn!E165:E224),"")</f>
        <v/>
      </c>
      <c r="L214" s="85" t="str">
        <f ca="1">IF(ISNUMBER(CORREL(ETL_Rtn!$C165:$C224,ETL_Rtn!F165:F224)),CORREL(ETL_Rtn!$C165:$C224,ETL_Rtn!F165:F224),"")</f>
        <v/>
      </c>
      <c r="M214" s="85" t="str">
        <f ca="1">IF(ISNUMBER(CORREL(ETL_Rtn!$C165:$C224,ETL_Rtn!G165:G224)),CORREL(ETL_Rtn!$C165:$C224,ETL_Rtn!G165:G224),"")</f>
        <v/>
      </c>
      <c r="N214" s="85" t="str">
        <f ca="1">IF(ISNUMBER(CORREL(ETL_Rtn!$C165:$C224,ETL_Rtn!H165:H224)),CORREL(ETL_Rtn!$C165:$C224,ETL_Rtn!H165:H224),"")</f>
        <v/>
      </c>
      <c r="O214" s="85" t="str">
        <f ca="1">IF(ISNUMBER(CORREL(ETL_Rtn!$C165:$C224,ETL_Rtn!I165:I224)),CORREL(ETL_Rtn!$C165:$C224,ETL_Rtn!I165:I224),"")</f>
        <v/>
      </c>
      <c r="P214" s="85" t="str">
        <f ca="1">IF(ISNUMBER(CORREL(ETL_Rtn!$C165:$C224,ETL_Rtn!J165:J224)),CORREL(ETL_Rtn!$C165:$C224,ETL_Rtn!J165:J224),"")</f>
        <v/>
      </c>
      <c r="Q214" s="85" t="str">
        <f ca="1">IF(ISNUMBER(CORREL(ETL_Rtn!$C165:$C224,ETL_Rtn!K165:K224)),CORREL(ETL_Rtn!$C165:$C224,ETL_Rtn!K165:K224),"")</f>
        <v/>
      </c>
      <c r="R214" s="85" t="str">
        <f ca="1">IF(ISNUMBER(CORREL(ETL_Rtn!$C165:$C224,ETL_Rtn!L165:L224)),CORREL(ETL_Rtn!$C165:$C224,ETL_Rtn!L165:L224),"")</f>
        <v/>
      </c>
      <c r="S214" s="85" t="str">
        <f ca="1">IF(ISNUMBER(CORREL(ETL_Rtn!$C165:$C224,ETL_Rtn!M165:M224)),CORREL(ETL_Rtn!$C165:$C224,ETL_Rtn!M165:M224),"")</f>
        <v/>
      </c>
      <c r="T214" s="85" t="str">
        <f ca="1">IF(ISNUMBER(CORREL(ETL_Rtn!$C165:$C224,ETL_Rtn!N165:N224)),CORREL(ETL_Rtn!$C165:$C224,ETL_Rtn!N165:N224),"")</f>
        <v/>
      </c>
      <c r="U214" s="85" t="str">
        <f ca="1">IF(ISNUMBER(CORREL(ETL_Rtn!$C165:$C224,ETL_Rtn!O165:O224)),CORREL(ETL_Rtn!$C165:$C224,ETL_Rtn!O165:O224),"")</f>
        <v/>
      </c>
      <c r="V214" s="85" t="str">
        <f ca="1">IF(ISNUMBER(CORREL(ETL_Rtn!$C165:$C224,ETL_Rtn!P165:P224)),CORREL(ETL_Rtn!$C165:$C224,ETL_Rtn!P165:P224),"")</f>
        <v/>
      </c>
      <c r="W214" s="85" t="str">
        <f ca="1">IF(ISNUMBER(CORREL(ETL_Rtn!$C165:$C224,ETL_Rtn!Q165:Q224)),CORREL(ETL_Rtn!$C165:$C224,ETL_Rtn!Q165:Q224),"")</f>
        <v/>
      </c>
      <c r="X214" s="85" t="str">
        <f ca="1">IF(ISNUMBER(CORREL(ETL_Rtn!$C165:$C224,ETL_Rtn!R165:R224)),CORREL(ETL_Rtn!$C165:$C224,ETL_Rtn!R165:R224),"")</f>
        <v/>
      </c>
      <c r="Y214" s="85" t="str">
        <f ca="1">IF(ISNUMBER(CORREL(ETL_Rtn!$C165:$C224,ETL_Rtn!S165:S224)),CORREL(ETL_Rtn!$C165:$C224,ETL_Rtn!S165:S224),"")</f>
        <v/>
      </c>
      <c r="Z214" s="85" t="str">
        <f ca="1">IF(ISNUMBER(CORREL(ETL_Rtn!$C165:$C224,ETL_Rtn!T165:T224)),CORREL(ETL_Rtn!$C165:$C224,ETL_Rtn!T165:T224),"")</f>
        <v/>
      </c>
      <c r="AA214" s="85" t="str">
        <f ca="1">IF(ISNUMBER(CORREL(ETL_Rtn!$C165:$C224,ETL_Rtn!U165:U224)),CORREL(ETL_Rtn!$C165:$C224,ETL_Rtn!U165:U224),"")</f>
        <v/>
      </c>
      <c r="AB214" s="85" t="str">
        <f ca="1">IF(ISNUMBER(CORREL(ETL_Rtn!$C165:$C224,ETL_Rtn!V165:V224)),CORREL(ETL_Rtn!$C165:$C224,ETL_Rtn!V165:V224),"")</f>
        <v/>
      </c>
      <c r="AC214" s="85" t="str">
        <f ca="1">IF(ISNUMBER(CORREL(ETL_Rtn!$C165:$C224,ETL_Rtn!W165:W224)),CORREL(ETL_Rtn!$C165:$C224,ETL_Rtn!W165:W224),"")</f>
        <v/>
      </c>
      <c r="AD214" s="85" t="str">
        <f ca="1">IF(ISNUMBER(CORREL(ETL_Rtn!$C165:$C224,ETL_Rtn!X165:X224)),CORREL(ETL_Rtn!$C165:$C224,ETL_Rtn!X165:X224),"")</f>
        <v/>
      </c>
      <c r="AE214" s="85" t="str">
        <f ca="1">IF(ISNUMBER(CORREL(ETL_Rtn!$C165:$C224,ETL_Rtn!Y165:Y224)),CORREL(ETL_Rtn!$C165:$C224,ETL_Rtn!Y165:Y224),"")</f>
        <v/>
      </c>
      <c r="AF214" s="85" t="str">
        <f ca="1">IF(ISNUMBER(CORREL(ETL_Rtn!$C165:$C224,ETL_Rtn!Z165:Z224)),CORREL(ETL_Rtn!$C165:$C224,ETL_Rtn!Z165:Z224),"")</f>
        <v/>
      </c>
      <c r="AG214" s="85" t="str">
        <f ca="1">IF(ISNUMBER(CORREL(ETL_Rtn!$C165:$C224,ETL_Rtn!AA165:AA224)),CORREL(ETL_Rtn!$C165:$C224,ETL_Rtn!AA165:AA224),"")</f>
        <v/>
      </c>
      <c r="AH214" s="85" t="str">
        <f ca="1">IF(ISNUMBER(CORREL(ETL_Rtn!$C165:$C224,ETL_Rtn!AB165:AB224)),CORREL(ETL_Rtn!$C165:$C224,ETL_Rtn!AB165:AB224),"")</f>
        <v/>
      </c>
      <c r="AI214" s="85" t="str">
        <f ca="1">IF(ISNUMBER(CORREL(ETL_Rtn!$C165:$C224,ETL_Rtn!AC165:AC224)),CORREL(ETL_Rtn!$C165:$C224,ETL_Rtn!AC165:AC224),"")</f>
        <v/>
      </c>
      <c r="AJ214" s="85" t="str">
        <f ca="1">IF(ISNUMBER(CORREL(ETL_Rtn!$C165:$C224,ETL_Rtn!AD165:AD224)),CORREL(ETL_Rtn!$C165:$C224,ETL_Rtn!AD165:AD224),"")</f>
        <v/>
      </c>
      <c r="AK214" s="85" t="str">
        <f ca="1">IF(ISNUMBER(CORREL(ETL_Rtn!$C165:$C224,ETL_Rtn!AE165:AE224)),CORREL(ETL_Rtn!$C165:$C224,ETL_Rtn!AE165:AE224),"")</f>
        <v/>
      </c>
      <c r="AL214" s="85" t="str">
        <f ca="1">IF(ISNUMBER(CORREL(ETL_Rtn!$C165:$C224,ETL_Rtn!AF165:AF224)),CORREL(ETL_Rtn!$C165:$C224,ETL_Rtn!AF165:AF224),"")</f>
        <v/>
      </c>
      <c r="AM214" s="85" t="str">
        <f ca="1">IF(ISNUMBER(CORREL(ETL_Rtn!$C165:$C224,ETL_Rtn!AG165:AG224)),CORREL(ETL_Rtn!$C165:$C224,ETL_Rtn!AG165:AG224),"")</f>
        <v/>
      </c>
      <c r="AN214" s="85" t="str">
        <f ca="1">IF(ISNUMBER(CORREL(ETL_Rtn!$C165:$C224,ETL_Rtn!AH165:AH224)),CORREL(ETL_Rtn!$C165:$C224,ETL_Rtn!AH165:AH224),"")</f>
        <v/>
      </c>
      <c r="AO214" s="85" t="str">
        <f ca="1">IF(ISNUMBER(CORREL(ETL_Rtn!$C165:$C224,ETL_Rtn!AI165:AI224)),CORREL(ETL_Rtn!$C165:$C224,ETL_Rtn!AI165:AI224),"")</f>
        <v/>
      </c>
      <c r="AP214" s="85" t="str">
        <f ca="1">IF(ISNUMBER(CORREL(ETL_Rtn!$C165:$C224,ETL_Rtn!AJ165:AJ224)),CORREL(ETL_Rtn!$C165:$C224,ETL_Rtn!AJ165:AJ224),"")</f>
        <v/>
      </c>
      <c r="AQ214" s="85" t="str">
        <f ca="1">IF(ISNUMBER(CORREL(ETL_Rtn!$C165:$C224,ETL_Rtn!AK165:AK224)),CORREL(ETL_Rtn!$C165:$C224,ETL_Rtn!AK165:AK224),"")</f>
        <v/>
      </c>
      <c r="AR214" s="85" t="str">
        <f ca="1">IF(ISNUMBER(CORREL(ETL_Rtn!$C165:$C224,ETL_Rtn!AL165:AL224)),CORREL(ETL_Rtn!$C165:$C224,ETL_Rtn!AL165:AL224),"")</f>
        <v/>
      </c>
      <c r="AS214" s="85" t="str">
        <f ca="1">IF(ISNUMBER(CORREL(ETL_Rtn!$C165:$C224,ETL_Rtn!AM165:AM224)),CORREL(ETL_Rtn!$C165:$C224,ETL_Rtn!AM165:AM224),"")</f>
        <v/>
      </c>
      <c r="AT214" s="85" t="str">
        <f ca="1">IF(ISNUMBER(CORREL(ETL_Rtn!$C165:$C224,ETL_Rtn!AN165:AN224)),CORREL(ETL_Rtn!$C165:$C224,ETL_Rtn!AN165:AN224),"")</f>
        <v/>
      </c>
      <c r="AU214" s="85" t="str">
        <f ca="1">IF(ISNUMBER(CORREL(ETL_Rtn!$C165:$C224,ETL_Rtn!AO165:AO224)),CORREL(ETL_Rtn!$C165:$C224,ETL_Rtn!AO165:AO224),"")</f>
        <v/>
      </c>
      <c r="AV214" s="85" t="str">
        <f ca="1">IF(ISNUMBER(CORREL(ETL_Rtn!$C165:$C224,ETL_Rtn!AP165:AP224)),CORREL(ETL_Rtn!$C165:$C224,ETL_Rtn!AP165:AP224),"")</f>
        <v/>
      </c>
      <c r="AW214" s="85" t="str">
        <f ca="1">IF(ISNUMBER(CORREL(ETL_Rtn!$C165:$C224,ETL_Rtn!AQ165:AQ224)),CORREL(ETL_Rtn!$C165:$C224,ETL_Rtn!AQ165:AQ224),"")</f>
        <v/>
      </c>
      <c r="AX214" s="85" t="str">
        <f ca="1">IF(ISNUMBER(CORREL(ETL_Rtn!$C165:$C224,ETL_Rtn!AR165:AR224)),CORREL(ETL_Rtn!$C165:$C224,ETL_Rtn!AR165:AR224),"")</f>
        <v/>
      </c>
      <c r="AY214" s="85" t="str">
        <f ca="1">IF(ISNUMBER(CORREL(ETL_Rtn!$C165:$C224,ETL_Rtn!AS165:AS224)),CORREL(ETL_Rtn!$C165:$C224,ETL_Rtn!AS165:AS224),"")</f>
        <v/>
      </c>
      <c r="AZ214" s="85" t="str">
        <f ca="1">IF(ISNUMBER(CORREL(ETL_Rtn!$C165:$C224,ETL_Rtn!AT165:AT224)),CORREL(ETL_Rtn!$C165:$C224,ETL_Rtn!AT165:AT224),"")</f>
        <v/>
      </c>
      <c r="BA214" s="85" t="str">
        <f ca="1">IF(ISNUMBER(CORREL(ETL_Rtn!$C165:$C224,ETL_Rtn!AU165:AU224)),CORREL(ETL_Rtn!$C165:$C224,ETL_Rtn!AU165:AU224),"")</f>
        <v/>
      </c>
      <c r="BB214" s="85" t="str">
        <f ca="1">IF(ISNUMBER(CORREL(ETL_Rtn!$C165:$C224,ETL_Rtn!AV165:AV224)),CORREL(ETL_Rtn!$C165:$C224,ETL_Rtn!AV165:AV224),"")</f>
        <v/>
      </c>
      <c r="BC214" s="85" t="str">
        <f ca="1">IF(ISNUMBER(CORREL(ETL_Rtn!$C165:$C224,ETL_Rtn!AW165:AW224)),CORREL(ETL_Rtn!$C165:$C224,ETL_Rtn!AW165:AW224),"")</f>
        <v/>
      </c>
      <c r="BD214" s="85" t="str">
        <f ca="1">IF(ISNUMBER(CORREL(ETL_Rtn!$C165:$C224,ETL_Rtn!AX165:AX224)),CORREL(ETL_Rtn!$C165:$C224,ETL_Rtn!AX165:AX224),"")</f>
        <v/>
      </c>
      <c r="BE214" s="85" t="str">
        <f ca="1">IF(ISNUMBER(CORREL(ETL_Rtn!$C165:$C224,ETL_Rtn!AY165:AY224)),CORREL(ETL_Rtn!$C165:$C224,ETL_Rtn!AY165:AY224),"")</f>
        <v/>
      </c>
      <c r="BF214" s="85" t="str">
        <f ca="1">IF(ISNUMBER(CORREL(ETL_Rtn!$C165:$C224,ETL_Rtn!AZ165:AZ224)),CORREL(ETL_Rtn!$C165:$C224,ETL_Rtn!AZ165:AZ224),"")</f>
        <v/>
      </c>
      <c r="BG214" s="85" t="str">
        <f ca="1">IF(ISNUMBER(CORREL(ETL_Rtn!$C165:$C224,ETL_Rtn!BA165:BA224)),CORREL(ETL_Rtn!$C165:$C224,ETL_Rtn!BA165:BA224),"")</f>
        <v/>
      </c>
      <c r="BH214" s="85" t="str">
        <f ca="1">IF(ISNUMBER(CORREL(ETL_Rtn!$C165:$C224,ETL_Rtn!BB165:BB224)),CORREL(ETL_Rtn!$C165:$C224,ETL_Rtn!BB165:BB224),"")</f>
        <v/>
      </c>
      <c r="BI214" s="85" t="str">
        <f ca="1">IF(ISNUMBER(CORREL(ETL_Rtn!$C165:$C224,ETL_Rtn!BC165:BC224)),CORREL(ETL_Rtn!$C165:$C224,ETL_Rtn!BC165:BC224),"")</f>
        <v/>
      </c>
      <c r="BJ214" s="85" t="str">
        <f ca="1">IF(ISNUMBER(CORREL(ETL_Rtn!$C165:$C224,ETL_Rtn!BD165:BD224)),CORREL(ETL_Rtn!$C165:$C224,ETL_Rtn!BD165:BD224),"")</f>
        <v/>
      </c>
      <c r="BK214" s="85" t="str">
        <f ca="1">IF(ISNUMBER(CORREL(ETL_Rtn!$C165:$C224,ETL_Rtn!BE165:BE224)),CORREL(ETL_Rtn!$C165:$C224,ETL_Rtn!BE165:BE224),"")</f>
        <v/>
      </c>
      <c r="BL214" s="85" t="str">
        <f ca="1">IF(ISNUMBER(CORREL(ETL_Rtn!$C165:$C224,ETL_Rtn!BF165:BF224)),CORREL(ETL_Rtn!$C165:$C224,ETL_Rtn!BF165:BF224),"")</f>
        <v/>
      </c>
      <c r="BM214" s="85" t="str">
        <f ca="1">IF(ISNUMBER(CORREL(ETL_Rtn!$C165:$C224,ETL_Rtn!BG165:BG224)),CORREL(ETL_Rtn!$C165:$C224,ETL_Rtn!BG165:BG224),"")</f>
        <v/>
      </c>
      <c r="BN214" s="85" t="str">
        <f ca="1">IF(ISNUMBER(CORREL(ETL_Rtn!$C165:$C224,ETL_Rtn!BH165:BH224)),CORREL(ETL_Rtn!$C165:$C224,ETL_Rtn!BH165:BH224),"")</f>
        <v/>
      </c>
      <c r="BO214" s="85" t="str">
        <f ca="1">IF(ISNUMBER(CORREL(ETL_Rtn!$C165:$C224,ETL_Rtn!BI165:BI224)),CORREL(ETL_Rtn!$C165:$C224,ETL_Rtn!BI165:BI224),"")</f>
        <v/>
      </c>
      <c r="BP214" s="85" t="str">
        <f ca="1">IF(ISNUMBER(CORREL(ETL_Rtn!$C165:$C224,ETL_Rtn!BJ165:BJ224)),CORREL(ETL_Rtn!$C165:$C224,ETL_Rtn!BJ165:BJ224),"")</f>
        <v/>
      </c>
      <c r="BQ214" s="85" t="str">
        <f ca="1">IF(ISNUMBER(CORREL(ETL_Rtn!$C165:$C224,ETL_Rtn!BK165:BK224)),CORREL(ETL_Rtn!$C165:$C224,ETL_Rtn!BK165:BK224),"")</f>
        <v/>
      </c>
      <c r="BR214" s="85" t="str">
        <f ca="1">IF(ISNUMBER(CORREL(ETL_Rtn!$C165:$C224,ETL_Rtn!BL165:BL224)),CORREL(ETL_Rtn!$C165:$C224,ETL_Rtn!BL165:BL224),"")</f>
        <v/>
      </c>
      <c r="BS214" s="85" t="str">
        <f ca="1">IF(ISNUMBER(CORREL(ETL_Rtn!$C165:$C224,ETL_Rtn!BM165:BM224)),CORREL(ETL_Rtn!$C165:$C224,ETL_Rtn!BM165:BM224),"")</f>
        <v/>
      </c>
      <c r="BT214" s="85" t="str">
        <f ca="1">IF(ISNUMBER(CORREL(ETL_Rtn!$C165:$C224,ETL_Rtn!BN165:BN224)),CORREL(ETL_Rtn!$C165:$C224,ETL_Rtn!BN165:BN224),"")</f>
        <v/>
      </c>
      <c r="BU214" s="85" t="str">
        <f ca="1">IF(ISNUMBER(CORREL(ETL_Rtn!$C165:$C224,ETL_Rtn!BO165:BO224)),CORREL(ETL_Rtn!$C165:$C224,ETL_Rtn!BO165:BO224),"")</f>
        <v/>
      </c>
      <c r="BV214" s="85" t="str">
        <f ca="1">IF(ISNUMBER(CORREL(ETL_Rtn!$C165:$C224,ETL_Rtn!BP165:BP224)),CORREL(ETL_Rtn!$C165:$C224,ETL_Rtn!BP165:BP224),"")</f>
        <v/>
      </c>
      <c r="BW214" s="85" t="str">
        <f ca="1">IF(ISNUMBER(CORREL(ETL_Rtn!$C165:$C224,ETL_Rtn!BQ165:BQ224)),CORREL(ETL_Rtn!$C165:$C224,ETL_Rtn!BQ165:BQ224),"")</f>
        <v/>
      </c>
      <c r="BY214" s="85" t="str">
        <f ca="1">VLOOKUP($E214,ETL_Price!$B$5:$CB$187,Main!BY$51,0)</f>
        <v/>
      </c>
      <c r="BZ214" s="85" t="str">
        <f ca="1">VLOOKUP($E214,ETL_Price!$B$5:$CB$187,Main!BZ$51,0)</f>
        <v/>
      </c>
      <c r="CA214" s="85" t="str">
        <f ca="1">VLOOKUP($E214,ETL_Price!$B$5:$CB$187,Main!CA$51,0)</f>
        <v/>
      </c>
      <c r="CB214" s="85" t="str">
        <f ca="1">VLOOKUP($E214,ETL_Price!$B$5:$CB$187,Main!CB$51,0)</f>
        <v/>
      </c>
      <c r="CC214" s="85" t="str">
        <f ca="1">VLOOKUP($E214,ETL_Price!$B$5:$CB$187,Main!CC$51,0)</f>
        <v/>
      </c>
      <c r="CD214" s="85" t="str">
        <f ca="1">VLOOKUP($E214,ETL_Price!$B$5:$CB$187,Main!CD$51,0)</f>
        <v/>
      </c>
      <c r="CE214" s="85" t="str">
        <f ca="1">VLOOKUP($E214,ETL_Price!$B$5:$CB$187,Main!CE$51,0)</f>
        <v/>
      </c>
      <c r="CF214" s="85" t="str">
        <f ca="1">VLOOKUP($E214,ETL_Price!$B$5:$CB$187,Main!CF$51,0)</f>
        <v/>
      </c>
      <c r="CG214" s="85" t="str">
        <f ca="1">VLOOKUP($E214,ETL_Price!$B$5:$CB$187,Main!CG$51,0)</f>
        <v/>
      </c>
      <c r="CH214" s="85" t="str">
        <f ca="1">VLOOKUP($E214,ETL_Price!$B$5:$CB$187,Main!CH$51,0)</f>
        <v/>
      </c>
      <c r="CI214" s="85" t="str">
        <f ca="1">VLOOKUP($E214,ETL_Price!$B$5:$CB$187,Main!CI$51,0)</f>
        <v/>
      </c>
      <c r="CJ214" s="85" t="str">
        <f ca="1">VLOOKUP($E214,ETL_Price!$B$5:$CB$187,Main!CJ$51,0)</f>
        <v/>
      </c>
      <c r="CK214" s="85" t="str">
        <f ca="1">VLOOKUP($E214,ETL_Price!$B$5:$CB$187,Main!CK$51,0)</f>
        <v/>
      </c>
      <c r="CL214" s="85" t="str">
        <f ca="1">VLOOKUP($E214,ETL_Price!$B$5:$CB$187,Main!CL$51,0)</f>
        <v/>
      </c>
      <c r="CM214" s="85" t="str">
        <f ca="1">VLOOKUP($E214,ETL_Price!$B$5:$CB$187,Main!CM$51,0)</f>
        <v/>
      </c>
      <c r="CN214" s="85" t="str">
        <f ca="1">VLOOKUP($E214,ETL_Price!$B$5:$CB$187,Main!CN$51,0)</f>
        <v/>
      </c>
      <c r="CO214" s="85" t="str">
        <f ca="1">VLOOKUP($E214,ETL_Price!$B$5:$CB$187,Main!CO$51,0)</f>
        <v/>
      </c>
      <c r="CP214" s="85" t="str">
        <f ca="1">VLOOKUP($E214,ETL_Price!$B$5:$CB$187,Main!CP$51,0)</f>
        <v/>
      </c>
      <c r="CQ214" s="85" t="str">
        <f ca="1">VLOOKUP($E214,ETL_Price!$B$5:$CB$187,Main!CQ$51,0)</f>
        <v/>
      </c>
      <c r="CR214" s="85" t="str">
        <f ca="1">VLOOKUP($E214,ETL_Price!$B$5:$CB$187,Main!CR$51,0)</f>
        <v/>
      </c>
      <c r="CS214" s="85" t="str">
        <f ca="1">VLOOKUP($E214,ETL_Price!$B$5:$CB$187,Main!CS$51,0)</f>
        <v/>
      </c>
      <c r="CT214" s="85" t="str">
        <f ca="1">VLOOKUP($E214,ETL_Price!$B$5:$CB$187,Main!CT$51,0)</f>
        <v/>
      </c>
      <c r="CU214" s="85" t="str">
        <f ca="1">VLOOKUP($E214,ETL_Price!$B$5:$CB$187,Main!CU$51,0)</f>
        <v/>
      </c>
      <c r="CV214" s="85" t="str">
        <f ca="1">VLOOKUP($E214,ETL_Price!$B$5:$CB$187,Main!CV$51,0)</f>
        <v/>
      </c>
      <c r="CW214" s="85" t="str">
        <f ca="1">VLOOKUP($E214,ETL_Price!$B$5:$CB$187,Main!CW$51,0)</f>
        <v/>
      </c>
      <c r="CX214" s="85" t="str">
        <f ca="1">VLOOKUP($E214,ETL_Price!$B$5:$CB$187,Main!CX$51,0)</f>
        <v/>
      </c>
      <c r="CY214" s="85" t="str">
        <f ca="1">VLOOKUP($E214,ETL_Price!$B$5:$CB$187,Main!CY$51,0)</f>
        <v/>
      </c>
      <c r="CZ214" s="85" t="str">
        <f ca="1">VLOOKUP($E214,ETL_Price!$B$5:$CB$187,Main!CZ$51,0)</f>
        <v/>
      </c>
      <c r="DA214" s="85" t="str">
        <f ca="1">VLOOKUP($E214,ETL_Price!$B$5:$CB$187,Main!DA$51,0)</f>
        <v/>
      </c>
      <c r="DB214" s="85" t="str">
        <f ca="1">VLOOKUP($E214,ETL_Price!$B$5:$CB$187,Main!DB$51,0)</f>
        <v/>
      </c>
      <c r="DC214" s="85" t="str">
        <f ca="1">VLOOKUP($E214,ETL_Price!$B$5:$CB$187,Main!DC$51,0)</f>
        <v/>
      </c>
      <c r="DD214" s="85" t="str">
        <f ca="1">VLOOKUP($E214,ETL_Price!$B$5:$CB$187,Main!DD$51,0)</f>
        <v/>
      </c>
      <c r="DE214" s="85" t="str">
        <f ca="1">VLOOKUP($E214,ETL_Price!$B$5:$CB$187,Main!DE$51,0)</f>
        <v/>
      </c>
      <c r="DF214" s="85" t="str">
        <f ca="1">VLOOKUP($E214,ETL_Price!$B$5:$CB$187,Main!DF$51,0)</f>
        <v/>
      </c>
      <c r="DG214" s="85" t="str">
        <f ca="1">VLOOKUP($E214,ETL_Price!$B$5:$CB$187,Main!DG$51,0)</f>
        <v/>
      </c>
      <c r="DH214" s="85" t="str">
        <f ca="1">VLOOKUP($E214,ETL_Price!$B$5:$CB$187,Main!DH$51,0)</f>
        <v/>
      </c>
      <c r="DI214" s="85" t="str">
        <f ca="1">VLOOKUP($E214,ETL_Price!$B$5:$CB$187,Main!DI$51,0)</f>
        <v/>
      </c>
      <c r="DJ214" s="85" t="str">
        <f ca="1">VLOOKUP($E214,ETL_Price!$B$5:$CB$187,Main!DJ$51,0)</f>
        <v/>
      </c>
      <c r="DK214" s="85" t="str">
        <f ca="1">VLOOKUP($E214,ETL_Price!$B$5:$CB$187,Main!DK$51,0)</f>
        <v/>
      </c>
      <c r="DL214" s="85" t="str">
        <f ca="1">VLOOKUP($E214,ETL_Price!$B$5:$CB$187,Main!DL$51,0)</f>
        <v/>
      </c>
      <c r="DM214" s="85" t="str">
        <f ca="1">VLOOKUP($E214,ETL_Price!$B$5:$CB$187,Main!DM$51,0)</f>
        <v/>
      </c>
      <c r="DN214" s="85" t="str">
        <f ca="1">VLOOKUP($E214,ETL_Price!$B$5:$CB$187,Main!DN$51,0)</f>
        <v/>
      </c>
      <c r="DO214" s="85" t="str">
        <f ca="1">VLOOKUP($E214,ETL_Price!$B$5:$CB$187,Main!DO$51,0)</f>
        <v/>
      </c>
      <c r="DP214" s="85" t="str">
        <f ca="1">VLOOKUP($E214,ETL_Price!$B$5:$CB$187,Main!DP$51,0)</f>
        <v/>
      </c>
      <c r="DQ214" s="85" t="str">
        <f ca="1">VLOOKUP($E214,ETL_Price!$B$5:$CB$187,Main!DQ$51,0)</f>
        <v/>
      </c>
      <c r="DR214" s="85" t="str">
        <f ca="1">VLOOKUP($E214,ETL_Price!$B$5:$CB$187,Main!DR$51,0)</f>
        <v/>
      </c>
      <c r="DS214" s="85" t="str">
        <f ca="1">VLOOKUP($E214,ETL_Price!$B$5:$CB$187,Main!DS$51,0)</f>
        <v/>
      </c>
      <c r="DT214" s="85" t="str">
        <f ca="1">VLOOKUP($E214,ETL_Price!$B$5:$CB$187,Main!DT$51,0)</f>
        <v/>
      </c>
      <c r="DU214" s="85" t="str">
        <f ca="1">VLOOKUP($E214,ETL_Price!$B$5:$CB$187,Main!DU$51,0)</f>
        <v/>
      </c>
      <c r="DV214" s="85" t="str">
        <f ca="1">VLOOKUP($E214,ETL_Price!$B$5:$CB$187,Main!DV$51,0)</f>
        <v/>
      </c>
      <c r="DW214" s="85" t="str">
        <f ca="1">VLOOKUP($E214,ETL_Price!$B$5:$CB$187,Main!DW$51,0)</f>
        <v/>
      </c>
      <c r="DX214" s="85" t="str">
        <f ca="1">VLOOKUP($E214,ETL_Price!$B$5:$CB$187,Main!DX$51,0)</f>
        <v/>
      </c>
      <c r="DY214" s="85" t="str">
        <f ca="1">VLOOKUP($E214,ETL_Price!$B$5:$CB$187,Main!DY$51,0)</f>
        <v/>
      </c>
      <c r="DZ214" s="85" t="str">
        <f ca="1">VLOOKUP($E214,ETL_Price!$B$5:$CB$187,Main!DZ$51,0)</f>
        <v/>
      </c>
      <c r="EA214" s="85" t="str">
        <f ca="1">VLOOKUP($E214,ETL_Price!$B$5:$CB$187,Main!EA$51,0)</f>
        <v/>
      </c>
      <c r="EB214" s="85" t="str">
        <f ca="1">VLOOKUP($E214,ETL_Price!$B$5:$CB$187,Main!EB$51,0)</f>
        <v/>
      </c>
      <c r="EC214" s="85" t="str">
        <f ca="1">VLOOKUP($E214,ETL_Price!$B$5:$CB$187,Main!EC$51,0)</f>
        <v/>
      </c>
      <c r="ED214" s="85" t="str">
        <f ca="1">VLOOKUP($E214,ETL_Price!$B$5:$CB$187,Main!ED$51,0)</f>
        <v/>
      </c>
      <c r="EE214" s="85" t="str">
        <f ca="1">VLOOKUP($E214,ETL_Price!$B$5:$CB$187,Main!EE$51,0)</f>
        <v/>
      </c>
      <c r="EF214" s="85" t="str">
        <f ca="1">VLOOKUP($E214,ETL_Price!$B$5:$CB$187,Main!EF$51,0)</f>
        <v/>
      </c>
      <c r="EG214" s="85" t="str">
        <f ca="1">VLOOKUP($E214,ETL_Price!$B$5:$CB$187,Main!EG$51,0)</f>
        <v/>
      </c>
      <c r="EH214" s="85" t="str">
        <f ca="1">VLOOKUP($E214,ETL_Price!$B$5:$CB$187,Main!EH$51,0)</f>
        <v/>
      </c>
      <c r="EI214" s="85" t="str">
        <f ca="1">VLOOKUP($E214,ETL_Price!$B$5:$CB$187,Main!EI$51,0)</f>
        <v/>
      </c>
      <c r="EJ214" s="85" t="str">
        <f ca="1">VLOOKUP($E214,ETL_Price!$B$5:$CB$187,Main!EJ$51,0)</f>
        <v/>
      </c>
      <c r="EK214" s="85" t="str">
        <f ca="1">VLOOKUP($E214,ETL_Price!$B$5:$CB$187,Main!EK$51,0)</f>
        <v/>
      </c>
    </row>
    <row r="215" spans="5:141">
      <c r="E215" s="119" t="str">
        <f>IF(ISNUMBER(Equities!$C167),Equities!B167,"")</f>
        <v/>
      </c>
      <c r="F215" s="120" t="str">
        <f ca="1">IF(ISNUMBER(OFFSET(INDIRECT($F$50),Main!$D215,1)),OFFSET(INDIRECT($F$50),Main!$D215,1)/100,"")</f>
        <v/>
      </c>
      <c r="G215" s="120" t="str">
        <f ca="1">IF(ISNUMBER(VLOOKUP($E215,ETL_Price!$B$5:$DV$187,G$50,0)),VLOOKUP($E215,ETL_Price!$B$5:$DV$187,G$50,0)/100,"")</f>
        <v/>
      </c>
      <c r="H215" s="120" t="str">
        <f ca="1">IF(ISNUMBER(VLOOKUP($E215,ETL_Price!$B$5:$DV$187,H$50,0)),VLOOKUP($E215,ETL_Price!$B$5:$DV$187,H$50,0)/100,"")</f>
        <v/>
      </c>
      <c r="I215" s="120" t="str">
        <f ca="1">IF(ISNUMBER(VLOOKUP($E215,ETL_Price!$B$5:$DV$187,I$50,0)),VLOOKUP($E215,ETL_Price!$B$5:$DV$187,I$50,0)/100,"")</f>
        <v/>
      </c>
      <c r="K215" s="85" t="str">
        <f ca="1">IF(ISNUMBER(CORREL(ETL_Rtn!$C166:$C225,ETL_Rtn!E166:E225)),CORREL(ETL_Rtn!$C166:$C225,ETL_Rtn!E166:E225),"")</f>
        <v/>
      </c>
      <c r="L215" s="85" t="str">
        <f ca="1">IF(ISNUMBER(CORREL(ETL_Rtn!$C166:$C225,ETL_Rtn!F166:F225)),CORREL(ETL_Rtn!$C166:$C225,ETL_Rtn!F166:F225),"")</f>
        <v/>
      </c>
      <c r="M215" s="85" t="str">
        <f ca="1">IF(ISNUMBER(CORREL(ETL_Rtn!$C166:$C225,ETL_Rtn!G166:G225)),CORREL(ETL_Rtn!$C166:$C225,ETL_Rtn!G166:G225),"")</f>
        <v/>
      </c>
      <c r="N215" s="85" t="str">
        <f ca="1">IF(ISNUMBER(CORREL(ETL_Rtn!$C166:$C225,ETL_Rtn!H166:H225)),CORREL(ETL_Rtn!$C166:$C225,ETL_Rtn!H166:H225),"")</f>
        <v/>
      </c>
      <c r="O215" s="85" t="str">
        <f ca="1">IF(ISNUMBER(CORREL(ETL_Rtn!$C166:$C225,ETL_Rtn!I166:I225)),CORREL(ETL_Rtn!$C166:$C225,ETL_Rtn!I166:I225),"")</f>
        <v/>
      </c>
      <c r="P215" s="85" t="str">
        <f ca="1">IF(ISNUMBER(CORREL(ETL_Rtn!$C166:$C225,ETL_Rtn!J166:J225)),CORREL(ETL_Rtn!$C166:$C225,ETL_Rtn!J166:J225),"")</f>
        <v/>
      </c>
      <c r="Q215" s="85" t="str">
        <f ca="1">IF(ISNUMBER(CORREL(ETL_Rtn!$C166:$C225,ETL_Rtn!K166:K225)),CORREL(ETL_Rtn!$C166:$C225,ETL_Rtn!K166:K225),"")</f>
        <v/>
      </c>
      <c r="R215" s="85" t="str">
        <f ca="1">IF(ISNUMBER(CORREL(ETL_Rtn!$C166:$C225,ETL_Rtn!L166:L225)),CORREL(ETL_Rtn!$C166:$C225,ETL_Rtn!L166:L225),"")</f>
        <v/>
      </c>
      <c r="S215" s="85" t="str">
        <f ca="1">IF(ISNUMBER(CORREL(ETL_Rtn!$C166:$C225,ETL_Rtn!M166:M225)),CORREL(ETL_Rtn!$C166:$C225,ETL_Rtn!M166:M225),"")</f>
        <v/>
      </c>
      <c r="T215" s="85" t="str">
        <f ca="1">IF(ISNUMBER(CORREL(ETL_Rtn!$C166:$C225,ETL_Rtn!N166:N225)),CORREL(ETL_Rtn!$C166:$C225,ETL_Rtn!N166:N225),"")</f>
        <v/>
      </c>
      <c r="U215" s="85" t="str">
        <f ca="1">IF(ISNUMBER(CORREL(ETL_Rtn!$C166:$C225,ETL_Rtn!O166:O225)),CORREL(ETL_Rtn!$C166:$C225,ETL_Rtn!O166:O225),"")</f>
        <v/>
      </c>
      <c r="V215" s="85" t="str">
        <f ca="1">IF(ISNUMBER(CORREL(ETL_Rtn!$C166:$C225,ETL_Rtn!P166:P225)),CORREL(ETL_Rtn!$C166:$C225,ETL_Rtn!P166:P225),"")</f>
        <v/>
      </c>
      <c r="W215" s="85" t="str">
        <f ca="1">IF(ISNUMBER(CORREL(ETL_Rtn!$C166:$C225,ETL_Rtn!Q166:Q225)),CORREL(ETL_Rtn!$C166:$C225,ETL_Rtn!Q166:Q225),"")</f>
        <v/>
      </c>
      <c r="X215" s="85" t="str">
        <f ca="1">IF(ISNUMBER(CORREL(ETL_Rtn!$C166:$C225,ETL_Rtn!R166:R225)),CORREL(ETL_Rtn!$C166:$C225,ETL_Rtn!R166:R225),"")</f>
        <v/>
      </c>
      <c r="Y215" s="85" t="str">
        <f ca="1">IF(ISNUMBER(CORREL(ETL_Rtn!$C166:$C225,ETL_Rtn!S166:S225)),CORREL(ETL_Rtn!$C166:$C225,ETL_Rtn!S166:S225),"")</f>
        <v/>
      </c>
      <c r="Z215" s="85" t="str">
        <f ca="1">IF(ISNUMBER(CORREL(ETL_Rtn!$C166:$C225,ETL_Rtn!T166:T225)),CORREL(ETL_Rtn!$C166:$C225,ETL_Rtn!T166:T225),"")</f>
        <v/>
      </c>
      <c r="AA215" s="85" t="str">
        <f ca="1">IF(ISNUMBER(CORREL(ETL_Rtn!$C166:$C225,ETL_Rtn!U166:U225)),CORREL(ETL_Rtn!$C166:$C225,ETL_Rtn!U166:U225),"")</f>
        <v/>
      </c>
      <c r="AB215" s="85" t="str">
        <f ca="1">IF(ISNUMBER(CORREL(ETL_Rtn!$C166:$C225,ETL_Rtn!V166:V225)),CORREL(ETL_Rtn!$C166:$C225,ETL_Rtn!V166:V225),"")</f>
        <v/>
      </c>
      <c r="AC215" s="85" t="str">
        <f ca="1">IF(ISNUMBER(CORREL(ETL_Rtn!$C166:$C225,ETL_Rtn!W166:W225)),CORREL(ETL_Rtn!$C166:$C225,ETL_Rtn!W166:W225),"")</f>
        <v/>
      </c>
      <c r="AD215" s="85" t="str">
        <f ca="1">IF(ISNUMBER(CORREL(ETL_Rtn!$C166:$C225,ETL_Rtn!X166:X225)),CORREL(ETL_Rtn!$C166:$C225,ETL_Rtn!X166:X225),"")</f>
        <v/>
      </c>
      <c r="AE215" s="85" t="str">
        <f ca="1">IF(ISNUMBER(CORREL(ETL_Rtn!$C166:$C225,ETL_Rtn!Y166:Y225)),CORREL(ETL_Rtn!$C166:$C225,ETL_Rtn!Y166:Y225),"")</f>
        <v/>
      </c>
      <c r="AF215" s="85" t="str">
        <f ca="1">IF(ISNUMBER(CORREL(ETL_Rtn!$C166:$C225,ETL_Rtn!Z166:Z225)),CORREL(ETL_Rtn!$C166:$C225,ETL_Rtn!Z166:Z225),"")</f>
        <v/>
      </c>
      <c r="AG215" s="85" t="str">
        <f ca="1">IF(ISNUMBER(CORREL(ETL_Rtn!$C166:$C225,ETL_Rtn!AA166:AA225)),CORREL(ETL_Rtn!$C166:$C225,ETL_Rtn!AA166:AA225),"")</f>
        <v/>
      </c>
      <c r="AH215" s="85" t="str">
        <f ca="1">IF(ISNUMBER(CORREL(ETL_Rtn!$C166:$C225,ETL_Rtn!AB166:AB225)),CORREL(ETL_Rtn!$C166:$C225,ETL_Rtn!AB166:AB225),"")</f>
        <v/>
      </c>
      <c r="AI215" s="85" t="str">
        <f ca="1">IF(ISNUMBER(CORREL(ETL_Rtn!$C166:$C225,ETL_Rtn!AC166:AC225)),CORREL(ETL_Rtn!$C166:$C225,ETL_Rtn!AC166:AC225),"")</f>
        <v/>
      </c>
      <c r="AJ215" s="85" t="str">
        <f ca="1">IF(ISNUMBER(CORREL(ETL_Rtn!$C166:$C225,ETL_Rtn!AD166:AD225)),CORREL(ETL_Rtn!$C166:$C225,ETL_Rtn!AD166:AD225),"")</f>
        <v/>
      </c>
      <c r="AK215" s="85" t="str">
        <f ca="1">IF(ISNUMBER(CORREL(ETL_Rtn!$C166:$C225,ETL_Rtn!AE166:AE225)),CORREL(ETL_Rtn!$C166:$C225,ETL_Rtn!AE166:AE225),"")</f>
        <v/>
      </c>
      <c r="AL215" s="85" t="str">
        <f ca="1">IF(ISNUMBER(CORREL(ETL_Rtn!$C166:$C225,ETL_Rtn!AF166:AF225)),CORREL(ETL_Rtn!$C166:$C225,ETL_Rtn!AF166:AF225),"")</f>
        <v/>
      </c>
      <c r="AM215" s="85" t="str">
        <f ca="1">IF(ISNUMBER(CORREL(ETL_Rtn!$C166:$C225,ETL_Rtn!AG166:AG225)),CORREL(ETL_Rtn!$C166:$C225,ETL_Rtn!AG166:AG225),"")</f>
        <v/>
      </c>
      <c r="AN215" s="85" t="str">
        <f ca="1">IF(ISNUMBER(CORREL(ETL_Rtn!$C166:$C225,ETL_Rtn!AH166:AH225)),CORREL(ETL_Rtn!$C166:$C225,ETL_Rtn!AH166:AH225),"")</f>
        <v/>
      </c>
      <c r="AO215" s="85" t="str">
        <f ca="1">IF(ISNUMBER(CORREL(ETL_Rtn!$C166:$C225,ETL_Rtn!AI166:AI225)),CORREL(ETL_Rtn!$C166:$C225,ETL_Rtn!AI166:AI225),"")</f>
        <v/>
      </c>
      <c r="AP215" s="85" t="str">
        <f ca="1">IF(ISNUMBER(CORREL(ETL_Rtn!$C166:$C225,ETL_Rtn!AJ166:AJ225)),CORREL(ETL_Rtn!$C166:$C225,ETL_Rtn!AJ166:AJ225),"")</f>
        <v/>
      </c>
      <c r="AQ215" s="85" t="str">
        <f ca="1">IF(ISNUMBER(CORREL(ETL_Rtn!$C166:$C225,ETL_Rtn!AK166:AK225)),CORREL(ETL_Rtn!$C166:$C225,ETL_Rtn!AK166:AK225),"")</f>
        <v/>
      </c>
      <c r="AR215" s="85" t="str">
        <f ca="1">IF(ISNUMBER(CORREL(ETL_Rtn!$C166:$C225,ETL_Rtn!AL166:AL225)),CORREL(ETL_Rtn!$C166:$C225,ETL_Rtn!AL166:AL225),"")</f>
        <v/>
      </c>
      <c r="AS215" s="85" t="str">
        <f ca="1">IF(ISNUMBER(CORREL(ETL_Rtn!$C166:$C225,ETL_Rtn!AM166:AM225)),CORREL(ETL_Rtn!$C166:$C225,ETL_Rtn!AM166:AM225),"")</f>
        <v/>
      </c>
      <c r="AT215" s="85" t="str">
        <f ca="1">IF(ISNUMBER(CORREL(ETL_Rtn!$C166:$C225,ETL_Rtn!AN166:AN225)),CORREL(ETL_Rtn!$C166:$C225,ETL_Rtn!AN166:AN225),"")</f>
        <v/>
      </c>
      <c r="AU215" s="85" t="str">
        <f ca="1">IF(ISNUMBER(CORREL(ETL_Rtn!$C166:$C225,ETL_Rtn!AO166:AO225)),CORREL(ETL_Rtn!$C166:$C225,ETL_Rtn!AO166:AO225),"")</f>
        <v/>
      </c>
      <c r="AV215" s="85" t="str">
        <f ca="1">IF(ISNUMBER(CORREL(ETL_Rtn!$C166:$C225,ETL_Rtn!AP166:AP225)),CORREL(ETL_Rtn!$C166:$C225,ETL_Rtn!AP166:AP225),"")</f>
        <v/>
      </c>
      <c r="AW215" s="85" t="str">
        <f ca="1">IF(ISNUMBER(CORREL(ETL_Rtn!$C166:$C225,ETL_Rtn!AQ166:AQ225)),CORREL(ETL_Rtn!$C166:$C225,ETL_Rtn!AQ166:AQ225),"")</f>
        <v/>
      </c>
      <c r="AX215" s="85" t="str">
        <f ca="1">IF(ISNUMBER(CORREL(ETL_Rtn!$C166:$C225,ETL_Rtn!AR166:AR225)),CORREL(ETL_Rtn!$C166:$C225,ETL_Rtn!AR166:AR225),"")</f>
        <v/>
      </c>
      <c r="AY215" s="85" t="str">
        <f ca="1">IF(ISNUMBER(CORREL(ETL_Rtn!$C166:$C225,ETL_Rtn!AS166:AS225)),CORREL(ETL_Rtn!$C166:$C225,ETL_Rtn!AS166:AS225),"")</f>
        <v/>
      </c>
      <c r="AZ215" s="85" t="str">
        <f ca="1">IF(ISNUMBER(CORREL(ETL_Rtn!$C166:$C225,ETL_Rtn!AT166:AT225)),CORREL(ETL_Rtn!$C166:$C225,ETL_Rtn!AT166:AT225),"")</f>
        <v/>
      </c>
      <c r="BA215" s="85" t="str">
        <f ca="1">IF(ISNUMBER(CORREL(ETL_Rtn!$C166:$C225,ETL_Rtn!AU166:AU225)),CORREL(ETL_Rtn!$C166:$C225,ETL_Rtn!AU166:AU225),"")</f>
        <v/>
      </c>
      <c r="BB215" s="85" t="str">
        <f ca="1">IF(ISNUMBER(CORREL(ETL_Rtn!$C166:$C225,ETL_Rtn!AV166:AV225)),CORREL(ETL_Rtn!$C166:$C225,ETL_Rtn!AV166:AV225),"")</f>
        <v/>
      </c>
      <c r="BC215" s="85" t="str">
        <f ca="1">IF(ISNUMBER(CORREL(ETL_Rtn!$C166:$C225,ETL_Rtn!AW166:AW225)),CORREL(ETL_Rtn!$C166:$C225,ETL_Rtn!AW166:AW225),"")</f>
        <v/>
      </c>
      <c r="BD215" s="85" t="str">
        <f ca="1">IF(ISNUMBER(CORREL(ETL_Rtn!$C166:$C225,ETL_Rtn!AX166:AX225)),CORREL(ETL_Rtn!$C166:$C225,ETL_Rtn!AX166:AX225),"")</f>
        <v/>
      </c>
      <c r="BE215" s="85" t="str">
        <f ca="1">IF(ISNUMBER(CORREL(ETL_Rtn!$C166:$C225,ETL_Rtn!AY166:AY225)),CORREL(ETL_Rtn!$C166:$C225,ETL_Rtn!AY166:AY225),"")</f>
        <v/>
      </c>
      <c r="BF215" s="85" t="str">
        <f ca="1">IF(ISNUMBER(CORREL(ETL_Rtn!$C166:$C225,ETL_Rtn!AZ166:AZ225)),CORREL(ETL_Rtn!$C166:$C225,ETL_Rtn!AZ166:AZ225),"")</f>
        <v/>
      </c>
      <c r="BG215" s="85" t="str">
        <f ca="1">IF(ISNUMBER(CORREL(ETL_Rtn!$C166:$C225,ETL_Rtn!BA166:BA225)),CORREL(ETL_Rtn!$C166:$C225,ETL_Rtn!BA166:BA225),"")</f>
        <v/>
      </c>
      <c r="BH215" s="85" t="str">
        <f ca="1">IF(ISNUMBER(CORREL(ETL_Rtn!$C166:$C225,ETL_Rtn!BB166:BB225)),CORREL(ETL_Rtn!$C166:$C225,ETL_Rtn!BB166:BB225),"")</f>
        <v/>
      </c>
      <c r="BI215" s="85" t="str">
        <f ca="1">IF(ISNUMBER(CORREL(ETL_Rtn!$C166:$C225,ETL_Rtn!BC166:BC225)),CORREL(ETL_Rtn!$C166:$C225,ETL_Rtn!BC166:BC225),"")</f>
        <v/>
      </c>
      <c r="BJ215" s="85" t="str">
        <f ca="1">IF(ISNUMBER(CORREL(ETL_Rtn!$C166:$C225,ETL_Rtn!BD166:BD225)),CORREL(ETL_Rtn!$C166:$C225,ETL_Rtn!BD166:BD225),"")</f>
        <v/>
      </c>
      <c r="BK215" s="85" t="str">
        <f ca="1">IF(ISNUMBER(CORREL(ETL_Rtn!$C166:$C225,ETL_Rtn!BE166:BE225)),CORREL(ETL_Rtn!$C166:$C225,ETL_Rtn!BE166:BE225),"")</f>
        <v/>
      </c>
      <c r="BL215" s="85" t="str">
        <f ca="1">IF(ISNUMBER(CORREL(ETL_Rtn!$C166:$C225,ETL_Rtn!BF166:BF225)),CORREL(ETL_Rtn!$C166:$C225,ETL_Rtn!BF166:BF225),"")</f>
        <v/>
      </c>
      <c r="BM215" s="85" t="str">
        <f ca="1">IF(ISNUMBER(CORREL(ETL_Rtn!$C166:$C225,ETL_Rtn!BG166:BG225)),CORREL(ETL_Rtn!$C166:$C225,ETL_Rtn!BG166:BG225),"")</f>
        <v/>
      </c>
      <c r="BN215" s="85" t="str">
        <f ca="1">IF(ISNUMBER(CORREL(ETL_Rtn!$C166:$C225,ETL_Rtn!BH166:BH225)),CORREL(ETL_Rtn!$C166:$C225,ETL_Rtn!BH166:BH225),"")</f>
        <v/>
      </c>
      <c r="BO215" s="85" t="str">
        <f ca="1">IF(ISNUMBER(CORREL(ETL_Rtn!$C166:$C225,ETL_Rtn!BI166:BI225)),CORREL(ETL_Rtn!$C166:$C225,ETL_Rtn!BI166:BI225),"")</f>
        <v/>
      </c>
      <c r="BP215" s="85" t="str">
        <f ca="1">IF(ISNUMBER(CORREL(ETL_Rtn!$C166:$C225,ETL_Rtn!BJ166:BJ225)),CORREL(ETL_Rtn!$C166:$C225,ETL_Rtn!BJ166:BJ225),"")</f>
        <v/>
      </c>
      <c r="BQ215" s="85" t="str">
        <f ca="1">IF(ISNUMBER(CORREL(ETL_Rtn!$C166:$C225,ETL_Rtn!BK166:BK225)),CORREL(ETL_Rtn!$C166:$C225,ETL_Rtn!BK166:BK225),"")</f>
        <v/>
      </c>
      <c r="BR215" s="85" t="str">
        <f ca="1">IF(ISNUMBER(CORREL(ETL_Rtn!$C166:$C225,ETL_Rtn!BL166:BL225)),CORREL(ETL_Rtn!$C166:$C225,ETL_Rtn!BL166:BL225),"")</f>
        <v/>
      </c>
      <c r="BS215" s="85" t="str">
        <f ca="1">IF(ISNUMBER(CORREL(ETL_Rtn!$C166:$C225,ETL_Rtn!BM166:BM225)),CORREL(ETL_Rtn!$C166:$C225,ETL_Rtn!BM166:BM225),"")</f>
        <v/>
      </c>
      <c r="BT215" s="85" t="str">
        <f ca="1">IF(ISNUMBER(CORREL(ETL_Rtn!$C166:$C225,ETL_Rtn!BN166:BN225)),CORREL(ETL_Rtn!$C166:$C225,ETL_Rtn!BN166:BN225),"")</f>
        <v/>
      </c>
      <c r="BU215" s="85" t="str">
        <f ca="1">IF(ISNUMBER(CORREL(ETL_Rtn!$C166:$C225,ETL_Rtn!BO166:BO225)),CORREL(ETL_Rtn!$C166:$C225,ETL_Rtn!BO166:BO225),"")</f>
        <v/>
      </c>
      <c r="BV215" s="85" t="str">
        <f ca="1">IF(ISNUMBER(CORREL(ETL_Rtn!$C166:$C225,ETL_Rtn!BP166:BP225)),CORREL(ETL_Rtn!$C166:$C225,ETL_Rtn!BP166:BP225),"")</f>
        <v/>
      </c>
      <c r="BW215" s="85" t="str">
        <f ca="1">IF(ISNUMBER(CORREL(ETL_Rtn!$C166:$C225,ETL_Rtn!BQ166:BQ225)),CORREL(ETL_Rtn!$C166:$C225,ETL_Rtn!BQ166:BQ225),"")</f>
        <v/>
      </c>
      <c r="BY215" s="85" t="str">
        <f ca="1">VLOOKUP($E215,ETL_Price!$B$5:$CB$187,Main!BY$51,0)</f>
        <v/>
      </c>
      <c r="BZ215" s="85" t="str">
        <f ca="1">VLOOKUP($E215,ETL_Price!$B$5:$CB$187,Main!BZ$51,0)</f>
        <v/>
      </c>
      <c r="CA215" s="85" t="str">
        <f ca="1">VLOOKUP($E215,ETL_Price!$B$5:$CB$187,Main!CA$51,0)</f>
        <v/>
      </c>
      <c r="CB215" s="85" t="str">
        <f ca="1">VLOOKUP($E215,ETL_Price!$B$5:$CB$187,Main!CB$51,0)</f>
        <v/>
      </c>
      <c r="CC215" s="85" t="str">
        <f ca="1">VLOOKUP($E215,ETL_Price!$B$5:$CB$187,Main!CC$51,0)</f>
        <v/>
      </c>
      <c r="CD215" s="85" t="str">
        <f ca="1">VLOOKUP($E215,ETL_Price!$B$5:$CB$187,Main!CD$51,0)</f>
        <v/>
      </c>
      <c r="CE215" s="85" t="str">
        <f ca="1">VLOOKUP($E215,ETL_Price!$B$5:$CB$187,Main!CE$51,0)</f>
        <v/>
      </c>
      <c r="CF215" s="85" t="str">
        <f ca="1">VLOOKUP($E215,ETL_Price!$B$5:$CB$187,Main!CF$51,0)</f>
        <v/>
      </c>
      <c r="CG215" s="85" t="str">
        <f ca="1">VLOOKUP($E215,ETL_Price!$B$5:$CB$187,Main!CG$51,0)</f>
        <v/>
      </c>
      <c r="CH215" s="85" t="str">
        <f ca="1">VLOOKUP($E215,ETL_Price!$B$5:$CB$187,Main!CH$51,0)</f>
        <v/>
      </c>
      <c r="CI215" s="85" t="str">
        <f ca="1">VLOOKUP($E215,ETL_Price!$B$5:$CB$187,Main!CI$51,0)</f>
        <v/>
      </c>
      <c r="CJ215" s="85" t="str">
        <f ca="1">VLOOKUP($E215,ETL_Price!$B$5:$CB$187,Main!CJ$51,0)</f>
        <v/>
      </c>
      <c r="CK215" s="85" t="str">
        <f ca="1">VLOOKUP($E215,ETL_Price!$B$5:$CB$187,Main!CK$51,0)</f>
        <v/>
      </c>
      <c r="CL215" s="85" t="str">
        <f ca="1">VLOOKUP($E215,ETL_Price!$B$5:$CB$187,Main!CL$51,0)</f>
        <v/>
      </c>
      <c r="CM215" s="85" t="str">
        <f ca="1">VLOOKUP($E215,ETL_Price!$B$5:$CB$187,Main!CM$51,0)</f>
        <v/>
      </c>
      <c r="CN215" s="85" t="str">
        <f ca="1">VLOOKUP($E215,ETL_Price!$B$5:$CB$187,Main!CN$51,0)</f>
        <v/>
      </c>
      <c r="CO215" s="85" t="str">
        <f ca="1">VLOOKUP($E215,ETL_Price!$B$5:$CB$187,Main!CO$51,0)</f>
        <v/>
      </c>
      <c r="CP215" s="85" t="str">
        <f ca="1">VLOOKUP($E215,ETL_Price!$B$5:$CB$187,Main!CP$51,0)</f>
        <v/>
      </c>
      <c r="CQ215" s="85" t="str">
        <f ca="1">VLOOKUP($E215,ETL_Price!$B$5:$CB$187,Main!CQ$51,0)</f>
        <v/>
      </c>
      <c r="CR215" s="85" t="str">
        <f ca="1">VLOOKUP($E215,ETL_Price!$B$5:$CB$187,Main!CR$51,0)</f>
        <v/>
      </c>
      <c r="CS215" s="85" t="str">
        <f ca="1">VLOOKUP($E215,ETL_Price!$B$5:$CB$187,Main!CS$51,0)</f>
        <v/>
      </c>
      <c r="CT215" s="85" t="str">
        <f ca="1">VLOOKUP($E215,ETL_Price!$B$5:$CB$187,Main!CT$51,0)</f>
        <v/>
      </c>
      <c r="CU215" s="85" t="str">
        <f ca="1">VLOOKUP($E215,ETL_Price!$B$5:$CB$187,Main!CU$51,0)</f>
        <v/>
      </c>
      <c r="CV215" s="85" t="str">
        <f ca="1">VLOOKUP($E215,ETL_Price!$B$5:$CB$187,Main!CV$51,0)</f>
        <v/>
      </c>
      <c r="CW215" s="85" t="str">
        <f ca="1">VLOOKUP($E215,ETL_Price!$B$5:$CB$187,Main!CW$51,0)</f>
        <v/>
      </c>
      <c r="CX215" s="85" t="str">
        <f ca="1">VLOOKUP($E215,ETL_Price!$B$5:$CB$187,Main!CX$51,0)</f>
        <v/>
      </c>
      <c r="CY215" s="85" t="str">
        <f ca="1">VLOOKUP($E215,ETL_Price!$B$5:$CB$187,Main!CY$51,0)</f>
        <v/>
      </c>
      <c r="CZ215" s="85" t="str">
        <f ca="1">VLOOKUP($E215,ETL_Price!$B$5:$CB$187,Main!CZ$51,0)</f>
        <v/>
      </c>
      <c r="DA215" s="85" t="str">
        <f ca="1">VLOOKUP($E215,ETL_Price!$B$5:$CB$187,Main!DA$51,0)</f>
        <v/>
      </c>
      <c r="DB215" s="85" t="str">
        <f ca="1">VLOOKUP($E215,ETL_Price!$B$5:$CB$187,Main!DB$51,0)</f>
        <v/>
      </c>
      <c r="DC215" s="85" t="str">
        <f ca="1">VLOOKUP($E215,ETL_Price!$B$5:$CB$187,Main!DC$51,0)</f>
        <v/>
      </c>
      <c r="DD215" s="85" t="str">
        <f ca="1">VLOOKUP($E215,ETL_Price!$B$5:$CB$187,Main!DD$51,0)</f>
        <v/>
      </c>
      <c r="DE215" s="85" t="str">
        <f ca="1">VLOOKUP($E215,ETL_Price!$B$5:$CB$187,Main!DE$51,0)</f>
        <v/>
      </c>
      <c r="DF215" s="85" t="str">
        <f ca="1">VLOOKUP($E215,ETL_Price!$B$5:$CB$187,Main!DF$51,0)</f>
        <v/>
      </c>
      <c r="DG215" s="85" t="str">
        <f ca="1">VLOOKUP($E215,ETL_Price!$B$5:$CB$187,Main!DG$51,0)</f>
        <v/>
      </c>
      <c r="DH215" s="85" t="str">
        <f ca="1">VLOOKUP($E215,ETL_Price!$B$5:$CB$187,Main!DH$51,0)</f>
        <v/>
      </c>
      <c r="DI215" s="85" t="str">
        <f ca="1">VLOOKUP($E215,ETL_Price!$B$5:$CB$187,Main!DI$51,0)</f>
        <v/>
      </c>
      <c r="DJ215" s="85" t="str">
        <f ca="1">VLOOKUP($E215,ETL_Price!$B$5:$CB$187,Main!DJ$51,0)</f>
        <v/>
      </c>
      <c r="DK215" s="85" t="str">
        <f ca="1">VLOOKUP($E215,ETL_Price!$B$5:$CB$187,Main!DK$51,0)</f>
        <v/>
      </c>
      <c r="DL215" s="85" t="str">
        <f ca="1">VLOOKUP($E215,ETL_Price!$B$5:$CB$187,Main!DL$51,0)</f>
        <v/>
      </c>
      <c r="DM215" s="85" t="str">
        <f ca="1">VLOOKUP($E215,ETL_Price!$B$5:$CB$187,Main!DM$51,0)</f>
        <v/>
      </c>
      <c r="DN215" s="85" t="str">
        <f ca="1">VLOOKUP($E215,ETL_Price!$B$5:$CB$187,Main!DN$51,0)</f>
        <v/>
      </c>
      <c r="DO215" s="85" t="str">
        <f ca="1">VLOOKUP($E215,ETL_Price!$B$5:$CB$187,Main!DO$51,0)</f>
        <v/>
      </c>
      <c r="DP215" s="85" t="str">
        <f ca="1">VLOOKUP($E215,ETL_Price!$B$5:$CB$187,Main!DP$51,0)</f>
        <v/>
      </c>
      <c r="DQ215" s="85" t="str">
        <f ca="1">VLOOKUP($E215,ETL_Price!$B$5:$CB$187,Main!DQ$51,0)</f>
        <v/>
      </c>
      <c r="DR215" s="85" t="str">
        <f ca="1">VLOOKUP($E215,ETL_Price!$B$5:$CB$187,Main!DR$51,0)</f>
        <v/>
      </c>
      <c r="DS215" s="85" t="str">
        <f ca="1">VLOOKUP($E215,ETL_Price!$B$5:$CB$187,Main!DS$51,0)</f>
        <v/>
      </c>
      <c r="DT215" s="85" t="str">
        <f ca="1">VLOOKUP($E215,ETL_Price!$B$5:$CB$187,Main!DT$51,0)</f>
        <v/>
      </c>
      <c r="DU215" s="85" t="str">
        <f ca="1">VLOOKUP($E215,ETL_Price!$B$5:$CB$187,Main!DU$51,0)</f>
        <v/>
      </c>
      <c r="DV215" s="85" t="str">
        <f ca="1">VLOOKUP($E215,ETL_Price!$B$5:$CB$187,Main!DV$51,0)</f>
        <v/>
      </c>
      <c r="DW215" s="85" t="str">
        <f ca="1">VLOOKUP($E215,ETL_Price!$B$5:$CB$187,Main!DW$51,0)</f>
        <v/>
      </c>
      <c r="DX215" s="85" t="str">
        <f ca="1">VLOOKUP($E215,ETL_Price!$B$5:$CB$187,Main!DX$51,0)</f>
        <v/>
      </c>
      <c r="DY215" s="85" t="str">
        <f ca="1">VLOOKUP($E215,ETL_Price!$B$5:$CB$187,Main!DY$51,0)</f>
        <v/>
      </c>
      <c r="DZ215" s="85" t="str">
        <f ca="1">VLOOKUP($E215,ETL_Price!$B$5:$CB$187,Main!DZ$51,0)</f>
        <v/>
      </c>
      <c r="EA215" s="85" t="str">
        <f ca="1">VLOOKUP($E215,ETL_Price!$B$5:$CB$187,Main!EA$51,0)</f>
        <v/>
      </c>
      <c r="EB215" s="85" t="str">
        <f ca="1">VLOOKUP($E215,ETL_Price!$B$5:$CB$187,Main!EB$51,0)</f>
        <v/>
      </c>
      <c r="EC215" s="85" t="str">
        <f ca="1">VLOOKUP($E215,ETL_Price!$B$5:$CB$187,Main!EC$51,0)</f>
        <v/>
      </c>
      <c r="ED215" s="85" t="str">
        <f ca="1">VLOOKUP($E215,ETL_Price!$B$5:$CB$187,Main!ED$51,0)</f>
        <v/>
      </c>
      <c r="EE215" s="85" t="str">
        <f ca="1">VLOOKUP($E215,ETL_Price!$B$5:$CB$187,Main!EE$51,0)</f>
        <v/>
      </c>
      <c r="EF215" s="85" t="str">
        <f ca="1">VLOOKUP($E215,ETL_Price!$B$5:$CB$187,Main!EF$51,0)</f>
        <v/>
      </c>
      <c r="EG215" s="85" t="str">
        <f ca="1">VLOOKUP($E215,ETL_Price!$B$5:$CB$187,Main!EG$51,0)</f>
        <v/>
      </c>
      <c r="EH215" s="85" t="str">
        <f ca="1">VLOOKUP($E215,ETL_Price!$B$5:$CB$187,Main!EH$51,0)</f>
        <v/>
      </c>
      <c r="EI215" s="85" t="str">
        <f ca="1">VLOOKUP($E215,ETL_Price!$B$5:$CB$187,Main!EI$51,0)</f>
        <v/>
      </c>
      <c r="EJ215" s="85" t="str">
        <f ca="1">VLOOKUP($E215,ETL_Price!$B$5:$CB$187,Main!EJ$51,0)</f>
        <v/>
      </c>
      <c r="EK215" s="85" t="str">
        <f ca="1">VLOOKUP($E215,ETL_Price!$B$5:$CB$187,Main!EK$51,0)</f>
        <v/>
      </c>
    </row>
    <row r="216" spans="5:141">
      <c r="E216" s="119" t="str">
        <f>IF(ISNUMBER(Equities!$C168),Equities!B168,"")</f>
        <v/>
      </c>
      <c r="F216" s="120" t="str">
        <f ca="1">IF(ISNUMBER(OFFSET(INDIRECT($F$50),Main!$D216,1)),OFFSET(INDIRECT($F$50),Main!$D216,1)/100,"")</f>
        <v/>
      </c>
      <c r="G216" s="120" t="str">
        <f ca="1">IF(ISNUMBER(VLOOKUP($E216,ETL_Price!$B$5:$DV$187,G$50,0)),VLOOKUP($E216,ETL_Price!$B$5:$DV$187,G$50,0)/100,"")</f>
        <v/>
      </c>
      <c r="H216" s="120" t="str">
        <f ca="1">IF(ISNUMBER(VLOOKUP($E216,ETL_Price!$B$5:$DV$187,H$50,0)),VLOOKUP($E216,ETL_Price!$B$5:$DV$187,H$50,0)/100,"")</f>
        <v/>
      </c>
      <c r="I216" s="120" t="str">
        <f ca="1">IF(ISNUMBER(VLOOKUP($E216,ETL_Price!$B$5:$DV$187,I$50,0)),VLOOKUP($E216,ETL_Price!$B$5:$DV$187,I$50,0)/100,"")</f>
        <v/>
      </c>
      <c r="K216" s="85" t="str">
        <f ca="1">IF(ISNUMBER(CORREL(ETL_Rtn!$C167:$C226,ETL_Rtn!E167:E226)),CORREL(ETL_Rtn!$C167:$C226,ETL_Rtn!E167:E226),"")</f>
        <v/>
      </c>
      <c r="L216" s="85" t="str">
        <f ca="1">IF(ISNUMBER(CORREL(ETL_Rtn!$C167:$C226,ETL_Rtn!F167:F226)),CORREL(ETL_Rtn!$C167:$C226,ETL_Rtn!F167:F226),"")</f>
        <v/>
      </c>
      <c r="M216" s="85" t="str">
        <f ca="1">IF(ISNUMBER(CORREL(ETL_Rtn!$C167:$C226,ETL_Rtn!G167:G226)),CORREL(ETL_Rtn!$C167:$C226,ETL_Rtn!G167:G226),"")</f>
        <v/>
      </c>
      <c r="N216" s="85" t="str">
        <f ca="1">IF(ISNUMBER(CORREL(ETL_Rtn!$C167:$C226,ETL_Rtn!H167:H226)),CORREL(ETL_Rtn!$C167:$C226,ETL_Rtn!H167:H226),"")</f>
        <v/>
      </c>
      <c r="O216" s="85" t="str">
        <f ca="1">IF(ISNUMBER(CORREL(ETL_Rtn!$C167:$C226,ETL_Rtn!I167:I226)),CORREL(ETL_Rtn!$C167:$C226,ETL_Rtn!I167:I226),"")</f>
        <v/>
      </c>
      <c r="P216" s="85" t="str">
        <f ca="1">IF(ISNUMBER(CORREL(ETL_Rtn!$C167:$C226,ETL_Rtn!J167:J226)),CORREL(ETL_Rtn!$C167:$C226,ETL_Rtn!J167:J226),"")</f>
        <v/>
      </c>
      <c r="Q216" s="85" t="str">
        <f ca="1">IF(ISNUMBER(CORREL(ETL_Rtn!$C167:$C226,ETL_Rtn!K167:K226)),CORREL(ETL_Rtn!$C167:$C226,ETL_Rtn!K167:K226),"")</f>
        <v/>
      </c>
      <c r="R216" s="85" t="str">
        <f ca="1">IF(ISNUMBER(CORREL(ETL_Rtn!$C167:$C226,ETL_Rtn!L167:L226)),CORREL(ETL_Rtn!$C167:$C226,ETL_Rtn!L167:L226),"")</f>
        <v/>
      </c>
      <c r="S216" s="85" t="str">
        <f ca="1">IF(ISNUMBER(CORREL(ETL_Rtn!$C167:$C226,ETL_Rtn!M167:M226)),CORREL(ETL_Rtn!$C167:$C226,ETL_Rtn!M167:M226),"")</f>
        <v/>
      </c>
      <c r="T216" s="85" t="str">
        <f ca="1">IF(ISNUMBER(CORREL(ETL_Rtn!$C167:$C226,ETL_Rtn!N167:N226)),CORREL(ETL_Rtn!$C167:$C226,ETL_Rtn!N167:N226),"")</f>
        <v/>
      </c>
      <c r="U216" s="85" t="str">
        <f ca="1">IF(ISNUMBER(CORREL(ETL_Rtn!$C167:$C226,ETL_Rtn!O167:O226)),CORREL(ETL_Rtn!$C167:$C226,ETL_Rtn!O167:O226),"")</f>
        <v/>
      </c>
      <c r="V216" s="85" t="str">
        <f ca="1">IF(ISNUMBER(CORREL(ETL_Rtn!$C167:$C226,ETL_Rtn!P167:P226)),CORREL(ETL_Rtn!$C167:$C226,ETL_Rtn!P167:P226),"")</f>
        <v/>
      </c>
      <c r="W216" s="85" t="str">
        <f ca="1">IF(ISNUMBER(CORREL(ETL_Rtn!$C167:$C226,ETL_Rtn!Q167:Q226)),CORREL(ETL_Rtn!$C167:$C226,ETL_Rtn!Q167:Q226),"")</f>
        <v/>
      </c>
      <c r="X216" s="85" t="str">
        <f ca="1">IF(ISNUMBER(CORREL(ETL_Rtn!$C167:$C226,ETL_Rtn!R167:R226)),CORREL(ETL_Rtn!$C167:$C226,ETL_Rtn!R167:R226),"")</f>
        <v/>
      </c>
      <c r="Y216" s="85" t="str">
        <f ca="1">IF(ISNUMBER(CORREL(ETL_Rtn!$C167:$C226,ETL_Rtn!S167:S226)),CORREL(ETL_Rtn!$C167:$C226,ETL_Rtn!S167:S226),"")</f>
        <v/>
      </c>
      <c r="Z216" s="85" t="str">
        <f ca="1">IF(ISNUMBER(CORREL(ETL_Rtn!$C167:$C226,ETL_Rtn!T167:T226)),CORREL(ETL_Rtn!$C167:$C226,ETL_Rtn!T167:T226),"")</f>
        <v/>
      </c>
      <c r="AA216" s="85" t="str">
        <f ca="1">IF(ISNUMBER(CORREL(ETL_Rtn!$C167:$C226,ETL_Rtn!U167:U226)),CORREL(ETL_Rtn!$C167:$C226,ETL_Rtn!U167:U226),"")</f>
        <v/>
      </c>
      <c r="AB216" s="85" t="str">
        <f ca="1">IF(ISNUMBER(CORREL(ETL_Rtn!$C167:$C226,ETL_Rtn!V167:V226)),CORREL(ETL_Rtn!$C167:$C226,ETL_Rtn!V167:V226),"")</f>
        <v/>
      </c>
      <c r="AC216" s="85" t="str">
        <f ca="1">IF(ISNUMBER(CORREL(ETL_Rtn!$C167:$C226,ETL_Rtn!W167:W226)),CORREL(ETL_Rtn!$C167:$C226,ETL_Rtn!W167:W226),"")</f>
        <v/>
      </c>
      <c r="AD216" s="85" t="str">
        <f ca="1">IF(ISNUMBER(CORREL(ETL_Rtn!$C167:$C226,ETL_Rtn!X167:X226)),CORREL(ETL_Rtn!$C167:$C226,ETL_Rtn!X167:X226),"")</f>
        <v/>
      </c>
      <c r="AE216" s="85" t="str">
        <f ca="1">IF(ISNUMBER(CORREL(ETL_Rtn!$C167:$C226,ETL_Rtn!Y167:Y226)),CORREL(ETL_Rtn!$C167:$C226,ETL_Rtn!Y167:Y226),"")</f>
        <v/>
      </c>
      <c r="AF216" s="85" t="str">
        <f ca="1">IF(ISNUMBER(CORREL(ETL_Rtn!$C167:$C226,ETL_Rtn!Z167:Z226)),CORREL(ETL_Rtn!$C167:$C226,ETL_Rtn!Z167:Z226),"")</f>
        <v/>
      </c>
      <c r="AG216" s="85" t="str">
        <f ca="1">IF(ISNUMBER(CORREL(ETL_Rtn!$C167:$C226,ETL_Rtn!AA167:AA226)),CORREL(ETL_Rtn!$C167:$C226,ETL_Rtn!AA167:AA226),"")</f>
        <v/>
      </c>
      <c r="AH216" s="85" t="str">
        <f ca="1">IF(ISNUMBER(CORREL(ETL_Rtn!$C167:$C226,ETL_Rtn!AB167:AB226)),CORREL(ETL_Rtn!$C167:$C226,ETL_Rtn!AB167:AB226),"")</f>
        <v/>
      </c>
      <c r="AI216" s="85" t="str">
        <f ca="1">IF(ISNUMBER(CORREL(ETL_Rtn!$C167:$C226,ETL_Rtn!AC167:AC226)),CORREL(ETL_Rtn!$C167:$C226,ETL_Rtn!AC167:AC226),"")</f>
        <v/>
      </c>
      <c r="AJ216" s="85" t="str">
        <f ca="1">IF(ISNUMBER(CORREL(ETL_Rtn!$C167:$C226,ETL_Rtn!AD167:AD226)),CORREL(ETL_Rtn!$C167:$C226,ETL_Rtn!AD167:AD226),"")</f>
        <v/>
      </c>
      <c r="AK216" s="85" t="str">
        <f ca="1">IF(ISNUMBER(CORREL(ETL_Rtn!$C167:$C226,ETL_Rtn!AE167:AE226)),CORREL(ETL_Rtn!$C167:$C226,ETL_Rtn!AE167:AE226),"")</f>
        <v/>
      </c>
      <c r="AL216" s="85" t="str">
        <f ca="1">IF(ISNUMBER(CORREL(ETL_Rtn!$C167:$C226,ETL_Rtn!AF167:AF226)),CORREL(ETL_Rtn!$C167:$C226,ETL_Rtn!AF167:AF226),"")</f>
        <v/>
      </c>
      <c r="AM216" s="85" t="str">
        <f ca="1">IF(ISNUMBER(CORREL(ETL_Rtn!$C167:$C226,ETL_Rtn!AG167:AG226)),CORREL(ETL_Rtn!$C167:$C226,ETL_Rtn!AG167:AG226),"")</f>
        <v/>
      </c>
      <c r="AN216" s="85" t="str">
        <f ca="1">IF(ISNUMBER(CORREL(ETL_Rtn!$C167:$C226,ETL_Rtn!AH167:AH226)),CORREL(ETL_Rtn!$C167:$C226,ETL_Rtn!AH167:AH226),"")</f>
        <v/>
      </c>
      <c r="AO216" s="85" t="str">
        <f ca="1">IF(ISNUMBER(CORREL(ETL_Rtn!$C167:$C226,ETL_Rtn!AI167:AI226)),CORREL(ETL_Rtn!$C167:$C226,ETL_Rtn!AI167:AI226),"")</f>
        <v/>
      </c>
      <c r="AP216" s="85" t="str">
        <f ca="1">IF(ISNUMBER(CORREL(ETL_Rtn!$C167:$C226,ETL_Rtn!AJ167:AJ226)),CORREL(ETL_Rtn!$C167:$C226,ETL_Rtn!AJ167:AJ226),"")</f>
        <v/>
      </c>
      <c r="AQ216" s="85" t="str">
        <f ca="1">IF(ISNUMBER(CORREL(ETL_Rtn!$C167:$C226,ETL_Rtn!AK167:AK226)),CORREL(ETL_Rtn!$C167:$C226,ETL_Rtn!AK167:AK226),"")</f>
        <v/>
      </c>
      <c r="AR216" s="85" t="str">
        <f ca="1">IF(ISNUMBER(CORREL(ETL_Rtn!$C167:$C226,ETL_Rtn!AL167:AL226)),CORREL(ETL_Rtn!$C167:$C226,ETL_Rtn!AL167:AL226),"")</f>
        <v/>
      </c>
      <c r="AS216" s="85" t="str">
        <f ca="1">IF(ISNUMBER(CORREL(ETL_Rtn!$C167:$C226,ETL_Rtn!AM167:AM226)),CORREL(ETL_Rtn!$C167:$C226,ETL_Rtn!AM167:AM226),"")</f>
        <v/>
      </c>
      <c r="AT216" s="85" t="str">
        <f ca="1">IF(ISNUMBER(CORREL(ETL_Rtn!$C167:$C226,ETL_Rtn!AN167:AN226)),CORREL(ETL_Rtn!$C167:$C226,ETL_Rtn!AN167:AN226),"")</f>
        <v/>
      </c>
      <c r="AU216" s="85" t="str">
        <f ca="1">IF(ISNUMBER(CORREL(ETL_Rtn!$C167:$C226,ETL_Rtn!AO167:AO226)),CORREL(ETL_Rtn!$C167:$C226,ETL_Rtn!AO167:AO226),"")</f>
        <v/>
      </c>
      <c r="AV216" s="85" t="str">
        <f ca="1">IF(ISNUMBER(CORREL(ETL_Rtn!$C167:$C226,ETL_Rtn!AP167:AP226)),CORREL(ETL_Rtn!$C167:$C226,ETL_Rtn!AP167:AP226),"")</f>
        <v/>
      </c>
      <c r="AW216" s="85" t="str">
        <f ca="1">IF(ISNUMBER(CORREL(ETL_Rtn!$C167:$C226,ETL_Rtn!AQ167:AQ226)),CORREL(ETL_Rtn!$C167:$C226,ETL_Rtn!AQ167:AQ226),"")</f>
        <v/>
      </c>
      <c r="AX216" s="85" t="str">
        <f ca="1">IF(ISNUMBER(CORREL(ETL_Rtn!$C167:$C226,ETL_Rtn!AR167:AR226)),CORREL(ETL_Rtn!$C167:$C226,ETL_Rtn!AR167:AR226),"")</f>
        <v/>
      </c>
      <c r="AY216" s="85" t="str">
        <f ca="1">IF(ISNUMBER(CORREL(ETL_Rtn!$C167:$C226,ETL_Rtn!AS167:AS226)),CORREL(ETL_Rtn!$C167:$C226,ETL_Rtn!AS167:AS226),"")</f>
        <v/>
      </c>
      <c r="AZ216" s="85" t="str">
        <f ca="1">IF(ISNUMBER(CORREL(ETL_Rtn!$C167:$C226,ETL_Rtn!AT167:AT226)),CORREL(ETL_Rtn!$C167:$C226,ETL_Rtn!AT167:AT226),"")</f>
        <v/>
      </c>
      <c r="BA216" s="85" t="str">
        <f ca="1">IF(ISNUMBER(CORREL(ETL_Rtn!$C167:$C226,ETL_Rtn!AU167:AU226)),CORREL(ETL_Rtn!$C167:$C226,ETL_Rtn!AU167:AU226),"")</f>
        <v/>
      </c>
      <c r="BB216" s="85" t="str">
        <f ca="1">IF(ISNUMBER(CORREL(ETL_Rtn!$C167:$C226,ETL_Rtn!AV167:AV226)),CORREL(ETL_Rtn!$C167:$C226,ETL_Rtn!AV167:AV226),"")</f>
        <v/>
      </c>
      <c r="BC216" s="85" t="str">
        <f ca="1">IF(ISNUMBER(CORREL(ETL_Rtn!$C167:$C226,ETL_Rtn!AW167:AW226)),CORREL(ETL_Rtn!$C167:$C226,ETL_Rtn!AW167:AW226),"")</f>
        <v/>
      </c>
      <c r="BD216" s="85" t="str">
        <f ca="1">IF(ISNUMBER(CORREL(ETL_Rtn!$C167:$C226,ETL_Rtn!AX167:AX226)),CORREL(ETL_Rtn!$C167:$C226,ETL_Rtn!AX167:AX226),"")</f>
        <v/>
      </c>
      <c r="BE216" s="85" t="str">
        <f ca="1">IF(ISNUMBER(CORREL(ETL_Rtn!$C167:$C226,ETL_Rtn!AY167:AY226)),CORREL(ETL_Rtn!$C167:$C226,ETL_Rtn!AY167:AY226),"")</f>
        <v/>
      </c>
      <c r="BF216" s="85" t="str">
        <f ca="1">IF(ISNUMBER(CORREL(ETL_Rtn!$C167:$C226,ETL_Rtn!AZ167:AZ226)),CORREL(ETL_Rtn!$C167:$C226,ETL_Rtn!AZ167:AZ226),"")</f>
        <v/>
      </c>
      <c r="BG216" s="85" t="str">
        <f ca="1">IF(ISNUMBER(CORREL(ETL_Rtn!$C167:$C226,ETL_Rtn!BA167:BA226)),CORREL(ETL_Rtn!$C167:$C226,ETL_Rtn!BA167:BA226),"")</f>
        <v/>
      </c>
      <c r="BH216" s="85" t="str">
        <f ca="1">IF(ISNUMBER(CORREL(ETL_Rtn!$C167:$C226,ETL_Rtn!BB167:BB226)),CORREL(ETL_Rtn!$C167:$C226,ETL_Rtn!BB167:BB226),"")</f>
        <v/>
      </c>
      <c r="BI216" s="85" t="str">
        <f ca="1">IF(ISNUMBER(CORREL(ETL_Rtn!$C167:$C226,ETL_Rtn!BC167:BC226)),CORREL(ETL_Rtn!$C167:$C226,ETL_Rtn!BC167:BC226),"")</f>
        <v/>
      </c>
      <c r="BJ216" s="85" t="str">
        <f ca="1">IF(ISNUMBER(CORREL(ETL_Rtn!$C167:$C226,ETL_Rtn!BD167:BD226)),CORREL(ETL_Rtn!$C167:$C226,ETL_Rtn!BD167:BD226),"")</f>
        <v/>
      </c>
      <c r="BK216" s="85" t="str">
        <f ca="1">IF(ISNUMBER(CORREL(ETL_Rtn!$C167:$C226,ETL_Rtn!BE167:BE226)),CORREL(ETL_Rtn!$C167:$C226,ETL_Rtn!BE167:BE226),"")</f>
        <v/>
      </c>
      <c r="BL216" s="85" t="str">
        <f ca="1">IF(ISNUMBER(CORREL(ETL_Rtn!$C167:$C226,ETL_Rtn!BF167:BF226)),CORREL(ETL_Rtn!$C167:$C226,ETL_Rtn!BF167:BF226),"")</f>
        <v/>
      </c>
      <c r="BM216" s="85" t="str">
        <f ca="1">IF(ISNUMBER(CORREL(ETL_Rtn!$C167:$C226,ETL_Rtn!BG167:BG226)),CORREL(ETL_Rtn!$C167:$C226,ETL_Rtn!BG167:BG226),"")</f>
        <v/>
      </c>
      <c r="BN216" s="85" t="str">
        <f ca="1">IF(ISNUMBER(CORREL(ETL_Rtn!$C167:$C226,ETL_Rtn!BH167:BH226)),CORREL(ETL_Rtn!$C167:$C226,ETL_Rtn!BH167:BH226),"")</f>
        <v/>
      </c>
      <c r="BO216" s="85" t="str">
        <f ca="1">IF(ISNUMBER(CORREL(ETL_Rtn!$C167:$C226,ETL_Rtn!BI167:BI226)),CORREL(ETL_Rtn!$C167:$C226,ETL_Rtn!BI167:BI226),"")</f>
        <v/>
      </c>
      <c r="BP216" s="85" t="str">
        <f ca="1">IF(ISNUMBER(CORREL(ETL_Rtn!$C167:$C226,ETL_Rtn!BJ167:BJ226)),CORREL(ETL_Rtn!$C167:$C226,ETL_Rtn!BJ167:BJ226),"")</f>
        <v/>
      </c>
      <c r="BQ216" s="85" t="str">
        <f ca="1">IF(ISNUMBER(CORREL(ETL_Rtn!$C167:$C226,ETL_Rtn!BK167:BK226)),CORREL(ETL_Rtn!$C167:$C226,ETL_Rtn!BK167:BK226),"")</f>
        <v/>
      </c>
      <c r="BR216" s="85" t="str">
        <f ca="1">IF(ISNUMBER(CORREL(ETL_Rtn!$C167:$C226,ETL_Rtn!BL167:BL226)),CORREL(ETL_Rtn!$C167:$C226,ETL_Rtn!BL167:BL226),"")</f>
        <v/>
      </c>
      <c r="BS216" s="85" t="str">
        <f ca="1">IF(ISNUMBER(CORREL(ETL_Rtn!$C167:$C226,ETL_Rtn!BM167:BM226)),CORREL(ETL_Rtn!$C167:$C226,ETL_Rtn!BM167:BM226),"")</f>
        <v/>
      </c>
      <c r="BT216" s="85" t="str">
        <f ca="1">IF(ISNUMBER(CORREL(ETL_Rtn!$C167:$C226,ETL_Rtn!BN167:BN226)),CORREL(ETL_Rtn!$C167:$C226,ETL_Rtn!BN167:BN226),"")</f>
        <v/>
      </c>
      <c r="BU216" s="85" t="str">
        <f ca="1">IF(ISNUMBER(CORREL(ETL_Rtn!$C167:$C226,ETL_Rtn!BO167:BO226)),CORREL(ETL_Rtn!$C167:$C226,ETL_Rtn!BO167:BO226),"")</f>
        <v/>
      </c>
      <c r="BV216" s="85" t="str">
        <f ca="1">IF(ISNUMBER(CORREL(ETL_Rtn!$C167:$C226,ETL_Rtn!BP167:BP226)),CORREL(ETL_Rtn!$C167:$C226,ETL_Rtn!BP167:BP226),"")</f>
        <v/>
      </c>
      <c r="BW216" s="85" t="str">
        <f ca="1">IF(ISNUMBER(CORREL(ETL_Rtn!$C167:$C226,ETL_Rtn!BQ167:BQ226)),CORREL(ETL_Rtn!$C167:$C226,ETL_Rtn!BQ167:BQ226),"")</f>
        <v/>
      </c>
      <c r="BY216" s="85" t="str">
        <f ca="1">VLOOKUP($E216,ETL_Price!$B$5:$CB$187,Main!BY$51,0)</f>
        <v/>
      </c>
      <c r="BZ216" s="85" t="str">
        <f ca="1">VLOOKUP($E216,ETL_Price!$B$5:$CB$187,Main!BZ$51,0)</f>
        <v/>
      </c>
      <c r="CA216" s="85" t="str">
        <f ca="1">VLOOKUP($E216,ETL_Price!$B$5:$CB$187,Main!CA$51,0)</f>
        <v/>
      </c>
      <c r="CB216" s="85" t="str">
        <f ca="1">VLOOKUP($E216,ETL_Price!$B$5:$CB$187,Main!CB$51,0)</f>
        <v/>
      </c>
      <c r="CC216" s="85" t="str">
        <f ca="1">VLOOKUP($E216,ETL_Price!$B$5:$CB$187,Main!CC$51,0)</f>
        <v/>
      </c>
      <c r="CD216" s="85" t="str">
        <f ca="1">VLOOKUP($E216,ETL_Price!$B$5:$CB$187,Main!CD$51,0)</f>
        <v/>
      </c>
      <c r="CE216" s="85" t="str">
        <f ca="1">VLOOKUP($E216,ETL_Price!$B$5:$CB$187,Main!CE$51,0)</f>
        <v/>
      </c>
      <c r="CF216" s="85" t="str">
        <f ca="1">VLOOKUP($E216,ETL_Price!$B$5:$CB$187,Main!CF$51,0)</f>
        <v/>
      </c>
      <c r="CG216" s="85" t="str">
        <f ca="1">VLOOKUP($E216,ETL_Price!$B$5:$CB$187,Main!CG$51,0)</f>
        <v/>
      </c>
      <c r="CH216" s="85" t="str">
        <f ca="1">VLOOKUP($E216,ETL_Price!$B$5:$CB$187,Main!CH$51,0)</f>
        <v/>
      </c>
      <c r="CI216" s="85" t="str">
        <f ca="1">VLOOKUP($E216,ETL_Price!$B$5:$CB$187,Main!CI$51,0)</f>
        <v/>
      </c>
      <c r="CJ216" s="85" t="str">
        <f ca="1">VLOOKUP($E216,ETL_Price!$B$5:$CB$187,Main!CJ$51,0)</f>
        <v/>
      </c>
      <c r="CK216" s="85" t="str">
        <f ca="1">VLOOKUP($E216,ETL_Price!$B$5:$CB$187,Main!CK$51,0)</f>
        <v/>
      </c>
      <c r="CL216" s="85" t="str">
        <f ca="1">VLOOKUP($E216,ETL_Price!$B$5:$CB$187,Main!CL$51,0)</f>
        <v/>
      </c>
      <c r="CM216" s="85" t="str">
        <f ca="1">VLOOKUP($E216,ETL_Price!$B$5:$CB$187,Main!CM$51,0)</f>
        <v/>
      </c>
      <c r="CN216" s="85" t="str">
        <f ca="1">VLOOKUP($E216,ETL_Price!$B$5:$CB$187,Main!CN$51,0)</f>
        <v/>
      </c>
      <c r="CO216" s="85" t="str">
        <f ca="1">VLOOKUP($E216,ETL_Price!$B$5:$CB$187,Main!CO$51,0)</f>
        <v/>
      </c>
      <c r="CP216" s="85" t="str">
        <f ca="1">VLOOKUP($E216,ETL_Price!$B$5:$CB$187,Main!CP$51,0)</f>
        <v/>
      </c>
      <c r="CQ216" s="85" t="str">
        <f ca="1">VLOOKUP($E216,ETL_Price!$B$5:$CB$187,Main!CQ$51,0)</f>
        <v/>
      </c>
      <c r="CR216" s="85" t="str">
        <f ca="1">VLOOKUP($E216,ETL_Price!$B$5:$CB$187,Main!CR$51,0)</f>
        <v/>
      </c>
      <c r="CS216" s="85" t="str">
        <f ca="1">VLOOKUP($E216,ETL_Price!$B$5:$CB$187,Main!CS$51,0)</f>
        <v/>
      </c>
      <c r="CT216" s="85" t="str">
        <f ca="1">VLOOKUP($E216,ETL_Price!$B$5:$CB$187,Main!CT$51,0)</f>
        <v/>
      </c>
      <c r="CU216" s="85" t="str">
        <f ca="1">VLOOKUP($E216,ETL_Price!$B$5:$CB$187,Main!CU$51,0)</f>
        <v/>
      </c>
      <c r="CV216" s="85" t="str">
        <f ca="1">VLOOKUP($E216,ETL_Price!$B$5:$CB$187,Main!CV$51,0)</f>
        <v/>
      </c>
      <c r="CW216" s="85" t="str">
        <f ca="1">VLOOKUP($E216,ETL_Price!$B$5:$CB$187,Main!CW$51,0)</f>
        <v/>
      </c>
      <c r="CX216" s="85" t="str">
        <f ca="1">VLOOKUP($E216,ETL_Price!$B$5:$CB$187,Main!CX$51,0)</f>
        <v/>
      </c>
      <c r="CY216" s="85" t="str">
        <f ca="1">VLOOKUP($E216,ETL_Price!$B$5:$CB$187,Main!CY$51,0)</f>
        <v/>
      </c>
      <c r="CZ216" s="85" t="str">
        <f ca="1">VLOOKUP($E216,ETL_Price!$B$5:$CB$187,Main!CZ$51,0)</f>
        <v/>
      </c>
      <c r="DA216" s="85" t="str">
        <f ca="1">VLOOKUP($E216,ETL_Price!$B$5:$CB$187,Main!DA$51,0)</f>
        <v/>
      </c>
      <c r="DB216" s="85" t="str">
        <f ca="1">VLOOKUP($E216,ETL_Price!$B$5:$CB$187,Main!DB$51,0)</f>
        <v/>
      </c>
      <c r="DC216" s="85" t="str">
        <f ca="1">VLOOKUP($E216,ETL_Price!$B$5:$CB$187,Main!DC$51,0)</f>
        <v/>
      </c>
      <c r="DD216" s="85" t="str">
        <f ca="1">VLOOKUP($E216,ETL_Price!$B$5:$CB$187,Main!DD$51,0)</f>
        <v/>
      </c>
      <c r="DE216" s="85" t="str">
        <f ca="1">VLOOKUP($E216,ETL_Price!$B$5:$CB$187,Main!DE$51,0)</f>
        <v/>
      </c>
      <c r="DF216" s="85" t="str">
        <f ca="1">VLOOKUP($E216,ETL_Price!$B$5:$CB$187,Main!DF$51,0)</f>
        <v/>
      </c>
      <c r="DG216" s="85" t="str">
        <f ca="1">VLOOKUP($E216,ETL_Price!$B$5:$CB$187,Main!DG$51,0)</f>
        <v/>
      </c>
      <c r="DH216" s="85" t="str">
        <f ca="1">VLOOKUP($E216,ETL_Price!$B$5:$CB$187,Main!DH$51,0)</f>
        <v/>
      </c>
      <c r="DI216" s="85" t="str">
        <f ca="1">VLOOKUP($E216,ETL_Price!$B$5:$CB$187,Main!DI$51,0)</f>
        <v/>
      </c>
      <c r="DJ216" s="85" t="str">
        <f ca="1">VLOOKUP($E216,ETL_Price!$B$5:$CB$187,Main!DJ$51,0)</f>
        <v/>
      </c>
      <c r="DK216" s="85" t="str">
        <f ca="1">VLOOKUP($E216,ETL_Price!$B$5:$CB$187,Main!DK$51,0)</f>
        <v/>
      </c>
      <c r="DL216" s="85" t="str">
        <f ca="1">VLOOKUP($E216,ETL_Price!$B$5:$CB$187,Main!DL$51,0)</f>
        <v/>
      </c>
      <c r="DM216" s="85" t="str">
        <f ca="1">VLOOKUP($E216,ETL_Price!$B$5:$CB$187,Main!DM$51,0)</f>
        <v/>
      </c>
      <c r="DN216" s="85" t="str">
        <f ca="1">VLOOKUP($E216,ETL_Price!$B$5:$CB$187,Main!DN$51,0)</f>
        <v/>
      </c>
      <c r="DO216" s="85" t="str">
        <f ca="1">VLOOKUP($E216,ETL_Price!$B$5:$CB$187,Main!DO$51,0)</f>
        <v/>
      </c>
      <c r="DP216" s="85" t="str">
        <f ca="1">VLOOKUP($E216,ETL_Price!$B$5:$CB$187,Main!DP$51,0)</f>
        <v/>
      </c>
      <c r="DQ216" s="85" t="str">
        <f ca="1">VLOOKUP($E216,ETL_Price!$B$5:$CB$187,Main!DQ$51,0)</f>
        <v/>
      </c>
      <c r="DR216" s="85" t="str">
        <f ca="1">VLOOKUP($E216,ETL_Price!$B$5:$CB$187,Main!DR$51,0)</f>
        <v/>
      </c>
      <c r="DS216" s="85" t="str">
        <f ca="1">VLOOKUP($E216,ETL_Price!$B$5:$CB$187,Main!DS$51,0)</f>
        <v/>
      </c>
      <c r="DT216" s="85" t="str">
        <f ca="1">VLOOKUP($E216,ETL_Price!$B$5:$CB$187,Main!DT$51,0)</f>
        <v/>
      </c>
      <c r="DU216" s="85" t="str">
        <f ca="1">VLOOKUP($E216,ETL_Price!$B$5:$CB$187,Main!DU$51,0)</f>
        <v/>
      </c>
      <c r="DV216" s="85" t="str">
        <f ca="1">VLOOKUP($E216,ETL_Price!$B$5:$CB$187,Main!DV$51,0)</f>
        <v/>
      </c>
      <c r="DW216" s="85" t="str">
        <f ca="1">VLOOKUP($E216,ETL_Price!$B$5:$CB$187,Main!DW$51,0)</f>
        <v/>
      </c>
      <c r="DX216" s="85" t="str">
        <f ca="1">VLOOKUP($E216,ETL_Price!$B$5:$CB$187,Main!DX$51,0)</f>
        <v/>
      </c>
      <c r="DY216" s="85" t="str">
        <f ca="1">VLOOKUP($E216,ETL_Price!$B$5:$CB$187,Main!DY$51,0)</f>
        <v/>
      </c>
      <c r="DZ216" s="85" t="str">
        <f ca="1">VLOOKUP($E216,ETL_Price!$B$5:$CB$187,Main!DZ$51,0)</f>
        <v/>
      </c>
      <c r="EA216" s="85" t="str">
        <f ca="1">VLOOKUP($E216,ETL_Price!$B$5:$CB$187,Main!EA$51,0)</f>
        <v/>
      </c>
      <c r="EB216" s="85" t="str">
        <f ca="1">VLOOKUP($E216,ETL_Price!$B$5:$CB$187,Main!EB$51,0)</f>
        <v/>
      </c>
      <c r="EC216" s="85" t="str">
        <f ca="1">VLOOKUP($E216,ETL_Price!$B$5:$CB$187,Main!EC$51,0)</f>
        <v/>
      </c>
      <c r="ED216" s="85" t="str">
        <f ca="1">VLOOKUP($E216,ETL_Price!$B$5:$CB$187,Main!ED$51,0)</f>
        <v/>
      </c>
      <c r="EE216" s="85" t="str">
        <f ca="1">VLOOKUP($E216,ETL_Price!$B$5:$CB$187,Main!EE$51,0)</f>
        <v/>
      </c>
      <c r="EF216" s="85" t="str">
        <f ca="1">VLOOKUP($E216,ETL_Price!$B$5:$CB$187,Main!EF$51,0)</f>
        <v/>
      </c>
      <c r="EG216" s="85" t="str">
        <f ca="1">VLOOKUP($E216,ETL_Price!$B$5:$CB$187,Main!EG$51,0)</f>
        <v/>
      </c>
      <c r="EH216" s="85" t="str">
        <f ca="1">VLOOKUP($E216,ETL_Price!$B$5:$CB$187,Main!EH$51,0)</f>
        <v/>
      </c>
      <c r="EI216" s="85" t="str">
        <f ca="1">VLOOKUP($E216,ETL_Price!$B$5:$CB$187,Main!EI$51,0)</f>
        <v/>
      </c>
      <c r="EJ216" s="85" t="str">
        <f ca="1">VLOOKUP($E216,ETL_Price!$B$5:$CB$187,Main!EJ$51,0)</f>
        <v/>
      </c>
      <c r="EK216" s="85" t="str">
        <f ca="1">VLOOKUP($E216,ETL_Price!$B$5:$CB$187,Main!EK$51,0)</f>
        <v/>
      </c>
    </row>
    <row r="217" spans="5:141">
      <c r="E217" s="119" t="str">
        <f>IF(ISNUMBER(Equities!$C169),Equities!B169,"")</f>
        <v/>
      </c>
      <c r="F217" s="120" t="str">
        <f ca="1">IF(ISNUMBER(OFFSET(INDIRECT($F$50),Main!$D217,1)),OFFSET(INDIRECT($F$50),Main!$D217,1)/100,"")</f>
        <v/>
      </c>
      <c r="G217" s="120" t="str">
        <f ca="1">IF(ISNUMBER(VLOOKUP($E217,ETL_Price!$B$5:$DV$187,G$50,0)),VLOOKUP($E217,ETL_Price!$B$5:$DV$187,G$50,0)/100,"")</f>
        <v/>
      </c>
      <c r="H217" s="120" t="str">
        <f ca="1">IF(ISNUMBER(VLOOKUP($E217,ETL_Price!$B$5:$DV$187,H$50,0)),VLOOKUP($E217,ETL_Price!$B$5:$DV$187,H$50,0)/100,"")</f>
        <v/>
      </c>
      <c r="I217" s="120" t="str">
        <f ca="1">IF(ISNUMBER(VLOOKUP($E217,ETL_Price!$B$5:$DV$187,I$50,0)),VLOOKUP($E217,ETL_Price!$B$5:$DV$187,I$50,0)/100,"")</f>
        <v/>
      </c>
      <c r="K217" s="85" t="str">
        <f ca="1">IF(ISNUMBER(CORREL(ETL_Rtn!$C168:$C227,ETL_Rtn!E168:E227)),CORREL(ETL_Rtn!$C168:$C227,ETL_Rtn!E168:E227),"")</f>
        <v/>
      </c>
      <c r="L217" s="85" t="str">
        <f ca="1">IF(ISNUMBER(CORREL(ETL_Rtn!$C168:$C227,ETL_Rtn!F168:F227)),CORREL(ETL_Rtn!$C168:$C227,ETL_Rtn!F168:F227),"")</f>
        <v/>
      </c>
      <c r="M217" s="85" t="str">
        <f ca="1">IF(ISNUMBER(CORREL(ETL_Rtn!$C168:$C227,ETL_Rtn!G168:G227)),CORREL(ETL_Rtn!$C168:$C227,ETL_Rtn!G168:G227),"")</f>
        <v/>
      </c>
      <c r="N217" s="85" t="str">
        <f ca="1">IF(ISNUMBER(CORREL(ETL_Rtn!$C168:$C227,ETL_Rtn!H168:H227)),CORREL(ETL_Rtn!$C168:$C227,ETL_Rtn!H168:H227),"")</f>
        <v/>
      </c>
      <c r="O217" s="85" t="str">
        <f ca="1">IF(ISNUMBER(CORREL(ETL_Rtn!$C168:$C227,ETL_Rtn!I168:I227)),CORREL(ETL_Rtn!$C168:$C227,ETL_Rtn!I168:I227),"")</f>
        <v/>
      </c>
      <c r="P217" s="85" t="str">
        <f ca="1">IF(ISNUMBER(CORREL(ETL_Rtn!$C168:$C227,ETL_Rtn!J168:J227)),CORREL(ETL_Rtn!$C168:$C227,ETL_Rtn!J168:J227),"")</f>
        <v/>
      </c>
      <c r="Q217" s="85" t="str">
        <f ca="1">IF(ISNUMBER(CORREL(ETL_Rtn!$C168:$C227,ETL_Rtn!K168:K227)),CORREL(ETL_Rtn!$C168:$C227,ETL_Rtn!K168:K227),"")</f>
        <v/>
      </c>
      <c r="R217" s="85" t="str">
        <f ca="1">IF(ISNUMBER(CORREL(ETL_Rtn!$C168:$C227,ETL_Rtn!L168:L227)),CORREL(ETL_Rtn!$C168:$C227,ETL_Rtn!L168:L227),"")</f>
        <v/>
      </c>
      <c r="S217" s="85" t="str">
        <f ca="1">IF(ISNUMBER(CORREL(ETL_Rtn!$C168:$C227,ETL_Rtn!M168:M227)),CORREL(ETL_Rtn!$C168:$C227,ETL_Rtn!M168:M227),"")</f>
        <v/>
      </c>
      <c r="T217" s="85" t="str">
        <f ca="1">IF(ISNUMBER(CORREL(ETL_Rtn!$C168:$C227,ETL_Rtn!N168:N227)),CORREL(ETL_Rtn!$C168:$C227,ETL_Rtn!N168:N227),"")</f>
        <v/>
      </c>
      <c r="U217" s="85" t="str">
        <f ca="1">IF(ISNUMBER(CORREL(ETL_Rtn!$C168:$C227,ETL_Rtn!O168:O227)),CORREL(ETL_Rtn!$C168:$C227,ETL_Rtn!O168:O227),"")</f>
        <v/>
      </c>
      <c r="V217" s="85" t="str">
        <f ca="1">IF(ISNUMBER(CORREL(ETL_Rtn!$C168:$C227,ETL_Rtn!P168:P227)),CORREL(ETL_Rtn!$C168:$C227,ETL_Rtn!P168:P227),"")</f>
        <v/>
      </c>
      <c r="W217" s="85" t="str">
        <f ca="1">IF(ISNUMBER(CORREL(ETL_Rtn!$C168:$C227,ETL_Rtn!Q168:Q227)),CORREL(ETL_Rtn!$C168:$C227,ETL_Rtn!Q168:Q227),"")</f>
        <v/>
      </c>
      <c r="X217" s="85" t="str">
        <f ca="1">IF(ISNUMBER(CORREL(ETL_Rtn!$C168:$C227,ETL_Rtn!R168:R227)),CORREL(ETL_Rtn!$C168:$C227,ETL_Rtn!R168:R227),"")</f>
        <v/>
      </c>
      <c r="Y217" s="85" t="str">
        <f ca="1">IF(ISNUMBER(CORREL(ETL_Rtn!$C168:$C227,ETL_Rtn!S168:S227)),CORREL(ETL_Rtn!$C168:$C227,ETL_Rtn!S168:S227),"")</f>
        <v/>
      </c>
      <c r="Z217" s="85" t="str">
        <f ca="1">IF(ISNUMBER(CORREL(ETL_Rtn!$C168:$C227,ETL_Rtn!T168:T227)),CORREL(ETL_Rtn!$C168:$C227,ETL_Rtn!T168:T227),"")</f>
        <v/>
      </c>
      <c r="AA217" s="85" t="str">
        <f ca="1">IF(ISNUMBER(CORREL(ETL_Rtn!$C168:$C227,ETL_Rtn!U168:U227)),CORREL(ETL_Rtn!$C168:$C227,ETL_Rtn!U168:U227),"")</f>
        <v/>
      </c>
      <c r="AB217" s="85" t="str">
        <f ca="1">IF(ISNUMBER(CORREL(ETL_Rtn!$C168:$C227,ETL_Rtn!V168:V227)),CORREL(ETL_Rtn!$C168:$C227,ETL_Rtn!V168:V227),"")</f>
        <v/>
      </c>
      <c r="AC217" s="85" t="str">
        <f ca="1">IF(ISNUMBER(CORREL(ETL_Rtn!$C168:$C227,ETL_Rtn!W168:W227)),CORREL(ETL_Rtn!$C168:$C227,ETL_Rtn!W168:W227),"")</f>
        <v/>
      </c>
      <c r="AD217" s="85" t="str">
        <f ca="1">IF(ISNUMBER(CORREL(ETL_Rtn!$C168:$C227,ETL_Rtn!X168:X227)),CORREL(ETL_Rtn!$C168:$C227,ETL_Rtn!X168:X227),"")</f>
        <v/>
      </c>
      <c r="AE217" s="85" t="str">
        <f ca="1">IF(ISNUMBER(CORREL(ETL_Rtn!$C168:$C227,ETL_Rtn!Y168:Y227)),CORREL(ETL_Rtn!$C168:$C227,ETL_Rtn!Y168:Y227),"")</f>
        <v/>
      </c>
      <c r="AF217" s="85" t="str">
        <f ca="1">IF(ISNUMBER(CORREL(ETL_Rtn!$C168:$C227,ETL_Rtn!Z168:Z227)),CORREL(ETL_Rtn!$C168:$C227,ETL_Rtn!Z168:Z227),"")</f>
        <v/>
      </c>
      <c r="AG217" s="85" t="str">
        <f ca="1">IF(ISNUMBER(CORREL(ETL_Rtn!$C168:$C227,ETL_Rtn!AA168:AA227)),CORREL(ETL_Rtn!$C168:$C227,ETL_Rtn!AA168:AA227),"")</f>
        <v/>
      </c>
      <c r="AH217" s="85" t="str">
        <f ca="1">IF(ISNUMBER(CORREL(ETL_Rtn!$C168:$C227,ETL_Rtn!AB168:AB227)),CORREL(ETL_Rtn!$C168:$C227,ETL_Rtn!AB168:AB227),"")</f>
        <v/>
      </c>
      <c r="AI217" s="85" t="str">
        <f ca="1">IF(ISNUMBER(CORREL(ETL_Rtn!$C168:$C227,ETL_Rtn!AC168:AC227)),CORREL(ETL_Rtn!$C168:$C227,ETL_Rtn!AC168:AC227),"")</f>
        <v/>
      </c>
      <c r="AJ217" s="85" t="str">
        <f ca="1">IF(ISNUMBER(CORREL(ETL_Rtn!$C168:$C227,ETL_Rtn!AD168:AD227)),CORREL(ETL_Rtn!$C168:$C227,ETL_Rtn!AD168:AD227),"")</f>
        <v/>
      </c>
      <c r="AK217" s="85" t="str">
        <f ca="1">IF(ISNUMBER(CORREL(ETL_Rtn!$C168:$C227,ETL_Rtn!AE168:AE227)),CORREL(ETL_Rtn!$C168:$C227,ETL_Rtn!AE168:AE227),"")</f>
        <v/>
      </c>
      <c r="AL217" s="85" t="str">
        <f ca="1">IF(ISNUMBER(CORREL(ETL_Rtn!$C168:$C227,ETL_Rtn!AF168:AF227)),CORREL(ETL_Rtn!$C168:$C227,ETL_Rtn!AF168:AF227),"")</f>
        <v/>
      </c>
      <c r="AM217" s="85" t="str">
        <f ca="1">IF(ISNUMBER(CORREL(ETL_Rtn!$C168:$C227,ETL_Rtn!AG168:AG227)),CORREL(ETL_Rtn!$C168:$C227,ETL_Rtn!AG168:AG227),"")</f>
        <v/>
      </c>
      <c r="AN217" s="85" t="str">
        <f ca="1">IF(ISNUMBER(CORREL(ETL_Rtn!$C168:$C227,ETL_Rtn!AH168:AH227)),CORREL(ETL_Rtn!$C168:$C227,ETL_Rtn!AH168:AH227),"")</f>
        <v/>
      </c>
      <c r="AO217" s="85" t="str">
        <f ca="1">IF(ISNUMBER(CORREL(ETL_Rtn!$C168:$C227,ETL_Rtn!AI168:AI227)),CORREL(ETL_Rtn!$C168:$C227,ETL_Rtn!AI168:AI227),"")</f>
        <v/>
      </c>
      <c r="AP217" s="85" t="str">
        <f ca="1">IF(ISNUMBER(CORREL(ETL_Rtn!$C168:$C227,ETL_Rtn!AJ168:AJ227)),CORREL(ETL_Rtn!$C168:$C227,ETL_Rtn!AJ168:AJ227),"")</f>
        <v/>
      </c>
      <c r="AQ217" s="85" t="str">
        <f ca="1">IF(ISNUMBER(CORREL(ETL_Rtn!$C168:$C227,ETL_Rtn!AK168:AK227)),CORREL(ETL_Rtn!$C168:$C227,ETL_Rtn!AK168:AK227),"")</f>
        <v/>
      </c>
      <c r="AR217" s="85" t="str">
        <f ca="1">IF(ISNUMBER(CORREL(ETL_Rtn!$C168:$C227,ETL_Rtn!AL168:AL227)),CORREL(ETL_Rtn!$C168:$C227,ETL_Rtn!AL168:AL227),"")</f>
        <v/>
      </c>
      <c r="AS217" s="85" t="str">
        <f ca="1">IF(ISNUMBER(CORREL(ETL_Rtn!$C168:$C227,ETL_Rtn!AM168:AM227)),CORREL(ETL_Rtn!$C168:$C227,ETL_Rtn!AM168:AM227),"")</f>
        <v/>
      </c>
      <c r="AT217" s="85" t="str">
        <f ca="1">IF(ISNUMBER(CORREL(ETL_Rtn!$C168:$C227,ETL_Rtn!AN168:AN227)),CORREL(ETL_Rtn!$C168:$C227,ETL_Rtn!AN168:AN227),"")</f>
        <v/>
      </c>
      <c r="AU217" s="85" t="str">
        <f ca="1">IF(ISNUMBER(CORREL(ETL_Rtn!$C168:$C227,ETL_Rtn!AO168:AO227)),CORREL(ETL_Rtn!$C168:$C227,ETL_Rtn!AO168:AO227),"")</f>
        <v/>
      </c>
      <c r="AV217" s="85" t="str">
        <f ca="1">IF(ISNUMBER(CORREL(ETL_Rtn!$C168:$C227,ETL_Rtn!AP168:AP227)),CORREL(ETL_Rtn!$C168:$C227,ETL_Rtn!AP168:AP227),"")</f>
        <v/>
      </c>
      <c r="AW217" s="85" t="str">
        <f ca="1">IF(ISNUMBER(CORREL(ETL_Rtn!$C168:$C227,ETL_Rtn!AQ168:AQ227)),CORREL(ETL_Rtn!$C168:$C227,ETL_Rtn!AQ168:AQ227),"")</f>
        <v/>
      </c>
      <c r="AX217" s="85" t="str">
        <f ca="1">IF(ISNUMBER(CORREL(ETL_Rtn!$C168:$C227,ETL_Rtn!AR168:AR227)),CORREL(ETL_Rtn!$C168:$C227,ETL_Rtn!AR168:AR227),"")</f>
        <v/>
      </c>
      <c r="AY217" s="85" t="str">
        <f ca="1">IF(ISNUMBER(CORREL(ETL_Rtn!$C168:$C227,ETL_Rtn!AS168:AS227)),CORREL(ETL_Rtn!$C168:$C227,ETL_Rtn!AS168:AS227),"")</f>
        <v/>
      </c>
      <c r="AZ217" s="85" t="str">
        <f ca="1">IF(ISNUMBER(CORREL(ETL_Rtn!$C168:$C227,ETL_Rtn!AT168:AT227)),CORREL(ETL_Rtn!$C168:$C227,ETL_Rtn!AT168:AT227),"")</f>
        <v/>
      </c>
      <c r="BA217" s="85" t="str">
        <f ca="1">IF(ISNUMBER(CORREL(ETL_Rtn!$C168:$C227,ETL_Rtn!AU168:AU227)),CORREL(ETL_Rtn!$C168:$C227,ETL_Rtn!AU168:AU227),"")</f>
        <v/>
      </c>
      <c r="BB217" s="85" t="str">
        <f ca="1">IF(ISNUMBER(CORREL(ETL_Rtn!$C168:$C227,ETL_Rtn!AV168:AV227)),CORREL(ETL_Rtn!$C168:$C227,ETL_Rtn!AV168:AV227),"")</f>
        <v/>
      </c>
      <c r="BC217" s="85" t="str">
        <f ca="1">IF(ISNUMBER(CORREL(ETL_Rtn!$C168:$C227,ETL_Rtn!AW168:AW227)),CORREL(ETL_Rtn!$C168:$C227,ETL_Rtn!AW168:AW227),"")</f>
        <v/>
      </c>
      <c r="BD217" s="85" t="str">
        <f ca="1">IF(ISNUMBER(CORREL(ETL_Rtn!$C168:$C227,ETL_Rtn!AX168:AX227)),CORREL(ETL_Rtn!$C168:$C227,ETL_Rtn!AX168:AX227),"")</f>
        <v/>
      </c>
      <c r="BE217" s="85" t="str">
        <f ca="1">IF(ISNUMBER(CORREL(ETL_Rtn!$C168:$C227,ETL_Rtn!AY168:AY227)),CORREL(ETL_Rtn!$C168:$C227,ETL_Rtn!AY168:AY227),"")</f>
        <v/>
      </c>
      <c r="BF217" s="85" t="str">
        <f ca="1">IF(ISNUMBER(CORREL(ETL_Rtn!$C168:$C227,ETL_Rtn!AZ168:AZ227)),CORREL(ETL_Rtn!$C168:$C227,ETL_Rtn!AZ168:AZ227),"")</f>
        <v/>
      </c>
      <c r="BG217" s="85" t="str">
        <f ca="1">IF(ISNUMBER(CORREL(ETL_Rtn!$C168:$C227,ETL_Rtn!BA168:BA227)),CORREL(ETL_Rtn!$C168:$C227,ETL_Rtn!BA168:BA227),"")</f>
        <v/>
      </c>
      <c r="BH217" s="85" t="str">
        <f ca="1">IF(ISNUMBER(CORREL(ETL_Rtn!$C168:$C227,ETL_Rtn!BB168:BB227)),CORREL(ETL_Rtn!$C168:$C227,ETL_Rtn!BB168:BB227),"")</f>
        <v/>
      </c>
      <c r="BI217" s="85" t="str">
        <f ca="1">IF(ISNUMBER(CORREL(ETL_Rtn!$C168:$C227,ETL_Rtn!BC168:BC227)),CORREL(ETL_Rtn!$C168:$C227,ETL_Rtn!BC168:BC227),"")</f>
        <v/>
      </c>
      <c r="BJ217" s="85" t="str">
        <f ca="1">IF(ISNUMBER(CORREL(ETL_Rtn!$C168:$C227,ETL_Rtn!BD168:BD227)),CORREL(ETL_Rtn!$C168:$C227,ETL_Rtn!BD168:BD227),"")</f>
        <v/>
      </c>
      <c r="BK217" s="85" t="str">
        <f ca="1">IF(ISNUMBER(CORREL(ETL_Rtn!$C168:$C227,ETL_Rtn!BE168:BE227)),CORREL(ETL_Rtn!$C168:$C227,ETL_Rtn!BE168:BE227),"")</f>
        <v/>
      </c>
      <c r="BL217" s="85" t="str">
        <f ca="1">IF(ISNUMBER(CORREL(ETL_Rtn!$C168:$C227,ETL_Rtn!BF168:BF227)),CORREL(ETL_Rtn!$C168:$C227,ETL_Rtn!BF168:BF227),"")</f>
        <v/>
      </c>
      <c r="BM217" s="85" t="str">
        <f ca="1">IF(ISNUMBER(CORREL(ETL_Rtn!$C168:$C227,ETL_Rtn!BG168:BG227)),CORREL(ETL_Rtn!$C168:$C227,ETL_Rtn!BG168:BG227),"")</f>
        <v/>
      </c>
      <c r="BN217" s="85" t="str">
        <f ca="1">IF(ISNUMBER(CORREL(ETL_Rtn!$C168:$C227,ETL_Rtn!BH168:BH227)),CORREL(ETL_Rtn!$C168:$C227,ETL_Rtn!BH168:BH227),"")</f>
        <v/>
      </c>
      <c r="BO217" s="85" t="str">
        <f ca="1">IF(ISNUMBER(CORREL(ETL_Rtn!$C168:$C227,ETL_Rtn!BI168:BI227)),CORREL(ETL_Rtn!$C168:$C227,ETL_Rtn!BI168:BI227),"")</f>
        <v/>
      </c>
      <c r="BP217" s="85" t="str">
        <f ca="1">IF(ISNUMBER(CORREL(ETL_Rtn!$C168:$C227,ETL_Rtn!BJ168:BJ227)),CORREL(ETL_Rtn!$C168:$C227,ETL_Rtn!BJ168:BJ227),"")</f>
        <v/>
      </c>
      <c r="BQ217" s="85" t="str">
        <f ca="1">IF(ISNUMBER(CORREL(ETL_Rtn!$C168:$C227,ETL_Rtn!BK168:BK227)),CORREL(ETL_Rtn!$C168:$C227,ETL_Rtn!BK168:BK227),"")</f>
        <v/>
      </c>
      <c r="BR217" s="85" t="str">
        <f ca="1">IF(ISNUMBER(CORREL(ETL_Rtn!$C168:$C227,ETL_Rtn!BL168:BL227)),CORREL(ETL_Rtn!$C168:$C227,ETL_Rtn!BL168:BL227),"")</f>
        <v/>
      </c>
      <c r="BS217" s="85" t="str">
        <f ca="1">IF(ISNUMBER(CORREL(ETL_Rtn!$C168:$C227,ETL_Rtn!BM168:BM227)),CORREL(ETL_Rtn!$C168:$C227,ETL_Rtn!BM168:BM227),"")</f>
        <v/>
      </c>
      <c r="BT217" s="85" t="str">
        <f ca="1">IF(ISNUMBER(CORREL(ETL_Rtn!$C168:$C227,ETL_Rtn!BN168:BN227)),CORREL(ETL_Rtn!$C168:$C227,ETL_Rtn!BN168:BN227),"")</f>
        <v/>
      </c>
      <c r="BU217" s="85" t="str">
        <f ca="1">IF(ISNUMBER(CORREL(ETL_Rtn!$C168:$C227,ETL_Rtn!BO168:BO227)),CORREL(ETL_Rtn!$C168:$C227,ETL_Rtn!BO168:BO227),"")</f>
        <v/>
      </c>
      <c r="BV217" s="85" t="str">
        <f ca="1">IF(ISNUMBER(CORREL(ETL_Rtn!$C168:$C227,ETL_Rtn!BP168:BP227)),CORREL(ETL_Rtn!$C168:$C227,ETL_Rtn!BP168:BP227),"")</f>
        <v/>
      </c>
      <c r="BW217" s="85" t="str">
        <f ca="1">IF(ISNUMBER(CORREL(ETL_Rtn!$C168:$C227,ETL_Rtn!BQ168:BQ227)),CORREL(ETL_Rtn!$C168:$C227,ETL_Rtn!BQ168:BQ227),"")</f>
        <v/>
      </c>
      <c r="BY217" s="85" t="str">
        <f ca="1">VLOOKUP($E217,ETL_Price!$B$5:$CB$187,Main!BY$51,0)</f>
        <v/>
      </c>
      <c r="BZ217" s="85" t="str">
        <f ca="1">VLOOKUP($E217,ETL_Price!$B$5:$CB$187,Main!BZ$51,0)</f>
        <v/>
      </c>
      <c r="CA217" s="85" t="str">
        <f ca="1">VLOOKUP($E217,ETL_Price!$B$5:$CB$187,Main!CA$51,0)</f>
        <v/>
      </c>
      <c r="CB217" s="85" t="str">
        <f ca="1">VLOOKUP($E217,ETL_Price!$B$5:$CB$187,Main!CB$51,0)</f>
        <v/>
      </c>
      <c r="CC217" s="85" t="str">
        <f ca="1">VLOOKUP($E217,ETL_Price!$B$5:$CB$187,Main!CC$51,0)</f>
        <v/>
      </c>
      <c r="CD217" s="85" t="str">
        <f ca="1">VLOOKUP($E217,ETL_Price!$B$5:$CB$187,Main!CD$51,0)</f>
        <v/>
      </c>
      <c r="CE217" s="85" t="str">
        <f ca="1">VLOOKUP($E217,ETL_Price!$B$5:$CB$187,Main!CE$51,0)</f>
        <v/>
      </c>
      <c r="CF217" s="85" t="str">
        <f ca="1">VLOOKUP($E217,ETL_Price!$B$5:$CB$187,Main!CF$51,0)</f>
        <v/>
      </c>
      <c r="CG217" s="85" t="str">
        <f ca="1">VLOOKUP($E217,ETL_Price!$B$5:$CB$187,Main!CG$51,0)</f>
        <v/>
      </c>
      <c r="CH217" s="85" t="str">
        <f ca="1">VLOOKUP($E217,ETL_Price!$B$5:$CB$187,Main!CH$51,0)</f>
        <v/>
      </c>
      <c r="CI217" s="85" t="str">
        <f ca="1">VLOOKUP($E217,ETL_Price!$B$5:$CB$187,Main!CI$51,0)</f>
        <v/>
      </c>
      <c r="CJ217" s="85" t="str">
        <f ca="1">VLOOKUP($E217,ETL_Price!$B$5:$CB$187,Main!CJ$51,0)</f>
        <v/>
      </c>
      <c r="CK217" s="85" t="str">
        <f ca="1">VLOOKUP($E217,ETL_Price!$B$5:$CB$187,Main!CK$51,0)</f>
        <v/>
      </c>
      <c r="CL217" s="85" t="str">
        <f ca="1">VLOOKUP($E217,ETL_Price!$B$5:$CB$187,Main!CL$51,0)</f>
        <v/>
      </c>
      <c r="CM217" s="85" t="str">
        <f ca="1">VLOOKUP($E217,ETL_Price!$B$5:$CB$187,Main!CM$51,0)</f>
        <v/>
      </c>
      <c r="CN217" s="85" t="str">
        <f ca="1">VLOOKUP($E217,ETL_Price!$B$5:$CB$187,Main!CN$51,0)</f>
        <v/>
      </c>
      <c r="CO217" s="85" t="str">
        <f ca="1">VLOOKUP($E217,ETL_Price!$B$5:$CB$187,Main!CO$51,0)</f>
        <v/>
      </c>
      <c r="CP217" s="85" t="str">
        <f ca="1">VLOOKUP($E217,ETL_Price!$B$5:$CB$187,Main!CP$51,0)</f>
        <v/>
      </c>
      <c r="CQ217" s="85" t="str">
        <f ca="1">VLOOKUP($E217,ETL_Price!$B$5:$CB$187,Main!CQ$51,0)</f>
        <v/>
      </c>
      <c r="CR217" s="85" t="str">
        <f ca="1">VLOOKUP($E217,ETL_Price!$B$5:$CB$187,Main!CR$51,0)</f>
        <v/>
      </c>
      <c r="CS217" s="85" t="str">
        <f ca="1">VLOOKUP($E217,ETL_Price!$B$5:$CB$187,Main!CS$51,0)</f>
        <v/>
      </c>
      <c r="CT217" s="85" t="str">
        <f ca="1">VLOOKUP($E217,ETL_Price!$B$5:$CB$187,Main!CT$51,0)</f>
        <v/>
      </c>
      <c r="CU217" s="85" t="str">
        <f ca="1">VLOOKUP($E217,ETL_Price!$B$5:$CB$187,Main!CU$51,0)</f>
        <v/>
      </c>
      <c r="CV217" s="85" t="str">
        <f ca="1">VLOOKUP($E217,ETL_Price!$B$5:$CB$187,Main!CV$51,0)</f>
        <v/>
      </c>
      <c r="CW217" s="85" t="str">
        <f ca="1">VLOOKUP($E217,ETL_Price!$B$5:$CB$187,Main!CW$51,0)</f>
        <v/>
      </c>
      <c r="CX217" s="85" t="str">
        <f ca="1">VLOOKUP($E217,ETL_Price!$B$5:$CB$187,Main!CX$51,0)</f>
        <v/>
      </c>
      <c r="CY217" s="85" t="str">
        <f ca="1">VLOOKUP($E217,ETL_Price!$B$5:$CB$187,Main!CY$51,0)</f>
        <v/>
      </c>
      <c r="CZ217" s="85" t="str">
        <f ca="1">VLOOKUP($E217,ETL_Price!$B$5:$CB$187,Main!CZ$51,0)</f>
        <v/>
      </c>
      <c r="DA217" s="85" t="str">
        <f ca="1">VLOOKUP($E217,ETL_Price!$B$5:$CB$187,Main!DA$51,0)</f>
        <v/>
      </c>
      <c r="DB217" s="85" t="str">
        <f ca="1">VLOOKUP($E217,ETL_Price!$B$5:$CB$187,Main!DB$51,0)</f>
        <v/>
      </c>
      <c r="DC217" s="85" t="str">
        <f ca="1">VLOOKUP($E217,ETL_Price!$B$5:$CB$187,Main!DC$51,0)</f>
        <v/>
      </c>
      <c r="DD217" s="85" t="str">
        <f ca="1">VLOOKUP($E217,ETL_Price!$B$5:$CB$187,Main!DD$51,0)</f>
        <v/>
      </c>
      <c r="DE217" s="85" t="str">
        <f ca="1">VLOOKUP($E217,ETL_Price!$B$5:$CB$187,Main!DE$51,0)</f>
        <v/>
      </c>
      <c r="DF217" s="85" t="str">
        <f ca="1">VLOOKUP($E217,ETL_Price!$B$5:$CB$187,Main!DF$51,0)</f>
        <v/>
      </c>
      <c r="DG217" s="85" t="str">
        <f ca="1">VLOOKUP($E217,ETL_Price!$B$5:$CB$187,Main!DG$51,0)</f>
        <v/>
      </c>
      <c r="DH217" s="85" t="str">
        <f ca="1">VLOOKUP($E217,ETL_Price!$B$5:$CB$187,Main!DH$51,0)</f>
        <v/>
      </c>
      <c r="DI217" s="85" t="str">
        <f ca="1">VLOOKUP($E217,ETL_Price!$B$5:$CB$187,Main!DI$51,0)</f>
        <v/>
      </c>
      <c r="DJ217" s="85" t="str">
        <f ca="1">VLOOKUP($E217,ETL_Price!$B$5:$CB$187,Main!DJ$51,0)</f>
        <v/>
      </c>
      <c r="DK217" s="85" t="str">
        <f ca="1">VLOOKUP($E217,ETL_Price!$B$5:$CB$187,Main!DK$51,0)</f>
        <v/>
      </c>
      <c r="DL217" s="85" t="str">
        <f ca="1">VLOOKUP($E217,ETL_Price!$B$5:$CB$187,Main!DL$51,0)</f>
        <v/>
      </c>
      <c r="DM217" s="85" t="str">
        <f ca="1">VLOOKUP($E217,ETL_Price!$B$5:$CB$187,Main!DM$51,0)</f>
        <v/>
      </c>
      <c r="DN217" s="85" t="str">
        <f ca="1">VLOOKUP($E217,ETL_Price!$B$5:$CB$187,Main!DN$51,0)</f>
        <v/>
      </c>
      <c r="DO217" s="85" t="str">
        <f ca="1">VLOOKUP($E217,ETL_Price!$B$5:$CB$187,Main!DO$51,0)</f>
        <v/>
      </c>
      <c r="DP217" s="85" t="str">
        <f ca="1">VLOOKUP($E217,ETL_Price!$B$5:$CB$187,Main!DP$51,0)</f>
        <v/>
      </c>
      <c r="DQ217" s="85" t="str">
        <f ca="1">VLOOKUP($E217,ETL_Price!$B$5:$CB$187,Main!DQ$51,0)</f>
        <v/>
      </c>
      <c r="DR217" s="85" t="str">
        <f ca="1">VLOOKUP($E217,ETL_Price!$B$5:$CB$187,Main!DR$51,0)</f>
        <v/>
      </c>
      <c r="DS217" s="85" t="str">
        <f ca="1">VLOOKUP($E217,ETL_Price!$B$5:$CB$187,Main!DS$51,0)</f>
        <v/>
      </c>
      <c r="DT217" s="85" t="str">
        <f ca="1">VLOOKUP($E217,ETL_Price!$B$5:$CB$187,Main!DT$51,0)</f>
        <v/>
      </c>
      <c r="DU217" s="85" t="str">
        <f ca="1">VLOOKUP($E217,ETL_Price!$B$5:$CB$187,Main!DU$51,0)</f>
        <v/>
      </c>
      <c r="DV217" s="85" t="str">
        <f ca="1">VLOOKUP($E217,ETL_Price!$B$5:$CB$187,Main!DV$51,0)</f>
        <v/>
      </c>
      <c r="DW217" s="85" t="str">
        <f ca="1">VLOOKUP($E217,ETL_Price!$B$5:$CB$187,Main!DW$51,0)</f>
        <v/>
      </c>
      <c r="DX217" s="85" t="str">
        <f ca="1">VLOOKUP($E217,ETL_Price!$B$5:$CB$187,Main!DX$51,0)</f>
        <v/>
      </c>
      <c r="DY217" s="85" t="str">
        <f ca="1">VLOOKUP($E217,ETL_Price!$B$5:$CB$187,Main!DY$51,0)</f>
        <v/>
      </c>
      <c r="DZ217" s="85" t="str">
        <f ca="1">VLOOKUP($E217,ETL_Price!$B$5:$CB$187,Main!DZ$51,0)</f>
        <v/>
      </c>
      <c r="EA217" s="85" t="str">
        <f ca="1">VLOOKUP($E217,ETL_Price!$B$5:$CB$187,Main!EA$51,0)</f>
        <v/>
      </c>
      <c r="EB217" s="85" t="str">
        <f ca="1">VLOOKUP($E217,ETL_Price!$B$5:$CB$187,Main!EB$51,0)</f>
        <v/>
      </c>
      <c r="EC217" s="85" t="str">
        <f ca="1">VLOOKUP($E217,ETL_Price!$B$5:$CB$187,Main!EC$51,0)</f>
        <v/>
      </c>
      <c r="ED217" s="85" t="str">
        <f ca="1">VLOOKUP($E217,ETL_Price!$B$5:$CB$187,Main!ED$51,0)</f>
        <v/>
      </c>
      <c r="EE217" s="85" t="str">
        <f ca="1">VLOOKUP($E217,ETL_Price!$B$5:$CB$187,Main!EE$51,0)</f>
        <v/>
      </c>
      <c r="EF217" s="85" t="str">
        <f ca="1">VLOOKUP($E217,ETL_Price!$B$5:$CB$187,Main!EF$51,0)</f>
        <v/>
      </c>
      <c r="EG217" s="85" t="str">
        <f ca="1">VLOOKUP($E217,ETL_Price!$B$5:$CB$187,Main!EG$51,0)</f>
        <v/>
      </c>
      <c r="EH217" s="85" t="str">
        <f ca="1">VLOOKUP($E217,ETL_Price!$B$5:$CB$187,Main!EH$51,0)</f>
        <v/>
      </c>
      <c r="EI217" s="85" t="str">
        <f ca="1">VLOOKUP($E217,ETL_Price!$B$5:$CB$187,Main!EI$51,0)</f>
        <v/>
      </c>
      <c r="EJ217" s="85" t="str">
        <f ca="1">VLOOKUP($E217,ETL_Price!$B$5:$CB$187,Main!EJ$51,0)</f>
        <v/>
      </c>
      <c r="EK217" s="85" t="str">
        <f ca="1">VLOOKUP($E217,ETL_Price!$B$5:$CB$187,Main!EK$51,0)</f>
        <v/>
      </c>
    </row>
    <row r="218" spans="5:141">
      <c r="E218" s="119" t="str">
        <f>IF(ISNUMBER(Equities!$C170),Equities!B170,"")</f>
        <v/>
      </c>
      <c r="F218" s="120" t="str">
        <f ca="1">IF(ISNUMBER(OFFSET(INDIRECT($F$50),Main!$D218,1)),OFFSET(INDIRECT($F$50),Main!$D218,1)/100,"")</f>
        <v/>
      </c>
      <c r="G218" s="120" t="str">
        <f ca="1">IF(ISNUMBER(VLOOKUP($E218,ETL_Price!$B$5:$DV$187,G$50,0)),VLOOKUP($E218,ETL_Price!$B$5:$DV$187,G$50,0)/100,"")</f>
        <v/>
      </c>
      <c r="H218" s="120" t="str">
        <f ca="1">IF(ISNUMBER(VLOOKUP($E218,ETL_Price!$B$5:$DV$187,H$50,0)),VLOOKUP($E218,ETL_Price!$B$5:$DV$187,H$50,0)/100,"")</f>
        <v/>
      </c>
      <c r="I218" s="120" t="str">
        <f ca="1">IF(ISNUMBER(VLOOKUP($E218,ETL_Price!$B$5:$DV$187,I$50,0)),VLOOKUP($E218,ETL_Price!$B$5:$DV$187,I$50,0)/100,"")</f>
        <v/>
      </c>
      <c r="K218" s="85" t="str">
        <f ca="1">IF(ISNUMBER(CORREL(ETL_Rtn!$C169:$C228,ETL_Rtn!E169:E228)),CORREL(ETL_Rtn!$C169:$C228,ETL_Rtn!E169:E228),"")</f>
        <v/>
      </c>
      <c r="L218" s="85" t="str">
        <f ca="1">IF(ISNUMBER(CORREL(ETL_Rtn!$C169:$C228,ETL_Rtn!F169:F228)),CORREL(ETL_Rtn!$C169:$C228,ETL_Rtn!F169:F228),"")</f>
        <v/>
      </c>
      <c r="M218" s="85" t="str">
        <f ca="1">IF(ISNUMBER(CORREL(ETL_Rtn!$C169:$C228,ETL_Rtn!G169:G228)),CORREL(ETL_Rtn!$C169:$C228,ETL_Rtn!G169:G228),"")</f>
        <v/>
      </c>
      <c r="N218" s="85" t="str">
        <f ca="1">IF(ISNUMBER(CORREL(ETL_Rtn!$C169:$C228,ETL_Rtn!H169:H228)),CORREL(ETL_Rtn!$C169:$C228,ETL_Rtn!H169:H228),"")</f>
        <v/>
      </c>
      <c r="O218" s="85" t="str">
        <f ca="1">IF(ISNUMBER(CORREL(ETL_Rtn!$C169:$C228,ETL_Rtn!I169:I228)),CORREL(ETL_Rtn!$C169:$C228,ETL_Rtn!I169:I228),"")</f>
        <v/>
      </c>
      <c r="P218" s="85" t="str">
        <f ca="1">IF(ISNUMBER(CORREL(ETL_Rtn!$C169:$C228,ETL_Rtn!J169:J228)),CORREL(ETL_Rtn!$C169:$C228,ETL_Rtn!J169:J228),"")</f>
        <v/>
      </c>
      <c r="Q218" s="85" t="str">
        <f ca="1">IF(ISNUMBER(CORREL(ETL_Rtn!$C169:$C228,ETL_Rtn!K169:K228)),CORREL(ETL_Rtn!$C169:$C228,ETL_Rtn!K169:K228),"")</f>
        <v/>
      </c>
      <c r="R218" s="85" t="str">
        <f ca="1">IF(ISNUMBER(CORREL(ETL_Rtn!$C169:$C228,ETL_Rtn!L169:L228)),CORREL(ETL_Rtn!$C169:$C228,ETL_Rtn!L169:L228),"")</f>
        <v/>
      </c>
      <c r="S218" s="85" t="str">
        <f ca="1">IF(ISNUMBER(CORREL(ETL_Rtn!$C169:$C228,ETL_Rtn!M169:M228)),CORREL(ETL_Rtn!$C169:$C228,ETL_Rtn!M169:M228),"")</f>
        <v/>
      </c>
      <c r="T218" s="85" t="str">
        <f ca="1">IF(ISNUMBER(CORREL(ETL_Rtn!$C169:$C228,ETL_Rtn!N169:N228)),CORREL(ETL_Rtn!$C169:$C228,ETL_Rtn!N169:N228),"")</f>
        <v/>
      </c>
      <c r="U218" s="85" t="str">
        <f ca="1">IF(ISNUMBER(CORREL(ETL_Rtn!$C169:$C228,ETL_Rtn!O169:O228)),CORREL(ETL_Rtn!$C169:$C228,ETL_Rtn!O169:O228),"")</f>
        <v/>
      </c>
      <c r="V218" s="85" t="str">
        <f ca="1">IF(ISNUMBER(CORREL(ETL_Rtn!$C169:$C228,ETL_Rtn!P169:P228)),CORREL(ETL_Rtn!$C169:$C228,ETL_Rtn!P169:P228),"")</f>
        <v/>
      </c>
      <c r="W218" s="85" t="str">
        <f ca="1">IF(ISNUMBER(CORREL(ETL_Rtn!$C169:$C228,ETL_Rtn!Q169:Q228)),CORREL(ETL_Rtn!$C169:$C228,ETL_Rtn!Q169:Q228),"")</f>
        <v/>
      </c>
      <c r="X218" s="85" t="str">
        <f ca="1">IF(ISNUMBER(CORREL(ETL_Rtn!$C169:$C228,ETL_Rtn!R169:R228)),CORREL(ETL_Rtn!$C169:$C228,ETL_Rtn!R169:R228),"")</f>
        <v/>
      </c>
      <c r="Y218" s="85" t="str">
        <f ca="1">IF(ISNUMBER(CORREL(ETL_Rtn!$C169:$C228,ETL_Rtn!S169:S228)),CORREL(ETL_Rtn!$C169:$C228,ETL_Rtn!S169:S228),"")</f>
        <v/>
      </c>
      <c r="Z218" s="85" t="str">
        <f ca="1">IF(ISNUMBER(CORREL(ETL_Rtn!$C169:$C228,ETL_Rtn!T169:T228)),CORREL(ETL_Rtn!$C169:$C228,ETL_Rtn!T169:T228),"")</f>
        <v/>
      </c>
      <c r="AA218" s="85" t="str">
        <f ca="1">IF(ISNUMBER(CORREL(ETL_Rtn!$C169:$C228,ETL_Rtn!U169:U228)),CORREL(ETL_Rtn!$C169:$C228,ETL_Rtn!U169:U228),"")</f>
        <v/>
      </c>
      <c r="AB218" s="85" t="str">
        <f ca="1">IF(ISNUMBER(CORREL(ETL_Rtn!$C169:$C228,ETL_Rtn!V169:V228)),CORREL(ETL_Rtn!$C169:$C228,ETL_Rtn!V169:V228),"")</f>
        <v/>
      </c>
      <c r="AC218" s="85" t="str">
        <f ca="1">IF(ISNUMBER(CORREL(ETL_Rtn!$C169:$C228,ETL_Rtn!W169:W228)),CORREL(ETL_Rtn!$C169:$C228,ETL_Rtn!W169:W228),"")</f>
        <v/>
      </c>
      <c r="AD218" s="85" t="str">
        <f ca="1">IF(ISNUMBER(CORREL(ETL_Rtn!$C169:$C228,ETL_Rtn!X169:X228)),CORREL(ETL_Rtn!$C169:$C228,ETL_Rtn!X169:X228),"")</f>
        <v/>
      </c>
      <c r="AE218" s="85" t="str">
        <f ca="1">IF(ISNUMBER(CORREL(ETL_Rtn!$C169:$C228,ETL_Rtn!Y169:Y228)),CORREL(ETL_Rtn!$C169:$C228,ETL_Rtn!Y169:Y228),"")</f>
        <v/>
      </c>
      <c r="AF218" s="85" t="str">
        <f ca="1">IF(ISNUMBER(CORREL(ETL_Rtn!$C169:$C228,ETL_Rtn!Z169:Z228)),CORREL(ETL_Rtn!$C169:$C228,ETL_Rtn!Z169:Z228),"")</f>
        <v/>
      </c>
      <c r="AG218" s="85" t="str">
        <f ca="1">IF(ISNUMBER(CORREL(ETL_Rtn!$C169:$C228,ETL_Rtn!AA169:AA228)),CORREL(ETL_Rtn!$C169:$C228,ETL_Rtn!AA169:AA228),"")</f>
        <v/>
      </c>
      <c r="AH218" s="85" t="str">
        <f ca="1">IF(ISNUMBER(CORREL(ETL_Rtn!$C169:$C228,ETL_Rtn!AB169:AB228)),CORREL(ETL_Rtn!$C169:$C228,ETL_Rtn!AB169:AB228),"")</f>
        <v/>
      </c>
      <c r="AI218" s="85" t="str">
        <f ca="1">IF(ISNUMBER(CORREL(ETL_Rtn!$C169:$C228,ETL_Rtn!AC169:AC228)),CORREL(ETL_Rtn!$C169:$C228,ETL_Rtn!AC169:AC228),"")</f>
        <v/>
      </c>
      <c r="AJ218" s="85" t="str">
        <f ca="1">IF(ISNUMBER(CORREL(ETL_Rtn!$C169:$C228,ETL_Rtn!AD169:AD228)),CORREL(ETL_Rtn!$C169:$C228,ETL_Rtn!AD169:AD228),"")</f>
        <v/>
      </c>
      <c r="AK218" s="85" t="str">
        <f ca="1">IF(ISNUMBER(CORREL(ETL_Rtn!$C169:$C228,ETL_Rtn!AE169:AE228)),CORREL(ETL_Rtn!$C169:$C228,ETL_Rtn!AE169:AE228),"")</f>
        <v/>
      </c>
      <c r="AL218" s="85" t="str">
        <f ca="1">IF(ISNUMBER(CORREL(ETL_Rtn!$C169:$C228,ETL_Rtn!AF169:AF228)),CORREL(ETL_Rtn!$C169:$C228,ETL_Rtn!AF169:AF228),"")</f>
        <v/>
      </c>
      <c r="AM218" s="85" t="str">
        <f ca="1">IF(ISNUMBER(CORREL(ETL_Rtn!$C169:$C228,ETL_Rtn!AG169:AG228)),CORREL(ETL_Rtn!$C169:$C228,ETL_Rtn!AG169:AG228),"")</f>
        <v/>
      </c>
      <c r="AN218" s="85" t="str">
        <f ca="1">IF(ISNUMBER(CORREL(ETL_Rtn!$C169:$C228,ETL_Rtn!AH169:AH228)),CORREL(ETL_Rtn!$C169:$C228,ETL_Rtn!AH169:AH228),"")</f>
        <v/>
      </c>
      <c r="AO218" s="85" t="str">
        <f ca="1">IF(ISNUMBER(CORREL(ETL_Rtn!$C169:$C228,ETL_Rtn!AI169:AI228)),CORREL(ETL_Rtn!$C169:$C228,ETL_Rtn!AI169:AI228),"")</f>
        <v/>
      </c>
      <c r="AP218" s="85" t="str">
        <f ca="1">IF(ISNUMBER(CORREL(ETL_Rtn!$C169:$C228,ETL_Rtn!AJ169:AJ228)),CORREL(ETL_Rtn!$C169:$C228,ETL_Rtn!AJ169:AJ228),"")</f>
        <v/>
      </c>
      <c r="AQ218" s="85" t="str">
        <f ca="1">IF(ISNUMBER(CORREL(ETL_Rtn!$C169:$C228,ETL_Rtn!AK169:AK228)),CORREL(ETL_Rtn!$C169:$C228,ETL_Rtn!AK169:AK228),"")</f>
        <v/>
      </c>
      <c r="AR218" s="85" t="str">
        <f ca="1">IF(ISNUMBER(CORREL(ETL_Rtn!$C169:$C228,ETL_Rtn!AL169:AL228)),CORREL(ETL_Rtn!$C169:$C228,ETL_Rtn!AL169:AL228),"")</f>
        <v/>
      </c>
      <c r="AS218" s="85" t="str">
        <f ca="1">IF(ISNUMBER(CORREL(ETL_Rtn!$C169:$C228,ETL_Rtn!AM169:AM228)),CORREL(ETL_Rtn!$C169:$C228,ETL_Rtn!AM169:AM228),"")</f>
        <v/>
      </c>
      <c r="AT218" s="85" t="str">
        <f ca="1">IF(ISNUMBER(CORREL(ETL_Rtn!$C169:$C228,ETL_Rtn!AN169:AN228)),CORREL(ETL_Rtn!$C169:$C228,ETL_Rtn!AN169:AN228),"")</f>
        <v/>
      </c>
      <c r="AU218" s="85" t="str">
        <f ca="1">IF(ISNUMBER(CORREL(ETL_Rtn!$C169:$C228,ETL_Rtn!AO169:AO228)),CORREL(ETL_Rtn!$C169:$C228,ETL_Rtn!AO169:AO228),"")</f>
        <v/>
      </c>
      <c r="AV218" s="85" t="str">
        <f ca="1">IF(ISNUMBER(CORREL(ETL_Rtn!$C169:$C228,ETL_Rtn!AP169:AP228)),CORREL(ETL_Rtn!$C169:$C228,ETL_Rtn!AP169:AP228),"")</f>
        <v/>
      </c>
      <c r="AW218" s="85" t="str">
        <f ca="1">IF(ISNUMBER(CORREL(ETL_Rtn!$C169:$C228,ETL_Rtn!AQ169:AQ228)),CORREL(ETL_Rtn!$C169:$C228,ETL_Rtn!AQ169:AQ228),"")</f>
        <v/>
      </c>
      <c r="AX218" s="85" t="str">
        <f ca="1">IF(ISNUMBER(CORREL(ETL_Rtn!$C169:$C228,ETL_Rtn!AR169:AR228)),CORREL(ETL_Rtn!$C169:$C228,ETL_Rtn!AR169:AR228),"")</f>
        <v/>
      </c>
      <c r="AY218" s="85" t="str">
        <f ca="1">IF(ISNUMBER(CORREL(ETL_Rtn!$C169:$C228,ETL_Rtn!AS169:AS228)),CORREL(ETL_Rtn!$C169:$C228,ETL_Rtn!AS169:AS228),"")</f>
        <v/>
      </c>
      <c r="AZ218" s="85" t="str">
        <f ca="1">IF(ISNUMBER(CORREL(ETL_Rtn!$C169:$C228,ETL_Rtn!AT169:AT228)),CORREL(ETL_Rtn!$C169:$C228,ETL_Rtn!AT169:AT228),"")</f>
        <v/>
      </c>
      <c r="BA218" s="85" t="str">
        <f ca="1">IF(ISNUMBER(CORREL(ETL_Rtn!$C169:$C228,ETL_Rtn!AU169:AU228)),CORREL(ETL_Rtn!$C169:$C228,ETL_Rtn!AU169:AU228),"")</f>
        <v/>
      </c>
      <c r="BB218" s="85" t="str">
        <f ca="1">IF(ISNUMBER(CORREL(ETL_Rtn!$C169:$C228,ETL_Rtn!AV169:AV228)),CORREL(ETL_Rtn!$C169:$C228,ETL_Rtn!AV169:AV228),"")</f>
        <v/>
      </c>
      <c r="BC218" s="85" t="str">
        <f ca="1">IF(ISNUMBER(CORREL(ETL_Rtn!$C169:$C228,ETL_Rtn!AW169:AW228)),CORREL(ETL_Rtn!$C169:$C228,ETL_Rtn!AW169:AW228),"")</f>
        <v/>
      </c>
      <c r="BD218" s="85" t="str">
        <f ca="1">IF(ISNUMBER(CORREL(ETL_Rtn!$C169:$C228,ETL_Rtn!AX169:AX228)),CORREL(ETL_Rtn!$C169:$C228,ETL_Rtn!AX169:AX228),"")</f>
        <v/>
      </c>
      <c r="BE218" s="85" t="str">
        <f ca="1">IF(ISNUMBER(CORREL(ETL_Rtn!$C169:$C228,ETL_Rtn!AY169:AY228)),CORREL(ETL_Rtn!$C169:$C228,ETL_Rtn!AY169:AY228),"")</f>
        <v/>
      </c>
      <c r="BF218" s="85" t="str">
        <f ca="1">IF(ISNUMBER(CORREL(ETL_Rtn!$C169:$C228,ETL_Rtn!AZ169:AZ228)),CORREL(ETL_Rtn!$C169:$C228,ETL_Rtn!AZ169:AZ228),"")</f>
        <v/>
      </c>
      <c r="BG218" s="85" t="str">
        <f ca="1">IF(ISNUMBER(CORREL(ETL_Rtn!$C169:$C228,ETL_Rtn!BA169:BA228)),CORREL(ETL_Rtn!$C169:$C228,ETL_Rtn!BA169:BA228),"")</f>
        <v/>
      </c>
      <c r="BH218" s="85" t="str">
        <f ca="1">IF(ISNUMBER(CORREL(ETL_Rtn!$C169:$C228,ETL_Rtn!BB169:BB228)),CORREL(ETL_Rtn!$C169:$C228,ETL_Rtn!BB169:BB228),"")</f>
        <v/>
      </c>
      <c r="BI218" s="85" t="str">
        <f ca="1">IF(ISNUMBER(CORREL(ETL_Rtn!$C169:$C228,ETL_Rtn!BC169:BC228)),CORREL(ETL_Rtn!$C169:$C228,ETL_Rtn!BC169:BC228),"")</f>
        <v/>
      </c>
      <c r="BJ218" s="85" t="str">
        <f ca="1">IF(ISNUMBER(CORREL(ETL_Rtn!$C169:$C228,ETL_Rtn!BD169:BD228)),CORREL(ETL_Rtn!$C169:$C228,ETL_Rtn!BD169:BD228),"")</f>
        <v/>
      </c>
      <c r="BK218" s="85" t="str">
        <f ca="1">IF(ISNUMBER(CORREL(ETL_Rtn!$C169:$C228,ETL_Rtn!BE169:BE228)),CORREL(ETL_Rtn!$C169:$C228,ETL_Rtn!BE169:BE228),"")</f>
        <v/>
      </c>
      <c r="BL218" s="85" t="str">
        <f ca="1">IF(ISNUMBER(CORREL(ETL_Rtn!$C169:$C228,ETL_Rtn!BF169:BF228)),CORREL(ETL_Rtn!$C169:$C228,ETL_Rtn!BF169:BF228),"")</f>
        <v/>
      </c>
      <c r="BM218" s="85" t="str">
        <f ca="1">IF(ISNUMBER(CORREL(ETL_Rtn!$C169:$C228,ETL_Rtn!BG169:BG228)),CORREL(ETL_Rtn!$C169:$C228,ETL_Rtn!BG169:BG228),"")</f>
        <v/>
      </c>
      <c r="BN218" s="85" t="str">
        <f ca="1">IF(ISNUMBER(CORREL(ETL_Rtn!$C169:$C228,ETL_Rtn!BH169:BH228)),CORREL(ETL_Rtn!$C169:$C228,ETL_Rtn!BH169:BH228),"")</f>
        <v/>
      </c>
      <c r="BO218" s="85" t="str">
        <f ca="1">IF(ISNUMBER(CORREL(ETL_Rtn!$C169:$C228,ETL_Rtn!BI169:BI228)),CORREL(ETL_Rtn!$C169:$C228,ETL_Rtn!BI169:BI228),"")</f>
        <v/>
      </c>
      <c r="BP218" s="85" t="str">
        <f ca="1">IF(ISNUMBER(CORREL(ETL_Rtn!$C169:$C228,ETL_Rtn!BJ169:BJ228)),CORREL(ETL_Rtn!$C169:$C228,ETL_Rtn!BJ169:BJ228),"")</f>
        <v/>
      </c>
      <c r="BQ218" s="85" t="str">
        <f ca="1">IF(ISNUMBER(CORREL(ETL_Rtn!$C169:$C228,ETL_Rtn!BK169:BK228)),CORREL(ETL_Rtn!$C169:$C228,ETL_Rtn!BK169:BK228),"")</f>
        <v/>
      </c>
      <c r="BR218" s="85" t="str">
        <f ca="1">IF(ISNUMBER(CORREL(ETL_Rtn!$C169:$C228,ETL_Rtn!BL169:BL228)),CORREL(ETL_Rtn!$C169:$C228,ETL_Rtn!BL169:BL228),"")</f>
        <v/>
      </c>
      <c r="BS218" s="85" t="str">
        <f ca="1">IF(ISNUMBER(CORREL(ETL_Rtn!$C169:$C228,ETL_Rtn!BM169:BM228)),CORREL(ETL_Rtn!$C169:$C228,ETL_Rtn!BM169:BM228),"")</f>
        <v/>
      </c>
      <c r="BT218" s="85" t="str">
        <f ca="1">IF(ISNUMBER(CORREL(ETL_Rtn!$C169:$C228,ETL_Rtn!BN169:BN228)),CORREL(ETL_Rtn!$C169:$C228,ETL_Rtn!BN169:BN228),"")</f>
        <v/>
      </c>
      <c r="BU218" s="85" t="str">
        <f ca="1">IF(ISNUMBER(CORREL(ETL_Rtn!$C169:$C228,ETL_Rtn!BO169:BO228)),CORREL(ETL_Rtn!$C169:$C228,ETL_Rtn!BO169:BO228),"")</f>
        <v/>
      </c>
      <c r="BV218" s="85" t="str">
        <f ca="1">IF(ISNUMBER(CORREL(ETL_Rtn!$C169:$C228,ETL_Rtn!BP169:BP228)),CORREL(ETL_Rtn!$C169:$C228,ETL_Rtn!BP169:BP228),"")</f>
        <v/>
      </c>
      <c r="BW218" s="85" t="str">
        <f ca="1">IF(ISNUMBER(CORREL(ETL_Rtn!$C169:$C228,ETL_Rtn!BQ169:BQ228)),CORREL(ETL_Rtn!$C169:$C228,ETL_Rtn!BQ169:BQ228),"")</f>
        <v/>
      </c>
      <c r="BY218" s="85" t="str">
        <f ca="1">VLOOKUP($E218,ETL_Price!$B$5:$CB$187,Main!BY$51,0)</f>
        <v/>
      </c>
      <c r="BZ218" s="85" t="str">
        <f ca="1">VLOOKUP($E218,ETL_Price!$B$5:$CB$187,Main!BZ$51,0)</f>
        <v/>
      </c>
      <c r="CA218" s="85" t="str">
        <f ca="1">VLOOKUP($E218,ETL_Price!$B$5:$CB$187,Main!CA$51,0)</f>
        <v/>
      </c>
      <c r="CB218" s="85" t="str">
        <f ca="1">VLOOKUP($E218,ETL_Price!$B$5:$CB$187,Main!CB$51,0)</f>
        <v/>
      </c>
      <c r="CC218" s="85" t="str">
        <f ca="1">VLOOKUP($E218,ETL_Price!$B$5:$CB$187,Main!CC$51,0)</f>
        <v/>
      </c>
      <c r="CD218" s="85" t="str">
        <f ca="1">VLOOKUP($E218,ETL_Price!$B$5:$CB$187,Main!CD$51,0)</f>
        <v/>
      </c>
      <c r="CE218" s="85" t="str">
        <f ca="1">VLOOKUP($E218,ETL_Price!$B$5:$CB$187,Main!CE$51,0)</f>
        <v/>
      </c>
      <c r="CF218" s="85" t="str">
        <f ca="1">VLOOKUP($E218,ETL_Price!$B$5:$CB$187,Main!CF$51,0)</f>
        <v/>
      </c>
      <c r="CG218" s="85" t="str">
        <f ca="1">VLOOKUP($E218,ETL_Price!$B$5:$CB$187,Main!CG$51,0)</f>
        <v/>
      </c>
      <c r="CH218" s="85" t="str">
        <f ca="1">VLOOKUP($E218,ETL_Price!$B$5:$CB$187,Main!CH$51,0)</f>
        <v/>
      </c>
      <c r="CI218" s="85" t="str">
        <f ca="1">VLOOKUP($E218,ETL_Price!$B$5:$CB$187,Main!CI$51,0)</f>
        <v/>
      </c>
      <c r="CJ218" s="85" t="str">
        <f ca="1">VLOOKUP($E218,ETL_Price!$B$5:$CB$187,Main!CJ$51,0)</f>
        <v/>
      </c>
      <c r="CK218" s="85" t="str">
        <f ca="1">VLOOKUP($E218,ETL_Price!$B$5:$CB$187,Main!CK$51,0)</f>
        <v/>
      </c>
      <c r="CL218" s="85" t="str">
        <f ca="1">VLOOKUP($E218,ETL_Price!$B$5:$CB$187,Main!CL$51,0)</f>
        <v/>
      </c>
      <c r="CM218" s="85" t="str">
        <f ca="1">VLOOKUP($E218,ETL_Price!$B$5:$CB$187,Main!CM$51,0)</f>
        <v/>
      </c>
      <c r="CN218" s="85" t="str">
        <f ca="1">VLOOKUP($E218,ETL_Price!$B$5:$CB$187,Main!CN$51,0)</f>
        <v/>
      </c>
      <c r="CO218" s="85" t="str">
        <f ca="1">VLOOKUP($E218,ETL_Price!$B$5:$CB$187,Main!CO$51,0)</f>
        <v/>
      </c>
      <c r="CP218" s="85" t="str">
        <f ca="1">VLOOKUP($E218,ETL_Price!$B$5:$CB$187,Main!CP$51,0)</f>
        <v/>
      </c>
      <c r="CQ218" s="85" t="str">
        <f ca="1">VLOOKUP($E218,ETL_Price!$B$5:$CB$187,Main!CQ$51,0)</f>
        <v/>
      </c>
      <c r="CR218" s="85" t="str">
        <f ca="1">VLOOKUP($E218,ETL_Price!$B$5:$CB$187,Main!CR$51,0)</f>
        <v/>
      </c>
      <c r="CS218" s="85" t="str">
        <f ca="1">VLOOKUP($E218,ETL_Price!$B$5:$CB$187,Main!CS$51,0)</f>
        <v/>
      </c>
      <c r="CT218" s="85" t="str">
        <f ca="1">VLOOKUP($E218,ETL_Price!$B$5:$CB$187,Main!CT$51,0)</f>
        <v/>
      </c>
      <c r="CU218" s="85" t="str">
        <f ca="1">VLOOKUP($E218,ETL_Price!$B$5:$CB$187,Main!CU$51,0)</f>
        <v/>
      </c>
      <c r="CV218" s="85" t="str">
        <f ca="1">VLOOKUP($E218,ETL_Price!$B$5:$CB$187,Main!CV$51,0)</f>
        <v/>
      </c>
      <c r="CW218" s="85" t="str">
        <f ca="1">VLOOKUP($E218,ETL_Price!$B$5:$CB$187,Main!CW$51,0)</f>
        <v/>
      </c>
      <c r="CX218" s="85" t="str">
        <f ca="1">VLOOKUP($E218,ETL_Price!$B$5:$CB$187,Main!CX$51,0)</f>
        <v/>
      </c>
      <c r="CY218" s="85" t="str">
        <f ca="1">VLOOKUP($E218,ETL_Price!$B$5:$CB$187,Main!CY$51,0)</f>
        <v/>
      </c>
      <c r="CZ218" s="85" t="str">
        <f ca="1">VLOOKUP($E218,ETL_Price!$B$5:$CB$187,Main!CZ$51,0)</f>
        <v/>
      </c>
      <c r="DA218" s="85" t="str">
        <f ca="1">VLOOKUP($E218,ETL_Price!$B$5:$CB$187,Main!DA$51,0)</f>
        <v/>
      </c>
      <c r="DB218" s="85" t="str">
        <f ca="1">VLOOKUP($E218,ETL_Price!$B$5:$CB$187,Main!DB$51,0)</f>
        <v/>
      </c>
      <c r="DC218" s="85" t="str">
        <f ca="1">VLOOKUP($E218,ETL_Price!$B$5:$CB$187,Main!DC$51,0)</f>
        <v/>
      </c>
      <c r="DD218" s="85" t="str">
        <f ca="1">VLOOKUP($E218,ETL_Price!$B$5:$CB$187,Main!DD$51,0)</f>
        <v/>
      </c>
      <c r="DE218" s="85" t="str">
        <f ca="1">VLOOKUP($E218,ETL_Price!$B$5:$CB$187,Main!DE$51,0)</f>
        <v/>
      </c>
      <c r="DF218" s="85" t="str">
        <f ca="1">VLOOKUP($E218,ETL_Price!$B$5:$CB$187,Main!DF$51,0)</f>
        <v/>
      </c>
      <c r="DG218" s="85" t="str">
        <f ca="1">VLOOKUP($E218,ETL_Price!$B$5:$CB$187,Main!DG$51,0)</f>
        <v/>
      </c>
      <c r="DH218" s="85" t="str">
        <f ca="1">VLOOKUP($E218,ETL_Price!$B$5:$CB$187,Main!DH$51,0)</f>
        <v/>
      </c>
      <c r="DI218" s="85" t="str">
        <f ca="1">VLOOKUP($E218,ETL_Price!$B$5:$CB$187,Main!DI$51,0)</f>
        <v/>
      </c>
      <c r="DJ218" s="85" t="str">
        <f ca="1">VLOOKUP($E218,ETL_Price!$B$5:$CB$187,Main!DJ$51,0)</f>
        <v/>
      </c>
      <c r="DK218" s="85" t="str">
        <f ca="1">VLOOKUP($E218,ETL_Price!$B$5:$CB$187,Main!DK$51,0)</f>
        <v/>
      </c>
      <c r="DL218" s="85" t="str">
        <f ca="1">VLOOKUP($E218,ETL_Price!$B$5:$CB$187,Main!DL$51,0)</f>
        <v/>
      </c>
      <c r="DM218" s="85" t="str">
        <f ca="1">VLOOKUP($E218,ETL_Price!$B$5:$CB$187,Main!DM$51,0)</f>
        <v/>
      </c>
      <c r="DN218" s="85" t="str">
        <f ca="1">VLOOKUP($E218,ETL_Price!$B$5:$CB$187,Main!DN$51,0)</f>
        <v/>
      </c>
      <c r="DO218" s="85" t="str">
        <f ca="1">VLOOKUP($E218,ETL_Price!$B$5:$CB$187,Main!DO$51,0)</f>
        <v/>
      </c>
      <c r="DP218" s="85" t="str">
        <f ca="1">VLOOKUP($E218,ETL_Price!$B$5:$CB$187,Main!DP$51,0)</f>
        <v/>
      </c>
      <c r="DQ218" s="85" t="str">
        <f ca="1">VLOOKUP($E218,ETL_Price!$B$5:$CB$187,Main!DQ$51,0)</f>
        <v/>
      </c>
      <c r="DR218" s="85" t="str">
        <f ca="1">VLOOKUP($E218,ETL_Price!$B$5:$CB$187,Main!DR$51,0)</f>
        <v/>
      </c>
      <c r="DS218" s="85" t="str">
        <f ca="1">VLOOKUP($E218,ETL_Price!$B$5:$CB$187,Main!DS$51,0)</f>
        <v/>
      </c>
      <c r="DT218" s="85" t="str">
        <f ca="1">VLOOKUP($E218,ETL_Price!$B$5:$CB$187,Main!DT$51,0)</f>
        <v/>
      </c>
      <c r="DU218" s="85" t="str">
        <f ca="1">VLOOKUP($E218,ETL_Price!$B$5:$CB$187,Main!DU$51,0)</f>
        <v/>
      </c>
      <c r="DV218" s="85" t="str">
        <f ca="1">VLOOKUP($E218,ETL_Price!$B$5:$CB$187,Main!DV$51,0)</f>
        <v/>
      </c>
      <c r="DW218" s="85" t="str">
        <f ca="1">VLOOKUP($E218,ETL_Price!$B$5:$CB$187,Main!DW$51,0)</f>
        <v/>
      </c>
      <c r="DX218" s="85" t="str">
        <f ca="1">VLOOKUP($E218,ETL_Price!$B$5:$CB$187,Main!DX$51,0)</f>
        <v/>
      </c>
      <c r="DY218" s="85" t="str">
        <f ca="1">VLOOKUP($E218,ETL_Price!$B$5:$CB$187,Main!DY$51,0)</f>
        <v/>
      </c>
      <c r="DZ218" s="85" t="str">
        <f ca="1">VLOOKUP($E218,ETL_Price!$B$5:$CB$187,Main!DZ$51,0)</f>
        <v/>
      </c>
      <c r="EA218" s="85" t="str">
        <f ca="1">VLOOKUP($E218,ETL_Price!$B$5:$CB$187,Main!EA$51,0)</f>
        <v/>
      </c>
      <c r="EB218" s="85" t="str">
        <f ca="1">VLOOKUP($E218,ETL_Price!$B$5:$CB$187,Main!EB$51,0)</f>
        <v/>
      </c>
      <c r="EC218" s="85" t="str">
        <f ca="1">VLOOKUP($E218,ETL_Price!$B$5:$CB$187,Main!EC$51,0)</f>
        <v/>
      </c>
      <c r="ED218" s="85" t="str">
        <f ca="1">VLOOKUP($E218,ETL_Price!$B$5:$CB$187,Main!ED$51,0)</f>
        <v/>
      </c>
      <c r="EE218" s="85" t="str">
        <f ca="1">VLOOKUP($E218,ETL_Price!$B$5:$CB$187,Main!EE$51,0)</f>
        <v/>
      </c>
      <c r="EF218" s="85" t="str">
        <f ca="1">VLOOKUP($E218,ETL_Price!$B$5:$CB$187,Main!EF$51,0)</f>
        <v/>
      </c>
      <c r="EG218" s="85" t="str">
        <f ca="1">VLOOKUP($E218,ETL_Price!$B$5:$CB$187,Main!EG$51,0)</f>
        <v/>
      </c>
      <c r="EH218" s="85" t="str">
        <f ca="1">VLOOKUP($E218,ETL_Price!$B$5:$CB$187,Main!EH$51,0)</f>
        <v/>
      </c>
      <c r="EI218" s="85" t="str">
        <f ca="1">VLOOKUP($E218,ETL_Price!$B$5:$CB$187,Main!EI$51,0)</f>
        <v/>
      </c>
      <c r="EJ218" s="85" t="str">
        <f ca="1">VLOOKUP($E218,ETL_Price!$B$5:$CB$187,Main!EJ$51,0)</f>
        <v/>
      </c>
      <c r="EK218" s="85" t="str">
        <f ca="1">VLOOKUP($E218,ETL_Price!$B$5:$CB$187,Main!EK$51,0)</f>
        <v/>
      </c>
    </row>
    <row r="219" spans="5:141">
      <c r="E219" s="119" t="str">
        <f>IF(ISNUMBER(Equities!$C171),Equities!B171,"")</f>
        <v/>
      </c>
      <c r="F219" s="120" t="str">
        <f ca="1">IF(ISNUMBER(OFFSET(INDIRECT($F$50),Main!$D219,1)),OFFSET(INDIRECT($F$50),Main!$D219,1)/100,"")</f>
        <v/>
      </c>
      <c r="G219" s="120" t="str">
        <f ca="1">IF(ISNUMBER(VLOOKUP($E219,ETL_Price!$B$5:$DV$187,G$50,0)),VLOOKUP($E219,ETL_Price!$B$5:$DV$187,G$50,0)/100,"")</f>
        <v/>
      </c>
      <c r="H219" s="120" t="str">
        <f ca="1">IF(ISNUMBER(VLOOKUP($E219,ETL_Price!$B$5:$DV$187,H$50,0)),VLOOKUP($E219,ETL_Price!$B$5:$DV$187,H$50,0)/100,"")</f>
        <v/>
      </c>
      <c r="I219" s="120" t="str">
        <f ca="1">IF(ISNUMBER(VLOOKUP($E219,ETL_Price!$B$5:$DV$187,I$50,0)),VLOOKUP($E219,ETL_Price!$B$5:$DV$187,I$50,0)/100,"")</f>
        <v/>
      </c>
      <c r="K219" s="85" t="str">
        <f ca="1">IF(ISNUMBER(CORREL(ETL_Rtn!$C170:$C229,ETL_Rtn!E170:E229)),CORREL(ETL_Rtn!$C170:$C229,ETL_Rtn!E170:E229),"")</f>
        <v/>
      </c>
      <c r="L219" s="85" t="str">
        <f ca="1">IF(ISNUMBER(CORREL(ETL_Rtn!$C170:$C229,ETL_Rtn!F170:F229)),CORREL(ETL_Rtn!$C170:$C229,ETL_Rtn!F170:F229),"")</f>
        <v/>
      </c>
      <c r="M219" s="85" t="str">
        <f ca="1">IF(ISNUMBER(CORREL(ETL_Rtn!$C170:$C229,ETL_Rtn!G170:G229)),CORREL(ETL_Rtn!$C170:$C229,ETL_Rtn!G170:G229),"")</f>
        <v/>
      </c>
      <c r="N219" s="85" t="str">
        <f ca="1">IF(ISNUMBER(CORREL(ETL_Rtn!$C170:$C229,ETL_Rtn!H170:H229)),CORREL(ETL_Rtn!$C170:$C229,ETL_Rtn!H170:H229),"")</f>
        <v/>
      </c>
      <c r="O219" s="85" t="str">
        <f ca="1">IF(ISNUMBER(CORREL(ETL_Rtn!$C170:$C229,ETL_Rtn!I170:I229)),CORREL(ETL_Rtn!$C170:$C229,ETL_Rtn!I170:I229),"")</f>
        <v/>
      </c>
      <c r="P219" s="85" t="str">
        <f ca="1">IF(ISNUMBER(CORREL(ETL_Rtn!$C170:$C229,ETL_Rtn!J170:J229)),CORREL(ETL_Rtn!$C170:$C229,ETL_Rtn!J170:J229),"")</f>
        <v/>
      </c>
      <c r="Q219" s="85" t="str">
        <f ca="1">IF(ISNUMBER(CORREL(ETL_Rtn!$C170:$C229,ETL_Rtn!K170:K229)),CORREL(ETL_Rtn!$C170:$C229,ETL_Rtn!K170:K229),"")</f>
        <v/>
      </c>
      <c r="R219" s="85" t="str">
        <f ca="1">IF(ISNUMBER(CORREL(ETL_Rtn!$C170:$C229,ETL_Rtn!L170:L229)),CORREL(ETL_Rtn!$C170:$C229,ETL_Rtn!L170:L229),"")</f>
        <v/>
      </c>
      <c r="S219" s="85" t="str">
        <f ca="1">IF(ISNUMBER(CORREL(ETL_Rtn!$C170:$C229,ETL_Rtn!M170:M229)),CORREL(ETL_Rtn!$C170:$C229,ETL_Rtn!M170:M229),"")</f>
        <v/>
      </c>
      <c r="T219" s="85" t="str">
        <f ca="1">IF(ISNUMBER(CORREL(ETL_Rtn!$C170:$C229,ETL_Rtn!N170:N229)),CORREL(ETL_Rtn!$C170:$C229,ETL_Rtn!N170:N229),"")</f>
        <v/>
      </c>
      <c r="U219" s="85" t="str">
        <f ca="1">IF(ISNUMBER(CORREL(ETL_Rtn!$C170:$C229,ETL_Rtn!O170:O229)),CORREL(ETL_Rtn!$C170:$C229,ETL_Rtn!O170:O229),"")</f>
        <v/>
      </c>
      <c r="V219" s="85" t="str">
        <f ca="1">IF(ISNUMBER(CORREL(ETL_Rtn!$C170:$C229,ETL_Rtn!P170:P229)),CORREL(ETL_Rtn!$C170:$C229,ETL_Rtn!P170:P229),"")</f>
        <v/>
      </c>
      <c r="W219" s="85" t="str">
        <f ca="1">IF(ISNUMBER(CORREL(ETL_Rtn!$C170:$C229,ETL_Rtn!Q170:Q229)),CORREL(ETL_Rtn!$C170:$C229,ETL_Rtn!Q170:Q229),"")</f>
        <v/>
      </c>
      <c r="X219" s="85" t="str">
        <f ca="1">IF(ISNUMBER(CORREL(ETL_Rtn!$C170:$C229,ETL_Rtn!R170:R229)),CORREL(ETL_Rtn!$C170:$C229,ETL_Rtn!R170:R229),"")</f>
        <v/>
      </c>
      <c r="Y219" s="85" t="str">
        <f ca="1">IF(ISNUMBER(CORREL(ETL_Rtn!$C170:$C229,ETL_Rtn!S170:S229)),CORREL(ETL_Rtn!$C170:$C229,ETL_Rtn!S170:S229),"")</f>
        <v/>
      </c>
      <c r="Z219" s="85" t="str">
        <f ca="1">IF(ISNUMBER(CORREL(ETL_Rtn!$C170:$C229,ETL_Rtn!T170:T229)),CORREL(ETL_Rtn!$C170:$C229,ETL_Rtn!T170:T229),"")</f>
        <v/>
      </c>
      <c r="AA219" s="85" t="str">
        <f ca="1">IF(ISNUMBER(CORREL(ETL_Rtn!$C170:$C229,ETL_Rtn!U170:U229)),CORREL(ETL_Rtn!$C170:$C229,ETL_Rtn!U170:U229),"")</f>
        <v/>
      </c>
      <c r="AB219" s="85" t="str">
        <f ca="1">IF(ISNUMBER(CORREL(ETL_Rtn!$C170:$C229,ETL_Rtn!V170:V229)),CORREL(ETL_Rtn!$C170:$C229,ETL_Rtn!V170:V229),"")</f>
        <v/>
      </c>
      <c r="AC219" s="85" t="str">
        <f ca="1">IF(ISNUMBER(CORREL(ETL_Rtn!$C170:$C229,ETL_Rtn!W170:W229)),CORREL(ETL_Rtn!$C170:$C229,ETL_Rtn!W170:W229),"")</f>
        <v/>
      </c>
      <c r="AD219" s="85" t="str">
        <f ca="1">IF(ISNUMBER(CORREL(ETL_Rtn!$C170:$C229,ETL_Rtn!X170:X229)),CORREL(ETL_Rtn!$C170:$C229,ETL_Rtn!X170:X229),"")</f>
        <v/>
      </c>
      <c r="AE219" s="85" t="str">
        <f ca="1">IF(ISNUMBER(CORREL(ETL_Rtn!$C170:$C229,ETL_Rtn!Y170:Y229)),CORREL(ETL_Rtn!$C170:$C229,ETL_Rtn!Y170:Y229),"")</f>
        <v/>
      </c>
      <c r="AF219" s="85" t="str">
        <f ca="1">IF(ISNUMBER(CORREL(ETL_Rtn!$C170:$C229,ETL_Rtn!Z170:Z229)),CORREL(ETL_Rtn!$C170:$C229,ETL_Rtn!Z170:Z229),"")</f>
        <v/>
      </c>
      <c r="AG219" s="85" t="str">
        <f ca="1">IF(ISNUMBER(CORREL(ETL_Rtn!$C170:$C229,ETL_Rtn!AA170:AA229)),CORREL(ETL_Rtn!$C170:$C229,ETL_Rtn!AA170:AA229),"")</f>
        <v/>
      </c>
      <c r="AH219" s="85" t="str">
        <f ca="1">IF(ISNUMBER(CORREL(ETL_Rtn!$C170:$C229,ETL_Rtn!AB170:AB229)),CORREL(ETL_Rtn!$C170:$C229,ETL_Rtn!AB170:AB229),"")</f>
        <v/>
      </c>
      <c r="AI219" s="85" t="str">
        <f ca="1">IF(ISNUMBER(CORREL(ETL_Rtn!$C170:$C229,ETL_Rtn!AC170:AC229)),CORREL(ETL_Rtn!$C170:$C229,ETL_Rtn!AC170:AC229),"")</f>
        <v/>
      </c>
      <c r="AJ219" s="85" t="str">
        <f ca="1">IF(ISNUMBER(CORREL(ETL_Rtn!$C170:$C229,ETL_Rtn!AD170:AD229)),CORREL(ETL_Rtn!$C170:$C229,ETL_Rtn!AD170:AD229),"")</f>
        <v/>
      </c>
      <c r="AK219" s="85" t="str">
        <f ca="1">IF(ISNUMBER(CORREL(ETL_Rtn!$C170:$C229,ETL_Rtn!AE170:AE229)),CORREL(ETL_Rtn!$C170:$C229,ETL_Rtn!AE170:AE229),"")</f>
        <v/>
      </c>
      <c r="AL219" s="85" t="str">
        <f ca="1">IF(ISNUMBER(CORREL(ETL_Rtn!$C170:$C229,ETL_Rtn!AF170:AF229)),CORREL(ETL_Rtn!$C170:$C229,ETL_Rtn!AF170:AF229),"")</f>
        <v/>
      </c>
      <c r="AM219" s="85" t="str">
        <f ca="1">IF(ISNUMBER(CORREL(ETL_Rtn!$C170:$C229,ETL_Rtn!AG170:AG229)),CORREL(ETL_Rtn!$C170:$C229,ETL_Rtn!AG170:AG229),"")</f>
        <v/>
      </c>
      <c r="AN219" s="85" t="str">
        <f ca="1">IF(ISNUMBER(CORREL(ETL_Rtn!$C170:$C229,ETL_Rtn!AH170:AH229)),CORREL(ETL_Rtn!$C170:$C229,ETL_Rtn!AH170:AH229),"")</f>
        <v/>
      </c>
      <c r="AO219" s="85" t="str">
        <f ca="1">IF(ISNUMBER(CORREL(ETL_Rtn!$C170:$C229,ETL_Rtn!AI170:AI229)),CORREL(ETL_Rtn!$C170:$C229,ETL_Rtn!AI170:AI229),"")</f>
        <v/>
      </c>
      <c r="AP219" s="85" t="str">
        <f ca="1">IF(ISNUMBER(CORREL(ETL_Rtn!$C170:$C229,ETL_Rtn!AJ170:AJ229)),CORREL(ETL_Rtn!$C170:$C229,ETL_Rtn!AJ170:AJ229),"")</f>
        <v/>
      </c>
      <c r="AQ219" s="85" t="str">
        <f ca="1">IF(ISNUMBER(CORREL(ETL_Rtn!$C170:$C229,ETL_Rtn!AK170:AK229)),CORREL(ETL_Rtn!$C170:$C229,ETL_Rtn!AK170:AK229),"")</f>
        <v/>
      </c>
      <c r="AR219" s="85" t="str">
        <f ca="1">IF(ISNUMBER(CORREL(ETL_Rtn!$C170:$C229,ETL_Rtn!AL170:AL229)),CORREL(ETL_Rtn!$C170:$C229,ETL_Rtn!AL170:AL229),"")</f>
        <v/>
      </c>
      <c r="AS219" s="85" t="str">
        <f ca="1">IF(ISNUMBER(CORREL(ETL_Rtn!$C170:$C229,ETL_Rtn!AM170:AM229)),CORREL(ETL_Rtn!$C170:$C229,ETL_Rtn!AM170:AM229),"")</f>
        <v/>
      </c>
      <c r="AT219" s="85" t="str">
        <f ca="1">IF(ISNUMBER(CORREL(ETL_Rtn!$C170:$C229,ETL_Rtn!AN170:AN229)),CORREL(ETL_Rtn!$C170:$C229,ETL_Rtn!AN170:AN229),"")</f>
        <v/>
      </c>
      <c r="AU219" s="85" t="str">
        <f ca="1">IF(ISNUMBER(CORREL(ETL_Rtn!$C170:$C229,ETL_Rtn!AO170:AO229)),CORREL(ETL_Rtn!$C170:$C229,ETL_Rtn!AO170:AO229),"")</f>
        <v/>
      </c>
      <c r="AV219" s="85" t="str">
        <f ca="1">IF(ISNUMBER(CORREL(ETL_Rtn!$C170:$C229,ETL_Rtn!AP170:AP229)),CORREL(ETL_Rtn!$C170:$C229,ETL_Rtn!AP170:AP229),"")</f>
        <v/>
      </c>
      <c r="AW219" s="85" t="str">
        <f ca="1">IF(ISNUMBER(CORREL(ETL_Rtn!$C170:$C229,ETL_Rtn!AQ170:AQ229)),CORREL(ETL_Rtn!$C170:$C229,ETL_Rtn!AQ170:AQ229),"")</f>
        <v/>
      </c>
      <c r="AX219" s="85" t="str">
        <f ca="1">IF(ISNUMBER(CORREL(ETL_Rtn!$C170:$C229,ETL_Rtn!AR170:AR229)),CORREL(ETL_Rtn!$C170:$C229,ETL_Rtn!AR170:AR229),"")</f>
        <v/>
      </c>
      <c r="AY219" s="85" t="str">
        <f ca="1">IF(ISNUMBER(CORREL(ETL_Rtn!$C170:$C229,ETL_Rtn!AS170:AS229)),CORREL(ETL_Rtn!$C170:$C229,ETL_Rtn!AS170:AS229),"")</f>
        <v/>
      </c>
      <c r="AZ219" s="85" t="str">
        <f ca="1">IF(ISNUMBER(CORREL(ETL_Rtn!$C170:$C229,ETL_Rtn!AT170:AT229)),CORREL(ETL_Rtn!$C170:$C229,ETL_Rtn!AT170:AT229),"")</f>
        <v/>
      </c>
      <c r="BA219" s="85" t="str">
        <f ca="1">IF(ISNUMBER(CORREL(ETL_Rtn!$C170:$C229,ETL_Rtn!AU170:AU229)),CORREL(ETL_Rtn!$C170:$C229,ETL_Rtn!AU170:AU229),"")</f>
        <v/>
      </c>
      <c r="BB219" s="85" t="str">
        <f ca="1">IF(ISNUMBER(CORREL(ETL_Rtn!$C170:$C229,ETL_Rtn!AV170:AV229)),CORREL(ETL_Rtn!$C170:$C229,ETL_Rtn!AV170:AV229),"")</f>
        <v/>
      </c>
      <c r="BC219" s="85" t="str">
        <f ca="1">IF(ISNUMBER(CORREL(ETL_Rtn!$C170:$C229,ETL_Rtn!AW170:AW229)),CORREL(ETL_Rtn!$C170:$C229,ETL_Rtn!AW170:AW229),"")</f>
        <v/>
      </c>
      <c r="BD219" s="85" t="str">
        <f ca="1">IF(ISNUMBER(CORREL(ETL_Rtn!$C170:$C229,ETL_Rtn!AX170:AX229)),CORREL(ETL_Rtn!$C170:$C229,ETL_Rtn!AX170:AX229),"")</f>
        <v/>
      </c>
      <c r="BE219" s="85" t="str">
        <f ca="1">IF(ISNUMBER(CORREL(ETL_Rtn!$C170:$C229,ETL_Rtn!AY170:AY229)),CORREL(ETL_Rtn!$C170:$C229,ETL_Rtn!AY170:AY229),"")</f>
        <v/>
      </c>
      <c r="BF219" s="85" t="str">
        <f ca="1">IF(ISNUMBER(CORREL(ETL_Rtn!$C170:$C229,ETL_Rtn!AZ170:AZ229)),CORREL(ETL_Rtn!$C170:$C229,ETL_Rtn!AZ170:AZ229),"")</f>
        <v/>
      </c>
      <c r="BG219" s="85" t="str">
        <f ca="1">IF(ISNUMBER(CORREL(ETL_Rtn!$C170:$C229,ETL_Rtn!BA170:BA229)),CORREL(ETL_Rtn!$C170:$C229,ETL_Rtn!BA170:BA229),"")</f>
        <v/>
      </c>
      <c r="BH219" s="85" t="str">
        <f ca="1">IF(ISNUMBER(CORREL(ETL_Rtn!$C170:$C229,ETL_Rtn!BB170:BB229)),CORREL(ETL_Rtn!$C170:$C229,ETL_Rtn!BB170:BB229),"")</f>
        <v/>
      </c>
      <c r="BI219" s="85" t="str">
        <f ca="1">IF(ISNUMBER(CORREL(ETL_Rtn!$C170:$C229,ETL_Rtn!BC170:BC229)),CORREL(ETL_Rtn!$C170:$C229,ETL_Rtn!BC170:BC229),"")</f>
        <v/>
      </c>
      <c r="BJ219" s="85" t="str">
        <f ca="1">IF(ISNUMBER(CORREL(ETL_Rtn!$C170:$C229,ETL_Rtn!BD170:BD229)),CORREL(ETL_Rtn!$C170:$C229,ETL_Rtn!BD170:BD229),"")</f>
        <v/>
      </c>
      <c r="BK219" s="85" t="str">
        <f ca="1">IF(ISNUMBER(CORREL(ETL_Rtn!$C170:$C229,ETL_Rtn!BE170:BE229)),CORREL(ETL_Rtn!$C170:$C229,ETL_Rtn!BE170:BE229),"")</f>
        <v/>
      </c>
      <c r="BL219" s="85" t="str">
        <f ca="1">IF(ISNUMBER(CORREL(ETL_Rtn!$C170:$C229,ETL_Rtn!BF170:BF229)),CORREL(ETL_Rtn!$C170:$C229,ETL_Rtn!BF170:BF229),"")</f>
        <v/>
      </c>
      <c r="BM219" s="85" t="str">
        <f ca="1">IF(ISNUMBER(CORREL(ETL_Rtn!$C170:$C229,ETL_Rtn!BG170:BG229)),CORREL(ETL_Rtn!$C170:$C229,ETL_Rtn!BG170:BG229),"")</f>
        <v/>
      </c>
      <c r="BN219" s="85" t="str">
        <f ca="1">IF(ISNUMBER(CORREL(ETL_Rtn!$C170:$C229,ETL_Rtn!BH170:BH229)),CORREL(ETL_Rtn!$C170:$C229,ETL_Rtn!BH170:BH229),"")</f>
        <v/>
      </c>
      <c r="BO219" s="85" t="str">
        <f ca="1">IF(ISNUMBER(CORREL(ETL_Rtn!$C170:$C229,ETL_Rtn!BI170:BI229)),CORREL(ETL_Rtn!$C170:$C229,ETL_Rtn!BI170:BI229),"")</f>
        <v/>
      </c>
      <c r="BP219" s="85" t="str">
        <f ca="1">IF(ISNUMBER(CORREL(ETL_Rtn!$C170:$C229,ETL_Rtn!BJ170:BJ229)),CORREL(ETL_Rtn!$C170:$C229,ETL_Rtn!BJ170:BJ229),"")</f>
        <v/>
      </c>
      <c r="BQ219" s="85" t="str">
        <f ca="1">IF(ISNUMBER(CORREL(ETL_Rtn!$C170:$C229,ETL_Rtn!BK170:BK229)),CORREL(ETL_Rtn!$C170:$C229,ETL_Rtn!BK170:BK229),"")</f>
        <v/>
      </c>
      <c r="BR219" s="85" t="str">
        <f ca="1">IF(ISNUMBER(CORREL(ETL_Rtn!$C170:$C229,ETL_Rtn!BL170:BL229)),CORREL(ETL_Rtn!$C170:$C229,ETL_Rtn!BL170:BL229),"")</f>
        <v/>
      </c>
      <c r="BS219" s="85" t="str">
        <f ca="1">IF(ISNUMBER(CORREL(ETL_Rtn!$C170:$C229,ETL_Rtn!BM170:BM229)),CORREL(ETL_Rtn!$C170:$C229,ETL_Rtn!BM170:BM229),"")</f>
        <v/>
      </c>
      <c r="BT219" s="85" t="str">
        <f ca="1">IF(ISNUMBER(CORREL(ETL_Rtn!$C170:$C229,ETL_Rtn!BN170:BN229)),CORREL(ETL_Rtn!$C170:$C229,ETL_Rtn!BN170:BN229),"")</f>
        <v/>
      </c>
      <c r="BU219" s="85" t="str">
        <f ca="1">IF(ISNUMBER(CORREL(ETL_Rtn!$C170:$C229,ETL_Rtn!BO170:BO229)),CORREL(ETL_Rtn!$C170:$C229,ETL_Rtn!BO170:BO229),"")</f>
        <v/>
      </c>
      <c r="BV219" s="85" t="str">
        <f ca="1">IF(ISNUMBER(CORREL(ETL_Rtn!$C170:$C229,ETL_Rtn!BP170:BP229)),CORREL(ETL_Rtn!$C170:$C229,ETL_Rtn!BP170:BP229),"")</f>
        <v/>
      </c>
      <c r="BW219" s="85" t="str">
        <f ca="1">IF(ISNUMBER(CORREL(ETL_Rtn!$C170:$C229,ETL_Rtn!BQ170:BQ229)),CORREL(ETL_Rtn!$C170:$C229,ETL_Rtn!BQ170:BQ229),"")</f>
        <v/>
      </c>
      <c r="BY219" s="85" t="str">
        <f ca="1">VLOOKUP($E219,ETL_Price!$B$5:$CB$187,Main!BY$51,0)</f>
        <v/>
      </c>
      <c r="BZ219" s="85" t="str">
        <f ca="1">VLOOKUP($E219,ETL_Price!$B$5:$CB$187,Main!BZ$51,0)</f>
        <v/>
      </c>
      <c r="CA219" s="85" t="str">
        <f ca="1">VLOOKUP($E219,ETL_Price!$B$5:$CB$187,Main!CA$51,0)</f>
        <v/>
      </c>
      <c r="CB219" s="85" t="str">
        <f ca="1">VLOOKUP($E219,ETL_Price!$B$5:$CB$187,Main!CB$51,0)</f>
        <v/>
      </c>
      <c r="CC219" s="85" t="str">
        <f ca="1">VLOOKUP($E219,ETL_Price!$B$5:$CB$187,Main!CC$51,0)</f>
        <v/>
      </c>
      <c r="CD219" s="85" t="str">
        <f ca="1">VLOOKUP($E219,ETL_Price!$B$5:$CB$187,Main!CD$51,0)</f>
        <v/>
      </c>
      <c r="CE219" s="85" t="str">
        <f ca="1">VLOOKUP($E219,ETL_Price!$B$5:$CB$187,Main!CE$51,0)</f>
        <v/>
      </c>
      <c r="CF219" s="85" t="str">
        <f ca="1">VLOOKUP($E219,ETL_Price!$B$5:$CB$187,Main!CF$51,0)</f>
        <v/>
      </c>
      <c r="CG219" s="85" t="str">
        <f ca="1">VLOOKUP($E219,ETL_Price!$B$5:$CB$187,Main!CG$51,0)</f>
        <v/>
      </c>
      <c r="CH219" s="85" t="str">
        <f ca="1">VLOOKUP($E219,ETL_Price!$B$5:$CB$187,Main!CH$51,0)</f>
        <v/>
      </c>
      <c r="CI219" s="85" t="str">
        <f ca="1">VLOOKUP($E219,ETL_Price!$B$5:$CB$187,Main!CI$51,0)</f>
        <v/>
      </c>
      <c r="CJ219" s="85" t="str">
        <f ca="1">VLOOKUP($E219,ETL_Price!$B$5:$CB$187,Main!CJ$51,0)</f>
        <v/>
      </c>
      <c r="CK219" s="85" t="str">
        <f ca="1">VLOOKUP($E219,ETL_Price!$B$5:$CB$187,Main!CK$51,0)</f>
        <v/>
      </c>
      <c r="CL219" s="85" t="str">
        <f ca="1">VLOOKUP($E219,ETL_Price!$B$5:$CB$187,Main!CL$51,0)</f>
        <v/>
      </c>
      <c r="CM219" s="85" t="str">
        <f ca="1">VLOOKUP($E219,ETL_Price!$B$5:$CB$187,Main!CM$51,0)</f>
        <v/>
      </c>
      <c r="CN219" s="85" t="str">
        <f ca="1">VLOOKUP($E219,ETL_Price!$B$5:$CB$187,Main!CN$51,0)</f>
        <v/>
      </c>
      <c r="CO219" s="85" t="str">
        <f ca="1">VLOOKUP($E219,ETL_Price!$B$5:$CB$187,Main!CO$51,0)</f>
        <v/>
      </c>
      <c r="CP219" s="85" t="str">
        <f ca="1">VLOOKUP($E219,ETL_Price!$B$5:$CB$187,Main!CP$51,0)</f>
        <v/>
      </c>
      <c r="CQ219" s="85" t="str">
        <f ca="1">VLOOKUP($E219,ETL_Price!$B$5:$CB$187,Main!CQ$51,0)</f>
        <v/>
      </c>
      <c r="CR219" s="85" t="str">
        <f ca="1">VLOOKUP($E219,ETL_Price!$B$5:$CB$187,Main!CR$51,0)</f>
        <v/>
      </c>
      <c r="CS219" s="85" t="str">
        <f ca="1">VLOOKUP($E219,ETL_Price!$B$5:$CB$187,Main!CS$51,0)</f>
        <v/>
      </c>
      <c r="CT219" s="85" t="str">
        <f ca="1">VLOOKUP($E219,ETL_Price!$B$5:$CB$187,Main!CT$51,0)</f>
        <v/>
      </c>
      <c r="CU219" s="85" t="str">
        <f ca="1">VLOOKUP($E219,ETL_Price!$B$5:$CB$187,Main!CU$51,0)</f>
        <v/>
      </c>
      <c r="CV219" s="85" t="str">
        <f ca="1">VLOOKUP($E219,ETL_Price!$B$5:$CB$187,Main!CV$51,0)</f>
        <v/>
      </c>
      <c r="CW219" s="85" t="str">
        <f ca="1">VLOOKUP($E219,ETL_Price!$B$5:$CB$187,Main!CW$51,0)</f>
        <v/>
      </c>
      <c r="CX219" s="85" t="str">
        <f ca="1">VLOOKUP($E219,ETL_Price!$B$5:$CB$187,Main!CX$51,0)</f>
        <v/>
      </c>
      <c r="CY219" s="85" t="str">
        <f ca="1">VLOOKUP($E219,ETL_Price!$B$5:$CB$187,Main!CY$51,0)</f>
        <v/>
      </c>
      <c r="CZ219" s="85" t="str">
        <f ca="1">VLOOKUP($E219,ETL_Price!$B$5:$CB$187,Main!CZ$51,0)</f>
        <v/>
      </c>
      <c r="DA219" s="85" t="str">
        <f ca="1">VLOOKUP($E219,ETL_Price!$B$5:$CB$187,Main!DA$51,0)</f>
        <v/>
      </c>
      <c r="DB219" s="85" t="str">
        <f ca="1">VLOOKUP($E219,ETL_Price!$B$5:$CB$187,Main!DB$51,0)</f>
        <v/>
      </c>
      <c r="DC219" s="85" t="str">
        <f ca="1">VLOOKUP($E219,ETL_Price!$B$5:$CB$187,Main!DC$51,0)</f>
        <v/>
      </c>
      <c r="DD219" s="85" t="str">
        <f ca="1">VLOOKUP($E219,ETL_Price!$B$5:$CB$187,Main!DD$51,0)</f>
        <v/>
      </c>
      <c r="DE219" s="85" t="str">
        <f ca="1">VLOOKUP($E219,ETL_Price!$B$5:$CB$187,Main!DE$51,0)</f>
        <v/>
      </c>
      <c r="DF219" s="85" t="str">
        <f ca="1">VLOOKUP($E219,ETL_Price!$B$5:$CB$187,Main!DF$51,0)</f>
        <v/>
      </c>
      <c r="DG219" s="85" t="str">
        <f ca="1">VLOOKUP($E219,ETL_Price!$B$5:$CB$187,Main!DG$51,0)</f>
        <v/>
      </c>
      <c r="DH219" s="85" t="str">
        <f ca="1">VLOOKUP($E219,ETL_Price!$B$5:$CB$187,Main!DH$51,0)</f>
        <v/>
      </c>
      <c r="DI219" s="85" t="str">
        <f ca="1">VLOOKUP($E219,ETL_Price!$B$5:$CB$187,Main!DI$51,0)</f>
        <v/>
      </c>
      <c r="DJ219" s="85" t="str">
        <f ca="1">VLOOKUP($E219,ETL_Price!$B$5:$CB$187,Main!DJ$51,0)</f>
        <v/>
      </c>
      <c r="DK219" s="85" t="str">
        <f ca="1">VLOOKUP($E219,ETL_Price!$B$5:$CB$187,Main!DK$51,0)</f>
        <v/>
      </c>
      <c r="DL219" s="85" t="str">
        <f ca="1">VLOOKUP($E219,ETL_Price!$B$5:$CB$187,Main!DL$51,0)</f>
        <v/>
      </c>
      <c r="DM219" s="85" t="str">
        <f ca="1">VLOOKUP($E219,ETL_Price!$B$5:$CB$187,Main!DM$51,0)</f>
        <v/>
      </c>
      <c r="DN219" s="85" t="str">
        <f ca="1">VLOOKUP($E219,ETL_Price!$B$5:$CB$187,Main!DN$51,0)</f>
        <v/>
      </c>
      <c r="DO219" s="85" t="str">
        <f ca="1">VLOOKUP($E219,ETL_Price!$B$5:$CB$187,Main!DO$51,0)</f>
        <v/>
      </c>
      <c r="DP219" s="85" t="str">
        <f ca="1">VLOOKUP($E219,ETL_Price!$B$5:$CB$187,Main!DP$51,0)</f>
        <v/>
      </c>
      <c r="DQ219" s="85" t="str">
        <f ca="1">VLOOKUP($E219,ETL_Price!$B$5:$CB$187,Main!DQ$51,0)</f>
        <v/>
      </c>
      <c r="DR219" s="85" t="str">
        <f ca="1">VLOOKUP($E219,ETL_Price!$B$5:$CB$187,Main!DR$51,0)</f>
        <v/>
      </c>
      <c r="DS219" s="85" t="str">
        <f ca="1">VLOOKUP($E219,ETL_Price!$B$5:$CB$187,Main!DS$51,0)</f>
        <v/>
      </c>
      <c r="DT219" s="85" t="str">
        <f ca="1">VLOOKUP($E219,ETL_Price!$B$5:$CB$187,Main!DT$51,0)</f>
        <v/>
      </c>
      <c r="DU219" s="85" t="str">
        <f ca="1">VLOOKUP($E219,ETL_Price!$B$5:$CB$187,Main!DU$51,0)</f>
        <v/>
      </c>
      <c r="DV219" s="85" t="str">
        <f ca="1">VLOOKUP($E219,ETL_Price!$B$5:$CB$187,Main!DV$51,0)</f>
        <v/>
      </c>
      <c r="DW219" s="85" t="str">
        <f ca="1">VLOOKUP($E219,ETL_Price!$B$5:$CB$187,Main!DW$51,0)</f>
        <v/>
      </c>
      <c r="DX219" s="85" t="str">
        <f ca="1">VLOOKUP($E219,ETL_Price!$B$5:$CB$187,Main!DX$51,0)</f>
        <v/>
      </c>
      <c r="DY219" s="85" t="str">
        <f ca="1">VLOOKUP($E219,ETL_Price!$B$5:$CB$187,Main!DY$51,0)</f>
        <v/>
      </c>
      <c r="DZ219" s="85" t="str">
        <f ca="1">VLOOKUP($E219,ETL_Price!$B$5:$CB$187,Main!DZ$51,0)</f>
        <v/>
      </c>
      <c r="EA219" s="85" t="str">
        <f ca="1">VLOOKUP($E219,ETL_Price!$B$5:$CB$187,Main!EA$51,0)</f>
        <v/>
      </c>
      <c r="EB219" s="85" t="str">
        <f ca="1">VLOOKUP($E219,ETL_Price!$B$5:$CB$187,Main!EB$51,0)</f>
        <v/>
      </c>
      <c r="EC219" s="85" t="str">
        <f ca="1">VLOOKUP($E219,ETL_Price!$B$5:$CB$187,Main!EC$51,0)</f>
        <v/>
      </c>
      <c r="ED219" s="85" t="str">
        <f ca="1">VLOOKUP($E219,ETL_Price!$B$5:$CB$187,Main!ED$51,0)</f>
        <v/>
      </c>
      <c r="EE219" s="85" t="str">
        <f ca="1">VLOOKUP($E219,ETL_Price!$B$5:$CB$187,Main!EE$51,0)</f>
        <v/>
      </c>
      <c r="EF219" s="85" t="str">
        <f ca="1">VLOOKUP($E219,ETL_Price!$B$5:$CB$187,Main!EF$51,0)</f>
        <v/>
      </c>
      <c r="EG219" s="85" t="str">
        <f ca="1">VLOOKUP($E219,ETL_Price!$B$5:$CB$187,Main!EG$51,0)</f>
        <v/>
      </c>
      <c r="EH219" s="85" t="str">
        <f ca="1">VLOOKUP($E219,ETL_Price!$B$5:$CB$187,Main!EH$51,0)</f>
        <v/>
      </c>
      <c r="EI219" s="85" t="str">
        <f ca="1">VLOOKUP($E219,ETL_Price!$B$5:$CB$187,Main!EI$51,0)</f>
        <v/>
      </c>
      <c r="EJ219" s="85" t="str">
        <f ca="1">VLOOKUP($E219,ETL_Price!$B$5:$CB$187,Main!EJ$51,0)</f>
        <v/>
      </c>
      <c r="EK219" s="85" t="str">
        <f ca="1">VLOOKUP($E219,ETL_Price!$B$5:$CB$187,Main!EK$51,0)</f>
        <v/>
      </c>
    </row>
    <row r="220" spans="5:141">
      <c r="E220" s="119" t="str">
        <f>IF(ISNUMBER(Equities!$C172),Equities!B172,"")</f>
        <v/>
      </c>
      <c r="F220" s="120" t="str">
        <f ca="1">IF(ISNUMBER(OFFSET(INDIRECT($F$50),Main!$D220,1)),OFFSET(INDIRECT($F$50),Main!$D220,1)/100,"")</f>
        <v/>
      </c>
      <c r="G220" s="120" t="str">
        <f ca="1">IF(ISNUMBER(VLOOKUP($E220,ETL_Price!$B$5:$DV$187,G$50,0)),VLOOKUP($E220,ETL_Price!$B$5:$DV$187,G$50,0)/100,"")</f>
        <v/>
      </c>
      <c r="H220" s="120" t="str">
        <f ca="1">IF(ISNUMBER(VLOOKUP($E220,ETL_Price!$B$5:$DV$187,H$50,0)),VLOOKUP($E220,ETL_Price!$B$5:$DV$187,H$50,0)/100,"")</f>
        <v/>
      </c>
      <c r="I220" s="120" t="str">
        <f ca="1">IF(ISNUMBER(VLOOKUP($E220,ETL_Price!$B$5:$DV$187,I$50,0)),VLOOKUP($E220,ETL_Price!$B$5:$DV$187,I$50,0)/100,"")</f>
        <v/>
      </c>
      <c r="K220" s="85" t="str">
        <f ca="1">IF(ISNUMBER(CORREL(ETL_Rtn!$C171:$C230,ETL_Rtn!E171:E230)),CORREL(ETL_Rtn!$C171:$C230,ETL_Rtn!E171:E230),"")</f>
        <v/>
      </c>
      <c r="L220" s="85" t="str">
        <f ca="1">IF(ISNUMBER(CORREL(ETL_Rtn!$C171:$C230,ETL_Rtn!F171:F230)),CORREL(ETL_Rtn!$C171:$C230,ETL_Rtn!F171:F230),"")</f>
        <v/>
      </c>
      <c r="M220" s="85" t="str">
        <f ca="1">IF(ISNUMBER(CORREL(ETL_Rtn!$C171:$C230,ETL_Rtn!G171:G230)),CORREL(ETL_Rtn!$C171:$C230,ETL_Rtn!G171:G230),"")</f>
        <v/>
      </c>
      <c r="N220" s="85" t="str">
        <f ca="1">IF(ISNUMBER(CORREL(ETL_Rtn!$C171:$C230,ETL_Rtn!H171:H230)),CORREL(ETL_Rtn!$C171:$C230,ETL_Rtn!H171:H230),"")</f>
        <v/>
      </c>
      <c r="O220" s="85" t="str">
        <f ca="1">IF(ISNUMBER(CORREL(ETL_Rtn!$C171:$C230,ETL_Rtn!I171:I230)),CORREL(ETL_Rtn!$C171:$C230,ETL_Rtn!I171:I230),"")</f>
        <v/>
      </c>
      <c r="P220" s="85" t="str">
        <f ca="1">IF(ISNUMBER(CORREL(ETL_Rtn!$C171:$C230,ETL_Rtn!J171:J230)),CORREL(ETL_Rtn!$C171:$C230,ETL_Rtn!J171:J230),"")</f>
        <v/>
      </c>
      <c r="Q220" s="85" t="str">
        <f ca="1">IF(ISNUMBER(CORREL(ETL_Rtn!$C171:$C230,ETL_Rtn!K171:K230)),CORREL(ETL_Rtn!$C171:$C230,ETL_Rtn!K171:K230),"")</f>
        <v/>
      </c>
      <c r="R220" s="85" t="str">
        <f ca="1">IF(ISNUMBER(CORREL(ETL_Rtn!$C171:$C230,ETL_Rtn!L171:L230)),CORREL(ETL_Rtn!$C171:$C230,ETL_Rtn!L171:L230),"")</f>
        <v/>
      </c>
      <c r="S220" s="85" t="str">
        <f ca="1">IF(ISNUMBER(CORREL(ETL_Rtn!$C171:$C230,ETL_Rtn!M171:M230)),CORREL(ETL_Rtn!$C171:$C230,ETL_Rtn!M171:M230),"")</f>
        <v/>
      </c>
      <c r="T220" s="85" t="str">
        <f ca="1">IF(ISNUMBER(CORREL(ETL_Rtn!$C171:$C230,ETL_Rtn!N171:N230)),CORREL(ETL_Rtn!$C171:$C230,ETL_Rtn!N171:N230),"")</f>
        <v/>
      </c>
      <c r="U220" s="85" t="str">
        <f ca="1">IF(ISNUMBER(CORREL(ETL_Rtn!$C171:$C230,ETL_Rtn!O171:O230)),CORREL(ETL_Rtn!$C171:$C230,ETL_Rtn!O171:O230),"")</f>
        <v/>
      </c>
      <c r="V220" s="85" t="str">
        <f ca="1">IF(ISNUMBER(CORREL(ETL_Rtn!$C171:$C230,ETL_Rtn!P171:P230)),CORREL(ETL_Rtn!$C171:$C230,ETL_Rtn!P171:P230),"")</f>
        <v/>
      </c>
      <c r="W220" s="85" t="str">
        <f ca="1">IF(ISNUMBER(CORREL(ETL_Rtn!$C171:$C230,ETL_Rtn!Q171:Q230)),CORREL(ETL_Rtn!$C171:$C230,ETL_Rtn!Q171:Q230),"")</f>
        <v/>
      </c>
      <c r="X220" s="85" t="str">
        <f ca="1">IF(ISNUMBER(CORREL(ETL_Rtn!$C171:$C230,ETL_Rtn!R171:R230)),CORREL(ETL_Rtn!$C171:$C230,ETL_Rtn!R171:R230),"")</f>
        <v/>
      </c>
      <c r="Y220" s="85" t="str">
        <f ca="1">IF(ISNUMBER(CORREL(ETL_Rtn!$C171:$C230,ETL_Rtn!S171:S230)),CORREL(ETL_Rtn!$C171:$C230,ETL_Rtn!S171:S230),"")</f>
        <v/>
      </c>
      <c r="Z220" s="85" t="str">
        <f ca="1">IF(ISNUMBER(CORREL(ETL_Rtn!$C171:$C230,ETL_Rtn!T171:T230)),CORREL(ETL_Rtn!$C171:$C230,ETL_Rtn!T171:T230),"")</f>
        <v/>
      </c>
      <c r="AA220" s="85" t="str">
        <f ca="1">IF(ISNUMBER(CORREL(ETL_Rtn!$C171:$C230,ETL_Rtn!U171:U230)),CORREL(ETL_Rtn!$C171:$C230,ETL_Rtn!U171:U230),"")</f>
        <v/>
      </c>
      <c r="AB220" s="85" t="str">
        <f ca="1">IF(ISNUMBER(CORREL(ETL_Rtn!$C171:$C230,ETL_Rtn!V171:V230)),CORREL(ETL_Rtn!$C171:$C230,ETL_Rtn!V171:V230),"")</f>
        <v/>
      </c>
      <c r="AC220" s="85" t="str">
        <f ca="1">IF(ISNUMBER(CORREL(ETL_Rtn!$C171:$C230,ETL_Rtn!W171:W230)),CORREL(ETL_Rtn!$C171:$C230,ETL_Rtn!W171:W230),"")</f>
        <v/>
      </c>
      <c r="AD220" s="85" t="str">
        <f ca="1">IF(ISNUMBER(CORREL(ETL_Rtn!$C171:$C230,ETL_Rtn!X171:X230)),CORREL(ETL_Rtn!$C171:$C230,ETL_Rtn!X171:X230),"")</f>
        <v/>
      </c>
      <c r="AE220" s="85" t="str">
        <f ca="1">IF(ISNUMBER(CORREL(ETL_Rtn!$C171:$C230,ETL_Rtn!Y171:Y230)),CORREL(ETL_Rtn!$C171:$C230,ETL_Rtn!Y171:Y230),"")</f>
        <v/>
      </c>
      <c r="AF220" s="85" t="str">
        <f ca="1">IF(ISNUMBER(CORREL(ETL_Rtn!$C171:$C230,ETL_Rtn!Z171:Z230)),CORREL(ETL_Rtn!$C171:$C230,ETL_Rtn!Z171:Z230),"")</f>
        <v/>
      </c>
      <c r="AG220" s="85" t="str">
        <f ca="1">IF(ISNUMBER(CORREL(ETL_Rtn!$C171:$C230,ETL_Rtn!AA171:AA230)),CORREL(ETL_Rtn!$C171:$C230,ETL_Rtn!AA171:AA230),"")</f>
        <v/>
      </c>
      <c r="AH220" s="85" t="str">
        <f ca="1">IF(ISNUMBER(CORREL(ETL_Rtn!$C171:$C230,ETL_Rtn!AB171:AB230)),CORREL(ETL_Rtn!$C171:$C230,ETL_Rtn!AB171:AB230),"")</f>
        <v/>
      </c>
      <c r="AI220" s="85" t="str">
        <f ca="1">IF(ISNUMBER(CORREL(ETL_Rtn!$C171:$C230,ETL_Rtn!AC171:AC230)),CORREL(ETL_Rtn!$C171:$C230,ETL_Rtn!AC171:AC230),"")</f>
        <v/>
      </c>
      <c r="AJ220" s="85" t="str">
        <f ca="1">IF(ISNUMBER(CORREL(ETL_Rtn!$C171:$C230,ETL_Rtn!AD171:AD230)),CORREL(ETL_Rtn!$C171:$C230,ETL_Rtn!AD171:AD230),"")</f>
        <v/>
      </c>
      <c r="AK220" s="85" t="str">
        <f ca="1">IF(ISNUMBER(CORREL(ETL_Rtn!$C171:$C230,ETL_Rtn!AE171:AE230)),CORREL(ETL_Rtn!$C171:$C230,ETL_Rtn!AE171:AE230),"")</f>
        <v/>
      </c>
      <c r="AL220" s="85" t="str">
        <f ca="1">IF(ISNUMBER(CORREL(ETL_Rtn!$C171:$C230,ETL_Rtn!AF171:AF230)),CORREL(ETL_Rtn!$C171:$C230,ETL_Rtn!AF171:AF230),"")</f>
        <v/>
      </c>
      <c r="AM220" s="85" t="str">
        <f ca="1">IF(ISNUMBER(CORREL(ETL_Rtn!$C171:$C230,ETL_Rtn!AG171:AG230)),CORREL(ETL_Rtn!$C171:$C230,ETL_Rtn!AG171:AG230),"")</f>
        <v/>
      </c>
      <c r="AN220" s="85" t="str">
        <f ca="1">IF(ISNUMBER(CORREL(ETL_Rtn!$C171:$C230,ETL_Rtn!AH171:AH230)),CORREL(ETL_Rtn!$C171:$C230,ETL_Rtn!AH171:AH230),"")</f>
        <v/>
      </c>
      <c r="AO220" s="85" t="str">
        <f ca="1">IF(ISNUMBER(CORREL(ETL_Rtn!$C171:$C230,ETL_Rtn!AI171:AI230)),CORREL(ETL_Rtn!$C171:$C230,ETL_Rtn!AI171:AI230),"")</f>
        <v/>
      </c>
      <c r="AP220" s="85" t="str">
        <f ca="1">IF(ISNUMBER(CORREL(ETL_Rtn!$C171:$C230,ETL_Rtn!AJ171:AJ230)),CORREL(ETL_Rtn!$C171:$C230,ETL_Rtn!AJ171:AJ230),"")</f>
        <v/>
      </c>
      <c r="AQ220" s="85" t="str">
        <f ca="1">IF(ISNUMBER(CORREL(ETL_Rtn!$C171:$C230,ETL_Rtn!AK171:AK230)),CORREL(ETL_Rtn!$C171:$C230,ETL_Rtn!AK171:AK230),"")</f>
        <v/>
      </c>
      <c r="AR220" s="85" t="str">
        <f ca="1">IF(ISNUMBER(CORREL(ETL_Rtn!$C171:$C230,ETL_Rtn!AL171:AL230)),CORREL(ETL_Rtn!$C171:$C230,ETL_Rtn!AL171:AL230),"")</f>
        <v/>
      </c>
      <c r="AS220" s="85" t="str">
        <f ca="1">IF(ISNUMBER(CORREL(ETL_Rtn!$C171:$C230,ETL_Rtn!AM171:AM230)),CORREL(ETL_Rtn!$C171:$C230,ETL_Rtn!AM171:AM230),"")</f>
        <v/>
      </c>
      <c r="AT220" s="85" t="str">
        <f ca="1">IF(ISNUMBER(CORREL(ETL_Rtn!$C171:$C230,ETL_Rtn!AN171:AN230)),CORREL(ETL_Rtn!$C171:$C230,ETL_Rtn!AN171:AN230),"")</f>
        <v/>
      </c>
      <c r="AU220" s="85" t="str">
        <f ca="1">IF(ISNUMBER(CORREL(ETL_Rtn!$C171:$C230,ETL_Rtn!AO171:AO230)),CORREL(ETL_Rtn!$C171:$C230,ETL_Rtn!AO171:AO230),"")</f>
        <v/>
      </c>
      <c r="AV220" s="85" t="str">
        <f ca="1">IF(ISNUMBER(CORREL(ETL_Rtn!$C171:$C230,ETL_Rtn!AP171:AP230)),CORREL(ETL_Rtn!$C171:$C230,ETL_Rtn!AP171:AP230),"")</f>
        <v/>
      </c>
      <c r="AW220" s="85" t="str">
        <f ca="1">IF(ISNUMBER(CORREL(ETL_Rtn!$C171:$C230,ETL_Rtn!AQ171:AQ230)),CORREL(ETL_Rtn!$C171:$C230,ETL_Rtn!AQ171:AQ230),"")</f>
        <v/>
      </c>
      <c r="AX220" s="85" t="str">
        <f ca="1">IF(ISNUMBER(CORREL(ETL_Rtn!$C171:$C230,ETL_Rtn!AR171:AR230)),CORREL(ETL_Rtn!$C171:$C230,ETL_Rtn!AR171:AR230),"")</f>
        <v/>
      </c>
      <c r="AY220" s="85" t="str">
        <f ca="1">IF(ISNUMBER(CORREL(ETL_Rtn!$C171:$C230,ETL_Rtn!AS171:AS230)),CORREL(ETL_Rtn!$C171:$C230,ETL_Rtn!AS171:AS230),"")</f>
        <v/>
      </c>
      <c r="AZ220" s="85" t="str">
        <f ca="1">IF(ISNUMBER(CORREL(ETL_Rtn!$C171:$C230,ETL_Rtn!AT171:AT230)),CORREL(ETL_Rtn!$C171:$C230,ETL_Rtn!AT171:AT230),"")</f>
        <v/>
      </c>
      <c r="BA220" s="85" t="str">
        <f ca="1">IF(ISNUMBER(CORREL(ETL_Rtn!$C171:$C230,ETL_Rtn!AU171:AU230)),CORREL(ETL_Rtn!$C171:$C230,ETL_Rtn!AU171:AU230),"")</f>
        <v/>
      </c>
      <c r="BB220" s="85" t="str">
        <f ca="1">IF(ISNUMBER(CORREL(ETL_Rtn!$C171:$C230,ETL_Rtn!AV171:AV230)),CORREL(ETL_Rtn!$C171:$C230,ETL_Rtn!AV171:AV230),"")</f>
        <v/>
      </c>
      <c r="BC220" s="85" t="str">
        <f ca="1">IF(ISNUMBER(CORREL(ETL_Rtn!$C171:$C230,ETL_Rtn!AW171:AW230)),CORREL(ETL_Rtn!$C171:$C230,ETL_Rtn!AW171:AW230),"")</f>
        <v/>
      </c>
      <c r="BD220" s="85" t="str">
        <f ca="1">IF(ISNUMBER(CORREL(ETL_Rtn!$C171:$C230,ETL_Rtn!AX171:AX230)),CORREL(ETL_Rtn!$C171:$C230,ETL_Rtn!AX171:AX230),"")</f>
        <v/>
      </c>
      <c r="BE220" s="85" t="str">
        <f ca="1">IF(ISNUMBER(CORREL(ETL_Rtn!$C171:$C230,ETL_Rtn!AY171:AY230)),CORREL(ETL_Rtn!$C171:$C230,ETL_Rtn!AY171:AY230),"")</f>
        <v/>
      </c>
      <c r="BF220" s="85" t="str">
        <f ca="1">IF(ISNUMBER(CORREL(ETL_Rtn!$C171:$C230,ETL_Rtn!AZ171:AZ230)),CORREL(ETL_Rtn!$C171:$C230,ETL_Rtn!AZ171:AZ230),"")</f>
        <v/>
      </c>
      <c r="BG220" s="85" t="str">
        <f ca="1">IF(ISNUMBER(CORREL(ETL_Rtn!$C171:$C230,ETL_Rtn!BA171:BA230)),CORREL(ETL_Rtn!$C171:$C230,ETL_Rtn!BA171:BA230),"")</f>
        <v/>
      </c>
      <c r="BH220" s="85" t="str">
        <f ca="1">IF(ISNUMBER(CORREL(ETL_Rtn!$C171:$C230,ETL_Rtn!BB171:BB230)),CORREL(ETL_Rtn!$C171:$C230,ETL_Rtn!BB171:BB230),"")</f>
        <v/>
      </c>
      <c r="BI220" s="85" t="str">
        <f ca="1">IF(ISNUMBER(CORREL(ETL_Rtn!$C171:$C230,ETL_Rtn!BC171:BC230)),CORREL(ETL_Rtn!$C171:$C230,ETL_Rtn!BC171:BC230),"")</f>
        <v/>
      </c>
      <c r="BJ220" s="85" t="str">
        <f ca="1">IF(ISNUMBER(CORREL(ETL_Rtn!$C171:$C230,ETL_Rtn!BD171:BD230)),CORREL(ETL_Rtn!$C171:$C230,ETL_Rtn!BD171:BD230),"")</f>
        <v/>
      </c>
      <c r="BK220" s="85" t="str">
        <f ca="1">IF(ISNUMBER(CORREL(ETL_Rtn!$C171:$C230,ETL_Rtn!BE171:BE230)),CORREL(ETL_Rtn!$C171:$C230,ETL_Rtn!BE171:BE230),"")</f>
        <v/>
      </c>
      <c r="BL220" s="85" t="str">
        <f ca="1">IF(ISNUMBER(CORREL(ETL_Rtn!$C171:$C230,ETL_Rtn!BF171:BF230)),CORREL(ETL_Rtn!$C171:$C230,ETL_Rtn!BF171:BF230),"")</f>
        <v/>
      </c>
      <c r="BM220" s="85" t="str">
        <f ca="1">IF(ISNUMBER(CORREL(ETL_Rtn!$C171:$C230,ETL_Rtn!BG171:BG230)),CORREL(ETL_Rtn!$C171:$C230,ETL_Rtn!BG171:BG230),"")</f>
        <v/>
      </c>
      <c r="BN220" s="85" t="str">
        <f ca="1">IF(ISNUMBER(CORREL(ETL_Rtn!$C171:$C230,ETL_Rtn!BH171:BH230)),CORREL(ETL_Rtn!$C171:$C230,ETL_Rtn!BH171:BH230),"")</f>
        <v/>
      </c>
      <c r="BO220" s="85" t="str">
        <f ca="1">IF(ISNUMBER(CORREL(ETL_Rtn!$C171:$C230,ETL_Rtn!BI171:BI230)),CORREL(ETL_Rtn!$C171:$C230,ETL_Rtn!BI171:BI230),"")</f>
        <v/>
      </c>
      <c r="BP220" s="85" t="str">
        <f ca="1">IF(ISNUMBER(CORREL(ETL_Rtn!$C171:$C230,ETL_Rtn!BJ171:BJ230)),CORREL(ETL_Rtn!$C171:$C230,ETL_Rtn!BJ171:BJ230),"")</f>
        <v/>
      </c>
      <c r="BQ220" s="85" t="str">
        <f ca="1">IF(ISNUMBER(CORREL(ETL_Rtn!$C171:$C230,ETL_Rtn!BK171:BK230)),CORREL(ETL_Rtn!$C171:$C230,ETL_Rtn!BK171:BK230),"")</f>
        <v/>
      </c>
      <c r="BR220" s="85" t="str">
        <f ca="1">IF(ISNUMBER(CORREL(ETL_Rtn!$C171:$C230,ETL_Rtn!BL171:BL230)),CORREL(ETL_Rtn!$C171:$C230,ETL_Rtn!BL171:BL230),"")</f>
        <v/>
      </c>
      <c r="BS220" s="85" t="str">
        <f ca="1">IF(ISNUMBER(CORREL(ETL_Rtn!$C171:$C230,ETL_Rtn!BM171:BM230)),CORREL(ETL_Rtn!$C171:$C230,ETL_Rtn!BM171:BM230),"")</f>
        <v/>
      </c>
      <c r="BT220" s="85" t="str">
        <f ca="1">IF(ISNUMBER(CORREL(ETL_Rtn!$C171:$C230,ETL_Rtn!BN171:BN230)),CORREL(ETL_Rtn!$C171:$C230,ETL_Rtn!BN171:BN230),"")</f>
        <v/>
      </c>
      <c r="BU220" s="85" t="str">
        <f ca="1">IF(ISNUMBER(CORREL(ETL_Rtn!$C171:$C230,ETL_Rtn!BO171:BO230)),CORREL(ETL_Rtn!$C171:$C230,ETL_Rtn!BO171:BO230),"")</f>
        <v/>
      </c>
      <c r="BV220" s="85" t="str">
        <f ca="1">IF(ISNUMBER(CORREL(ETL_Rtn!$C171:$C230,ETL_Rtn!BP171:BP230)),CORREL(ETL_Rtn!$C171:$C230,ETL_Rtn!BP171:BP230),"")</f>
        <v/>
      </c>
      <c r="BW220" s="85" t="str">
        <f ca="1">IF(ISNUMBER(CORREL(ETL_Rtn!$C171:$C230,ETL_Rtn!BQ171:BQ230)),CORREL(ETL_Rtn!$C171:$C230,ETL_Rtn!BQ171:BQ230),"")</f>
        <v/>
      </c>
      <c r="BY220" s="85" t="str">
        <f ca="1">VLOOKUP($E220,ETL_Price!$B$5:$CB$187,Main!BY$51,0)</f>
        <v/>
      </c>
      <c r="BZ220" s="85" t="str">
        <f ca="1">VLOOKUP($E220,ETL_Price!$B$5:$CB$187,Main!BZ$51,0)</f>
        <v/>
      </c>
      <c r="CA220" s="85" t="str">
        <f ca="1">VLOOKUP($E220,ETL_Price!$B$5:$CB$187,Main!CA$51,0)</f>
        <v/>
      </c>
      <c r="CB220" s="85" t="str">
        <f ca="1">VLOOKUP($E220,ETL_Price!$B$5:$CB$187,Main!CB$51,0)</f>
        <v/>
      </c>
      <c r="CC220" s="85" t="str">
        <f ca="1">VLOOKUP($E220,ETL_Price!$B$5:$CB$187,Main!CC$51,0)</f>
        <v/>
      </c>
      <c r="CD220" s="85" t="str">
        <f ca="1">VLOOKUP($E220,ETL_Price!$B$5:$CB$187,Main!CD$51,0)</f>
        <v/>
      </c>
      <c r="CE220" s="85" t="str">
        <f ca="1">VLOOKUP($E220,ETL_Price!$B$5:$CB$187,Main!CE$51,0)</f>
        <v/>
      </c>
      <c r="CF220" s="85" t="str">
        <f ca="1">VLOOKUP($E220,ETL_Price!$B$5:$CB$187,Main!CF$51,0)</f>
        <v/>
      </c>
      <c r="CG220" s="85" t="str">
        <f ca="1">VLOOKUP($E220,ETL_Price!$B$5:$CB$187,Main!CG$51,0)</f>
        <v/>
      </c>
      <c r="CH220" s="85" t="str">
        <f ca="1">VLOOKUP($E220,ETL_Price!$B$5:$CB$187,Main!CH$51,0)</f>
        <v/>
      </c>
      <c r="CI220" s="85" t="str">
        <f ca="1">VLOOKUP($E220,ETL_Price!$B$5:$CB$187,Main!CI$51,0)</f>
        <v/>
      </c>
      <c r="CJ220" s="85" t="str">
        <f ca="1">VLOOKUP($E220,ETL_Price!$B$5:$CB$187,Main!CJ$51,0)</f>
        <v/>
      </c>
      <c r="CK220" s="85" t="str">
        <f ca="1">VLOOKUP($E220,ETL_Price!$B$5:$CB$187,Main!CK$51,0)</f>
        <v/>
      </c>
      <c r="CL220" s="85" t="str">
        <f ca="1">VLOOKUP($E220,ETL_Price!$B$5:$CB$187,Main!CL$51,0)</f>
        <v/>
      </c>
      <c r="CM220" s="85" t="str">
        <f ca="1">VLOOKUP($E220,ETL_Price!$B$5:$CB$187,Main!CM$51,0)</f>
        <v/>
      </c>
      <c r="CN220" s="85" t="str">
        <f ca="1">VLOOKUP($E220,ETL_Price!$B$5:$CB$187,Main!CN$51,0)</f>
        <v/>
      </c>
      <c r="CO220" s="85" t="str">
        <f ca="1">VLOOKUP($E220,ETL_Price!$B$5:$CB$187,Main!CO$51,0)</f>
        <v/>
      </c>
      <c r="CP220" s="85" t="str">
        <f ca="1">VLOOKUP($E220,ETL_Price!$B$5:$CB$187,Main!CP$51,0)</f>
        <v/>
      </c>
      <c r="CQ220" s="85" t="str">
        <f ca="1">VLOOKUP($E220,ETL_Price!$B$5:$CB$187,Main!CQ$51,0)</f>
        <v/>
      </c>
      <c r="CR220" s="85" t="str">
        <f ca="1">VLOOKUP($E220,ETL_Price!$B$5:$CB$187,Main!CR$51,0)</f>
        <v/>
      </c>
      <c r="CS220" s="85" t="str">
        <f ca="1">VLOOKUP($E220,ETL_Price!$B$5:$CB$187,Main!CS$51,0)</f>
        <v/>
      </c>
      <c r="CT220" s="85" t="str">
        <f ca="1">VLOOKUP($E220,ETL_Price!$B$5:$CB$187,Main!CT$51,0)</f>
        <v/>
      </c>
      <c r="CU220" s="85" t="str">
        <f ca="1">VLOOKUP($E220,ETL_Price!$B$5:$CB$187,Main!CU$51,0)</f>
        <v/>
      </c>
      <c r="CV220" s="85" t="str">
        <f ca="1">VLOOKUP($E220,ETL_Price!$B$5:$CB$187,Main!CV$51,0)</f>
        <v/>
      </c>
      <c r="CW220" s="85" t="str">
        <f ca="1">VLOOKUP($E220,ETL_Price!$B$5:$CB$187,Main!CW$51,0)</f>
        <v/>
      </c>
      <c r="CX220" s="85" t="str">
        <f ca="1">VLOOKUP($E220,ETL_Price!$B$5:$CB$187,Main!CX$51,0)</f>
        <v/>
      </c>
      <c r="CY220" s="85" t="str">
        <f ca="1">VLOOKUP($E220,ETL_Price!$B$5:$CB$187,Main!CY$51,0)</f>
        <v/>
      </c>
      <c r="CZ220" s="85" t="str">
        <f ca="1">VLOOKUP($E220,ETL_Price!$B$5:$CB$187,Main!CZ$51,0)</f>
        <v/>
      </c>
      <c r="DA220" s="85" t="str">
        <f ca="1">VLOOKUP($E220,ETL_Price!$B$5:$CB$187,Main!DA$51,0)</f>
        <v/>
      </c>
      <c r="DB220" s="85" t="str">
        <f ca="1">VLOOKUP($E220,ETL_Price!$B$5:$CB$187,Main!DB$51,0)</f>
        <v/>
      </c>
      <c r="DC220" s="85" t="str">
        <f ca="1">VLOOKUP($E220,ETL_Price!$B$5:$CB$187,Main!DC$51,0)</f>
        <v/>
      </c>
      <c r="DD220" s="85" t="str">
        <f ca="1">VLOOKUP($E220,ETL_Price!$B$5:$CB$187,Main!DD$51,0)</f>
        <v/>
      </c>
      <c r="DE220" s="85" t="str">
        <f ca="1">VLOOKUP($E220,ETL_Price!$B$5:$CB$187,Main!DE$51,0)</f>
        <v/>
      </c>
      <c r="DF220" s="85" t="str">
        <f ca="1">VLOOKUP($E220,ETL_Price!$B$5:$CB$187,Main!DF$51,0)</f>
        <v/>
      </c>
      <c r="DG220" s="85" t="str">
        <f ca="1">VLOOKUP($E220,ETL_Price!$B$5:$CB$187,Main!DG$51,0)</f>
        <v/>
      </c>
      <c r="DH220" s="85" t="str">
        <f ca="1">VLOOKUP($E220,ETL_Price!$B$5:$CB$187,Main!DH$51,0)</f>
        <v/>
      </c>
      <c r="DI220" s="85" t="str">
        <f ca="1">VLOOKUP($E220,ETL_Price!$B$5:$CB$187,Main!DI$51,0)</f>
        <v/>
      </c>
      <c r="DJ220" s="85" t="str">
        <f ca="1">VLOOKUP($E220,ETL_Price!$B$5:$CB$187,Main!DJ$51,0)</f>
        <v/>
      </c>
      <c r="DK220" s="85" t="str">
        <f ca="1">VLOOKUP($E220,ETL_Price!$B$5:$CB$187,Main!DK$51,0)</f>
        <v/>
      </c>
      <c r="DL220" s="85" t="str">
        <f ca="1">VLOOKUP($E220,ETL_Price!$B$5:$CB$187,Main!DL$51,0)</f>
        <v/>
      </c>
      <c r="DM220" s="85" t="str">
        <f ca="1">VLOOKUP($E220,ETL_Price!$B$5:$CB$187,Main!DM$51,0)</f>
        <v/>
      </c>
      <c r="DN220" s="85" t="str">
        <f ca="1">VLOOKUP($E220,ETL_Price!$B$5:$CB$187,Main!DN$51,0)</f>
        <v/>
      </c>
      <c r="DO220" s="85" t="str">
        <f ca="1">VLOOKUP($E220,ETL_Price!$B$5:$CB$187,Main!DO$51,0)</f>
        <v/>
      </c>
      <c r="DP220" s="85" t="str">
        <f ca="1">VLOOKUP($E220,ETL_Price!$B$5:$CB$187,Main!DP$51,0)</f>
        <v/>
      </c>
      <c r="DQ220" s="85" t="str">
        <f ca="1">VLOOKUP($E220,ETL_Price!$B$5:$CB$187,Main!DQ$51,0)</f>
        <v/>
      </c>
      <c r="DR220" s="85" t="str">
        <f ca="1">VLOOKUP($E220,ETL_Price!$B$5:$CB$187,Main!DR$51,0)</f>
        <v/>
      </c>
      <c r="DS220" s="85" t="str">
        <f ca="1">VLOOKUP($E220,ETL_Price!$B$5:$CB$187,Main!DS$51,0)</f>
        <v/>
      </c>
      <c r="DT220" s="85" t="str">
        <f ca="1">VLOOKUP($E220,ETL_Price!$B$5:$CB$187,Main!DT$51,0)</f>
        <v/>
      </c>
      <c r="DU220" s="85" t="str">
        <f ca="1">VLOOKUP($E220,ETL_Price!$B$5:$CB$187,Main!DU$51,0)</f>
        <v/>
      </c>
      <c r="DV220" s="85" t="str">
        <f ca="1">VLOOKUP($E220,ETL_Price!$B$5:$CB$187,Main!DV$51,0)</f>
        <v/>
      </c>
      <c r="DW220" s="85" t="str">
        <f ca="1">VLOOKUP($E220,ETL_Price!$B$5:$CB$187,Main!DW$51,0)</f>
        <v/>
      </c>
      <c r="DX220" s="85" t="str">
        <f ca="1">VLOOKUP($E220,ETL_Price!$B$5:$CB$187,Main!DX$51,0)</f>
        <v/>
      </c>
      <c r="DY220" s="85" t="str">
        <f ca="1">VLOOKUP($E220,ETL_Price!$B$5:$CB$187,Main!DY$51,0)</f>
        <v/>
      </c>
      <c r="DZ220" s="85" t="str">
        <f ca="1">VLOOKUP($E220,ETL_Price!$B$5:$CB$187,Main!DZ$51,0)</f>
        <v/>
      </c>
      <c r="EA220" s="85" t="str">
        <f ca="1">VLOOKUP($E220,ETL_Price!$B$5:$CB$187,Main!EA$51,0)</f>
        <v/>
      </c>
      <c r="EB220" s="85" t="str">
        <f ca="1">VLOOKUP($E220,ETL_Price!$B$5:$CB$187,Main!EB$51,0)</f>
        <v/>
      </c>
      <c r="EC220" s="85" t="str">
        <f ca="1">VLOOKUP($E220,ETL_Price!$B$5:$CB$187,Main!EC$51,0)</f>
        <v/>
      </c>
      <c r="ED220" s="85" t="str">
        <f ca="1">VLOOKUP($E220,ETL_Price!$B$5:$CB$187,Main!ED$51,0)</f>
        <v/>
      </c>
      <c r="EE220" s="85" t="str">
        <f ca="1">VLOOKUP($E220,ETL_Price!$B$5:$CB$187,Main!EE$51,0)</f>
        <v/>
      </c>
      <c r="EF220" s="85" t="str">
        <f ca="1">VLOOKUP($E220,ETL_Price!$B$5:$CB$187,Main!EF$51,0)</f>
        <v/>
      </c>
      <c r="EG220" s="85" t="str">
        <f ca="1">VLOOKUP($E220,ETL_Price!$B$5:$CB$187,Main!EG$51,0)</f>
        <v/>
      </c>
      <c r="EH220" s="85" t="str">
        <f ca="1">VLOOKUP($E220,ETL_Price!$B$5:$CB$187,Main!EH$51,0)</f>
        <v/>
      </c>
      <c r="EI220" s="85" t="str">
        <f ca="1">VLOOKUP($E220,ETL_Price!$B$5:$CB$187,Main!EI$51,0)</f>
        <v/>
      </c>
      <c r="EJ220" s="85" t="str">
        <f ca="1">VLOOKUP($E220,ETL_Price!$B$5:$CB$187,Main!EJ$51,0)</f>
        <v/>
      </c>
      <c r="EK220" s="85" t="str">
        <f ca="1">VLOOKUP($E220,ETL_Price!$B$5:$CB$187,Main!EK$51,0)</f>
        <v/>
      </c>
    </row>
    <row r="221" spans="5:141">
      <c r="E221" s="119" t="str">
        <f>IF(ISNUMBER(Equities!$C173),Equities!B173,"")</f>
        <v/>
      </c>
      <c r="F221" s="120" t="str">
        <f ca="1">IF(ISNUMBER(OFFSET(INDIRECT($F$50),Main!$D221,1)),OFFSET(INDIRECT($F$50),Main!$D221,1)/100,"")</f>
        <v/>
      </c>
      <c r="G221" s="120" t="str">
        <f ca="1">IF(ISNUMBER(VLOOKUP($E221,ETL_Price!$B$5:$DV$187,G$50,0)),VLOOKUP($E221,ETL_Price!$B$5:$DV$187,G$50,0)/100,"")</f>
        <v/>
      </c>
      <c r="H221" s="120" t="str">
        <f ca="1">IF(ISNUMBER(VLOOKUP($E221,ETL_Price!$B$5:$DV$187,H$50,0)),VLOOKUP($E221,ETL_Price!$B$5:$DV$187,H$50,0)/100,"")</f>
        <v/>
      </c>
      <c r="I221" s="120" t="str">
        <f ca="1">IF(ISNUMBER(VLOOKUP($E221,ETL_Price!$B$5:$DV$187,I$50,0)),VLOOKUP($E221,ETL_Price!$B$5:$DV$187,I$50,0)/100,"")</f>
        <v/>
      </c>
      <c r="K221" s="85" t="str">
        <f ca="1">IF(ISNUMBER(CORREL(ETL_Rtn!$C172:$C231,ETL_Rtn!E172:E231)),CORREL(ETL_Rtn!$C172:$C231,ETL_Rtn!E172:E231),"")</f>
        <v/>
      </c>
      <c r="L221" s="85" t="str">
        <f ca="1">IF(ISNUMBER(CORREL(ETL_Rtn!$C172:$C231,ETL_Rtn!F172:F231)),CORREL(ETL_Rtn!$C172:$C231,ETL_Rtn!F172:F231),"")</f>
        <v/>
      </c>
      <c r="M221" s="85" t="str">
        <f ca="1">IF(ISNUMBER(CORREL(ETL_Rtn!$C172:$C231,ETL_Rtn!G172:G231)),CORREL(ETL_Rtn!$C172:$C231,ETL_Rtn!G172:G231),"")</f>
        <v/>
      </c>
      <c r="N221" s="85" t="str">
        <f ca="1">IF(ISNUMBER(CORREL(ETL_Rtn!$C172:$C231,ETL_Rtn!H172:H231)),CORREL(ETL_Rtn!$C172:$C231,ETL_Rtn!H172:H231),"")</f>
        <v/>
      </c>
      <c r="O221" s="85" t="str">
        <f ca="1">IF(ISNUMBER(CORREL(ETL_Rtn!$C172:$C231,ETL_Rtn!I172:I231)),CORREL(ETL_Rtn!$C172:$C231,ETL_Rtn!I172:I231),"")</f>
        <v/>
      </c>
      <c r="P221" s="85" t="str">
        <f ca="1">IF(ISNUMBER(CORREL(ETL_Rtn!$C172:$C231,ETL_Rtn!J172:J231)),CORREL(ETL_Rtn!$C172:$C231,ETL_Rtn!J172:J231),"")</f>
        <v/>
      </c>
      <c r="Q221" s="85" t="str">
        <f ca="1">IF(ISNUMBER(CORREL(ETL_Rtn!$C172:$C231,ETL_Rtn!K172:K231)),CORREL(ETL_Rtn!$C172:$C231,ETL_Rtn!K172:K231),"")</f>
        <v/>
      </c>
      <c r="R221" s="85" t="str">
        <f ca="1">IF(ISNUMBER(CORREL(ETL_Rtn!$C172:$C231,ETL_Rtn!L172:L231)),CORREL(ETL_Rtn!$C172:$C231,ETL_Rtn!L172:L231),"")</f>
        <v/>
      </c>
      <c r="S221" s="85" t="str">
        <f ca="1">IF(ISNUMBER(CORREL(ETL_Rtn!$C172:$C231,ETL_Rtn!M172:M231)),CORREL(ETL_Rtn!$C172:$C231,ETL_Rtn!M172:M231),"")</f>
        <v/>
      </c>
      <c r="T221" s="85" t="str">
        <f ca="1">IF(ISNUMBER(CORREL(ETL_Rtn!$C172:$C231,ETL_Rtn!N172:N231)),CORREL(ETL_Rtn!$C172:$C231,ETL_Rtn!N172:N231),"")</f>
        <v/>
      </c>
      <c r="U221" s="85" t="str">
        <f ca="1">IF(ISNUMBER(CORREL(ETL_Rtn!$C172:$C231,ETL_Rtn!O172:O231)),CORREL(ETL_Rtn!$C172:$C231,ETL_Rtn!O172:O231),"")</f>
        <v/>
      </c>
      <c r="V221" s="85" t="str">
        <f ca="1">IF(ISNUMBER(CORREL(ETL_Rtn!$C172:$C231,ETL_Rtn!P172:P231)),CORREL(ETL_Rtn!$C172:$C231,ETL_Rtn!P172:P231),"")</f>
        <v/>
      </c>
      <c r="W221" s="85" t="str">
        <f ca="1">IF(ISNUMBER(CORREL(ETL_Rtn!$C172:$C231,ETL_Rtn!Q172:Q231)),CORREL(ETL_Rtn!$C172:$C231,ETL_Rtn!Q172:Q231),"")</f>
        <v/>
      </c>
      <c r="X221" s="85" t="str">
        <f ca="1">IF(ISNUMBER(CORREL(ETL_Rtn!$C172:$C231,ETL_Rtn!R172:R231)),CORREL(ETL_Rtn!$C172:$C231,ETL_Rtn!R172:R231),"")</f>
        <v/>
      </c>
      <c r="Y221" s="85" t="str">
        <f ca="1">IF(ISNUMBER(CORREL(ETL_Rtn!$C172:$C231,ETL_Rtn!S172:S231)),CORREL(ETL_Rtn!$C172:$C231,ETL_Rtn!S172:S231),"")</f>
        <v/>
      </c>
      <c r="Z221" s="85" t="str">
        <f ca="1">IF(ISNUMBER(CORREL(ETL_Rtn!$C172:$C231,ETL_Rtn!T172:T231)),CORREL(ETL_Rtn!$C172:$C231,ETL_Rtn!T172:T231),"")</f>
        <v/>
      </c>
      <c r="AA221" s="85" t="str">
        <f ca="1">IF(ISNUMBER(CORREL(ETL_Rtn!$C172:$C231,ETL_Rtn!U172:U231)),CORREL(ETL_Rtn!$C172:$C231,ETL_Rtn!U172:U231),"")</f>
        <v/>
      </c>
      <c r="AB221" s="85" t="str">
        <f ca="1">IF(ISNUMBER(CORREL(ETL_Rtn!$C172:$C231,ETL_Rtn!V172:V231)),CORREL(ETL_Rtn!$C172:$C231,ETL_Rtn!V172:V231),"")</f>
        <v/>
      </c>
      <c r="AC221" s="85" t="str">
        <f ca="1">IF(ISNUMBER(CORREL(ETL_Rtn!$C172:$C231,ETL_Rtn!W172:W231)),CORREL(ETL_Rtn!$C172:$C231,ETL_Rtn!W172:W231),"")</f>
        <v/>
      </c>
      <c r="AD221" s="85" t="str">
        <f ca="1">IF(ISNUMBER(CORREL(ETL_Rtn!$C172:$C231,ETL_Rtn!X172:X231)),CORREL(ETL_Rtn!$C172:$C231,ETL_Rtn!X172:X231),"")</f>
        <v/>
      </c>
      <c r="AE221" s="85" t="str">
        <f ca="1">IF(ISNUMBER(CORREL(ETL_Rtn!$C172:$C231,ETL_Rtn!Y172:Y231)),CORREL(ETL_Rtn!$C172:$C231,ETL_Rtn!Y172:Y231),"")</f>
        <v/>
      </c>
      <c r="AF221" s="85" t="str">
        <f ca="1">IF(ISNUMBER(CORREL(ETL_Rtn!$C172:$C231,ETL_Rtn!Z172:Z231)),CORREL(ETL_Rtn!$C172:$C231,ETL_Rtn!Z172:Z231),"")</f>
        <v/>
      </c>
      <c r="AG221" s="85" t="str">
        <f ca="1">IF(ISNUMBER(CORREL(ETL_Rtn!$C172:$C231,ETL_Rtn!AA172:AA231)),CORREL(ETL_Rtn!$C172:$C231,ETL_Rtn!AA172:AA231),"")</f>
        <v/>
      </c>
      <c r="AH221" s="85" t="str">
        <f ca="1">IF(ISNUMBER(CORREL(ETL_Rtn!$C172:$C231,ETL_Rtn!AB172:AB231)),CORREL(ETL_Rtn!$C172:$C231,ETL_Rtn!AB172:AB231),"")</f>
        <v/>
      </c>
      <c r="AI221" s="85" t="str">
        <f ca="1">IF(ISNUMBER(CORREL(ETL_Rtn!$C172:$C231,ETL_Rtn!AC172:AC231)),CORREL(ETL_Rtn!$C172:$C231,ETL_Rtn!AC172:AC231),"")</f>
        <v/>
      </c>
      <c r="AJ221" s="85" t="str">
        <f ca="1">IF(ISNUMBER(CORREL(ETL_Rtn!$C172:$C231,ETL_Rtn!AD172:AD231)),CORREL(ETL_Rtn!$C172:$C231,ETL_Rtn!AD172:AD231),"")</f>
        <v/>
      </c>
      <c r="AK221" s="85" t="str">
        <f ca="1">IF(ISNUMBER(CORREL(ETL_Rtn!$C172:$C231,ETL_Rtn!AE172:AE231)),CORREL(ETL_Rtn!$C172:$C231,ETL_Rtn!AE172:AE231),"")</f>
        <v/>
      </c>
      <c r="AL221" s="85" t="str">
        <f ca="1">IF(ISNUMBER(CORREL(ETL_Rtn!$C172:$C231,ETL_Rtn!AF172:AF231)),CORREL(ETL_Rtn!$C172:$C231,ETL_Rtn!AF172:AF231),"")</f>
        <v/>
      </c>
      <c r="AM221" s="85" t="str">
        <f ca="1">IF(ISNUMBER(CORREL(ETL_Rtn!$C172:$C231,ETL_Rtn!AG172:AG231)),CORREL(ETL_Rtn!$C172:$C231,ETL_Rtn!AG172:AG231),"")</f>
        <v/>
      </c>
      <c r="AN221" s="85" t="str">
        <f ca="1">IF(ISNUMBER(CORREL(ETL_Rtn!$C172:$C231,ETL_Rtn!AH172:AH231)),CORREL(ETL_Rtn!$C172:$C231,ETL_Rtn!AH172:AH231),"")</f>
        <v/>
      </c>
      <c r="AO221" s="85" t="str">
        <f ca="1">IF(ISNUMBER(CORREL(ETL_Rtn!$C172:$C231,ETL_Rtn!AI172:AI231)),CORREL(ETL_Rtn!$C172:$C231,ETL_Rtn!AI172:AI231),"")</f>
        <v/>
      </c>
      <c r="AP221" s="85" t="str">
        <f ca="1">IF(ISNUMBER(CORREL(ETL_Rtn!$C172:$C231,ETL_Rtn!AJ172:AJ231)),CORREL(ETL_Rtn!$C172:$C231,ETL_Rtn!AJ172:AJ231),"")</f>
        <v/>
      </c>
      <c r="AQ221" s="85" t="str">
        <f ca="1">IF(ISNUMBER(CORREL(ETL_Rtn!$C172:$C231,ETL_Rtn!AK172:AK231)),CORREL(ETL_Rtn!$C172:$C231,ETL_Rtn!AK172:AK231),"")</f>
        <v/>
      </c>
      <c r="AR221" s="85" t="str">
        <f ca="1">IF(ISNUMBER(CORREL(ETL_Rtn!$C172:$C231,ETL_Rtn!AL172:AL231)),CORREL(ETL_Rtn!$C172:$C231,ETL_Rtn!AL172:AL231),"")</f>
        <v/>
      </c>
      <c r="AS221" s="85" t="str">
        <f ca="1">IF(ISNUMBER(CORREL(ETL_Rtn!$C172:$C231,ETL_Rtn!AM172:AM231)),CORREL(ETL_Rtn!$C172:$C231,ETL_Rtn!AM172:AM231),"")</f>
        <v/>
      </c>
      <c r="AT221" s="85" t="str">
        <f ca="1">IF(ISNUMBER(CORREL(ETL_Rtn!$C172:$C231,ETL_Rtn!AN172:AN231)),CORREL(ETL_Rtn!$C172:$C231,ETL_Rtn!AN172:AN231),"")</f>
        <v/>
      </c>
      <c r="AU221" s="85" t="str">
        <f ca="1">IF(ISNUMBER(CORREL(ETL_Rtn!$C172:$C231,ETL_Rtn!AO172:AO231)),CORREL(ETL_Rtn!$C172:$C231,ETL_Rtn!AO172:AO231),"")</f>
        <v/>
      </c>
      <c r="AV221" s="85" t="str">
        <f ca="1">IF(ISNUMBER(CORREL(ETL_Rtn!$C172:$C231,ETL_Rtn!AP172:AP231)),CORREL(ETL_Rtn!$C172:$C231,ETL_Rtn!AP172:AP231),"")</f>
        <v/>
      </c>
      <c r="AW221" s="85" t="str">
        <f ca="1">IF(ISNUMBER(CORREL(ETL_Rtn!$C172:$C231,ETL_Rtn!AQ172:AQ231)),CORREL(ETL_Rtn!$C172:$C231,ETL_Rtn!AQ172:AQ231),"")</f>
        <v/>
      </c>
      <c r="AX221" s="85" t="str">
        <f ca="1">IF(ISNUMBER(CORREL(ETL_Rtn!$C172:$C231,ETL_Rtn!AR172:AR231)),CORREL(ETL_Rtn!$C172:$C231,ETL_Rtn!AR172:AR231),"")</f>
        <v/>
      </c>
      <c r="AY221" s="85" t="str">
        <f ca="1">IF(ISNUMBER(CORREL(ETL_Rtn!$C172:$C231,ETL_Rtn!AS172:AS231)),CORREL(ETL_Rtn!$C172:$C231,ETL_Rtn!AS172:AS231),"")</f>
        <v/>
      </c>
      <c r="AZ221" s="85" t="str">
        <f ca="1">IF(ISNUMBER(CORREL(ETL_Rtn!$C172:$C231,ETL_Rtn!AT172:AT231)),CORREL(ETL_Rtn!$C172:$C231,ETL_Rtn!AT172:AT231),"")</f>
        <v/>
      </c>
      <c r="BA221" s="85" t="str">
        <f ca="1">IF(ISNUMBER(CORREL(ETL_Rtn!$C172:$C231,ETL_Rtn!AU172:AU231)),CORREL(ETL_Rtn!$C172:$C231,ETL_Rtn!AU172:AU231),"")</f>
        <v/>
      </c>
      <c r="BB221" s="85" t="str">
        <f ca="1">IF(ISNUMBER(CORREL(ETL_Rtn!$C172:$C231,ETL_Rtn!AV172:AV231)),CORREL(ETL_Rtn!$C172:$C231,ETL_Rtn!AV172:AV231),"")</f>
        <v/>
      </c>
      <c r="BC221" s="85" t="str">
        <f ca="1">IF(ISNUMBER(CORREL(ETL_Rtn!$C172:$C231,ETL_Rtn!AW172:AW231)),CORREL(ETL_Rtn!$C172:$C231,ETL_Rtn!AW172:AW231),"")</f>
        <v/>
      </c>
      <c r="BD221" s="85" t="str">
        <f ca="1">IF(ISNUMBER(CORREL(ETL_Rtn!$C172:$C231,ETL_Rtn!AX172:AX231)),CORREL(ETL_Rtn!$C172:$C231,ETL_Rtn!AX172:AX231),"")</f>
        <v/>
      </c>
      <c r="BE221" s="85" t="str">
        <f ca="1">IF(ISNUMBER(CORREL(ETL_Rtn!$C172:$C231,ETL_Rtn!AY172:AY231)),CORREL(ETL_Rtn!$C172:$C231,ETL_Rtn!AY172:AY231),"")</f>
        <v/>
      </c>
      <c r="BF221" s="85" t="str">
        <f ca="1">IF(ISNUMBER(CORREL(ETL_Rtn!$C172:$C231,ETL_Rtn!AZ172:AZ231)),CORREL(ETL_Rtn!$C172:$C231,ETL_Rtn!AZ172:AZ231),"")</f>
        <v/>
      </c>
      <c r="BG221" s="85" t="str">
        <f ca="1">IF(ISNUMBER(CORREL(ETL_Rtn!$C172:$C231,ETL_Rtn!BA172:BA231)),CORREL(ETL_Rtn!$C172:$C231,ETL_Rtn!BA172:BA231),"")</f>
        <v/>
      </c>
      <c r="BH221" s="85" t="str">
        <f ca="1">IF(ISNUMBER(CORREL(ETL_Rtn!$C172:$C231,ETL_Rtn!BB172:BB231)),CORREL(ETL_Rtn!$C172:$C231,ETL_Rtn!BB172:BB231),"")</f>
        <v/>
      </c>
      <c r="BI221" s="85" t="str">
        <f ca="1">IF(ISNUMBER(CORREL(ETL_Rtn!$C172:$C231,ETL_Rtn!BC172:BC231)),CORREL(ETL_Rtn!$C172:$C231,ETL_Rtn!BC172:BC231),"")</f>
        <v/>
      </c>
      <c r="BJ221" s="85" t="str">
        <f ca="1">IF(ISNUMBER(CORREL(ETL_Rtn!$C172:$C231,ETL_Rtn!BD172:BD231)),CORREL(ETL_Rtn!$C172:$C231,ETL_Rtn!BD172:BD231),"")</f>
        <v/>
      </c>
      <c r="BK221" s="85" t="str">
        <f ca="1">IF(ISNUMBER(CORREL(ETL_Rtn!$C172:$C231,ETL_Rtn!BE172:BE231)),CORREL(ETL_Rtn!$C172:$C231,ETL_Rtn!BE172:BE231),"")</f>
        <v/>
      </c>
      <c r="BL221" s="85" t="str">
        <f ca="1">IF(ISNUMBER(CORREL(ETL_Rtn!$C172:$C231,ETL_Rtn!BF172:BF231)),CORREL(ETL_Rtn!$C172:$C231,ETL_Rtn!BF172:BF231),"")</f>
        <v/>
      </c>
      <c r="BM221" s="85" t="str">
        <f ca="1">IF(ISNUMBER(CORREL(ETL_Rtn!$C172:$C231,ETL_Rtn!BG172:BG231)),CORREL(ETL_Rtn!$C172:$C231,ETL_Rtn!BG172:BG231),"")</f>
        <v/>
      </c>
      <c r="BN221" s="85" t="str">
        <f ca="1">IF(ISNUMBER(CORREL(ETL_Rtn!$C172:$C231,ETL_Rtn!BH172:BH231)),CORREL(ETL_Rtn!$C172:$C231,ETL_Rtn!BH172:BH231),"")</f>
        <v/>
      </c>
      <c r="BO221" s="85" t="str">
        <f ca="1">IF(ISNUMBER(CORREL(ETL_Rtn!$C172:$C231,ETL_Rtn!BI172:BI231)),CORREL(ETL_Rtn!$C172:$C231,ETL_Rtn!BI172:BI231),"")</f>
        <v/>
      </c>
      <c r="BP221" s="85" t="str">
        <f ca="1">IF(ISNUMBER(CORREL(ETL_Rtn!$C172:$C231,ETL_Rtn!BJ172:BJ231)),CORREL(ETL_Rtn!$C172:$C231,ETL_Rtn!BJ172:BJ231),"")</f>
        <v/>
      </c>
      <c r="BQ221" s="85" t="str">
        <f ca="1">IF(ISNUMBER(CORREL(ETL_Rtn!$C172:$C231,ETL_Rtn!BK172:BK231)),CORREL(ETL_Rtn!$C172:$C231,ETL_Rtn!BK172:BK231),"")</f>
        <v/>
      </c>
      <c r="BR221" s="85" t="str">
        <f ca="1">IF(ISNUMBER(CORREL(ETL_Rtn!$C172:$C231,ETL_Rtn!BL172:BL231)),CORREL(ETL_Rtn!$C172:$C231,ETL_Rtn!BL172:BL231),"")</f>
        <v/>
      </c>
      <c r="BS221" s="85" t="str">
        <f ca="1">IF(ISNUMBER(CORREL(ETL_Rtn!$C172:$C231,ETL_Rtn!BM172:BM231)),CORREL(ETL_Rtn!$C172:$C231,ETL_Rtn!BM172:BM231),"")</f>
        <v/>
      </c>
      <c r="BT221" s="85" t="str">
        <f ca="1">IF(ISNUMBER(CORREL(ETL_Rtn!$C172:$C231,ETL_Rtn!BN172:BN231)),CORREL(ETL_Rtn!$C172:$C231,ETL_Rtn!BN172:BN231),"")</f>
        <v/>
      </c>
      <c r="BU221" s="85" t="str">
        <f ca="1">IF(ISNUMBER(CORREL(ETL_Rtn!$C172:$C231,ETL_Rtn!BO172:BO231)),CORREL(ETL_Rtn!$C172:$C231,ETL_Rtn!BO172:BO231),"")</f>
        <v/>
      </c>
      <c r="BV221" s="85" t="str">
        <f ca="1">IF(ISNUMBER(CORREL(ETL_Rtn!$C172:$C231,ETL_Rtn!BP172:BP231)),CORREL(ETL_Rtn!$C172:$C231,ETL_Rtn!BP172:BP231),"")</f>
        <v/>
      </c>
      <c r="BW221" s="85" t="str">
        <f ca="1">IF(ISNUMBER(CORREL(ETL_Rtn!$C172:$C231,ETL_Rtn!BQ172:BQ231)),CORREL(ETL_Rtn!$C172:$C231,ETL_Rtn!BQ172:BQ231),"")</f>
        <v/>
      </c>
      <c r="BY221" s="85" t="str">
        <f ca="1">VLOOKUP($E221,ETL_Price!$B$5:$CB$187,Main!BY$51,0)</f>
        <v/>
      </c>
      <c r="BZ221" s="85" t="str">
        <f ca="1">VLOOKUP($E221,ETL_Price!$B$5:$CB$187,Main!BZ$51,0)</f>
        <v/>
      </c>
      <c r="CA221" s="85" t="str">
        <f ca="1">VLOOKUP($E221,ETL_Price!$B$5:$CB$187,Main!CA$51,0)</f>
        <v/>
      </c>
      <c r="CB221" s="85" t="str">
        <f ca="1">VLOOKUP($E221,ETL_Price!$B$5:$CB$187,Main!CB$51,0)</f>
        <v/>
      </c>
      <c r="CC221" s="85" t="str">
        <f ca="1">VLOOKUP($E221,ETL_Price!$B$5:$CB$187,Main!CC$51,0)</f>
        <v/>
      </c>
      <c r="CD221" s="85" t="str">
        <f ca="1">VLOOKUP($E221,ETL_Price!$B$5:$CB$187,Main!CD$51,0)</f>
        <v/>
      </c>
      <c r="CE221" s="85" t="str">
        <f ca="1">VLOOKUP($E221,ETL_Price!$B$5:$CB$187,Main!CE$51,0)</f>
        <v/>
      </c>
      <c r="CF221" s="85" t="str">
        <f ca="1">VLOOKUP($E221,ETL_Price!$B$5:$CB$187,Main!CF$51,0)</f>
        <v/>
      </c>
      <c r="CG221" s="85" t="str">
        <f ca="1">VLOOKUP($E221,ETL_Price!$B$5:$CB$187,Main!CG$51,0)</f>
        <v/>
      </c>
      <c r="CH221" s="85" t="str">
        <f ca="1">VLOOKUP($E221,ETL_Price!$B$5:$CB$187,Main!CH$51,0)</f>
        <v/>
      </c>
      <c r="CI221" s="85" t="str">
        <f ca="1">VLOOKUP($E221,ETL_Price!$B$5:$CB$187,Main!CI$51,0)</f>
        <v/>
      </c>
      <c r="CJ221" s="85" t="str">
        <f ca="1">VLOOKUP($E221,ETL_Price!$B$5:$CB$187,Main!CJ$51,0)</f>
        <v/>
      </c>
      <c r="CK221" s="85" t="str">
        <f ca="1">VLOOKUP($E221,ETL_Price!$B$5:$CB$187,Main!CK$51,0)</f>
        <v/>
      </c>
      <c r="CL221" s="85" t="str">
        <f ca="1">VLOOKUP($E221,ETL_Price!$B$5:$CB$187,Main!CL$51,0)</f>
        <v/>
      </c>
      <c r="CM221" s="85" t="str">
        <f ca="1">VLOOKUP($E221,ETL_Price!$B$5:$CB$187,Main!CM$51,0)</f>
        <v/>
      </c>
      <c r="CN221" s="85" t="str">
        <f ca="1">VLOOKUP($E221,ETL_Price!$B$5:$CB$187,Main!CN$51,0)</f>
        <v/>
      </c>
      <c r="CO221" s="85" t="str">
        <f ca="1">VLOOKUP($E221,ETL_Price!$B$5:$CB$187,Main!CO$51,0)</f>
        <v/>
      </c>
      <c r="CP221" s="85" t="str">
        <f ca="1">VLOOKUP($E221,ETL_Price!$B$5:$CB$187,Main!CP$51,0)</f>
        <v/>
      </c>
      <c r="CQ221" s="85" t="str">
        <f ca="1">VLOOKUP($E221,ETL_Price!$B$5:$CB$187,Main!CQ$51,0)</f>
        <v/>
      </c>
      <c r="CR221" s="85" t="str">
        <f ca="1">VLOOKUP($E221,ETL_Price!$B$5:$CB$187,Main!CR$51,0)</f>
        <v/>
      </c>
      <c r="CS221" s="85" t="str">
        <f ca="1">VLOOKUP($E221,ETL_Price!$B$5:$CB$187,Main!CS$51,0)</f>
        <v/>
      </c>
      <c r="CT221" s="85" t="str">
        <f ca="1">VLOOKUP($E221,ETL_Price!$B$5:$CB$187,Main!CT$51,0)</f>
        <v/>
      </c>
      <c r="CU221" s="85" t="str">
        <f ca="1">VLOOKUP($E221,ETL_Price!$B$5:$CB$187,Main!CU$51,0)</f>
        <v/>
      </c>
      <c r="CV221" s="85" t="str">
        <f ca="1">VLOOKUP($E221,ETL_Price!$B$5:$CB$187,Main!CV$51,0)</f>
        <v/>
      </c>
      <c r="CW221" s="85" t="str">
        <f ca="1">VLOOKUP($E221,ETL_Price!$B$5:$CB$187,Main!CW$51,0)</f>
        <v/>
      </c>
      <c r="CX221" s="85" t="str">
        <f ca="1">VLOOKUP($E221,ETL_Price!$B$5:$CB$187,Main!CX$51,0)</f>
        <v/>
      </c>
      <c r="CY221" s="85" t="str">
        <f ca="1">VLOOKUP($E221,ETL_Price!$B$5:$CB$187,Main!CY$51,0)</f>
        <v/>
      </c>
      <c r="CZ221" s="85" t="str">
        <f ca="1">VLOOKUP($E221,ETL_Price!$B$5:$CB$187,Main!CZ$51,0)</f>
        <v/>
      </c>
      <c r="DA221" s="85" t="str">
        <f ca="1">VLOOKUP($E221,ETL_Price!$B$5:$CB$187,Main!DA$51,0)</f>
        <v/>
      </c>
      <c r="DB221" s="85" t="str">
        <f ca="1">VLOOKUP($E221,ETL_Price!$B$5:$CB$187,Main!DB$51,0)</f>
        <v/>
      </c>
      <c r="DC221" s="85" t="str">
        <f ca="1">VLOOKUP($E221,ETL_Price!$B$5:$CB$187,Main!DC$51,0)</f>
        <v/>
      </c>
      <c r="DD221" s="85" t="str">
        <f ca="1">VLOOKUP($E221,ETL_Price!$B$5:$CB$187,Main!DD$51,0)</f>
        <v/>
      </c>
      <c r="DE221" s="85" t="str">
        <f ca="1">VLOOKUP($E221,ETL_Price!$B$5:$CB$187,Main!DE$51,0)</f>
        <v/>
      </c>
      <c r="DF221" s="85" t="str">
        <f ca="1">VLOOKUP($E221,ETL_Price!$B$5:$CB$187,Main!DF$51,0)</f>
        <v/>
      </c>
      <c r="DG221" s="85" t="str">
        <f ca="1">VLOOKUP($E221,ETL_Price!$B$5:$CB$187,Main!DG$51,0)</f>
        <v/>
      </c>
      <c r="DH221" s="85" t="str">
        <f ca="1">VLOOKUP($E221,ETL_Price!$B$5:$CB$187,Main!DH$51,0)</f>
        <v/>
      </c>
      <c r="DI221" s="85" t="str">
        <f ca="1">VLOOKUP($E221,ETL_Price!$B$5:$CB$187,Main!DI$51,0)</f>
        <v/>
      </c>
      <c r="DJ221" s="85" t="str">
        <f ca="1">VLOOKUP($E221,ETL_Price!$B$5:$CB$187,Main!DJ$51,0)</f>
        <v/>
      </c>
      <c r="DK221" s="85" t="str">
        <f ca="1">VLOOKUP($E221,ETL_Price!$B$5:$CB$187,Main!DK$51,0)</f>
        <v/>
      </c>
      <c r="DL221" s="85" t="str">
        <f ca="1">VLOOKUP($E221,ETL_Price!$B$5:$CB$187,Main!DL$51,0)</f>
        <v/>
      </c>
      <c r="DM221" s="85" t="str">
        <f ca="1">VLOOKUP($E221,ETL_Price!$B$5:$CB$187,Main!DM$51,0)</f>
        <v/>
      </c>
      <c r="DN221" s="85" t="str">
        <f ca="1">VLOOKUP($E221,ETL_Price!$B$5:$CB$187,Main!DN$51,0)</f>
        <v/>
      </c>
      <c r="DO221" s="85" t="str">
        <f ca="1">VLOOKUP($E221,ETL_Price!$B$5:$CB$187,Main!DO$51,0)</f>
        <v/>
      </c>
      <c r="DP221" s="85" t="str">
        <f ca="1">VLOOKUP($E221,ETL_Price!$B$5:$CB$187,Main!DP$51,0)</f>
        <v/>
      </c>
      <c r="DQ221" s="85" t="str">
        <f ca="1">VLOOKUP($E221,ETL_Price!$B$5:$CB$187,Main!DQ$51,0)</f>
        <v/>
      </c>
      <c r="DR221" s="85" t="str">
        <f ca="1">VLOOKUP($E221,ETL_Price!$B$5:$CB$187,Main!DR$51,0)</f>
        <v/>
      </c>
      <c r="DS221" s="85" t="str">
        <f ca="1">VLOOKUP($E221,ETL_Price!$B$5:$CB$187,Main!DS$51,0)</f>
        <v/>
      </c>
      <c r="DT221" s="85" t="str">
        <f ca="1">VLOOKUP($E221,ETL_Price!$B$5:$CB$187,Main!DT$51,0)</f>
        <v/>
      </c>
      <c r="DU221" s="85" t="str">
        <f ca="1">VLOOKUP($E221,ETL_Price!$B$5:$CB$187,Main!DU$51,0)</f>
        <v/>
      </c>
      <c r="DV221" s="85" t="str">
        <f ca="1">VLOOKUP($E221,ETL_Price!$B$5:$CB$187,Main!DV$51,0)</f>
        <v/>
      </c>
      <c r="DW221" s="85" t="str">
        <f ca="1">VLOOKUP($E221,ETL_Price!$B$5:$CB$187,Main!DW$51,0)</f>
        <v/>
      </c>
      <c r="DX221" s="85" t="str">
        <f ca="1">VLOOKUP($E221,ETL_Price!$B$5:$CB$187,Main!DX$51,0)</f>
        <v/>
      </c>
      <c r="DY221" s="85" t="str">
        <f ca="1">VLOOKUP($E221,ETL_Price!$B$5:$CB$187,Main!DY$51,0)</f>
        <v/>
      </c>
      <c r="DZ221" s="85" t="str">
        <f ca="1">VLOOKUP($E221,ETL_Price!$B$5:$CB$187,Main!DZ$51,0)</f>
        <v/>
      </c>
      <c r="EA221" s="85" t="str">
        <f ca="1">VLOOKUP($E221,ETL_Price!$B$5:$CB$187,Main!EA$51,0)</f>
        <v/>
      </c>
      <c r="EB221" s="85" t="str">
        <f ca="1">VLOOKUP($E221,ETL_Price!$B$5:$CB$187,Main!EB$51,0)</f>
        <v/>
      </c>
      <c r="EC221" s="85" t="str">
        <f ca="1">VLOOKUP($E221,ETL_Price!$B$5:$CB$187,Main!EC$51,0)</f>
        <v/>
      </c>
      <c r="ED221" s="85" t="str">
        <f ca="1">VLOOKUP($E221,ETL_Price!$B$5:$CB$187,Main!ED$51,0)</f>
        <v/>
      </c>
      <c r="EE221" s="85" t="str">
        <f ca="1">VLOOKUP($E221,ETL_Price!$B$5:$CB$187,Main!EE$51,0)</f>
        <v/>
      </c>
      <c r="EF221" s="85" t="str">
        <f ca="1">VLOOKUP($E221,ETL_Price!$B$5:$CB$187,Main!EF$51,0)</f>
        <v/>
      </c>
      <c r="EG221" s="85" t="str">
        <f ca="1">VLOOKUP($E221,ETL_Price!$B$5:$CB$187,Main!EG$51,0)</f>
        <v/>
      </c>
      <c r="EH221" s="85" t="str">
        <f ca="1">VLOOKUP($E221,ETL_Price!$B$5:$CB$187,Main!EH$51,0)</f>
        <v/>
      </c>
      <c r="EI221" s="85" t="str">
        <f ca="1">VLOOKUP($E221,ETL_Price!$B$5:$CB$187,Main!EI$51,0)</f>
        <v/>
      </c>
      <c r="EJ221" s="85" t="str">
        <f ca="1">VLOOKUP($E221,ETL_Price!$B$5:$CB$187,Main!EJ$51,0)</f>
        <v/>
      </c>
      <c r="EK221" s="85" t="str">
        <f ca="1">VLOOKUP($E221,ETL_Price!$B$5:$CB$187,Main!EK$51,0)</f>
        <v/>
      </c>
    </row>
    <row r="222" spans="5:141">
      <c r="E222" s="119" t="str">
        <f>IF(ISNUMBER(Equities!$C174),Equities!B174,"")</f>
        <v/>
      </c>
      <c r="F222" s="120" t="str">
        <f ca="1">IF(ISNUMBER(OFFSET(INDIRECT($F$50),Main!$D222,1)),OFFSET(INDIRECT($F$50),Main!$D222,1)/100,"")</f>
        <v/>
      </c>
      <c r="G222" s="120" t="str">
        <f ca="1">IF(ISNUMBER(VLOOKUP($E222,ETL_Price!$B$5:$DV$187,G$50,0)),VLOOKUP($E222,ETL_Price!$B$5:$DV$187,G$50,0)/100,"")</f>
        <v/>
      </c>
      <c r="H222" s="120" t="str">
        <f ca="1">IF(ISNUMBER(VLOOKUP($E222,ETL_Price!$B$5:$DV$187,H$50,0)),VLOOKUP($E222,ETL_Price!$B$5:$DV$187,H$50,0)/100,"")</f>
        <v/>
      </c>
      <c r="I222" s="120" t="str">
        <f ca="1">IF(ISNUMBER(VLOOKUP($E222,ETL_Price!$B$5:$DV$187,I$50,0)),VLOOKUP($E222,ETL_Price!$B$5:$DV$187,I$50,0)/100,"")</f>
        <v/>
      </c>
      <c r="K222" s="85" t="str">
        <f ca="1">IF(ISNUMBER(CORREL(ETL_Rtn!$C173:$C232,ETL_Rtn!E173:E232)),CORREL(ETL_Rtn!$C173:$C232,ETL_Rtn!E173:E232),"")</f>
        <v/>
      </c>
      <c r="L222" s="85" t="str">
        <f ca="1">IF(ISNUMBER(CORREL(ETL_Rtn!$C173:$C232,ETL_Rtn!F173:F232)),CORREL(ETL_Rtn!$C173:$C232,ETL_Rtn!F173:F232),"")</f>
        <v/>
      </c>
      <c r="M222" s="85" t="str">
        <f ca="1">IF(ISNUMBER(CORREL(ETL_Rtn!$C173:$C232,ETL_Rtn!G173:G232)),CORREL(ETL_Rtn!$C173:$C232,ETL_Rtn!G173:G232),"")</f>
        <v/>
      </c>
      <c r="N222" s="85" t="str">
        <f ca="1">IF(ISNUMBER(CORREL(ETL_Rtn!$C173:$C232,ETL_Rtn!H173:H232)),CORREL(ETL_Rtn!$C173:$C232,ETL_Rtn!H173:H232),"")</f>
        <v/>
      </c>
      <c r="O222" s="85" t="str">
        <f ca="1">IF(ISNUMBER(CORREL(ETL_Rtn!$C173:$C232,ETL_Rtn!I173:I232)),CORREL(ETL_Rtn!$C173:$C232,ETL_Rtn!I173:I232),"")</f>
        <v/>
      </c>
      <c r="P222" s="85" t="str">
        <f ca="1">IF(ISNUMBER(CORREL(ETL_Rtn!$C173:$C232,ETL_Rtn!J173:J232)),CORREL(ETL_Rtn!$C173:$C232,ETL_Rtn!J173:J232),"")</f>
        <v/>
      </c>
      <c r="Q222" s="85" t="str">
        <f ca="1">IF(ISNUMBER(CORREL(ETL_Rtn!$C173:$C232,ETL_Rtn!K173:K232)),CORREL(ETL_Rtn!$C173:$C232,ETL_Rtn!K173:K232),"")</f>
        <v/>
      </c>
      <c r="R222" s="85" t="str">
        <f ca="1">IF(ISNUMBER(CORREL(ETL_Rtn!$C173:$C232,ETL_Rtn!L173:L232)),CORREL(ETL_Rtn!$C173:$C232,ETL_Rtn!L173:L232),"")</f>
        <v/>
      </c>
      <c r="S222" s="85" t="str">
        <f ca="1">IF(ISNUMBER(CORREL(ETL_Rtn!$C173:$C232,ETL_Rtn!M173:M232)),CORREL(ETL_Rtn!$C173:$C232,ETL_Rtn!M173:M232),"")</f>
        <v/>
      </c>
      <c r="T222" s="85" t="str">
        <f ca="1">IF(ISNUMBER(CORREL(ETL_Rtn!$C173:$C232,ETL_Rtn!N173:N232)),CORREL(ETL_Rtn!$C173:$C232,ETL_Rtn!N173:N232),"")</f>
        <v/>
      </c>
      <c r="U222" s="85" t="str">
        <f ca="1">IF(ISNUMBER(CORREL(ETL_Rtn!$C173:$C232,ETL_Rtn!O173:O232)),CORREL(ETL_Rtn!$C173:$C232,ETL_Rtn!O173:O232),"")</f>
        <v/>
      </c>
      <c r="V222" s="85" t="str">
        <f ca="1">IF(ISNUMBER(CORREL(ETL_Rtn!$C173:$C232,ETL_Rtn!P173:P232)),CORREL(ETL_Rtn!$C173:$C232,ETL_Rtn!P173:P232),"")</f>
        <v/>
      </c>
      <c r="W222" s="85" t="str">
        <f ca="1">IF(ISNUMBER(CORREL(ETL_Rtn!$C173:$C232,ETL_Rtn!Q173:Q232)),CORREL(ETL_Rtn!$C173:$C232,ETL_Rtn!Q173:Q232),"")</f>
        <v/>
      </c>
      <c r="X222" s="85" t="str">
        <f ca="1">IF(ISNUMBER(CORREL(ETL_Rtn!$C173:$C232,ETL_Rtn!R173:R232)),CORREL(ETL_Rtn!$C173:$C232,ETL_Rtn!R173:R232),"")</f>
        <v/>
      </c>
      <c r="Y222" s="85" t="str">
        <f ca="1">IF(ISNUMBER(CORREL(ETL_Rtn!$C173:$C232,ETL_Rtn!S173:S232)),CORREL(ETL_Rtn!$C173:$C232,ETL_Rtn!S173:S232),"")</f>
        <v/>
      </c>
      <c r="Z222" s="85" t="str">
        <f ca="1">IF(ISNUMBER(CORREL(ETL_Rtn!$C173:$C232,ETL_Rtn!T173:T232)),CORREL(ETL_Rtn!$C173:$C232,ETL_Rtn!T173:T232),"")</f>
        <v/>
      </c>
      <c r="AA222" s="85" t="str">
        <f ca="1">IF(ISNUMBER(CORREL(ETL_Rtn!$C173:$C232,ETL_Rtn!U173:U232)),CORREL(ETL_Rtn!$C173:$C232,ETL_Rtn!U173:U232),"")</f>
        <v/>
      </c>
      <c r="AB222" s="85" t="str">
        <f ca="1">IF(ISNUMBER(CORREL(ETL_Rtn!$C173:$C232,ETL_Rtn!V173:V232)),CORREL(ETL_Rtn!$C173:$C232,ETL_Rtn!V173:V232),"")</f>
        <v/>
      </c>
      <c r="AC222" s="85" t="str">
        <f ca="1">IF(ISNUMBER(CORREL(ETL_Rtn!$C173:$C232,ETL_Rtn!W173:W232)),CORREL(ETL_Rtn!$C173:$C232,ETL_Rtn!W173:W232),"")</f>
        <v/>
      </c>
      <c r="AD222" s="85" t="str">
        <f ca="1">IF(ISNUMBER(CORREL(ETL_Rtn!$C173:$C232,ETL_Rtn!X173:X232)),CORREL(ETL_Rtn!$C173:$C232,ETL_Rtn!X173:X232),"")</f>
        <v/>
      </c>
      <c r="AE222" s="85" t="str">
        <f ca="1">IF(ISNUMBER(CORREL(ETL_Rtn!$C173:$C232,ETL_Rtn!Y173:Y232)),CORREL(ETL_Rtn!$C173:$C232,ETL_Rtn!Y173:Y232),"")</f>
        <v/>
      </c>
      <c r="AF222" s="85" t="str">
        <f ca="1">IF(ISNUMBER(CORREL(ETL_Rtn!$C173:$C232,ETL_Rtn!Z173:Z232)),CORREL(ETL_Rtn!$C173:$C232,ETL_Rtn!Z173:Z232),"")</f>
        <v/>
      </c>
      <c r="AG222" s="85" t="str">
        <f ca="1">IF(ISNUMBER(CORREL(ETL_Rtn!$C173:$C232,ETL_Rtn!AA173:AA232)),CORREL(ETL_Rtn!$C173:$C232,ETL_Rtn!AA173:AA232),"")</f>
        <v/>
      </c>
      <c r="AH222" s="85" t="str">
        <f ca="1">IF(ISNUMBER(CORREL(ETL_Rtn!$C173:$C232,ETL_Rtn!AB173:AB232)),CORREL(ETL_Rtn!$C173:$C232,ETL_Rtn!AB173:AB232),"")</f>
        <v/>
      </c>
      <c r="AI222" s="85" t="str">
        <f ca="1">IF(ISNUMBER(CORREL(ETL_Rtn!$C173:$C232,ETL_Rtn!AC173:AC232)),CORREL(ETL_Rtn!$C173:$C232,ETL_Rtn!AC173:AC232),"")</f>
        <v/>
      </c>
      <c r="AJ222" s="85" t="str">
        <f ca="1">IF(ISNUMBER(CORREL(ETL_Rtn!$C173:$C232,ETL_Rtn!AD173:AD232)),CORREL(ETL_Rtn!$C173:$C232,ETL_Rtn!AD173:AD232),"")</f>
        <v/>
      </c>
      <c r="AK222" s="85" t="str">
        <f ca="1">IF(ISNUMBER(CORREL(ETL_Rtn!$C173:$C232,ETL_Rtn!AE173:AE232)),CORREL(ETL_Rtn!$C173:$C232,ETL_Rtn!AE173:AE232),"")</f>
        <v/>
      </c>
      <c r="AL222" s="85" t="str">
        <f ca="1">IF(ISNUMBER(CORREL(ETL_Rtn!$C173:$C232,ETL_Rtn!AF173:AF232)),CORREL(ETL_Rtn!$C173:$C232,ETL_Rtn!AF173:AF232),"")</f>
        <v/>
      </c>
      <c r="AM222" s="85" t="str">
        <f ca="1">IF(ISNUMBER(CORREL(ETL_Rtn!$C173:$C232,ETL_Rtn!AG173:AG232)),CORREL(ETL_Rtn!$C173:$C232,ETL_Rtn!AG173:AG232),"")</f>
        <v/>
      </c>
      <c r="AN222" s="85" t="str">
        <f ca="1">IF(ISNUMBER(CORREL(ETL_Rtn!$C173:$C232,ETL_Rtn!AH173:AH232)),CORREL(ETL_Rtn!$C173:$C232,ETL_Rtn!AH173:AH232),"")</f>
        <v/>
      </c>
      <c r="AO222" s="85" t="str">
        <f ca="1">IF(ISNUMBER(CORREL(ETL_Rtn!$C173:$C232,ETL_Rtn!AI173:AI232)),CORREL(ETL_Rtn!$C173:$C232,ETL_Rtn!AI173:AI232),"")</f>
        <v/>
      </c>
      <c r="AP222" s="85" t="str">
        <f ca="1">IF(ISNUMBER(CORREL(ETL_Rtn!$C173:$C232,ETL_Rtn!AJ173:AJ232)),CORREL(ETL_Rtn!$C173:$C232,ETL_Rtn!AJ173:AJ232),"")</f>
        <v/>
      </c>
      <c r="AQ222" s="85" t="str">
        <f ca="1">IF(ISNUMBER(CORREL(ETL_Rtn!$C173:$C232,ETL_Rtn!AK173:AK232)),CORREL(ETL_Rtn!$C173:$C232,ETL_Rtn!AK173:AK232),"")</f>
        <v/>
      </c>
      <c r="AR222" s="85" t="str">
        <f ca="1">IF(ISNUMBER(CORREL(ETL_Rtn!$C173:$C232,ETL_Rtn!AL173:AL232)),CORREL(ETL_Rtn!$C173:$C232,ETL_Rtn!AL173:AL232),"")</f>
        <v/>
      </c>
      <c r="AS222" s="85" t="str">
        <f ca="1">IF(ISNUMBER(CORREL(ETL_Rtn!$C173:$C232,ETL_Rtn!AM173:AM232)),CORREL(ETL_Rtn!$C173:$C232,ETL_Rtn!AM173:AM232),"")</f>
        <v/>
      </c>
      <c r="AT222" s="85" t="str">
        <f ca="1">IF(ISNUMBER(CORREL(ETL_Rtn!$C173:$C232,ETL_Rtn!AN173:AN232)),CORREL(ETL_Rtn!$C173:$C232,ETL_Rtn!AN173:AN232),"")</f>
        <v/>
      </c>
      <c r="AU222" s="85" t="str">
        <f ca="1">IF(ISNUMBER(CORREL(ETL_Rtn!$C173:$C232,ETL_Rtn!AO173:AO232)),CORREL(ETL_Rtn!$C173:$C232,ETL_Rtn!AO173:AO232),"")</f>
        <v/>
      </c>
      <c r="AV222" s="85" t="str">
        <f ca="1">IF(ISNUMBER(CORREL(ETL_Rtn!$C173:$C232,ETL_Rtn!AP173:AP232)),CORREL(ETL_Rtn!$C173:$C232,ETL_Rtn!AP173:AP232),"")</f>
        <v/>
      </c>
      <c r="AW222" s="85" t="str">
        <f ca="1">IF(ISNUMBER(CORREL(ETL_Rtn!$C173:$C232,ETL_Rtn!AQ173:AQ232)),CORREL(ETL_Rtn!$C173:$C232,ETL_Rtn!AQ173:AQ232),"")</f>
        <v/>
      </c>
      <c r="AX222" s="85" t="str">
        <f ca="1">IF(ISNUMBER(CORREL(ETL_Rtn!$C173:$C232,ETL_Rtn!AR173:AR232)),CORREL(ETL_Rtn!$C173:$C232,ETL_Rtn!AR173:AR232),"")</f>
        <v/>
      </c>
      <c r="AY222" s="85" t="str">
        <f ca="1">IF(ISNUMBER(CORREL(ETL_Rtn!$C173:$C232,ETL_Rtn!AS173:AS232)),CORREL(ETL_Rtn!$C173:$C232,ETL_Rtn!AS173:AS232),"")</f>
        <v/>
      </c>
      <c r="AZ222" s="85" t="str">
        <f ca="1">IF(ISNUMBER(CORREL(ETL_Rtn!$C173:$C232,ETL_Rtn!AT173:AT232)),CORREL(ETL_Rtn!$C173:$C232,ETL_Rtn!AT173:AT232),"")</f>
        <v/>
      </c>
      <c r="BA222" s="85" t="str">
        <f ca="1">IF(ISNUMBER(CORREL(ETL_Rtn!$C173:$C232,ETL_Rtn!AU173:AU232)),CORREL(ETL_Rtn!$C173:$C232,ETL_Rtn!AU173:AU232),"")</f>
        <v/>
      </c>
      <c r="BB222" s="85" t="str">
        <f ca="1">IF(ISNUMBER(CORREL(ETL_Rtn!$C173:$C232,ETL_Rtn!AV173:AV232)),CORREL(ETL_Rtn!$C173:$C232,ETL_Rtn!AV173:AV232),"")</f>
        <v/>
      </c>
      <c r="BC222" s="85" t="str">
        <f ca="1">IF(ISNUMBER(CORREL(ETL_Rtn!$C173:$C232,ETL_Rtn!AW173:AW232)),CORREL(ETL_Rtn!$C173:$C232,ETL_Rtn!AW173:AW232),"")</f>
        <v/>
      </c>
      <c r="BD222" s="85" t="str">
        <f ca="1">IF(ISNUMBER(CORREL(ETL_Rtn!$C173:$C232,ETL_Rtn!AX173:AX232)),CORREL(ETL_Rtn!$C173:$C232,ETL_Rtn!AX173:AX232),"")</f>
        <v/>
      </c>
      <c r="BE222" s="85" t="str">
        <f ca="1">IF(ISNUMBER(CORREL(ETL_Rtn!$C173:$C232,ETL_Rtn!AY173:AY232)),CORREL(ETL_Rtn!$C173:$C232,ETL_Rtn!AY173:AY232),"")</f>
        <v/>
      </c>
      <c r="BF222" s="85" t="str">
        <f ca="1">IF(ISNUMBER(CORREL(ETL_Rtn!$C173:$C232,ETL_Rtn!AZ173:AZ232)),CORREL(ETL_Rtn!$C173:$C232,ETL_Rtn!AZ173:AZ232),"")</f>
        <v/>
      </c>
      <c r="BG222" s="85" t="str">
        <f ca="1">IF(ISNUMBER(CORREL(ETL_Rtn!$C173:$C232,ETL_Rtn!BA173:BA232)),CORREL(ETL_Rtn!$C173:$C232,ETL_Rtn!BA173:BA232),"")</f>
        <v/>
      </c>
      <c r="BH222" s="85" t="str">
        <f ca="1">IF(ISNUMBER(CORREL(ETL_Rtn!$C173:$C232,ETL_Rtn!BB173:BB232)),CORREL(ETL_Rtn!$C173:$C232,ETL_Rtn!BB173:BB232),"")</f>
        <v/>
      </c>
      <c r="BI222" s="85" t="str">
        <f ca="1">IF(ISNUMBER(CORREL(ETL_Rtn!$C173:$C232,ETL_Rtn!BC173:BC232)),CORREL(ETL_Rtn!$C173:$C232,ETL_Rtn!BC173:BC232),"")</f>
        <v/>
      </c>
      <c r="BJ222" s="85" t="str">
        <f ca="1">IF(ISNUMBER(CORREL(ETL_Rtn!$C173:$C232,ETL_Rtn!BD173:BD232)),CORREL(ETL_Rtn!$C173:$C232,ETL_Rtn!BD173:BD232),"")</f>
        <v/>
      </c>
      <c r="BK222" s="85" t="str">
        <f ca="1">IF(ISNUMBER(CORREL(ETL_Rtn!$C173:$C232,ETL_Rtn!BE173:BE232)),CORREL(ETL_Rtn!$C173:$C232,ETL_Rtn!BE173:BE232),"")</f>
        <v/>
      </c>
      <c r="BL222" s="85" t="str">
        <f ca="1">IF(ISNUMBER(CORREL(ETL_Rtn!$C173:$C232,ETL_Rtn!BF173:BF232)),CORREL(ETL_Rtn!$C173:$C232,ETL_Rtn!BF173:BF232),"")</f>
        <v/>
      </c>
      <c r="BM222" s="85" t="str">
        <f ca="1">IF(ISNUMBER(CORREL(ETL_Rtn!$C173:$C232,ETL_Rtn!BG173:BG232)),CORREL(ETL_Rtn!$C173:$C232,ETL_Rtn!BG173:BG232),"")</f>
        <v/>
      </c>
      <c r="BN222" s="85" t="str">
        <f ca="1">IF(ISNUMBER(CORREL(ETL_Rtn!$C173:$C232,ETL_Rtn!BH173:BH232)),CORREL(ETL_Rtn!$C173:$C232,ETL_Rtn!BH173:BH232),"")</f>
        <v/>
      </c>
      <c r="BO222" s="85" t="str">
        <f ca="1">IF(ISNUMBER(CORREL(ETL_Rtn!$C173:$C232,ETL_Rtn!BI173:BI232)),CORREL(ETL_Rtn!$C173:$C232,ETL_Rtn!BI173:BI232),"")</f>
        <v/>
      </c>
      <c r="BP222" s="85" t="str">
        <f ca="1">IF(ISNUMBER(CORREL(ETL_Rtn!$C173:$C232,ETL_Rtn!BJ173:BJ232)),CORREL(ETL_Rtn!$C173:$C232,ETL_Rtn!BJ173:BJ232),"")</f>
        <v/>
      </c>
      <c r="BQ222" s="85" t="str">
        <f ca="1">IF(ISNUMBER(CORREL(ETL_Rtn!$C173:$C232,ETL_Rtn!BK173:BK232)),CORREL(ETL_Rtn!$C173:$C232,ETL_Rtn!BK173:BK232),"")</f>
        <v/>
      </c>
      <c r="BR222" s="85" t="str">
        <f ca="1">IF(ISNUMBER(CORREL(ETL_Rtn!$C173:$C232,ETL_Rtn!BL173:BL232)),CORREL(ETL_Rtn!$C173:$C232,ETL_Rtn!BL173:BL232),"")</f>
        <v/>
      </c>
      <c r="BS222" s="85" t="str">
        <f ca="1">IF(ISNUMBER(CORREL(ETL_Rtn!$C173:$C232,ETL_Rtn!BM173:BM232)),CORREL(ETL_Rtn!$C173:$C232,ETL_Rtn!BM173:BM232),"")</f>
        <v/>
      </c>
      <c r="BT222" s="85" t="str">
        <f ca="1">IF(ISNUMBER(CORREL(ETL_Rtn!$C173:$C232,ETL_Rtn!BN173:BN232)),CORREL(ETL_Rtn!$C173:$C232,ETL_Rtn!BN173:BN232),"")</f>
        <v/>
      </c>
      <c r="BU222" s="85" t="str">
        <f ca="1">IF(ISNUMBER(CORREL(ETL_Rtn!$C173:$C232,ETL_Rtn!BO173:BO232)),CORREL(ETL_Rtn!$C173:$C232,ETL_Rtn!BO173:BO232),"")</f>
        <v/>
      </c>
      <c r="BV222" s="85" t="str">
        <f ca="1">IF(ISNUMBER(CORREL(ETL_Rtn!$C173:$C232,ETL_Rtn!BP173:BP232)),CORREL(ETL_Rtn!$C173:$C232,ETL_Rtn!BP173:BP232),"")</f>
        <v/>
      </c>
      <c r="BW222" s="85" t="str">
        <f ca="1">IF(ISNUMBER(CORREL(ETL_Rtn!$C173:$C232,ETL_Rtn!BQ173:BQ232)),CORREL(ETL_Rtn!$C173:$C232,ETL_Rtn!BQ173:BQ232),"")</f>
        <v/>
      </c>
      <c r="BY222" s="85" t="str">
        <f ca="1">VLOOKUP($E222,ETL_Price!$B$5:$CB$187,Main!BY$51,0)</f>
        <v/>
      </c>
      <c r="BZ222" s="85" t="str">
        <f ca="1">VLOOKUP($E222,ETL_Price!$B$5:$CB$187,Main!BZ$51,0)</f>
        <v/>
      </c>
      <c r="CA222" s="85" t="str">
        <f ca="1">VLOOKUP($E222,ETL_Price!$B$5:$CB$187,Main!CA$51,0)</f>
        <v/>
      </c>
      <c r="CB222" s="85" t="str">
        <f ca="1">VLOOKUP($E222,ETL_Price!$B$5:$CB$187,Main!CB$51,0)</f>
        <v/>
      </c>
      <c r="CC222" s="85" t="str">
        <f ca="1">VLOOKUP($E222,ETL_Price!$B$5:$CB$187,Main!CC$51,0)</f>
        <v/>
      </c>
      <c r="CD222" s="85" t="str">
        <f ca="1">VLOOKUP($E222,ETL_Price!$B$5:$CB$187,Main!CD$51,0)</f>
        <v/>
      </c>
      <c r="CE222" s="85" t="str">
        <f ca="1">VLOOKUP($E222,ETL_Price!$B$5:$CB$187,Main!CE$51,0)</f>
        <v/>
      </c>
      <c r="CF222" s="85" t="str">
        <f ca="1">VLOOKUP($E222,ETL_Price!$B$5:$CB$187,Main!CF$51,0)</f>
        <v/>
      </c>
      <c r="CG222" s="85" t="str">
        <f ca="1">VLOOKUP($E222,ETL_Price!$B$5:$CB$187,Main!CG$51,0)</f>
        <v/>
      </c>
      <c r="CH222" s="85" t="str">
        <f ca="1">VLOOKUP($E222,ETL_Price!$B$5:$CB$187,Main!CH$51,0)</f>
        <v/>
      </c>
      <c r="CI222" s="85" t="str">
        <f ca="1">VLOOKUP($E222,ETL_Price!$B$5:$CB$187,Main!CI$51,0)</f>
        <v/>
      </c>
      <c r="CJ222" s="85" t="str">
        <f ca="1">VLOOKUP($E222,ETL_Price!$B$5:$CB$187,Main!CJ$51,0)</f>
        <v/>
      </c>
      <c r="CK222" s="85" t="str">
        <f ca="1">VLOOKUP($E222,ETL_Price!$B$5:$CB$187,Main!CK$51,0)</f>
        <v/>
      </c>
      <c r="CL222" s="85" t="str">
        <f ca="1">VLOOKUP($E222,ETL_Price!$B$5:$CB$187,Main!CL$51,0)</f>
        <v/>
      </c>
      <c r="CM222" s="85" t="str">
        <f ca="1">VLOOKUP($E222,ETL_Price!$B$5:$CB$187,Main!CM$51,0)</f>
        <v/>
      </c>
      <c r="CN222" s="85" t="str">
        <f ca="1">VLOOKUP($E222,ETL_Price!$B$5:$CB$187,Main!CN$51,0)</f>
        <v/>
      </c>
      <c r="CO222" s="85" t="str">
        <f ca="1">VLOOKUP($E222,ETL_Price!$B$5:$CB$187,Main!CO$51,0)</f>
        <v/>
      </c>
      <c r="CP222" s="85" t="str">
        <f ca="1">VLOOKUP($E222,ETL_Price!$B$5:$CB$187,Main!CP$51,0)</f>
        <v/>
      </c>
      <c r="CQ222" s="85" t="str">
        <f ca="1">VLOOKUP($E222,ETL_Price!$B$5:$CB$187,Main!CQ$51,0)</f>
        <v/>
      </c>
      <c r="CR222" s="85" t="str">
        <f ca="1">VLOOKUP($E222,ETL_Price!$B$5:$CB$187,Main!CR$51,0)</f>
        <v/>
      </c>
      <c r="CS222" s="85" t="str">
        <f ca="1">VLOOKUP($E222,ETL_Price!$B$5:$CB$187,Main!CS$51,0)</f>
        <v/>
      </c>
      <c r="CT222" s="85" t="str">
        <f ca="1">VLOOKUP($E222,ETL_Price!$B$5:$CB$187,Main!CT$51,0)</f>
        <v/>
      </c>
      <c r="CU222" s="85" t="str">
        <f ca="1">VLOOKUP($E222,ETL_Price!$B$5:$CB$187,Main!CU$51,0)</f>
        <v/>
      </c>
      <c r="CV222" s="85" t="str">
        <f ca="1">VLOOKUP($E222,ETL_Price!$B$5:$CB$187,Main!CV$51,0)</f>
        <v/>
      </c>
      <c r="CW222" s="85" t="str">
        <f ca="1">VLOOKUP($E222,ETL_Price!$B$5:$CB$187,Main!CW$51,0)</f>
        <v/>
      </c>
      <c r="CX222" s="85" t="str">
        <f ca="1">VLOOKUP($E222,ETL_Price!$B$5:$CB$187,Main!CX$51,0)</f>
        <v/>
      </c>
      <c r="CY222" s="85" t="str">
        <f ca="1">VLOOKUP($E222,ETL_Price!$B$5:$CB$187,Main!CY$51,0)</f>
        <v/>
      </c>
      <c r="CZ222" s="85" t="str">
        <f ca="1">VLOOKUP($E222,ETL_Price!$B$5:$CB$187,Main!CZ$51,0)</f>
        <v/>
      </c>
      <c r="DA222" s="85" t="str">
        <f ca="1">VLOOKUP($E222,ETL_Price!$B$5:$CB$187,Main!DA$51,0)</f>
        <v/>
      </c>
      <c r="DB222" s="85" t="str">
        <f ca="1">VLOOKUP($E222,ETL_Price!$B$5:$CB$187,Main!DB$51,0)</f>
        <v/>
      </c>
      <c r="DC222" s="85" t="str">
        <f ca="1">VLOOKUP($E222,ETL_Price!$B$5:$CB$187,Main!DC$51,0)</f>
        <v/>
      </c>
      <c r="DD222" s="85" t="str">
        <f ca="1">VLOOKUP($E222,ETL_Price!$B$5:$CB$187,Main!DD$51,0)</f>
        <v/>
      </c>
      <c r="DE222" s="85" t="str">
        <f ca="1">VLOOKUP($E222,ETL_Price!$B$5:$CB$187,Main!DE$51,0)</f>
        <v/>
      </c>
      <c r="DF222" s="85" t="str">
        <f ca="1">VLOOKUP($E222,ETL_Price!$B$5:$CB$187,Main!DF$51,0)</f>
        <v/>
      </c>
      <c r="DG222" s="85" t="str">
        <f ca="1">VLOOKUP($E222,ETL_Price!$B$5:$CB$187,Main!DG$51,0)</f>
        <v/>
      </c>
      <c r="DH222" s="85" t="str">
        <f ca="1">VLOOKUP($E222,ETL_Price!$B$5:$CB$187,Main!DH$51,0)</f>
        <v/>
      </c>
      <c r="DI222" s="85" t="str">
        <f ca="1">VLOOKUP($E222,ETL_Price!$B$5:$CB$187,Main!DI$51,0)</f>
        <v/>
      </c>
      <c r="DJ222" s="85" t="str">
        <f ca="1">VLOOKUP($E222,ETL_Price!$B$5:$CB$187,Main!DJ$51,0)</f>
        <v/>
      </c>
      <c r="DK222" s="85" t="str">
        <f ca="1">VLOOKUP($E222,ETL_Price!$B$5:$CB$187,Main!DK$51,0)</f>
        <v/>
      </c>
      <c r="DL222" s="85" t="str">
        <f ca="1">VLOOKUP($E222,ETL_Price!$B$5:$CB$187,Main!DL$51,0)</f>
        <v/>
      </c>
      <c r="DM222" s="85" t="str">
        <f ca="1">VLOOKUP($E222,ETL_Price!$B$5:$CB$187,Main!DM$51,0)</f>
        <v/>
      </c>
      <c r="DN222" s="85" t="str">
        <f ca="1">VLOOKUP($E222,ETL_Price!$B$5:$CB$187,Main!DN$51,0)</f>
        <v/>
      </c>
      <c r="DO222" s="85" t="str">
        <f ca="1">VLOOKUP($E222,ETL_Price!$B$5:$CB$187,Main!DO$51,0)</f>
        <v/>
      </c>
      <c r="DP222" s="85" t="str">
        <f ca="1">VLOOKUP($E222,ETL_Price!$B$5:$CB$187,Main!DP$51,0)</f>
        <v/>
      </c>
      <c r="DQ222" s="85" t="str">
        <f ca="1">VLOOKUP($E222,ETL_Price!$B$5:$CB$187,Main!DQ$51,0)</f>
        <v/>
      </c>
      <c r="DR222" s="85" t="str">
        <f ca="1">VLOOKUP($E222,ETL_Price!$B$5:$CB$187,Main!DR$51,0)</f>
        <v/>
      </c>
      <c r="DS222" s="85" t="str">
        <f ca="1">VLOOKUP($E222,ETL_Price!$B$5:$CB$187,Main!DS$51,0)</f>
        <v/>
      </c>
      <c r="DT222" s="85" t="str">
        <f ca="1">VLOOKUP($E222,ETL_Price!$B$5:$CB$187,Main!DT$51,0)</f>
        <v/>
      </c>
      <c r="DU222" s="85" t="str">
        <f ca="1">VLOOKUP($E222,ETL_Price!$B$5:$CB$187,Main!DU$51,0)</f>
        <v/>
      </c>
      <c r="DV222" s="85" t="str">
        <f ca="1">VLOOKUP($E222,ETL_Price!$B$5:$CB$187,Main!DV$51,0)</f>
        <v/>
      </c>
      <c r="DW222" s="85" t="str">
        <f ca="1">VLOOKUP($E222,ETL_Price!$B$5:$CB$187,Main!DW$51,0)</f>
        <v/>
      </c>
      <c r="DX222" s="85" t="str">
        <f ca="1">VLOOKUP($E222,ETL_Price!$B$5:$CB$187,Main!DX$51,0)</f>
        <v/>
      </c>
      <c r="DY222" s="85" t="str">
        <f ca="1">VLOOKUP($E222,ETL_Price!$B$5:$CB$187,Main!DY$51,0)</f>
        <v/>
      </c>
      <c r="DZ222" s="85" t="str">
        <f ca="1">VLOOKUP($E222,ETL_Price!$B$5:$CB$187,Main!DZ$51,0)</f>
        <v/>
      </c>
      <c r="EA222" s="85" t="str">
        <f ca="1">VLOOKUP($E222,ETL_Price!$B$5:$CB$187,Main!EA$51,0)</f>
        <v/>
      </c>
      <c r="EB222" s="85" t="str">
        <f ca="1">VLOOKUP($E222,ETL_Price!$B$5:$CB$187,Main!EB$51,0)</f>
        <v/>
      </c>
      <c r="EC222" s="85" t="str">
        <f ca="1">VLOOKUP($E222,ETL_Price!$B$5:$CB$187,Main!EC$51,0)</f>
        <v/>
      </c>
      <c r="ED222" s="85" t="str">
        <f ca="1">VLOOKUP($E222,ETL_Price!$B$5:$CB$187,Main!ED$51,0)</f>
        <v/>
      </c>
      <c r="EE222" s="85" t="str">
        <f ca="1">VLOOKUP($E222,ETL_Price!$B$5:$CB$187,Main!EE$51,0)</f>
        <v/>
      </c>
      <c r="EF222" s="85" t="str">
        <f ca="1">VLOOKUP($E222,ETL_Price!$B$5:$CB$187,Main!EF$51,0)</f>
        <v/>
      </c>
      <c r="EG222" s="85" t="str">
        <f ca="1">VLOOKUP($E222,ETL_Price!$B$5:$CB$187,Main!EG$51,0)</f>
        <v/>
      </c>
      <c r="EH222" s="85" t="str">
        <f ca="1">VLOOKUP($E222,ETL_Price!$B$5:$CB$187,Main!EH$51,0)</f>
        <v/>
      </c>
      <c r="EI222" s="85" t="str">
        <f ca="1">VLOOKUP($E222,ETL_Price!$B$5:$CB$187,Main!EI$51,0)</f>
        <v/>
      </c>
      <c r="EJ222" s="85" t="str">
        <f ca="1">VLOOKUP($E222,ETL_Price!$B$5:$CB$187,Main!EJ$51,0)</f>
        <v/>
      </c>
      <c r="EK222" s="85" t="str">
        <f ca="1">VLOOKUP($E222,ETL_Price!$B$5:$CB$187,Main!EK$51,0)</f>
        <v/>
      </c>
    </row>
    <row r="223" spans="5:141">
      <c r="E223" s="119" t="str">
        <f>IF(ISNUMBER(Equities!$C175),Equities!B175,"")</f>
        <v/>
      </c>
      <c r="F223" s="120" t="str">
        <f ca="1">IF(ISNUMBER(OFFSET(INDIRECT($F$50),Main!$D223,1)),OFFSET(INDIRECT($F$50),Main!$D223,1)/100,"")</f>
        <v/>
      </c>
      <c r="G223" s="120" t="str">
        <f ca="1">IF(ISNUMBER(VLOOKUP($E223,ETL_Price!$B$5:$DV$187,G$50,0)),VLOOKUP($E223,ETL_Price!$B$5:$DV$187,G$50,0)/100,"")</f>
        <v/>
      </c>
      <c r="H223" s="120" t="str">
        <f ca="1">IF(ISNUMBER(VLOOKUP($E223,ETL_Price!$B$5:$DV$187,H$50,0)),VLOOKUP($E223,ETL_Price!$B$5:$DV$187,H$50,0)/100,"")</f>
        <v/>
      </c>
      <c r="I223" s="120" t="str">
        <f ca="1">IF(ISNUMBER(VLOOKUP($E223,ETL_Price!$B$5:$DV$187,I$50,0)),VLOOKUP($E223,ETL_Price!$B$5:$DV$187,I$50,0)/100,"")</f>
        <v/>
      </c>
      <c r="K223" s="85" t="str">
        <f ca="1">IF(ISNUMBER(CORREL(ETL_Rtn!$C174:$C233,ETL_Rtn!E174:E233)),CORREL(ETL_Rtn!$C174:$C233,ETL_Rtn!E174:E233),"")</f>
        <v/>
      </c>
      <c r="L223" s="85" t="str">
        <f ca="1">IF(ISNUMBER(CORREL(ETL_Rtn!$C174:$C233,ETL_Rtn!F174:F233)),CORREL(ETL_Rtn!$C174:$C233,ETL_Rtn!F174:F233),"")</f>
        <v/>
      </c>
      <c r="M223" s="85" t="str">
        <f ca="1">IF(ISNUMBER(CORREL(ETL_Rtn!$C174:$C233,ETL_Rtn!G174:G233)),CORREL(ETL_Rtn!$C174:$C233,ETL_Rtn!G174:G233),"")</f>
        <v/>
      </c>
      <c r="N223" s="85" t="str">
        <f ca="1">IF(ISNUMBER(CORREL(ETL_Rtn!$C174:$C233,ETL_Rtn!H174:H233)),CORREL(ETL_Rtn!$C174:$C233,ETL_Rtn!H174:H233),"")</f>
        <v/>
      </c>
      <c r="O223" s="85" t="str">
        <f ca="1">IF(ISNUMBER(CORREL(ETL_Rtn!$C174:$C233,ETL_Rtn!I174:I233)),CORREL(ETL_Rtn!$C174:$C233,ETL_Rtn!I174:I233),"")</f>
        <v/>
      </c>
      <c r="P223" s="85" t="str">
        <f ca="1">IF(ISNUMBER(CORREL(ETL_Rtn!$C174:$C233,ETL_Rtn!J174:J233)),CORREL(ETL_Rtn!$C174:$C233,ETL_Rtn!J174:J233),"")</f>
        <v/>
      </c>
      <c r="Q223" s="85" t="str">
        <f ca="1">IF(ISNUMBER(CORREL(ETL_Rtn!$C174:$C233,ETL_Rtn!K174:K233)),CORREL(ETL_Rtn!$C174:$C233,ETL_Rtn!K174:K233),"")</f>
        <v/>
      </c>
      <c r="R223" s="85" t="str">
        <f ca="1">IF(ISNUMBER(CORREL(ETL_Rtn!$C174:$C233,ETL_Rtn!L174:L233)),CORREL(ETL_Rtn!$C174:$C233,ETL_Rtn!L174:L233),"")</f>
        <v/>
      </c>
      <c r="S223" s="85" t="str">
        <f ca="1">IF(ISNUMBER(CORREL(ETL_Rtn!$C174:$C233,ETL_Rtn!M174:M233)),CORREL(ETL_Rtn!$C174:$C233,ETL_Rtn!M174:M233),"")</f>
        <v/>
      </c>
      <c r="T223" s="85" t="str">
        <f ca="1">IF(ISNUMBER(CORREL(ETL_Rtn!$C174:$C233,ETL_Rtn!N174:N233)),CORREL(ETL_Rtn!$C174:$C233,ETL_Rtn!N174:N233),"")</f>
        <v/>
      </c>
      <c r="U223" s="85" t="str">
        <f ca="1">IF(ISNUMBER(CORREL(ETL_Rtn!$C174:$C233,ETL_Rtn!O174:O233)),CORREL(ETL_Rtn!$C174:$C233,ETL_Rtn!O174:O233),"")</f>
        <v/>
      </c>
      <c r="V223" s="85" t="str">
        <f ca="1">IF(ISNUMBER(CORREL(ETL_Rtn!$C174:$C233,ETL_Rtn!P174:P233)),CORREL(ETL_Rtn!$C174:$C233,ETL_Rtn!P174:P233),"")</f>
        <v/>
      </c>
      <c r="W223" s="85" t="str">
        <f ca="1">IF(ISNUMBER(CORREL(ETL_Rtn!$C174:$C233,ETL_Rtn!Q174:Q233)),CORREL(ETL_Rtn!$C174:$C233,ETL_Rtn!Q174:Q233),"")</f>
        <v/>
      </c>
      <c r="X223" s="85" t="str">
        <f ca="1">IF(ISNUMBER(CORREL(ETL_Rtn!$C174:$C233,ETL_Rtn!R174:R233)),CORREL(ETL_Rtn!$C174:$C233,ETL_Rtn!R174:R233),"")</f>
        <v/>
      </c>
      <c r="Y223" s="85" t="str">
        <f ca="1">IF(ISNUMBER(CORREL(ETL_Rtn!$C174:$C233,ETL_Rtn!S174:S233)),CORREL(ETL_Rtn!$C174:$C233,ETL_Rtn!S174:S233),"")</f>
        <v/>
      </c>
      <c r="Z223" s="85" t="str">
        <f ca="1">IF(ISNUMBER(CORREL(ETL_Rtn!$C174:$C233,ETL_Rtn!T174:T233)),CORREL(ETL_Rtn!$C174:$C233,ETL_Rtn!T174:T233),"")</f>
        <v/>
      </c>
      <c r="AA223" s="85" t="str">
        <f ca="1">IF(ISNUMBER(CORREL(ETL_Rtn!$C174:$C233,ETL_Rtn!U174:U233)),CORREL(ETL_Rtn!$C174:$C233,ETL_Rtn!U174:U233),"")</f>
        <v/>
      </c>
      <c r="AB223" s="85" t="str">
        <f ca="1">IF(ISNUMBER(CORREL(ETL_Rtn!$C174:$C233,ETL_Rtn!V174:V233)),CORREL(ETL_Rtn!$C174:$C233,ETL_Rtn!V174:V233),"")</f>
        <v/>
      </c>
      <c r="AC223" s="85" t="str">
        <f ca="1">IF(ISNUMBER(CORREL(ETL_Rtn!$C174:$C233,ETL_Rtn!W174:W233)),CORREL(ETL_Rtn!$C174:$C233,ETL_Rtn!W174:W233),"")</f>
        <v/>
      </c>
      <c r="AD223" s="85" t="str">
        <f ca="1">IF(ISNUMBER(CORREL(ETL_Rtn!$C174:$C233,ETL_Rtn!X174:X233)),CORREL(ETL_Rtn!$C174:$C233,ETL_Rtn!X174:X233),"")</f>
        <v/>
      </c>
      <c r="AE223" s="85" t="str">
        <f ca="1">IF(ISNUMBER(CORREL(ETL_Rtn!$C174:$C233,ETL_Rtn!Y174:Y233)),CORREL(ETL_Rtn!$C174:$C233,ETL_Rtn!Y174:Y233),"")</f>
        <v/>
      </c>
      <c r="AF223" s="85" t="str">
        <f ca="1">IF(ISNUMBER(CORREL(ETL_Rtn!$C174:$C233,ETL_Rtn!Z174:Z233)),CORREL(ETL_Rtn!$C174:$C233,ETL_Rtn!Z174:Z233),"")</f>
        <v/>
      </c>
      <c r="AG223" s="85" t="str">
        <f ca="1">IF(ISNUMBER(CORREL(ETL_Rtn!$C174:$C233,ETL_Rtn!AA174:AA233)),CORREL(ETL_Rtn!$C174:$C233,ETL_Rtn!AA174:AA233),"")</f>
        <v/>
      </c>
      <c r="AH223" s="85" t="str">
        <f ca="1">IF(ISNUMBER(CORREL(ETL_Rtn!$C174:$C233,ETL_Rtn!AB174:AB233)),CORREL(ETL_Rtn!$C174:$C233,ETL_Rtn!AB174:AB233),"")</f>
        <v/>
      </c>
      <c r="AI223" s="85" t="str">
        <f ca="1">IF(ISNUMBER(CORREL(ETL_Rtn!$C174:$C233,ETL_Rtn!AC174:AC233)),CORREL(ETL_Rtn!$C174:$C233,ETL_Rtn!AC174:AC233),"")</f>
        <v/>
      </c>
      <c r="AJ223" s="85" t="str">
        <f ca="1">IF(ISNUMBER(CORREL(ETL_Rtn!$C174:$C233,ETL_Rtn!AD174:AD233)),CORREL(ETL_Rtn!$C174:$C233,ETL_Rtn!AD174:AD233),"")</f>
        <v/>
      </c>
      <c r="AK223" s="85" t="str">
        <f ca="1">IF(ISNUMBER(CORREL(ETL_Rtn!$C174:$C233,ETL_Rtn!AE174:AE233)),CORREL(ETL_Rtn!$C174:$C233,ETL_Rtn!AE174:AE233),"")</f>
        <v/>
      </c>
      <c r="AL223" s="85" t="str">
        <f ca="1">IF(ISNUMBER(CORREL(ETL_Rtn!$C174:$C233,ETL_Rtn!AF174:AF233)),CORREL(ETL_Rtn!$C174:$C233,ETL_Rtn!AF174:AF233),"")</f>
        <v/>
      </c>
      <c r="AM223" s="85" t="str">
        <f ca="1">IF(ISNUMBER(CORREL(ETL_Rtn!$C174:$C233,ETL_Rtn!AG174:AG233)),CORREL(ETL_Rtn!$C174:$C233,ETL_Rtn!AG174:AG233),"")</f>
        <v/>
      </c>
      <c r="AN223" s="85" t="str">
        <f ca="1">IF(ISNUMBER(CORREL(ETL_Rtn!$C174:$C233,ETL_Rtn!AH174:AH233)),CORREL(ETL_Rtn!$C174:$C233,ETL_Rtn!AH174:AH233),"")</f>
        <v/>
      </c>
      <c r="AO223" s="85" t="str">
        <f ca="1">IF(ISNUMBER(CORREL(ETL_Rtn!$C174:$C233,ETL_Rtn!AI174:AI233)),CORREL(ETL_Rtn!$C174:$C233,ETL_Rtn!AI174:AI233),"")</f>
        <v/>
      </c>
      <c r="AP223" s="85" t="str">
        <f ca="1">IF(ISNUMBER(CORREL(ETL_Rtn!$C174:$C233,ETL_Rtn!AJ174:AJ233)),CORREL(ETL_Rtn!$C174:$C233,ETL_Rtn!AJ174:AJ233),"")</f>
        <v/>
      </c>
      <c r="AQ223" s="85" t="str">
        <f ca="1">IF(ISNUMBER(CORREL(ETL_Rtn!$C174:$C233,ETL_Rtn!AK174:AK233)),CORREL(ETL_Rtn!$C174:$C233,ETL_Rtn!AK174:AK233),"")</f>
        <v/>
      </c>
      <c r="AR223" s="85" t="str">
        <f ca="1">IF(ISNUMBER(CORREL(ETL_Rtn!$C174:$C233,ETL_Rtn!AL174:AL233)),CORREL(ETL_Rtn!$C174:$C233,ETL_Rtn!AL174:AL233),"")</f>
        <v/>
      </c>
      <c r="AS223" s="85" t="str">
        <f ca="1">IF(ISNUMBER(CORREL(ETL_Rtn!$C174:$C233,ETL_Rtn!AM174:AM233)),CORREL(ETL_Rtn!$C174:$C233,ETL_Rtn!AM174:AM233),"")</f>
        <v/>
      </c>
      <c r="AT223" s="85" t="str">
        <f ca="1">IF(ISNUMBER(CORREL(ETL_Rtn!$C174:$C233,ETL_Rtn!AN174:AN233)),CORREL(ETL_Rtn!$C174:$C233,ETL_Rtn!AN174:AN233),"")</f>
        <v/>
      </c>
      <c r="AU223" s="85" t="str">
        <f ca="1">IF(ISNUMBER(CORREL(ETL_Rtn!$C174:$C233,ETL_Rtn!AO174:AO233)),CORREL(ETL_Rtn!$C174:$C233,ETL_Rtn!AO174:AO233),"")</f>
        <v/>
      </c>
      <c r="AV223" s="85" t="str">
        <f ca="1">IF(ISNUMBER(CORREL(ETL_Rtn!$C174:$C233,ETL_Rtn!AP174:AP233)),CORREL(ETL_Rtn!$C174:$C233,ETL_Rtn!AP174:AP233),"")</f>
        <v/>
      </c>
      <c r="AW223" s="85" t="str">
        <f ca="1">IF(ISNUMBER(CORREL(ETL_Rtn!$C174:$C233,ETL_Rtn!AQ174:AQ233)),CORREL(ETL_Rtn!$C174:$C233,ETL_Rtn!AQ174:AQ233),"")</f>
        <v/>
      </c>
      <c r="AX223" s="85" t="str">
        <f ca="1">IF(ISNUMBER(CORREL(ETL_Rtn!$C174:$C233,ETL_Rtn!AR174:AR233)),CORREL(ETL_Rtn!$C174:$C233,ETL_Rtn!AR174:AR233),"")</f>
        <v/>
      </c>
      <c r="AY223" s="85" t="str">
        <f ca="1">IF(ISNUMBER(CORREL(ETL_Rtn!$C174:$C233,ETL_Rtn!AS174:AS233)),CORREL(ETL_Rtn!$C174:$C233,ETL_Rtn!AS174:AS233),"")</f>
        <v/>
      </c>
      <c r="AZ223" s="85" t="str">
        <f ca="1">IF(ISNUMBER(CORREL(ETL_Rtn!$C174:$C233,ETL_Rtn!AT174:AT233)),CORREL(ETL_Rtn!$C174:$C233,ETL_Rtn!AT174:AT233),"")</f>
        <v/>
      </c>
      <c r="BA223" s="85" t="str">
        <f ca="1">IF(ISNUMBER(CORREL(ETL_Rtn!$C174:$C233,ETL_Rtn!AU174:AU233)),CORREL(ETL_Rtn!$C174:$C233,ETL_Rtn!AU174:AU233),"")</f>
        <v/>
      </c>
      <c r="BB223" s="85" t="str">
        <f ca="1">IF(ISNUMBER(CORREL(ETL_Rtn!$C174:$C233,ETL_Rtn!AV174:AV233)),CORREL(ETL_Rtn!$C174:$C233,ETL_Rtn!AV174:AV233),"")</f>
        <v/>
      </c>
      <c r="BC223" s="85" t="str">
        <f ca="1">IF(ISNUMBER(CORREL(ETL_Rtn!$C174:$C233,ETL_Rtn!AW174:AW233)),CORREL(ETL_Rtn!$C174:$C233,ETL_Rtn!AW174:AW233),"")</f>
        <v/>
      </c>
      <c r="BD223" s="85" t="str">
        <f ca="1">IF(ISNUMBER(CORREL(ETL_Rtn!$C174:$C233,ETL_Rtn!AX174:AX233)),CORREL(ETL_Rtn!$C174:$C233,ETL_Rtn!AX174:AX233),"")</f>
        <v/>
      </c>
      <c r="BE223" s="85" t="str">
        <f ca="1">IF(ISNUMBER(CORREL(ETL_Rtn!$C174:$C233,ETL_Rtn!AY174:AY233)),CORREL(ETL_Rtn!$C174:$C233,ETL_Rtn!AY174:AY233),"")</f>
        <v/>
      </c>
      <c r="BF223" s="85" t="str">
        <f ca="1">IF(ISNUMBER(CORREL(ETL_Rtn!$C174:$C233,ETL_Rtn!AZ174:AZ233)),CORREL(ETL_Rtn!$C174:$C233,ETL_Rtn!AZ174:AZ233),"")</f>
        <v/>
      </c>
      <c r="BG223" s="85" t="str">
        <f ca="1">IF(ISNUMBER(CORREL(ETL_Rtn!$C174:$C233,ETL_Rtn!BA174:BA233)),CORREL(ETL_Rtn!$C174:$C233,ETL_Rtn!BA174:BA233),"")</f>
        <v/>
      </c>
      <c r="BH223" s="85" t="str">
        <f ca="1">IF(ISNUMBER(CORREL(ETL_Rtn!$C174:$C233,ETL_Rtn!BB174:BB233)),CORREL(ETL_Rtn!$C174:$C233,ETL_Rtn!BB174:BB233),"")</f>
        <v/>
      </c>
      <c r="BI223" s="85" t="str">
        <f ca="1">IF(ISNUMBER(CORREL(ETL_Rtn!$C174:$C233,ETL_Rtn!BC174:BC233)),CORREL(ETL_Rtn!$C174:$C233,ETL_Rtn!BC174:BC233),"")</f>
        <v/>
      </c>
      <c r="BJ223" s="85" t="str">
        <f ca="1">IF(ISNUMBER(CORREL(ETL_Rtn!$C174:$C233,ETL_Rtn!BD174:BD233)),CORREL(ETL_Rtn!$C174:$C233,ETL_Rtn!BD174:BD233),"")</f>
        <v/>
      </c>
      <c r="BK223" s="85" t="str">
        <f ca="1">IF(ISNUMBER(CORREL(ETL_Rtn!$C174:$C233,ETL_Rtn!BE174:BE233)),CORREL(ETL_Rtn!$C174:$C233,ETL_Rtn!BE174:BE233),"")</f>
        <v/>
      </c>
      <c r="BL223" s="85" t="str">
        <f ca="1">IF(ISNUMBER(CORREL(ETL_Rtn!$C174:$C233,ETL_Rtn!BF174:BF233)),CORREL(ETL_Rtn!$C174:$C233,ETL_Rtn!BF174:BF233),"")</f>
        <v/>
      </c>
      <c r="BM223" s="85" t="str">
        <f ca="1">IF(ISNUMBER(CORREL(ETL_Rtn!$C174:$C233,ETL_Rtn!BG174:BG233)),CORREL(ETL_Rtn!$C174:$C233,ETL_Rtn!BG174:BG233),"")</f>
        <v/>
      </c>
      <c r="BN223" s="85" t="str">
        <f ca="1">IF(ISNUMBER(CORREL(ETL_Rtn!$C174:$C233,ETL_Rtn!BH174:BH233)),CORREL(ETL_Rtn!$C174:$C233,ETL_Rtn!BH174:BH233),"")</f>
        <v/>
      </c>
      <c r="BO223" s="85" t="str">
        <f ca="1">IF(ISNUMBER(CORREL(ETL_Rtn!$C174:$C233,ETL_Rtn!BI174:BI233)),CORREL(ETL_Rtn!$C174:$C233,ETL_Rtn!BI174:BI233),"")</f>
        <v/>
      </c>
      <c r="BP223" s="85" t="str">
        <f ca="1">IF(ISNUMBER(CORREL(ETL_Rtn!$C174:$C233,ETL_Rtn!BJ174:BJ233)),CORREL(ETL_Rtn!$C174:$C233,ETL_Rtn!BJ174:BJ233),"")</f>
        <v/>
      </c>
      <c r="BQ223" s="85" t="str">
        <f ca="1">IF(ISNUMBER(CORREL(ETL_Rtn!$C174:$C233,ETL_Rtn!BK174:BK233)),CORREL(ETL_Rtn!$C174:$C233,ETL_Rtn!BK174:BK233),"")</f>
        <v/>
      </c>
      <c r="BR223" s="85" t="str">
        <f ca="1">IF(ISNUMBER(CORREL(ETL_Rtn!$C174:$C233,ETL_Rtn!BL174:BL233)),CORREL(ETL_Rtn!$C174:$C233,ETL_Rtn!BL174:BL233),"")</f>
        <v/>
      </c>
      <c r="BS223" s="85" t="str">
        <f ca="1">IF(ISNUMBER(CORREL(ETL_Rtn!$C174:$C233,ETL_Rtn!BM174:BM233)),CORREL(ETL_Rtn!$C174:$C233,ETL_Rtn!BM174:BM233),"")</f>
        <v/>
      </c>
      <c r="BT223" s="85" t="str">
        <f ca="1">IF(ISNUMBER(CORREL(ETL_Rtn!$C174:$C233,ETL_Rtn!BN174:BN233)),CORREL(ETL_Rtn!$C174:$C233,ETL_Rtn!BN174:BN233),"")</f>
        <v/>
      </c>
      <c r="BU223" s="85" t="str">
        <f ca="1">IF(ISNUMBER(CORREL(ETL_Rtn!$C174:$C233,ETL_Rtn!BO174:BO233)),CORREL(ETL_Rtn!$C174:$C233,ETL_Rtn!BO174:BO233),"")</f>
        <v/>
      </c>
      <c r="BV223" s="85" t="str">
        <f ca="1">IF(ISNUMBER(CORREL(ETL_Rtn!$C174:$C233,ETL_Rtn!BP174:BP233)),CORREL(ETL_Rtn!$C174:$C233,ETL_Rtn!BP174:BP233),"")</f>
        <v/>
      </c>
      <c r="BW223" s="85" t="str">
        <f ca="1">IF(ISNUMBER(CORREL(ETL_Rtn!$C174:$C233,ETL_Rtn!BQ174:BQ233)),CORREL(ETL_Rtn!$C174:$C233,ETL_Rtn!BQ174:BQ233),"")</f>
        <v/>
      </c>
      <c r="BY223" s="85" t="str">
        <f ca="1">VLOOKUP($E223,ETL_Price!$B$5:$CB$187,Main!BY$51,0)</f>
        <v/>
      </c>
      <c r="BZ223" s="85" t="str">
        <f ca="1">VLOOKUP($E223,ETL_Price!$B$5:$CB$187,Main!BZ$51,0)</f>
        <v/>
      </c>
      <c r="CA223" s="85" t="str">
        <f ca="1">VLOOKUP($E223,ETL_Price!$B$5:$CB$187,Main!CA$51,0)</f>
        <v/>
      </c>
      <c r="CB223" s="85" t="str">
        <f ca="1">VLOOKUP($E223,ETL_Price!$B$5:$CB$187,Main!CB$51,0)</f>
        <v/>
      </c>
      <c r="CC223" s="85" t="str">
        <f ca="1">VLOOKUP($E223,ETL_Price!$B$5:$CB$187,Main!CC$51,0)</f>
        <v/>
      </c>
      <c r="CD223" s="85" t="str">
        <f ca="1">VLOOKUP($E223,ETL_Price!$B$5:$CB$187,Main!CD$51,0)</f>
        <v/>
      </c>
      <c r="CE223" s="85" t="str">
        <f ca="1">VLOOKUP($E223,ETL_Price!$B$5:$CB$187,Main!CE$51,0)</f>
        <v/>
      </c>
      <c r="CF223" s="85" t="str">
        <f ca="1">VLOOKUP($E223,ETL_Price!$B$5:$CB$187,Main!CF$51,0)</f>
        <v/>
      </c>
      <c r="CG223" s="85" t="str">
        <f ca="1">VLOOKUP($E223,ETL_Price!$B$5:$CB$187,Main!CG$51,0)</f>
        <v/>
      </c>
      <c r="CH223" s="85" t="str">
        <f ca="1">VLOOKUP($E223,ETL_Price!$B$5:$CB$187,Main!CH$51,0)</f>
        <v/>
      </c>
      <c r="CI223" s="85" t="str">
        <f ca="1">VLOOKUP($E223,ETL_Price!$B$5:$CB$187,Main!CI$51,0)</f>
        <v/>
      </c>
      <c r="CJ223" s="85" t="str">
        <f ca="1">VLOOKUP($E223,ETL_Price!$B$5:$CB$187,Main!CJ$51,0)</f>
        <v/>
      </c>
      <c r="CK223" s="85" t="str">
        <f ca="1">VLOOKUP($E223,ETL_Price!$B$5:$CB$187,Main!CK$51,0)</f>
        <v/>
      </c>
      <c r="CL223" s="85" t="str">
        <f ca="1">VLOOKUP($E223,ETL_Price!$B$5:$CB$187,Main!CL$51,0)</f>
        <v/>
      </c>
      <c r="CM223" s="85" t="str">
        <f ca="1">VLOOKUP($E223,ETL_Price!$B$5:$CB$187,Main!CM$51,0)</f>
        <v/>
      </c>
      <c r="CN223" s="85" t="str">
        <f ca="1">VLOOKUP($E223,ETL_Price!$B$5:$CB$187,Main!CN$51,0)</f>
        <v/>
      </c>
      <c r="CO223" s="85" t="str">
        <f ca="1">VLOOKUP($E223,ETL_Price!$B$5:$CB$187,Main!CO$51,0)</f>
        <v/>
      </c>
      <c r="CP223" s="85" t="str">
        <f ca="1">VLOOKUP($E223,ETL_Price!$B$5:$CB$187,Main!CP$51,0)</f>
        <v/>
      </c>
      <c r="CQ223" s="85" t="str">
        <f ca="1">VLOOKUP($E223,ETL_Price!$B$5:$CB$187,Main!CQ$51,0)</f>
        <v/>
      </c>
      <c r="CR223" s="85" t="str">
        <f ca="1">VLOOKUP($E223,ETL_Price!$B$5:$CB$187,Main!CR$51,0)</f>
        <v/>
      </c>
      <c r="CS223" s="85" t="str">
        <f ca="1">VLOOKUP($E223,ETL_Price!$B$5:$CB$187,Main!CS$51,0)</f>
        <v/>
      </c>
      <c r="CT223" s="85" t="str">
        <f ca="1">VLOOKUP($E223,ETL_Price!$B$5:$CB$187,Main!CT$51,0)</f>
        <v/>
      </c>
      <c r="CU223" s="85" t="str">
        <f ca="1">VLOOKUP($E223,ETL_Price!$B$5:$CB$187,Main!CU$51,0)</f>
        <v/>
      </c>
      <c r="CV223" s="85" t="str">
        <f ca="1">VLOOKUP($E223,ETL_Price!$B$5:$CB$187,Main!CV$51,0)</f>
        <v/>
      </c>
      <c r="CW223" s="85" t="str">
        <f ca="1">VLOOKUP($E223,ETL_Price!$B$5:$CB$187,Main!CW$51,0)</f>
        <v/>
      </c>
      <c r="CX223" s="85" t="str">
        <f ca="1">VLOOKUP($E223,ETL_Price!$B$5:$CB$187,Main!CX$51,0)</f>
        <v/>
      </c>
      <c r="CY223" s="85" t="str">
        <f ca="1">VLOOKUP($E223,ETL_Price!$B$5:$CB$187,Main!CY$51,0)</f>
        <v/>
      </c>
      <c r="CZ223" s="85" t="str">
        <f ca="1">VLOOKUP($E223,ETL_Price!$B$5:$CB$187,Main!CZ$51,0)</f>
        <v/>
      </c>
      <c r="DA223" s="85" t="str">
        <f ca="1">VLOOKUP($E223,ETL_Price!$B$5:$CB$187,Main!DA$51,0)</f>
        <v/>
      </c>
      <c r="DB223" s="85" t="str">
        <f ca="1">VLOOKUP($E223,ETL_Price!$B$5:$CB$187,Main!DB$51,0)</f>
        <v/>
      </c>
      <c r="DC223" s="85" t="str">
        <f ca="1">VLOOKUP($E223,ETL_Price!$B$5:$CB$187,Main!DC$51,0)</f>
        <v/>
      </c>
      <c r="DD223" s="85" t="str">
        <f ca="1">VLOOKUP($E223,ETL_Price!$B$5:$CB$187,Main!DD$51,0)</f>
        <v/>
      </c>
      <c r="DE223" s="85" t="str">
        <f ca="1">VLOOKUP($E223,ETL_Price!$B$5:$CB$187,Main!DE$51,0)</f>
        <v/>
      </c>
      <c r="DF223" s="85" t="str">
        <f ca="1">VLOOKUP($E223,ETL_Price!$B$5:$CB$187,Main!DF$51,0)</f>
        <v/>
      </c>
      <c r="DG223" s="85" t="str">
        <f ca="1">VLOOKUP($E223,ETL_Price!$B$5:$CB$187,Main!DG$51,0)</f>
        <v/>
      </c>
      <c r="DH223" s="85" t="str">
        <f ca="1">VLOOKUP($E223,ETL_Price!$B$5:$CB$187,Main!DH$51,0)</f>
        <v/>
      </c>
      <c r="DI223" s="85" t="str">
        <f ca="1">VLOOKUP($E223,ETL_Price!$B$5:$CB$187,Main!DI$51,0)</f>
        <v/>
      </c>
      <c r="DJ223" s="85" t="str">
        <f ca="1">VLOOKUP($E223,ETL_Price!$B$5:$CB$187,Main!DJ$51,0)</f>
        <v/>
      </c>
      <c r="DK223" s="85" t="str">
        <f ca="1">VLOOKUP($E223,ETL_Price!$B$5:$CB$187,Main!DK$51,0)</f>
        <v/>
      </c>
      <c r="DL223" s="85" t="str">
        <f ca="1">VLOOKUP($E223,ETL_Price!$B$5:$CB$187,Main!DL$51,0)</f>
        <v/>
      </c>
      <c r="DM223" s="85" t="str">
        <f ca="1">VLOOKUP($E223,ETL_Price!$B$5:$CB$187,Main!DM$51,0)</f>
        <v/>
      </c>
      <c r="DN223" s="85" t="str">
        <f ca="1">VLOOKUP($E223,ETL_Price!$B$5:$CB$187,Main!DN$51,0)</f>
        <v/>
      </c>
      <c r="DO223" s="85" t="str">
        <f ca="1">VLOOKUP($E223,ETL_Price!$B$5:$CB$187,Main!DO$51,0)</f>
        <v/>
      </c>
      <c r="DP223" s="85" t="str">
        <f ca="1">VLOOKUP($E223,ETL_Price!$B$5:$CB$187,Main!DP$51,0)</f>
        <v/>
      </c>
      <c r="DQ223" s="85" t="str">
        <f ca="1">VLOOKUP($E223,ETL_Price!$B$5:$CB$187,Main!DQ$51,0)</f>
        <v/>
      </c>
      <c r="DR223" s="85" t="str">
        <f ca="1">VLOOKUP($E223,ETL_Price!$B$5:$CB$187,Main!DR$51,0)</f>
        <v/>
      </c>
      <c r="DS223" s="85" t="str">
        <f ca="1">VLOOKUP($E223,ETL_Price!$B$5:$CB$187,Main!DS$51,0)</f>
        <v/>
      </c>
      <c r="DT223" s="85" t="str">
        <f ca="1">VLOOKUP($E223,ETL_Price!$B$5:$CB$187,Main!DT$51,0)</f>
        <v/>
      </c>
      <c r="DU223" s="85" t="str">
        <f ca="1">VLOOKUP($E223,ETL_Price!$B$5:$CB$187,Main!DU$51,0)</f>
        <v/>
      </c>
      <c r="DV223" s="85" t="str">
        <f ca="1">VLOOKUP($E223,ETL_Price!$B$5:$CB$187,Main!DV$51,0)</f>
        <v/>
      </c>
      <c r="DW223" s="85" t="str">
        <f ca="1">VLOOKUP($E223,ETL_Price!$B$5:$CB$187,Main!DW$51,0)</f>
        <v/>
      </c>
      <c r="DX223" s="85" t="str">
        <f ca="1">VLOOKUP($E223,ETL_Price!$B$5:$CB$187,Main!DX$51,0)</f>
        <v/>
      </c>
      <c r="DY223" s="85" t="str">
        <f ca="1">VLOOKUP($E223,ETL_Price!$B$5:$CB$187,Main!DY$51,0)</f>
        <v/>
      </c>
      <c r="DZ223" s="85" t="str">
        <f ca="1">VLOOKUP($E223,ETL_Price!$B$5:$CB$187,Main!DZ$51,0)</f>
        <v/>
      </c>
      <c r="EA223" s="85" t="str">
        <f ca="1">VLOOKUP($E223,ETL_Price!$B$5:$CB$187,Main!EA$51,0)</f>
        <v/>
      </c>
      <c r="EB223" s="85" t="str">
        <f ca="1">VLOOKUP($E223,ETL_Price!$B$5:$CB$187,Main!EB$51,0)</f>
        <v/>
      </c>
      <c r="EC223" s="85" t="str">
        <f ca="1">VLOOKUP($E223,ETL_Price!$B$5:$CB$187,Main!EC$51,0)</f>
        <v/>
      </c>
      <c r="ED223" s="85" t="str">
        <f ca="1">VLOOKUP($E223,ETL_Price!$B$5:$CB$187,Main!ED$51,0)</f>
        <v/>
      </c>
      <c r="EE223" s="85" t="str">
        <f ca="1">VLOOKUP($E223,ETL_Price!$B$5:$CB$187,Main!EE$51,0)</f>
        <v/>
      </c>
      <c r="EF223" s="85" t="str">
        <f ca="1">VLOOKUP($E223,ETL_Price!$B$5:$CB$187,Main!EF$51,0)</f>
        <v/>
      </c>
      <c r="EG223" s="85" t="str">
        <f ca="1">VLOOKUP($E223,ETL_Price!$B$5:$CB$187,Main!EG$51,0)</f>
        <v/>
      </c>
      <c r="EH223" s="85" t="str">
        <f ca="1">VLOOKUP($E223,ETL_Price!$B$5:$CB$187,Main!EH$51,0)</f>
        <v/>
      </c>
      <c r="EI223" s="85" t="str">
        <f ca="1">VLOOKUP($E223,ETL_Price!$B$5:$CB$187,Main!EI$51,0)</f>
        <v/>
      </c>
      <c r="EJ223" s="85" t="str">
        <f ca="1">VLOOKUP($E223,ETL_Price!$B$5:$CB$187,Main!EJ$51,0)</f>
        <v/>
      </c>
      <c r="EK223" s="85" t="str">
        <f ca="1">VLOOKUP($E223,ETL_Price!$B$5:$CB$187,Main!EK$51,0)</f>
        <v/>
      </c>
    </row>
    <row r="224" spans="5:141">
      <c r="E224" s="119" t="str">
        <f>IF(ISNUMBER(Equities!$C176),Equities!B176,"")</f>
        <v/>
      </c>
      <c r="F224" s="120" t="str">
        <f ca="1">IF(ISNUMBER(OFFSET(INDIRECT($F$50),Main!$D224,1)),OFFSET(INDIRECT($F$50),Main!$D224,1)/100,"")</f>
        <v/>
      </c>
      <c r="G224" s="120" t="str">
        <f ca="1">IF(ISNUMBER(VLOOKUP($E224,ETL_Price!$B$5:$DV$187,G$50,0)),VLOOKUP($E224,ETL_Price!$B$5:$DV$187,G$50,0)/100,"")</f>
        <v/>
      </c>
      <c r="H224" s="120" t="str">
        <f ca="1">IF(ISNUMBER(VLOOKUP($E224,ETL_Price!$B$5:$DV$187,H$50,0)),VLOOKUP($E224,ETL_Price!$B$5:$DV$187,H$50,0)/100,"")</f>
        <v/>
      </c>
      <c r="I224" s="120" t="str">
        <f ca="1">IF(ISNUMBER(VLOOKUP($E224,ETL_Price!$B$5:$DV$187,I$50,0)),VLOOKUP($E224,ETL_Price!$B$5:$DV$187,I$50,0)/100,"")</f>
        <v/>
      </c>
      <c r="K224" s="85" t="str">
        <f ca="1">IF(ISNUMBER(CORREL(ETL_Rtn!$C175:$C234,ETL_Rtn!E175:E234)),CORREL(ETL_Rtn!$C175:$C234,ETL_Rtn!E175:E234),"")</f>
        <v/>
      </c>
      <c r="L224" s="85" t="str">
        <f ca="1">IF(ISNUMBER(CORREL(ETL_Rtn!$C175:$C234,ETL_Rtn!F175:F234)),CORREL(ETL_Rtn!$C175:$C234,ETL_Rtn!F175:F234),"")</f>
        <v/>
      </c>
      <c r="M224" s="85" t="str">
        <f ca="1">IF(ISNUMBER(CORREL(ETL_Rtn!$C175:$C234,ETL_Rtn!G175:G234)),CORREL(ETL_Rtn!$C175:$C234,ETL_Rtn!G175:G234),"")</f>
        <v/>
      </c>
      <c r="N224" s="85" t="str">
        <f ca="1">IF(ISNUMBER(CORREL(ETL_Rtn!$C175:$C234,ETL_Rtn!H175:H234)),CORREL(ETL_Rtn!$C175:$C234,ETL_Rtn!H175:H234),"")</f>
        <v/>
      </c>
      <c r="O224" s="85" t="str">
        <f ca="1">IF(ISNUMBER(CORREL(ETL_Rtn!$C175:$C234,ETL_Rtn!I175:I234)),CORREL(ETL_Rtn!$C175:$C234,ETL_Rtn!I175:I234),"")</f>
        <v/>
      </c>
      <c r="P224" s="85" t="str">
        <f ca="1">IF(ISNUMBER(CORREL(ETL_Rtn!$C175:$C234,ETL_Rtn!J175:J234)),CORREL(ETL_Rtn!$C175:$C234,ETL_Rtn!J175:J234),"")</f>
        <v/>
      </c>
      <c r="Q224" s="85" t="str">
        <f ca="1">IF(ISNUMBER(CORREL(ETL_Rtn!$C175:$C234,ETL_Rtn!K175:K234)),CORREL(ETL_Rtn!$C175:$C234,ETL_Rtn!K175:K234),"")</f>
        <v/>
      </c>
      <c r="R224" s="85" t="str">
        <f ca="1">IF(ISNUMBER(CORREL(ETL_Rtn!$C175:$C234,ETL_Rtn!L175:L234)),CORREL(ETL_Rtn!$C175:$C234,ETL_Rtn!L175:L234),"")</f>
        <v/>
      </c>
      <c r="S224" s="85" t="str">
        <f ca="1">IF(ISNUMBER(CORREL(ETL_Rtn!$C175:$C234,ETL_Rtn!M175:M234)),CORREL(ETL_Rtn!$C175:$C234,ETL_Rtn!M175:M234),"")</f>
        <v/>
      </c>
      <c r="T224" s="85" t="str">
        <f ca="1">IF(ISNUMBER(CORREL(ETL_Rtn!$C175:$C234,ETL_Rtn!N175:N234)),CORREL(ETL_Rtn!$C175:$C234,ETL_Rtn!N175:N234),"")</f>
        <v/>
      </c>
      <c r="U224" s="85" t="str">
        <f ca="1">IF(ISNUMBER(CORREL(ETL_Rtn!$C175:$C234,ETL_Rtn!O175:O234)),CORREL(ETL_Rtn!$C175:$C234,ETL_Rtn!O175:O234),"")</f>
        <v/>
      </c>
      <c r="V224" s="85" t="str">
        <f ca="1">IF(ISNUMBER(CORREL(ETL_Rtn!$C175:$C234,ETL_Rtn!P175:P234)),CORREL(ETL_Rtn!$C175:$C234,ETL_Rtn!P175:P234),"")</f>
        <v/>
      </c>
      <c r="W224" s="85" t="str">
        <f ca="1">IF(ISNUMBER(CORREL(ETL_Rtn!$C175:$C234,ETL_Rtn!Q175:Q234)),CORREL(ETL_Rtn!$C175:$C234,ETL_Rtn!Q175:Q234),"")</f>
        <v/>
      </c>
      <c r="X224" s="85" t="str">
        <f ca="1">IF(ISNUMBER(CORREL(ETL_Rtn!$C175:$C234,ETL_Rtn!R175:R234)),CORREL(ETL_Rtn!$C175:$C234,ETL_Rtn!R175:R234),"")</f>
        <v/>
      </c>
      <c r="Y224" s="85" t="str">
        <f ca="1">IF(ISNUMBER(CORREL(ETL_Rtn!$C175:$C234,ETL_Rtn!S175:S234)),CORREL(ETL_Rtn!$C175:$C234,ETL_Rtn!S175:S234),"")</f>
        <v/>
      </c>
      <c r="Z224" s="85" t="str">
        <f ca="1">IF(ISNUMBER(CORREL(ETL_Rtn!$C175:$C234,ETL_Rtn!T175:T234)),CORREL(ETL_Rtn!$C175:$C234,ETL_Rtn!T175:T234),"")</f>
        <v/>
      </c>
      <c r="AA224" s="85" t="str">
        <f ca="1">IF(ISNUMBER(CORREL(ETL_Rtn!$C175:$C234,ETL_Rtn!U175:U234)),CORREL(ETL_Rtn!$C175:$C234,ETL_Rtn!U175:U234),"")</f>
        <v/>
      </c>
      <c r="AB224" s="85" t="str">
        <f ca="1">IF(ISNUMBER(CORREL(ETL_Rtn!$C175:$C234,ETL_Rtn!V175:V234)),CORREL(ETL_Rtn!$C175:$C234,ETL_Rtn!V175:V234),"")</f>
        <v/>
      </c>
      <c r="AC224" s="85" t="str">
        <f ca="1">IF(ISNUMBER(CORREL(ETL_Rtn!$C175:$C234,ETL_Rtn!W175:W234)),CORREL(ETL_Rtn!$C175:$C234,ETL_Rtn!W175:W234),"")</f>
        <v/>
      </c>
      <c r="AD224" s="85" t="str">
        <f ca="1">IF(ISNUMBER(CORREL(ETL_Rtn!$C175:$C234,ETL_Rtn!X175:X234)),CORREL(ETL_Rtn!$C175:$C234,ETL_Rtn!X175:X234),"")</f>
        <v/>
      </c>
      <c r="AE224" s="85" t="str">
        <f ca="1">IF(ISNUMBER(CORREL(ETL_Rtn!$C175:$C234,ETL_Rtn!Y175:Y234)),CORREL(ETL_Rtn!$C175:$C234,ETL_Rtn!Y175:Y234),"")</f>
        <v/>
      </c>
      <c r="AF224" s="85" t="str">
        <f ca="1">IF(ISNUMBER(CORREL(ETL_Rtn!$C175:$C234,ETL_Rtn!Z175:Z234)),CORREL(ETL_Rtn!$C175:$C234,ETL_Rtn!Z175:Z234),"")</f>
        <v/>
      </c>
      <c r="AG224" s="85" t="str">
        <f ca="1">IF(ISNUMBER(CORREL(ETL_Rtn!$C175:$C234,ETL_Rtn!AA175:AA234)),CORREL(ETL_Rtn!$C175:$C234,ETL_Rtn!AA175:AA234),"")</f>
        <v/>
      </c>
      <c r="AH224" s="85" t="str">
        <f ca="1">IF(ISNUMBER(CORREL(ETL_Rtn!$C175:$C234,ETL_Rtn!AB175:AB234)),CORREL(ETL_Rtn!$C175:$C234,ETL_Rtn!AB175:AB234),"")</f>
        <v/>
      </c>
      <c r="AI224" s="85" t="str">
        <f ca="1">IF(ISNUMBER(CORREL(ETL_Rtn!$C175:$C234,ETL_Rtn!AC175:AC234)),CORREL(ETL_Rtn!$C175:$C234,ETL_Rtn!AC175:AC234),"")</f>
        <v/>
      </c>
      <c r="AJ224" s="85" t="str">
        <f ca="1">IF(ISNUMBER(CORREL(ETL_Rtn!$C175:$C234,ETL_Rtn!AD175:AD234)),CORREL(ETL_Rtn!$C175:$C234,ETL_Rtn!AD175:AD234),"")</f>
        <v/>
      </c>
      <c r="AK224" s="85" t="str">
        <f ca="1">IF(ISNUMBER(CORREL(ETL_Rtn!$C175:$C234,ETL_Rtn!AE175:AE234)),CORREL(ETL_Rtn!$C175:$C234,ETL_Rtn!AE175:AE234),"")</f>
        <v/>
      </c>
      <c r="AL224" s="85" t="str">
        <f ca="1">IF(ISNUMBER(CORREL(ETL_Rtn!$C175:$C234,ETL_Rtn!AF175:AF234)),CORREL(ETL_Rtn!$C175:$C234,ETL_Rtn!AF175:AF234),"")</f>
        <v/>
      </c>
      <c r="AM224" s="85" t="str">
        <f ca="1">IF(ISNUMBER(CORREL(ETL_Rtn!$C175:$C234,ETL_Rtn!AG175:AG234)),CORREL(ETL_Rtn!$C175:$C234,ETL_Rtn!AG175:AG234),"")</f>
        <v/>
      </c>
      <c r="AN224" s="85" t="str">
        <f ca="1">IF(ISNUMBER(CORREL(ETL_Rtn!$C175:$C234,ETL_Rtn!AH175:AH234)),CORREL(ETL_Rtn!$C175:$C234,ETL_Rtn!AH175:AH234),"")</f>
        <v/>
      </c>
      <c r="AO224" s="85" t="str">
        <f ca="1">IF(ISNUMBER(CORREL(ETL_Rtn!$C175:$C234,ETL_Rtn!AI175:AI234)),CORREL(ETL_Rtn!$C175:$C234,ETL_Rtn!AI175:AI234),"")</f>
        <v/>
      </c>
      <c r="AP224" s="85" t="str">
        <f ca="1">IF(ISNUMBER(CORREL(ETL_Rtn!$C175:$C234,ETL_Rtn!AJ175:AJ234)),CORREL(ETL_Rtn!$C175:$C234,ETL_Rtn!AJ175:AJ234),"")</f>
        <v/>
      </c>
      <c r="AQ224" s="85" t="str">
        <f ca="1">IF(ISNUMBER(CORREL(ETL_Rtn!$C175:$C234,ETL_Rtn!AK175:AK234)),CORREL(ETL_Rtn!$C175:$C234,ETL_Rtn!AK175:AK234),"")</f>
        <v/>
      </c>
      <c r="AR224" s="85" t="str">
        <f ca="1">IF(ISNUMBER(CORREL(ETL_Rtn!$C175:$C234,ETL_Rtn!AL175:AL234)),CORREL(ETL_Rtn!$C175:$C234,ETL_Rtn!AL175:AL234),"")</f>
        <v/>
      </c>
      <c r="AS224" s="85" t="str">
        <f ca="1">IF(ISNUMBER(CORREL(ETL_Rtn!$C175:$C234,ETL_Rtn!AM175:AM234)),CORREL(ETL_Rtn!$C175:$C234,ETL_Rtn!AM175:AM234),"")</f>
        <v/>
      </c>
      <c r="AT224" s="85" t="str">
        <f ca="1">IF(ISNUMBER(CORREL(ETL_Rtn!$C175:$C234,ETL_Rtn!AN175:AN234)),CORREL(ETL_Rtn!$C175:$C234,ETL_Rtn!AN175:AN234),"")</f>
        <v/>
      </c>
      <c r="AU224" s="85" t="str">
        <f ca="1">IF(ISNUMBER(CORREL(ETL_Rtn!$C175:$C234,ETL_Rtn!AO175:AO234)),CORREL(ETL_Rtn!$C175:$C234,ETL_Rtn!AO175:AO234),"")</f>
        <v/>
      </c>
      <c r="AV224" s="85" t="str">
        <f ca="1">IF(ISNUMBER(CORREL(ETL_Rtn!$C175:$C234,ETL_Rtn!AP175:AP234)),CORREL(ETL_Rtn!$C175:$C234,ETL_Rtn!AP175:AP234),"")</f>
        <v/>
      </c>
      <c r="AW224" s="85" t="str">
        <f ca="1">IF(ISNUMBER(CORREL(ETL_Rtn!$C175:$C234,ETL_Rtn!AQ175:AQ234)),CORREL(ETL_Rtn!$C175:$C234,ETL_Rtn!AQ175:AQ234),"")</f>
        <v/>
      </c>
      <c r="AX224" s="85" t="str">
        <f ca="1">IF(ISNUMBER(CORREL(ETL_Rtn!$C175:$C234,ETL_Rtn!AR175:AR234)),CORREL(ETL_Rtn!$C175:$C234,ETL_Rtn!AR175:AR234),"")</f>
        <v/>
      </c>
      <c r="AY224" s="85" t="str">
        <f ca="1">IF(ISNUMBER(CORREL(ETL_Rtn!$C175:$C234,ETL_Rtn!AS175:AS234)),CORREL(ETL_Rtn!$C175:$C234,ETL_Rtn!AS175:AS234),"")</f>
        <v/>
      </c>
      <c r="AZ224" s="85" t="str">
        <f ca="1">IF(ISNUMBER(CORREL(ETL_Rtn!$C175:$C234,ETL_Rtn!AT175:AT234)),CORREL(ETL_Rtn!$C175:$C234,ETL_Rtn!AT175:AT234),"")</f>
        <v/>
      </c>
      <c r="BA224" s="85" t="str">
        <f ca="1">IF(ISNUMBER(CORREL(ETL_Rtn!$C175:$C234,ETL_Rtn!AU175:AU234)),CORREL(ETL_Rtn!$C175:$C234,ETL_Rtn!AU175:AU234),"")</f>
        <v/>
      </c>
      <c r="BB224" s="85" t="str">
        <f ca="1">IF(ISNUMBER(CORREL(ETL_Rtn!$C175:$C234,ETL_Rtn!AV175:AV234)),CORREL(ETL_Rtn!$C175:$C234,ETL_Rtn!AV175:AV234),"")</f>
        <v/>
      </c>
      <c r="BC224" s="85" t="str">
        <f ca="1">IF(ISNUMBER(CORREL(ETL_Rtn!$C175:$C234,ETL_Rtn!AW175:AW234)),CORREL(ETL_Rtn!$C175:$C234,ETL_Rtn!AW175:AW234),"")</f>
        <v/>
      </c>
      <c r="BD224" s="85" t="str">
        <f ca="1">IF(ISNUMBER(CORREL(ETL_Rtn!$C175:$C234,ETL_Rtn!AX175:AX234)),CORREL(ETL_Rtn!$C175:$C234,ETL_Rtn!AX175:AX234),"")</f>
        <v/>
      </c>
      <c r="BE224" s="85" t="str">
        <f ca="1">IF(ISNUMBER(CORREL(ETL_Rtn!$C175:$C234,ETL_Rtn!AY175:AY234)),CORREL(ETL_Rtn!$C175:$C234,ETL_Rtn!AY175:AY234),"")</f>
        <v/>
      </c>
      <c r="BF224" s="85" t="str">
        <f ca="1">IF(ISNUMBER(CORREL(ETL_Rtn!$C175:$C234,ETL_Rtn!AZ175:AZ234)),CORREL(ETL_Rtn!$C175:$C234,ETL_Rtn!AZ175:AZ234),"")</f>
        <v/>
      </c>
      <c r="BG224" s="85" t="str">
        <f ca="1">IF(ISNUMBER(CORREL(ETL_Rtn!$C175:$C234,ETL_Rtn!BA175:BA234)),CORREL(ETL_Rtn!$C175:$C234,ETL_Rtn!BA175:BA234),"")</f>
        <v/>
      </c>
      <c r="BH224" s="85" t="str">
        <f ca="1">IF(ISNUMBER(CORREL(ETL_Rtn!$C175:$C234,ETL_Rtn!BB175:BB234)),CORREL(ETL_Rtn!$C175:$C234,ETL_Rtn!BB175:BB234),"")</f>
        <v/>
      </c>
      <c r="BI224" s="85" t="str">
        <f ca="1">IF(ISNUMBER(CORREL(ETL_Rtn!$C175:$C234,ETL_Rtn!BC175:BC234)),CORREL(ETL_Rtn!$C175:$C234,ETL_Rtn!BC175:BC234),"")</f>
        <v/>
      </c>
      <c r="BJ224" s="85" t="str">
        <f ca="1">IF(ISNUMBER(CORREL(ETL_Rtn!$C175:$C234,ETL_Rtn!BD175:BD234)),CORREL(ETL_Rtn!$C175:$C234,ETL_Rtn!BD175:BD234),"")</f>
        <v/>
      </c>
      <c r="BK224" s="85" t="str">
        <f ca="1">IF(ISNUMBER(CORREL(ETL_Rtn!$C175:$C234,ETL_Rtn!BE175:BE234)),CORREL(ETL_Rtn!$C175:$C234,ETL_Rtn!BE175:BE234),"")</f>
        <v/>
      </c>
      <c r="BL224" s="85" t="str">
        <f ca="1">IF(ISNUMBER(CORREL(ETL_Rtn!$C175:$C234,ETL_Rtn!BF175:BF234)),CORREL(ETL_Rtn!$C175:$C234,ETL_Rtn!BF175:BF234),"")</f>
        <v/>
      </c>
      <c r="BM224" s="85" t="str">
        <f ca="1">IF(ISNUMBER(CORREL(ETL_Rtn!$C175:$C234,ETL_Rtn!BG175:BG234)),CORREL(ETL_Rtn!$C175:$C234,ETL_Rtn!BG175:BG234),"")</f>
        <v/>
      </c>
      <c r="BN224" s="85" t="str">
        <f ca="1">IF(ISNUMBER(CORREL(ETL_Rtn!$C175:$C234,ETL_Rtn!BH175:BH234)),CORREL(ETL_Rtn!$C175:$C234,ETL_Rtn!BH175:BH234),"")</f>
        <v/>
      </c>
      <c r="BO224" s="85" t="str">
        <f ca="1">IF(ISNUMBER(CORREL(ETL_Rtn!$C175:$C234,ETL_Rtn!BI175:BI234)),CORREL(ETL_Rtn!$C175:$C234,ETL_Rtn!BI175:BI234),"")</f>
        <v/>
      </c>
      <c r="BP224" s="85" t="str">
        <f ca="1">IF(ISNUMBER(CORREL(ETL_Rtn!$C175:$C234,ETL_Rtn!BJ175:BJ234)),CORREL(ETL_Rtn!$C175:$C234,ETL_Rtn!BJ175:BJ234),"")</f>
        <v/>
      </c>
      <c r="BQ224" s="85" t="str">
        <f ca="1">IF(ISNUMBER(CORREL(ETL_Rtn!$C175:$C234,ETL_Rtn!BK175:BK234)),CORREL(ETL_Rtn!$C175:$C234,ETL_Rtn!BK175:BK234),"")</f>
        <v/>
      </c>
      <c r="BR224" s="85" t="str">
        <f ca="1">IF(ISNUMBER(CORREL(ETL_Rtn!$C175:$C234,ETL_Rtn!BL175:BL234)),CORREL(ETL_Rtn!$C175:$C234,ETL_Rtn!BL175:BL234),"")</f>
        <v/>
      </c>
      <c r="BS224" s="85" t="str">
        <f ca="1">IF(ISNUMBER(CORREL(ETL_Rtn!$C175:$C234,ETL_Rtn!BM175:BM234)),CORREL(ETL_Rtn!$C175:$C234,ETL_Rtn!BM175:BM234),"")</f>
        <v/>
      </c>
      <c r="BT224" s="85" t="str">
        <f ca="1">IF(ISNUMBER(CORREL(ETL_Rtn!$C175:$C234,ETL_Rtn!BN175:BN234)),CORREL(ETL_Rtn!$C175:$C234,ETL_Rtn!BN175:BN234),"")</f>
        <v/>
      </c>
      <c r="BU224" s="85" t="str">
        <f ca="1">IF(ISNUMBER(CORREL(ETL_Rtn!$C175:$C234,ETL_Rtn!BO175:BO234)),CORREL(ETL_Rtn!$C175:$C234,ETL_Rtn!BO175:BO234),"")</f>
        <v/>
      </c>
      <c r="BV224" s="85" t="str">
        <f ca="1">IF(ISNUMBER(CORREL(ETL_Rtn!$C175:$C234,ETL_Rtn!BP175:BP234)),CORREL(ETL_Rtn!$C175:$C234,ETL_Rtn!BP175:BP234),"")</f>
        <v/>
      </c>
      <c r="BW224" s="85" t="str">
        <f ca="1">IF(ISNUMBER(CORREL(ETL_Rtn!$C175:$C234,ETL_Rtn!BQ175:BQ234)),CORREL(ETL_Rtn!$C175:$C234,ETL_Rtn!BQ175:BQ234),"")</f>
        <v/>
      </c>
      <c r="BY224" s="85" t="str">
        <f ca="1">VLOOKUP($E224,ETL_Price!$B$5:$CB$187,Main!BY$51,0)</f>
        <v/>
      </c>
      <c r="BZ224" s="85" t="str">
        <f ca="1">VLOOKUP($E224,ETL_Price!$B$5:$CB$187,Main!BZ$51,0)</f>
        <v/>
      </c>
      <c r="CA224" s="85" t="str">
        <f ca="1">VLOOKUP($E224,ETL_Price!$B$5:$CB$187,Main!CA$51,0)</f>
        <v/>
      </c>
      <c r="CB224" s="85" t="str">
        <f ca="1">VLOOKUP($E224,ETL_Price!$B$5:$CB$187,Main!CB$51,0)</f>
        <v/>
      </c>
      <c r="CC224" s="85" t="str">
        <f ca="1">VLOOKUP($E224,ETL_Price!$B$5:$CB$187,Main!CC$51,0)</f>
        <v/>
      </c>
      <c r="CD224" s="85" t="str">
        <f ca="1">VLOOKUP($E224,ETL_Price!$B$5:$CB$187,Main!CD$51,0)</f>
        <v/>
      </c>
      <c r="CE224" s="85" t="str">
        <f ca="1">VLOOKUP($E224,ETL_Price!$B$5:$CB$187,Main!CE$51,0)</f>
        <v/>
      </c>
      <c r="CF224" s="85" t="str">
        <f ca="1">VLOOKUP($E224,ETL_Price!$B$5:$CB$187,Main!CF$51,0)</f>
        <v/>
      </c>
      <c r="CG224" s="85" t="str">
        <f ca="1">VLOOKUP($E224,ETL_Price!$B$5:$CB$187,Main!CG$51,0)</f>
        <v/>
      </c>
      <c r="CH224" s="85" t="str">
        <f ca="1">VLOOKUP($E224,ETL_Price!$B$5:$CB$187,Main!CH$51,0)</f>
        <v/>
      </c>
      <c r="CI224" s="85" t="str">
        <f ca="1">VLOOKUP($E224,ETL_Price!$B$5:$CB$187,Main!CI$51,0)</f>
        <v/>
      </c>
      <c r="CJ224" s="85" t="str">
        <f ca="1">VLOOKUP($E224,ETL_Price!$B$5:$CB$187,Main!CJ$51,0)</f>
        <v/>
      </c>
      <c r="CK224" s="85" t="str">
        <f ca="1">VLOOKUP($E224,ETL_Price!$B$5:$CB$187,Main!CK$51,0)</f>
        <v/>
      </c>
      <c r="CL224" s="85" t="str">
        <f ca="1">VLOOKUP($E224,ETL_Price!$B$5:$CB$187,Main!CL$51,0)</f>
        <v/>
      </c>
      <c r="CM224" s="85" t="str">
        <f ca="1">VLOOKUP($E224,ETL_Price!$B$5:$CB$187,Main!CM$51,0)</f>
        <v/>
      </c>
      <c r="CN224" s="85" t="str">
        <f ca="1">VLOOKUP($E224,ETL_Price!$B$5:$CB$187,Main!CN$51,0)</f>
        <v/>
      </c>
      <c r="CO224" s="85" t="str">
        <f ca="1">VLOOKUP($E224,ETL_Price!$B$5:$CB$187,Main!CO$51,0)</f>
        <v/>
      </c>
      <c r="CP224" s="85" t="str">
        <f ca="1">VLOOKUP($E224,ETL_Price!$B$5:$CB$187,Main!CP$51,0)</f>
        <v/>
      </c>
      <c r="CQ224" s="85" t="str">
        <f ca="1">VLOOKUP($E224,ETL_Price!$B$5:$CB$187,Main!CQ$51,0)</f>
        <v/>
      </c>
      <c r="CR224" s="85" t="str">
        <f ca="1">VLOOKUP($E224,ETL_Price!$B$5:$CB$187,Main!CR$51,0)</f>
        <v/>
      </c>
      <c r="CS224" s="85" t="str">
        <f ca="1">VLOOKUP($E224,ETL_Price!$B$5:$CB$187,Main!CS$51,0)</f>
        <v/>
      </c>
      <c r="CT224" s="85" t="str">
        <f ca="1">VLOOKUP($E224,ETL_Price!$B$5:$CB$187,Main!CT$51,0)</f>
        <v/>
      </c>
      <c r="CU224" s="85" t="str">
        <f ca="1">VLOOKUP($E224,ETL_Price!$B$5:$CB$187,Main!CU$51,0)</f>
        <v/>
      </c>
      <c r="CV224" s="85" t="str">
        <f ca="1">VLOOKUP($E224,ETL_Price!$B$5:$CB$187,Main!CV$51,0)</f>
        <v/>
      </c>
      <c r="CW224" s="85" t="str">
        <f ca="1">VLOOKUP($E224,ETL_Price!$B$5:$CB$187,Main!CW$51,0)</f>
        <v/>
      </c>
      <c r="CX224" s="85" t="str">
        <f ca="1">VLOOKUP($E224,ETL_Price!$B$5:$CB$187,Main!CX$51,0)</f>
        <v/>
      </c>
      <c r="CY224" s="85" t="str">
        <f ca="1">VLOOKUP($E224,ETL_Price!$B$5:$CB$187,Main!CY$51,0)</f>
        <v/>
      </c>
      <c r="CZ224" s="85" t="str">
        <f ca="1">VLOOKUP($E224,ETL_Price!$B$5:$CB$187,Main!CZ$51,0)</f>
        <v/>
      </c>
      <c r="DA224" s="85" t="str">
        <f ca="1">VLOOKUP($E224,ETL_Price!$B$5:$CB$187,Main!DA$51,0)</f>
        <v/>
      </c>
      <c r="DB224" s="85" t="str">
        <f ca="1">VLOOKUP($E224,ETL_Price!$B$5:$CB$187,Main!DB$51,0)</f>
        <v/>
      </c>
      <c r="DC224" s="85" t="str">
        <f ca="1">VLOOKUP($E224,ETL_Price!$B$5:$CB$187,Main!DC$51,0)</f>
        <v/>
      </c>
      <c r="DD224" s="85" t="str">
        <f ca="1">VLOOKUP($E224,ETL_Price!$B$5:$CB$187,Main!DD$51,0)</f>
        <v/>
      </c>
      <c r="DE224" s="85" t="str">
        <f ca="1">VLOOKUP($E224,ETL_Price!$B$5:$CB$187,Main!DE$51,0)</f>
        <v/>
      </c>
      <c r="DF224" s="85" t="str">
        <f ca="1">VLOOKUP($E224,ETL_Price!$B$5:$CB$187,Main!DF$51,0)</f>
        <v/>
      </c>
      <c r="DG224" s="85" t="str">
        <f ca="1">VLOOKUP($E224,ETL_Price!$B$5:$CB$187,Main!DG$51,0)</f>
        <v/>
      </c>
      <c r="DH224" s="85" t="str">
        <f ca="1">VLOOKUP($E224,ETL_Price!$B$5:$CB$187,Main!DH$51,0)</f>
        <v/>
      </c>
      <c r="DI224" s="85" t="str">
        <f ca="1">VLOOKUP($E224,ETL_Price!$B$5:$CB$187,Main!DI$51,0)</f>
        <v/>
      </c>
      <c r="DJ224" s="85" t="str">
        <f ca="1">VLOOKUP($E224,ETL_Price!$B$5:$CB$187,Main!DJ$51,0)</f>
        <v/>
      </c>
      <c r="DK224" s="85" t="str">
        <f ca="1">VLOOKUP($E224,ETL_Price!$B$5:$CB$187,Main!DK$51,0)</f>
        <v/>
      </c>
      <c r="DL224" s="85" t="str">
        <f ca="1">VLOOKUP($E224,ETL_Price!$B$5:$CB$187,Main!DL$51,0)</f>
        <v/>
      </c>
      <c r="DM224" s="85" t="str">
        <f ca="1">VLOOKUP($E224,ETL_Price!$B$5:$CB$187,Main!DM$51,0)</f>
        <v/>
      </c>
      <c r="DN224" s="85" t="str">
        <f ca="1">VLOOKUP($E224,ETL_Price!$B$5:$CB$187,Main!DN$51,0)</f>
        <v/>
      </c>
      <c r="DO224" s="85" t="str">
        <f ca="1">VLOOKUP($E224,ETL_Price!$B$5:$CB$187,Main!DO$51,0)</f>
        <v/>
      </c>
      <c r="DP224" s="85" t="str">
        <f ca="1">VLOOKUP($E224,ETL_Price!$B$5:$CB$187,Main!DP$51,0)</f>
        <v/>
      </c>
      <c r="DQ224" s="85" t="str">
        <f ca="1">VLOOKUP($E224,ETL_Price!$B$5:$CB$187,Main!DQ$51,0)</f>
        <v/>
      </c>
      <c r="DR224" s="85" t="str">
        <f ca="1">VLOOKUP($E224,ETL_Price!$B$5:$CB$187,Main!DR$51,0)</f>
        <v/>
      </c>
      <c r="DS224" s="85" t="str">
        <f ca="1">VLOOKUP($E224,ETL_Price!$B$5:$CB$187,Main!DS$51,0)</f>
        <v/>
      </c>
      <c r="DT224" s="85" t="str">
        <f ca="1">VLOOKUP($E224,ETL_Price!$B$5:$CB$187,Main!DT$51,0)</f>
        <v/>
      </c>
      <c r="DU224" s="85" t="str">
        <f ca="1">VLOOKUP($E224,ETL_Price!$B$5:$CB$187,Main!DU$51,0)</f>
        <v/>
      </c>
      <c r="DV224" s="85" t="str">
        <f ca="1">VLOOKUP($E224,ETL_Price!$B$5:$CB$187,Main!DV$51,0)</f>
        <v/>
      </c>
      <c r="DW224" s="85" t="str">
        <f ca="1">VLOOKUP($E224,ETL_Price!$B$5:$CB$187,Main!DW$51,0)</f>
        <v/>
      </c>
      <c r="DX224" s="85" t="str">
        <f ca="1">VLOOKUP($E224,ETL_Price!$B$5:$CB$187,Main!DX$51,0)</f>
        <v/>
      </c>
      <c r="DY224" s="85" t="str">
        <f ca="1">VLOOKUP($E224,ETL_Price!$B$5:$CB$187,Main!DY$51,0)</f>
        <v/>
      </c>
      <c r="DZ224" s="85" t="str">
        <f ca="1">VLOOKUP($E224,ETL_Price!$B$5:$CB$187,Main!DZ$51,0)</f>
        <v/>
      </c>
      <c r="EA224" s="85" t="str">
        <f ca="1">VLOOKUP($E224,ETL_Price!$B$5:$CB$187,Main!EA$51,0)</f>
        <v/>
      </c>
      <c r="EB224" s="85" t="str">
        <f ca="1">VLOOKUP($E224,ETL_Price!$B$5:$CB$187,Main!EB$51,0)</f>
        <v/>
      </c>
      <c r="EC224" s="85" t="str">
        <f ca="1">VLOOKUP($E224,ETL_Price!$B$5:$CB$187,Main!EC$51,0)</f>
        <v/>
      </c>
      <c r="ED224" s="85" t="str">
        <f ca="1">VLOOKUP($E224,ETL_Price!$B$5:$CB$187,Main!ED$51,0)</f>
        <v/>
      </c>
      <c r="EE224" s="85" t="str">
        <f ca="1">VLOOKUP($E224,ETL_Price!$B$5:$CB$187,Main!EE$51,0)</f>
        <v/>
      </c>
      <c r="EF224" s="85" t="str">
        <f ca="1">VLOOKUP($E224,ETL_Price!$B$5:$CB$187,Main!EF$51,0)</f>
        <v/>
      </c>
      <c r="EG224" s="85" t="str">
        <f ca="1">VLOOKUP($E224,ETL_Price!$B$5:$CB$187,Main!EG$51,0)</f>
        <v/>
      </c>
      <c r="EH224" s="85" t="str">
        <f ca="1">VLOOKUP($E224,ETL_Price!$B$5:$CB$187,Main!EH$51,0)</f>
        <v/>
      </c>
      <c r="EI224" s="85" t="str">
        <f ca="1">VLOOKUP($E224,ETL_Price!$B$5:$CB$187,Main!EI$51,0)</f>
        <v/>
      </c>
      <c r="EJ224" s="85" t="str">
        <f ca="1">VLOOKUP($E224,ETL_Price!$B$5:$CB$187,Main!EJ$51,0)</f>
        <v/>
      </c>
      <c r="EK224" s="85" t="str">
        <f ca="1">VLOOKUP($E224,ETL_Price!$B$5:$CB$187,Main!EK$51,0)</f>
        <v/>
      </c>
    </row>
    <row r="225" spans="5:141">
      <c r="E225" s="119" t="str">
        <f>IF(ISNUMBER(Equities!$C177),Equities!B177,"")</f>
        <v/>
      </c>
      <c r="F225" s="120" t="str">
        <f ca="1">IF(ISNUMBER(OFFSET(INDIRECT($F$50),Main!$D225,1)),OFFSET(INDIRECT($F$50),Main!$D225,1)/100,"")</f>
        <v/>
      </c>
      <c r="G225" s="120" t="str">
        <f ca="1">IF(ISNUMBER(VLOOKUP($E225,ETL_Price!$B$5:$DV$187,G$50,0)),VLOOKUP($E225,ETL_Price!$B$5:$DV$187,G$50,0)/100,"")</f>
        <v/>
      </c>
      <c r="H225" s="120" t="str">
        <f ca="1">IF(ISNUMBER(VLOOKUP($E225,ETL_Price!$B$5:$DV$187,H$50,0)),VLOOKUP($E225,ETL_Price!$B$5:$DV$187,H$50,0)/100,"")</f>
        <v/>
      </c>
      <c r="I225" s="120" t="str">
        <f ca="1">IF(ISNUMBER(VLOOKUP($E225,ETL_Price!$B$5:$DV$187,I$50,0)),VLOOKUP($E225,ETL_Price!$B$5:$DV$187,I$50,0)/100,"")</f>
        <v/>
      </c>
      <c r="K225" s="85" t="str">
        <f ca="1">IF(ISNUMBER(CORREL(ETL_Rtn!$C176:$C235,ETL_Rtn!E176:E235)),CORREL(ETL_Rtn!$C176:$C235,ETL_Rtn!E176:E235),"")</f>
        <v/>
      </c>
      <c r="L225" s="85" t="str">
        <f ca="1">IF(ISNUMBER(CORREL(ETL_Rtn!$C176:$C235,ETL_Rtn!F176:F235)),CORREL(ETL_Rtn!$C176:$C235,ETL_Rtn!F176:F235),"")</f>
        <v/>
      </c>
      <c r="M225" s="85" t="str">
        <f ca="1">IF(ISNUMBER(CORREL(ETL_Rtn!$C176:$C235,ETL_Rtn!G176:G235)),CORREL(ETL_Rtn!$C176:$C235,ETL_Rtn!G176:G235),"")</f>
        <v/>
      </c>
      <c r="N225" s="85" t="str">
        <f ca="1">IF(ISNUMBER(CORREL(ETL_Rtn!$C176:$C235,ETL_Rtn!H176:H235)),CORREL(ETL_Rtn!$C176:$C235,ETL_Rtn!H176:H235),"")</f>
        <v/>
      </c>
      <c r="O225" s="85" t="str">
        <f ca="1">IF(ISNUMBER(CORREL(ETL_Rtn!$C176:$C235,ETL_Rtn!I176:I235)),CORREL(ETL_Rtn!$C176:$C235,ETL_Rtn!I176:I235),"")</f>
        <v/>
      </c>
      <c r="P225" s="85" t="str">
        <f ca="1">IF(ISNUMBER(CORREL(ETL_Rtn!$C176:$C235,ETL_Rtn!J176:J235)),CORREL(ETL_Rtn!$C176:$C235,ETL_Rtn!J176:J235),"")</f>
        <v/>
      </c>
      <c r="Q225" s="85" t="str">
        <f ca="1">IF(ISNUMBER(CORREL(ETL_Rtn!$C176:$C235,ETL_Rtn!K176:K235)),CORREL(ETL_Rtn!$C176:$C235,ETL_Rtn!K176:K235),"")</f>
        <v/>
      </c>
      <c r="R225" s="85" t="str">
        <f ca="1">IF(ISNUMBER(CORREL(ETL_Rtn!$C176:$C235,ETL_Rtn!L176:L235)),CORREL(ETL_Rtn!$C176:$C235,ETL_Rtn!L176:L235),"")</f>
        <v/>
      </c>
      <c r="S225" s="85" t="str">
        <f ca="1">IF(ISNUMBER(CORREL(ETL_Rtn!$C176:$C235,ETL_Rtn!M176:M235)),CORREL(ETL_Rtn!$C176:$C235,ETL_Rtn!M176:M235),"")</f>
        <v/>
      </c>
      <c r="T225" s="85" t="str">
        <f ca="1">IF(ISNUMBER(CORREL(ETL_Rtn!$C176:$C235,ETL_Rtn!N176:N235)),CORREL(ETL_Rtn!$C176:$C235,ETL_Rtn!N176:N235),"")</f>
        <v/>
      </c>
      <c r="U225" s="85" t="str">
        <f ca="1">IF(ISNUMBER(CORREL(ETL_Rtn!$C176:$C235,ETL_Rtn!O176:O235)),CORREL(ETL_Rtn!$C176:$C235,ETL_Rtn!O176:O235),"")</f>
        <v/>
      </c>
      <c r="V225" s="85" t="str">
        <f ca="1">IF(ISNUMBER(CORREL(ETL_Rtn!$C176:$C235,ETL_Rtn!P176:P235)),CORREL(ETL_Rtn!$C176:$C235,ETL_Rtn!P176:P235),"")</f>
        <v/>
      </c>
      <c r="W225" s="85" t="str">
        <f ca="1">IF(ISNUMBER(CORREL(ETL_Rtn!$C176:$C235,ETL_Rtn!Q176:Q235)),CORREL(ETL_Rtn!$C176:$C235,ETL_Rtn!Q176:Q235),"")</f>
        <v/>
      </c>
      <c r="X225" s="85" t="str">
        <f ca="1">IF(ISNUMBER(CORREL(ETL_Rtn!$C176:$C235,ETL_Rtn!R176:R235)),CORREL(ETL_Rtn!$C176:$C235,ETL_Rtn!R176:R235),"")</f>
        <v/>
      </c>
      <c r="Y225" s="85" t="str">
        <f ca="1">IF(ISNUMBER(CORREL(ETL_Rtn!$C176:$C235,ETL_Rtn!S176:S235)),CORREL(ETL_Rtn!$C176:$C235,ETL_Rtn!S176:S235),"")</f>
        <v/>
      </c>
      <c r="Z225" s="85" t="str">
        <f ca="1">IF(ISNUMBER(CORREL(ETL_Rtn!$C176:$C235,ETL_Rtn!T176:T235)),CORREL(ETL_Rtn!$C176:$C235,ETL_Rtn!T176:T235),"")</f>
        <v/>
      </c>
      <c r="AA225" s="85" t="str">
        <f ca="1">IF(ISNUMBER(CORREL(ETL_Rtn!$C176:$C235,ETL_Rtn!U176:U235)),CORREL(ETL_Rtn!$C176:$C235,ETL_Rtn!U176:U235),"")</f>
        <v/>
      </c>
      <c r="AB225" s="85" t="str">
        <f ca="1">IF(ISNUMBER(CORREL(ETL_Rtn!$C176:$C235,ETL_Rtn!V176:V235)),CORREL(ETL_Rtn!$C176:$C235,ETL_Rtn!V176:V235),"")</f>
        <v/>
      </c>
      <c r="AC225" s="85" t="str">
        <f ca="1">IF(ISNUMBER(CORREL(ETL_Rtn!$C176:$C235,ETL_Rtn!W176:W235)),CORREL(ETL_Rtn!$C176:$C235,ETL_Rtn!W176:W235),"")</f>
        <v/>
      </c>
      <c r="AD225" s="85" t="str">
        <f ca="1">IF(ISNUMBER(CORREL(ETL_Rtn!$C176:$C235,ETL_Rtn!X176:X235)),CORREL(ETL_Rtn!$C176:$C235,ETL_Rtn!X176:X235),"")</f>
        <v/>
      </c>
      <c r="AE225" s="85" t="str">
        <f ca="1">IF(ISNUMBER(CORREL(ETL_Rtn!$C176:$C235,ETL_Rtn!Y176:Y235)),CORREL(ETL_Rtn!$C176:$C235,ETL_Rtn!Y176:Y235),"")</f>
        <v/>
      </c>
      <c r="AF225" s="85" t="str">
        <f ca="1">IF(ISNUMBER(CORREL(ETL_Rtn!$C176:$C235,ETL_Rtn!Z176:Z235)),CORREL(ETL_Rtn!$C176:$C235,ETL_Rtn!Z176:Z235),"")</f>
        <v/>
      </c>
      <c r="AG225" s="85" t="str">
        <f ca="1">IF(ISNUMBER(CORREL(ETL_Rtn!$C176:$C235,ETL_Rtn!AA176:AA235)),CORREL(ETL_Rtn!$C176:$C235,ETL_Rtn!AA176:AA235),"")</f>
        <v/>
      </c>
      <c r="AH225" s="85" t="str">
        <f ca="1">IF(ISNUMBER(CORREL(ETL_Rtn!$C176:$C235,ETL_Rtn!AB176:AB235)),CORREL(ETL_Rtn!$C176:$C235,ETL_Rtn!AB176:AB235),"")</f>
        <v/>
      </c>
      <c r="AI225" s="85" t="str">
        <f ca="1">IF(ISNUMBER(CORREL(ETL_Rtn!$C176:$C235,ETL_Rtn!AC176:AC235)),CORREL(ETL_Rtn!$C176:$C235,ETL_Rtn!AC176:AC235),"")</f>
        <v/>
      </c>
      <c r="AJ225" s="85" t="str">
        <f ca="1">IF(ISNUMBER(CORREL(ETL_Rtn!$C176:$C235,ETL_Rtn!AD176:AD235)),CORREL(ETL_Rtn!$C176:$C235,ETL_Rtn!AD176:AD235),"")</f>
        <v/>
      </c>
      <c r="AK225" s="85" t="str">
        <f ca="1">IF(ISNUMBER(CORREL(ETL_Rtn!$C176:$C235,ETL_Rtn!AE176:AE235)),CORREL(ETL_Rtn!$C176:$C235,ETL_Rtn!AE176:AE235),"")</f>
        <v/>
      </c>
      <c r="AL225" s="85" t="str">
        <f ca="1">IF(ISNUMBER(CORREL(ETL_Rtn!$C176:$C235,ETL_Rtn!AF176:AF235)),CORREL(ETL_Rtn!$C176:$C235,ETL_Rtn!AF176:AF235),"")</f>
        <v/>
      </c>
      <c r="AM225" s="85" t="str">
        <f ca="1">IF(ISNUMBER(CORREL(ETL_Rtn!$C176:$C235,ETL_Rtn!AG176:AG235)),CORREL(ETL_Rtn!$C176:$C235,ETL_Rtn!AG176:AG235),"")</f>
        <v/>
      </c>
      <c r="AN225" s="85" t="str">
        <f ca="1">IF(ISNUMBER(CORREL(ETL_Rtn!$C176:$C235,ETL_Rtn!AH176:AH235)),CORREL(ETL_Rtn!$C176:$C235,ETL_Rtn!AH176:AH235),"")</f>
        <v/>
      </c>
      <c r="AO225" s="85" t="str">
        <f ca="1">IF(ISNUMBER(CORREL(ETL_Rtn!$C176:$C235,ETL_Rtn!AI176:AI235)),CORREL(ETL_Rtn!$C176:$C235,ETL_Rtn!AI176:AI235),"")</f>
        <v/>
      </c>
      <c r="AP225" s="85" t="str">
        <f ca="1">IF(ISNUMBER(CORREL(ETL_Rtn!$C176:$C235,ETL_Rtn!AJ176:AJ235)),CORREL(ETL_Rtn!$C176:$C235,ETL_Rtn!AJ176:AJ235),"")</f>
        <v/>
      </c>
      <c r="AQ225" s="85" t="str">
        <f ca="1">IF(ISNUMBER(CORREL(ETL_Rtn!$C176:$C235,ETL_Rtn!AK176:AK235)),CORREL(ETL_Rtn!$C176:$C235,ETL_Rtn!AK176:AK235),"")</f>
        <v/>
      </c>
      <c r="AR225" s="85" t="str">
        <f ca="1">IF(ISNUMBER(CORREL(ETL_Rtn!$C176:$C235,ETL_Rtn!AL176:AL235)),CORREL(ETL_Rtn!$C176:$C235,ETL_Rtn!AL176:AL235),"")</f>
        <v/>
      </c>
      <c r="AS225" s="85" t="str">
        <f ca="1">IF(ISNUMBER(CORREL(ETL_Rtn!$C176:$C235,ETL_Rtn!AM176:AM235)),CORREL(ETL_Rtn!$C176:$C235,ETL_Rtn!AM176:AM235),"")</f>
        <v/>
      </c>
      <c r="AT225" s="85" t="str">
        <f ca="1">IF(ISNUMBER(CORREL(ETL_Rtn!$C176:$C235,ETL_Rtn!AN176:AN235)),CORREL(ETL_Rtn!$C176:$C235,ETL_Rtn!AN176:AN235),"")</f>
        <v/>
      </c>
      <c r="AU225" s="85" t="str">
        <f ca="1">IF(ISNUMBER(CORREL(ETL_Rtn!$C176:$C235,ETL_Rtn!AO176:AO235)),CORREL(ETL_Rtn!$C176:$C235,ETL_Rtn!AO176:AO235),"")</f>
        <v/>
      </c>
      <c r="AV225" s="85" t="str">
        <f ca="1">IF(ISNUMBER(CORREL(ETL_Rtn!$C176:$C235,ETL_Rtn!AP176:AP235)),CORREL(ETL_Rtn!$C176:$C235,ETL_Rtn!AP176:AP235),"")</f>
        <v/>
      </c>
      <c r="AW225" s="85" t="str">
        <f ca="1">IF(ISNUMBER(CORREL(ETL_Rtn!$C176:$C235,ETL_Rtn!AQ176:AQ235)),CORREL(ETL_Rtn!$C176:$C235,ETL_Rtn!AQ176:AQ235),"")</f>
        <v/>
      </c>
      <c r="AX225" s="85" t="str">
        <f ca="1">IF(ISNUMBER(CORREL(ETL_Rtn!$C176:$C235,ETL_Rtn!AR176:AR235)),CORREL(ETL_Rtn!$C176:$C235,ETL_Rtn!AR176:AR235),"")</f>
        <v/>
      </c>
      <c r="AY225" s="85" t="str">
        <f ca="1">IF(ISNUMBER(CORREL(ETL_Rtn!$C176:$C235,ETL_Rtn!AS176:AS235)),CORREL(ETL_Rtn!$C176:$C235,ETL_Rtn!AS176:AS235),"")</f>
        <v/>
      </c>
      <c r="AZ225" s="85" t="str">
        <f ca="1">IF(ISNUMBER(CORREL(ETL_Rtn!$C176:$C235,ETL_Rtn!AT176:AT235)),CORREL(ETL_Rtn!$C176:$C235,ETL_Rtn!AT176:AT235),"")</f>
        <v/>
      </c>
      <c r="BA225" s="85" t="str">
        <f ca="1">IF(ISNUMBER(CORREL(ETL_Rtn!$C176:$C235,ETL_Rtn!AU176:AU235)),CORREL(ETL_Rtn!$C176:$C235,ETL_Rtn!AU176:AU235),"")</f>
        <v/>
      </c>
      <c r="BB225" s="85" t="str">
        <f ca="1">IF(ISNUMBER(CORREL(ETL_Rtn!$C176:$C235,ETL_Rtn!AV176:AV235)),CORREL(ETL_Rtn!$C176:$C235,ETL_Rtn!AV176:AV235),"")</f>
        <v/>
      </c>
      <c r="BC225" s="85" t="str">
        <f ca="1">IF(ISNUMBER(CORREL(ETL_Rtn!$C176:$C235,ETL_Rtn!AW176:AW235)),CORREL(ETL_Rtn!$C176:$C235,ETL_Rtn!AW176:AW235),"")</f>
        <v/>
      </c>
      <c r="BD225" s="85" t="str">
        <f ca="1">IF(ISNUMBER(CORREL(ETL_Rtn!$C176:$C235,ETL_Rtn!AX176:AX235)),CORREL(ETL_Rtn!$C176:$C235,ETL_Rtn!AX176:AX235),"")</f>
        <v/>
      </c>
      <c r="BE225" s="85" t="str">
        <f ca="1">IF(ISNUMBER(CORREL(ETL_Rtn!$C176:$C235,ETL_Rtn!AY176:AY235)),CORREL(ETL_Rtn!$C176:$C235,ETL_Rtn!AY176:AY235),"")</f>
        <v/>
      </c>
      <c r="BF225" s="85" t="str">
        <f ca="1">IF(ISNUMBER(CORREL(ETL_Rtn!$C176:$C235,ETL_Rtn!AZ176:AZ235)),CORREL(ETL_Rtn!$C176:$C235,ETL_Rtn!AZ176:AZ235),"")</f>
        <v/>
      </c>
      <c r="BG225" s="85" t="str">
        <f ca="1">IF(ISNUMBER(CORREL(ETL_Rtn!$C176:$C235,ETL_Rtn!BA176:BA235)),CORREL(ETL_Rtn!$C176:$C235,ETL_Rtn!BA176:BA235),"")</f>
        <v/>
      </c>
      <c r="BH225" s="85" t="str">
        <f ca="1">IF(ISNUMBER(CORREL(ETL_Rtn!$C176:$C235,ETL_Rtn!BB176:BB235)),CORREL(ETL_Rtn!$C176:$C235,ETL_Rtn!BB176:BB235),"")</f>
        <v/>
      </c>
      <c r="BI225" s="85" t="str">
        <f ca="1">IF(ISNUMBER(CORREL(ETL_Rtn!$C176:$C235,ETL_Rtn!BC176:BC235)),CORREL(ETL_Rtn!$C176:$C235,ETL_Rtn!BC176:BC235),"")</f>
        <v/>
      </c>
      <c r="BJ225" s="85" t="str">
        <f ca="1">IF(ISNUMBER(CORREL(ETL_Rtn!$C176:$C235,ETL_Rtn!BD176:BD235)),CORREL(ETL_Rtn!$C176:$C235,ETL_Rtn!BD176:BD235),"")</f>
        <v/>
      </c>
      <c r="BK225" s="85" t="str">
        <f ca="1">IF(ISNUMBER(CORREL(ETL_Rtn!$C176:$C235,ETL_Rtn!BE176:BE235)),CORREL(ETL_Rtn!$C176:$C235,ETL_Rtn!BE176:BE235),"")</f>
        <v/>
      </c>
      <c r="BL225" s="85" t="str">
        <f ca="1">IF(ISNUMBER(CORREL(ETL_Rtn!$C176:$C235,ETL_Rtn!BF176:BF235)),CORREL(ETL_Rtn!$C176:$C235,ETL_Rtn!BF176:BF235),"")</f>
        <v/>
      </c>
      <c r="BM225" s="85" t="str">
        <f ca="1">IF(ISNUMBER(CORREL(ETL_Rtn!$C176:$C235,ETL_Rtn!BG176:BG235)),CORREL(ETL_Rtn!$C176:$C235,ETL_Rtn!BG176:BG235),"")</f>
        <v/>
      </c>
      <c r="BN225" s="85" t="str">
        <f ca="1">IF(ISNUMBER(CORREL(ETL_Rtn!$C176:$C235,ETL_Rtn!BH176:BH235)),CORREL(ETL_Rtn!$C176:$C235,ETL_Rtn!BH176:BH235),"")</f>
        <v/>
      </c>
      <c r="BO225" s="85" t="str">
        <f ca="1">IF(ISNUMBER(CORREL(ETL_Rtn!$C176:$C235,ETL_Rtn!BI176:BI235)),CORREL(ETL_Rtn!$C176:$C235,ETL_Rtn!BI176:BI235),"")</f>
        <v/>
      </c>
      <c r="BP225" s="85" t="str">
        <f ca="1">IF(ISNUMBER(CORREL(ETL_Rtn!$C176:$C235,ETL_Rtn!BJ176:BJ235)),CORREL(ETL_Rtn!$C176:$C235,ETL_Rtn!BJ176:BJ235),"")</f>
        <v/>
      </c>
      <c r="BQ225" s="85" t="str">
        <f ca="1">IF(ISNUMBER(CORREL(ETL_Rtn!$C176:$C235,ETL_Rtn!BK176:BK235)),CORREL(ETL_Rtn!$C176:$C235,ETL_Rtn!BK176:BK235),"")</f>
        <v/>
      </c>
      <c r="BR225" s="85" t="str">
        <f ca="1">IF(ISNUMBER(CORREL(ETL_Rtn!$C176:$C235,ETL_Rtn!BL176:BL235)),CORREL(ETL_Rtn!$C176:$C235,ETL_Rtn!BL176:BL235),"")</f>
        <v/>
      </c>
      <c r="BS225" s="85" t="str">
        <f ca="1">IF(ISNUMBER(CORREL(ETL_Rtn!$C176:$C235,ETL_Rtn!BM176:BM235)),CORREL(ETL_Rtn!$C176:$C235,ETL_Rtn!BM176:BM235),"")</f>
        <v/>
      </c>
      <c r="BT225" s="85" t="str">
        <f ca="1">IF(ISNUMBER(CORREL(ETL_Rtn!$C176:$C235,ETL_Rtn!BN176:BN235)),CORREL(ETL_Rtn!$C176:$C235,ETL_Rtn!BN176:BN235),"")</f>
        <v/>
      </c>
      <c r="BU225" s="85" t="str">
        <f ca="1">IF(ISNUMBER(CORREL(ETL_Rtn!$C176:$C235,ETL_Rtn!BO176:BO235)),CORREL(ETL_Rtn!$C176:$C235,ETL_Rtn!BO176:BO235),"")</f>
        <v/>
      </c>
      <c r="BV225" s="85" t="str">
        <f ca="1">IF(ISNUMBER(CORREL(ETL_Rtn!$C176:$C235,ETL_Rtn!BP176:BP235)),CORREL(ETL_Rtn!$C176:$C235,ETL_Rtn!BP176:BP235),"")</f>
        <v/>
      </c>
      <c r="BW225" s="85" t="str">
        <f ca="1">IF(ISNUMBER(CORREL(ETL_Rtn!$C176:$C235,ETL_Rtn!BQ176:BQ235)),CORREL(ETL_Rtn!$C176:$C235,ETL_Rtn!BQ176:BQ235),"")</f>
        <v/>
      </c>
      <c r="BY225" s="85" t="str">
        <f ca="1">VLOOKUP($E225,ETL_Price!$B$5:$CB$187,Main!BY$51,0)</f>
        <v/>
      </c>
      <c r="BZ225" s="85" t="str">
        <f ca="1">VLOOKUP($E225,ETL_Price!$B$5:$CB$187,Main!BZ$51,0)</f>
        <v/>
      </c>
      <c r="CA225" s="85" t="str">
        <f ca="1">VLOOKUP($E225,ETL_Price!$B$5:$CB$187,Main!CA$51,0)</f>
        <v/>
      </c>
      <c r="CB225" s="85" t="str">
        <f ca="1">VLOOKUP($E225,ETL_Price!$B$5:$CB$187,Main!CB$51,0)</f>
        <v/>
      </c>
      <c r="CC225" s="85" t="str">
        <f ca="1">VLOOKUP($E225,ETL_Price!$B$5:$CB$187,Main!CC$51,0)</f>
        <v/>
      </c>
      <c r="CD225" s="85" t="str">
        <f ca="1">VLOOKUP($E225,ETL_Price!$B$5:$CB$187,Main!CD$51,0)</f>
        <v/>
      </c>
      <c r="CE225" s="85" t="str">
        <f ca="1">VLOOKUP($E225,ETL_Price!$B$5:$CB$187,Main!CE$51,0)</f>
        <v/>
      </c>
      <c r="CF225" s="85" t="str">
        <f ca="1">VLOOKUP($E225,ETL_Price!$B$5:$CB$187,Main!CF$51,0)</f>
        <v/>
      </c>
      <c r="CG225" s="85" t="str">
        <f ca="1">VLOOKUP($E225,ETL_Price!$B$5:$CB$187,Main!CG$51,0)</f>
        <v/>
      </c>
      <c r="CH225" s="85" t="str">
        <f ca="1">VLOOKUP($E225,ETL_Price!$B$5:$CB$187,Main!CH$51,0)</f>
        <v/>
      </c>
      <c r="CI225" s="85" t="str">
        <f ca="1">VLOOKUP($E225,ETL_Price!$B$5:$CB$187,Main!CI$51,0)</f>
        <v/>
      </c>
      <c r="CJ225" s="85" t="str">
        <f ca="1">VLOOKUP($E225,ETL_Price!$B$5:$CB$187,Main!CJ$51,0)</f>
        <v/>
      </c>
      <c r="CK225" s="85" t="str">
        <f ca="1">VLOOKUP($E225,ETL_Price!$B$5:$CB$187,Main!CK$51,0)</f>
        <v/>
      </c>
      <c r="CL225" s="85" t="str">
        <f ca="1">VLOOKUP($E225,ETL_Price!$B$5:$CB$187,Main!CL$51,0)</f>
        <v/>
      </c>
      <c r="CM225" s="85" t="str">
        <f ca="1">VLOOKUP($E225,ETL_Price!$B$5:$CB$187,Main!CM$51,0)</f>
        <v/>
      </c>
      <c r="CN225" s="85" t="str">
        <f ca="1">VLOOKUP($E225,ETL_Price!$B$5:$CB$187,Main!CN$51,0)</f>
        <v/>
      </c>
      <c r="CO225" s="85" t="str">
        <f ca="1">VLOOKUP($E225,ETL_Price!$B$5:$CB$187,Main!CO$51,0)</f>
        <v/>
      </c>
      <c r="CP225" s="85" t="str">
        <f ca="1">VLOOKUP($E225,ETL_Price!$B$5:$CB$187,Main!CP$51,0)</f>
        <v/>
      </c>
      <c r="CQ225" s="85" t="str">
        <f ca="1">VLOOKUP($E225,ETL_Price!$B$5:$CB$187,Main!CQ$51,0)</f>
        <v/>
      </c>
      <c r="CR225" s="85" t="str">
        <f ca="1">VLOOKUP($E225,ETL_Price!$B$5:$CB$187,Main!CR$51,0)</f>
        <v/>
      </c>
      <c r="CS225" s="85" t="str">
        <f ca="1">VLOOKUP($E225,ETL_Price!$B$5:$CB$187,Main!CS$51,0)</f>
        <v/>
      </c>
      <c r="CT225" s="85" t="str">
        <f ca="1">VLOOKUP($E225,ETL_Price!$B$5:$CB$187,Main!CT$51,0)</f>
        <v/>
      </c>
      <c r="CU225" s="85" t="str">
        <f ca="1">VLOOKUP($E225,ETL_Price!$B$5:$CB$187,Main!CU$51,0)</f>
        <v/>
      </c>
      <c r="CV225" s="85" t="str">
        <f ca="1">VLOOKUP($E225,ETL_Price!$B$5:$CB$187,Main!CV$51,0)</f>
        <v/>
      </c>
      <c r="CW225" s="85" t="str">
        <f ca="1">VLOOKUP($E225,ETL_Price!$B$5:$CB$187,Main!CW$51,0)</f>
        <v/>
      </c>
      <c r="CX225" s="85" t="str">
        <f ca="1">VLOOKUP($E225,ETL_Price!$B$5:$CB$187,Main!CX$51,0)</f>
        <v/>
      </c>
      <c r="CY225" s="85" t="str">
        <f ca="1">VLOOKUP($E225,ETL_Price!$B$5:$CB$187,Main!CY$51,0)</f>
        <v/>
      </c>
      <c r="CZ225" s="85" t="str">
        <f ca="1">VLOOKUP($E225,ETL_Price!$B$5:$CB$187,Main!CZ$51,0)</f>
        <v/>
      </c>
      <c r="DA225" s="85" t="str">
        <f ca="1">VLOOKUP($E225,ETL_Price!$B$5:$CB$187,Main!DA$51,0)</f>
        <v/>
      </c>
      <c r="DB225" s="85" t="str">
        <f ca="1">VLOOKUP($E225,ETL_Price!$B$5:$CB$187,Main!DB$51,0)</f>
        <v/>
      </c>
      <c r="DC225" s="85" t="str">
        <f ca="1">VLOOKUP($E225,ETL_Price!$B$5:$CB$187,Main!DC$51,0)</f>
        <v/>
      </c>
      <c r="DD225" s="85" t="str">
        <f ca="1">VLOOKUP($E225,ETL_Price!$B$5:$CB$187,Main!DD$51,0)</f>
        <v/>
      </c>
      <c r="DE225" s="85" t="str">
        <f ca="1">VLOOKUP($E225,ETL_Price!$B$5:$CB$187,Main!DE$51,0)</f>
        <v/>
      </c>
      <c r="DF225" s="85" t="str">
        <f ca="1">VLOOKUP($E225,ETL_Price!$B$5:$CB$187,Main!DF$51,0)</f>
        <v/>
      </c>
      <c r="DG225" s="85" t="str">
        <f ca="1">VLOOKUP($E225,ETL_Price!$B$5:$CB$187,Main!DG$51,0)</f>
        <v/>
      </c>
      <c r="DH225" s="85" t="str">
        <f ca="1">VLOOKUP($E225,ETL_Price!$B$5:$CB$187,Main!DH$51,0)</f>
        <v/>
      </c>
      <c r="DI225" s="85" t="str">
        <f ca="1">VLOOKUP($E225,ETL_Price!$B$5:$CB$187,Main!DI$51,0)</f>
        <v/>
      </c>
      <c r="DJ225" s="85" t="str">
        <f ca="1">VLOOKUP($E225,ETL_Price!$B$5:$CB$187,Main!DJ$51,0)</f>
        <v/>
      </c>
      <c r="DK225" s="85" t="str">
        <f ca="1">VLOOKUP($E225,ETL_Price!$B$5:$CB$187,Main!DK$51,0)</f>
        <v/>
      </c>
      <c r="DL225" s="85" t="str">
        <f ca="1">VLOOKUP($E225,ETL_Price!$B$5:$CB$187,Main!DL$51,0)</f>
        <v/>
      </c>
      <c r="DM225" s="85" t="str">
        <f ca="1">VLOOKUP($E225,ETL_Price!$B$5:$CB$187,Main!DM$51,0)</f>
        <v/>
      </c>
      <c r="DN225" s="85" t="str">
        <f ca="1">VLOOKUP($E225,ETL_Price!$B$5:$CB$187,Main!DN$51,0)</f>
        <v/>
      </c>
      <c r="DO225" s="85" t="str">
        <f ca="1">VLOOKUP($E225,ETL_Price!$B$5:$CB$187,Main!DO$51,0)</f>
        <v/>
      </c>
      <c r="DP225" s="85" t="str">
        <f ca="1">VLOOKUP($E225,ETL_Price!$B$5:$CB$187,Main!DP$51,0)</f>
        <v/>
      </c>
      <c r="DQ225" s="85" t="str">
        <f ca="1">VLOOKUP($E225,ETL_Price!$B$5:$CB$187,Main!DQ$51,0)</f>
        <v/>
      </c>
      <c r="DR225" s="85" t="str">
        <f ca="1">VLOOKUP($E225,ETL_Price!$B$5:$CB$187,Main!DR$51,0)</f>
        <v/>
      </c>
      <c r="DS225" s="85" t="str">
        <f ca="1">VLOOKUP($E225,ETL_Price!$B$5:$CB$187,Main!DS$51,0)</f>
        <v/>
      </c>
      <c r="DT225" s="85" t="str">
        <f ca="1">VLOOKUP($E225,ETL_Price!$B$5:$CB$187,Main!DT$51,0)</f>
        <v/>
      </c>
      <c r="DU225" s="85" t="str">
        <f ca="1">VLOOKUP($E225,ETL_Price!$B$5:$CB$187,Main!DU$51,0)</f>
        <v/>
      </c>
      <c r="DV225" s="85" t="str">
        <f ca="1">VLOOKUP($E225,ETL_Price!$B$5:$CB$187,Main!DV$51,0)</f>
        <v/>
      </c>
      <c r="DW225" s="85" t="str">
        <f ca="1">VLOOKUP($E225,ETL_Price!$B$5:$CB$187,Main!DW$51,0)</f>
        <v/>
      </c>
      <c r="DX225" s="85" t="str">
        <f ca="1">VLOOKUP($E225,ETL_Price!$B$5:$CB$187,Main!DX$51,0)</f>
        <v/>
      </c>
      <c r="DY225" s="85" t="str">
        <f ca="1">VLOOKUP($E225,ETL_Price!$B$5:$CB$187,Main!DY$51,0)</f>
        <v/>
      </c>
      <c r="DZ225" s="85" t="str">
        <f ca="1">VLOOKUP($E225,ETL_Price!$B$5:$CB$187,Main!DZ$51,0)</f>
        <v/>
      </c>
      <c r="EA225" s="85" t="str">
        <f ca="1">VLOOKUP($E225,ETL_Price!$B$5:$CB$187,Main!EA$51,0)</f>
        <v/>
      </c>
      <c r="EB225" s="85" t="str">
        <f ca="1">VLOOKUP($E225,ETL_Price!$B$5:$CB$187,Main!EB$51,0)</f>
        <v/>
      </c>
      <c r="EC225" s="85" t="str">
        <f ca="1">VLOOKUP($E225,ETL_Price!$B$5:$CB$187,Main!EC$51,0)</f>
        <v/>
      </c>
      <c r="ED225" s="85" t="str">
        <f ca="1">VLOOKUP($E225,ETL_Price!$B$5:$CB$187,Main!ED$51,0)</f>
        <v/>
      </c>
      <c r="EE225" s="85" t="str">
        <f ca="1">VLOOKUP($E225,ETL_Price!$B$5:$CB$187,Main!EE$51,0)</f>
        <v/>
      </c>
      <c r="EF225" s="85" t="str">
        <f ca="1">VLOOKUP($E225,ETL_Price!$B$5:$CB$187,Main!EF$51,0)</f>
        <v/>
      </c>
      <c r="EG225" s="85" t="str">
        <f ca="1">VLOOKUP($E225,ETL_Price!$B$5:$CB$187,Main!EG$51,0)</f>
        <v/>
      </c>
      <c r="EH225" s="85" t="str">
        <f ca="1">VLOOKUP($E225,ETL_Price!$B$5:$CB$187,Main!EH$51,0)</f>
        <v/>
      </c>
      <c r="EI225" s="85" t="str">
        <f ca="1">VLOOKUP($E225,ETL_Price!$B$5:$CB$187,Main!EI$51,0)</f>
        <v/>
      </c>
      <c r="EJ225" s="85" t="str">
        <f ca="1">VLOOKUP($E225,ETL_Price!$B$5:$CB$187,Main!EJ$51,0)</f>
        <v/>
      </c>
      <c r="EK225" s="85" t="str">
        <f ca="1">VLOOKUP($E225,ETL_Price!$B$5:$CB$187,Main!EK$51,0)</f>
        <v/>
      </c>
    </row>
    <row r="226" spans="5:141">
      <c r="E226" s="119" t="str">
        <f>IF(ISNUMBER(Equities!$C178),Equities!B178,"")</f>
        <v/>
      </c>
      <c r="F226" s="120" t="str">
        <f ca="1">IF(ISNUMBER(OFFSET(INDIRECT($F$50),Main!$D226,1)),OFFSET(INDIRECT($F$50),Main!$D226,1)/100,"")</f>
        <v/>
      </c>
      <c r="G226" s="120" t="str">
        <f ca="1">IF(ISNUMBER(VLOOKUP($E226,ETL_Price!$B$5:$DV$187,G$50,0)),VLOOKUP($E226,ETL_Price!$B$5:$DV$187,G$50,0)/100,"")</f>
        <v/>
      </c>
      <c r="H226" s="120" t="str">
        <f ca="1">IF(ISNUMBER(VLOOKUP($E226,ETL_Price!$B$5:$DV$187,H$50,0)),VLOOKUP($E226,ETL_Price!$B$5:$DV$187,H$50,0)/100,"")</f>
        <v/>
      </c>
      <c r="I226" s="120" t="str">
        <f ca="1">IF(ISNUMBER(VLOOKUP($E226,ETL_Price!$B$5:$DV$187,I$50,0)),VLOOKUP($E226,ETL_Price!$B$5:$DV$187,I$50,0)/100,"")</f>
        <v/>
      </c>
      <c r="K226" s="85" t="str">
        <f ca="1">IF(ISNUMBER(CORREL(ETL_Rtn!$C177:$C236,ETL_Rtn!E177:E236)),CORREL(ETL_Rtn!$C177:$C236,ETL_Rtn!E177:E236),"")</f>
        <v/>
      </c>
      <c r="L226" s="85" t="str">
        <f ca="1">IF(ISNUMBER(CORREL(ETL_Rtn!$C177:$C236,ETL_Rtn!F177:F236)),CORREL(ETL_Rtn!$C177:$C236,ETL_Rtn!F177:F236),"")</f>
        <v/>
      </c>
      <c r="M226" s="85" t="str">
        <f ca="1">IF(ISNUMBER(CORREL(ETL_Rtn!$C177:$C236,ETL_Rtn!G177:G236)),CORREL(ETL_Rtn!$C177:$C236,ETL_Rtn!G177:G236),"")</f>
        <v/>
      </c>
      <c r="N226" s="85" t="str">
        <f ca="1">IF(ISNUMBER(CORREL(ETL_Rtn!$C177:$C236,ETL_Rtn!H177:H236)),CORREL(ETL_Rtn!$C177:$C236,ETL_Rtn!H177:H236),"")</f>
        <v/>
      </c>
      <c r="O226" s="85" t="str">
        <f ca="1">IF(ISNUMBER(CORREL(ETL_Rtn!$C177:$C236,ETL_Rtn!I177:I236)),CORREL(ETL_Rtn!$C177:$C236,ETL_Rtn!I177:I236),"")</f>
        <v/>
      </c>
      <c r="P226" s="85" t="str">
        <f ca="1">IF(ISNUMBER(CORREL(ETL_Rtn!$C177:$C236,ETL_Rtn!J177:J236)),CORREL(ETL_Rtn!$C177:$C236,ETL_Rtn!J177:J236),"")</f>
        <v/>
      </c>
      <c r="Q226" s="85" t="str">
        <f ca="1">IF(ISNUMBER(CORREL(ETL_Rtn!$C177:$C236,ETL_Rtn!K177:K236)),CORREL(ETL_Rtn!$C177:$C236,ETL_Rtn!K177:K236),"")</f>
        <v/>
      </c>
      <c r="R226" s="85" t="str">
        <f ca="1">IF(ISNUMBER(CORREL(ETL_Rtn!$C177:$C236,ETL_Rtn!L177:L236)),CORREL(ETL_Rtn!$C177:$C236,ETL_Rtn!L177:L236),"")</f>
        <v/>
      </c>
      <c r="S226" s="85" t="str">
        <f ca="1">IF(ISNUMBER(CORREL(ETL_Rtn!$C177:$C236,ETL_Rtn!M177:M236)),CORREL(ETL_Rtn!$C177:$C236,ETL_Rtn!M177:M236),"")</f>
        <v/>
      </c>
      <c r="T226" s="85" t="str">
        <f ca="1">IF(ISNUMBER(CORREL(ETL_Rtn!$C177:$C236,ETL_Rtn!N177:N236)),CORREL(ETL_Rtn!$C177:$C236,ETL_Rtn!N177:N236),"")</f>
        <v/>
      </c>
      <c r="U226" s="85" t="str">
        <f ca="1">IF(ISNUMBER(CORREL(ETL_Rtn!$C177:$C236,ETL_Rtn!O177:O236)),CORREL(ETL_Rtn!$C177:$C236,ETL_Rtn!O177:O236),"")</f>
        <v/>
      </c>
      <c r="V226" s="85" t="str">
        <f ca="1">IF(ISNUMBER(CORREL(ETL_Rtn!$C177:$C236,ETL_Rtn!P177:P236)),CORREL(ETL_Rtn!$C177:$C236,ETL_Rtn!P177:P236),"")</f>
        <v/>
      </c>
      <c r="W226" s="85" t="str">
        <f ca="1">IF(ISNUMBER(CORREL(ETL_Rtn!$C177:$C236,ETL_Rtn!Q177:Q236)),CORREL(ETL_Rtn!$C177:$C236,ETL_Rtn!Q177:Q236),"")</f>
        <v/>
      </c>
      <c r="X226" s="85" t="str">
        <f ca="1">IF(ISNUMBER(CORREL(ETL_Rtn!$C177:$C236,ETL_Rtn!R177:R236)),CORREL(ETL_Rtn!$C177:$C236,ETL_Rtn!R177:R236),"")</f>
        <v/>
      </c>
      <c r="Y226" s="85" t="str">
        <f ca="1">IF(ISNUMBER(CORREL(ETL_Rtn!$C177:$C236,ETL_Rtn!S177:S236)),CORREL(ETL_Rtn!$C177:$C236,ETL_Rtn!S177:S236),"")</f>
        <v/>
      </c>
      <c r="Z226" s="85" t="str">
        <f ca="1">IF(ISNUMBER(CORREL(ETL_Rtn!$C177:$C236,ETL_Rtn!T177:T236)),CORREL(ETL_Rtn!$C177:$C236,ETL_Rtn!T177:T236),"")</f>
        <v/>
      </c>
      <c r="AA226" s="85" t="str">
        <f ca="1">IF(ISNUMBER(CORREL(ETL_Rtn!$C177:$C236,ETL_Rtn!U177:U236)),CORREL(ETL_Rtn!$C177:$C236,ETL_Rtn!U177:U236),"")</f>
        <v/>
      </c>
      <c r="AB226" s="85" t="str">
        <f ca="1">IF(ISNUMBER(CORREL(ETL_Rtn!$C177:$C236,ETL_Rtn!V177:V236)),CORREL(ETL_Rtn!$C177:$C236,ETL_Rtn!V177:V236),"")</f>
        <v/>
      </c>
      <c r="AC226" s="85" t="str">
        <f ca="1">IF(ISNUMBER(CORREL(ETL_Rtn!$C177:$C236,ETL_Rtn!W177:W236)),CORREL(ETL_Rtn!$C177:$C236,ETL_Rtn!W177:W236),"")</f>
        <v/>
      </c>
      <c r="AD226" s="85" t="str">
        <f ca="1">IF(ISNUMBER(CORREL(ETL_Rtn!$C177:$C236,ETL_Rtn!X177:X236)),CORREL(ETL_Rtn!$C177:$C236,ETL_Rtn!X177:X236),"")</f>
        <v/>
      </c>
      <c r="AE226" s="85" t="str">
        <f ca="1">IF(ISNUMBER(CORREL(ETL_Rtn!$C177:$C236,ETL_Rtn!Y177:Y236)),CORREL(ETL_Rtn!$C177:$C236,ETL_Rtn!Y177:Y236),"")</f>
        <v/>
      </c>
      <c r="AF226" s="85" t="str">
        <f ca="1">IF(ISNUMBER(CORREL(ETL_Rtn!$C177:$C236,ETL_Rtn!Z177:Z236)),CORREL(ETL_Rtn!$C177:$C236,ETL_Rtn!Z177:Z236),"")</f>
        <v/>
      </c>
      <c r="AG226" s="85" t="str">
        <f ca="1">IF(ISNUMBER(CORREL(ETL_Rtn!$C177:$C236,ETL_Rtn!AA177:AA236)),CORREL(ETL_Rtn!$C177:$C236,ETL_Rtn!AA177:AA236),"")</f>
        <v/>
      </c>
      <c r="AH226" s="85" t="str">
        <f ca="1">IF(ISNUMBER(CORREL(ETL_Rtn!$C177:$C236,ETL_Rtn!AB177:AB236)),CORREL(ETL_Rtn!$C177:$C236,ETL_Rtn!AB177:AB236),"")</f>
        <v/>
      </c>
      <c r="AI226" s="85" t="str">
        <f ca="1">IF(ISNUMBER(CORREL(ETL_Rtn!$C177:$C236,ETL_Rtn!AC177:AC236)),CORREL(ETL_Rtn!$C177:$C236,ETL_Rtn!AC177:AC236),"")</f>
        <v/>
      </c>
      <c r="AJ226" s="85" t="str">
        <f ca="1">IF(ISNUMBER(CORREL(ETL_Rtn!$C177:$C236,ETL_Rtn!AD177:AD236)),CORREL(ETL_Rtn!$C177:$C236,ETL_Rtn!AD177:AD236),"")</f>
        <v/>
      </c>
      <c r="AK226" s="85" t="str">
        <f ca="1">IF(ISNUMBER(CORREL(ETL_Rtn!$C177:$C236,ETL_Rtn!AE177:AE236)),CORREL(ETL_Rtn!$C177:$C236,ETL_Rtn!AE177:AE236),"")</f>
        <v/>
      </c>
      <c r="AL226" s="85" t="str">
        <f ca="1">IF(ISNUMBER(CORREL(ETL_Rtn!$C177:$C236,ETL_Rtn!AF177:AF236)),CORREL(ETL_Rtn!$C177:$C236,ETL_Rtn!AF177:AF236),"")</f>
        <v/>
      </c>
      <c r="AM226" s="85" t="str">
        <f ca="1">IF(ISNUMBER(CORREL(ETL_Rtn!$C177:$C236,ETL_Rtn!AG177:AG236)),CORREL(ETL_Rtn!$C177:$C236,ETL_Rtn!AG177:AG236),"")</f>
        <v/>
      </c>
      <c r="AN226" s="85" t="str">
        <f ca="1">IF(ISNUMBER(CORREL(ETL_Rtn!$C177:$C236,ETL_Rtn!AH177:AH236)),CORREL(ETL_Rtn!$C177:$C236,ETL_Rtn!AH177:AH236),"")</f>
        <v/>
      </c>
      <c r="AO226" s="85" t="str">
        <f ca="1">IF(ISNUMBER(CORREL(ETL_Rtn!$C177:$C236,ETL_Rtn!AI177:AI236)),CORREL(ETL_Rtn!$C177:$C236,ETL_Rtn!AI177:AI236),"")</f>
        <v/>
      </c>
      <c r="AP226" s="85" t="str">
        <f ca="1">IF(ISNUMBER(CORREL(ETL_Rtn!$C177:$C236,ETL_Rtn!AJ177:AJ236)),CORREL(ETL_Rtn!$C177:$C236,ETL_Rtn!AJ177:AJ236),"")</f>
        <v/>
      </c>
      <c r="AQ226" s="85" t="str">
        <f ca="1">IF(ISNUMBER(CORREL(ETL_Rtn!$C177:$C236,ETL_Rtn!AK177:AK236)),CORREL(ETL_Rtn!$C177:$C236,ETL_Rtn!AK177:AK236),"")</f>
        <v/>
      </c>
      <c r="AR226" s="85" t="str">
        <f ca="1">IF(ISNUMBER(CORREL(ETL_Rtn!$C177:$C236,ETL_Rtn!AL177:AL236)),CORREL(ETL_Rtn!$C177:$C236,ETL_Rtn!AL177:AL236),"")</f>
        <v/>
      </c>
      <c r="AS226" s="85" t="str">
        <f ca="1">IF(ISNUMBER(CORREL(ETL_Rtn!$C177:$C236,ETL_Rtn!AM177:AM236)),CORREL(ETL_Rtn!$C177:$C236,ETL_Rtn!AM177:AM236),"")</f>
        <v/>
      </c>
      <c r="AT226" s="85" t="str">
        <f ca="1">IF(ISNUMBER(CORREL(ETL_Rtn!$C177:$C236,ETL_Rtn!AN177:AN236)),CORREL(ETL_Rtn!$C177:$C236,ETL_Rtn!AN177:AN236),"")</f>
        <v/>
      </c>
      <c r="AU226" s="85" t="str">
        <f ca="1">IF(ISNUMBER(CORREL(ETL_Rtn!$C177:$C236,ETL_Rtn!AO177:AO236)),CORREL(ETL_Rtn!$C177:$C236,ETL_Rtn!AO177:AO236),"")</f>
        <v/>
      </c>
      <c r="AV226" s="85" t="str">
        <f ca="1">IF(ISNUMBER(CORREL(ETL_Rtn!$C177:$C236,ETL_Rtn!AP177:AP236)),CORREL(ETL_Rtn!$C177:$C236,ETL_Rtn!AP177:AP236),"")</f>
        <v/>
      </c>
      <c r="AW226" s="85" t="str">
        <f ca="1">IF(ISNUMBER(CORREL(ETL_Rtn!$C177:$C236,ETL_Rtn!AQ177:AQ236)),CORREL(ETL_Rtn!$C177:$C236,ETL_Rtn!AQ177:AQ236),"")</f>
        <v/>
      </c>
      <c r="AX226" s="85" t="str">
        <f ca="1">IF(ISNUMBER(CORREL(ETL_Rtn!$C177:$C236,ETL_Rtn!AR177:AR236)),CORREL(ETL_Rtn!$C177:$C236,ETL_Rtn!AR177:AR236),"")</f>
        <v/>
      </c>
      <c r="AY226" s="85" t="str">
        <f ca="1">IF(ISNUMBER(CORREL(ETL_Rtn!$C177:$C236,ETL_Rtn!AS177:AS236)),CORREL(ETL_Rtn!$C177:$C236,ETL_Rtn!AS177:AS236),"")</f>
        <v/>
      </c>
      <c r="AZ226" s="85" t="str">
        <f ca="1">IF(ISNUMBER(CORREL(ETL_Rtn!$C177:$C236,ETL_Rtn!AT177:AT236)),CORREL(ETL_Rtn!$C177:$C236,ETL_Rtn!AT177:AT236),"")</f>
        <v/>
      </c>
      <c r="BA226" s="85" t="str">
        <f ca="1">IF(ISNUMBER(CORREL(ETL_Rtn!$C177:$C236,ETL_Rtn!AU177:AU236)),CORREL(ETL_Rtn!$C177:$C236,ETL_Rtn!AU177:AU236),"")</f>
        <v/>
      </c>
      <c r="BB226" s="85" t="str">
        <f ca="1">IF(ISNUMBER(CORREL(ETL_Rtn!$C177:$C236,ETL_Rtn!AV177:AV236)),CORREL(ETL_Rtn!$C177:$C236,ETL_Rtn!AV177:AV236),"")</f>
        <v/>
      </c>
      <c r="BC226" s="85" t="str">
        <f ca="1">IF(ISNUMBER(CORREL(ETL_Rtn!$C177:$C236,ETL_Rtn!AW177:AW236)),CORREL(ETL_Rtn!$C177:$C236,ETL_Rtn!AW177:AW236),"")</f>
        <v/>
      </c>
      <c r="BD226" s="85" t="str">
        <f ca="1">IF(ISNUMBER(CORREL(ETL_Rtn!$C177:$C236,ETL_Rtn!AX177:AX236)),CORREL(ETL_Rtn!$C177:$C236,ETL_Rtn!AX177:AX236),"")</f>
        <v/>
      </c>
      <c r="BE226" s="85" t="str">
        <f ca="1">IF(ISNUMBER(CORREL(ETL_Rtn!$C177:$C236,ETL_Rtn!AY177:AY236)),CORREL(ETL_Rtn!$C177:$C236,ETL_Rtn!AY177:AY236),"")</f>
        <v/>
      </c>
      <c r="BF226" s="85" t="str">
        <f ca="1">IF(ISNUMBER(CORREL(ETL_Rtn!$C177:$C236,ETL_Rtn!AZ177:AZ236)),CORREL(ETL_Rtn!$C177:$C236,ETL_Rtn!AZ177:AZ236),"")</f>
        <v/>
      </c>
      <c r="BG226" s="85" t="str">
        <f ca="1">IF(ISNUMBER(CORREL(ETL_Rtn!$C177:$C236,ETL_Rtn!BA177:BA236)),CORREL(ETL_Rtn!$C177:$C236,ETL_Rtn!BA177:BA236),"")</f>
        <v/>
      </c>
      <c r="BH226" s="85" t="str">
        <f ca="1">IF(ISNUMBER(CORREL(ETL_Rtn!$C177:$C236,ETL_Rtn!BB177:BB236)),CORREL(ETL_Rtn!$C177:$C236,ETL_Rtn!BB177:BB236),"")</f>
        <v/>
      </c>
      <c r="BI226" s="85" t="str">
        <f ca="1">IF(ISNUMBER(CORREL(ETL_Rtn!$C177:$C236,ETL_Rtn!BC177:BC236)),CORREL(ETL_Rtn!$C177:$C236,ETL_Rtn!BC177:BC236),"")</f>
        <v/>
      </c>
      <c r="BJ226" s="85" t="str">
        <f ca="1">IF(ISNUMBER(CORREL(ETL_Rtn!$C177:$C236,ETL_Rtn!BD177:BD236)),CORREL(ETL_Rtn!$C177:$C236,ETL_Rtn!BD177:BD236),"")</f>
        <v/>
      </c>
      <c r="BK226" s="85" t="str">
        <f ca="1">IF(ISNUMBER(CORREL(ETL_Rtn!$C177:$C236,ETL_Rtn!BE177:BE236)),CORREL(ETL_Rtn!$C177:$C236,ETL_Rtn!BE177:BE236),"")</f>
        <v/>
      </c>
      <c r="BL226" s="85" t="str">
        <f ca="1">IF(ISNUMBER(CORREL(ETL_Rtn!$C177:$C236,ETL_Rtn!BF177:BF236)),CORREL(ETL_Rtn!$C177:$C236,ETL_Rtn!BF177:BF236),"")</f>
        <v/>
      </c>
      <c r="BM226" s="85" t="str">
        <f ca="1">IF(ISNUMBER(CORREL(ETL_Rtn!$C177:$C236,ETL_Rtn!BG177:BG236)),CORREL(ETL_Rtn!$C177:$C236,ETL_Rtn!BG177:BG236),"")</f>
        <v/>
      </c>
      <c r="BN226" s="85" t="str">
        <f ca="1">IF(ISNUMBER(CORREL(ETL_Rtn!$C177:$C236,ETL_Rtn!BH177:BH236)),CORREL(ETL_Rtn!$C177:$C236,ETL_Rtn!BH177:BH236),"")</f>
        <v/>
      </c>
      <c r="BO226" s="85" t="str">
        <f ca="1">IF(ISNUMBER(CORREL(ETL_Rtn!$C177:$C236,ETL_Rtn!BI177:BI236)),CORREL(ETL_Rtn!$C177:$C236,ETL_Rtn!BI177:BI236),"")</f>
        <v/>
      </c>
      <c r="BP226" s="85" t="str">
        <f ca="1">IF(ISNUMBER(CORREL(ETL_Rtn!$C177:$C236,ETL_Rtn!BJ177:BJ236)),CORREL(ETL_Rtn!$C177:$C236,ETL_Rtn!BJ177:BJ236),"")</f>
        <v/>
      </c>
      <c r="BQ226" s="85" t="str">
        <f ca="1">IF(ISNUMBER(CORREL(ETL_Rtn!$C177:$C236,ETL_Rtn!BK177:BK236)),CORREL(ETL_Rtn!$C177:$C236,ETL_Rtn!BK177:BK236),"")</f>
        <v/>
      </c>
      <c r="BR226" s="85" t="str">
        <f ca="1">IF(ISNUMBER(CORREL(ETL_Rtn!$C177:$C236,ETL_Rtn!BL177:BL236)),CORREL(ETL_Rtn!$C177:$C236,ETL_Rtn!BL177:BL236),"")</f>
        <v/>
      </c>
      <c r="BS226" s="85" t="str">
        <f ca="1">IF(ISNUMBER(CORREL(ETL_Rtn!$C177:$C236,ETL_Rtn!BM177:BM236)),CORREL(ETL_Rtn!$C177:$C236,ETL_Rtn!BM177:BM236),"")</f>
        <v/>
      </c>
      <c r="BT226" s="85" t="str">
        <f ca="1">IF(ISNUMBER(CORREL(ETL_Rtn!$C177:$C236,ETL_Rtn!BN177:BN236)),CORREL(ETL_Rtn!$C177:$C236,ETL_Rtn!BN177:BN236),"")</f>
        <v/>
      </c>
      <c r="BU226" s="85" t="str">
        <f ca="1">IF(ISNUMBER(CORREL(ETL_Rtn!$C177:$C236,ETL_Rtn!BO177:BO236)),CORREL(ETL_Rtn!$C177:$C236,ETL_Rtn!BO177:BO236),"")</f>
        <v/>
      </c>
      <c r="BV226" s="85" t="str">
        <f ca="1">IF(ISNUMBER(CORREL(ETL_Rtn!$C177:$C236,ETL_Rtn!BP177:BP236)),CORREL(ETL_Rtn!$C177:$C236,ETL_Rtn!BP177:BP236),"")</f>
        <v/>
      </c>
      <c r="BW226" s="85" t="str">
        <f ca="1">IF(ISNUMBER(CORREL(ETL_Rtn!$C177:$C236,ETL_Rtn!BQ177:BQ236)),CORREL(ETL_Rtn!$C177:$C236,ETL_Rtn!BQ177:BQ236),"")</f>
        <v/>
      </c>
      <c r="BY226" s="85" t="str">
        <f ca="1">VLOOKUP($E226,ETL_Price!$B$5:$CB$187,Main!BY$51,0)</f>
        <v/>
      </c>
      <c r="BZ226" s="85" t="str">
        <f ca="1">VLOOKUP($E226,ETL_Price!$B$5:$CB$187,Main!BZ$51,0)</f>
        <v/>
      </c>
      <c r="CA226" s="85" t="str">
        <f ca="1">VLOOKUP($E226,ETL_Price!$B$5:$CB$187,Main!CA$51,0)</f>
        <v/>
      </c>
      <c r="CB226" s="85" t="str">
        <f ca="1">VLOOKUP($E226,ETL_Price!$B$5:$CB$187,Main!CB$51,0)</f>
        <v/>
      </c>
      <c r="CC226" s="85" t="str">
        <f ca="1">VLOOKUP($E226,ETL_Price!$B$5:$CB$187,Main!CC$51,0)</f>
        <v/>
      </c>
      <c r="CD226" s="85" t="str">
        <f ca="1">VLOOKUP($E226,ETL_Price!$B$5:$CB$187,Main!CD$51,0)</f>
        <v/>
      </c>
      <c r="CE226" s="85" t="str">
        <f ca="1">VLOOKUP($E226,ETL_Price!$B$5:$CB$187,Main!CE$51,0)</f>
        <v/>
      </c>
      <c r="CF226" s="85" t="str">
        <f ca="1">VLOOKUP($E226,ETL_Price!$B$5:$CB$187,Main!CF$51,0)</f>
        <v/>
      </c>
      <c r="CG226" s="85" t="str">
        <f ca="1">VLOOKUP($E226,ETL_Price!$B$5:$CB$187,Main!CG$51,0)</f>
        <v/>
      </c>
      <c r="CH226" s="85" t="str">
        <f ca="1">VLOOKUP($E226,ETL_Price!$B$5:$CB$187,Main!CH$51,0)</f>
        <v/>
      </c>
      <c r="CI226" s="85" t="str">
        <f ca="1">VLOOKUP($E226,ETL_Price!$B$5:$CB$187,Main!CI$51,0)</f>
        <v/>
      </c>
      <c r="CJ226" s="85" t="str">
        <f ca="1">VLOOKUP($E226,ETL_Price!$B$5:$CB$187,Main!CJ$51,0)</f>
        <v/>
      </c>
      <c r="CK226" s="85" t="str">
        <f ca="1">VLOOKUP($E226,ETL_Price!$B$5:$CB$187,Main!CK$51,0)</f>
        <v/>
      </c>
      <c r="CL226" s="85" t="str">
        <f ca="1">VLOOKUP($E226,ETL_Price!$B$5:$CB$187,Main!CL$51,0)</f>
        <v/>
      </c>
      <c r="CM226" s="85" t="str">
        <f ca="1">VLOOKUP($E226,ETL_Price!$B$5:$CB$187,Main!CM$51,0)</f>
        <v/>
      </c>
      <c r="CN226" s="85" t="str">
        <f ca="1">VLOOKUP($E226,ETL_Price!$B$5:$CB$187,Main!CN$51,0)</f>
        <v/>
      </c>
      <c r="CO226" s="85" t="str">
        <f ca="1">VLOOKUP($E226,ETL_Price!$B$5:$CB$187,Main!CO$51,0)</f>
        <v/>
      </c>
      <c r="CP226" s="85" t="str">
        <f ca="1">VLOOKUP($E226,ETL_Price!$B$5:$CB$187,Main!CP$51,0)</f>
        <v/>
      </c>
      <c r="CQ226" s="85" t="str">
        <f ca="1">VLOOKUP($E226,ETL_Price!$B$5:$CB$187,Main!CQ$51,0)</f>
        <v/>
      </c>
      <c r="CR226" s="85" t="str">
        <f ca="1">VLOOKUP($E226,ETL_Price!$B$5:$CB$187,Main!CR$51,0)</f>
        <v/>
      </c>
      <c r="CS226" s="85" t="str">
        <f ca="1">VLOOKUP($E226,ETL_Price!$B$5:$CB$187,Main!CS$51,0)</f>
        <v/>
      </c>
      <c r="CT226" s="85" t="str">
        <f ca="1">VLOOKUP($E226,ETL_Price!$B$5:$CB$187,Main!CT$51,0)</f>
        <v/>
      </c>
      <c r="CU226" s="85" t="str">
        <f ca="1">VLOOKUP($E226,ETL_Price!$B$5:$CB$187,Main!CU$51,0)</f>
        <v/>
      </c>
      <c r="CV226" s="85" t="str">
        <f ca="1">VLOOKUP($E226,ETL_Price!$B$5:$CB$187,Main!CV$51,0)</f>
        <v/>
      </c>
      <c r="CW226" s="85" t="str">
        <f ca="1">VLOOKUP($E226,ETL_Price!$B$5:$CB$187,Main!CW$51,0)</f>
        <v/>
      </c>
      <c r="CX226" s="85" t="str">
        <f ca="1">VLOOKUP($E226,ETL_Price!$B$5:$CB$187,Main!CX$51,0)</f>
        <v/>
      </c>
      <c r="CY226" s="85" t="str">
        <f ca="1">VLOOKUP($E226,ETL_Price!$B$5:$CB$187,Main!CY$51,0)</f>
        <v/>
      </c>
      <c r="CZ226" s="85" t="str">
        <f ca="1">VLOOKUP($E226,ETL_Price!$B$5:$CB$187,Main!CZ$51,0)</f>
        <v/>
      </c>
      <c r="DA226" s="85" t="str">
        <f ca="1">VLOOKUP($E226,ETL_Price!$B$5:$CB$187,Main!DA$51,0)</f>
        <v/>
      </c>
      <c r="DB226" s="85" t="str">
        <f ca="1">VLOOKUP($E226,ETL_Price!$B$5:$CB$187,Main!DB$51,0)</f>
        <v/>
      </c>
      <c r="DC226" s="85" t="str">
        <f ca="1">VLOOKUP($E226,ETL_Price!$B$5:$CB$187,Main!DC$51,0)</f>
        <v/>
      </c>
      <c r="DD226" s="85" t="str">
        <f ca="1">VLOOKUP($E226,ETL_Price!$B$5:$CB$187,Main!DD$51,0)</f>
        <v/>
      </c>
      <c r="DE226" s="85" t="str">
        <f ca="1">VLOOKUP($E226,ETL_Price!$B$5:$CB$187,Main!DE$51,0)</f>
        <v/>
      </c>
      <c r="DF226" s="85" t="str">
        <f ca="1">VLOOKUP($E226,ETL_Price!$B$5:$CB$187,Main!DF$51,0)</f>
        <v/>
      </c>
      <c r="DG226" s="85" t="str">
        <f ca="1">VLOOKUP($E226,ETL_Price!$B$5:$CB$187,Main!DG$51,0)</f>
        <v/>
      </c>
      <c r="DH226" s="85" t="str">
        <f ca="1">VLOOKUP($E226,ETL_Price!$B$5:$CB$187,Main!DH$51,0)</f>
        <v/>
      </c>
      <c r="DI226" s="85" t="str">
        <f ca="1">VLOOKUP($E226,ETL_Price!$B$5:$CB$187,Main!DI$51,0)</f>
        <v/>
      </c>
      <c r="DJ226" s="85" t="str">
        <f ca="1">VLOOKUP($E226,ETL_Price!$B$5:$CB$187,Main!DJ$51,0)</f>
        <v/>
      </c>
      <c r="DK226" s="85" t="str">
        <f ca="1">VLOOKUP($E226,ETL_Price!$B$5:$CB$187,Main!DK$51,0)</f>
        <v/>
      </c>
      <c r="DL226" s="85" t="str">
        <f ca="1">VLOOKUP($E226,ETL_Price!$B$5:$CB$187,Main!DL$51,0)</f>
        <v/>
      </c>
      <c r="DM226" s="85" t="str">
        <f ca="1">VLOOKUP($E226,ETL_Price!$B$5:$CB$187,Main!DM$51,0)</f>
        <v/>
      </c>
      <c r="DN226" s="85" t="str">
        <f ca="1">VLOOKUP($E226,ETL_Price!$B$5:$CB$187,Main!DN$51,0)</f>
        <v/>
      </c>
      <c r="DO226" s="85" t="str">
        <f ca="1">VLOOKUP($E226,ETL_Price!$B$5:$CB$187,Main!DO$51,0)</f>
        <v/>
      </c>
      <c r="DP226" s="85" t="str">
        <f ca="1">VLOOKUP($E226,ETL_Price!$B$5:$CB$187,Main!DP$51,0)</f>
        <v/>
      </c>
      <c r="DQ226" s="85" t="str">
        <f ca="1">VLOOKUP($E226,ETL_Price!$B$5:$CB$187,Main!DQ$51,0)</f>
        <v/>
      </c>
      <c r="DR226" s="85" t="str">
        <f ca="1">VLOOKUP($E226,ETL_Price!$B$5:$CB$187,Main!DR$51,0)</f>
        <v/>
      </c>
      <c r="DS226" s="85" t="str">
        <f ca="1">VLOOKUP($E226,ETL_Price!$B$5:$CB$187,Main!DS$51,0)</f>
        <v/>
      </c>
      <c r="DT226" s="85" t="str">
        <f ca="1">VLOOKUP($E226,ETL_Price!$B$5:$CB$187,Main!DT$51,0)</f>
        <v/>
      </c>
      <c r="DU226" s="85" t="str">
        <f ca="1">VLOOKUP($E226,ETL_Price!$B$5:$CB$187,Main!DU$51,0)</f>
        <v/>
      </c>
      <c r="DV226" s="85" t="str">
        <f ca="1">VLOOKUP($E226,ETL_Price!$B$5:$CB$187,Main!DV$51,0)</f>
        <v/>
      </c>
      <c r="DW226" s="85" t="str">
        <f ca="1">VLOOKUP($E226,ETL_Price!$B$5:$CB$187,Main!DW$51,0)</f>
        <v/>
      </c>
      <c r="DX226" s="85" t="str">
        <f ca="1">VLOOKUP($E226,ETL_Price!$B$5:$CB$187,Main!DX$51,0)</f>
        <v/>
      </c>
      <c r="DY226" s="85" t="str">
        <f ca="1">VLOOKUP($E226,ETL_Price!$B$5:$CB$187,Main!DY$51,0)</f>
        <v/>
      </c>
      <c r="DZ226" s="85" t="str">
        <f ca="1">VLOOKUP($E226,ETL_Price!$B$5:$CB$187,Main!DZ$51,0)</f>
        <v/>
      </c>
      <c r="EA226" s="85" t="str">
        <f ca="1">VLOOKUP($E226,ETL_Price!$B$5:$CB$187,Main!EA$51,0)</f>
        <v/>
      </c>
      <c r="EB226" s="85" t="str">
        <f ca="1">VLOOKUP($E226,ETL_Price!$B$5:$CB$187,Main!EB$51,0)</f>
        <v/>
      </c>
      <c r="EC226" s="85" t="str">
        <f ca="1">VLOOKUP($E226,ETL_Price!$B$5:$CB$187,Main!EC$51,0)</f>
        <v/>
      </c>
      <c r="ED226" s="85" t="str">
        <f ca="1">VLOOKUP($E226,ETL_Price!$B$5:$CB$187,Main!ED$51,0)</f>
        <v/>
      </c>
      <c r="EE226" s="85" t="str">
        <f ca="1">VLOOKUP($E226,ETL_Price!$B$5:$CB$187,Main!EE$51,0)</f>
        <v/>
      </c>
      <c r="EF226" s="85" t="str">
        <f ca="1">VLOOKUP($E226,ETL_Price!$B$5:$CB$187,Main!EF$51,0)</f>
        <v/>
      </c>
      <c r="EG226" s="85" t="str">
        <f ca="1">VLOOKUP($E226,ETL_Price!$B$5:$CB$187,Main!EG$51,0)</f>
        <v/>
      </c>
      <c r="EH226" s="85" t="str">
        <f ca="1">VLOOKUP($E226,ETL_Price!$B$5:$CB$187,Main!EH$51,0)</f>
        <v/>
      </c>
      <c r="EI226" s="85" t="str">
        <f ca="1">VLOOKUP($E226,ETL_Price!$B$5:$CB$187,Main!EI$51,0)</f>
        <v/>
      </c>
      <c r="EJ226" s="85" t="str">
        <f ca="1">VLOOKUP($E226,ETL_Price!$B$5:$CB$187,Main!EJ$51,0)</f>
        <v/>
      </c>
      <c r="EK226" s="85" t="str">
        <f ca="1">VLOOKUP($E226,ETL_Price!$B$5:$CB$187,Main!EK$51,0)</f>
        <v/>
      </c>
    </row>
    <row r="227" spans="5:141">
      <c r="E227" s="119" t="str">
        <f>IF(ISNUMBER(Equities!$C179),Equities!B179,"")</f>
        <v/>
      </c>
      <c r="F227" s="120" t="str">
        <f ca="1">IF(ISNUMBER(OFFSET(INDIRECT($F$50),Main!$D227,1)),OFFSET(INDIRECT($F$50),Main!$D227,1)/100,"")</f>
        <v/>
      </c>
      <c r="G227" s="120" t="str">
        <f ca="1">IF(ISNUMBER(VLOOKUP($E227,ETL_Price!$B$5:$DV$187,G$50,0)),VLOOKUP($E227,ETL_Price!$B$5:$DV$187,G$50,0)/100,"")</f>
        <v/>
      </c>
      <c r="H227" s="120" t="str">
        <f ca="1">IF(ISNUMBER(VLOOKUP($E227,ETL_Price!$B$5:$DV$187,H$50,0)),VLOOKUP($E227,ETL_Price!$B$5:$DV$187,H$50,0)/100,"")</f>
        <v/>
      </c>
      <c r="I227" s="120" t="str">
        <f ca="1">IF(ISNUMBER(VLOOKUP($E227,ETL_Price!$B$5:$DV$187,I$50,0)),VLOOKUP($E227,ETL_Price!$B$5:$DV$187,I$50,0)/100,"")</f>
        <v/>
      </c>
      <c r="K227" s="85" t="str">
        <f ca="1">IF(ISNUMBER(CORREL(ETL_Rtn!$C178:$C237,ETL_Rtn!E178:E237)),CORREL(ETL_Rtn!$C178:$C237,ETL_Rtn!E178:E237),"")</f>
        <v/>
      </c>
      <c r="L227" s="85" t="str">
        <f ca="1">IF(ISNUMBER(CORREL(ETL_Rtn!$C178:$C237,ETL_Rtn!F178:F237)),CORREL(ETL_Rtn!$C178:$C237,ETL_Rtn!F178:F237),"")</f>
        <v/>
      </c>
      <c r="M227" s="85" t="str">
        <f ca="1">IF(ISNUMBER(CORREL(ETL_Rtn!$C178:$C237,ETL_Rtn!G178:G237)),CORREL(ETL_Rtn!$C178:$C237,ETL_Rtn!G178:G237),"")</f>
        <v/>
      </c>
      <c r="N227" s="85" t="str">
        <f ca="1">IF(ISNUMBER(CORREL(ETL_Rtn!$C178:$C237,ETL_Rtn!H178:H237)),CORREL(ETL_Rtn!$C178:$C237,ETL_Rtn!H178:H237),"")</f>
        <v/>
      </c>
      <c r="O227" s="85" t="str">
        <f ca="1">IF(ISNUMBER(CORREL(ETL_Rtn!$C178:$C237,ETL_Rtn!I178:I237)),CORREL(ETL_Rtn!$C178:$C237,ETL_Rtn!I178:I237),"")</f>
        <v/>
      </c>
      <c r="P227" s="85" t="str">
        <f ca="1">IF(ISNUMBER(CORREL(ETL_Rtn!$C178:$C237,ETL_Rtn!J178:J237)),CORREL(ETL_Rtn!$C178:$C237,ETL_Rtn!J178:J237),"")</f>
        <v/>
      </c>
      <c r="Q227" s="85" t="str">
        <f ca="1">IF(ISNUMBER(CORREL(ETL_Rtn!$C178:$C237,ETL_Rtn!K178:K237)),CORREL(ETL_Rtn!$C178:$C237,ETL_Rtn!K178:K237),"")</f>
        <v/>
      </c>
      <c r="R227" s="85" t="str">
        <f ca="1">IF(ISNUMBER(CORREL(ETL_Rtn!$C178:$C237,ETL_Rtn!L178:L237)),CORREL(ETL_Rtn!$C178:$C237,ETL_Rtn!L178:L237),"")</f>
        <v/>
      </c>
      <c r="S227" s="85" t="str">
        <f ca="1">IF(ISNUMBER(CORREL(ETL_Rtn!$C178:$C237,ETL_Rtn!M178:M237)),CORREL(ETL_Rtn!$C178:$C237,ETL_Rtn!M178:M237),"")</f>
        <v/>
      </c>
      <c r="T227" s="85" t="str">
        <f ca="1">IF(ISNUMBER(CORREL(ETL_Rtn!$C178:$C237,ETL_Rtn!N178:N237)),CORREL(ETL_Rtn!$C178:$C237,ETL_Rtn!N178:N237),"")</f>
        <v/>
      </c>
      <c r="U227" s="85" t="str">
        <f ca="1">IF(ISNUMBER(CORREL(ETL_Rtn!$C178:$C237,ETL_Rtn!O178:O237)),CORREL(ETL_Rtn!$C178:$C237,ETL_Rtn!O178:O237),"")</f>
        <v/>
      </c>
      <c r="V227" s="85" t="str">
        <f ca="1">IF(ISNUMBER(CORREL(ETL_Rtn!$C178:$C237,ETL_Rtn!P178:P237)),CORREL(ETL_Rtn!$C178:$C237,ETL_Rtn!P178:P237),"")</f>
        <v/>
      </c>
      <c r="W227" s="85" t="str">
        <f ca="1">IF(ISNUMBER(CORREL(ETL_Rtn!$C178:$C237,ETL_Rtn!Q178:Q237)),CORREL(ETL_Rtn!$C178:$C237,ETL_Rtn!Q178:Q237),"")</f>
        <v/>
      </c>
      <c r="X227" s="85" t="str">
        <f ca="1">IF(ISNUMBER(CORREL(ETL_Rtn!$C178:$C237,ETL_Rtn!R178:R237)),CORREL(ETL_Rtn!$C178:$C237,ETL_Rtn!R178:R237),"")</f>
        <v/>
      </c>
      <c r="Y227" s="85" t="str">
        <f ca="1">IF(ISNUMBER(CORREL(ETL_Rtn!$C178:$C237,ETL_Rtn!S178:S237)),CORREL(ETL_Rtn!$C178:$C237,ETL_Rtn!S178:S237),"")</f>
        <v/>
      </c>
      <c r="Z227" s="85" t="str">
        <f ca="1">IF(ISNUMBER(CORREL(ETL_Rtn!$C178:$C237,ETL_Rtn!T178:T237)),CORREL(ETL_Rtn!$C178:$C237,ETL_Rtn!T178:T237),"")</f>
        <v/>
      </c>
      <c r="AA227" s="85" t="str">
        <f ca="1">IF(ISNUMBER(CORREL(ETL_Rtn!$C178:$C237,ETL_Rtn!U178:U237)),CORREL(ETL_Rtn!$C178:$C237,ETL_Rtn!U178:U237),"")</f>
        <v/>
      </c>
      <c r="AB227" s="85" t="str">
        <f ca="1">IF(ISNUMBER(CORREL(ETL_Rtn!$C178:$C237,ETL_Rtn!V178:V237)),CORREL(ETL_Rtn!$C178:$C237,ETL_Rtn!V178:V237),"")</f>
        <v/>
      </c>
      <c r="AC227" s="85" t="str">
        <f ca="1">IF(ISNUMBER(CORREL(ETL_Rtn!$C178:$C237,ETL_Rtn!W178:W237)),CORREL(ETL_Rtn!$C178:$C237,ETL_Rtn!W178:W237),"")</f>
        <v/>
      </c>
      <c r="AD227" s="85" t="str">
        <f ca="1">IF(ISNUMBER(CORREL(ETL_Rtn!$C178:$C237,ETL_Rtn!X178:X237)),CORREL(ETL_Rtn!$C178:$C237,ETL_Rtn!X178:X237),"")</f>
        <v/>
      </c>
      <c r="AE227" s="85" t="str">
        <f ca="1">IF(ISNUMBER(CORREL(ETL_Rtn!$C178:$C237,ETL_Rtn!Y178:Y237)),CORREL(ETL_Rtn!$C178:$C237,ETL_Rtn!Y178:Y237),"")</f>
        <v/>
      </c>
      <c r="AF227" s="85" t="str">
        <f ca="1">IF(ISNUMBER(CORREL(ETL_Rtn!$C178:$C237,ETL_Rtn!Z178:Z237)),CORREL(ETL_Rtn!$C178:$C237,ETL_Rtn!Z178:Z237),"")</f>
        <v/>
      </c>
      <c r="AG227" s="85" t="str">
        <f ca="1">IF(ISNUMBER(CORREL(ETL_Rtn!$C178:$C237,ETL_Rtn!AA178:AA237)),CORREL(ETL_Rtn!$C178:$C237,ETL_Rtn!AA178:AA237),"")</f>
        <v/>
      </c>
      <c r="AH227" s="85" t="str">
        <f ca="1">IF(ISNUMBER(CORREL(ETL_Rtn!$C178:$C237,ETL_Rtn!AB178:AB237)),CORREL(ETL_Rtn!$C178:$C237,ETL_Rtn!AB178:AB237),"")</f>
        <v/>
      </c>
      <c r="AI227" s="85" t="str">
        <f ca="1">IF(ISNUMBER(CORREL(ETL_Rtn!$C178:$C237,ETL_Rtn!AC178:AC237)),CORREL(ETL_Rtn!$C178:$C237,ETL_Rtn!AC178:AC237),"")</f>
        <v/>
      </c>
      <c r="AJ227" s="85" t="str">
        <f ca="1">IF(ISNUMBER(CORREL(ETL_Rtn!$C178:$C237,ETL_Rtn!AD178:AD237)),CORREL(ETL_Rtn!$C178:$C237,ETL_Rtn!AD178:AD237),"")</f>
        <v/>
      </c>
      <c r="AK227" s="85" t="str">
        <f ca="1">IF(ISNUMBER(CORREL(ETL_Rtn!$C178:$C237,ETL_Rtn!AE178:AE237)),CORREL(ETL_Rtn!$C178:$C237,ETL_Rtn!AE178:AE237),"")</f>
        <v/>
      </c>
      <c r="AL227" s="85" t="str">
        <f ca="1">IF(ISNUMBER(CORREL(ETL_Rtn!$C178:$C237,ETL_Rtn!AF178:AF237)),CORREL(ETL_Rtn!$C178:$C237,ETL_Rtn!AF178:AF237),"")</f>
        <v/>
      </c>
      <c r="AM227" s="85" t="str">
        <f ca="1">IF(ISNUMBER(CORREL(ETL_Rtn!$C178:$C237,ETL_Rtn!AG178:AG237)),CORREL(ETL_Rtn!$C178:$C237,ETL_Rtn!AG178:AG237),"")</f>
        <v/>
      </c>
      <c r="AN227" s="85" t="str">
        <f ca="1">IF(ISNUMBER(CORREL(ETL_Rtn!$C178:$C237,ETL_Rtn!AH178:AH237)),CORREL(ETL_Rtn!$C178:$C237,ETL_Rtn!AH178:AH237),"")</f>
        <v/>
      </c>
      <c r="AO227" s="85" t="str">
        <f ca="1">IF(ISNUMBER(CORREL(ETL_Rtn!$C178:$C237,ETL_Rtn!AI178:AI237)),CORREL(ETL_Rtn!$C178:$C237,ETL_Rtn!AI178:AI237),"")</f>
        <v/>
      </c>
      <c r="AP227" s="85" t="str">
        <f ca="1">IF(ISNUMBER(CORREL(ETL_Rtn!$C178:$C237,ETL_Rtn!AJ178:AJ237)),CORREL(ETL_Rtn!$C178:$C237,ETL_Rtn!AJ178:AJ237),"")</f>
        <v/>
      </c>
      <c r="AQ227" s="85" t="str">
        <f ca="1">IF(ISNUMBER(CORREL(ETL_Rtn!$C178:$C237,ETL_Rtn!AK178:AK237)),CORREL(ETL_Rtn!$C178:$C237,ETL_Rtn!AK178:AK237),"")</f>
        <v/>
      </c>
      <c r="AR227" s="85" t="str">
        <f ca="1">IF(ISNUMBER(CORREL(ETL_Rtn!$C178:$C237,ETL_Rtn!AL178:AL237)),CORREL(ETL_Rtn!$C178:$C237,ETL_Rtn!AL178:AL237),"")</f>
        <v/>
      </c>
      <c r="AS227" s="85" t="str">
        <f ca="1">IF(ISNUMBER(CORREL(ETL_Rtn!$C178:$C237,ETL_Rtn!AM178:AM237)),CORREL(ETL_Rtn!$C178:$C237,ETL_Rtn!AM178:AM237),"")</f>
        <v/>
      </c>
      <c r="AT227" s="85" t="str">
        <f ca="1">IF(ISNUMBER(CORREL(ETL_Rtn!$C178:$C237,ETL_Rtn!AN178:AN237)),CORREL(ETL_Rtn!$C178:$C237,ETL_Rtn!AN178:AN237),"")</f>
        <v/>
      </c>
      <c r="AU227" s="85" t="str">
        <f ca="1">IF(ISNUMBER(CORREL(ETL_Rtn!$C178:$C237,ETL_Rtn!AO178:AO237)),CORREL(ETL_Rtn!$C178:$C237,ETL_Rtn!AO178:AO237),"")</f>
        <v/>
      </c>
      <c r="AV227" s="85" t="str">
        <f ca="1">IF(ISNUMBER(CORREL(ETL_Rtn!$C178:$C237,ETL_Rtn!AP178:AP237)),CORREL(ETL_Rtn!$C178:$C237,ETL_Rtn!AP178:AP237),"")</f>
        <v/>
      </c>
      <c r="AW227" s="85" t="str">
        <f ca="1">IF(ISNUMBER(CORREL(ETL_Rtn!$C178:$C237,ETL_Rtn!AQ178:AQ237)),CORREL(ETL_Rtn!$C178:$C237,ETL_Rtn!AQ178:AQ237),"")</f>
        <v/>
      </c>
      <c r="AX227" s="85" t="str">
        <f ca="1">IF(ISNUMBER(CORREL(ETL_Rtn!$C178:$C237,ETL_Rtn!AR178:AR237)),CORREL(ETL_Rtn!$C178:$C237,ETL_Rtn!AR178:AR237),"")</f>
        <v/>
      </c>
      <c r="AY227" s="85" t="str">
        <f ca="1">IF(ISNUMBER(CORREL(ETL_Rtn!$C178:$C237,ETL_Rtn!AS178:AS237)),CORREL(ETL_Rtn!$C178:$C237,ETL_Rtn!AS178:AS237),"")</f>
        <v/>
      </c>
      <c r="AZ227" s="85" t="str">
        <f ca="1">IF(ISNUMBER(CORREL(ETL_Rtn!$C178:$C237,ETL_Rtn!AT178:AT237)),CORREL(ETL_Rtn!$C178:$C237,ETL_Rtn!AT178:AT237),"")</f>
        <v/>
      </c>
      <c r="BA227" s="85" t="str">
        <f ca="1">IF(ISNUMBER(CORREL(ETL_Rtn!$C178:$C237,ETL_Rtn!AU178:AU237)),CORREL(ETL_Rtn!$C178:$C237,ETL_Rtn!AU178:AU237),"")</f>
        <v/>
      </c>
      <c r="BB227" s="85" t="str">
        <f ca="1">IF(ISNUMBER(CORREL(ETL_Rtn!$C178:$C237,ETL_Rtn!AV178:AV237)),CORREL(ETL_Rtn!$C178:$C237,ETL_Rtn!AV178:AV237),"")</f>
        <v/>
      </c>
      <c r="BC227" s="85" t="str">
        <f ca="1">IF(ISNUMBER(CORREL(ETL_Rtn!$C178:$C237,ETL_Rtn!AW178:AW237)),CORREL(ETL_Rtn!$C178:$C237,ETL_Rtn!AW178:AW237),"")</f>
        <v/>
      </c>
      <c r="BD227" s="85" t="str">
        <f ca="1">IF(ISNUMBER(CORREL(ETL_Rtn!$C178:$C237,ETL_Rtn!AX178:AX237)),CORREL(ETL_Rtn!$C178:$C237,ETL_Rtn!AX178:AX237),"")</f>
        <v/>
      </c>
      <c r="BE227" s="85" t="str">
        <f ca="1">IF(ISNUMBER(CORREL(ETL_Rtn!$C178:$C237,ETL_Rtn!AY178:AY237)),CORREL(ETL_Rtn!$C178:$C237,ETL_Rtn!AY178:AY237),"")</f>
        <v/>
      </c>
      <c r="BF227" s="85" t="str">
        <f ca="1">IF(ISNUMBER(CORREL(ETL_Rtn!$C178:$C237,ETL_Rtn!AZ178:AZ237)),CORREL(ETL_Rtn!$C178:$C237,ETL_Rtn!AZ178:AZ237),"")</f>
        <v/>
      </c>
      <c r="BG227" s="85" t="str">
        <f ca="1">IF(ISNUMBER(CORREL(ETL_Rtn!$C178:$C237,ETL_Rtn!BA178:BA237)),CORREL(ETL_Rtn!$C178:$C237,ETL_Rtn!BA178:BA237),"")</f>
        <v/>
      </c>
      <c r="BH227" s="85" t="str">
        <f ca="1">IF(ISNUMBER(CORREL(ETL_Rtn!$C178:$C237,ETL_Rtn!BB178:BB237)),CORREL(ETL_Rtn!$C178:$C237,ETL_Rtn!BB178:BB237),"")</f>
        <v/>
      </c>
      <c r="BI227" s="85" t="str">
        <f ca="1">IF(ISNUMBER(CORREL(ETL_Rtn!$C178:$C237,ETL_Rtn!BC178:BC237)),CORREL(ETL_Rtn!$C178:$C237,ETL_Rtn!BC178:BC237),"")</f>
        <v/>
      </c>
      <c r="BJ227" s="85" t="str">
        <f ca="1">IF(ISNUMBER(CORREL(ETL_Rtn!$C178:$C237,ETL_Rtn!BD178:BD237)),CORREL(ETL_Rtn!$C178:$C237,ETL_Rtn!BD178:BD237),"")</f>
        <v/>
      </c>
      <c r="BK227" s="85" t="str">
        <f ca="1">IF(ISNUMBER(CORREL(ETL_Rtn!$C178:$C237,ETL_Rtn!BE178:BE237)),CORREL(ETL_Rtn!$C178:$C237,ETL_Rtn!BE178:BE237),"")</f>
        <v/>
      </c>
      <c r="BL227" s="85" t="str">
        <f ca="1">IF(ISNUMBER(CORREL(ETL_Rtn!$C178:$C237,ETL_Rtn!BF178:BF237)),CORREL(ETL_Rtn!$C178:$C237,ETL_Rtn!BF178:BF237),"")</f>
        <v/>
      </c>
      <c r="BM227" s="85" t="str">
        <f ca="1">IF(ISNUMBER(CORREL(ETL_Rtn!$C178:$C237,ETL_Rtn!BG178:BG237)),CORREL(ETL_Rtn!$C178:$C237,ETL_Rtn!BG178:BG237),"")</f>
        <v/>
      </c>
      <c r="BN227" s="85" t="str">
        <f ca="1">IF(ISNUMBER(CORREL(ETL_Rtn!$C178:$C237,ETL_Rtn!BH178:BH237)),CORREL(ETL_Rtn!$C178:$C237,ETL_Rtn!BH178:BH237),"")</f>
        <v/>
      </c>
      <c r="BO227" s="85" t="str">
        <f ca="1">IF(ISNUMBER(CORREL(ETL_Rtn!$C178:$C237,ETL_Rtn!BI178:BI237)),CORREL(ETL_Rtn!$C178:$C237,ETL_Rtn!BI178:BI237),"")</f>
        <v/>
      </c>
      <c r="BP227" s="85" t="str">
        <f ca="1">IF(ISNUMBER(CORREL(ETL_Rtn!$C178:$C237,ETL_Rtn!BJ178:BJ237)),CORREL(ETL_Rtn!$C178:$C237,ETL_Rtn!BJ178:BJ237),"")</f>
        <v/>
      </c>
      <c r="BQ227" s="85" t="str">
        <f ca="1">IF(ISNUMBER(CORREL(ETL_Rtn!$C178:$C237,ETL_Rtn!BK178:BK237)),CORREL(ETL_Rtn!$C178:$C237,ETL_Rtn!BK178:BK237),"")</f>
        <v/>
      </c>
      <c r="BR227" s="85" t="str">
        <f ca="1">IF(ISNUMBER(CORREL(ETL_Rtn!$C178:$C237,ETL_Rtn!BL178:BL237)),CORREL(ETL_Rtn!$C178:$C237,ETL_Rtn!BL178:BL237),"")</f>
        <v/>
      </c>
      <c r="BS227" s="85" t="str">
        <f ca="1">IF(ISNUMBER(CORREL(ETL_Rtn!$C178:$C237,ETL_Rtn!BM178:BM237)),CORREL(ETL_Rtn!$C178:$C237,ETL_Rtn!BM178:BM237),"")</f>
        <v/>
      </c>
      <c r="BT227" s="85" t="str">
        <f ca="1">IF(ISNUMBER(CORREL(ETL_Rtn!$C178:$C237,ETL_Rtn!BN178:BN237)),CORREL(ETL_Rtn!$C178:$C237,ETL_Rtn!BN178:BN237),"")</f>
        <v/>
      </c>
      <c r="BU227" s="85" t="str">
        <f ca="1">IF(ISNUMBER(CORREL(ETL_Rtn!$C178:$C237,ETL_Rtn!BO178:BO237)),CORREL(ETL_Rtn!$C178:$C237,ETL_Rtn!BO178:BO237),"")</f>
        <v/>
      </c>
      <c r="BV227" s="85" t="str">
        <f ca="1">IF(ISNUMBER(CORREL(ETL_Rtn!$C178:$C237,ETL_Rtn!BP178:BP237)),CORREL(ETL_Rtn!$C178:$C237,ETL_Rtn!BP178:BP237),"")</f>
        <v/>
      </c>
      <c r="BW227" s="85" t="str">
        <f ca="1">IF(ISNUMBER(CORREL(ETL_Rtn!$C178:$C237,ETL_Rtn!BQ178:BQ237)),CORREL(ETL_Rtn!$C178:$C237,ETL_Rtn!BQ178:BQ237),"")</f>
        <v/>
      </c>
      <c r="BY227" s="85" t="str">
        <f ca="1">VLOOKUP($E227,ETL_Price!$B$5:$CB$187,Main!BY$51,0)</f>
        <v/>
      </c>
      <c r="BZ227" s="85" t="str">
        <f ca="1">VLOOKUP($E227,ETL_Price!$B$5:$CB$187,Main!BZ$51,0)</f>
        <v/>
      </c>
      <c r="CA227" s="85" t="str">
        <f ca="1">VLOOKUP($E227,ETL_Price!$B$5:$CB$187,Main!CA$51,0)</f>
        <v/>
      </c>
      <c r="CB227" s="85" t="str">
        <f ca="1">VLOOKUP($E227,ETL_Price!$B$5:$CB$187,Main!CB$51,0)</f>
        <v/>
      </c>
      <c r="CC227" s="85" t="str">
        <f ca="1">VLOOKUP($E227,ETL_Price!$B$5:$CB$187,Main!CC$51,0)</f>
        <v/>
      </c>
      <c r="CD227" s="85" t="str">
        <f ca="1">VLOOKUP($E227,ETL_Price!$B$5:$CB$187,Main!CD$51,0)</f>
        <v/>
      </c>
      <c r="CE227" s="85" t="str">
        <f ca="1">VLOOKUP($E227,ETL_Price!$B$5:$CB$187,Main!CE$51,0)</f>
        <v/>
      </c>
      <c r="CF227" s="85" t="str">
        <f ca="1">VLOOKUP($E227,ETL_Price!$B$5:$CB$187,Main!CF$51,0)</f>
        <v/>
      </c>
      <c r="CG227" s="85" t="str">
        <f ca="1">VLOOKUP($E227,ETL_Price!$B$5:$CB$187,Main!CG$51,0)</f>
        <v/>
      </c>
      <c r="CH227" s="85" t="str">
        <f ca="1">VLOOKUP($E227,ETL_Price!$B$5:$CB$187,Main!CH$51,0)</f>
        <v/>
      </c>
      <c r="CI227" s="85" t="str">
        <f ca="1">VLOOKUP($E227,ETL_Price!$B$5:$CB$187,Main!CI$51,0)</f>
        <v/>
      </c>
      <c r="CJ227" s="85" t="str">
        <f ca="1">VLOOKUP($E227,ETL_Price!$B$5:$CB$187,Main!CJ$51,0)</f>
        <v/>
      </c>
      <c r="CK227" s="85" t="str">
        <f ca="1">VLOOKUP($E227,ETL_Price!$B$5:$CB$187,Main!CK$51,0)</f>
        <v/>
      </c>
      <c r="CL227" s="85" t="str">
        <f ca="1">VLOOKUP($E227,ETL_Price!$B$5:$CB$187,Main!CL$51,0)</f>
        <v/>
      </c>
      <c r="CM227" s="85" t="str">
        <f ca="1">VLOOKUP($E227,ETL_Price!$B$5:$CB$187,Main!CM$51,0)</f>
        <v/>
      </c>
      <c r="CN227" s="85" t="str">
        <f ca="1">VLOOKUP($E227,ETL_Price!$B$5:$CB$187,Main!CN$51,0)</f>
        <v/>
      </c>
      <c r="CO227" s="85" t="str">
        <f ca="1">VLOOKUP($E227,ETL_Price!$B$5:$CB$187,Main!CO$51,0)</f>
        <v/>
      </c>
      <c r="CP227" s="85" t="str">
        <f ca="1">VLOOKUP($E227,ETL_Price!$B$5:$CB$187,Main!CP$51,0)</f>
        <v/>
      </c>
      <c r="CQ227" s="85" t="str">
        <f ca="1">VLOOKUP($E227,ETL_Price!$B$5:$CB$187,Main!CQ$51,0)</f>
        <v/>
      </c>
      <c r="CR227" s="85" t="str">
        <f ca="1">VLOOKUP($E227,ETL_Price!$B$5:$CB$187,Main!CR$51,0)</f>
        <v/>
      </c>
      <c r="CS227" s="85" t="str">
        <f ca="1">VLOOKUP($E227,ETL_Price!$B$5:$CB$187,Main!CS$51,0)</f>
        <v/>
      </c>
      <c r="CT227" s="85" t="str">
        <f ca="1">VLOOKUP($E227,ETL_Price!$B$5:$CB$187,Main!CT$51,0)</f>
        <v/>
      </c>
      <c r="CU227" s="85" t="str">
        <f ca="1">VLOOKUP($E227,ETL_Price!$B$5:$CB$187,Main!CU$51,0)</f>
        <v/>
      </c>
      <c r="CV227" s="85" t="str">
        <f ca="1">VLOOKUP($E227,ETL_Price!$B$5:$CB$187,Main!CV$51,0)</f>
        <v/>
      </c>
      <c r="CW227" s="85" t="str">
        <f ca="1">VLOOKUP($E227,ETL_Price!$B$5:$CB$187,Main!CW$51,0)</f>
        <v/>
      </c>
      <c r="CX227" s="85" t="str">
        <f ca="1">VLOOKUP($E227,ETL_Price!$B$5:$CB$187,Main!CX$51,0)</f>
        <v/>
      </c>
      <c r="CY227" s="85" t="str">
        <f ca="1">VLOOKUP($E227,ETL_Price!$B$5:$CB$187,Main!CY$51,0)</f>
        <v/>
      </c>
      <c r="CZ227" s="85" t="str">
        <f ca="1">VLOOKUP($E227,ETL_Price!$B$5:$CB$187,Main!CZ$51,0)</f>
        <v/>
      </c>
      <c r="DA227" s="85" t="str">
        <f ca="1">VLOOKUP($E227,ETL_Price!$B$5:$CB$187,Main!DA$51,0)</f>
        <v/>
      </c>
      <c r="DB227" s="85" t="str">
        <f ca="1">VLOOKUP($E227,ETL_Price!$B$5:$CB$187,Main!DB$51,0)</f>
        <v/>
      </c>
      <c r="DC227" s="85" t="str">
        <f ca="1">VLOOKUP($E227,ETL_Price!$B$5:$CB$187,Main!DC$51,0)</f>
        <v/>
      </c>
      <c r="DD227" s="85" t="str">
        <f ca="1">VLOOKUP($E227,ETL_Price!$B$5:$CB$187,Main!DD$51,0)</f>
        <v/>
      </c>
      <c r="DE227" s="85" t="str">
        <f ca="1">VLOOKUP($E227,ETL_Price!$B$5:$CB$187,Main!DE$51,0)</f>
        <v/>
      </c>
      <c r="DF227" s="85" t="str">
        <f ca="1">VLOOKUP($E227,ETL_Price!$B$5:$CB$187,Main!DF$51,0)</f>
        <v/>
      </c>
      <c r="DG227" s="85" t="str">
        <f ca="1">VLOOKUP($E227,ETL_Price!$B$5:$CB$187,Main!DG$51,0)</f>
        <v/>
      </c>
      <c r="DH227" s="85" t="str">
        <f ca="1">VLOOKUP($E227,ETL_Price!$B$5:$CB$187,Main!DH$51,0)</f>
        <v/>
      </c>
      <c r="DI227" s="85" t="str">
        <f ca="1">VLOOKUP($E227,ETL_Price!$B$5:$CB$187,Main!DI$51,0)</f>
        <v/>
      </c>
      <c r="DJ227" s="85" t="str">
        <f ca="1">VLOOKUP($E227,ETL_Price!$B$5:$CB$187,Main!DJ$51,0)</f>
        <v/>
      </c>
      <c r="DK227" s="85" t="str">
        <f ca="1">VLOOKUP($E227,ETL_Price!$B$5:$CB$187,Main!DK$51,0)</f>
        <v/>
      </c>
      <c r="DL227" s="85" t="str">
        <f ca="1">VLOOKUP($E227,ETL_Price!$B$5:$CB$187,Main!DL$51,0)</f>
        <v/>
      </c>
      <c r="DM227" s="85" t="str">
        <f ca="1">VLOOKUP($E227,ETL_Price!$B$5:$CB$187,Main!DM$51,0)</f>
        <v/>
      </c>
      <c r="DN227" s="85" t="str">
        <f ca="1">VLOOKUP($E227,ETL_Price!$B$5:$CB$187,Main!DN$51,0)</f>
        <v/>
      </c>
      <c r="DO227" s="85" t="str">
        <f ca="1">VLOOKUP($E227,ETL_Price!$B$5:$CB$187,Main!DO$51,0)</f>
        <v/>
      </c>
      <c r="DP227" s="85" t="str">
        <f ca="1">VLOOKUP($E227,ETL_Price!$B$5:$CB$187,Main!DP$51,0)</f>
        <v/>
      </c>
      <c r="DQ227" s="85" t="str">
        <f ca="1">VLOOKUP($E227,ETL_Price!$B$5:$CB$187,Main!DQ$51,0)</f>
        <v/>
      </c>
      <c r="DR227" s="85" t="str">
        <f ca="1">VLOOKUP($E227,ETL_Price!$B$5:$CB$187,Main!DR$51,0)</f>
        <v/>
      </c>
      <c r="DS227" s="85" t="str">
        <f ca="1">VLOOKUP($E227,ETL_Price!$B$5:$CB$187,Main!DS$51,0)</f>
        <v/>
      </c>
      <c r="DT227" s="85" t="str">
        <f ca="1">VLOOKUP($E227,ETL_Price!$B$5:$CB$187,Main!DT$51,0)</f>
        <v/>
      </c>
      <c r="DU227" s="85" t="str">
        <f ca="1">VLOOKUP($E227,ETL_Price!$B$5:$CB$187,Main!DU$51,0)</f>
        <v/>
      </c>
      <c r="DV227" s="85" t="str">
        <f ca="1">VLOOKUP($E227,ETL_Price!$B$5:$CB$187,Main!DV$51,0)</f>
        <v/>
      </c>
      <c r="DW227" s="85" t="str">
        <f ca="1">VLOOKUP($E227,ETL_Price!$B$5:$CB$187,Main!DW$51,0)</f>
        <v/>
      </c>
      <c r="DX227" s="85" t="str">
        <f ca="1">VLOOKUP($E227,ETL_Price!$B$5:$CB$187,Main!DX$51,0)</f>
        <v/>
      </c>
      <c r="DY227" s="85" t="str">
        <f ca="1">VLOOKUP($E227,ETL_Price!$B$5:$CB$187,Main!DY$51,0)</f>
        <v/>
      </c>
      <c r="DZ227" s="85" t="str">
        <f ca="1">VLOOKUP($E227,ETL_Price!$B$5:$CB$187,Main!DZ$51,0)</f>
        <v/>
      </c>
      <c r="EA227" s="85" t="str">
        <f ca="1">VLOOKUP($E227,ETL_Price!$B$5:$CB$187,Main!EA$51,0)</f>
        <v/>
      </c>
      <c r="EB227" s="85" t="str">
        <f ca="1">VLOOKUP($E227,ETL_Price!$B$5:$CB$187,Main!EB$51,0)</f>
        <v/>
      </c>
      <c r="EC227" s="85" t="str">
        <f ca="1">VLOOKUP($E227,ETL_Price!$B$5:$CB$187,Main!EC$51,0)</f>
        <v/>
      </c>
      <c r="ED227" s="85" t="str">
        <f ca="1">VLOOKUP($E227,ETL_Price!$B$5:$CB$187,Main!ED$51,0)</f>
        <v/>
      </c>
      <c r="EE227" s="85" t="str">
        <f ca="1">VLOOKUP($E227,ETL_Price!$B$5:$CB$187,Main!EE$51,0)</f>
        <v/>
      </c>
      <c r="EF227" s="85" t="str">
        <f ca="1">VLOOKUP($E227,ETL_Price!$B$5:$CB$187,Main!EF$51,0)</f>
        <v/>
      </c>
      <c r="EG227" s="85" t="str">
        <f ca="1">VLOOKUP($E227,ETL_Price!$B$5:$CB$187,Main!EG$51,0)</f>
        <v/>
      </c>
      <c r="EH227" s="85" t="str">
        <f ca="1">VLOOKUP($E227,ETL_Price!$B$5:$CB$187,Main!EH$51,0)</f>
        <v/>
      </c>
      <c r="EI227" s="85" t="str">
        <f ca="1">VLOOKUP($E227,ETL_Price!$B$5:$CB$187,Main!EI$51,0)</f>
        <v/>
      </c>
      <c r="EJ227" s="85" t="str">
        <f ca="1">VLOOKUP($E227,ETL_Price!$B$5:$CB$187,Main!EJ$51,0)</f>
        <v/>
      </c>
      <c r="EK227" s="85" t="str">
        <f ca="1">VLOOKUP($E227,ETL_Price!$B$5:$CB$187,Main!EK$51,0)</f>
        <v/>
      </c>
    </row>
    <row r="228" spans="5:141">
      <c r="E228" s="119" t="str">
        <f>IF(ISNUMBER(Equities!$C180),Equities!B180,"")</f>
        <v/>
      </c>
      <c r="F228" s="120" t="str">
        <f ca="1">IF(ISNUMBER(OFFSET(INDIRECT($F$50),Main!$D228,1)),OFFSET(INDIRECT($F$50),Main!$D228,1)/100,"")</f>
        <v/>
      </c>
      <c r="G228" s="120" t="str">
        <f ca="1">IF(ISNUMBER(VLOOKUP($E228,ETL_Price!$B$5:$DV$187,G$50,0)),VLOOKUP($E228,ETL_Price!$B$5:$DV$187,G$50,0)/100,"")</f>
        <v/>
      </c>
      <c r="H228" s="120" t="str">
        <f ca="1">IF(ISNUMBER(VLOOKUP($E228,ETL_Price!$B$5:$DV$187,H$50,0)),VLOOKUP($E228,ETL_Price!$B$5:$DV$187,H$50,0)/100,"")</f>
        <v/>
      </c>
      <c r="I228" s="120" t="str">
        <f ca="1">IF(ISNUMBER(VLOOKUP($E228,ETL_Price!$B$5:$DV$187,I$50,0)),VLOOKUP($E228,ETL_Price!$B$5:$DV$187,I$50,0)/100,"")</f>
        <v/>
      </c>
      <c r="K228" s="85" t="str">
        <f ca="1">IF(ISNUMBER(CORREL(ETL_Rtn!$C179:$C238,ETL_Rtn!E179:E238)),CORREL(ETL_Rtn!$C179:$C238,ETL_Rtn!E179:E238),"")</f>
        <v/>
      </c>
      <c r="L228" s="85" t="str">
        <f ca="1">IF(ISNUMBER(CORREL(ETL_Rtn!$C179:$C238,ETL_Rtn!F179:F238)),CORREL(ETL_Rtn!$C179:$C238,ETL_Rtn!F179:F238),"")</f>
        <v/>
      </c>
      <c r="M228" s="85" t="str">
        <f ca="1">IF(ISNUMBER(CORREL(ETL_Rtn!$C179:$C238,ETL_Rtn!G179:G238)),CORREL(ETL_Rtn!$C179:$C238,ETL_Rtn!G179:G238),"")</f>
        <v/>
      </c>
      <c r="N228" s="85" t="str">
        <f ca="1">IF(ISNUMBER(CORREL(ETL_Rtn!$C179:$C238,ETL_Rtn!H179:H238)),CORREL(ETL_Rtn!$C179:$C238,ETL_Rtn!H179:H238),"")</f>
        <v/>
      </c>
      <c r="O228" s="85" t="str">
        <f ca="1">IF(ISNUMBER(CORREL(ETL_Rtn!$C179:$C238,ETL_Rtn!I179:I238)),CORREL(ETL_Rtn!$C179:$C238,ETL_Rtn!I179:I238),"")</f>
        <v/>
      </c>
      <c r="P228" s="85" t="str">
        <f ca="1">IF(ISNUMBER(CORREL(ETL_Rtn!$C179:$C238,ETL_Rtn!J179:J238)),CORREL(ETL_Rtn!$C179:$C238,ETL_Rtn!J179:J238),"")</f>
        <v/>
      </c>
      <c r="Q228" s="85" t="str">
        <f ca="1">IF(ISNUMBER(CORREL(ETL_Rtn!$C179:$C238,ETL_Rtn!K179:K238)),CORREL(ETL_Rtn!$C179:$C238,ETL_Rtn!K179:K238),"")</f>
        <v/>
      </c>
      <c r="R228" s="85" t="str">
        <f ca="1">IF(ISNUMBER(CORREL(ETL_Rtn!$C179:$C238,ETL_Rtn!L179:L238)),CORREL(ETL_Rtn!$C179:$C238,ETL_Rtn!L179:L238),"")</f>
        <v/>
      </c>
      <c r="S228" s="85" t="str">
        <f ca="1">IF(ISNUMBER(CORREL(ETL_Rtn!$C179:$C238,ETL_Rtn!M179:M238)),CORREL(ETL_Rtn!$C179:$C238,ETL_Rtn!M179:M238),"")</f>
        <v/>
      </c>
      <c r="T228" s="85" t="str">
        <f ca="1">IF(ISNUMBER(CORREL(ETL_Rtn!$C179:$C238,ETL_Rtn!N179:N238)),CORREL(ETL_Rtn!$C179:$C238,ETL_Rtn!N179:N238),"")</f>
        <v/>
      </c>
      <c r="U228" s="85" t="str">
        <f ca="1">IF(ISNUMBER(CORREL(ETL_Rtn!$C179:$C238,ETL_Rtn!O179:O238)),CORREL(ETL_Rtn!$C179:$C238,ETL_Rtn!O179:O238),"")</f>
        <v/>
      </c>
      <c r="V228" s="85" t="str">
        <f ca="1">IF(ISNUMBER(CORREL(ETL_Rtn!$C179:$C238,ETL_Rtn!P179:P238)),CORREL(ETL_Rtn!$C179:$C238,ETL_Rtn!P179:P238),"")</f>
        <v/>
      </c>
      <c r="W228" s="85" t="str">
        <f ca="1">IF(ISNUMBER(CORREL(ETL_Rtn!$C179:$C238,ETL_Rtn!Q179:Q238)),CORREL(ETL_Rtn!$C179:$C238,ETL_Rtn!Q179:Q238),"")</f>
        <v/>
      </c>
      <c r="X228" s="85" t="str">
        <f ca="1">IF(ISNUMBER(CORREL(ETL_Rtn!$C179:$C238,ETL_Rtn!R179:R238)),CORREL(ETL_Rtn!$C179:$C238,ETL_Rtn!R179:R238),"")</f>
        <v/>
      </c>
      <c r="Y228" s="85" t="str">
        <f ca="1">IF(ISNUMBER(CORREL(ETL_Rtn!$C179:$C238,ETL_Rtn!S179:S238)),CORREL(ETL_Rtn!$C179:$C238,ETL_Rtn!S179:S238),"")</f>
        <v/>
      </c>
      <c r="Z228" s="85" t="str">
        <f ca="1">IF(ISNUMBER(CORREL(ETL_Rtn!$C179:$C238,ETL_Rtn!T179:T238)),CORREL(ETL_Rtn!$C179:$C238,ETL_Rtn!T179:T238),"")</f>
        <v/>
      </c>
      <c r="AA228" s="85" t="str">
        <f ca="1">IF(ISNUMBER(CORREL(ETL_Rtn!$C179:$C238,ETL_Rtn!U179:U238)),CORREL(ETL_Rtn!$C179:$C238,ETL_Rtn!U179:U238),"")</f>
        <v/>
      </c>
      <c r="AB228" s="85" t="str">
        <f ca="1">IF(ISNUMBER(CORREL(ETL_Rtn!$C179:$C238,ETL_Rtn!V179:V238)),CORREL(ETL_Rtn!$C179:$C238,ETL_Rtn!V179:V238),"")</f>
        <v/>
      </c>
      <c r="AC228" s="85" t="str">
        <f ca="1">IF(ISNUMBER(CORREL(ETL_Rtn!$C179:$C238,ETL_Rtn!W179:W238)),CORREL(ETL_Rtn!$C179:$C238,ETL_Rtn!W179:W238),"")</f>
        <v/>
      </c>
      <c r="AD228" s="85" t="str">
        <f ca="1">IF(ISNUMBER(CORREL(ETL_Rtn!$C179:$C238,ETL_Rtn!X179:X238)),CORREL(ETL_Rtn!$C179:$C238,ETL_Rtn!X179:X238),"")</f>
        <v/>
      </c>
      <c r="AE228" s="85" t="str">
        <f ca="1">IF(ISNUMBER(CORREL(ETL_Rtn!$C179:$C238,ETL_Rtn!Y179:Y238)),CORREL(ETL_Rtn!$C179:$C238,ETL_Rtn!Y179:Y238),"")</f>
        <v/>
      </c>
      <c r="AF228" s="85" t="str">
        <f ca="1">IF(ISNUMBER(CORREL(ETL_Rtn!$C179:$C238,ETL_Rtn!Z179:Z238)),CORREL(ETL_Rtn!$C179:$C238,ETL_Rtn!Z179:Z238),"")</f>
        <v/>
      </c>
      <c r="AG228" s="85" t="str">
        <f ca="1">IF(ISNUMBER(CORREL(ETL_Rtn!$C179:$C238,ETL_Rtn!AA179:AA238)),CORREL(ETL_Rtn!$C179:$C238,ETL_Rtn!AA179:AA238),"")</f>
        <v/>
      </c>
      <c r="AH228" s="85" t="str">
        <f ca="1">IF(ISNUMBER(CORREL(ETL_Rtn!$C179:$C238,ETL_Rtn!AB179:AB238)),CORREL(ETL_Rtn!$C179:$C238,ETL_Rtn!AB179:AB238),"")</f>
        <v/>
      </c>
      <c r="AI228" s="85" t="str">
        <f ca="1">IF(ISNUMBER(CORREL(ETL_Rtn!$C179:$C238,ETL_Rtn!AC179:AC238)),CORREL(ETL_Rtn!$C179:$C238,ETL_Rtn!AC179:AC238),"")</f>
        <v/>
      </c>
      <c r="AJ228" s="85" t="str">
        <f ca="1">IF(ISNUMBER(CORREL(ETL_Rtn!$C179:$C238,ETL_Rtn!AD179:AD238)),CORREL(ETL_Rtn!$C179:$C238,ETL_Rtn!AD179:AD238),"")</f>
        <v/>
      </c>
      <c r="AK228" s="85" t="str">
        <f ca="1">IF(ISNUMBER(CORREL(ETL_Rtn!$C179:$C238,ETL_Rtn!AE179:AE238)),CORREL(ETL_Rtn!$C179:$C238,ETL_Rtn!AE179:AE238),"")</f>
        <v/>
      </c>
      <c r="AL228" s="85" t="str">
        <f ca="1">IF(ISNUMBER(CORREL(ETL_Rtn!$C179:$C238,ETL_Rtn!AF179:AF238)),CORREL(ETL_Rtn!$C179:$C238,ETL_Rtn!AF179:AF238),"")</f>
        <v/>
      </c>
      <c r="AM228" s="85" t="str">
        <f ca="1">IF(ISNUMBER(CORREL(ETL_Rtn!$C179:$C238,ETL_Rtn!AG179:AG238)),CORREL(ETL_Rtn!$C179:$C238,ETL_Rtn!AG179:AG238),"")</f>
        <v/>
      </c>
      <c r="AN228" s="85" t="str">
        <f ca="1">IF(ISNUMBER(CORREL(ETL_Rtn!$C179:$C238,ETL_Rtn!AH179:AH238)),CORREL(ETL_Rtn!$C179:$C238,ETL_Rtn!AH179:AH238),"")</f>
        <v/>
      </c>
      <c r="AO228" s="85" t="str">
        <f ca="1">IF(ISNUMBER(CORREL(ETL_Rtn!$C179:$C238,ETL_Rtn!AI179:AI238)),CORREL(ETL_Rtn!$C179:$C238,ETL_Rtn!AI179:AI238),"")</f>
        <v/>
      </c>
      <c r="AP228" s="85" t="str">
        <f ca="1">IF(ISNUMBER(CORREL(ETL_Rtn!$C179:$C238,ETL_Rtn!AJ179:AJ238)),CORREL(ETL_Rtn!$C179:$C238,ETL_Rtn!AJ179:AJ238),"")</f>
        <v/>
      </c>
      <c r="AQ228" s="85" t="str">
        <f ca="1">IF(ISNUMBER(CORREL(ETL_Rtn!$C179:$C238,ETL_Rtn!AK179:AK238)),CORREL(ETL_Rtn!$C179:$C238,ETL_Rtn!AK179:AK238),"")</f>
        <v/>
      </c>
      <c r="AR228" s="85" t="str">
        <f ca="1">IF(ISNUMBER(CORREL(ETL_Rtn!$C179:$C238,ETL_Rtn!AL179:AL238)),CORREL(ETL_Rtn!$C179:$C238,ETL_Rtn!AL179:AL238),"")</f>
        <v/>
      </c>
      <c r="AS228" s="85" t="str">
        <f ca="1">IF(ISNUMBER(CORREL(ETL_Rtn!$C179:$C238,ETL_Rtn!AM179:AM238)),CORREL(ETL_Rtn!$C179:$C238,ETL_Rtn!AM179:AM238),"")</f>
        <v/>
      </c>
      <c r="AT228" s="85" t="str">
        <f ca="1">IF(ISNUMBER(CORREL(ETL_Rtn!$C179:$C238,ETL_Rtn!AN179:AN238)),CORREL(ETL_Rtn!$C179:$C238,ETL_Rtn!AN179:AN238),"")</f>
        <v/>
      </c>
      <c r="AU228" s="85" t="str">
        <f ca="1">IF(ISNUMBER(CORREL(ETL_Rtn!$C179:$C238,ETL_Rtn!AO179:AO238)),CORREL(ETL_Rtn!$C179:$C238,ETL_Rtn!AO179:AO238),"")</f>
        <v/>
      </c>
      <c r="AV228" s="85" t="str">
        <f ca="1">IF(ISNUMBER(CORREL(ETL_Rtn!$C179:$C238,ETL_Rtn!AP179:AP238)),CORREL(ETL_Rtn!$C179:$C238,ETL_Rtn!AP179:AP238),"")</f>
        <v/>
      </c>
      <c r="AW228" s="85" t="str">
        <f ca="1">IF(ISNUMBER(CORREL(ETL_Rtn!$C179:$C238,ETL_Rtn!AQ179:AQ238)),CORREL(ETL_Rtn!$C179:$C238,ETL_Rtn!AQ179:AQ238),"")</f>
        <v/>
      </c>
      <c r="AX228" s="85" t="str">
        <f ca="1">IF(ISNUMBER(CORREL(ETL_Rtn!$C179:$C238,ETL_Rtn!AR179:AR238)),CORREL(ETL_Rtn!$C179:$C238,ETL_Rtn!AR179:AR238),"")</f>
        <v/>
      </c>
      <c r="AY228" s="85" t="str">
        <f ca="1">IF(ISNUMBER(CORREL(ETL_Rtn!$C179:$C238,ETL_Rtn!AS179:AS238)),CORREL(ETL_Rtn!$C179:$C238,ETL_Rtn!AS179:AS238),"")</f>
        <v/>
      </c>
      <c r="AZ228" s="85" t="str">
        <f ca="1">IF(ISNUMBER(CORREL(ETL_Rtn!$C179:$C238,ETL_Rtn!AT179:AT238)),CORREL(ETL_Rtn!$C179:$C238,ETL_Rtn!AT179:AT238),"")</f>
        <v/>
      </c>
      <c r="BA228" s="85" t="str">
        <f ca="1">IF(ISNUMBER(CORREL(ETL_Rtn!$C179:$C238,ETL_Rtn!AU179:AU238)),CORREL(ETL_Rtn!$C179:$C238,ETL_Rtn!AU179:AU238),"")</f>
        <v/>
      </c>
      <c r="BB228" s="85" t="str">
        <f ca="1">IF(ISNUMBER(CORREL(ETL_Rtn!$C179:$C238,ETL_Rtn!AV179:AV238)),CORREL(ETL_Rtn!$C179:$C238,ETL_Rtn!AV179:AV238),"")</f>
        <v/>
      </c>
      <c r="BC228" s="85" t="str">
        <f ca="1">IF(ISNUMBER(CORREL(ETL_Rtn!$C179:$C238,ETL_Rtn!AW179:AW238)),CORREL(ETL_Rtn!$C179:$C238,ETL_Rtn!AW179:AW238),"")</f>
        <v/>
      </c>
      <c r="BD228" s="85" t="str">
        <f ca="1">IF(ISNUMBER(CORREL(ETL_Rtn!$C179:$C238,ETL_Rtn!AX179:AX238)),CORREL(ETL_Rtn!$C179:$C238,ETL_Rtn!AX179:AX238),"")</f>
        <v/>
      </c>
      <c r="BE228" s="85" t="str">
        <f ca="1">IF(ISNUMBER(CORREL(ETL_Rtn!$C179:$C238,ETL_Rtn!AY179:AY238)),CORREL(ETL_Rtn!$C179:$C238,ETL_Rtn!AY179:AY238),"")</f>
        <v/>
      </c>
      <c r="BF228" s="85" t="str">
        <f ca="1">IF(ISNUMBER(CORREL(ETL_Rtn!$C179:$C238,ETL_Rtn!AZ179:AZ238)),CORREL(ETL_Rtn!$C179:$C238,ETL_Rtn!AZ179:AZ238),"")</f>
        <v/>
      </c>
      <c r="BG228" s="85" t="str">
        <f ca="1">IF(ISNUMBER(CORREL(ETL_Rtn!$C179:$C238,ETL_Rtn!BA179:BA238)),CORREL(ETL_Rtn!$C179:$C238,ETL_Rtn!BA179:BA238),"")</f>
        <v/>
      </c>
      <c r="BH228" s="85" t="str">
        <f ca="1">IF(ISNUMBER(CORREL(ETL_Rtn!$C179:$C238,ETL_Rtn!BB179:BB238)),CORREL(ETL_Rtn!$C179:$C238,ETL_Rtn!BB179:BB238),"")</f>
        <v/>
      </c>
      <c r="BI228" s="85" t="str">
        <f ca="1">IF(ISNUMBER(CORREL(ETL_Rtn!$C179:$C238,ETL_Rtn!BC179:BC238)),CORREL(ETL_Rtn!$C179:$C238,ETL_Rtn!BC179:BC238),"")</f>
        <v/>
      </c>
      <c r="BJ228" s="85" t="str">
        <f ca="1">IF(ISNUMBER(CORREL(ETL_Rtn!$C179:$C238,ETL_Rtn!BD179:BD238)),CORREL(ETL_Rtn!$C179:$C238,ETL_Rtn!BD179:BD238),"")</f>
        <v/>
      </c>
      <c r="BK228" s="85" t="str">
        <f ca="1">IF(ISNUMBER(CORREL(ETL_Rtn!$C179:$C238,ETL_Rtn!BE179:BE238)),CORREL(ETL_Rtn!$C179:$C238,ETL_Rtn!BE179:BE238),"")</f>
        <v/>
      </c>
      <c r="BL228" s="85" t="str">
        <f ca="1">IF(ISNUMBER(CORREL(ETL_Rtn!$C179:$C238,ETL_Rtn!BF179:BF238)),CORREL(ETL_Rtn!$C179:$C238,ETL_Rtn!BF179:BF238),"")</f>
        <v/>
      </c>
      <c r="BM228" s="85" t="str">
        <f ca="1">IF(ISNUMBER(CORREL(ETL_Rtn!$C179:$C238,ETL_Rtn!BG179:BG238)),CORREL(ETL_Rtn!$C179:$C238,ETL_Rtn!BG179:BG238),"")</f>
        <v/>
      </c>
      <c r="BN228" s="85" t="str">
        <f ca="1">IF(ISNUMBER(CORREL(ETL_Rtn!$C179:$C238,ETL_Rtn!BH179:BH238)),CORREL(ETL_Rtn!$C179:$C238,ETL_Rtn!BH179:BH238),"")</f>
        <v/>
      </c>
      <c r="BO228" s="85" t="str">
        <f ca="1">IF(ISNUMBER(CORREL(ETL_Rtn!$C179:$C238,ETL_Rtn!BI179:BI238)),CORREL(ETL_Rtn!$C179:$C238,ETL_Rtn!BI179:BI238),"")</f>
        <v/>
      </c>
      <c r="BP228" s="85" t="str">
        <f ca="1">IF(ISNUMBER(CORREL(ETL_Rtn!$C179:$C238,ETL_Rtn!BJ179:BJ238)),CORREL(ETL_Rtn!$C179:$C238,ETL_Rtn!BJ179:BJ238),"")</f>
        <v/>
      </c>
      <c r="BQ228" s="85" t="str">
        <f ca="1">IF(ISNUMBER(CORREL(ETL_Rtn!$C179:$C238,ETL_Rtn!BK179:BK238)),CORREL(ETL_Rtn!$C179:$C238,ETL_Rtn!BK179:BK238),"")</f>
        <v/>
      </c>
      <c r="BR228" s="85" t="str">
        <f ca="1">IF(ISNUMBER(CORREL(ETL_Rtn!$C179:$C238,ETL_Rtn!BL179:BL238)),CORREL(ETL_Rtn!$C179:$C238,ETL_Rtn!BL179:BL238),"")</f>
        <v/>
      </c>
      <c r="BS228" s="85" t="str">
        <f ca="1">IF(ISNUMBER(CORREL(ETL_Rtn!$C179:$C238,ETL_Rtn!BM179:BM238)),CORREL(ETL_Rtn!$C179:$C238,ETL_Rtn!BM179:BM238),"")</f>
        <v/>
      </c>
      <c r="BT228" s="85" t="str">
        <f ca="1">IF(ISNUMBER(CORREL(ETL_Rtn!$C179:$C238,ETL_Rtn!BN179:BN238)),CORREL(ETL_Rtn!$C179:$C238,ETL_Rtn!BN179:BN238),"")</f>
        <v/>
      </c>
      <c r="BU228" s="85" t="str">
        <f ca="1">IF(ISNUMBER(CORREL(ETL_Rtn!$C179:$C238,ETL_Rtn!BO179:BO238)),CORREL(ETL_Rtn!$C179:$C238,ETL_Rtn!BO179:BO238),"")</f>
        <v/>
      </c>
      <c r="BV228" s="85" t="str">
        <f ca="1">IF(ISNUMBER(CORREL(ETL_Rtn!$C179:$C238,ETL_Rtn!BP179:BP238)),CORREL(ETL_Rtn!$C179:$C238,ETL_Rtn!BP179:BP238),"")</f>
        <v/>
      </c>
      <c r="BW228" s="85" t="str">
        <f ca="1">IF(ISNUMBER(CORREL(ETL_Rtn!$C179:$C238,ETL_Rtn!BQ179:BQ238)),CORREL(ETL_Rtn!$C179:$C238,ETL_Rtn!BQ179:BQ238),"")</f>
        <v/>
      </c>
      <c r="BY228" s="85" t="str">
        <f ca="1">VLOOKUP($E228,ETL_Price!$B$5:$CB$187,Main!BY$51,0)</f>
        <v/>
      </c>
      <c r="BZ228" s="85" t="str">
        <f ca="1">VLOOKUP($E228,ETL_Price!$B$5:$CB$187,Main!BZ$51,0)</f>
        <v/>
      </c>
      <c r="CA228" s="85" t="str">
        <f ca="1">VLOOKUP($E228,ETL_Price!$B$5:$CB$187,Main!CA$51,0)</f>
        <v/>
      </c>
      <c r="CB228" s="85" t="str">
        <f ca="1">VLOOKUP($E228,ETL_Price!$B$5:$CB$187,Main!CB$51,0)</f>
        <v/>
      </c>
      <c r="CC228" s="85" t="str">
        <f ca="1">VLOOKUP($E228,ETL_Price!$B$5:$CB$187,Main!CC$51,0)</f>
        <v/>
      </c>
      <c r="CD228" s="85" t="str">
        <f ca="1">VLOOKUP($E228,ETL_Price!$B$5:$CB$187,Main!CD$51,0)</f>
        <v/>
      </c>
      <c r="CE228" s="85" t="str">
        <f ca="1">VLOOKUP($E228,ETL_Price!$B$5:$CB$187,Main!CE$51,0)</f>
        <v/>
      </c>
      <c r="CF228" s="85" t="str">
        <f ca="1">VLOOKUP($E228,ETL_Price!$B$5:$CB$187,Main!CF$51,0)</f>
        <v/>
      </c>
      <c r="CG228" s="85" t="str">
        <f ca="1">VLOOKUP($E228,ETL_Price!$B$5:$CB$187,Main!CG$51,0)</f>
        <v/>
      </c>
      <c r="CH228" s="85" t="str">
        <f ca="1">VLOOKUP($E228,ETL_Price!$B$5:$CB$187,Main!CH$51,0)</f>
        <v/>
      </c>
      <c r="CI228" s="85" t="str">
        <f ca="1">VLOOKUP($E228,ETL_Price!$B$5:$CB$187,Main!CI$51,0)</f>
        <v/>
      </c>
      <c r="CJ228" s="85" t="str">
        <f ca="1">VLOOKUP($E228,ETL_Price!$B$5:$CB$187,Main!CJ$51,0)</f>
        <v/>
      </c>
      <c r="CK228" s="85" t="str">
        <f ca="1">VLOOKUP($E228,ETL_Price!$B$5:$CB$187,Main!CK$51,0)</f>
        <v/>
      </c>
      <c r="CL228" s="85" t="str">
        <f ca="1">VLOOKUP($E228,ETL_Price!$B$5:$CB$187,Main!CL$51,0)</f>
        <v/>
      </c>
      <c r="CM228" s="85" t="str">
        <f ca="1">VLOOKUP($E228,ETL_Price!$B$5:$CB$187,Main!CM$51,0)</f>
        <v/>
      </c>
      <c r="CN228" s="85" t="str">
        <f ca="1">VLOOKUP($E228,ETL_Price!$B$5:$CB$187,Main!CN$51,0)</f>
        <v/>
      </c>
      <c r="CO228" s="85" t="str">
        <f ca="1">VLOOKUP($E228,ETL_Price!$B$5:$CB$187,Main!CO$51,0)</f>
        <v/>
      </c>
      <c r="CP228" s="85" t="str">
        <f ca="1">VLOOKUP($E228,ETL_Price!$B$5:$CB$187,Main!CP$51,0)</f>
        <v/>
      </c>
      <c r="CQ228" s="85" t="str">
        <f ca="1">VLOOKUP($E228,ETL_Price!$B$5:$CB$187,Main!CQ$51,0)</f>
        <v/>
      </c>
      <c r="CR228" s="85" t="str">
        <f ca="1">VLOOKUP($E228,ETL_Price!$B$5:$CB$187,Main!CR$51,0)</f>
        <v/>
      </c>
      <c r="CS228" s="85" t="str">
        <f ca="1">VLOOKUP($E228,ETL_Price!$B$5:$CB$187,Main!CS$51,0)</f>
        <v/>
      </c>
      <c r="CT228" s="85" t="str">
        <f ca="1">VLOOKUP($E228,ETL_Price!$B$5:$CB$187,Main!CT$51,0)</f>
        <v/>
      </c>
      <c r="CU228" s="85" t="str">
        <f ca="1">VLOOKUP($E228,ETL_Price!$B$5:$CB$187,Main!CU$51,0)</f>
        <v/>
      </c>
      <c r="CV228" s="85" t="str">
        <f ca="1">VLOOKUP($E228,ETL_Price!$B$5:$CB$187,Main!CV$51,0)</f>
        <v/>
      </c>
      <c r="CW228" s="85" t="str">
        <f ca="1">VLOOKUP($E228,ETL_Price!$B$5:$CB$187,Main!CW$51,0)</f>
        <v/>
      </c>
      <c r="CX228" s="85" t="str">
        <f ca="1">VLOOKUP($E228,ETL_Price!$B$5:$CB$187,Main!CX$51,0)</f>
        <v/>
      </c>
      <c r="CY228" s="85" t="str">
        <f ca="1">VLOOKUP($E228,ETL_Price!$B$5:$CB$187,Main!CY$51,0)</f>
        <v/>
      </c>
      <c r="CZ228" s="85" t="str">
        <f ca="1">VLOOKUP($E228,ETL_Price!$B$5:$CB$187,Main!CZ$51,0)</f>
        <v/>
      </c>
      <c r="DA228" s="85" t="str">
        <f ca="1">VLOOKUP($E228,ETL_Price!$B$5:$CB$187,Main!DA$51,0)</f>
        <v/>
      </c>
      <c r="DB228" s="85" t="str">
        <f ca="1">VLOOKUP($E228,ETL_Price!$B$5:$CB$187,Main!DB$51,0)</f>
        <v/>
      </c>
      <c r="DC228" s="85" t="str">
        <f ca="1">VLOOKUP($E228,ETL_Price!$B$5:$CB$187,Main!DC$51,0)</f>
        <v/>
      </c>
      <c r="DD228" s="85" t="str">
        <f ca="1">VLOOKUP($E228,ETL_Price!$B$5:$CB$187,Main!DD$51,0)</f>
        <v/>
      </c>
      <c r="DE228" s="85" t="str">
        <f ca="1">VLOOKUP($E228,ETL_Price!$B$5:$CB$187,Main!DE$51,0)</f>
        <v/>
      </c>
      <c r="DF228" s="85" t="str">
        <f ca="1">VLOOKUP($E228,ETL_Price!$B$5:$CB$187,Main!DF$51,0)</f>
        <v/>
      </c>
      <c r="DG228" s="85" t="str">
        <f ca="1">VLOOKUP($E228,ETL_Price!$B$5:$CB$187,Main!DG$51,0)</f>
        <v/>
      </c>
      <c r="DH228" s="85" t="str">
        <f ca="1">VLOOKUP($E228,ETL_Price!$B$5:$CB$187,Main!DH$51,0)</f>
        <v/>
      </c>
      <c r="DI228" s="85" t="str">
        <f ca="1">VLOOKUP($E228,ETL_Price!$B$5:$CB$187,Main!DI$51,0)</f>
        <v/>
      </c>
      <c r="DJ228" s="85" t="str">
        <f ca="1">VLOOKUP($E228,ETL_Price!$B$5:$CB$187,Main!DJ$51,0)</f>
        <v/>
      </c>
      <c r="DK228" s="85" t="str">
        <f ca="1">VLOOKUP($E228,ETL_Price!$B$5:$CB$187,Main!DK$51,0)</f>
        <v/>
      </c>
      <c r="DL228" s="85" t="str">
        <f ca="1">VLOOKUP($E228,ETL_Price!$B$5:$CB$187,Main!DL$51,0)</f>
        <v/>
      </c>
      <c r="DM228" s="85" t="str">
        <f ca="1">VLOOKUP($E228,ETL_Price!$B$5:$CB$187,Main!DM$51,0)</f>
        <v/>
      </c>
      <c r="DN228" s="85" t="str">
        <f ca="1">VLOOKUP($E228,ETL_Price!$B$5:$CB$187,Main!DN$51,0)</f>
        <v/>
      </c>
      <c r="DO228" s="85" t="str">
        <f ca="1">VLOOKUP($E228,ETL_Price!$B$5:$CB$187,Main!DO$51,0)</f>
        <v/>
      </c>
      <c r="DP228" s="85" t="str">
        <f ca="1">VLOOKUP($E228,ETL_Price!$B$5:$CB$187,Main!DP$51,0)</f>
        <v/>
      </c>
      <c r="DQ228" s="85" t="str">
        <f ca="1">VLOOKUP($E228,ETL_Price!$B$5:$CB$187,Main!DQ$51,0)</f>
        <v/>
      </c>
      <c r="DR228" s="85" t="str">
        <f ca="1">VLOOKUP($E228,ETL_Price!$B$5:$CB$187,Main!DR$51,0)</f>
        <v/>
      </c>
      <c r="DS228" s="85" t="str">
        <f ca="1">VLOOKUP($E228,ETL_Price!$B$5:$CB$187,Main!DS$51,0)</f>
        <v/>
      </c>
      <c r="DT228" s="85" t="str">
        <f ca="1">VLOOKUP($E228,ETL_Price!$B$5:$CB$187,Main!DT$51,0)</f>
        <v/>
      </c>
      <c r="DU228" s="85" t="str">
        <f ca="1">VLOOKUP($E228,ETL_Price!$B$5:$CB$187,Main!DU$51,0)</f>
        <v/>
      </c>
      <c r="DV228" s="85" t="str">
        <f ca="1">VLOOKUP($E228,ETL_Price!$B$5:$CB$187,Main!DV$51,0)</f>
        <v/>
      </c>
      <c r="DW228" s="85" t="str">
        <f ca="1">VLOOKUP($E228,ETL_Price!$B$5:$CB$187,Main!DW$51,0)</f>
        <v/>
      </c>
      <c r="DX228" s="85" t="str">
        <f ca="1">VLOOKUP($E228,ETL_Price!$B$5:$CB$187,Main!DX$51,0)</f>
        <v/>
      </c>
      <c r="DY228" s="85" t="str">
        <f ca="1">VLOOKUP($E228,ETL_Price!$B$5:$CB$187,Main!DY$51,0)</f>
        <v/>
      </c>
      <c r="DZ228" s="85" t="str">
        <f ca="1">VLOOKUP($E228,ETL_Price!$B$5:$CB$187,Main!DZ$51,0)</f>
        <v/>
      </c>
      <c r="EA228" s="85" t="str">
        <f ca="1">VLOOKUP($E228,ETL_Price!$B$5:$CB$187,Main!EA$51,0)</f>
        <v/>
      </c>
      <c r="EB228" s="85" t="str">
        <f ca="1">VLOOKUP($E228,ETL_Price!$B$5:$CB$187,Main!EB$51,0)</f>
        <v/>
      </c>
      <c r="EC228" s="85" t="str">
        <f ca="1">VLOOKUP($E228,ETL_Price!$B$5:$CB$187,Main!EC$51,0)</f>
        <v/>
      </c>
      <c r="ED228" s="85" t="str">
        <f ca="1">VLOOKUP($E228,ETL_Price!$B$5:$CB$187,Main!ED$51,0)</f>
        <v/>
      </c>
      <c r="EE228" s="85" t="str">
        <f ca="1">VLOOKUP($E228,ETL_Price!$B$5:$CB$187,Main!EE$51,0)</f>
        <v/>
      </c>
      <c r="EF228" s="85" t="str">
        <f ca="1">VLOOKUP($E228,ETL_Price!$B$5:$CB$187,Main!EF$51,0)</f>
        <v/>
      </c>
      <c r="EG228" s="85" t="str">
        <f ca="1">VLOOKUP($E228,ETL_Price!$B$5:$CB$187,Main!EG$51,0)</f>
        <v/>
      </c>
      <c r="EH228" s="85" t="str">
        <f ca="1">VLOOKUP($E228,ETL_Price!$B$5:$CB$187,Main!EH$51,0)</f>
        <v/>
      </c>
      <c r="EI228" s="85" t="str">
        <f ca="1">VLOOKUP($E228,ETL_Price!$B$5:$CB$187,Main!EI$51,0)</f>
        <v/>
      </c>
      <c r="EJ228" s="85" t="str">
        <f ca="1">VLOOKUP($E228,ETL_Price!$B$5:$CB$187,Main!EJ$51,0)</f>
        <v/>
      </c>
      <c r="EK228" s="85" t="str">
        <f ca="1">VLOOKUP($E228,ETL_Price!$B$5:$CB$187,Main!EK$51,0)</f>
        <v/>
      </c>
    </row>
    <row r="229" spans="5:141">
      <c r="E229" s="119" t="str">
        <f>IF(ISNUMBER(Equities!$C181),Equities!B181,"")</f>
        <v/>
      </c>
      <c r="F229" s="120" t="str">
        <f ca="1">IF(ISNUMBER(OFFSET(INDIRECT($F$50),Main!$D229,1)),OFFSET(INDIRECT($F$50),Main!$D229,1)/100,"")</f>
        <v/>
      </c>
      <c r="G229" s="120" t="str">
        <f ca="1">IF(ISNUMBER(VLOOKUP($E229,ETL_Price!$B$5:$DV$187,G$50,0)),VLOOKUP($E229,ETL_Price!$B$5:$DV$187,G$50,0)/100,"")</f>
        <v/>
      </c>
      <c r="H229" s="120" t="str">
        <f ca="1">IF(ISNUMBER(VLOOKUP($E229,ETL_Price!$B$5:$DV$187,H$50,0)),VLOOKUP($E229,ETL_Price!$B$5:$DV$187,H$50,0)/100,"")</f>
        <v/>
      </c>
      <c r="I229" s="120" t="str">
        <f ca="1">IF(ISNUMBER(VLOOKUP($E229,ETL_Price!$B$5:$DV$187,I$50,0)),VLOOKUP($E229,ETL_Price!$B$5:$DV$187,I$50,0)/100,"")</f>
        <v/>
      </c>
      <c r="K229" s="85" t="str">
        <f ca="1">IF(ISNUMBER(CORREL(ETL_Rtn!$C180:$C239,ETL_Rtn!E180:E239)),CORREL(ETL_Rtn!$C180:$C239,ETL_Rtn!E180:E239),"")</f>
        <v/>
      </c>
      <c r="L229" s="85" t="str">
        <f ca="1">IF(ISNUMBER(CORREL(ETL_Rtn!$C180:$C239,ETL_Rtn!F180:F239)),CORREL(ETL_Rtn!$C180:$C239,ETL_Rtn!F180:F239),"")</f>
        <v/>
      </c>
      <c r="M229" s="85" t="str">
        <f ca="1">IF(ISNUMBER(CORREL(ETL_Rtn!$C180:$C239,ETL_Rtn!G180:G239)),CORREL(ETL_Rtn!$C180:$C239,ETL_Rtn!G180:G239),"")</f>
        <v/>
      </c>
      <c r="N229" s="85" t="str">
        <f ca="1">IF(ISNUMBER(CORREL(ETL_Rtn!$C180:$C239,ETL_Rtn!H180:H239)),CORREL(ETL_Rtn!$C180:$C239,ETL_Rtn!H180:H239),"")</f>
        <v/>
      </c>
      <c r="O229" s="85" t="str">
        <f ca="1">IF(ISNUMBER(CORREL(ETL_Rtn!$C180:$C239,ETL_Rtn!I180:I239)),CORREL(ETL_Rtn!$C180:$C239,ETL_Rtn!I180:I239),"")</f>
        <v/>
      </c>
      <c r="P229" s="85" t="str">
        <f ca="1">IF(ISNUMBER(CORREL(ETL_Rtn!$C180:$C239,ETL_Rtn!J180:J239)),CORREL(ETL_Rtn!$C180:$C239,ETL_Rtn!J180:J239),"")</f>
        <v/>
      </c>
      <c r="Q229" s="85" t="str">
        <f ca="1">IF(ISNUMBER(CORREL(ETL_Rtn!$C180:$C239,ETL_Rtn!K180:K239)),CORREL(ETL_Rtn!$C180:$C239,ETL_Rtn!K180:K239),"")</f>
        <v/>
      </c>
      <c r="R229" s="85" t="str">
        <f ca="1">IF(ISNUMBER(CORREL(ETL_Rtn!$C180:$C239,ETL_Rtn!L180:L239)),CORREL(ETL_Rtn!$C180:$C239,ETL_Rtn!L180:L239),"")</f>
        <v/>
      </c>
      <c r="S229" s="85" t="str">
        <f ca="1">IF(ISNUMBER(CORREL(ETL_Rtn!$C180:$C239,ETL_Rtn!M180:M239)),CORREL(ETL_Rtn!$C180:$C239,ETL_Rtn!M180:M239),"")</f>
        <v/>
      </c>
      <c r="T229" s="85" t="str">
        <f ca="1">IF(ISNUMBER(CORREL(ETL_Rtn!$C180:$C239,ETL_Rtn!N180:N239)),CORREL(ETL_Rtn!$C180:$C239,ETL_Rtn!N180:N239),"")</f>
        <v/>
      </c>
      <c r="U229" s="85" t="str">
        <f ca="1">IF(ISNUMBER(CORREL(ETL_Rtn!$C180:$C239,ETL_Rtn!O180:O239)),CORREL(ETL_Rtn!$C180:$C239,ETL_Rtn!O180:O239),"")</f>
        <v/>
      </c>
      <c r="V229" s="85" t="str">
        <f ca="1">IF(ISNUMBER(CORREL(ETL_Rtn!$C180:$C239,ETL_Rtn!P180:P239)),CORREL(ETL_Rtn!$C180:$C239,ETL_Rtn!P180:P239),"")</f>
        <v/>
      </c>
      <c r="W229" s="85" t="str">
        <f ca="1">IF(ISNUMBER(CORREL(ETL_Rtn!$C180:$C239,ETL_Rtn!Q180:Q239)),CORREL(ETL_Rtn!$C180:$C239,ETL_Rtn!Q180:Q239),"")</f>
        <v/>
      </c>
      <c r="X229" s="85" t="str">
        <f ca="1">IF(ISNUMBER(CORREL(ETL_Rtn!$C180:$C239,ETL_Rtn!R180:R239)),CORREL(ETL_Rtn!$C180:$C239,ETL_Rtn!R180:R239),"")</f>
        <v/>
      </c>
      <c r="Y229" s="85" t="str">
        <f ca="1">IF(ISNUMBER(CORREL(ETL_Rtn!$C180:$C239,ETL_Rtn!S180:S239)),CORREL(ETL_Rtn!$C180:$C239,ETL_Rtn!S180:S239),"")</f>
        <v/>
      </c>
      <c r="Z229" s="85" t="str">
        <f ca="1">IF(ISNUMBER(CORREL(ETL_Rtn!$C180:$C239,ETL_Rtn!T180:T239)),CORREL(ETL_Rtn!$C180:$C239,ETL_Rtn!T180:T239),"")</f>
        <v/>
      </c>
      <c r="AA229" s="85" t="str">
        <f ca="1">IF(ISNUMBER(CORREL(ETL_Rtn!$C180:$C239,ETL_Rtn!U180:U239)),CORREL(ETL_Rtn!$C180:$C239,ETL_Rtn!U180:U239),"")</f>
        <v/>
      </c>
      <c r="AB229" s="85" t="str">
        <f ca="1">IF(ISNUMBER(CORREL(ETL_Rtn!$C180:$C239,ETL_Rtn!V180:V239)),CORREL(ETL_Rtn!$C180:$C239,ETL_Rtn!V180:V239),"")</f>
        <v/>
      </c>
      <c r="AC229" s="85" t="str">
        <f ca="1">IF(ISNUMBER(CORREL(ETL_Rtn!$C180:$C239,ETL_Rtn!W180:W239)),CORREL(ETL_Rtn!$C180:$C239,ETL_Rtn!W180:W239),"")</f>
        <v/>
      </c>
      <c r="AD229" s="85" t="str">
        <f ca="1">IF(ISNUMBER(CORREL(ETL_Rtn!$C180:$C239,ETL_Rtn!X180:X239)),CORREL(ETL_Rtn!$C180:$C239,ETL_Rtn!X180:X239),"")</f>
        <v/>
      </c>
      <c r="AE229" s="85" t="str">
        <f ca="1">IF(ISNUMBER(CORREL(ETL_Rtn!$C180:$C239,ETL_Rtn!Y180:Y239)),CORREL(ETL_Rtn!$C180:$C239,ETL_Rtn!Y180:Y239),"")</f>
        <v/>
      </c>
      <c r="AF229" s="85" t="str">
        <f ca="1">IF(ISNUMBER(CORREL(ETL_Rtn!$C180:$C239,ETL_Rtn!Z180:Z239)),CORREL(ETL_Rtn!$C180:$C239,ETL_Rtn!Z180:Z239),"")</f>
        <v/>
      </c>
      <c r="AG229" s="85" t="str">
        <f ca="1">IF(ISNUMBER(CORREL(ETL_Rtn!$C180:$C239,ETL_Rtn!AA180:AA239)),CORREL(ETL_Rtn!$C180:$C239,ETL_Rtn!AA180:AA239),"")</f>
        <v/>
      </c>
      <c r="AH229" s="85" t="str">
        <f ca="1">IF(ISNUMBER(CORREL(ETL_Rtn!$C180:$C239,ETL_Rtn!AB180:AB239)),CORREL(ETL_Rtn!$C180:$C239,ETL_Rtn!AB180:AB239),"")</f>
        <v/>
      </c>
      <c r="AI229" s="85" t="str">
        <f ca="1">IF(ISNUMBER(CORREL(ETL_Rtn!$C180:$C239,ETL_Rtn!AC180:AC239)),CORREL(ETL_Rtn!$C180:$C239,ETL_Rtn!AC180:AC239),"")</f>
        <v/>
      </c>
      <c r="AJ229" s="85" t="str">
        <f ca="1">IF(ISNUMBER(CORREL(ETL_Rtn!$C180:$C239,ETL_Rtn!AD180:AD239)),CORREL(ETL_Rtn!$C180:$C239,ETL_Rtn!AD180:AD239),"")</f>
        <v/>
      </c>
      <c r="AK229" s="85" t="str">
        <f ca="1">IF(ISNUMBER(CORREL(ETL_Rtn!$C180:$C239,ETL_Rtn!AE180:AE239)),CORREL(ETL_Rtn!$C180:$C239,ETL_Rtn!AE180:AE239),"")</f>
        <v/>
      </c>
      <c r="AL229" s="85" t="str">
        <f ca="1">IF(ISNUMBER(CORREL(ETL_Rtn!$C180:$C239,ETL_Rtn!AF180:AF239)),CORREL(ETL_Rtn!$C180:$C239,ETL_Rtn!AF180:AF239),"")</f>
        <v/>
      </c>
      <c r="AM229" s="85" t="str">
        <f ca="1">IF(ISNUMBER(CORREL(ETL_Rtn!$C180:$C239,ETL_Rtn!AG180:AG239)),CORREL(ETL_Rtn!$C180:$C239,ETL_Rtn!AG180:AG239),"")</f>
        <v/>
      </c>
      <c r="AN229" s="85" t="str">
        <f ca="1">IF(ISNUMBER(CORREL(ETL_Rtn!$C180:$C239,ETL_Rtn!AH180:AH239)),CORREL(ETL_Rtn!$C180:$C239,ETL_Rtn!AH180:AH239),"")</f>
        <v/>
      </c>
      <c r="AO229" s="85" t="str">
        <f ca="1">IF(ISNUMBER(CORREL(ETL_Rtn!$C180:$C239,ETL_Rtn!AI180:AI239)),CORREL(ETL_Rtn!$C180:$C239,ETL_Rtn!AI180:AI239),"")</f>
        <v/>
      </c>
      <c r="AP229" s="85" t="str">
        <f ca="1">IF(ISNUMBER(CORREL(ETL_Rtn!$C180:$C239,ETL_Rtn!AJ180:AJ239)),CORREL(ETL_Rtn!$C180:$C239,ETL_Rtn!AJ180:AJ239),"")</f>
        <v/>
      </c>
      <c r="AQ229" s="85" t="str">
        <f ca="1">IF(ISNUMBER(CORREL(ETL_Rtn!$C180:$C239,ETL_Rtn!AK180:AK239)),CORREL(ETL_Rtn!$C180:$C239,ETL_Rtn!AK180:AK239),"")</f>
        <v/>
      </c>
      <c r="AR229" s="85" t="str">
        <f ca="1">IF(ISNUMBER(CORREL(ETL_Rtn!$C180:$C239,ETL_Rtn!AL180:AL239)),CORREL(ETL_Rtn!$C180:$C239,ETL_Rtn!AL180:AL239),"")</f>
        <v/>
      </c>
      <c r="AS229" s="85" t="str">
        <f ca="1">IF(ISNUMBER(CORREL(ETL_Rtn!$C180:$C239,ETL_Rtn!AM180:AM239)),CORREL(ETL_Rtn!$C180:$C239,ETL_Rtn!AM180:AM239),"")</f>
        <v/>
      </c>
      <c r="AT229" s="85" t="str">
        <f ca="1">IF(ISNUMBER(CORREL(ETL_Rtn!$C180:$C239,ETL_Rtn!AN180:AN239)),CORREL(ETL_Rtn!$C180:$C239,ETL_Rtn!AN180:AN239),"")</f>
        <v/>
      </c>
      <c r="AU229" s="85" t="str">
        <f ca="1">IF(ISNUMBER(CORREL(ETL_Rtn!$C180:$C239,ETL_Rtn!AO180:AO239)),CORREL(ETL_Rtn!$C180:$C239,ETL_Rtn!AO180:AO239),"")</f>
        <v/>
      </c>
      <c r="AV229" s="85" t="str">
        <f ca="1">IF(ISNUMBER(CORREL(ETL_Rtn!$C180:$C239,ETL_Rtn!AP180:AP239)),CORREL(ETL_Rtn!$C180:$C239,ETL_Rtn!AP180:AP239),"")</f>
        <v/>
      </c>
      <c r="AW229" s="85" t="str">
        <f ca="1">IF(ISNUMBER(CORREL(ETL_Rtn!$C180:$C239,ETL_Rtn!AQ180:AQ239)),CORREL(ETL_Rtn!$C180:$C239,ETL_Rtn!AQ180:AQ239),"")</f>
        <v/>
      </c>
      <c r="AX229" s="85" t="str">
        <f ca="1">IF(ISNUMBER(CORREL(ETL_Rtn!$C180:$C239,ETL_Rtn!AR180:AR239)),CORREL(ETL_Rtn!$C180:$C239,ETL_Rtn!AR180:AR239),"")</f>
        <v/>
      </c>
      <c r="AY229" s="85" t="str">
        <f ca="1">IF(ISNUMBER(CORREL(ETL_Rtn!$C180:$C239,ETL_Rtn!AS180:AS239)),CORREL(ETL_Rtn!$C180:$C239,ETL_Rtn!AS180:AS239),"")</f>
        <v/>
      </c>
      <c r="AZ229" s="85" t="str">
        <f ca="1">IF(ISNUMBER(CORREL(ETL_Rtn!$C180:$C239,ETL_Rtn!AT180:AT239)),CORREL(ETL_Rtn!$C180:$C239,ETL_Rtn!AT180:AT239),"")</f>
        <v/>
      </c>
      <c r="BA229" s="85" t="str">
        <f ca="1">IF(ISNUMBER(CORREL(ETL_Rtn!$C180:$C239,ETL_Rtn!AU180:AU239)),CORREL(ETL_Rtn!$C180:$C239,ETL_Rtn!AU180:AU239),"")</f>
        <v/>
      </c>
      <c r="BB229" s="85" t="str">
        <f ca="1">IF(ISNUMBER(CORREL(ETL_Rtn!$C180:$C239,ETL_Rtn!AV180:AV239)),CORREL(ETL_Rtn!$C180:$C239,ETL_Rtn!AV180:AV239),"")</f>
        <v/>
      </c>
      <c r="BC229" s="85" t="str">
        <f ca="1">IF(ISNUMBER(CORREL(ETL_Rtn!$C180:$C239,ETL_Rtn!AW180:AW239)),CORREL(ETL_Rtn!$C180:$C239,ETL_Rtn!AW180:AW239),"")</f>
        <v/>
      </c>
      <c r="BD229" s="85" t="str">
        <f ca="1">IF(ISNUMBER(CORREL(ETL_Rtn!$C180:$C239,ETL_Rtn!AX180:AX239)),CORREL(ETL_Rtn!$C180:$C239,ETL_Rtn!AX180:AX239),"")</f>
        <v/>
      </c>
      <c r="BE229" s="85" t="str">
        <f ca="1">IF(ISNUMBER(CORREL(ETL_Rtn!$C180:$C239,ETL_Rtn!AY180:AY239)),CORREL(ETL_Rtn!$C180:$C239,ETL_Rtn!AY180:AY239),"")</f>
        <v/>
      </c>
      <c r="BF229" s="85" t="str">
        <f ca="1">IF(ISNUMBER(CORREL(ETL_Rtn!$C180:$C239,ETL_Rtn!AZ180:AZ239)),CORREL(ETL_Rtn!$C180:$C239,ETL_Rtn!AZ180:AZ239),"")</f>
        <v/>
      </c>
      <c r="BG229" s="85" t="str">
        <f ca="1">IF(ISNUMBER(CORREL(ETL_Rtn!$C180:$C239,ETL_Rtn!BA180:BA239)),CORREL(ETL_Rtn!$C180:$C239,ETL_Rtn!BA180:BA239),"")</f>
        <v/>
      </c>
      <c r="BH229" s="85" t="str">
        <f ca="1">IF(ISNUMBER(CORREL(ETL_Rtn!$C180:$C239,ETL_Rtn!BB180:BB239)),CORREL(ETL_Rtn!$C180:$C239,ETL_Rtn!BB180:BB239),"")</f>
        <v/>
      </c>
      <c r="BI229" s="85" t="str">
        <f ca="1">IF(ISNUMBER(CORREL(ETL_Rtn!$C180:$C239,ETL_Rtn!BC180:BC239)),CORREL(ETL_Rtn!$C180:$C239,ETL_Rtn!BC180:BC239),"")</f>
        <v/>
      </c>
      <c r="BJ229" s="85" t="str">
        <f ca="1">IF(ISNUMBER(CORREL(ETL_Rtn!$C180:$C239,ETL_Rtn!BD180:BD239)),CORREL(ETL_Rtn!$C180:$C239,ETL_Rtn!BD180:BD239),"")</f>
        <v/>
      </c>
      <c r="BK229" s="85" t="str">
        <f ca="1">IF(ISNUMBER(CORREL(ETL_Rtn!$C180:$C239,ETL_Rtn!BE180:BE239)),CORREL(ETL_Rtn!$C180:$C239,ETL_Rtn!BE180:BE239),"")</f>
        <v/>
      </c>
      <c r="BL229" s="85" t="str">
        <f ca="1">IF(ISNUMBER(CORREL(ETL_Rtn!$C180:$C239,ETL_Rtn!BF180:BF239)),CORREL(ETL_Rtn!$C180:$C239,ETL_Rtn!BF180:BF239),"")</f>
        <v/>
      </c>
      <c r="BM229" s="85" t="str">
        <f ca="1">IF(ISNUMBER(CORREL(ETL_Rtn!$C180:$C239,ETL_Rtn!BG180:BG239)),CORREL(ETL_Rtn!$C180:$C239,ETL_Rtn!BG180:BG239),"")</f>
        <v/>
      </c>
      <c r="BN229" s="85" t="str">
        <f ca="1">IF(ISNUMBER(CORREL(ETL_Rtn!$C180:$C239,ETL_Rtn!BH180:BH239)),CORREL(ETL_Rtn!$C180:$C239,ETL_Rtn!BH180:BH239),"")</f>
        <v/>
      </c>
      <c r="BO229" s="85" t="str">
        <f ca="1">IF(ISNUMBER(CORREL(ETL_Rtn!$C180:$C239,ETL_Rtn!BI180:BI239)),CORREL(ETL_Rtn!$C180:$C239,ETL_Rtn!BI180:BI239),"")</f>
        <v/>
      </c>
      <c r="BP229" s="85" t="str">
        <f ca="1">IF(ISNUMBER(CORREL(ETL_Rtn!$C180:$C239,ETL_Rtn!BJ180:BJ239)),CORREL(ETL_Rtn!$C180:$C239,ETL_Rtn!BJ180:BJ239),"")</f>
        <v/>
      </c>
      <c r="BQ229" s="85" t="str">
        <f ca="1">IF(ISNUMBER(CORREL(ETL_Rtn!$C180:$C239,ETL_Rtn!BK180:BK239)),CORREL(ETL_Rtn!$C180:$C239,ETL_Rtn!BK180:BK239),"")</f>
        <v/>
      </c>
      <c r="BR229" s="85" t="str">
        <f ca="1">IF(ISNUMBER(CORREL(ETL_Rtn!$C180:$C239,ETL_Rtn!BL180:BL239)),CORREL(ETL_Rtn!$C180:$C239,ETL_Rtn!BL180:BL239),"")</f>
        <v/>
      </c>
      <c r="BS229" s="85" t="str">
        <f ca="1">IF(ISNUMBER(CORREL(ETL_Rtn!$C180:$C239,ETL_Rtn!BM180:BM239)),CORREL(ETL_Rtn!$C180:$C239,ETL_Rtn!BM180:BM239),"")</f>
        <v/>
      </c>
      <c r="BT229" s="85" t="str">
        <f ca="1">IF(ISNUMBER(CORREL(ETL_Rtn!$C180:$C239,ETL_Rtn!BN180:BN239)),CORREL(ETL_Rtn!$C180:$C239,ETL_Rtn!BN180:BN239),"")</f>
        <v/>
      </c>
      <c r="BU229" s="85" t="str">
        <f ca="1">IF(ISNUMBER(CORREL(ETL_Rtn!$C180:$C239,ETL_Rtn!BO180:BO239)),CORREL(ETL_Rtn!$C180:$C239,ETL_Rtn!BO180:BO239),"")</f>
        <v/>
      </c>
      <c r="BV229" s="85" t="str">
        <f ca="1">IF(ISNUMBER(CORREL(ETL_Rtn!$C180:$C239,ETL_Rtn!BP180:BP239)),CORREL(ETL_Rtn!$C180:$C239,ETL_Rtn!BP180:BP239),"")</f>
        <v/>
      </c>
      <c r="BW229" s="85" t="str">
        <f ca="1">IF(ISNUMBER(CORREL(ETL_Rtn!$C180:$C239,ETL_Rtn!BQ180:BQ239)),CORREL(ETL_Rtn!$C180:$C239,ETL_Rtn!BQ180:BQ239),"")</f>
        <v/>
      </c>
      <c r="BY229" s="85" t="str">
        <f ca="1">VLOOKUP($E229,ETL_Price!$B$5:$CB$187,Main!BY$51,0)</f>
        <v/>
      </c>
      <c r="BZ229" s="85" t="str">
        <f ca="1">VLOOKUP($E229,ETL_Price!$B$5:$CB$187,Main!BZ$51,0)</f>
        <v/>
      </c>
      <c r="CA229" s="85" t="str">
        <f ca="1">VLOOKUP($E229,ETL_Price!$B$5:$CB$187,Main!CA$51,0)</f>
        <v/>
      </c>
      <c r="CB229" s="85" t="str">
        <f ca="1">VLOOKUP($E229,ETL_Price!$B$5:$CB$187,Main!CB$51,0)</f>
        <v/>
      </c>
      <c r="CC229" s="85" t="str">
        <f ca="1">VLOOKUP($E229,ETL_Price!$B$5:$CB$187,Main!CC$51,0)</f>
        <v/>
      </c>
      <c r="CD229" s="85" t="str">
        <f ca="1">VLOOKUP($E229,ETL_Price!$B$5:$CB$187,Main!CD$51,0)</f>
        <v/>
      </c>
      <c r="CE229" s="85" t="str">
        <f ca="1">VLOOKUP($E229,ETL_Price!$B$5:$CB$187,Main!CE$51,0)</f>
        <v/>
      </c>
      <c r="CF229" s="85" t="str">
        <f ca="1">VLOOKUP($E229,ETL_Price!$B$5:$CB$187,Main!CF$51,0)</f>
        <v/>
      </c>
      <c r="CG229" s="85" t="str">
        <f ca="1">VLOOKUP($E229,ETL_Price!$B$5:$CB$187,Main!CG$51,0)</f>
        <v/>
      </c>
      <c r="CH229" s="85" t="str">
        <f ca="1">VLOOKUP($E229,ETL_Price!$B$5:$CB$187,Main!CH$51,0)</f>
        <v/>
      </c>
      <c r="CI229" s="85" t="str">
        <f ca="1">VLOOKUP($E229,ETL_Price!$B$5:$CB$187,Main!CI$51,0)</f>
        <v/>
      </c>
      <c r="CJ229" s="85" t="str">
        <f ca="1">VLOOKUP($E229,ETL_Price!$B$5:$CB$187,Main!CJ$51,0)</f>
        <v/>
      </c>
      <c r="CK229" s="85" t="str">
        <f ca="1">VLOOKUP($E229,ETL_Price!$B$5:$CB$187,Main!CK$51,0)</f>
        <v/>
      </c>
      <c r="CL229" s="85" t="str">
        <f ca="1">VLOOKUP($E229,ETL_Price!$B$5:$CB$187,Main!CL$51,0)</f>
        <v/>
      </c>
      <c r="CM229" s="85" t="str">
        <f ca="1">VLOOKUP($E229,ETL_Price!$B$5:$CB$187,Main!CM$51,0)</f>
        <v/>
      </c>
      <c r="CN229" s="85" t="str">
        <f ca="1">VLOOKUP($E229,ETL_Price!$B$5:$CB$187,Main!CN$51,0)</f>
        <v/>
      </c>
      <c r="CO229" s="85" t="str">
        <f ca="1">VLOOKUP($E229,ETL_Price!$B$5:$CB$187,Main!CO$51,0)</f>
        <v/>
      </c>
      <c r="CP229" s="85" t="str">
        <f ca="1">VLOOKUP($E229,ETL_Price!$B$5:$CB$187,Main!CP$51,0)</f>
        <v/>
      </c>
      <c r="CQ229" s="85" t="str">
        <f ca="1">VLOOKUP($E229,ETL_Price!$B$5:$CB$187,Main!CQ$51,0)</f>
        <v/>
      </c>
      <c r="CR229" s="85" t="str">
        <f ca="1">VLOOKUP($E229,ETL_Price!$B$5:$CB$187,Main!CR$51,0)</f>
        <v/>
      </c>
      <c r="CS229" s="85" t="str">
        <f ca="1">VLOOKUP($E229,ETL_Price!$B$5:$CB$187,Main!CS$51,0)</f>
        <v/>
      </c>
      <c r="CT229" s="85" t="str">
        <f ca="1">VLOOKUP($E229,ETL_Price!$B$5:$CB$187,Main!CT$51,0)</f>
        <v/>
      </c>
      <c r="CU229" s="85" t="str">
        <f ca="1">VLOOKUP($E229,ETL_Price!$B$5:$CB$187,Main!CU$51,0)</f>
        <v/>
      </c>
      <c r="CV229" s="85" t="str">
        <f ca="1">VLOOKUP($E229,ETL_Price!$B$5:$CB$187,Main!CV$51,0)</f>
        <v/>
      </c>
      <c r="CW229" s="85" t="str">
        <f ca="1">VLOOKUP($E229,ETL_Price!$B$5:$CB$187,Main!CW$51,0)</f>
        <v/>
      </c>
      <c r="CX229" s="85" t="str">
        <f ca="1">VLOOKUP($E229,ETL_Price!$B$5:$CB$187,Main!CX$51,0)</f>
        <v/>
      </c>
      <c r="CY229" s="85" t="str">
        <f ca="1">VLOOKUP($E229,ETL_Price!$B$5:$CB$187,Main!CY$51,0)</f>
        <v/>
      </c>
      <c r="CZ229" s="85" t="str">
        <f ca="1">VLOOKUP($E229,ETL_Price!$B$5:$CB$187,Main!CZ$51,0)</f>
        <v/>
      </c>
      <c r="DA229" s="85" t="str">
        <f ca="1">VLOOKUP($E229,ETL_Price!$B$5:$CB$187,Main!DA$51,0)</f>
        <v/>
      </c>
      <c r="DB229" s="85" t="str">
        <f ca="1">VLOOKUP($E229,ETL_Price!$B$5:$CB$187,Main!DB$51,0)</f>
        <v/>
      </c>
      <c r="DC229" s="85" t="str">
        <f ca="1">VLOOKUP($E229,ETL_Price!$B$5:$CB$187,Main!DC$51,0)</f>
        <v/>
      </c>
      <c r="DD229" s="85" t="str">
        <f ca="1">VLOOKUP($E229,ETL_Price!$B$5:$CB$187,Main!DD$51,0)</f>
        <v/>
      </c>
      <c r="DE229" s="85" t="str">
        <f ca="1">VLOOKUP($E229,ETL_Price!$B$5:$CB$187,Main!DE$51,0)</f>
        <v/>
      </c>
      <c r="DF229" s="85" t="str">
        <f ca="1">VLOOKUP($E229,ETL_Price!$B$5:$CB$187,Main!DF$51,0)</f>
        <v/>
      </c>
      <c r="DG229" s="85" t="str">
        <f ca="1">VLOOKUP($E229,ETL_Price!$B$5:$CB$187,Main!DG$51,0)</f>
        <v/>
      </c>
      <c r="DH229" s="85" t="str">
        <f ca="1">VLOOKUP($E229,ETL_Price!$B$5:$CB$187,Main!DH$51,0)</f>
        <v/>
      </c>
      <c r="DI229" s="85" t="str">
        <f ca="1">VLOOKUP($E229,ETL_Price!$B$5:$CB$187,Main!DI$51,0)</f>
        <v/>
      </c>
      <c r="DJ229" s="85" t="str">
        <f ca="1">VLOOKUP($E229,ETL_Price!$B$5:$CB$187,Main!DJ$51,0)</f>
        <v/>
      </c>
      <c r="DK229" s="85" t="str">
        <f ca="1">VLOOKUP($E229,ETL_Price!$B$5:$CB$187,Main!DK$51,0)</f>
        <v/>
      </c>
      <c r="DL229" s="85" t="str">
        <f ca="1">VLOOKUP($E229,ETL_Price!$B$5:$CB$187,Main!DL$51,0)</f>
        <v/>
      </c>
      <c r="DM229" s="85" t="str">
        <f ca="1">VLOOKUP($E229,ETL_Price!$B$5:$CB$187,Main!DM$51,0)</f>
        <v/>
      </c>
      <c r="DN229" s="85" t="str">
        <f ca="1">VLOOKUP($E229,ETL_Price!$B$5:$CB$187,Main!DN$51,0)</f>
        <v/>
      </c>
      <c r="DO229" s="85" t="str">
        <f ca="1">VLOOKUP($E229,ETL_Price!$B$5:$CB$187,Main!DO$51,0)</f>
        <v/>
      </c>
      <c r="DP229" s="85" t="str">
        <f ca="1">VLOOKUP($E229,ETL_Price!$B$5:$CB$187,Main!DP$51,0)</f>
        <v/>
      </c>
      <c r="DQ229" s="85" t="str">
        <f ca="1">VLOOKUP($E229,ETL_Price!$B$5:$CB$187,Main!DQ$51,0)</f>
        <v/>
      </c>
      <c r="DR229" s="85" t="str">
        <f ca="1">VLOOKUP($E229,ETL_Price!$B$5:$CB$187,Main!DR$51,0)</f>
        <v/>
      </c>
      <c r="DS229" s="85" t="str">
        <f ca="1">VLOOKUP($E229,ETL_Price!$B$5:$CB$187,Main!DS$51,0)</f>
        <v/>
      </c>
      <c r="DT229" s="85" t="str">
        <f ca="1">VLOOKUP($E229,ETL_Price!$B$5:$CB$187,Main!DT$51,0)</f>
        <v/>
      </c>
      <c r="DU229" s="85" t="str">
        <f ca="1">VLOOKUP($E229,ETL_Price!$B$5:$CB$187,Main!DU$51,0)</f>
        <v/>
      </c>
      <c r="DV229" s="85" t="str">
        <f ca="1">VLOOKUP($E229,ETL_Price!$B$5:$CB$187,Main!DV$51,0)</f>
        <v/>
      </c>
      <c r="DW229" s="85" t="str">
        <f ca="1">VLOOKUP($E229,ETL_Price!$B$5:$CB$187,Main!DW$51,0)</f>
        <v/>
      </c>
      <c r="DX229" s="85" t="str">
        <f ca="1">VLOOKUP($E229,ETL_Price!$B$5:$CB$187,Main!DX$51,0)</f>
        <v/>
      </c>
      <c r="DY229" s="85" t="str">
        <f ca="1">VLOOKUP($E229,ETL_Price!$B$5:$CB$187,Main!DY$51,0)</f>
        <v/>
      </c>
      <c r="DZ229" s="85" t="str">
        <f ca="1">VLOOKUP($E229,ETL_Price!$B$5:$CB$187,Main!DZ$51,0)</f>
        <v/>
      </c>
      <c r="EA229" s="85" t="str">
        <f ca="1">VLOOKUP($E229,ETL_Price!$B$5:$CB$187,Main!EA$51,0)</f>
        <v/>
      </c>
      <c r="EB229" s="85" t="str">
        <f ca="1">VLOOKUP($E229,ETL_Price!$B$5:$CB$187,Main!EB$51,0)</f>
        <v/>
      </c>
      <c r="EC229" s="85" t="str">
        <f ca="1">VLOOKUP($E229,ETL_Price!$B$5:$CB$187,Main!EC$51,0)</f>
        <v/>
      </c>
      <c r="ED229" s="85" t="str">
        <f ca="1">VLOOKUP($E229,ETL_Price!$B$5:$CB$187,Main!ED$51,0)</f>
        <v/>
      </c>
      <c r="EE229" s="85" t="str">
        <f ca="1">VLOOKUP($E229,ETL_Price!$B$5:$CB$187,Main!EE$51,0)</f>
        <v/>
      </c>
      <c r="EF229" s="85" t="str">
        <f ca="1">VLOOKUP($E229,ETL_Price!$B$5:$CB$187,Main!EF$51,0)</f>
        <v/>
      </c>
      <c r="EG229" s="85" t="str">
        <f ca="1">VLOOKUP($E229,ETL_Price!$B$5:$CB$187,Main!EG$51,0)</f>
        <v/>
      </c>
      <c r="EH229" s="85" t="str">
        <f ca="1">VLOOKUP($E229,ETL_Price!$B$5:$CB$187,Main!EH$51,0)</f>
        <v/>
      </c>
      <c r="EI229" s="85" t="str">
        <f ca="1">VLOOKUP($E229,ETL_Price!$B$5:$CB$187,Main!EI$51,0)</f>
        <v/>
      </c>
      <c r="EJ229" s="85" t="str">
        <f ca="1">VLOOKUP($E229,ETL_Price!$B$5:$CB$187,Main!EJ$51,0)</f>
        <v/>
      </c>
      <c r="EK229" s="85" t="str">
        <f ca="1">VLOOKUP($E229,ETL_Price!$B$5:$CB$187,Main!EK$51,0)</f>
        <v/>
      </c>
    </row>
    <row r="230" spans="5:141">
      <c r="E230" s="119" t="str">
        <f>IF(ISNUMBER(Equities!$C182),Equities!B182,"")</f>
        <v/>
      </c>
      <c r="F230" s="120" t="str">
        <f ca="1">IF(ISNUMBER(OFFSET(INDIRECT($F$50),Main!$D230,1)),OFFSET(INDIRECT($F$50),Main!$D230,1)/100,"")</f>
        <v/>
      </c>
      <c r="G230" s="120" t="str">
        <f ca="1">IF(ISNUMBER(VLOOKUP($E230,ETL_Price!$B$5:$DV$187,G$50,0)),VLOOKUP($E230,ETL_Price!$B$5:$DV$187,G$50,0)/100,"")</f>
        <v/>
      </c>
      <c r="H230" s="120" t="str">
        <f ca="1">IF(ISNUMBER(VLOOKUP($E230,ETL_Price!$B$5:$DV$187,H$50,0)),VLOOKUP($E230,ETL_Price!$B$5:$DV$187,H$50,0)/100,"")</f>
        <v/>
      </c>
      <c r="I230" s="120" t="str">
        <f ca="1">IF(ISNUMBER(VLOOKUP($E230,ETL_Price!$B$5:$DV$187,I$50,0)),VLOOKUP($E230,ETL_Price!$B$5:$DV$187,I$50,0)/100,"")</f>
        <v/>
      </c>
      <c r="K230" s="85" t="str">
        <f ca="1">IF(ISNUMBER(CORREL(ETL_Rtn!$C181:$C240,ETL_Rtn!E181:E240)),CORREL(ETL_Rtn!$C181:$C240,ETL_Rtn!E181:E240),"")</f>
        <v/>
      </c>
      <c r="L230" s="85" t="str">
        <f ca="1">IF(ISNUMBER(CORREL(ETL_Rtn!$C181:$C240,ETL_Rtn!F181:F240)),CORREL(ETL_Rtn!$C181:$C240,ETL_Rtn!F181:F240),"")</f>
        <v/>
      </c>
      <c r="M230" s="85" t="str">
        <f ca="1">IF(ISNUMBER(CORREL(ETL_Rtn!$C181:$C240,ETL_Rtn!G181:G240)),CORREL(ETL_Rtn!$C181:$C240,ETL_Rtn!G181:G240),"")</f>
        <v/>
      </c>
      <c r="N230" s="85" t="str">
        <f ca="1">IF(ISNUMBER(CORREL(ETL_Rtn!$C181:$C240,ETL_Rtn!H181:H240)),CORREL(ETL_Rtn!$C181:$C240,ETL_Rtn!H181:H240),"")</f>
        <v/>
      </c>
      <c r="O230" s="85" t="str">
        <f ca="1">IF(ISNUMBER(CORREL(ETL_Rtn!$C181:$C240,ETL_Rtn!I181:I240)),CORREL(ETL_Rtn!$C181:$C240,ETL_Rtn!I181:I240),"")</f>
        <v/>
      </c>
      <c r="P230" s="85" t="str">
        <f ca="1">IF(ISNUMBER(CORREL(ETL_Rtn!$C181:$C240,ETL_Rtn!J181:J240)),CORREL(ETL_Rtn!$C181:$C240,ETL_Rtn!J181:J240),"")</f>
        <v/>
      </c>
      <c r="Q230" s="85" t="str">
        <f ca="1">IF(ISNUMBER(CORREL(ETL_Rtn!$C181:$C240,ETL_Rtn!K181:K240)),CORREL(ETL_Rtn!$C181:$C240,ETL_Rtn!K181:K240),"")</f>
        <v/>
      </c>
      <c r="R230" s="85" t="str">
        <f ca="1">IF(ISNUMBER(CORREL(ETL_Rtn!$C181:$C240,ETL_Rtn!L181:L240)),CORREL(ETL_Rtn!$C181:$C240,ETL_Rtn!L181:L240),"")</f>
        <v/>
      </c>
      <c r="S230" s="85" t="str">
        <f ca="1">IF(ISNUMBER(CORREL(ETL_Rtn!$C181:$C240,ETL_Rtn!M181:M240)),CORREL(ETL_Rtn!$C181:$C240,ETL_Rtn!M181:M240),"")</f>
        <v/>
      </c>
      <c r="T230" s="85" t="str">
        <f ca="1">IF(ISNUMBER(CORREL(ETL_Rtn!$C181:$C240,ETL_Rtn!N181:N240)),CORREL(ETL_Rtn!$C181:$C240,ETL_Rtn!N181:N240),"")</f>
        <v/>
      </c>
      <c r="U230" s="85" t="str">
        <f ca="1">IF(ISNUMBER(CORREL(ETL_Rtn!$C181:$C240,ETL_Rtn!O181:O240)),CORREL(ETL_Rtn!$C181:$C240,ETL_Rtn!O181:O240),"")</f>
        <v/>
      </c>
      <c r="V230" s="85" t="str">
        <f ca="1">IF(ISNUMBER(CORREL(ETL_Rtn!$C181:$C240,ETL_Rtn!P181:P240)),CORREL(ETL_Rtn!$C181:$C240,ETL_Rtn!P181:P240),"")</f>
        <v/>
      </c>
      <c r="W230" s="85" t="str">
        <f ca="1">IF(ISNUMBER(CORREL(ETL_Rtn!$C181:$C240,ETL_Rtn!Q181:Q240)),CORREL(ETL_Rtn!$C181:$C240,ETL_Rtn!Q181:Q240),"")</f>
        <v/>
      </c>
      <c r="X230" s="85" t="str">
        <f ca="1">IF(ISNUMBER(CORREL(ETL_Rtn!$C181:$C240,ETL_Rtn!R181:R240)),CORREL(ETL_Rtn!$C181:$C240,ETL_Rtn!R181:R240),"")</f>
        <v/>
      </c>
      <c r="Y230" s="85" t="str">
        <f ca="1">IF(ISNUMBER(CORREL(ETL_Rtn!$C181:$C240,ETL_Rtn!S181:S240)),CORREL(ETL_Rtn!$C181:$C240,ETL_Rtn!S181:S240),"")</f>
        <v/>
      </c>
      <c r="Z230" s="85" t="str">
        <f ca="1">IF(ISNUMBER(CORREL(ETL_Rtn!$C181:$C240,ETL_Rtn!T181:T240)),CORREL(ETL_Rtn!$C181:$C240,ETL_Rtn!T181:T240),"")</f>
        <v/>
      </c>
      <c r="AA230" s="85" t="str">
        <f ca="1">IF(ISNUMBER(CORREL(ETL_Rtn!$C181:$C240,ETL_Rtn!U181:U240)),CORREL(ETL_Rtn!$C181:$C240,ETL_Rtn!U181:U240),"")</f>
        <v/>
      </c>
      <c r="AB230" s="85" t="str">
        <f ca="1">IF(ISNUMBER(CORREL(ETL_Rtn!$C181:$C240,ETL_Rtn!V181:V240)),CORREL(ETL_Rtn!$C181:$C240,ETL_Rtn!V181:V240),"")</f>
        <v/>
      </c>
      <c r="AC230" s="85" t="str">
        <f ca="1">IF(ISNUMBER(CORREL(ETL_Rtn!$C181:$C240,ETL_Rtn!W181:W240)),CORREL(ETL_Rtn!$C181:$C240,ETL_Rtn!W181:W240),"")</f>
        <v/>
      </c>
      <c r="AD230" s="85" t="str">
        <f ca="1">IF(ISNUMBER(CORREL(ETL_Rtn!$C181:$C240,ETL_Rtn!X181:X240)),CORREL(ETL_Rtn!$C181:$C240,ETL_Rtn!X181:X240),"")</f>
        <v/>
      </c>
      <c r="AE230" s="85" t="str">
        <f ca="1">IF(ISNUMBER(CORREL(ETL_Rtn!$C181:$C240,ETL_Rtn!Y181:Y240)),CORREL(ETL_Rtn!$C181:$C240,ETL_Rtn!Y181:Y240),"")</f>
        <v/>
      </c>
      <c r="AF230" s="85" t="str">
        <f ca="1">IF(ISNUMBER(CORREL(ETL_Rtn!$C181:$C240,ETL_Rtn!Z181:Z240)),CORREL(ETL_Rtn!$C181:$C240,ETL_Rtn!Z181:Z240),"")</f>
        <v/>
      </c>
      <c r="AG230" s="85" t="str">
        <f ca="1">IF(ISNUMBER(CORREL(ETL_Rtn!$C181:$C240,ETL_Rtn!AA181:AA240)),CORREL(ETL_Rtn!$C181:$C240,ETL_Rtn!AA181:AA240),"")</f>
        <v/>
      </c>
      <c r="AH230" s="85" t="str">
        <f ca="1">IF(ISNUMBER(CORREL(ETL_Rtn!$C181:$C240,ETL_Rtn!AB181:AB240)),CORREL(ETL_Rtn!$C181:$C240,ETL_Rtn!AB181:AB240),"")</f>
        <v/>
      </c>
      <c r="AI230" s="85" t="str">
        <f ca="1">IF(ISNUMBER(CORREL(ETL_Rtn!$C181:$C240,ETL_Rtn!AC181:AC240)),CORREL(ETL_Rtn!$C181:$C240,ETL_Rtn!AC181:AC240),"")</f>
        <v/>
      </c>
      <c r="AJ230" s="85" t="str">
        <f ca="1">IF(ISNUMBER(CORREL(ETL_Rtn!$C181:$C240,ETL_Rtn!AD181:AD240)),CORREL(ETL_Rtn!$C181:$C240,ETL_Rtn!AD181:AD240),"")</f>
        <v/>
      </c>
      <c r="AK230" s="85" t="str">
        <f ca="1">IF(ISNUMBER(CORREL(ETL_Rtn!$C181:$C240,ETL_Rtn!AE181:AE240)),CORREL(ETL_Rtn!$C181:$C240,ETL_Rtn!AE181:AE240),"")</f>
        <v/>
      </c>
      <c r="AL230" s="85" t="str">
        <f ca="1">IF(ISNUMBER(CORREL(ETL_Rtn!$C181:$C240,ETL_Rtn!AF181:AF240)),CORREL(ETL_Rtn!$C181:$C240,ETL_Rtn!AF181:AF240),"")</f>
        <v/>
      </c>
      <c r="AM230" s="85" t="str">
        <f ca="1">IF(ISNUMBER(CORREL(ETL_Rtn!$C181:$C240,ETL_Rtn!AG181:AG240)),CORREL(ETL_Rtn!$C181:$C240,ETL_Rtn!AG181:AG240),"")</f>
        <v/>
      </c>
      <c r="AN230" s="85" t="str">
        <f ca="1">IF(ISNUMBER(CORREL(ETL_Rtn!$C181:$C240,ETL_Rtn!AH181:AH240)),CORREL(ETL_Rtn!$C181:$C240,ETL_Rtn!AH181:AH240),"")</f>
        <v/>
      </c>
      <c r="AO230" s="85" t="str">
        <f ca="1">IF(ISNUMBER(CORREL(ETL_Rtn!$C181:$C240,ETL_Rtn!AI181:AI240)),CORREL(ETL_Rtn!$C181:$C240,ETL_Rtn!AI181:AI240),"")</f>
        <v/>
      </c>
      <c r="AP230" s="85" t="str">
        <f ca="1">IF(ISNUMBER(CORREL(ETL_Rtn!$C181:$C240,ETL_Rtn!AJ181:AJ240)),CORREL(ETL_Rtn!$C181:$C240,ETL_Rtn!AJ181:AJ240),"")</f>
        <v/>
      </c>
      <c r="AQ230" s="85" t="str">
        <f ca="1">IF(ISNUMBER(CORREL(ETL_Rtn!$C181:$C240,ETL_Rtn!AK181:AK240)),CORREL(ETL_Rtn!$C181:$C240,ETL_Rtn!AK181:AK240),"")</f>
        <v/>
      </c>
      <c r="AR230" s="85" t="str">
        <f ca="1">IF(ISNUMBER(CORREL(ETL_Rtn!$C181:$C240,ETL_Rtn!AL181:AL240)),CORREL(ETL_Rtn!$C181:$C240,ETL_Rtn!AL181:AL240),"")</f>
        <v/>
      </c>
      <c r="AS230" s="85" t="str">
        <f ca="1">IF(ISNUMBER(CORREL(ETL_Rtn!$C181:$C240,ETL_Rtn!AM181:AM240)),CORREL(ETL_Rtn!$C181:$C240,ETL_Rtn!AM181:AM240),"")</f>
        <v/>
      </c>
      <c r="AT230" s="85" t="str">
        <f ca="1">IF(ISNUMBER(CORREL(ETL_Rtn!$C181:$C240,ETL_Rtn!AN181:AN240)),CORREL(ETL_Rtn!$C181:$C240,ETL_Rtn!AN181:AN240),"")</f>
        <v/>
      </c>
      <c r="AU230" s="85" t="str">
        <f ca="1">IF(ISNUMBER(CORREL(ETL_Rtn!$C181:$C240,ETL_Rtn!AO181:AO240)),CORREL(ETL_Rtn!$C181:$C240,ETL_Rtn!AO181:AO240),"")</f>
        <v/>
      </c>
      <c r="AV230" s="85" t="str">
        <f ca="1">IF(ISNUMBER(CORREL(ETL_Rtn!$C181:$C240,ETL_Rtn!AP181:AP240)),CORREL(ETL_Rtn!$C181:$C240,ETL_Rtn!AP181:AP240),"")</f>
        <v/>
      </c>
      <c r="AW230" s="85" t="str">
        <f ca="1">IF(ISNUMBER(CORREL(ETL_Rtn!$C181:$C240,ETL_Rtn!AQ181:AQ240)),CORREL(ETL_Rtn!$C181:$C240,ETL_Rtn!AQ181:AQ240),"")</f>
        <v/>
      </c>
      <c r="AX230" s="85" t="str">
        <f ca="1">IF(ISNUMBER(CORREL(ETL_Rtn!$C181:$C240,ETL_Rtn!AR181:AR240)),CORREL(ETL_Rtn!$C181:$C240,ETL_Rtn!AR181:AR240),"")</f>
        <v/>
      </c>
      <c r="AY230" s="85" t="str">
        <f ca="1">IF(ISNUMBER(CORREL(ETL_Rtn!$C181:$C240,ETL_Rtn!AS181:AS240)),CORREL(ETL_Rtn!$C181:$C240,ETL_Rtn!AS181:AS240),"")</f>
        <v/>
      </c>
      <c r="AZ230" s="85" t="str">
        <f ca="1">IF(ISNUMBER(CORREL(ETL_Rtn!$C181:$C240,ETL_Rtn!AT181:AT240)),CORREL(ETL_Rtn!$C181:$C240,ETL_Rtn!AT181:AT240),"")</f>
        <v/>
      </c>
      <c r="BA230" s="85" t="str">
        <f ca="1">IF(ISNUMBER(CORREL(ETL_Rtn!$C181:$C240,ETL_Rtn!AU181:AU240)),CORREL(ETL_Rtn!$C181:$C240,ETL_Rtn!AU181:AU240),"")</f>
        <v/>
      </c>
      <c r="BB230" s="85" t="str">
        <f ca="1">IF(ISNUMBER(CORREL(ETL_Rtn!$C181:$C240,ETL_Rtn!AV181:AV240)),CORREL(ETL_Rtn!$C181:$C240,ETL_Rtn!AV181:AV240),"")</f>
        <v/>
      </c>
      <c r="BC230" s="85" t="str">
        <f ca="1">IF(ISNUMBER(CORREL(ETL_Rtn!$C181:$C240,ETL_Rtn!AW181:AW240)),CORREL(ETL_Rtn!$C181:$C240,ETL_Rtn!AW181:AW240),"")</f>
        <v/>
      </c>
      <c r="BD230" s="85" t="str">
        <f ca="1">IF(ISNUMBER(CORREL(ETL_Rtn!$C181:$C240,ETL_Rtn!AX181:AX240)),CORREL(ETL_Rtn!$C181:$C240,ETL_Rtn!AX181:AX240),"")</f>
        <v/>
      </c>
      <c r="BE230" s="85" t="str">
        <f ca="1">IF(ISNUMBER(CORREL(ETL_Rtn!$C181:$C240,ETL_Rtn!AY181:AY240)),CORREL(ETL_Rtn!$C181:$C240,ETL_Rtn!AY181:AY240),"")</f>
        <v/>
      </c>
      <c r="BF230" s="85" t="str">
        <f ca="1">IF(ISNUMBER(CORREL(ETL_Rtn!$C181:$C240,ETL_Rtn!AZ181:AZ240)),CORREL(ETL_Rtn!$C181:$C240,ETL_Rtn!AZ181:AZ240),"")</f>
        <v/>
      </c>
      <c r="BG230" s="85" t="str">
        <f ca="1">IF(ISNUMBER(CORREL(ETL_Rtn!$C181:$C240,ETL_Rtn!BA181:BA240)),CORREL(ETL_Rtn!$C181:$C240,ETL_Rtn!BA181:BA240),"")</f>
        <v/>
      </c>
      <c r="BH230" s="85" t="str">
        <f ca="1">IF(ISNUMBER(CORREL(ETL_Rtn!$C181:$C240,ETL_Rtn!BB181:BB240)),CORREL(ETL_Rtn!$C181:$C240,ETL_Rtn!BB181:BB240),"")</f>
        <v/>
      </c>
      <c r="BI230" s="85" t="str">
        <f ca="1">IF(ISNUMBER(CORREL(ETL_Rtn!$C181:$C240,ETL_Rtn!BC181:BC240)),CORREL(ETL_Rtn!$C181:$C240,ETL_Rtn!BC181:BC240),"")</f>
        <v/>
      </c>
      <c r="BJ230" s="85" t="str">
        <f ca="1">IF(ISNUMBER(CORREL(ETL_Rtn!$C181:$C240,ETL_Rtn!BD181:BD240)),CORREL(ETL_Rtn!$C181:$C240,ETL_Rtn!BD181:BD240),"")</f>
        <v/>
      </c>
      <c r="BK230" s="85" t="str">
        <f ca="1">IF(ISNUMBER(CORREL(ETL_Rtn!$C181:$C240,ETL_Rtn!BE181:BE240)),CORREL(ETL_Rtn!$C181:$C240,ETL_Rtn!BE181:BE240),"")</f>
        <v/>
      </c>
      <c r="BL230" s="85" t="str">
        <f ca="1">IF(ISNUMBER(CORREL(ETL_Rtn!$C181:$C240,ETL_Rtn!BF181:BF240)),CORREL(ETL_Rtn!$C181:$C240,ETL_Rtn!BF181:BF240),"")</f>
        <v/>
      </c>
      <c r="BM230" s="85" t="str">
        <f ca="1">IF(ISNUMBER(CORREL(ETL_Rtn!$C181:$C240,ETL_Rtn!BG181:BG240)),CORREL(ETL_Rtn!$C181:$C240,ETL_Rtn!BG181:BG240),"")</f>
        <v/>
      </c>
      <c r="BN230" s="85" t="str">
        <f ca="1">IF(ISNUMBER(CORREL(ETL_Rtn!$C181:$C240,ETL_Rtn!BH181:BH240)),CORREL(ETL_Rtn!$C181:$C240,ETL_Rtn!BH181:BH240),"")</f>
        <v/>
      </c>
      <c r="BO230" s="85" t="str">
        <f ca="1">IF(ISNUMBER(CORREL(ETL_Rtn!$C181:$C240,ETL_Rtn!BI181:BI240)),CORREL(ETL_Rtn!$C181:$C240,ETL_Rtn!BI181:BI240),"")</f>
        <v/>
      </c>
      <c r="BP230" s="85" t="str">
        <f ca="1">IF(ISNUMBER(CORREL(ETL_Rtn!$C181:$C240,ETL_Rtn!BJ181:BJ240)),CORREL(ETL_Rtn!$C181:$C240,ETL_Rtn!BJ181:BJ240),"")</f>
        <v/>
      </c>
      <c r="BQ230" s="85" t="str">
        <f ca="1">IF(ISNUMBER(CORREL(ETL_Rtn!$C181:$C240,ETL_Rtn!BK181:BK240)),CORREL(ETL_Rtn!$C181:$C240,ETL_Rtn!BK181:BK240),"")</f>
        <v/>
      </c>
      <c r="BR230" s="85" t="str">
        <f ca="1">IF(ISNUMBER(CORREL(ETL_Rtn!$C181:$C240,ETL_Rtn!BL181:BL240)),CORREL(ETL_Rtn!$C181:$C240,ETL_Rtn!BL181:BL240),"")</f>
        <v/>
      </c>
      <c r="BS230" s="85" t="str">
        <f ca="1">IF(ISNUMBER(CORREL(ETL_Rtn!$C181:$C240,ETL_Rtn!BM181:BM240)),CORREL(ETL_Rtn!$C181:$C240,ETL_Rtn!BM181:BM240),"")</f>
        <v/>
      </c>
      <c r="BT230" s="85" t="str">
        <f ca="1">IF(ISNUMBER(CORREL(ETL_Rtn!$C181:$C240,ETL_Rtn!BN181:BN240)),CORREL(ETL_Rtn!$C181:$C240,ETL_Rtn!BN181:BN240),"")</f>
        <v/>
      </c>
      <c r="BU230" s="85" t="str">
        <f ca="1">IF(ISNUMBER(CORREL(ETL_Rtn!$C181:$C240,ETL_Rtn!BO181:BO240)),CORREL(ETL_Rtn!$C181:$C240,ETL_Rtn!BO181:BO240),"")</f>
        <v/>
      </c>
      <c r="BV230" s="85" t="str">
        <f ca="1">IF(ISNUMBER(CORREL(ETL_Rtn!$C181:$C240,ETL_Rtn!BP181:BP240)),CORREL(ETL_Rtn!$C181:$C240,ETL_Rtn!BP181:BP240),"")</f>
        <v/>
      </c>
      <c r="BW230" s="85" t="str">
        <f ca="1">IF(ISNUMBER(CORREL(ETL_Rtn!$C181:$C240,ETL_Rtn!BQ181:BQ240)),CORREL(ETL_Rtn!$C181:$C240,ETL_Rtn!BQ181:BQ240),"")</f>
        <v/>
      </c>
      <c r="BY230" s="85" t="str">
        <f ca="1">VLOOKUP($E230,ETL_Price!$B$5:$CB$187,Main!BY$51,0)</f>
        <v/>
      </c>
      <c r="BZ230" s="85" t="str">
        <f ca="1">VLOOKUP($E230,ETL_Price!$B$5:$CB$187,Main!BZ$51,0)</f>
        <v/>
      </c>
      <c r="CA230" s="85" t="str">
        <f ca="1">VLOOKUP($E230,ETL_Price!$B$5:$CB$187,Main!CA$51,0)</f>
        <v/>
      </c>
      <c r="CB230" s="85" t="str">
        <f ca="1">VLOOKUP($E230,ETL_Price!$B$5:$CB$187,Main!CB$51,0)</f>
        <v/>
      </c>
      <c r="CC230" s="85" t="str">
        <f ca="1">VLOOKUP($E230,ETL_Price!$B$5:$CB$187,Main!CC$51,0)</f>
        <v/>
      </c>
      <c r="CD230" s="85" t="str">
        <f ca="1">VLOOKUP($E230,ETL_Price!$B$5:$CB$187,Main!CD$51,0)</f>
        <v/>
      </c>
      <c r="CE230" s="85" t="str">
        <f ca="1">VLOOKUP($E230,ETL_Price!$B$5:$CB$187,Main!CE$51,0)</f>
        <v/>
      </c>
      <c r="CF230" s="85" t="str">
        <f ca="1">VLOOKUP($E230,ETL_Price!$B$5:$CB$187,Main!CF$51,0)</f>
        <v/>
      </c>
      <c r="CG230" s="85" t="str">
        <f ca="1">VLOOKUP($E230,ETL_Price!$B$5:$CB$187,Main!CG$51,0)</f>
        <v/>
      </c>
      <c r="CH230" s="85" t="str">
        <f ca="1">VLOOKUP($E230,ETL_Price!$B$5:$CB$187,Main!CH$51,0)</f>
        <v/>
      </c>
      <c r="CI230" s="85" t="str">
        <f ca="1">VLOOKUP($E230,ETL_Price!$B$5:$CB$187,Main!CI$51,0)</f>
        <v/>
      </c>
      <c r="CJ230" s="85" t="str">
        <f ca="1">VLOOKUP($E230,ETL_Price!$B$5:$CB$187,Main!CJ$51,0)</f>
        <v/>
      </c>
      <c r="CK230" s="85" t="str">
        <f ca="1">VLOOKUP($E230,ETL_Price!$B$5:$CB$187,Main!CK$51,0)</f>
        <v/>
      </c>
      <c r="CL230" s="85" t="str">
        <f ca="1">VLOOKUP($E230,ETL_Price!$B$5:$CB$187,Main!CL$51,0)</f>
        <v/>
      </c>
      <c r="CM230" s="85" t="str">
        <f ca="1">VLOOKUP($E230,ETL_Price!$B$5:$CB$187,Main!CM$51,0)</f>
        <v/>
      </c>
      <c r="CN230" s="85" t="str">
        <f ca="1">VLOOKUP($E230,ETL_Price!$B$5:$CB$187,Main!CN$51,0)</f>
        <v/>
      </c>
      <c r="CO230" s="85" t="str">
        <f ca="1">VLOOKUP($E230,ETL_Price!$B$5:$CB$187,Main!CO$51,0)</f>
        <v/>
      </c>
      <c r="CP230" s="85" t="str">
        <f ca="1">VLOOKUP($E230,ETL_Price!$B$5:$CB$187,Main!CP$51,0)</f>
        <v/>
      </c>
      <c r="CQ230" s="85" t="str">
        <f ca="1">VLOOKUP($E230,ETL_Price!$B$5:$CB$187,Main!CQ$51,0)</f>
        <v/>
      </c>
      <c r="CR230" s="85" t="str">
        <f ca="1">VLOOKUP($E230,ETL_Price!$B$5:$CB$187,Main!CR$51,0)</f>
        <v/>
      </c>
      <c r="CS230" s="85" t="str">
        <f ca="1">VLOOKUP($E230,ETL_Price!$B$5:$CB$187,Main!CS$51,0)</f>
        <v/>
      </c>
      <c r="CT230" s="85" t="str">
        <f ca="1">VLOOKUP($E230,ETL_Price!$B$5:$CB$187,Main!CT$51,0)</f>
        <v/>
      </c>
      <c r="CU230" s="85" t="str">
        <f ca="1">VLOOKUP($E230,ETL_Price!$B$5:$CB$187,Main!CU$51,0)</f>
        <v/>
      </c>
      <c r="CV230" s="85" t="str">
        <f ca="1">VLOOKUP($E230,ETL_Price!$B$5:$CB$187,Main!CV$51,0)</f>
        <v/>
      </c>
      <c r="CW230" s="85" t="str">
        <f ca="1">VLOOKUP($E230,ETL_Price!$B$5:$CB$187,Main!CW$51,0)</f>
        <v/>
      </c>
      <c r="CX230" s="85" t="str">
        <f ca="1">VLOOKUP($E230,ETL_Price!$B$5:$CB$187,Main!CX$51,0)</f>
        <v/>
      </c>
      <c r="CY230" s="85" t="str">
        <f ca="1">VLOOKUP($E230,ETL_Price!$B$5:$CB$187,Main!CY$51,0)</f>
        <v/>
      </c>
      <c r="CZ230" s="85" t="str">
        <f ca="1">VLOOKUP($E230,ETL_Price!$B$5:$CB$187,Main!CZ$51,0)</f>
        <v/>
      </c>
      <c r="DA230" s="85" t="str">
        <f ca="1">VLOOKUP($E230,ETL_Price!$B$5:$CB$187,Main!DA$51,0)</f>
        <v/>
      </c>
      <c r="DB230" s="85" t="str">
        <f ca="1">VLOOKUP($E230,ETL_Price!$B$5:$CB$187,Main!DB$51,0)</f>
        <v/>
      </c>
      <c r="DC230" s="85" t="str">
        <f ca="1">VLOOKUP($E230,ETL_Price!$B$5:$CB$187,Main!DC$51,0)</f>
        <v/>
      </c>
      <c r="DD230" s="85" t="str">
        <f ca="1">VLOOKUP($E230,ETL_Price!$B$5:$CB$187,Main!DD$51,0)</f>
        <v/>
      </c>
      <c r="DE230" s="85" t="str">
        <f ca="1">VLOOKUP($E230,ETL_Price!$B$5:$CB$187,Main!DE$51,0)</f>
        <v/>
      </c>
      <c r="DF230" s="85" t="str">
        <f ca="1">VLOOKUP($E230,ETL_Price!$B$5:$CB$187,Main!DF$51,0)</f>
        <v/>
      </c>
      <c r="DG230" s="85" t="str">
        <f ca="1">VLOOKUP($E230,ETL_Price!$B$5:$CB$187,Main!DG$51,0)</f>
        <v/>
      </c>
      <c r="DH230" s="85" t="str">
        <f ca="1">VLOOKUP($E230,ETL_Price!$B$5:$CB$187,Main!DH$51,0)</f>
        <v/>
      </c>
      <c r="DI230" s="85" t="str">
        <f ca="1">VLOOKUP($E230,ETL_Price!$B$5:$CB$187,Main!DI$51,0)</f>
        <v/>
      </c>
      <c r="DJ230" s="85" t="str">
        <f ca="1">VLOOKUP($E230,ETL_Price!$B$5:$CB$187,Main!DJ$51,0)</f>
        <v/>
      </c>
      <c r="DK230" s="85" t="str">
        <f ca="1">VLOOKUP($E230,ETL_Price!$B$5:$CB$187,Main!DK$51,0)</f>
        <v/>
      </c>
      <c r="DL230" s="85" t="str">
        <f ca="1">VLOOKUP($E230,ETL_Price!$B$5:$CB$187,Main!DL$51,0)</f>
        <v/>
      </c>
      <c r="DM230" s="85" t="str">
        <f ca="1">VLOOKUP($E230,ETL_Price!$B$5:$CB$187,Main!DM$51,0)</f>
        <v/>
      </c>
      <c r="DN230" s="85" t="str">
        <f ca="1">VLOOKUP($E230,ETL_Price!$B$5:$CB$187,Main!DN$51,0)</f>
        <v/>
      </c>
      <c r="DO230" s="85" t="str">
        <f ca="1">VLOOKUP($E230,ETL_Price!$B$5:$CB$187,Main!DO$51,0)</f>
        <v/>
      </c>
      <c r="DP230" s="85" t="str">
        <f ca="1">VLOOKUP($E230,ETL_Price!$B$5:$CB$187,Main!DP$51,0)</f>
        <v/>
      </c>
      <c r="DQ230" s="85" t="str">
        <f ca="1">VLOOKUP($E230,ETL_Price!$B$5:$CB$187,Main!DQ$51,0)</f>
        <v/>
      </c>
      <c r="DR230" s="85" t="str">
        <f ca="1">VLOOKUP($E230,ETL_Price!$B$5:$CB$187,Main!DR$51,0)</f>
        <v/>
      </c>
      <c r="DS230" s="85" t="str">
        <f ca="1">VLOOKUP($E230,ETL_Price!$B$5:$CB$187,Main!DS$51,0)</f>
        <v/>
      </c>
      <c r="DT230" s="85" t="str">
        <f ca="1">VLOOKUP($E230,ETL_Price!$B$5:$CB$187,Main!DT$51,0)</f>
        <v/>
      </c>
      <c r="DU230" s="85" t="str">
        <f ca="1">VLOOKUP($E230,ETL_Price!$B$5:$CB$187,Main!DU$51,0)</f>
        <v/>
      </c>
      <c r="DV230" s="85" t="str">
        <f ca="1">VLOOKUP($E230,ETL_Price!$B$5:$CB$187,Main!DV$51,0)</f>
        <v/>
      </c>
      <c r="DW230" s="85" t="str">
        <f ca="1">VLOOKUP($E230,ETL_Price!$B$5:$CB$187,Main!DW$51,0)</f>
        <v/>
      </c>
      <c r="DX230" s="85" t="str">
        <f ca="1">VLOOKUP($E230,ETL_Price!$B$5:$CB$187,Main!DX$51,0)</f>
        <v/>
      </c>
      <c r="DY230" s="85" t="str">
        <f ca="1">VLOOKUP($E230,ETL_Price!$B$5:$CB$187,Main!DY$51,0)</f>
        <v/>
      </c>
      <c r="DZ230" s="85" t="str">
        <f ca="1">VLOOKUP($E230,ETL_Price!$B$5:$CB$187,Main!DZ$51,0)</f>
        <v/>
      </c>
      <c r="EA230" s="85" t="str">
        <f ca="1">VLOOKUP($E230,ETL_Price!$B$5:$CB$187,Main!EA$51,0)</f>
        <v/>
      </c>
      <c r="EB230" s="85" t="str">
        <f ca="1">VLOOKUP($E230,ETL_Price!$B$5:$CB$187,Main!EB$51,0)</f>
        <v/>
      </c>
      <c r="EC230" s="85" t="str">
        <f ca="1">VLOOKUP($E230,ETL_Price!$B$5:$CB$187,Main!EC$51,0)</f>
        <v/>
      </c>
      <c r="ED230" s="85" t="str">
        <f ca="1">VLOOKUP($E230,ETL_Price!$B$5:$CB$187,Main!ED$51,0)</f>
        <v/>
      </c>
      <c r="EE230" s="85" t="str">
        <f ca="1">VLOOKUP($E230,ETL_Price!$B$5:$CB$187,Main!EE$51,0)</f>
        <v/>
      </c>
      <c r="EF230" s="85" t="str">
        <f ca="1">VLOOKUP($E230,ETL_Price!$B$5:$CB$187,Main!EF$51,0)</f>
        <v/>
      </c>
      <c r="EG230" s="85" t="str">
        <f ca="1">VLOOKUP($E230,ETL_Price!$B$5:$CB$187,Main!EG$51,0)</f>
        <v/>
      </c>
      <c r="EH230" s="85" t="str">
        <f ca="1">VLOOKUP($E230,ETL_Price!$B$5:$CB$187,Main!EH$51,0)</f>
        <v/>
      </c>
      <c r="EI230" s="85" t="str">
        <f ca="1">VLOOKUP($E230,ETL_Price!$B$5:$CB$187,Main!EI$51,0)</f>
        <v/>
      </c>
      <c r="EJ230" s="85" t="str">
        <f ca="1">VLOOKUP($E230,ETL_Price!$B$5:$CB$187,Main!EJ$51,0)</f>
        <v/>
      </c>
      <c r="EK230" s="85" t="str">
        <f ca="1">VLOOKUP($E230,ETL_Price!$B$5:$CB$187,Main!EK$51,0)</f>
        <v/>
      </c>
    </row>
    <row r="231" spans="5:141">
      <c r="E231" s="119" t="str">
        <f>IF(ISNUMBER(Equities!$C183),Equities!B183,"")</f>
        <v/>
      </c>
      <c r="F231" s="120" t="str">
        <f ca="1">IF(ISNUMBER(OFFSET(INDIRECT($F$50),Main!$D231,1)),OFFSET(INDIRECT($F$50),Main!$D231,1)/100,"")</f>
        <v/>
      </c>
      <c r="G231" s="120" t="str">
        <f ca="1">IF(ISNUMBER(VLOOKUP($E231,ETL_Price!$B$5:$DV$187,G$50,0)),VLOOKUP($E231,ETL_Price!$B$5:$DV$187,G$50,0)/100,"")</f>
        <v/>
      </c>
      <c r="H231" s="120" t="str">
        <f ca="1">IF(ISNUMBER(VLOOKUP($E231,ETL_Price!$B$5:$DV$187,H$50,0)),VLOOKUP($E231,ETL_Price!$B$5:$DV$187,H$50,0)/100,"")</f>
        <v/>
      </c>
      <c r="I231" s="120" t="str">
        <f ca="1">IF(ISNUMBER(VLOOKUP($E231,ETL_Price!$B$5:$DV$187,I$50,0)),VLOOKUP($E231,ETL_Price!$B$5:$DV$187,I$50,0)/100,"")</f>
        <v/>
      </c>
      <c r="K231" s="85" t="str">
        <f ca="1">IF(ISNUMBER(CORREL(ETL_Rtn!$C182:$C241,ETL_Rtn!E182:E241)),CORREL(ETL_Rtn!$C182:$C241,ETL_Rtn!E182:E241),"")</f>
        <v/>
      </c>
      <c r="L231" s="85" t="str">
        <f ca="1">IF(ISNUMBER(CORREL(ETL_Rtn!$C182:$C241,ETL_Rtn!F182:F241)),CORREL(ETL_Rtn!$C182:$C241,ETL_Rtn!F182:F241),"")</f>
        <v/>
      </c>
      <c r="M231" s="85" t="str">
        <f ca="1">IF(ISNUMBER(CORREL(ETL_Rtn!$C182:$C241,ETL_Rtn!G182:G241)),CORREL(ETL_Rtn!$C182:$C241,ETL_Rtn!G182:G241),"")</f>
        <v/>
      </c>
      <c r="N231" s="85" t="str">
        <f ca="1">IF(ISNUMBER(CORREL(ETL_Rtn!$C182:$C241,ETL_Rtn!H182:H241)),CORREL(ETL_Rtn!$C182:$C241,ETL_Rtn!H182:H241),"")</f>
        <v/>
      </c>
      <c r="O231" s="85" t="str">
        <f ca="1">IF(ISNUMBER(CORREL(ETL_Rtn!$C182:$C241,ETL_Rtn!I182:I241)),CORREL(ETL_Rtn!$C182:$C241,ETL_Rtn!I182:I241),"")</f>
        <v/>
      </c>
      <c r="P231" s="85" t="str">
        <f ca="1">IF(ISNUMBER(CORREL(ETL_Rtn!$C182:$C241,ETL_Rtn!J182:J241)),CORREL(ETL_Rtn!$C182:$C241,ETL_Rtn!J182:J241),"")</f>
        <v/>
      </c>
      <c r="Q231" s="85" t="str">
        <f ca="1">IF(ISNUMBER(CORREL(ETL_Rtn!$C182:$C241,ETL_Rtn!K182:K241)),CORREL(ETL_Rtn!$C182:$C241,ETL_Rtn!K182:K241),"")</f>
        <v/>
      </c>
      <c r="R231" s="85" t="str">
        <f ca="1">IF(ISNUMBER(CORREL(ETL_Rtn!$C182:$C241,ETL_Rtn!L182:L241)),CORREL(ETL_Rtn!$C182:$C241,ETL_Rtn!L182:L241),"")</f>
        <v/>
      </c>
      <c r="S231" s="85" t="str">
        <f ca="1">IF(ISNUMBER(CORREL(ETL_Rtn!$C182:$C241,ETL_Rtn!M182:M241)),CORREL(ETL_Rtn!$C182:$C241,ETL_Rtn!M182:M241),"")</f>
        <v/>
      </c>
      <c r="T231" s="85" t="str">
        <f ca="1">IF(ISNUMBER(CORREL(ETL_Rtn!$C182:$C241,ETL_Rtn!N182:N241)),CORREL(ETL_Rtn!$C182:$C241,ETL_Rtn!N182:N241),"")</f>
        <v/>
      </c>
      <c r="U231" s="85" t="str">
        <f ca="1">IF(ISNUMBER(CORREL(ETL_Rtn!$C182:$C241,ETL_Rtn!O182:O241)),CORREL(ETL_Rtn!$C182:$C241,ETL_Rtn!O182:O241),"")</f>
        <v/>
      </c>
      <c r="V231" s="85" t="str">
        <f ca="1">IF(ISNUMBER(CORREL(ETL_Rtn!$C182:$C241,ETL_Rtn!P182:P241)),CORREL(ETL_Rtn!$C182:$C241,ETL_Rtn!P182:P241),"")</f>
        <v/>
      </c>
      <c r="W231" s="85" t="str">
        <f ca="1">IF(ISNUMBER(CORREL(ETL_Rtn!$C182:$C241,ETL_Rtn!Q182:Q241)),CORREL(ETL_Rtn!$C182:$C241,ETL_Rtn!Q182:Q241),"")</f>
        <v/>
      </c>
      <c r="X231" s="85" t="str">
        <f ca="1">IF(ISNUMBER(CORREL(ETL_Rtn!$C182:$C241,ETL_Rtn!R182:R241)),CORREL(ETL_Rtn!$C182:$C241,ETL_Rtn!R182:R241),"")</f>
        <v/>
      </c>
      <c r="Y231" s="85" t="str">
        <f ca="1">IF(ISNUMBER(CORREL(ETL_Rtn!$C182:$C241,ETL_Rtn!S182:S241)),CORREL(ETL_Rtn!$C182:$C241,ETL_Rtn!S182:S241),"")</f>
        <v/>
      </c>
      <c r="Z231" s="85" t="str">
        <f ca="1">IF(ISNUMBER(CORREL(ETL_Rtn!$C182:$C241,ETL_Rtn!T182:T241)),CORREL(ETL_Rtn!$C182:$C241,ETL_Rtn!T182:T241),"")</f>
        <v/>
      </c>
      <c r="AA231" s="85" t="str">
        <f ca="1">IF(ISNUMBER(CORREL(ETL_Rtn!$C182:$C241,ETL_Rtn!U182:U241)),CORREL(ETL_Rtn!$C182:$C241,ETL_Rtn!U182:U241),"")</f>
        <v/>
      </c>
      <c r="AB231" s="85" t="str">
        <f ca="1">IF(ISNUMBER(CORREL(ETL_Rtn!$C182:$C241,ETL_Rtn!V182:V241)),CORREL(ETL_Rtn!$C182:$C241,ETL_Rtn!V182:V241),"")</f>
        <v/>
      </c>
      <c r="AC231" s="85" t="str">
        <f ca="1">IF(ISNUMBER(CORREL(ETL_Rtn!$C182:$C241,ETL_Rtn!W182:W241)),CORREL(ETL_Rtn!$C182:$C241,ETL_Rtn!W182:W241),"")</f>
        <v/>
      </c>
      <c r="AD231" s="85" t="str">
        <f ca="1">IF(ISNUMBER(CORREL(ETL_Rtn!$C182:$C241,ETL_Rtn!X182:X241)),CORREL(ETL_Rtn!$C182:$C241,ETL_Rtn!X182:X241),"")</f>
        <v/>
      </c>
      <c r="AE231" s="85" t="str">
        <f ca="1">IF(ISNUMBER(CORREL(ETL_Rtn!$C182:$C241,ETL_Rtn!Y182:Y241)),CORREL(ETL_Rtn!$C182:$C241,ETL_Rtn!Y182:Y241),"")</f>
        <v/>
      </c>
      <c r="AF231" s="85" t="str">
        <f ca="1">IF(ISNUMBER(CORREL(ETL_Rtn!$C182:$C241,ETL_Rtn!Z182:Z241)),CORREL(ETL_Rtn!$C182:$C241,ETL_Rtn!Z182:Z241),"")</f>
        <v/>
      </c>
      <c r="AG231" s="85" t="str">
        <f ca="1">IF(ISNUMBER(CORREL(ETL_Rtn!$C182:$C241,ETL_Rtn!AA182:AA241)),CORREL(ETL_Rtn!$C182:$C241,ETL_Rtn!AA182:AA241),"")</f>
        <v/>
      </c>
      <c r="AH231" s="85" t="str">
        <f ca="1">IF(ISNUMBER(CORREL(ETL_Rtn!$C182:$C241,ETL_Rtn!AB182:AB241)),CORREL(ETL_Rtn!$C182:$C241,ETL_Rtn!AB182:AB241),"")</f>
        <v/>
      </c>
      <c r="AI231" s="85" t="str">
        <f ca="1">IF(ISNUMBER(CORREL(ETL_Rtn!$C182:$C241,ETL_Rtn!AC182:AC241)),CORREL(ETL_Rtn!$C182:$C241,ETL_Rtn!AC182:AC241),"")</f>
        <v/>
      </c>
      <c r="AJ231" s="85" t="str">
        <f ca="1">IF(ISNUMBER(CORREL(ETL_Rtn!$C182:$C241,ETL_Rtn!AD182:AD241)),CORREL(ETL_Rtn!$C182:$C241,ETL_Rtn!AD182:AD241),"")</f>
        <v/>
      </c>
      <c r="AK231" s="85" t="str">
        <f ca="1">IF(ISNUMBER(CORREL(ETL_Rtn!$C182:$C241,ETL_Rtn!AE182:AE241)),CORREL(ETL_Rtn!$C182:$C241,ETL_Rtn!AE182:AE241),"")</f>
        <v/>
      </c>
      <c r="AL231" s="85" t="str">
        <f ca="1">IF(ISNUMBER(CORREL(ETL_Rtn!$C182:$C241,ETL_Rtn!AF182:AF241)),CORREL(ETL_Rtn!$C182:$C241,ETL_Rtn!AF182:AF241),"")</f>
        <v/>
      </c>
      <c r="AM231" s="85" t="str">
        <f ca="1">IF(ISNUMBER(CORREL(ETL_Rtn!$C182:$C241,ETL_Rtn!AG182:AG241)),CORREL(ETL_Rtn!$C182:$C241,ETL_Rtn!AG182:AG241),"")</f>
        <v/>
      </c>
      <c r="AN231" s="85" t="str">
        <f ca="1">IF(ISNUMBER(CORREL(ETL_Rtn!$C182:$C241,ETL_Rtn!AH182:AH241)),CORREL(ETL_Rtn!$C182:$C241,ETL_Rtn!AH182:AH241),"")</f>
        <v/>
      </c>
      <c r="AO231" s="85" t="str">
        <f ca="1">IF(ISNUMBER(CORREL(ETL_Rtn!$C182:$C241,ETL_Rtn!AI182:AI241)),CORREL(ETL_Rtn!$C182:$C241,ETL_Rtn!AI182:AI241),"")</f>
        <v/>
      </c>
      <c r="AP231" s="85" t="str">
        <f ca="1">IF(ISNUMBER(CORREL(ETL_Rtn!$C182:$C241,ETL_Rtn!AJ182:AJ241)),CORREL(ETL_Rtn!$C182:$C241,ETL_Rtn!AJ182:AJ241),"")</f>
        <v/>
      </c>
      <c r="AQ231" s="85" t="str">
        <f ca="1">IF(ISNUMBER(CORREL(ETL_Rtn!$C182:$C241,ETL_Rtn!AK182:AK241)),CORREL(ETL_Rtn!$C182:$C241,ETL_Rtn!AK182:AK241),"")</f>
        <v/>
      </c>
      <c r="AR231" s="85" t="str">
        <f ca="1">IF(ISNUMBER(CORREL(ETL_Rtn!$C182:$C241,ETL_Rtn!AL182:AL241)),CORREL(ETL_Rtn!$C182:$C241,ETL_Rtn!AL182:AL241),"")</f>
        <v/>
      </c>
      <c r="AS231" s="85" t="str">
        <f ca="1">IF(ISNUMBER(CORREL(ETL_Rtn!$C182:$C241,ETL_Rtn!AM182:AM241)),CORREL(ETL_Rtn!$C182:$C241,ETL_Rtn!AM182:AM241),"")</f>
        <v/>
      </c>
      <c r="AT231" s="85" t="str">
        <f ca="1">IF(ISNUMBER(CORREL(ETL_Rtn!$C182:$C241,ETL_Rtn!AN182:AN241)),CORREL(ETL_Rtn!$C182:$C241,ETL_Rtn!AN182:AN241),"")</f>
        <v/>
      </c>
      <c r="AU231" s="85" t="str">
        <f ca="1">IF(ISNUMBER(CORREL(ETL_Rtn!$C182:$C241,ETL_Rtn!AO182:AO241)),CORREL(ETL_Rtn!$C182:$C241,ETL_Rtn!AO182:AO241),"")</f>
        <v/>
      </c>
      <c r="AV231" s="85" t="str">
        <f ca="1">IF(ISNUMBER(CORREL(ETL_Rtn!$C182:$C241,ETL_Rtn!AP182:AP241)),CORREL(ETL_Rtn!$C182:$C241,ETL_Rtn!AP182:AP241),"")</f>
        <v/>
      </c>
      <c r="AW231" s="85" t="str">
        <f ca="1">IF(ISNUMBER(CORREL(ETL_Rtn!$C182:$C241,ETL_Rtn!AQ182:AQ241)),CORREL(ETL_Rtn!$C182:$C241,ETL_Rtn!AQ182:AQ241),"")</f>
        <v/>
      </c>
      <c r="AX231" s="85" t="str">
        <f ca="1">IF(ISNUMBER(CORREL(ETL_Rtn!$C182:$C241,ETL_Rtn!AR182:AR241)),CORREL(ETL_Rtn!$C182:$C241,ETL_Rtn!AR182:AR241),"")</f>
        <v/>
      </c>
      <c r="AY231" s="85" t="str">
        <f ca="1">IF(ISNUMBER(CORREL(ETL_Rtn!$C182:$C241,ETL_Rtn!AS182:AS241)),CORREL(ETL_Rtn!$C182:$C241,ETL_Rtn!AS182:AS241),"")</f>
        <v/>
      </c>
      <c r="AZ231" s="85" t="str">
        <f ca="1">IF(ISNUMBER(CORREL(ETL_Rtn!$C182:$C241,ETL_Rtn!AT182:AT241)),CORREL(ETL_Rtn!$C182:$C241,ETL_Rtn!AT182:AT241),"")</f>
        <v/>
      </c>
      <c r="BA231" s="85" t="str">
        <f ca="1">IF(ISNUMBER(CORREL(ETL_Rtn!$C182:$C241,ETL_Rtn!AU182:AU241)),CORREL(ETL_Rtn!$C182:$C241,ETL_Rtn!AU182:AU241),"")</f>
        <v/>
      </c>
      <c r="BB231" s="85" t="str">
        <f ca="1">IF(ISNUMBER(CORREL(ETL_Rtn!$C182:$C241,ETL_Rtn!AV182:AV241)),CORREL(ETL_Rtn!$C182:$C241,ETL_Rtn!AV182:AV241),"")</f>
        <v/>
      </c>
      <c r="BC231" s="85" t="str">
        <f ca="1">IF(ISNUMBER(CORREL(ETL_Rtn!$C182:$C241,ETL_Rtn!AW182:AW241)),CORREL(ETL_Rtn!$C182:$C241,ETL_Rtn!AW182:AW241),"")</f>
        <v/>
      </c>
      <c r="BD231" s="85" t="str">
        <f ca="1">IF(ISNUMBER(CORREL(ETL_Rtn!$C182:$C241,ETL_Rtn!AX182:AX241)),CORREL(ETL_Rtn!$C182:$C241,ETL_Rtn!AX182:AX241),"")</f>
        <v/>
      </c>
      <c r="BE231" s="85" t="str">
        <f ca="1">IF(ISNUMBER(CORREL(ETL_Rtn!$C182:$C241,ETL_Rtn!AY182:AY241)),CORREL(ETL_Rtn!$C182:$C241,ETL_Rtn!AY182:AY241),"")</f>
        <v/>
      </c>
      <c r="BF231" s="85" t="str">
        <f ca="1">IF(ISNUMBER(CORREL(ETL_Rtn!$C182:$C241,ETL_Rtn!AZ182:AZ241)),CORREL(ETL_Rtn!$C182:$C241,ETL_Rtn!AZ182:AZ241),"")</f>
        <v/>
      </c>
      <c r="BG231" s="85" t="str">
        <f ca="1">IF(ISNUMBER(CORREL(ETL_Rtn!$C182:$C241,ETL_Rtn!BA182:BA241)),CORREL(ETL_Rtn!$C182:$C241,ETL_Rtn!BA182:BA241),"")</f>
        <v/>
      </c>
      <c r="BH231" s="85" t="str">
        <f ca="1">IF(ISNUMBER(CORREL(ETL_Rtn!$C182:$C241,ETL_Rtn!BB182:BB241)),CORREL(ETL_Rtn!$C182:$C241,ETL_Rtn!BB182:BB241),"")</f>
        <v/>
      </c>
      <c r="BI231" s="85" t="str">
        <f ca="1">IF(ISNUMBER(CORREL(ETL_Rtn!$C182:$C241,ETL_Rtn!BC182:BC241)),CORREL(ETL_Rtn!$C182:$C241,ETL_Rtn!BC182:BC241),"")</f>
        <v/>
      </c>
      <c r="BJ231" s="85" t="str">
        <f ca="1">IF(ISNUMBER(CORREL(ETL_Rtn!$C182:$C241,ETL_Rtn!BD182:BD241)),CORREL(ETL_Rtn!$C182:$C241,ETL_Rtn!BD182:BD241),"")</f>
        <v/>
      </c>
      <c r="BK231" s="85" t="str">
        <f ca="1">IF(ISNUMBER(CORREL(ETL_Rtn!$C182:$C241,ETL_Rtn!BE182:BE241)),CORREL(ETL_Rtn!$C182:$C241,ETL_Rtn!BE182:BE241),"")</f>
        <v/>
      </c>
      <c r="BL231" s="85" t="str">
        <f ca="1">IF(ISNUMBER(CORREL(ETL_Rtn!$C182:$C241,ETL_Rtn!BF182:BF241)),CORREL(ETL_Rtn!$C182:$C241,ETL_Rtn!BF182:BF241),"")</f>
        <v/>
      </c>
      <c r="BM231" s="85" t="str">
        <f ca="1">IF(ISNUMBER(CORREL(ETL_Rtn!$C182:$C241,ETL_Rtn!BG182:BG241)),CORREL(ETL_Rtn!$C182:$C241,ETL_Rtn!BG182:BG241),"")</f>
        <v/>
      </c>
      <c r="BN231" s="85" t="str">
        <f ca="1">IF(ISNUMBER(CORREL(ETL_Rtn!$C182:$C241,ETL_Rtn!BH182:BH241)),CORREL(ETL_Rtn!$C182:$C241,ETL_Rtn!BH182:BH241),"")</f>
        <v/>
      </c>
      <c r="BO231" s="85" t="str">
        <f ca="1">IF(ISNUMBER(CORREL(ETL_Rtn!$C182:$C241,ETL_Rtn!BI182:BI241)),CORREL(ETL_Rtn!$C182:$C241,ETL_Rtn!BI182:BI241),"")</f>
        <v/>
      </c>
      <c r="BP231" s="85" t="str">
        <f ca="1">IF(ISNUMBER(CORREL(ETL_Rtn!$C182:$C241,ETL_Rtn!BJ182:BJ241)),CORREL(ETL_Rtn!$C182:$C241,ETL_Rtn!BJ182:BJ241),"")</f>
        <v/>
      </c>
      <c r="BQ231" s="85" t="str">
        <f ca="1">IF(ISNUMBER(CORREL(ETL_Rtn!$C182:$C241,ETL_Rtn!BK182:BK241)),CORREL(ETL_Rtn!$C182:$C241,ETL_Rtn!BK182:BK241),"")</f>
        <v/>
      </c>
      <c r="BR231" s="85" t="str">
        <f ca="1">IF(ISNUMBER(CORREL(ETL_Rtn!$C182:$C241,ETL_Rtn!BL182:BL241)),CORREL(ETL_Rtn!$C182:$C241,ETL_Rtn!BL182:BL241),"")</f>
        <v/>
      </c>
      <c r="BS231" s="85" t="str">
        <f ca="1">IF(ISNUMBER(CORREL(ETL_Rtn!$C182:$C241,ETL_Rtn!BM182:BM241)),CORREL(ETL_Rtn!$C182:$C241,ETL_Rtn!BM182:BM241),"")</f>
        <v/>
      </c>
      <c r="BT231" s="85" t="str">
        <f ca="1">IF(ISNUMBER(CORREL(ETL_Rtn!$C182:$C241,ETL_Rtn!BN182:BN241)),CORREL(ETL_Rtn!$C182:$C241,ETL_Rtn!BN182:BN241),"")</f>
        <v/>
      </c>
      <c r="BU231" s="85" t="str">
        <f ca="1">IF(ISNUMBER(CORREL(ETL_Rtn!$C182:$C241,ETL_Rtn!BO182:BO241)),CORREL(ETL_Rtn!$C182:$C241,ETL_Rtn!BO182:BO241),"")</f>
        <v/>
      </c>
      <c r="BV231" s="85" t="str">
        <f ca="1">IF(ISNUMBER(CORREL(ETL_Rtn!$C182:$C241,ETL_Rtn!BP182:BP241)),CORREL(ETL_Rtn!$C182:$C241,ETL_Rtn!BP182:BP241),"")</f>
        <v/>
      </c>
      <c r="BW231" s="85" t="str">
        <f ca="1">IF(ISNUMBER(CORREL(ETL_Rtn!$C182:$C241,ETL_Rtn!BQ182:BQ241)),CORREL(ETL_Rtn!$C182:$C241,ETL_Rtn!BQ182:BQ241),"")</f>
        <v/>
      </c>
      <c r="BY231" s="85" t="str">
        <f ca="1">VLOOKUP($E231,ETL_Price!$B$5:$CB$187,Main!BY$51,0)</f>
        <v/>
      </c>
      <c r="BZ231" s="85" t="str">
        <f ca="1">VLOOKUP($E231,ETL_Price!$B$5:$CB$187,Main!BZ$51,0)</f>
        <v/>
      </c>
      <c r="CA231" s="85" t="str">
        <f ca="1">VLOOKUP($E231,ETL_Price!$B$5:$CB$187,Main!CA$51,0)</f>
        <v/>
      </c>
      <c r="CB231" s="85" t="str">
        <f ca="1">VLOOKUP($E231,ETL_Price!$B$5:$CB$187,Main!CB$51,0)</f>
        <v/>
      </c>
      <c r="CC231" s="85" t="str">
        <f ca="1">VLOOKUP($E231,ETL_Price!$B$5:$CB$187,Main!CC$51,0)</f>
        <v/>
      </c>
      <c r="CD231" s="85" t="str">
        <f ca="1">VLOOKUP($E231,ETL_Price!$B$5:$CB$187,Main!CD$51,0)</f>
        <v/>
      </c>
      <c r="CE231" s="85" t="str">
        <f ca="1">VLOOKUP($E231,ETL_Price!$B$5:$CB$187,Main!CE$51,0)</f>
        <v/>
      </c>
      <c r="CF231" s="85" t="str">
        <f ca="1">VLOOKUP($E231,ETL_Price!$B$5:$CB$187,Main!CF$51,0)</f>
        <v/>
      </c>
      <c r="CG231" s="85" t="str">
        <f ca="1">VLOOKUP($E231,ETL_Price!$B$5:$CB$187,Main!CG$51,0)</f>
        <v/>
      </c>
      <c r="CH231" s="85" t="str">
        <f ca="1">VLOOKUP($E231,ETL_Price!$B$5:$CB$187,Main!CH$51,0)</f>
        <v/>
      </c>
      <c r="CI231" s="85" t="str">
        <f ca="1">VLOOKUP($E231,ETL_Price!$B$5:$CB$187,Main!CI$51,0)</f>
        <v/>
      </c>
      <c r="CJ231" s="85" t="str">
        <f ca="1">VLOOKUP($E231,ETL_Price!$B$5:$CB$187,Main!CJ$51,0)</f>
        <v/>
      </c>
      <c r="CK231" s="85" t="str">
        <f ca="1">VLOOKUP($E231,ETL_Price!$B$5:$CB$187,Main!CK$51,0)</f>
        <v/>
      </c>
      <c r="CL231" s="85" t="str">
        <f ca="1">VLOOKUP($E231,ETL_Price!$B$5:$CB$187,Main!CL$51,0)</f>
        <v/>
      </c>
      <c r="CM231" s="85" t="str">
        <f ca="1">VLOOKUP($E231,ETL_Price!$B$5:$CB$187,Main!CM$51,0)</f>
        <v/>
      </c>
      <c r="CN231" s="85" t="str">
        <f ca="1">VLOOKUP($E231,ETL_Price!$B$5:$CB$187,Main!CN$51,0)</f>
        <v/>
      </c>
      <c r="CO231" s="85" t="str">
        <f ca="1">VLOOKUP($E231,ETL_Price!$B$5:$CB$187,Main!CO$51,0)</f>
        <v/>
      </c>
      <c r="CP231" s="85" t="str">
        <f ca="1">VLOOKUP($E231,ETL_Price!$B$5:$CB$187,Main!CP$51,0)</f>
        <v/>
      </c>
      <c r="CQ231" s="85" t="str">
        <f ca="1">VLOOKUP($E231,ETL_Price!$B$5:$CB$187,Main!CQ$51,0)</f>
        <v/>
      </c>
      <c r="CR231" s="85" t="str">
        <f ca="1">VLOOKUP($E231,ETL_Price!$B$5:$CB$187,Main!CR$51,0)</f>
        <v/>
      </c>
      <c r="CS231" s="85" t="str">
        <f ca="1">VLOOKUP($E231,ETL_Price!$B$5:$CB$187,Main!CS$51,0)</f>
        <v/>
      </c>
      <c r="CT231" s="85" t="str">
        <f ca="1">VLOOKUP($E231,ETL_Price!$B$5:$CB$187,Main!CT$51,0)</f>
        <v/>
      </c>
      <c r="CU231" s="85" t="str">
        <f ca="1">VLOOKUP($E231,ETL_Price!$B$5:$CB$187,Main!CU$51,0)</f>
        <v/>
      </c>
      <c r="CV231" s="85" t="str">
        <f ca="1">VLOOKUP($E231,ETL_Price!$B$5:$CB$187,Main!CV$51,0)</f>
        <v/>
      </c>
      <c r="CW231" s="85" t="str">
        <f ca="1">VLOOKUP($E231,ETL_Price!$B$5:$CB$187,Main!CW$51,0)</f>
        <v/>
      </c>
      <c r="CX231" s="85" t="str">
        <f ca="1">VLOOKUP($E231,ETL_Price!$B$5:$CB$187,Main!CX$51,0)</f>
        <v/>
      </c>
      <c r="CY231" s="85" t="str">
        <f ca="1">VLOOKUP($E231,ETL_Price!$B$5:$CB$187,Main!CY$51,0)</f>
        <v/>
      </c>
      <c r="CZ231" s="85" t="str">
        <f ca="1">VLOOKUP($E231,ETL_Price!$B$5:$CB$187,Main!CZ$51,0)</f>
        <v/>
      </c>
      <c r="DA231" s="85" t="str">
        <f ca="1">VLOOKUP($E231,ETL_Price!$B$5:$CB$187,Main!DA$51,0)</f>
        <v/>
      </c>
      <c r="DB231" s="85" t="str">
        <f ca="1">VLOOKUP($E231,ETL_Price!$B$5:$CB$187,Main!DB$51,0)</f>
        <v/>
      </c>
      <c r="DC231" s="85" t="str">
        <f ca="1">VLOOKUP($E231,ETL_Price!$B$5:$CB$187,Main!DC$51,0)</f>
        <v/>
      </c>
      <c r="DD231" s="85" t="str">
        <f ca="1">VLOOKUP($E231,ETL_Price!$B$5:$CB$187,Main!DD$51,0)</f>
        <v/>
      </c>
      <c r="DE231" s="85" t="str">
        <f ca="1">VLOOKUP($E231,ETL_Price!$B$5:$CB$187,Main!DE$51,0)</f>
        <v/>
      </c>
      <c r="DF231" s="85" t="str">
        <f ca="1">VLOOKUP($E231,ETL_Price!$B$5:$CB$187,Main!DF$51,0)</f>
        <v/>
      </c>
      <c r="DG231" s="85" t="str">
        <f ca="1">VLOOKUP($E231,ETL_Price!$B$5:$CB$187,Main!DG$51,0)</f>
        <v/>
      </c>
      <c r="DH231" s="85" t="str">
        <f ca="1">VLOOKUP($E231,ETL_Price!$B$5:$CB$187,Main!DH$51,0)</f>
        <v/>
      </c>
      <c r="DI231" s="85" t="str">
        <f ca="1">VLOOKUP($E231,ETL_Price!$B$5:$CB$187,Main!DI$51,0)</f>
        <v/>
      </c>
      <c r="DJ231" s="85" t="str">
        <f ca="1">VLOOKUP($E231,ETL_Price!$B$5:$CB$187,Main!DJ$51,0)</f>
        <v/>
      </c>
      <c r="DK231" s="85" t="str">
        <f ca="1">VLOOKUP($E231,ETL_Price!$B$5:$CB$187,Main!DK$51,0)</f>
        <v/>
      </c>
      <c r="DL231" s="85" t="str">
        <f ca="1">VLOOKUP($E231,ETL_Price!$B$5:$CB$187,Main!DL$51,0)</f>
        <v/>
      </c>
      <c r="DM231" s="85" t="str">
        <f ca="1">VLOOKUP($E231,ETL_Price!$B$5:$CB$187,Main!DM$51,0)</f>
        <v/>
      </c>
      <c r="DN231" s="85" t="str">
        <f ca="1">VLOOKUP($E231,ETL_Price!$B$5:$CB$187,Main!DN$51,0)</f>
        <v/>
      </c>
      <c r="DO231" s="85" t="str">
        <f ca="1">VLOOKUP($E231,ETL_Price!$B$5:$CB$187,Main!DO$51,0)</f>
        <v/>
      </c>
      <c r="DP231" s="85" t="str">
        <f ca="1">VLOOKUP($E231,ETL_Price!$B$5:$CB$187,Main!DP$51,0)</f>
        <v/>
      </c>
      <c r="DQ231" s="85" t="str">
        <f ca="1">VLOOKUP($E231,ETL_Price!$B$5:$CB$187,Main!DQ$51,0)</f>
        <v/>
      </c>
      <c r="DR231" s="85" t="str">
        <f ca="1">VLOOKUP($E231,ETL_Price!$B$5:$CB$187,Main!DR$51,0)</f>
        <v/>
      </c>
      <c r="DS231" s="85" t="str">
        <f ca="1">VLOOKUP($E231,ETL_Price!$B$5:$CB$187,Main!DS$51,0)</f>
        <v/>
      </c>
      <c r="DT231" s="85" t="str">
        <f ca="1">VLOOKUP($E231,ETL_Price!$B$5:$CB$187,Main!DT$51,0)</f>
        <v/>
      </c>
      <c r="DU231" s="85" t="str">
        <f ca="1">VLOOKUP($E231,ETL_Price!$B$5:$CB$187,Main!DU$51,0)</f>
        <v/>
      </c>
      <c r="DV231" s="85" t="str">
        <f ca="1">VLOOKUP($E231,ETL_Price!$B$5:$CB$187,Main!DV$51,0)</f>
        <v/>
      </c>
      <c r="DW231" s="85" t="str">
        <f ca="1">VLOOKUP($E231,ETL_Price!$B$5:$CB$187,Main!DW$51,0)</f>
        <v/>
      </c>
      <c r="DX231" s="85" t="str">
        <f ca="1">VLOOKUP($E231,ETL_Price!$B$5:$CB$187,Main!DX$51,0)</f>
        <v/>
      </c>
      <c r="DY231" s="85" t="str">
        <f ca="1">VLOOKUP($E231,ETL_Price!$B$5:$CB$187,Main!DY$51,0)</f>
        <v/>
      </c>
      <c r="DZ231" s="85" t="str">
        <f ca="1">VLOOKUP($E231,ETL_Price!$B$5:$CB$187,Main!DZ$51,0)</f>
        <v/>
      </c>
      <c r="EA231" s="85" t="str">
        <f ca="1">VLOOKUP($E231,ETL_Price!$B$5:$CB$187,Main!EA$51,0)</f>
        <v/>
      </c>
      <c r="EB231" s="85" t="str">
        <f ca="1">VLOOKUP($E231,ETL_Price!$B$5:$CB$187,Main!EB$51,0)</f>
        <v/>
      </c>
      <c r="EC231" s="85" t="str">
        <f ca="1">VLOOKUP($E231,ETL_Price!$B$5:$CB$187,Main!EC$51,0)</f>
        <v/>
      </c>
      <c r="ED231" s="85" t="str">
        <f ca="1">VLOOKUP($E231,ETL_Price!$B$5:$CB$187,Main!ED$51,0)</f>
        <v/>
      </c>
      <c r="EE231" s="85" t="str">
        <f ca="1">VLOOKUP($E231,ETL_Price!$B$5:$CB$187,Main!EE$51,0)</f>
        <v/>
      </c>
      <c r="EF231" s="85" t="str">
        <f ca="1">VLOOKUP($E231,ETL_Price!$B$5:$CB$187,Main!EF$51,0)</f>
        <v/>
      </c>
      <c r="EG231" s="85" t="str">
        <f ca="1">VLOOKUP($E231,ETL_Price!$B$5:$CB$187,Main!EG$51,0)</f>
        <v/>
      </c>
      <c r="EH231" s="85" t="str">
        <f ca="1">VLOOKUP($E231,ETL_Price!$B$5:$CB$187,Main!EH$51,0)</f>
        <v/>
      </c>
      <c r="EI231" s="85" t="str">
        <f ca="1">VLOOKUP($E231,ETL_Price!$B$5:$CB$187,Main!EI$51,0)</f>
        <v/>
      </c>
      <c r="EJ231" s="85" t="str">
        <f ca="1">VLOOKUP($E231,ETL_Price!$B$5:$CB$187,Main!EJ$51,0)</f>
        <v/>
      </c>
      <c r="EK231" s="85" t="str">
        <f ca="1">VLOOKUP($E231,ETL_Price!$B$5:$CB$187,Main!EK$51,0)</f>
        <v/>
      </c>
    </row>
    <row r="232" spans="5:141">
      <c r="E232" s="119" t="str">
        <f>IF(ISNUMBER(Equities!$C184),Equities!B184,"")</f>
        <v/>
      </c>
      <c r="F232" s="120" t="str">
        <f ca="1">IF(ISNUMBER(OFFSET(INDIRECT($F$50),Main!$D232,1)),OFFSET(INDIRECT($F$50),Main!$D232,1)/100,"")</f>
        <v/>
      </c>
      <c r="G232" s="120" t="str">
        <f ca="1">IF(ISNUMBER(VLOOKUP($E232,ETL_Price!$B$5:$DV$187,G$50,0)),VLOOKUP($E232,ETL_Price!$B$5:$DV$187,G$50,0)/100,"")</f>
        <v/>
      </c>
      <c r="H232" s="120" t="str">
        <f ca="1">IF(ISNUMBER(VLOOKUP($E232,ETL_Price!$B$5:$DV$187,H$50,0)),VLOOKUP($E232,ETL_Price!$B$5:$DV$187,H$50,0)/100,"")</f>
        <v/>
      </c>
      <c r="I232" s="120" t="str">
        <f ca="1">IF(ISNUMBER(VLOOKUP($E232,ETL_Price!$B$5:$DV$187,I$50,0)),VLOOKUP($E232,ETL_Price!$B$5:$DV$187,I$50,0)/100,"")</f>
        <v/>
      </c>
      <c r="K232" s="85" t="str">
        <f ca="1">IF(ISNUMBER(CORREL(ETL_Rtn!$C183:$C242,ETL_Rtn!E183:E242)),CORREL(ETL_Rtn!$C183:$C242,ETL_Rtn!E183:E242),"")</f>
        <v/>
      </c>
      <c r="L232" s="85" t="str">
        <f ca="1">IF(ISNUMBER(CORREL(ETL_Rtn!$C183:$C242,ETL_Rtn!F183:F242)),CORREL(ETL_Rtn!$C183:$C242,ETL_Rtn!F183:F242),"")</f>
        <v/>
      </c>
      <c r="M232" s="85" t="str">
        <f ca="1">IF(ISNUMBER(CORREL(ETL_Rtn!$C183:$C242,ETL_Rtn!G183:G242)),CORREL(ETL_Rtn!$C183:$C242,ETL_Rtn!G183:G242),"")</f>
        <v/>
      </c>
      <c r="N232" s="85" t="str">
        <f ca="1">IF(ISNUMBER(CORREL(ETL_Rtn!$C183:$C242,ETL_Rtn!H183:H242)),CORREL(ETL_Rtn!$C183:$C242,ETL_Rtn!H183:H242),"")</f>
        <v/>
      </c>
      <c r="O232" s="85" t="str">
        <f ca="1">IF(ISNUMBER(CORREL(ETL_Rtn!$C183:$C242,ETL_Rtn!I183:I242)),CORREL(ETL_Rtn!$C183:$C242,ETL_Rtn!I183:I242),"")</f>
        <v/>
      </c>
      <c r="P232" s="85" t="str">
        <f ca="1">IF(ISNUMBER(CORREL(ETL_Rtn!$C183:$C242,ETL_Rtn!J183:J242)),CORREL(ETL_Rtn!$C183:$C242,ETL_Rtn!J183:J242),"")</f>
        <v/>
      </c>
      <c r="Q232" s="85" t="str">
        <f ca="1">IF(ISNUMBER(CORREL(ETL_Rtn!$C183:$C242,ETL_Rtn!K183:K242)),CORREL(ETL_Rtn!$C183:$C242,ETL_Rtn!K183:K242),"")</f>
        <v/>
      </c>
      <c r="R232" s="85" t="str">
        <f ca="1">IF(ISNUMBER(CORREL(ETL_Rtn!$C183:$C242,ETL_Rtn!L183:L242)),CORREL(ETL_Rtn!$C183:$C242,ETL_Rtn!L183:L242),"")</f>
        <v/>
      </c>
      <c r="S232" s="85" t="str">
        <f ca="1">IF(ISNUMBER(CORREL(ETL_Rtn!$C183:$C242,ETL_Rtn!M183:M242)),CORREL(ETL_Rtn!$C183:$C242,ETL_Rtn!M183:M242),"")</f>
        <v/>
      </c>
      <c r="T232" s="85" t="str">
        <f ca="1">IF(ISNUMBER(CORREL(ETL_Rtn!$C183:$C242,ETL_Rtn!N183:N242)),CORREL(ETL_Rtn!$C183:$C242,ETL_Rtn!N183:N242),"")</f>
        <v/>
      </c>
      <c r="U232" s="85" t="str">
        <f ca="1">IF(ISNUMBER(CORREL(ETL_Rtn!$C183:$C242,ETL_Rtn!O183:O242)),CORREL(ETL_Rtn!$C183:$C242,ETL_Rtn!O183:O242),"")</f>
        <v/>
      </c>
      <c r="V232" s="85" t="str">
        <f ca="1">IF(ISNUMBER(CORREL(ETL_Rtn!$C183:$C242,ETL_Rtn!P183:P242)),CORREL(ETL_Rtn!$C183:$C242,ETL_Rtn!P183:P242),"")</f>
        <v/>
      </c>
      <c r="W232" s="85" t="str">
        <f ca="1">IF(ISNUMBER(CORREL(ETL_Rtn!$C183:$C242,ETL_Rtn!Q183:Q242)),CORREL(ETL_Rtn!$C183:$C242,ETL_Rtn!Q183:Q242),"")</f>
        <v/>
      </c>
      <c r="X232" s="85" t="str">
        <f ca="1">IF(ISNUMBER(CORREL(ETL_Rtn!$C183:$C242,ETL_Rtn!R183:R242)),CORREL(ETL_Rtn!$C183:$C242,ETL_Rtn!R183:R242),"")</f>
        <v/>
      </c>
      <c r="Y232" s="85" t="str">
        <f ca="1">IF(ISNUMBER(CORREL(ETL_Rtn!$C183:$C242,ETL_Rtn!S183:S242)),CORREL(ETL_Rtn!$C183:$C242,ETL_Rtn!S183:S242),"")</f>
        <v/>
      </c>
      <c r="Z232" s="85" t="str">
        <f ca="1">IF(ISNUMBER(CORREL(ETL_Rtn!$C183:$C242,ETL_Rtn!T183:T242)),CORREL(ETL_Rtn!$C183:$C242,ETL_Rtn!T183:T242),"")</f>
        <v/>
      </c>
      <c r="AA232" s="85" t="str">
        <f ca="1">IF(ISNUMBER(CORREL(ETL_Rtn!$C183:$C242,ETL_Rtn!U183:U242)),CORREL(ETL_Rtn!$C183:$C242,ETL_Rtn!U183:U242),"")</f>
        <v/>
      </c>
      <c r="AB232" s="85" t="str">
        <f ca="1">IF(ISNUMBER(CORREL(ETL_Rtn!$C183:$C242,ETL_Rtn!V183:V242)),CORREL(ETL_Rtn!$C183:$C242,ETL_Rtn!V183:V242),"")</f>
        <v/>
      </c>
      <c r="AC232" s="85" t="str">
        <f ca="1">IF(ISNUMBER(CORREL(ETL_Rtn!$C183:$C242,ETL_Rtn!W183:W242)),CORREL(ETL_Rtn!$C183:$C242,ETL_Rtn!W183:W242),"")</f>
        <v/>
      </c>
      <c r="AD232" s="85" t="str">
        <f ca="1">IF(ISNUMBER(CORREL(ETL_Rtn!$C183:$C242,ETL_Rtn!X183:X242)),CORREL(ETL_Rtn!$C183:$C242,ETL_Rtn!X183:X242),"")</f>
        <v/>
      </c>
      <c r="AE232" s="85" t="str">
        <f ca="1">IF(ISNUMBER(CORREL(ETL_Rtn!$C183:$C242,ETL_Rtn!Y183:Y242)),CORREL(ETL_Rtn!$C183:$C242,ETL_Rtn!Y183:Y242),"")</f>
        <v/>
      </c>
      <c r="AF232" s="85" t="str">
        <f ca="1">IF(ISNUMBER(CORREL(ETL_Rtn!$C183:$C242,ETL_Rtn!Z183:Z242)),CORREL(ETL_Rtn!$C183:$C242,ETL_Rtn!Z183:Z242),"")</f>
        <v/>
      </c>
      <c r="AG232" s="85" t="str">
        <f ca="1">IF(ISNUMBER(CORREL(ETL_Rtn!$C183:$C242,ETL_Rtn!AA183:AA242)),CORREL(ETL_Rtn!$C183:$C242,ETL_Rtn!AA183:AA242),"")</f>
        <v/>
      </c>
      <c r="AH232" s="85" t="str">
        <f ca="1">IF(ISNUMBER(CORREL(ETL_Rtn!$C183:$C242,ETL_Rtn!AB183:AB242)),CORREL(ETL_Rtn!$C183:$C242,ETL_Rtn!AB183:AB242),"")</f>
        <v/>
      </c>
      <c r="AI232" s="85" t="str">
        <f ca="1">IF(ISNUMBER(CORREL(ETL_Rtn!$C183:$C242,ETL_Rtn!AC183:AC242)),CORREL(ETL_Rtn!$C183:$C242,ETL_Rtn!AC183:AC242),"")</f>
        <v/>
      </c>
      <c r="AJ232" s="85" t="str">
        <f ca="1">IF(ISNUMBER(CORREL(ETL_Rtn!$C183:$C242,ETL_Rtn!AD183:AD242)),CORREL(ETL_Rtn!$C183:$C242,ETL_Rtn!AD183:AD242),"")</f>
        <v/>
      </c>
      <c r="AK232" s="85" t="str">
        <f ca="1">IF(ISNUMBER(CORREL(ETL_Rtn!$C183:$C242,ETL_Rtn!AE183:AE242)),CORREL(ETL_Rtn!$C183:$C242,ETL_Rtn!AE183:AE242),"")</f>
        <v/>
      </c>
      <c r="AL232" s="85" t="str">
        <f ca="1">IF(ISNUMBER(CORREL(ETL_Rtn!$C183:$C242,ETL_Rtn!AF183:AF242)),CORREL(ETL_Rtn!$C183:$C242,ETL_Rtn!AF183:AF242),"")</f>
        <v/>
      </c>
      <c r="AM232" s="85" t="str">
        <f ca="1">IF(ISNUMBER(CORREL(ETL_Rtn!$C183:$C242,ETL_Rtn!AG183:AG242)),CORREL(ETL_Rtn!$C183:$C242,ETL_Rtn!AG183:AG242),"")</f>
        <v/>
      </c>
      <c r="AN232" s="85" t="str">
        <f ca="1">IF(ISNUMBER(CORREL(ETL_Rtn!$C183:$C242,ETL_Rtn!AH183:AH242)),CORREL(ETL_Rtn!$C183:$C242,ETL_Rtn!AH183:AH242),"")</f>
        <v/>
      </c>
      <c r="AO232" s="85" t="str">
        <f ca="1">IF(ISNUMBER(CORREL(ETL_Rtn!$C183:$C242,ETL_Rtn!AI183:AI242)),CORREL(ETL_Rtn!$C183:$C242,ETL_Rtn!AI183:AI242),"")</f>
        <v/>
      </c>
      <c r="AP232" s="85" t="str">
        <f ca="1">IF(ISNUMBER(CORREL(ETL_Rtn!$C183:$C242,ETL_Rtn!AJ183:AJ242)),CORREL(ETL_Rtn!$C183:$C242,ETL_Rtn!AJ183:AJ242),"")</f>
        <v/>
      </c>
      <c r="AQ232" s="85" t="str">
        <f ca="1">IF(ISNUMBER(CORREL(ETL_Rtn!$C183:$C242,ETL_Rtn!AK183:AK242)),CORREL(ETL_Rtn!$C183:$C242,ETL_Rtn!AK183:AK242),"")</f>
        <v/>
      </c>
      <c r="AR232" s="85" t="str">
        <f ca="1">IF(ISNUMBER(CORREL(ETL_Rtn!$C183:$C242,ETL_Rtn!AL183:AL242)),CORREL(ETL_Rtn!$C183:$C242,ETL_Rtn!AL183:AL242),"")</f>
        <v/>
      </c>
      <c r="AS232" s="85" t="str">
        <f ca="1">IF(ISNUMBER(CORREL(ETL_Rtn!$C183:$C242,ETL_Rtn!AM183:AM242)),CORREL(ETL_Rtn!$C183:$C242,ETL_Rtn!AM183:AM242),"")</f>
        <v/>
      </c>
      <c r="AT232" s="85" t="str">
        <f ca="1">IF(ISNUMBER(CORREL(ETL_Rtn!$C183:$C242,ETL_Rtn!AN183:AN242)),CORREL(ETL_Rtn!$C183:$C242,ETL_Rtn!AN183:AN242),"")</f>
        <v/>
      </c>
      <c r="AU232" s="85" t="str">
        <f ca="1">IF(ISNUMBER(CORREL(ETL_Rtn!$C183:$C242,ETL_Rtn!AO183:AO242)),CORREL(ETL_Rtn!$C183:$C242,ETL_Rtn!AO183:AO242),"")</f>
        <v/>
      </c>
      <c r="AV232" s="85" t="str">
        <f ca="1">IF(ISNUMBER(CORREL(ETL_Rtn!$C183:$C242,ETL_Rtn!AP183:AP242)),CORREL(ETL_Rtn!$C183:$C242,ETL_Rtn!AP183:AP242),"")</f>
        <v/>
      </c>
      <c r="AW232" s="85" t="str">
        <f ca="1">IF(ISNUMBER(CORREL(ETL_Rtn!$C183:$C242,ETL_Rtn!AQ183:AQ242)),CORREL(ETL_Rtn!$C183:$C242,ETL_Rtn!AQ183:AQ242),"")</f>
        <v/>
      </c>
      <c r="AX232" s="85" t="str">
        <f ca="1">IF(ISNUMBER(CORREL(ETL_Rtn!$C183:$C242,ETL_Rtn!AR183:AR242)),CORREL(ETL_Rtn!$C183:$C242,ETL_Rtn!AR183:AR242),"")</f>
        <v/>
      </c>
      <c r="AY232" s="85" t="str">
        <f ca="1">IF(ISNUMBER(CORREL(ETL_Rtn!$C183:$C242,ETL_Rtn!AS183:AS242)),CORREL(ETL_Rtn!$C183:$C242,ETL_Rtn!AS183:AS242),"")</f>
        <v/>
      </c>
      <c r="AZ232" s="85" t="str">
        <f ca="1">IF(ISNUMBER(CORREL(ETL_Rtn!$C183:$C242,ETL_Rtn!AT183:AT242)),CORREL(ETL_Rtn!$C183:$C242,ETL_Rtn!AT183:AT242),"")</f>
        <v/>
      </c>
      <c r="BA232" s="85" t="str">
        <f ca="1">IF(ISNUMBER(CORREL(ETL_Rtn!$C183:$C242,ETL_Rtn!AU183:AU242)),CORREL(ETL_Rtn!$C183:$C242,ETL_Rtn!AU183:AU242),"")</f>
        <v/>
      </c>
      <c r="BB232" s="85" t="str">
        <f ca="1">IF(ISNUMBER(CORREL(ETL_Rtn!$C183:$C242,ETL_Rtn!AV183:AV242)),CORREL(ETL_Rtn!$C183:$C242,ETL_Rtn!AV183:AV242),"")</f>
        <v/>
      </c>
      <c r="BC232" s="85" t="str">
        <f ca="1">IF(ISNUMBER(CORREL(ETL_Rtn!$C183:$C242,ETL_Rtn!AW183:AW242)),CORREL(ETL_Rtn!$C183:$C242,ETL_Rtn!AW183:AW242),"")</f>
        <v/>
      </c>
      <c r="BD232" s="85" t="str">
        <f ca="1">IF(ISNUMBER(CORREL(ETL_Rtn!$C183:$C242,ETL_Rtn!AX183:AX242)),CORREL(ETL_Rtn!$C183:$C242,ETL_Rtn!AX183:AX242),"")</f>
        <v/>
      </c>
      <c r="BE232" s="85" t="str">
        <f ca="1">IF(ISNUMBER(CORREL(ETL_Rtn!$C183:$C242,ETL_Rtn!AY183:AY242)),CORREL(ETL_Rtn!$C183:$C242,ETL_Rtn!AY183:AY242),"")</f>
        <v/>
      </c>
      <c r="BF232" s="85" t="str">
        <f ca="1">IF(ISNUMBER(CORREL(ETL_Rtn!$C183:$C242,ETL_Rtn!AZ183:AZ242)),CORREL(ETL_Rtn!$C183:$C242,ETL_Rtn!AZ183:AZ242),"")</f>
        <v/>
      </c>
      <c r="BG232" s="85" t="str">
        <f ca="1">IF(ISNUMBER(CORREL(ETL_Rtn!$C183:$C242,ETL_Rtn!BA183:BA242)),CORREL(ETL_Rtn!$C183:$C242,ETL_Rtn!BA183:BA242),"")</f>
        <v/>
      </c>
      <c r="BH232" s="85" t="str">
        <f ca="1">IF(ISNUMBER(CORREL(ETL_Rtn!$C183:$C242,ETL_Rtn!BB183:BB242)),CORREL(ETL_Rtn!$C183:$C242,ETL_Rtn!BB183:BB242),"")</f>
        <v/>
      </c>
      <c r="BI232" s="85" t="str">
        <f ca="1">IF(ISNUMBER(CORREL(ETL_Rtn!$C183:$C242,ETL_Rtn!BC183:BC242)),CORREL(ETL_Rtn!$C183:$C242,ETL_Rtn!BC183:BC242),"")</f>
        <v/>
      </c>
      <c r="BJ232" s="85" t="str">
        <f ca="1">IF(ISNUMBER(CORREL(ETL_Rtn!$C183:$C242,ETL_Rtn!BD183:BD242)),CORREL(ETL_Rtn!$C183:$C242,ETL_Rtn!BD183:BD242),"")</f>
        <v/>
      </c>
      <c r="BK232" s="85" t="str">
        <f ca="1">IF(ISNUMBER(CORREL(ETL_Rtn!$C183:$C242,ETL_Rtn!BE183:BE242)),CORREL(ETL_Rtn!$C183:$C242,ETL_Rtn!BE183:BE242),"")</f>
        <v/>
      </c>
      <c r="BL232" s="85" t="str">
        <f ca="1">IF(ISNUMBER(CORREL(ETL_Rtn!$C183:$C242,ETL_Rtn!BF183:BF242)),CORREL(ETL_Rtn!$C183:$C242,ETL_Rtn!BF183:BF242),"")</f>
        <v/>
      </c>
      <c r="BM232" s="85" t="str">
        <f ca="1">IF(ISNUMBER(CORREL(ETL_Rtn!$C183:$C242,ETL_Rtn!BG183:BG242)),CORREL(ETL_Rtn!$C183:$C242,ETL_Rtn!BG183:BG242),"")</f>
        <v/>
      </c>
      <c r="BN232" s="85" t="str">
        <f ca="1">IF(ISNUMBER(CORREL(ETL_Rtn!$C183:$C242,ETL_Rtn!BH183:BH242)),CORREL(ETL_Rtn!$C183:$C242,ETL_Rtn!BH183:BH242),"")</f>
        <v/>
      </c>
      <c r="BO232" s="85" t="str">
        <f ca="1">IF(ISNUMBER(CORREL(ETL_Rtn!$C183:$C242,ETL_Rtn!BI183:BI242)),CORREL(ETL_Rtn!$C183:$C242,ETL_Rtn!BI183:BI242),"")</f>
        <v/>
      </c>
      <c r="BP232" s="85" t="str">
        <f ca="1">IF(ISNUMBER(CORREL(ETL_Rtn!$C183:$C242,ETL_Rtn!BJ183:BJ242)),CORREL(ETL_Rtn!$C183:$C242,ETL_Rtn!BJ183:BJ242),"")</f>
        <v/>
      </c>
      <c r="BQ232" s="85" t="str">
        <f ca="1">IF(ISNUMBER(CORREL(ETL_Rtn!$C183:$C242,ETL_Rtn!BK183:BK242)),CORREL(ETL_Rtn!$C183:$C242,ETL_Rtn!BK183:BK242),"")</f>
        <v/>
      </c>
      <c r="BR232" s="85" t="str">
        <f ca="1">IF(ISNUMBER(CORREL(ETL_Rtn!$C183:$C242,ETL_Rtn!BL183:BL242)),CORREL(ETL_Rtn!$C183:$C242,ETL_Rtn!BL183:BL242),"")</f>
        <v/>
      </c>
      <c r="BS232" s="85" t="str">
        <f ca="1">IF(ISNUMBER(CORREL(ETL_Rtn!$C183:$C242,ETL_Rtn!BM183:BM242)),CORREL(ETL_Rtn!$C183:$C242,ETL_Rtn!BM183:BM242),"")</f>
        <v/>
      </c>
      <c r="BT232" s="85" t="str">
        <f ca="1">IF(ISNUMBER(CORREL(ETL_Rtn!$C183:$C242,ETL_Rtn!BN183:BN242)),CORREL(ETL_Rtn!$C183:$C242,ETL_Rtn!BN183:BN242),"")</f>
        <v/>
      </c>
      <c r="BU232" s="85" t="str">
        <f ca="1">IF(ISNUMBER(CORREL(ETL_Rtn!$C183:$C242,ETL_Rtn!BO183:BO242)),CORREL(ETL_Rtn!$C183:$C242,ETL_Rtn!BO183:BO242),"")</f>
        <v/>
      </c>
      <c r="BV232" s="85" t="str">
        <f ca="1">IF(ISNUMBER(CORREL(ETL_Rtn!$C183:$C242,ETL_Rtn!BP183:BP242)),CORREL(ETL_Rtn!$C183:$C242,ETL_Rtn!BP183:BP242),"")</f>
        <v/>
      </c>
      <c r="BW232" s="85" t="str">
        <f ca="1">IF(ISNUMBER(CORREL(ETL_Rtn!$C183:$C242,ETL_Rtn!BQ183:BQ242)),CORREL(ETL_Rtn!$C183:$C242,ETL_Rtn!BQ183:BQ242),"")</f>
        <v/>
      </c>
      <c r="BY232" s="85" t="str">
        <f ca="1">VLOOKUP($E232,ETL_Price!$B$5:$CB$187,Main!BY$51,0)</f>
        <v/>
      </c>
      <c r="BZ232" s="85" t="str">
        <f ca="1">VLOOKUP($E232,ETL_Price!$B$5:$CB$187,Main!BZ$51,0)</f>
        <v/>
      </c>
      <c r="CA232" s="85" t="str">
        <f ca="1">VLOOKUP($E232,ETL_Price!$B$5:$CB$187,Main!CA$51,0)</f>
        <v/>
      </c>
      <c r="CB232" s="85" t="str">
        <f ca="1">VLOOKUP($E232,ETL_Price!$B$5:$CB$187,Main!CB$51,0)</f>
        <v/>
      </c>
      <c r="CC232" s="85" t="str">
        <f ca="1">VLOOKUP($E232,ETL_Price!$B$5:$CB$187,Main!CC$51,0)</f>
        <v/>
      </c>
      <c r="CD232" s="85" t="str">
        <f ca="1">VLOOKUP($E232,ETL_Price!$B$5:$CB$187,Main!CD$51,0)</f>
        <v/>
      </c>
      <c r="CE232" s="85" t="str">
        <f ca="1">VLOOKUP($E232,ETL_Price!$B$5:$CB$187,Main!CE$51,0)</f>
        <v/>
      </c>
      <c r="CF232" s="85" t="str">
        <f ca="1">VLOOKUP($E232,ETL_Price!$B$5:$CB$187,Main!CF$51,0)</f>
        <v/>
      </c>
      <c r="CG232" s="85" t="str">
        <f ca="1">VLOOKUP($E232,ETL_Price!$B$5:$CB$187,Main!CG$51,0)</f>
        <v/>
      </c>
      <c r="CH232" s="85" t="str">
        <f ca="1">VLOOKUP($E232,ETL_Price!$B$5:$CB$187,Main!CH$51,0)</f>
        <v/>
      </c>
      <c r="CI232" s="85" t="str">
        <f ca="1">VLOOKUP($E232,ETL_Price!$B$5:$CB$187,Main!CI$51,0)</f>
        <v/>
      </c>
      <c r="CJ232" s="85" t="str">
        <f ca="1">VLOOKUP($E232,ETL_Price!$B$5:$CB$187,Main!CJ$51,0)</f>
        <v/>
      </c>
      <c r="CK232" s="85" t="str">
        <f ca="1">VLOOKUP($E232,ETL_Price!$B$5:$CB$187,Main!CK$51,0)</f>
        <v/>
      </c>
      <c r="CL232" s="85" t="str">
        <f ca="1">VLOOKUP($E232,ETL_Price!$B$5:$CB$187,Main!CL$51,0)</f>
        <v/>
      </c>
      <c r="CM232" s="85" t="str">
        <f ca="1">VLOOKUP($E232,ETL_Price!$B$5:$CB$187,Main!CM$51,0)</f>
        <v/>
      </c>
      <c r="CN232" s="85" t="str">
        <f ca="1">VLOOKUP($E232,ETL_Price!$B$5:$CB$187,Main!CN$51,0)</f>
        <v/>
      </c>
      <c r="CO232" s="85" t="str">
        <f ca="1">VLOOKUP($E232,ETL_Price!$B$5:$CB$187,Main!CO$51,0)</f>
        <v/>
      </c>
      <c r="CP232" s="85" t="str">
        <f ca="1">VLOOKUP($E232,ETL_Price!$B$5:$CB$187,Main!CP$51,0)</f>
        <v/>
      </c>
      <c r="CQ232" s="85" t="str">
        <f ca="1">VLOOKUP($E232,ETL_Price!$B$5:$CB$187,Main!CQ$51,0)</f>
        <v/>
      </c>
      <c r="CR232" s="85" t="str">
        <f ca="1">VLOOKUP($E232,ETL_Price!$B$5:$CB$187,Main!CR$51,0)</f>
        <v/>
      </c>
      <c r="CS232" s="85" t="str">
        <f ca="1">VLOOKUP($E232,ETL_Price!$B$5:$CB$187,Main!CS$51,0)</f>
        <v/>
      </c>
      <c r="CT232" s="85" t="str">
        <f ca="1">VLOOKUP($E232,ETL_Price!$B$5:$CB$187,Main!CT$51,0)</f>
        <v/>
      </c>
      <c r="CU232" s="85" t="str">
        <f ca="1">VLOOKUP($E232,ETL_Price!$B$5:$CB$187,Main!CU$51,0)</f>
        <v/>
      </c>
      <c r="CV232" s="85" t="str">
        <f ca="1">VLOOKUP($E232,ETL_Price!$B$5:$CB$187,Main!CV$51,0)</f>
        <v/>
      </c>
      <c r="CW232" s="85" t="str">
        <f ca="1">VLOOKUP($E232,ETL_Price!$B$5:$CB$187,Main!CW$51,0)</f>
        <v/>
      </c>
      <c r="CX232" s="85" t="str">
        <f ca="1">VLOOKUP($E232,ETL_Price!$B$5:$CB$187,Main!CX$51,0)</f>
        <v/>
      </c>
      <c r="CY232" s="85" t="str">
        <f ca="1">VLOOKUP($E232,ETL_Price!$B$5:$CB$187,Main!CY$51,0)</f>
        <v/>
      </c>
      <c r="CZ232" s="85" t="str">
        <f ca="1">VLOOKUP($E232,ETL_Price!$B$5:$CB$187,Main!CZ$51,0)</f>
        <v/>
      </c>
      <c r="DA232" s="85" t="str">
        <f ca="1">VLOOKUP($E232,ETL_Price!$B$5:$CB$187,Main!DA$51,0)</f>
        <v/>
      </c>
      <c r="DB232" s="85" t="str">
        <f ca="1">VLOOKUP($E232,ETL_Price!$B$5:$CB$187,Main!DB$51,0)</f>
        <v/>
      </c>
      <c r="DC232" s="85" t="str">
        <f ca="1">VLOOKUP($E232,ETL_Price!$B$5:$CB$187,Main!DC$51,0)</f>
        <v/>
      </c>
      <c r="DD232" s="85" t="str">
        <f ca="1">VLOOKUP($E232,ETL_Price!$B$5:$CB$187,Main!DD$51,0)</f>
        <v/>
      </c>
      <c r="DE232" s="85" t="str">
        <f ca="1">VLOOKUP($E232,ETL_Price!$B$5:$CB$187,Main!DE$51,0)</f>
        <v/>
      </c>
      <c r="DF232" s="85" t="str">
        <f ca="1">VLOOKUP($E232,ETL_Price!$B$5:$CB$187,Main!DF$51,0)</f>
        <v/>
      </c>
      <c r="DG232" s="85" t="str">
        <f ca="1">VLOOKUP($E232,ETL_Price!$B$5:$CB$187,Main!DG$51,0)</f>
        <v/>
      </c>
      <c r="DH232" s="85" t="str">
        <f ca="1">VLOOKUP($E232,ETL_Price!$B$5:$CB$187,Main!DH$51,0)</f>
        <v/>
      </c>
      <c r="DI232" s="85" t="str">
        <f ca="1">VLOOKUP($E232,ETL_Price!$B$5:$CB$187,Main!DI$51,0)</f>
        <v/>
      </c>
      <c r="DJ232" s="85" t="str">
        <f ca="1">VLOOKUP($E232,ETL_Price!$B$5:$CB$187,Main!DJ$51,0)</f>
        <v/>
      </c>
      <c r="DK232" s="85" t="str">
        <f ca="1">VLOOKUP($E232,ETL_Price!$B$5:$CB$187,Main!DK$51,0)</f>
        <v/>
      </c>
      <c r="DL232" s="85" t="str">
        <f ca="1">VLOOKUP($E232,ETL_Price!$B$5:$CB$187,Main!DL$51,0)</f>
        <v/>
      </c>
      <c r="DM232" s="85" t="str">
        <f ca="1">VLOOKUP($E232,ETL_Price!$B$5:$CB$187,Main!DM$51,0)</f>
        <v/>
      </c>
      <c r="DN232" s="85" t="str">
        <f ca="1">VLOOKUP($E232,ETL_Price!$B$5:$CB$187,Main!DN$51,0)</f>
        <v/>
      </c>
      <c r="DO232" s="85" t="str">
        <f ca="1">VLOOKUP($E232,ETL_Price!$B$5:$CB$187,Main!DO$51,0)</f>
        <v/>
      </c>
      <c r="DP232" s="85" t="str">
        <f ca="1">VLOOKUP($E232,ETL_Price!$B$5:$CB$187,Main!DP$51,0)</f>
        <v/>
      </c>
      <c r="DQ232" s="85" t="str">
        <f ca="1">VLOOKUP($E232,ETL_Price!$B$5:$CB$187,Main!DQ$51,0)</f>
        <v/>
      </c>
      <c r="DR232" s="85" t="str">
        <f ca="1">VLOOKUP($E232,ETL_Price!$B$5:$CB$187,Main!DR$51,0)</f>
        <v/>
      </c>
      <c r="DS232" s="85" t="str">
        <f ca="1">VLOOKUP($E232,ETL_Price!$B$5:$CB$187,Main!DS$51,0)</f>
        <v/>
      </c>
      <c r="DT232" s="85" t="str">
        <f ca="1">VLOOKUP($E232,ETL_Price!$B$5:$CB$187,Main!DT$51,0)</f>
        <v/>
      </c>
      <c r="DU232" s="85" t="str">
        <f ca="1">VLOOKUP($E232,ETL_Price!$B$5:$CB$187,Main!DU$51,0)</f>
        <v/>
      </c>
      <c r="DV232" s="85" t="str">
        <f ca="1">VLOOKUP($E232,ETL_Price!$B$5:$CB$187,Main!DV$51,0)</f>
        <v/>
      </c>
      <c r="DW232" s="85" t="str">
        <f ca="1">VLOOKUP($E232,ETL_Price!$B$5:$CB$187,Main!DW$51,0)</f>
        <v/>
      </c>
      <c r="DX232" s="85" t="str">
        <f ca="1">VLOOKUP($E232,ETL_Price!$B$5:$CB$187,Main!DX$51,0)</f>
        <v/>
      </c>
      <c r="DY232" s="85" t="str">
        <f ca="1">VLOOKUP($E232,ETL_Price!$B$5:$CB$187,Main!DY$51,0)</f>
        <v/>
      </c>
      <c r="DZ232" s="85" t="str">
        <f ca="1">VLOOKUP($E232,ETL_Price!$B$5:$CB$187,Main!DZ$51,0)</f>
        <v/>
      </c>
      <c r="EA232" s="85" t="str">
        <f ca="1">VLOOKUP($E232,ETL_Price!$B$5:$CB$187,Main!EA$51,0)</f>
        <v/>
      </c>
      <c r="EB232" s="85" t="str">
        <f ca="1">VLOOKUP($E232,ETL_Price!$B$5:$CB$187,Main!EB$51,0)</f>
        <v/>
      </c>
      <c r="EC232" s="85" t="str">
        <f ca="1">VLOOKUP($E232,ETL_Price!$B$5:$CB$187,Main!EC$51,0)</f>
        <v/>
      </c>
      <c r="ED232" s="85" t="str">
        <f ca="1">VLOOKUP($E232,ETL_Price!$B$5:$CB$187,Main!ED$51,0)</f>
        <v/>
      </c>
      <c r="EE232" s="85" t="str">
        <f ca="1">VLOOKUP($E232,ETL_Price!$B$5:$CB$187,Main!EE$51,0)</f>
        <v/>
      </c>
      <c r="EF232" s="85" t="str">
        <f ca="1">VLOOKUP($E232,ETL_Price!$B$5:$CB$187,Main!EF$51,0)</f>
        <v/>
      </c>
      <c r="EG232" s="85" t="str">
        <f ca="1">VLOOKUP($E232,ETL_Price!$B$5:$CB$187,Main!EG$51,0)</f>
        <v/>
      </c>
      <c r="EH232" s="85" t="str">
        <f ca="1">VLOOKUP($E232,ETL_Price!$B$5:$CB$187,Main!EH$51,0)</f>
        <v/>
      </c>
      <c r="EI232" s="85" t="str">
        <f ca="1">VLOOKUP($E232,ETL_Price!$B$5:$CB$187,Main!EI$51,0)</f>
        <v/>
      </c>
      <c r="EJ232" s="85" t="str">
        <f ca="1">VLOOKUP($E232,ETL_Price!$B$5:$CB$187,Main!EJ$51,0)</f>
        <v/>
      </c>
      <c r="EK232" s="85" t="str">
        <f ca="1">VLOOKUP($E232,ETL_Price!$B$5:$CB$187,Main!EK$51,0)</f>
        <v/>
      </c>
    </row>
    <row r="233" spans="5:141">
      <c r="E233" s="119" t="str">
        <f>IF(ISNUMBER(Equities!$C185),Equities!B185,"")</f>
        <v/>
      </c>
      <c r="F233" s="120" t="str">
        <f ca="1">IF(ISNUMBER(OFFSET(INDIRECT($F$50),Main!$D233,1)),OFFSET(INDIRECT($F$50),Main!$D233,1)/100,"")</f>
        <v/>
      </c>
      <c r="G233" s="120" t="str">
        <f ca="1">IF(ISNUMBER(VLOOKUP($E233,ETL_Price!$B$5:$DV$187,G$50,0)),VLOOKUP($E233,ETL_Price!$B$5:$DV$187,G$50,0)/100,"")</f>
        <v/>
      </c>
      <c r="H233" s="120" t="str">
        <f ca="1">IF(ISNUMBER(VLOOKUP($E233,ETL_Price!$B$5:$DV$187,H$50,0)),VLOOKUP($E233,ETL_Price!$B$5:$DV$187,H$50,0)/100,"")</f>
        <v/>
      </c>
      <c r="I233" s="120" t="str">
        <f ca="1">IF(ISNUMBER(VLOOKUP($E233,ETL_Price!$B$5:$DV$187,I$50,0)),VLOOKUP($E233,ETL_Price!$B$5:$DV$187,I$50,0)/100,"")</f>
        <v/>
      </c>
      <c r="K233" s="85" t="str">
        <f ca="1">IF(ISNUMBER(CORREL(ETL_Rtn!$C184:$C243,ETL_Rtn!E184:E243)),CORREL(ETL_Rtn!$C184:$C243,ETL_Rtn!E184:E243),"")</f>
        <v/>
      </c>
      <c r="L233" s="85" t="str">
        <f ca="1">IF(ISNUMBER(CORREL(ETL_Rtn!$C184:$C243,ETL_Rtn!F184:F243)),CORREL(ETL_Rtn!$C184:$C243,ETL_Rtn!F184:F243),"")</f>
        <v/>
      </c>
      <c r="M233" s="85" t="str">
        <f ca="1">IF(ISNUMBER(CORREL(ETL_Rtn!$C184:$C243,ETL_Rtn!G184:G243)),CORREL(ETL_Rtn!$C184:$C243,ETL_Rtn!G184:G243),"")</f>
        <v/>
      </c>
      <c r="N233" s="85" t="str">
        <f ca="1">IF(ISNUMBER(CORREL(ETL_Rtn!$C184:$C243,ETL_Rtn!H184:H243)),CORREL(ETL_Rtn!$C184:$C243,ETL_Rtn!H184:H243),"")</f>
        <v/>
      </c>
      <c r="O233" s="85" t="str">
        <f ca="1">IF(ISNUMBER(CORREL(ETL_Rtn!$C184:$C243,ETL_Rtn!I184:I243)),CORREL(ETL_Rtn!$C184:$C243,ETL_Rtn!I184:I243),"")</f>
        <v/>
      </c>
      <c r="P233" s="85" t="str">
        <f ca="1">IF(ISNUMBER(CORREL(ETL_Rtn!$C184:$C243,ETL_Rtn!J184:J243)),CORREL(ETL_Rtn!$C184:$C243,ETL_Rtn!J184:J243),"")</f>
        <v/>
      </c>
      <c r="Q233" s="85" t="str">
        <f ca="1">IF(ISNUMBER(CORREL(ETL_Rtn!$C184:$C243,ETL_Rtn!K184:K243)),CORREL(ETL_Rtn!$C184:$C243,ETL_Rtn!K184:K243),"")</f>
        <v/>
      </c>
      <c r="R233" s="85" t="str">
        <f ca="1">IF(ISNUMBER(CORREL(ETL_Rtn!$C184:$C243,ETL_Rtn!L184:L243)),CORREL(ETL_Rtn!$C184:$C243,ETL_Rtn!L184:L243),"")</f>
        <v/>
      </c>
      <c r="S233" s="85" t="str">
        <f ca="1">IF(ISNUMBER(CORREL(ETL_Rtn!$C184:$C243,ETL_Rtn!M184:M243)),CORREL(ETL_Rtn!$C184:$C243,ETL_Rtn!M184:M243),"")</f>
        <v/>
      </c>
      <c r="T233" s="85" t="str">
        <f ca="1">IF(ISNUMBER(CORREL(ETL_Rtn!$C184:$C243,ETL_Rtn!N184:N243)),CORREL(ETL_Rtn!$C184:$C243,ETL_Rtn!N184:N243),"")</f>
        <v/>
      </c>
      <c r="U233" s="85" t="str">
        <f ca="1">IF(ISNUMBER(CORREL(ETL_Rtn!$C184:$C243,ETL_Rtn!O184:O243)),CORREL(ETL_Rtn!$C184:$C243,ETL_Rtn!O184:O243),"")</f>
        <v/>
      </c>
      <c r="V233" s="85" t="str">
        <f ca="1">IF(ISNUMBER(CORREL(ETL_Rtn!$C184:$C243,ETL_Rtn!P184:P243)),CORREL(ETL_Rtn!$C184:$C243,ETL_Rtn!P184:P243),"")</f>
        <v/>
      </c>
      <c r="W233" s="85" t="str">
        <f ca="1">IF(ISNUMBER(CORREL(ETL_Rtn!$C184:$C243,ETL_Rtn!Q184:Q243)),CORREL(ETL_Rtn!$C184:$C243,ETL_Rtn!Q184:Q243),"")</f>
        <v/>
      </c>
      <c r="X233" s="85" t="str">
        <f ca="1">IF(ISNUMBER(CORREL(ETL_Rtn!$C184:$C243,ETL_Rtn!R184:R243)),CORREL(ETL_Rtn!$C184:$C243,ETL_Rtn!R184:R243),"")</f>
        <v/>
      </c>
      <c r="Y233" s="85" t="str">
        <f ca="1">IF(ISNUMBER(CORREL(ETL_Rtn!$C184:$C243,ETL_Rtn!S184:S243)),CORREL(ETL_Rtn!$C184:$C243,ETL_Rtn!S184:S243),"")</f>
        <v/>
      </c>
      <c r="Z233" s="85" t="str">
        <f ca="1">IF(ISNUMBER(CORREL(ETL_Rtn!$C184:$C243,ETL_Rtn!T184:T243)),CORREL(ETL_Rtn!$C184:$C243,ETL_Rtn!T184:T243),"")</f>
        <v/>
      </c>
      <c r="AA233" s="85" t="str">
        <f ca="1">IF(ISNUMBER(CORREL(ETL_Rtn!$C184:$C243,ETL_Rtn!U184:U243)),CORREL(ETL_Rtn!$C184:$C243,ETL_Rtn!U184:U243),"")</f>
        <v/>
      </c>
      <c r="AB233" s="85" t="str">
        <f ca="1">IF(ISNUMBER(CORREL(ETL_Rtn!$C184:$C243,ETL_Rtn!V184:V243)),CORREL(ETL_Rtn!$C184:$C243,ETL_Rtn!V184:V243),"")</f>
        <v/>
      </c>
      <c r="AC233" s="85" t="str">
        <f ca="1">IF(ISNUMBER(CORREL(ETL_Rtn!$C184:$C243,ETL_Rtn!W184:W243)),CORREL(ETL_Rtn!$C184:$C243,ETL_Rtn!W184:W243),"")</f>
        <v/>
      </c>
      <c r="AD233" s="85" t="str">
        <f ca="1">IF(ISNUMBER(CORREL(ETL_Rtn!$C184:$C243,ETL_Rtn!X184:X243)),CORREL(ETL_Rtn!$C184:$C243,ETL_Rtn!X184:X243),"")</f>
        <v/>
      </c>
      <c r="AE233" s="85" t="str">
        <f ca="1">IF(ISNUMBER(CORREL(ETL_Rtn!$C184:$C243,ETL_Rtn!Y184:Y243)),CORREL(ETL_Rtn!$C184:$C243,ETL_Rtn!Y184:Y243),"")</f>
        <v/>
      </c>
      <c r="AF233" s="85" t="str">
        <f ca="1">IF(ISNUMBER(CORREL(ETL_Rtn!$C184:$C243,ETL_Rtn!Z184:Z243)),CORREL(ETL_Rtn!$C184:$C243,ETL_Rtn!Z184:Z243),"")</f>
        <v/>
      </c>
      <c r="AG233" s="85" t="str">
        <f ca="1">IF(ISNUMBER(CORREL(ETL_Rtn!$C184:$C243,ETL_Rtn!AA184:AA243)),CORREL(ETL_Rtn!$C184:$C243,ETL_Rtn!AA184:AA243),"")</f>
        <v/>
      </c>
      <c r="AH233" s="85" t="str">
        <f ca="1">IF(ISNUMBER(CORREL(ETL_Rtn!$C184:$C243,ETL_Rtn!AB184:AB243)),CORREL(ETL_Rtn!$C184:$C243,ETL_Rtn!AB184:AB243),"")</f>
        <v/>
      </c>
      <c r="AI233" s="85" t="str">
        <f ca="1">IF(ISNUMBER(CORREL(ETL_Rtn!$C184:$C243,ETL_Rtn!AC184:AC243)),CORREL(ETL_Rtn!$C184:$C243,ETL_Rtn!AC184:AC243),"")</f>
        <v/>
      </c>
      <c r="AJ233" s="85" t="str">
        <f ca="1">IF(ISNUMBER(CORREL(ETL_Rtn!$C184:$C243,ETL_Rtn!AD184:AD243)),CORREL(ETL_Rtn!$C184:$C243,ETL_Rtn!AD184:AD243),"")</f>
        <v/>
      </c>
      <c r="AK233" s="85" t="str">
        <f ca="1">IF(ISNUMBER(CORREL(ETL_Rtn!$C184:$C243,ETL_Rtn!AE184:AE243)),CORREL(ETL_Rtn!$C184:$C243,ETL_Rtn!AE184:AE243),"")</f>
        <v/>
      </c>
      <c r="AL233" s="85" t="str">
        <f ca="1">IF(ISNUMBER(CORREL(ETL_Rtn!$C184:$C243,ETL_Rtn!AF184:AF243)),CORREL(ETL_Rtn!$C184:$C243,ETL_Rtn!AF184:AF243),"")</f>
        <v/>
      </c>
      <c r="AM233" s="85" t="str">
        <f ca="1">IF(ISNUMBER(CORREL(ETL_Rtn!$C184:$C243,ETL_Rtn!AG184:AG243)),CORREL(ETL_Rtn!$C184:$C243,ETL_Rtn!AG184:AG243),"")</f>
        <v/>
      </c>
      <c r="AN233" s="85" t="str">
        <f ca="1">IF(ISNUMBER(CORREL(ETL_Rtn!$C184:$C243,ETL_Rtn!AH184:AH243)),CORREL(ETL_Rtn!$C184:$C243,ETL_Rtn!AH184:AH243),"")</f>
        <v/>
      </c>
      <c r="AO233" s="85" t="str">
        <f ca="1">IF(ISNUMBER(CORREL(ETL_Rtn!$C184:$C243,ETL_Rtn!AI184:AI243)),CORREL(ETL_Rtn!$C184:$C243,ETL_Rtn!AI184:AI243),"")</f>
        <v/>
      </c>
      <c r="AP233" s="85" t="str">
        <f ca="1">IF(ISNUMBER(CORREL(ETL_Rtn!$C184:$C243,ETL_Rtn!AJ184:AJ243)),CORREL(ETL_Rtn!$C184:$C243,ETL_Rtn!AJ184:AJ243),"")</f>
        <v/>
      </c>
      <c r="AQ233" s="85" t="str">
        <f ca="1">IF(ISNUMBER(CORREL(ETL_Rtn!$C184:$C243,ETL_Rtn!AK184:AK243)),CORREL(ETL_Rtn!$C184:$C243,ETL_Rtn!AK184:AK243),"")</f>
        <v/>
      </c>
      <c r="AR233" s="85" t="str">
        <f ca="1">IF(ISNUMBER(CORREL(ETL_Rtn!$C184:$C243,ETL_Rtn!AL184:AL243)),CORREL(ETL_Rtn!$C184:$C243,ETL_Rtn!AL184:AL243),"")</f>
        <v/>
      </c>
      <c r="AS233" s="85" t="str">
        <f ca="1">IF(ISNUMBER(CORREL(ETL_Rtn!$C184:$C243,ETL_Rtn!AM184:AM243)),CORREL(ETL_Rtn!$C184:$C243,ETL_Rtn!AM184:AM243),"")</f>
        <v/>
      </c>
      <c r="AT233" s="85" t="str">
        <f ca="1">IF(ISNUMBER(CORREL(ETL_Rtn!$C184:$C243,ETL_Rtn!AN184:AN243)),CORREL(ETL_Rtn!$C184:$C243,ETL_Rtn!AN184:AN243),"")</f>
        <v/>
      </c>
      <c r="AU233" s="85" t="str">
        <f ca="1">IF(ISNUMBER(CORREL(ETL_Rtn!$C184:$C243,ETL_Rtn!AO184:AO243)),CORREL(ETL_Rtn!$C184:$C243,ETL_Rtn!AO184:AO243),"")</f>
        <v/>
      </c>
      <c r="AV233" s="85" t="str">
        <f ca="1">IF(ISNUMBER(CORREL(ETL_Rtn!$C184:$C243,ETL_Rtn!AP184:AP243)),CORREL(ETL_Rtn!$C184:$C243,ETL_Rtn!AP184:AP243),"")</f>
        <v/>
      </c>
      <c r="AW233" s="85" t="str">
        <f ca="1">IF(ISNUMBER(CORREL(ETL_Rtn!$C184:$C243,ETL_Rtn!AQ184:AQ243)),CORREL(ETL_Rtn!$C184:$C243,ETL_Rtn!AQ184:AQ243),"")</f>
        <v/>
      </c>
      <c r="AX233" s="85" t="str">
        <f ca="1">IF(ISNUMBER(CORREL(ETL_Rtn!$C184:$C243,ETL_Rtn!AR184:AR243)),CORREL(ETL_Rtn!$C184:$C243,ETL_Rtn!AR184:AR243),"")</f>
        <v/>
      </c>
      <c r="AY233" s="85" t="str">
        <f ca="1">IF(ISNUMBER(CORREL(ETL_Rtn!$C184:$C243,ETL_Rtn!AS184:AS243)),CORREL(ETL_Rtn!$C184:$C243,ETL_Rtn!AS184:AS243),"")</f>
        <v/>
      </c>
      <c r="AZ233" s="85" t="str">
        <f ca="1">IF(ISNUMBER(CORREL(ETL_Rtn!$C184:$C243,ETL_Rtn!AT184:AT243)),CORREL(ETL_Rtn!$C184:$C243,ETL_Rtn!AT184:AT243),"")</f>
        <v/>
      </c>
      <c r="BA233" s="85" t="str">
        <f ca="1">IF(ISNUMBER(CORREL(ETL_Rtn!$C184:$C243,ETL_Rtn!AU184:AU243)),CORREL(ETL_Rtn!$C184:$C243,ETL_Rtn!AU184:AU243),"")</f>
        <v/>
      </c>
      <c r="BB233" s="85" t="str">
        <f ca="1">IF(ISNUMBER(CORREL(ETL_Rtn!$C184:$C243,ETL_Rtn!AV184:AV243)),CORREL(ETL_Rtn!$C184:$C243,ETL_Rtn!AV184:AV243),"")</f>
        <v/>
      </c>
      <c r="BC233" s="85" t="str">
        <f ca="1">IF(ISNUMBER(CORREL(ETL_Rtn!$C184:$C243,ETL_Rtn!AW184:AW243)),CORREL(ETL_Rtn!$C184:$C243,ETL_Rtn!AW184:AW243),"")</f>
        <v/>
      </c>
      <c r="BD233" s="85" t="str">
        <f ca="1">IF(ISNUMBER(CORREL(ETL_Rtn!$C184:$C243,ETL_Rtn!AX184:AX243)),CORREL(ETL_Rtn!$C184:$C243,ETL_Rtn!AX184:AX243),"")</f>
        <v/>
      </c>
      <c r="BE233" s="85" t="str">
        <f ca="1">IF(ISNUMBER(CORREL(ETL_Rtn!$C184:$C243,ETL_Rtn!AY184:AY243)),CORREL(ETL_Rtn!$C184:$C243,ETL_Rtn!AY184:AY243),"")</f>
        <v/>
      </c>
      <c r="BF233" s="85" t="str">
        <f ca="1">IF(ISNUMBER(CORREL(ETL_Rtn!$C184:$C243,ETL_Rtn!AZ184:AZ243)),CORREL(ETL_Rtn!$C184:$C243,ETL_Rtn!AZ184:AZ243),"")</f>
        <v/>
      </c>
      <c r="BG233" s="85" t="str">
        <f ca="1">IF(ISNUMBER(CORREL(ETL_Rtn!$C184:$C243,ETL_Rtn!BA184:BA243)),CORREL(ETL_Rtn!$C184:$C243,ETL_Rtn!BA184:BA243),"")</f>
        <v/>
      </c>
      <c r="BH233" s="85" t="str">
        <f ca="1">IF(ISNUMBER(CORREL(ETL_Rtn!$C184:$C243,ETL_Rtn!BB184:BB243)),CORREL(ETL_Rtn!$C184:$C243,ETL_Rtn!BB184:BB243),"")</f>
        <v/>
      </c>
      <c r="BI233" s="85" t="str">
        <f ca="1">IF(ISNUMBER(CORREL(ETL_Rtn!$C184:$C243,ETL_Rtn!BC184:BC243)),CORREL(ETL_Rtn!$C184:$C243,ETL_Rtn!BC184:BC243),"")</f>
        <v/>
      </c>
      <c r="BJ233" s="85" t="str">
        <f ca="1">IF(ISNUMBER(CORREL(ETL_Rtn!$C184:$C243,ETL_Rtn!BD184:BD243)),CORREL(ETL_Rtn!$C184:$C243,ETL_Rtn!BD184:BD243),"")</f>
        <v/>
      </c>
      <c r="BK233" s="85" t="str">
        <f ca="1">IF(ISNUMBER(CORREL(ETL_Rtn!$C184:$C243,ETL_Rtn!BE184:BE243)),CORREL(ETL_Rtn!$C184:$C243,ETL_Rtn!BE184:BE243),"")</f>
        <v/>
      </c>
      <c r="BL233" s="85" t="str">
        <f ca="1">IF(ISNUMBER(CORREL(ETL_Rtn!$C184:$C243,ETL_Rtn!BF184:BF243)),CORREL(ETL_Rtn!$C184:$C243,ETL_Rtn!BF184:BF243),"")</f>
        <v/>
      </c>
      <c r="BM233" s="85" t="str">
        <f ca="1">IF(ISNUMBER(CORREL(ETL_Rtn!$C184:$C243,ETL_Rtn!BG184:BG243)),CORREL(ETL_Rtn!$C184:$C243,ETL_Rtn!BG184:BG243),"")</f>
        <v/>
      </c>
      <c r="BN233" s="85" t="str">
        <f ca="1">IF(ISNUMBER(CORREL(ETL_Rtn!$C184:$C243,ETL_Rtn!BH184:BH243)),CORREL(ETL_Rtn!$C184:$C243,ETL_Rtn!BH184:BH243),"")</f>
        <v/>
      </c>
      <c r="BO233" s="85" t="str">
        <f ca="1">IF(ISNUMBER(CORREL(ETL_Rtn!$C184:$C243,ETL_Rtn!BI184:BI243)),CORREL(ETL_Rtn!$C184:$C243,ETL_Rtn!BI184:BI243),"")</f>
        <v/>
      </c>
      <c r="BP233" s="85" t="str">
        <f ca="1">IF(ISNUMBER(CORREL(ETL_Rtn!$C184:$C243,ETL_Rtn!BJ184:BJ243)),CORREL(ETL_Rtn!$C184:$C243,ETL_Rtn!BJ184:BJ243),"")</f>
        <v/>
      </c>
      <c r="BQ233" s="85" t="str">
        <f ca="1">IF(ISNUMBER(CORREL(ETL_Rtn!$C184:$C243,ETL_Rtn!BK184:BK243)),CORREL(ETL_Rtn!$C184:$C243,ETL_Rtn!BK184:BK243),"")</f>
        <v/>
      </c>
      <c r="BR233" s="85" t="str">
        <f ca="1">IF(ISNUMBER(CORREL(ETL_Rtn!$C184:$C243,ETL_Rtn!BL184:BL243)),CORREL(ETL_Rtn!$C184:$C243,ETL_Rtn!BL184:BL243),"")</f>
        <v/>
      </c>
      <c r="BS233" s="85" t="str">
        <f ca="1">IF(ISNUMBER(CORREL(ETL_Rtn!$C184:$C243,ETL_Rtn!BM184:BM243)),CORREL(ETL_Rtn!$C184:$C243,ETL_Rtn!BM184:BM243),"")</f>
        <v/>
      </c>
      <c r="BT233" s="85" t="str">
        <f ca="1">IF(ISNUMBER(CORREL(ETL_Rtn!$C184:$C243,ETL_Rtn!BN184:BN243)),CORREL(ETL_Rtn!$C184:$C243,ETL_Rtn!BN184:BN243),"")</f>
        <v/>
      </c>
      <c r="BU233" s="85" t="str">
        <f ca="1">IF(ISNUMBER(CORREL(ETL_Rtn!$C184:$C243,ETL_Rtn!BO184:BO243)),CORREL(ETL_Rtn!$C184:$C243,ETL_Rtn!BO184:BO243),"")</f>
        <v/>
      </c>
      <c r="BV233" s="85" t="str">
        <f ca="1">IF(ISNUMBER(CORREL(ETL_Rtn!$C184:$C243,ETL_Rtn!BP184:BP243)),CORREL(ETL_Rtn!$C184:$C243,ETL_Rtn!BP184:BP243),"")</f>
        <v/>
      </c>
      <c r="BW233" s="85" t="str">
        <f ca="1">IF(ISNUMBER(CORREL(ETL_Rtn!$C184:$C243,ETL_Rtn!BQ184:BQ243)),CORREL(ETL_Rtn!$C184:$C243,ETL_Rtn!BQ184:BQ243),"")</f>
        <v/>
      </c>
      <c r="BY233" s="85" t="str">
        <f ca="1">VLOOKUP($E233,ETL_Price!$B$5:$CB$187,Main!BY$51,0)</f>
        <v/>
      </c>
      <c r="BZ233" s="85" t="str">
        <f ca="1">VLOOKUP($E233,ETL_Price!$B$5:$CB$187,Main!BZ$51,0)</f>
        <v/>
      </c>
      <c r="CA233" s="85" t="str">
        <f ca="1">VLOOKUP($E233,ETL_Price!$B$5:$CB$187,Main!CA$51,0)</f>
        <v/>
      </c>
      <c r="CB233" s="85" t="str">
        <f ca="1">VLOOKUP($E233,ETL_Price!$B$5:$CB$187,Main!CB$51,0)</f>
        <v/>
      </c>
      <c r="CC233" s="85" t="str">
        <f ca="1">VLOOKUP($E233,ETL_Price!$B$5:$CB$187,Main!CC$51,0)</f>
        <v/>
      </c>
      <c r="CD233" s="85" t="str">
        <f ca="1">VLOOKUP($E233,ETL_Price!$B$5:$CB$187,Main!CD$51,0)</f>
        <v/>
      </c>
      <c r="CE233" s="85" t="str">
        <f ca="1">VLOOKUP($E233,ETL_Price!$B$5:$CB$187,Main!CE$51,0)</f>
        <v/>
      </c>
      <c r="CF233" s="85" t="str">
        <f ca="1">VLOOKUP($E233,ETL_Price!$B$5:$CB$187,Main!CF$51,0)</f>
        <v/>
      </c>
      <c r="CG233" s="85" t="str">
        <f ca="1">VLOOKUP($E233,ETL_Price!$B$5:$CB$187,Main!CG$51,0)</f>
        <v/>
      </c>
      <c r="CH233" s="85" t="str">
        <f ca="1">VLOOKUP($E233,ETL_Price!$B$5:$CB$187,Main!CH$51,0)</f>
        <v/>
      </c>
      <c r="CI233" s="85" t="str">
        <f ca="1">VLOOKUP($E233,ETL_Price!$B$5:$CB$187,Main!CI$51,0)</f>
        <v/>
      </c>
      <c r="CJ233" s="85" t="str">
        <f ca="1">VLOOKUP($E233,ETL_Price!$B$5:$CB$187,Main!CJ$51,0)</f>
        <v/>
      </c>
      <c r="CK233" s="85" t="str">
        <f ca="1">VLOOKUP($E233,ETL_Price!$B$5:$CB$187,Main!CK$51,0)</f>
        <v/>
      </c>
      <c r="CL233" s="85" t="str">
        <f ca="1">VLOOKUP($E233,ETL_Price!$B$5:$CB$187,Main!CL$51,0)</f>
        <v/>
      </c>
      <c r="CM233" s="85" t="str">
        <f ca="1">VLOOKUP($E233,ETL_Price!$B$5:$CB$187,Main!CM$51,0)</f>
        <v/>
      </c>
      <c r="CN233" s="85" t="str">
        <f ca="1">VLOOKUP($E233,ETL_Price!$B$5:$CB$187,Main!CN$51,0)</f>
        <v/>
      </c>
      <c r="CO233" s="85" t="str">
        <f ca="1">VLOOKUP($E233,ETL_Price!$B$5:$CB$187,Main!CO$51,0)</f>
        <v/>
      </c>
      <c r="CP233" s="85" t="str">
        <f ca="1">VLOOKUP($E233,ETL_Price!$B$5:$CB$187,Main!CP$51,0)</f>
        <v/>
      </c>
      <c r="CQ233" s="85" t="str">
        <f ca="1">VLOOKUP($E233,ETL_Price!$B$5:$CB$187,Main!CQ$51,0)</f>
        <v/>
      </c>
      <c r="CR233" s="85" t="str">
        <f ca="1">VLOOKUP($E233,ETL_Price!$B$5:$CB$187,Main!CR$51,0)</f>
        <v/>
      </c>
      <c r="CS233" s="85" t="str">
        <f ca="1">VLOOKUP($E233,ETL_Price!$B$5:$CB$187,Main!CS$51,0)</f>
        <v/>
      </c>
      <c r="CT233" s="85" t="str">
        <f ca="1">VLOOKUP($E233,ETL_Price!$B$5:$CB$187,Main!CT$51,0)</f>
        <v/>
      </c>
      <c r="CU233" s="85" t="str">
        <f ca="1">VLOOKUP($E233,ETL_Price!$B$5:$CB$187,Main!CU$51,0)</f>
        <v/>
      </c>
      <c r="CV233" s="85" t="str">
        <f ca="1">VLOOKUP($E233,ETL_Price!$B$5:$CB$187,Main!CV$51,0)</f>
        <v/>
      </c>
      <c r="CW233" s="85" t="str">
        <f ca="1">VLOOKUP($E233,ETL_Price!$B$5:$CB$187,Main!CW$51,0)</f>
        <v/>
      </c>
      <c r="CX233" s="85" t="str">
        <f ca="1">VLOOKUP($E233,ETL_Price!$B$5:$CB$187,Main!CX$51,0)</f>
        <v/>
      </c>
      <c r="CY233" s="85" t="str">
        <f ca="1">VLOOKUP($E233,ETL_Price!$B$5:$CB$187,Main!CY$51,0)</f>
        <v/>
      </c>
      <c r="CZ233" s="85" t="str">
        <f ca="1">VLOOKUP($E233,ETL_Price!$B$5:$CB$187,Main!CZ$51,0)</f>
        <v/>
      </c>
      <c r="DA233" s="85" t="str">
        <f ca="1">VLOOKUP($E233,ETL_Price!$B$5:$CB$187,Main!DA$51,0)</f>
        <v/>
      </c>
      <c r="DB233" s="85" t="str">
        <f ca="1">VLOOKUP($E233,ETL_Price!$B$5:$CB$187,Main!DB$51,0)</f>
        <v/>
      </c>
      <c r="DC233" s="85" t="str">
        <f ca="1">VLOOKUP($E233,ETL_Price!$B$5:$CB$187,Main!DC$51,0)</f>
        <v/>
      </c>
      <c r="DD233" s="85" t="str">
        <f ca="1">VLOOKUP($E233,ETL_Price!$B$5:$CB$187,Main!DD$51,0)</f>
        <v/>
      </c>
      <c r="DE233" s="85" t="str">
        <f ca="1">VLOOKUP($E233,ETL_Price!$B$5:$CB$187,Main!DE$51,0)</f>
        <v/>
      </c>
      <c r="DF233" s="85" t="str">
        <f ca="1">VLOOKUP($E233,ETL_Price!$B$5:$CB$187,Main!DF$51,0)</f>
        <v/>
      </c>
      <c r="DG233" s="85" t="str">
        <f ca="1">VLOOKUP($E233,ETL_Price!$B$5:$CB$187,Main!DG$51,0)</f>
        <v/>
      </c>
      <c r="DH233" s="85" t="str">
        <f ca="1">VLOOKUP($E233,ETL_Price!$B$5:$CB$187,Main!DH$51,0)</f>
        <v/>
      </c>
      <c r="DI233" s="85" t="str">
        <f ca="1">VLOOKUP($E233,ETL_Price!$B$5:$CB$187,Main!DI$51,0)</f>
        <v/>
      </c>
      <c r="DJ233" s="85" t="str">
        <f ca="1">VLOOKUP($E233,ETL_Price!$B$5:$CB$187,Main!DJ$51,0)</f>
        <v/>
      </c>
      <c r="DK233" s="85" t="str">
        <f ca="1">VLOOKUP($E233,ETL_Price!$B$5:$CB$187,Main!DK$51,0)</f>
        <v/>
      </c>
      <c r="DL233" s="85" t="str">
        <f ca="1">VLOOKUP($E233,ETL_Price!$B$5:$CB$187,Main!DL$51,0)</f>
        <v/>
      </c>
      <c r="DM233" s="85" t="str">
        <f ca="1">VLOOKUP($E233,ETL_Price!$B$5:$CB$187,Main!DM$51,0)</f>
        <v/>
      </c>
      <c r="DN233" s="85" t="str">
        <f ca="1">VLOOKUP($E233,ETL_Price!$B$5:$CB$187,Main!DN$51,0)</f>
        <v/>
      </c>
      <c r="DO233" s="85" t="str">
        <f ca="1">VLOOKUP($E233,ETL_Price!$B$5:$CB$187,Main!DO$51,0)</f>
        <v/>
      </c>
      <c r="DP233" s="85" t="str">
        <f ca="1">VLOOKUP($E233,ETL_Price!$B$5:$CB$187,Main!DP$51,0)</f>
        <v/>
      </c>
      <c r="DQ233" s="85" t="str">
        <f ca="1">VLOOKUP($E233,ETL_Price!$B$5:$CB$187,Main!DQ$51,0)</f>
        <v/>
      </c>
      <c r="DR233" s="85" t="str">
        <f ca="1">VLOOKUP($E233,ETL_Price!$B$5:$CB$187,Main!DR$51,0)</f>
        <v/>
      </c>
      <c r="DS233" s="85" t="str">
        <f ca="1">VLOOKUP($E233,ETL_Price!$B$5:$CB$187,Main!DS$51,0)</f>
        <v/>
      </c>
      <c r="DT233" s="85" t="str">
        <f ca="1">VLOOKUP($E233,ETL_Price!$B$5:$CB$187,Main!DT$51,0)</f>
        <v/>
      </c>
      <c r="DU233" s="85" t="str">
        <f ca="1">VLOOKUP($E233,ETL_Price!$B$5:$CB$187,Main!DU$51,0)</f>
        <v/>
      </c>
      <c r="DV233" s="85" t="str">
        <f ca="1">VLOOKUP($E233,ETL_Price!$B$5:$CB$187,Main!DV$51,0)</f>
        <v/>
      </c>
      <c r="DW233" s="85" t="str">
        <f ca="1">VLOOKUP($E233,ETL_Price!$B$5:$CB$187,Main!DW$51,0)</f>
        <v/>
      </c>
      <c r="DX233" s="85" t="str">
        <f ca="1">VLOOKUP($E233,ETL_Price!$B$5:$CB$187,Main!DX$51,0)</f>
        <v/>
      </c>
      <c r="DY233" s="85" t="str">
        <f ca="1">VLOOKUP($E233,ETL_Price!$B$5:$CB$187,Main!DY$51,0)</f>
        <v/>
      </c>
      <c r="DZ233" s="85" t="str">
        <f ca="1">VLOOKUP($E233,ETL_Price!$B$5:$CB$187,Main!DZ$51,0)</f>
        <v/>
      </c>
      <c r="EA233" s="85" t="str">
        <f ca="1">VLOOKUP($E233,ETL_Price!$B$5:$CB$187,Main!EA$51,0)</f>
        <v/>
      </c>
      <c r="EB233" s="85" t="str">
        <f ca="1">VLOOKUP($E233,ETL_Price!$B$5:$CB$187,Main!EB$51,0)</f>
        <v/>
      </c>
      <c r="EC233" s="85" t="str">
        <f ca="1">VLOOKUP($E233,ETL_Price!$B$5:$CB$187,Main!EC$51,0)</f>
        <v/>
      </c>
      <c r="ED233" s="85" t="str">
        <f ca="1">VLOOKUP($E233,ETL_Price!$B$5:$CB$187,Main!ED$51,0)</f>
        <v/>
      </c>
      <c r="EE233" s="85" t="str">
        <f ca="1">VLOOKUP($E233,ETL_Price!$B$5:$CB$187,Main!EE$51,0)</f>
        <v/>
      </c>
      <c r="EF233" s="85" t="str">
        <f ca="1">VLOOKUP($E233,ETL_Price!$B$5:$CB$187,Main!EF$51,0)</f>
        <v/>
      </c>
      <c r="EG233" s="85" t="str">
        <f ca="1">VLOOKUP($E233,ETL_Price!$B$5:$CB$187,Main!EG$51,0)</f>
        <v/>
      </c>
      <c r="EH233" s="85" t="str">
        <f ca="1">VLOOKUP($E233,ETL_Price!$B$5:$CB$187,Main!EH$51,0)</f>
        <v/>
      </c>
      <c r="EI233" s="85" t="str">
        <f ca="1">VLOOKUP($E233,ETL_Price!$B$5:$CB$187,Main!EI$51,0)</f>
        <v/>
      </c>
      <c r="EJ233" s="85" t="str">
        <f ca="1">VLOOKUP($E233,ETL_Price!$B$5:$CB$187,Main!EJ$51,0)</f>
        <v/>
      </c>
      <c r="EK233" s="85" t="str">
        <f ca="1">VLOOKUP($E233,ETL_Price!$B$5:$CB$187,Main!EK$51,0)</f>
        <v/>
      </c>
    </row>
    <row r="234" spans="5:141">
      <c r="E234" s="119" t="str">
        <f>IF(ISNUMBER(Equities!$C186),Equities!B186,"")</f>
        <v/>
      </c>
      <c r="F234" s="120" t="str">
        <f ca="1">IF(ISNUMBER(OFFSET(INDIRECT($F$50),Main!$D234,1)),OFFSET(INDIRECT($F$50),Main!$D234,1)/100,"")</f>
        <v/>
      </c>
      <c r="G234" s="120" t="str">
        <f ca="1">IF(ISNUMBER(VLOOKUP($E234,ETL_Price!$B$5:$DV$187,G$50,0)),VLOOKUP($E234,ETL_Price!$B$5:$DV$187,G$50,0)/100,"")</f>
        <v/>
      </c>
      <c r="H234" s="120" t="str">
        <f ca="1">IF(ISNUMBER(VLOOKUP($E234,ETL_Price!$B$5:$DV$187,H$50,0)),VLOOKUP($E234,ETL_Price!$B$5:$DV$187,H$50,0)/100,"")</f>
        <v/>
      </c>
      <c r="I234" s="120" t="str">
        <f ca="1">IF(ISNUMBER(VLOOKUP($E234,ETL_Price!$B$5:$DV$187,I$50,0)),VLOOKUP($E234,ETL_Price!$B$5:$DV$187,I$50,0)/100,"")</f>
        <v/>
      </c>
      <c r="K234" s="85" t="str">
        <f ca="1">IF(ISNUMBER(CORREL(ETL_Rtn!$C185:$C244,ETL_Rtn!E185:E244)),CORREL(ETL_Rtn!$C185:$C244,ETL_Rtn!E185:E244),"")</f>
        <v/>
      </c>
      <c r="L234" s="85" t="str">
        <f ca="1">IF(ISNUMBER(CORREL(ETL_Rtn!$C185:$C244,ETL_Rtn!F185:F244)),CORREL(ETL_Rtn!$C185:$C244,ETL_Rtn!F185:F244),"")</f>
        <v/>
      </c>
      <c r="M234" s="85" t="str">
        <f ca="1">IF(ISNUMBER(CORREL(ETL_Rtn!$C185:$C244,ETL_Rtn!G185:G244)),CORREL(ETL_Rtn!$C185:$C244,ETL_Rtn!G185:G244),"")</f>
        <v/>
      </c>
      <c r="N234" s="85" t="str">
        <f ca="1">IF(ISNUMBER(CORREL(ETL_Rtn!$C185:$C244,ETL_Rtn!H185:H244)),CORREL(ETL_Rtn!$C185:$C244,ETL_Rtn!H185:H244),"")</f>
        <v/>
      </c>
      <c r="O234" s="85" t="str">
        <f ca="1">IF(ISNUMBER(CORREL(ETL_Rtn!$C185:$C244,ETL_Rtn!I185:I244)),CORREL(ETL_Rtn!$C185:$C244,ETL_Rtn!I185:I244),"")</f>
        <v/>
      </c>
      <c r="P234" s="85" t="str">
        <f ca="1">IF(ISNUMBER(CORREL(ETL_Rtn!$C185:$C244,ETL_Rtn!J185:J244)),CORREL(ETL_Rtn!$C185:$C244,ETL_Rtn!J185:J244),"")</f>
        <v/>
      </c>
      <c r="Q234" s="85" t="str">
        <f ca="1">IF(ISNUMBER(CORREL(ETL_Rtn!$C185:$C244,ETL_Rtn!K185:K244)),CORREL(ETL_Rtn!$C185:$C244,ETL_Rtn!K185:K244),"")</f>
        <v/>
      </c>
      <c r="R234" s="85" t="str">
        <f ca="1">IF(ISNUMBER(CORREL(ETL_Rtn!$C185:$C244,ETL_Rtn!L185:L244)),CORREL(ETL_Rtn!$C185:$C244,ETL_Rtn!L185:L244),"")</f>
        <v/>
      </c>
      <c r="S234" s="85" t="str">
        <f ca="1">IF(ISNUMBER(CORREL(ETL_Rtn!$C185:$C244,ETL_Rtn!M185:M244)),CORREL(ETL_Rtn!$C185:$C244,ETL_Rtn!M185:M244),"")</f>
        <v/>
      </c>
      <c r="T234" s="85" t="str">
        <f ca="1">IF(ISNUMBER(CORREL(ETL_Rtn!$C185:$C244,ETL_Rtn!N185:N244)),CORREL(ETL_Rtn!$C185:$C244,ETL_Rtn!N185:N244),"")</f>
        <v/>
      </c>
      <c r="U234" s="85" t="str">
        <f ca="1">IF(ISNUMBER(CORREL(ETL_Rtn!$C185:$C244,ETL_Rtn!O185:O244)),CORREL(ETL_Rtn!$C185:$C244,ETL_Rtn!O185:O244),"")</f>
        <v/>
      </c>
      <c r="V234" s="85" t="str">
        <f ca="1">IF(ISNUMBER(CORREL(ETL_Rtn!$C185:$C244,ETL_Rtn!P185:P244)),CORREL(ETL_Rtn!$C185:$C244,ETL_Rtn!P185:P244),"")</f>
        <v/>
      </c>
      <c r="W234" s="85" t="str">
        <f ca="1">IF(ISNUMBER(CORREL(ETL_Rtn!$C185:$C244,ETL_Rtn!Q185:Q244)),CORREL(ETL_Rtn!$C185:$C244,ETL_Rtn!Q185:Q244),"")</f>
        <v/>
      </c>
      <c r="X234" s="85" t="str">
        <f ca="1">IF(ISNUMBER(CORREL(ETL_Rtn!$C185:$C244,ETL_Rtn!R185:R244)),CORREL(ETL_Rtn!$C185:$C244,ETL_Rtn!R185:R244),"")</f>
        <v/>
      </c>
      <c r="Y234" s="85" t="str">
        <f ca="1">IF(ISNUMBER(CORREL(ETL_Rtn!$C185:$C244,ETL_Rtn!S185:S244)),CORREL(ETL_Rtn!$C185:$C244,ETL_Rtn!S185:S244),"")</f>
        <v/>
      </c>
      <c r="Z234" s="85" t="str">
        <f ca="1">IF(ISNUMBER(CORREL(ETL_Rtn!$C185:$C244,ETL_Rtn!T185:T244)),CORREL(ETL_Rtn!$C185:$C244,ETL_Rtn!T185:T244),"")</f>
        <v/>
      </c>
      <c r="AA234" s="85" t="str">
        <f ca="1">IF(ISNUMBER(CORREL(ETL_Rtn!$C185:$C244,ETL_Rtn!U185:U244)),CORREL(ETL_Rtn!$C185:$C244,ETL_Rtn!U185:U244),"")</f>
        <v/>
      </c>
      <c r="AB234" s="85" t="str">
        <f ca="1">IF(ISNUMBER(CORREL(ETL_Rtn!$C185:$C244,ETL_Rtn!V185:V244)),CORREL(ETL_Rtn!$C185:$C244,ETL_Rtn!V185:V244),"")</f>
        <v/>
      </c>
      <c r="AC234" s="85" t="str">
        <f ca="1">IF(ISNUMBER(CORREL(ETL_Rtn!$C185:$C244,ETL_Rtn!W185:W244)),CORREL(ETL_Rtn!$C185:$C244,ETL_Rtn!W185:W244),"")</f>
        <v/>
      </c>
      <c r="AD234" s="85" t="str">
        <f ca="1">IF(ISNUMBER(CORREL(ETL_Rtn!$C185:$C244,ETL_Rtn!X185:X244)),CORREL(ETL_Rtn!$C185:$C244,ETL_Rtn!X185:X244),"")</f>
        <v/>
      </c>
      <c r="AE234" s="85" t="str">
        <f ca="1">IF(ISNUMBER(CORREL(ETL_Rtn!$C185:$C244,ETL_Rtn!Y185:Y244)),CORREL(ETL_Rtn!$C185:$C244,ETL_Rtn!Y185:Y244),"")</f>
        <v/>
      </c>
      <c r="AF234" s="85" t="str">
        <f ca="1">IF(ISNUMBER(CORREL(ETL_Rtn!$C185:$C244,ETL_Rtn!Z185:Z244)),CORREL(ETL_Rtn!$C185:$C244,ETL_Rtn!Z185:Z244),"")</f>
        <v/>
      </c>
      <c r="AG234" s="85" t="str">
        <f ca="1">IF(ISNUMBER(CORREL(ETL_Rtn!$C185:$C244,ETL_Rtn!AA185:AA244)),CORREL(ETL_Rtn!$C185:$C244,ETL_Rtn!AA185:AA244),"")</f>
        <v/>
      </c>
      <c r="AH234" s="85" t="str">
        <f ca="1">IF(ISNUMBER(CORREL(ETL_Rtn!$C185:$C244,ETL_Rtn!AB185:AB244)),CORREL(ETL_Rtn!$C185:$C244,ETL_Rtn!AB185:AB244),"")</f>
        <v/>
      </c>
      <c r="AI234" s="85" t="str">
        <f ca="1">IF(ISNUMBER(CORREL(ETL_Rtn!$C185:$C244,ETL_Rtn!AC185:AC244)),CORREL(ETL_Rtn!$C185:$C244,ETL_Rtn!AC185:AC244),"")</f>
        <v/>
      </c>
      <c r="AJ234" s="85" t="str">
        <f ca="1">IF(ISNUMBER(CORREL(ETL_Rtn!$C185:$C244,ETL_Rtn!AD185:AD244)),CORREL(ETL_Rtn!$C185:$C244,ETL_Rtn!AD185:AD244),"")</f>
        <v/>
      </c>
      <c r="AK234" s="85" t="str">
        <f ca="1">IF(ISNUMBER(CORREL(ETL_Rtn!$C185:$C244,ETL_Rtn!AE185:AE244)),CORREL(ETL_Rtn!$C185:$C244,ETL_Rtn!AE185:AE244),"")</f>
        <v/>
      </c>
      <c r="AL234" s="85" t="str">
        <f ca="1">IF(ISNUMBER(CORREL(ETL_Rtn!$C185:$C244,ETL_Rtn!AF185:AF244)),CORREL(ETL_Rtn!$C185:$C244,ETL_Rtn!AF185:AF244),"")</f>
        <v/>
      </c>
      <c r="AM234" s="85" t="str">
        <f ca="1">IF(ISNUMBER(CORREL(ETL_Rtn!$C185:$C244,ETL_Rtn!AG185:AG244)),CORREL(ETL_Rtn!$C185:$C244,ETL_Rtn!AG185:AG244),"")</f>
        <v/>
      </c>
      <c r="AN234" s="85" t="str">
        <f ca="1">IF(ISNUMBER(CORREL(ETL_Rtn!$C185:$C244,ETL_Rtn!AH185:AH244)),CORREL(ETL_Rtn!$C185:$C244,ETL_Rtn!AH185:AH244),"")</f>
        <v/>
      </c>
      <c r="AO234" s="85" t="str">
        <f ca="1">IF(ISNUMBER(CORREL(ETL_Rtn!$C185:$C244,ETL_Rtn!AI185:AI244)),CORREL(ETL_Rtn!$C185:$C244,ETL_Rtn!AI185:AI244),"")</f>
        <v/>
      </c>
      <c r="AP234" s="85" t="str">
        <f ca="1">IF(ISNUMBER(CORREL(ETL_Rtn!$C185:$C244,ETL_Rtn!AJ185:AJ244)),CORREL(ETL_Rtn!$C185:$C244,ETL_Rtn!AJ185:AJ244),"")</f>
        <v/>
      </c>
      <c r="AQ234" s="85" t="str">
        <f ca="1">IF(ISNUMBER(CORREL(ETL_Rtn!$C185:$C244,ETL_Rtn!AK185:AK244)),CORREL(ETL_Rtn!$C185:$C244,ETL_Rtn!AK185:AK244),"")</f>
        <v/>
      </c>
      <c r="AR234" s="85" t="str">
        <f ca="1">IF(ISNUMBER(CORREL(ETL_Rtn!$C185:$C244,ETL_Rtn!AL185:AL244)),CORREL(ETL_Rtn!$C185:$C244,ETL_Rtn!AL185:AL244),"")</f>
        <v/>
      </c>
      <c r="AS234" s="85" t="str">
        <f ca="1">IF(ISNUMBER(CORREL(ETL_Rtn!$C185:$C244,ETL_Rtn!AM185:AM244)),CORREL(ETL_Rtn!$C185:$C244,ETL_Rtn!AM185:AM244),"")</f>
        <v/>
      </c>
      <c r="AT234" s="85" t="str">
        <f ca="1">IF(ISNUMBER(CORREL(ETL_Rtn!$C185:$C244,ETL_Rtn!AN185:AN244)),CORREL(ETL_Rtn!$C185:$C244,ETL_Rtn!AN185:AN244),"")</f>
        <v/>
      </c>
      <c r="AU234" s="85" t="str">
        <f ca="1">IF(ISNUMBER(CORREL(ETL_Rtn!$C185:$C244,ETL_Rtn!AO185:AO244)),CORREL(ETL_Rtn!$C185:$C244,ETL_Rtn!AO185:AO244),"")</f>
        <v/>
      </c>
      <c r="AV234" s="85" t="str">
        <f ca="1">IF(ISNUMBER(CORREL(ETL_Rtn!$C185:$C244,ETL_Rtn!AP185:AP244)),CORREL(ETL_Rtn!$C185:$C244,ETL_Rtn!AP185:AP244),"")</f>
        <v/>
      </c>
      <c r="AW234" s="85" t="str">
        <f ca="1">IF(ISNUMBER(CORREL(ETL_Rtn!$C185:$C244,ETL_Rtn!AQ185:AQ244)),CORREL(ETL_Rtn!$C185:$C244,ETL_Rtn!AQ185:AQ244),"")</f>
        <v/>
      </c>
      <c r="AX234" s="85" t="str">
        <f ca="1">IF(ISNUMBER(CORREL(ETL_Rtn!$C185:$C244,ETL_Rtn!AR185:AR244)),CORREL(ETL_Rtn!$C185:$C244,ETL_Rtn!AR185:AR244),"")</f>
        <v/>
      </c>
      <c r="AY234" s="85" t="str">
        <f ca="1">IF(ISNUMBER(CORREL(ETL_Rtn!$C185:$C244,ETL_Rtn!AS185:AS244)),CORREL(ETL_Rtn!$C185:$C244,ETL_Rtn!AS185:AS244),"")</f>
        <v/>
      </c>
      <c r="AZ234" s="85" t="str">
        <f ca="1">IF(ISNUMBER(CORREL(ETL_Rtn!$C185:$C244,ETL_Rtn!AT185:AT244)),CORREL(ETL_Rtn!$C185:$C244,ETL_Rtn!AT185:AT244),"")</f>
        <v/>
      </c>
      <c r="BA234" s="85" t="str">
        <f ca="1">IF(ISNUMBER(CORREL(ETL_Rtn!$C185:$C244,ETL_Rtn!AU185:AU244)),CORREL(ETL_Rtn!$C185:$C244,ETL_Rtn!AU185:AU244),"")</f>
        <v/>
      </c>
      <c r="BB234" s="85" t="str">
        <f ca="1">IF(ISNUMBER(CORREL(ETL_Rtn!$C185:$C244,ETL_Rtn!AV185:AV244)),CORREL(ETL_Rtn!$C185:$C244,ETL_Rtn!AV185:AV244),"")</f>
        <v/>
      </c>
      <c r="BC234" s="85" t="str">
        <f ca="1">IF(ISNUMBER(CORREL(ETL_Rtn!$C185:$C244,ETL_Rtn!AW185:AW244)),CORREL(ETL_Rtn!$C185:$C244,ETL_Rtn!AW185:AW244),"")</f>
        <v/>
      </c>
      <c r="BD234" s="85" t="str">
        <f ca="1">IF(ISNUMBER(CORREL(ETL_Rtn!$C185:$C244,ETL_Rtn!AX185:AX244)),CORREL(ETL_Rtn!$C185:$C244,ETL_Rtn!AX185:AX244),"")</f>
        <v/>
      </c>
      <c r="BE234" s="85" t="str">
        <f ca="1">IF(ISNUMBER(CORREL(ETL_Rtn!$C185:$C244,ETL_Rtn!AY185:AY244)),CORREL(ETL_Rtn!$C185:$C244,ETL_Rtn!AY185:AY244),"")</f>
        <v/>
      </c>
      <c r="BF234" s="85" t="str">
        <f ca="1">IF(ISNUMBER(CORREL(ETL_Rtn!$C185:$C244,ETL_Rtn!AZ185:AZ244)),CORREL(ETL_Rtn!$C185:$C244,ETL_Rtn!AZ185:AZ244),"")</f>
        <v/>
      </c>
      <c r="BG234" s="85" t="str">
        <f ca="1">IF(ISNUMBER(CORREL(ETL_Rtn!$C185:$C244,ETL_Rtn!BA185:BA244)),CORREL(ETL_Rtn!$C185:$C244,ETL_Rtn!BA185:BA244),"")</f>
        <v/>
      </c>
      <c r="BH234" s="85" t="str">
        <f ca="1">IF(ISNUMBER(CORREL(ETL_Rtn!$C185:$C244,ETL_Rtn!BB185:BB244)),CORREL(ETL_Rtn!$C185:$C244,ETL_Rtn!BB185:BB244),"")</f>
        <v/>
      </c>
      <c r="BI234" s="85" t="str">
        <f ca="1">IF(ISNUMBER(CORREL(ETL_Rtn!$C185:$C244,ETL_Rtn!BC185:BC244)),CORREL(ETL_Rtn!$C185:$C244,ETL_Rtn!BC185:BC244),"")</f>
        <v/>
      </c>
      <c r="BJ234" s="85" t="str">
        <f ca="1">IF(ISNUMBER(CORREL(ETL_Rtn!$C185:$C244,ETL_Rtn!BD185:BD244)),CORREL(ETL_Rtn!$C185:$C244,ETL_Rtn!BD185:BD244),"")</f>
        <v/>
      </c>
      <c r="BK234" s="85" t="str">
        <f ca="1">IF(ISNUMBER(CORREL(ETL_Rtn!$C185:$C244,ETL_Rtn!BE185:BE244)),CORREL(ETL_Rtn!$C185:$C244,ETL_Rtn!BE185:BE244),"")</f>
        <v/>
      </c>
      <c r="BL234" s="85" t="str">
        <f ca="1">IF(ISNUMBER(CORREL(ETL_Rtn!$C185:$C244,ETL_Rtn!BF185:BF244)),CORREL(ETL_Rtn!$C185:$C244,ETL_Rtn!BF185:BF244),"")</f>
        <v/>
      </c>
      <c r="BM234" s="85" t="str">
        <f ca="1">IF(ISNUMBER(CORREL(ETL_Rtn!$C185:$C244,ETL_Rtn!BG185:BG244)),CORREL(ETL_Rtn!$C185:$C244,ETL_Rtn!BG185:BG244),"")</f>
        <v/>
      </c>
      <c r="BN234" s="85" t="str">
        <f ca="1">IF(ISNUMBER(CORREL(ETL_Rtn!$C185:$C244,ETL_Rtn!BH185:BH244)),CORREL(ETL_Rtn!$C185:$C244,ETL_Rtn!BH185:BH244),"")</f>
        <v/>
      </c>
      <c r="BO234" s="85" t="str">
        <f ca="1">IF(ISNUMBER(CORREL(ETL_Rtn!$C185:$C244,ETL_Rtn!BI185:BI244)),CORREL(ETL_Rtn!$C185:$C244,ETL_Rtn!BI185:BI244),"")</f>
        <v/>
      </c>
      <c r="BP234" s="85" t="str">
        <f ca="1">IF(ISNUMBER(CORREL(ETL_Rtn!$C185:$C244,ETL_Rtn!BJ185:BJ244)),CORREL(ETL_Rtn!$C185:$C244,ETL_Rtn!BJ185:BJ244),"")</f>
        <v/>
      </c>
      <c r="BQ234" s="85" t="str">
        <f ca="1">IF(ISNUMBER(CORREL(ETL_Rtn!$C185:$C244,ETL_Rtn!BK185:BK244)),CORREL(ETL_Rtn!$C185:$C244,ETL_Rtn!BK185:BK244),"")</f>
        <v/>
      </c>
      <c r="BR234" s="85" t="str">
        <f ca="1">IF(ISNUMBER(CORREL(ETL_Rtn!$C185:$C244,ETL_Rtn!BL185:BL244)),CORREL(ETL_Rtn!$C185:$C244,ETL_Rtn!BL185:BL244),"")</f>
        <v/>
      </c>
      <c r="BS234" s="85" t="str">
        <f ca="1">IF(ISNUMBER(CORREL(ETL_Rtn!$C185:$C244,ETL_Rtn!BM185:BM244)),CORREL(ETL_Rtn!$C185:$C244,ETL_Rtn!BM185:BM244),"")</f>
        <v/>
      </c>
      <c r="BT234" s="85" t="str">
        <f ca="1">IF(ISNUMBER(CORREL(ETL_Rtn!$C185:$C244,ETL_Rtn!BN185:BN244)),CORREL(ETL_Rtn!$C185:$C244,ETL_Rtn!BN185:BN244),"")</f>
        <v/>
      </c>
      <c r="BU234" s="85" t="str">
        <f ca="1">IF(ISNUMBER(CORREL(ETL_Rtn!$C185:$C244,ETL_Rtn!BO185:BO244)),CORREL(ETL_Rtn!$C185:$C244,ETL_Rtn!BO185:BO244),"")</f>
        <v/>
      </c>
      <c r="BV234" s="85" t="str">
        <f ca="1">IF(ISNUMBER(CORREL(ETL_Rtn!$C185:$C244,ETL_Rtn!BP185:BP244)),CORREL(ETL_Rtn!$C185:$C244,ETL_Rtn!BP185:BP244),"")</f>
        <v/>
      </c>
      <c r="BW234" s="85" t="str">
        <f ca="1">IF(ISNUMBER(CORREL(ETL_Rtn!$C185:$C244,ETL_Rtn!BQ185:BQ244)),CORREL(ETL_Rtn!$C185:$C244,ETL_Rtn!BQ185:BQ244),"")</f>
        <v/>
      </c>
      <c r="BY234" s="85" t="str">
        <f ca="1">VLOOKUP($E234,ETL_Price!$B$5:$CB$187,Main!BY$51,0)</f>
        <v/>
      </c>
      <c r="BZ234" s="85" t="str">
        <f ca="1">VLOOKUP($E234,ETL_Price!$B$5:$CB$187,Main!BZ$51,0)</f>
        <v/>
      </c>
      <c r="CA234" s="85" t="str">
        <f ca="1">VLOOKUP($E234,ETL_Price!$B$5:$CB$187,Main!CA$51,0)</f>
        <v/>
      </c>
      <c r="CB234" s="85" t="str">
        <f ca="1">VLOOKUP($E234,ETL_Price!$B$5:$CB$187,Main!CB$51,0)</f>
        <v/>
      </c>
      <c r="CC234" s="85" t="str">
        <f ca="1">VLOOKUP($E234,ETL_Price!$B$5:$CB$187,Main!CC$51,0)</f>
        <v/>
      </c>
      <c r="CD234" s="85" t="str">
        <f ca="1">VLOOKUP($E234,ETL_Price!$B$5:$CB$187,Main!CD$51,0)</f>
        <v/>
      </c>
      <c r="CE234" s="85" t="str">
        <f ca="1">VLOOKUP($E234,ETL_Price!$B$5:$CB$187,Main!CE$51,0)</f>
        <v/>
      </c>
      <c r="CF234" s="85" t="str">
        <f ca="1">VLOOKUP($E234,ETL_Price!$B$5:$CB$187,Main!CF$51,0)</f>
        <v/>
      </c>
      <c r="CG234" s="85" t="str">
        <f ca="1">VLOOKUP($E234,ETL_Price!$B$5:$CB$187,Main!CG$51,0)</f>
        <v/>
      </c>
      <c r="CH234" s="85" t="str">
        <f ca="1">VLOOKUP($E234,ETL_Price!$B$5:$CB$187,Main!CH$51,0)</f>
        <v/>
      </c>
      <c r="CI234" s="85" t="str">
        <f ca="1">VLOOKUP($E234,ETL_Price!$B$5:$CB$187,Main!CI$51,0)</f>
        <v/>
      </c>
      <c r="CJ234" s="85" t="str">
        <f ca="1">VLOOKUP($E234,ETL_Price!$B$5:$CB$187,Main!CJ$51,0)</f>
        <v/>
      </c>
      <c r="CK234" s="85" t="str">
        <f ca="1">VLOOKUP($E234,ETL_Price!$B$5:$CB$187,Main!CK$51,0)</f>
        <v/>
      </c>
      <c r="CL234" s="85" t="str">
        <f ca="1">VLOOKUP($E234,ETL_Price!$B$5:$CB$187,Main!CL$51,0)</f>
        <v/>
      </c>
      <c r="CM234" s="85" t="str">
        <f ca="1">VLOOKUP($E234,ETL_Price!$B$5:$CB$187,Main!CM$51,0)</f>
        <v/>
      </c>
      <c r="CN234" s="85" t="str">
        <f ca="1">VLOOKUP($E234,ETL_Price!$B$5:$CB$187,Main!CN$51,0)</f>
        <v/>
      </c>
      <c r="CO234" s="85" t="str">
        <f ca="1">VLOOKUP($E234,ETL_Price!$B$5:$CB$187,Main!CO$51,0)</f>
        <v/>
      </c>
      <c r="CP234" s="85" t="str">
        <f ca="1">VLOOKUP($E234,ETL_Price!$B$5:$CB$187,Main!CP$51,0)</f>
        <v/>
      </c>
      <c r="CQ234" s="85" t="str">
        <f ca="1">VLOOKUP($E234,ETL_Price!$B$5:$CB$187,Main!CQ$51,0)</f>
        <v/>
      </c>
      <c r="CR234" s="85" t="str">
        <f ca="1">VLOOKUP($E234,ETL_Price!$B$5:$CB$187,Main!CR$51,0)</f>
        <v/>
      </c>
      <c r="CS234" s="85" t="str">
        <f ca="1">VLOOKUP($E234,ETL_Price!$B$5:$CB$187,Main!CS$51,0)</f>
        <v/>
      </c>
      <c r="CT234" s="85" t="str">
        <f ca="1">VLOOKUP($E234,ETL_Price!$B$5:$CB$187,Main!CT$51,0)</f>
        <v/>
      </c>
      <c r="CU234" s="85" t="str">
        <f ca="1">VLOOKUP($E234,ETL_Price!$B$5:$CB$187,Main!CU$51,0)</f>
        <v/>
      </c>
      <c r="CV234" s="85" t="str">
        <f ca="1">VLOOKUP($E234,ETL_Price!$B$5:$CB$187,Main!CV$51,0)</f>
        <v/>
      </c>
      <c r="CW234" s="85" t="str">
        <f ca="1">VLOOKUP($E234,ETL_Price!$B$5:$CB$187,Main!CW$51,0)</f>
        <v/>
      </c>
      <c r="CX234" s="85" t="str">
        <f ca="1">VLOOKUP($E234,ETL_Price!$B$5:$CB$187,Main!CX$51,0)</f>
        <v/>
      </c>
      <c r="CY234" s="85" t="str">
        <f ca="1">VLOOKUP($E234,ETL_Price!$B$5:$CB$187,Main!CY$51,0)</f>
        <v/>
      </c>
      <c r="CZ234" s="85" t="str">
        <f ca="1">VLOOKUP($E234,ETL_Price!$B$5:$CB$187,Main!CZ$51,0)</f>
        <v/>
      </c>
      <c r="DA234" s="85" t="str">
        <f ca="1">VLOOKUP($E234,ETL_Price!$B$5:$CB$187,Main!DA$51,0)</f>
        <v/>
      </c>
      <c r="DB234" s="85" t="str">
        <f ca="1">VLOOKUP($E234,ETL_Price!$B$5:$CB$187,Main!DB$51,0)</f>
        <v/>
      </c>
      <c r="DC234" s="85" t="str">
        <f ca="1">VLOOKUP($E234,ETL_Price!$B$5:$CB$187,Main!DC$51,0)</f>
        <v/>
      </c>
      <c r="DD234" s="85" t="str">
        <f ca="1">VLOOKUP($E234,ETL_Price!$B$5:$CB$187,Main!DD$51,0)</f>
        <v/>
      </c>
      <c r="DE234" s="85" t="str">
        <f ca="1">VLOOKUP($E234,ETL_Price!$B$5:$CB$187,Main!DE$51,0)</f>
        <v/>
      </c>
      <c r="DF234" s="85" t="str">
        <f ca="1">VLOOKUP($E234,ETL_Price!$B$5:$CB$187,Main!DF$51,0)</f>
        <v/>
      </c>
      <c r="DG234" s="85" t="str">
        <f ca="1">VLOOKUP($E234,ETL_Price!$B$5:$CB$187,Main!DG$51,0)</f>
        <v/>
      </c>
      <c r="DH234" s="85" t="str">
        <f ca="1">VLOOKUP($E234,ETL_Price!$B$5:$CB$187,Main!DH$51,0)</f>
        <v/>
      </c>
      <c r="DI234" s="85" t="str">
        <f ca="1">VLOOKUP($E234,ETL_Price!$B$5:$CB$187,Main!DI$51,0)</f>
        <v/>
      </c>
      <c r="DJ234" s="85" t="str">
        <f ca="1">VLOOKUP($E234,ETL_Price!$B$5:$CB$187,Main!DJ$51,0)</f>
        <v/>
      </c>
      <c r="DK234" s="85" t="str">
        <f ca="1">VLOOKUP($E234,ETL_Price!$B$5:$CB$187,Main!DK$51,0)</f>
        <v/>
      </c>
      <c r="DL234" s="85" t="str">
        <f ca="1">VLOOKUP($E234,ETL_Price!$B$5:$CB$187,Main!DL$51,0)</f>
        <v/>
      </c>
      <c r="DM234" s="85" t="str">
        <f ca="1">VLOOKUP($E234,ETL_Price!$B$5:$CB$187,Main!DM$51,0)</f>
        <v/>
      </c>
      <c r="DN234" s="85" t="str">
        <f ca="1">VLOOKUP($E234,ETL_Price!$B$5:$CB$187,Main!DN$51,0)</f>
        <v/>
      </c>
      <c r="DO234" s="85" t="str">
        <f ca="1">VLOOKUP($E234,ETL_Price!$B$5:$CB$187,Main!DO$51,0)</f>
        <v/>
      </c>
      <c r="DP234" s="85" t="str">
        <f ca="1">VLOOKUP($E234,ETL_Price!$B$5:$CB$187,Main!DP$51,0)</f>
        <v/>
      </c>
      <c r="DQ234" s="85" t="str">
        <f ca="1">VLOOKUP($E234,ETL_Price!$B$5:$CB$187,Main!DQ$51,0)</f>
        <v/>
      </c>
      <c r="DR234" s="85" t="str">
        <f ca="1">VLOOKUP($E234,ETL_Price!$B$5:$CB$187,Main!DR$51,0)</f>
        <v/>
      </c>
      <c r="DS234" s="85" t="str">
        <f ca="1">VLOOKUP($E234,ETL_Price!$B$5:$CB$187,Main!DS$51,0)</f>
        <v/>
      </c>
      <c r="DT234" s="85" t="str">
        <f ca="1">VLOOKUP($E234,ETL_Price!$B$5:$CB$187,Main!DT$51,0)</f>
        <v/>
      </c>
      <c r="DU234" s="85" t="str">
        <f ca="1">VLOOKUP($E234,ETL_Price!$B$5:$CB$187,Main!DU$51,0)</f>
        <v/>
      </c>
      <c r="DV234" s="85" t="str">
        <f ca="1">VLOOKUP($E234,ETL_Price!$B$5:$CB$187,Main!DV$51,0)</f>
        <v/>
      </c>
      <c r="DW234" s="85" t="str">
        <f ca="1">VLOOKUP($E234,ETL_Price!$B$5:$CB$187,Main!DW$51,0)</f>
        <v/>
      </c>
      <c r="DX234" s="85" t="str">
        <f ca="1">VLOOKUP($E234,ETL_Price!$B$5:$CB$187,Main!DX$51,0)</f>
        <v/>
      </c>
      <c r="DY234" s="85" t="str">
        <f ca="1">VLOOKUP($E234,ETL_Price!$B$5:$CB$187,Main!DY$51,0)</f>
        <v/>
      </c>
      <c r="DZ234" s="85" t="str">
        <f ca="1">VLOOKUP($E234,ETL_Price!$B$5:$CB$187,Main!DZ$51,0)</f>
        <v/>
      </c>
      <c r="EA234" s="85" t="str">
        <f ca="1">VLOOKUP($E234,ETL_Price!$B$5:$CB$187,Main!EA$51,0)</f>
        <v/>
      </c>
      <c r="EB234" s="85" t="str">
        <f ca="1">VLOOKUP($E234,ETL_Price!$B$5:$CB$187,Main!EB$51,0)</f>
        <v/>
      </c>
      <c r="EC234" s="85" t="str">
        <f ca="1">VLOOKUP($E234,ETL_Price!$B$5:$CB$187,Main!EC$51,0)</f>
        <v/>
      </c>
      <c r="ED234" s="85" t="str">
        <f ca="1">VLOOKUP($E234,ETL_Price!$B$5:$CB$187,Main!ED$51,0)</f>
        <v/>
      </c>
      <c r="EE234" s="85" t="str">
        <f ca="1">VLOOKUP($E234,ETL_Price!$B$5:$CB$187,Main!EE$51,0)</f>
        <v/>
      </c>
      <c r="EF234" s="85" t="str">
        <f ca="1">VLOOKUP($E234,ETL_Price!$B$5:$CB$187,Main!EF$51,0)</f>
        <v/>
      </c>
      <c r="EG234" s="85" t="str">
        <f ca="1">VLOOKUP($E234,ETL_Price!$B$5:$CB$187,Main!EG$51,0)</f>
        <v/>
      </c>
      <c r="EH234" s="85" t="str">
        <f ca="1">VLOOKUP($E234,ETL_Price!$B$5:$CB$187,Main!EH$51,0)</f>
        <v/>
      </c>
      <c r="EI234" s="85" t="str">
        <f ca="1">VLOOKUP($E234,ETL_Price!$B$5:$CB$187,Main!EI$51,0)</f>
        <v/>
      </c>
      <c r="EJ234" s="85" t="str">
        <f ca="1">VLOOKUP($E234,ETL_Price!$B$5:$CB$187,Main!EJ$51,0)</f>
        <v/>
      </c>
      <c r="EK234" s="85" t="str">
        <f ca="1">VLOOKUP($E234,ETL_Price!$B$5:$CB$187,Main!EK$51,0)</f>
        <v/>
      </c>
    </row>
    <row r="235" spans="5:141">
      <c r="E235" s="119" t="str">
        <f>IF(ISNUMBER(Equities!$C187),Equities!B187,"")</f>
        <v/>
      </c>
      <c r="F235" s="120" t="str">
        <f ca="1">IF(ISNUMBER(OFFSET(INDIRECT($F$50),Main!$D235,1)),OFFSET(INDIRECT($F$50),Main!$D235,1)/100,"")</f>
        <v/>
      </c>
      <c r="G235" s="120" t="str">
        <f ca="1">IF(ISNUMBER(VLOOKUP($E235,ETL_Price!$B$5:$DV$187,G$50,0)),VLOOKUP($E235,ETL_Price!$B$5:$DV$187,G$50,0)/100,"")</f>
        <v/>
      </c>
      <c r="H235" s="120" t="str">
        <f ca="1">IF(ISNUMBER(VLOOKUP($E235,ETL_Price!$B$5:$DV$187,H$50,0)),VLOOKUP($E235,ETL_Price!$B$5:$DV$187,H$50,0)/100,"")</f>
        <v/>
      </c>
      <c r="I235" s="120" t="str">
        <f ca="1">IF(ISNUMBER(VLOOKUP($E235,ETL_Price!$B$5:$DV$187,I$50,0)),VLOOKUP($E235,ETL_Price!$B$5:$DV$187,I$50,0)/100,"")</f>
        <v/>
      </c>
      <c r="K235" s="85" t="str">
        <f ca="1">IF(ISNUMBER(CORREL(ETL_Rtn!$C186:$C245,ETL_Rtn!E186:E245)),CORREL(ETL_Rtn!$C186:$C245,ETL_Rtn!E186:E245),"")</f>
        <v/>
      </c>
      <c r="L235" s="85" t="str">
        <f ca="1">IF(ISNUMBER(CORREL(ETL_Rtn!$C186:$C245,ETL_Rtn!F186:F245)),CORREL(ETL_Rtn!$C186:$C245,ETL_Rtn!F186:F245),"")</f>
        <v/>
      </c>
      <c r="M235" s="85" t="str">
        <f ca="1">IF(ISNUMBER(CORREL(ETL_Rtn!$C186:$C245,ETL_Rtn!G186:G245)),CORREL(ETL_Rtn!$C186:$C245,ETL_Rtn!G186:G245),"")</f>
        <v/>
      </c>
      <c r="N235" s="85" t="str">
        <f ca="1">IF(ISNUMBER(CORREL(ETL_Rtn!$C186:$C245,ETL_Rtn!H186:H245)),CORREL(ETL_Rtn!$C186:$C245,ETL_Rtn!H186:H245),"")</f>
        <v/>
      </c>
      <c r="O235" s="85" t="str">
        <f ca="1">IF(ISNUMBER(CORREL(ETL_Rtn!$C186:$C245,ETL_Rtn!I186:I245)),CORREL(ETL_Rtn!$C186:$C245,ETL_Rtn!I186:I245),"")</f>
        <v/>
      </c>
      <c r="P235" s="85" t="str">
        <f ca="1">IF(ISNUMBER(CORREL(ETL_Rtn!$C186:$C245,ETL_Rtn!J186:J245)),CORREL(ETL_Rtn!$C186:$C245,ETL_Rtn!J186:J245),"")</f>
        <v/>
      </c>
      <c r="Q235" s="85" t="str">
        <f ca="1">IF(ISNUMBER(CORREL(ETL_Rtn!$C186:$C245,ETL_Rtn!K186:K245)),CORREL(ETL_Rtn!$C186:$C245,ETL_Rtn!K186:K245),"")</f>
        <v/>
      </c>
      <c r="R235" s="85" t="str">
        <f ca="1">IF(ISNUMBER(CORREL(ETL_Rtn!$C186:$C245,ETL_Rtn!L186:L245)),CORREL(ETL_Rtn!$C186:$C245,ETL_Rtn!L186:L245),"")</f>
        <v/>
      </c>
      <c r="S235" s="85" t="str">
        <f ca="1">IF(ISNUMBER(CORREL(ETL_Rtn!$C186:$C245,ETL_Rtn!M186:M245)),CORREL(ETL_Rtn!$C186:$C245,ETL_Rtn!M186:M245),"")</f>
        <v/>
      </c>
      <c r="T235" s="85" t="str">
        <f ca="1">IF(ISNUMBER(CORREL(ETL_Rtn!$C186:$C245,ETL_Rtn!N186:N245)),CORREL(ETL_Rtn!$C186:$C245,ETL_Rtn!N186:N245),"")</f>
        <v/>
      </c>
      <c r="U235" s="85" t="str">
        <f ca="1">IF(ISNUMBER(CORREL(ETL_Rtn!$C186:$C245,ETL_Rtn!O186:O245)),CORREL(ETL_Rtn!$C186:$C245,ETL_Rtn!O186:O245),"")</f>
        <v/>
      </c>
      <c r="V235" s="85" t="str">
        <f ca="1">IF(ISNUMBER(CORREL(ETL_Rtn!$C186:$C245,ETL_Rtn!P186:P245)),CORREL(ETL_Rtn!$C186:$C245,ETL_Rtn!P186:P245),"")</f>
        <v/>
      </c>
      <c r="W235" s="85" t="str">
        <f ca="1">IF(ISNUMBER(CORREL(ETL_Rtn!$C186:$C245,ETL_Rtn!Q186:Q245)),CORREL(ETL_Rtn!$C186:$C245,ETL_Rtn!Q186:Q245),"")</f>
        <v/>
      </c>
      <c r="X235" s="85" t="str">
        <f ca="1">IF(ISNUMBER(CORREL(ETL_Rtn!$C186:$C245,ETL_Rtn!R186:R245)),CORREL(ETL_Rtn!$C186:$C245,ETL_Rtn!R186:R245),"")</f>
        <v/>
      </c>
      <c r="Y235" s="85" t="str">
        <f ca="1">IF(ISNUMBER(CORREL(ETL_Rtn!$C186:$C245,ETL_Rtn!S186:S245)),CORREL(ETL_Rtn!$C186:$C245,ETL_Rtn!S186:S245),"")</f>
        <v/>
      </c>
      <c r="Z235" s="85" t="str">
        <f ca="1">IF(ISNUMBER(CORREL(ETL_Rtn!$C186:$C245,ETL_Rtn!T186:T245)),CORREL(ETL_Rtn!$C186:$C245,ETL_Rtn!T186:T245),"")</f>
        <v/>
      </c>
      <c r="AA235" s="85" t="str">
        <f ca="1">IF(ISNUMBER(CORREL(ETL_Rtn!$C186:$C245,ETL_Rtn!U186:U245)),CORREL(ETL_Rtn!$C186:$C245,ETL_Rtn!U186:U245),"")</f>
        <v/>
      </c>
      <c r="AB235" s="85" t="str">
        <f ca="1">IF(ISNUMBER(CORREL(ETL_Rtn!$C186:$C245,ETL_Rtn!V186:V245)),CORREL(ETL_Rtn!$C186:$C245,ETL_Rtn!V186:V245),"")</f>
        <v/>
      </c>
      <c r="AC235" s="85" t="str">
        <f ca="1">IF(ISNUMBER(CORREL(ETL_Rtn!$C186:$C245,ETL_Rtn!W186:W245)),CORREL(ETL_Rtn!$C186:$C245,ETL_Rtn!W186:W245),"")</f>
        <v/>
      </c>
      <c r="AD235" s="85" t="str">
        <f ca="1">IF(ISNUMBER(CORREL(ETL_Rtn!$C186:$C245,ETL_Rtn!X186:X245)),CORREL(ETL_Rtn!$C186:$C245,ETL_Rtn!X186:X245),"")</f>
        <v/>
      </c>
      <c r="AE235" s="85" t="str">
        <f ca="1">IF(ISNUMBER(CORREL(ETL_Rtn!$C186:$C245,ETL_Rtn!Y186:Y245)),CORREL(ETL_Rtn!$C186:$C245,ETL_Rtn!Y186:Y245),"")</f>
        <v/>
      </c>
      <c r="AF235" s="85" t="str">
        <f ca="1">IF(ISNUMBER(CORREL(ETL_Rtn!$C186:$C245,ETL_Rtn!Z186:Z245)),CORREL(ETL_Rtn!$C186:$C245,ETL_Rtn!Z186:Z245),"")</f>
        <v/>
      </c>
      <c r="AG235" s="85" t="str">
        <f ca="1">IF(ISNUMBER(CORREL(ETL_Rtn!$C186:$C245,ETL_Rtn!AA186:AA245)),CORREL(ETL_Rtn!$C186:$C245,ETL_Rtn!AA186:AA245),"")</f>
        <v/>
      </c>
      <c r="AH235" s="85" t="str">
        <f ca="1">IF(ISNUMBER(CORREL(ETL_Rtn!$C186:$C245,ETL_Rtn!AB186:AB245)),CORREL(ETL_Rtn!$C186:$C245,ETL_Rtn!AB186:AB245),"")</f>
        <v/>
      </c>
      <c r="AI235" s="85" t="str">
        <f ca="1">IF(ISNUMBER(CORREL(ETL_Rtn!$C186:$C245,ETL_Rtn!AC186:AC245)),CORREL(ETL_Rtn!$C186:$C245,ETL_Rtn!AC186:AC245),"")</f>
        <v/>
      </c>
      <c r="AJ235" s="85" t="str">
        <f ca="1">IF(ISNUMBER(CORREL(ETL_Rtn!$C186:$C245,ETL_Rtn!AD186:AD245)),CORREL(ETL_Rtn!$C186:$C245,ETL_Rtn!AD186:AD245),"")</f>
        <v/>
      </c>
      <c r="AK235" s="85" t="str">
        <f ca="1">IF(ISNUMBER(CORREL(ETL_Rtn!$C186:$C245,ETL_Rtn!AE186:AE245)),CORREL(ETL_Rtn!$C186:$C245,ETL_Rtn!AE186:AE245),"")</f>
        <v/>
      </c>
      <c r="AL235" s="85" t="str">
        <f ca="1">IF(ISNUMBER(CORREL(ETL_Rtn!$C186:$C245,ETL_Rtn!AF186:AF245)),CORREL(ETL_Rtn!$C186:$C245,ETL_Rtn!AF186:AF245),"")</f>
        <v/>
      </c>
      <c r="AM235" s="85" t="str">
        <f ca="1">IF(ISNUMBER(CORREL(ETL_Rtn!$C186:$C245,ETL_Rtn!AG186:AG245)),CORREL(ETL_Rtn!$C186:$C245,ETL_Rtn!AG186:AG245),"")</f>
        <v/>
      </c>
      <c r="AN235" s="85" t="str">
        <f ca="1">IF(ISNUMBER(CORREL(ETL_Rtn!$C186:$C245,ETL_Rtn!AH186:AH245)),CORREL(ETL_Rtn!$C186:$C245,ETL_Rtn!AH186:AH245),"")</f>
        <v/>
      </c>
      <c r="AO235" s="85" t="str">
        <f ca="1">IF(ISNUMBER(CORREL(ETL_Rtn!$C186:$C245,ETL_Rtn!AI186:AI245)),CORREL(ETL_Rtn!$C186:$C245,ETL_Rtn!AI186:AI245),"")</f>
        <v/>
      </c>
      <c r="AP235" s="85" t="str">
        <f ca="1">IF(ISNUMBER(CORREL(ETL_Rtn!$C186:$C245,ETL_Rtn!AJ186:AJ245)),CORREL(ETL_Rtn!$C186:$C245,ETL_Rtn!AJ186:AJ245),"")</f>
        <v/>
      </c>
      <c r="AQ235" s="85" t="str">
        <f ca="1">IF(ISNUMBER(CORREL(ETL_Rtn!$C186:$C245,ETL_Rtn!AK186:AK245)),CORREL(ETL_Rtn!$C186:$C245,ETL_Rtn!AK186:AK245),"")</f>
        <v/>
      </c>
      <c r="AR235" s="85" t="str">
        <f ca="1">IF(ISNUMBER(CORREL(ETL_Rtn!$C186:$C245,ETL_Rtn!AL186:AL245)),CORREL(ETL_Rtn!$C186:$C245,ETL_Rtn!AL186:AL245),"")</f>
        <v/>
      </c>
      <c r="AS235" s="85" t="str">
        <f ca="1">IF(ISNUMBER(CORREL(ETL_Rtn!$C186:$C245,ETL_Rtn!AM186:AM245)),CORREL(ETL_Rtn!$C186:$C245,ETL_Rtn!AM186:AM245),"")</f>
        <v/>
      </c>
      <c r="AT235" s="85" t="str">
        <f ca="1">IF(ISNUMBER(CORREL(ETL_Rtn!$C186:$C245,ETL_Rtn!AN186:AN245)),CORREL(ETL_Rtn!$C186:$C245,ETL_Rtn!AN186:AN245),"")</f>
        <v/>
      </c>
      <c r="AU235" s="85" t="str">
        <f ca="1">IF(ISNUMBER(CORREL(ETL_Rtn!$C186:$C245,ETL_Rtn!AO186:AO245)),CORREL(ETL_Rtn!$C186:$C245,ETL_Rtn!AO186:AO245),"")</f>
        <v/>
      </c>
      <c r="AV235" s="85" t="str">
        <f ca="1">IF(ISNUMBER(CORREL(ETL_Rtn!$C186:$C245,ETL_Rtn!AP186:AP245)),CORREL(ETL_Rtn!$C186:$C245,ETL_Rtn!AP186:AP245),"")</f>
        <v/>
      </c>
      <c r="AW235" s="85" t="str">
        <f ca="1">IF(ISNUMBER(CORREL(ETL_Rtn!$C186:$C245,ETL_Rtn!AQ186:AQ245)),CORREL(ETL_Rtn!$C186:$C245,ETL_Rtn!AQ186:AQ245),"")</f>
        <v/>
      </c>
      <c r="AX235" s="85" t="str">
        <f ca="1">IF(ISNUMBER(CORREL(ETL_Rtn!$C186:$C245,ETL_Rtn!AR186:AR245)),CORREL(ETL_Rtn!$C186:$C245,ETL_Rtn!AR186:AR245),"")</f>
        <v/>
      </c>
      <c r="AY235" s="85" t="str">
        <f ca="1">IF(ISNUMBER(CORREL(ETL_Rtn!$C186:$C245,ETL_Rtn!AS186:AS245)),CORREL(ETL_Rtn!$C186:$C245,ETL_Rtn!AS186:AS245),"")</f>
        <v/>
      </c>
      <c r="AZ235" s="85" t="str">
        <f ca="1">IF(ISNUMBER(CORREL(ETL_Rtn!$C186:$C245,ETL_Rtn!AT186:AT245)),CORREL(ETL_Rtn!$C186:$C245,ETL_Rtn!AT186:AT245),"")</f>
        <v/>
      </c>
      <c r="BA235" s="85" t="str">
        <f ca="1">IF(ISNUMBER(CORREL(ETL_Rtn!$C186:$C245,ETL_Rtn!AU186:AU245)),CORREL(ETL_Rtn!$C186:$C245,ETL_Rtn!AU186:AU245),"")</f>
        <v/>
      </c>
      <c r="BB235" s="85" t="str">
        <f ca="1">IF(ISNUMBER(CORREL(ETL_Rtn!$C186:$C245,ETL_Rtn!AV186:AV245)),CORREL(ETL_Rtn!$C186:$C245,ETL_Rtn!AV186:AV245),"")</f>
        <v/>
      </c>
      <c r="BC235" s="85" t="str">
        <f ca="1">IF(ISNUMBER(CORREL(ETL_Rtn!$C186:$C245,ETL_Rtn!AW186:AW245)),CORREL(ETL_Rtn!$C186:$C245,ETL_Rtn!AW186:AW245),"")</f>
        <v/>
      </c>
      <c r="BD235" s="85" t="str">
        <f ca="1">IF(ISNUMBER(CORREL(ETL_Rtn!$C186:$C245,ETL_Rtn!AX186:AX245)),CORREL(ETL_Rtn!$C186:$C245,ETL_Rtn!AX186:AX245),"")</f>
        <v/>
      </c>
      <c r="BE235" s="85" t="str">
        <f ca="1">IF(ISNUMBER(CORREL(ETL_Rtn!$C186:$C245,ETL_Rtn!AY186:AY245)),CORREL(ETL_Rtn!$C186:$C245,ETL_Rtn!AY186:AY245),"")</f>
        <v/>
      </c>
      <c r="BF235" s="85" t="str">
        <f ca="1">IF(ISNUMBER(CORREL(ETL_Rtn!$C186:$C245,ETL_Rtn!AZ186:AZ245)),CORREL(ETL_Rtn!$C186:$C245,ETL_Rtn!AZ186:AZ245),"")</f>
        <v/>
      </c>
      <c r="BG235" s="85" t="str">
        <f ca="1">IF(ISNUMBER(CORREL(ETL_Rtn!$C186:$C245,ETL_Rtn!BA186:BA245)),CORREL(ETL_Rtn!$C186:$C245,ETL_Rtn!BA186:BA245),"")</f>
        <v/>
      </c>
      <c r="BH235" s="85" t="str">
        <f ca="1">IF(ISNUMBER(CORREL(ETL_Rtn!$C186:$C245,ETL_Rtn!BB186:BB245)),CORREL(ETL_Rtn!$C186:$C245,ETL_Rtn!BB186:BB245),"")</f>
        <v/>
      </c>
      <c r="BI235" s="85" t="str">
        <f ca="1">IF(ISNUMBER(CORREL(ETL_Rtn!$C186:$C245,ETL_Rtn!BC186:BC245)),CORREL(ETL_Rtn!$C186:$C245,ETL_Rtn!BC186:BC245),"")</f>
        <v/>
      </c>
      <c r="BJ235" s="85" t="str">
        <f ca="1">IF(ISNUMBER(CORREL(ETL_Rtn!$C186:$C245,ETL_Rtn!BD186:BD245)),CORREL(ETL_Rtn!$C186:$C245,ETL_Rtn!BD186:BD245),"")</f>
        <v/>
      </c>
      <c r="BK235" s="85" t="str">
        <f ca="1">IF(ISNUMBER(CORREL(ETL_Rtn!$C186:$C245,ETL_Rtn!BE186:BE245)),CORREL(ETL_Rtn!$C186:$C245,ETL_Rtn!BE186:BE245),"")</f>
        <v/>
      </c>
      <c r="BL235" s="85" t="str">
        <f ca="1">IF(ISNUMBER(CORREL(ETL_Rtn!$C186:$C245,ETL_Rtn!BF186:BF245)),CORREL(ETL_Rtn!$C186:$C245,ETL_Rtn!BF186:BF245),"")</f>
        <v/>
      </c>
      <c r="BM235" s="85" t="str">
        <f ca="1">IF(ISNUMBER(CORREL(ETL_Rtn!$C186:$C245,ETL_Rtn!BG186:BG245)),CORREL(ETL_Rtn!$C186:$C245,ETL_Rtn!BG186:BG245),"")</f>
        <v/>
      </c>
      <c r="BN235" s="85" t="str">
        <f ca="1">IF(ISNUMBER(CORREL(ETL_Rtn!$C186:$C245,ETL_Rtn!BH186:BH245)),CORREL(ETL_Rtn!$C186:$C245,ETL_Rtn!BH186:BH245),"")</f>
        <v/>
      </c>
      <c r="BO235" s="85" t="str">
        <f ca="1">IF(ISNUMBER(CORREL(ETL_Rtn!$C186:$C245,ETL_Rtn!BI186:BI245)),CORREL(ETL_Rtn!$C186:$C245,ETL_Rtn!BI186:BI245),"")</f>
        <v/>
      </c>
      <c r="BP235" s="85" t="str">
        <f ca="1">IF(ISNUMBER(CORREL(ETL_Rtn!$C186:$C245,ETL_Rtn!BJ186:BJ245)),CORREL(ETL_Rtn!$C186:$C245,ETL_Rtn!BJ186:BJ245),"")</f>
        <v/>
      </c>
      <c r="BQ235" s="85" t="str">
        <f ca="1">IF(ISNUMBER(CORREL(ETL_Rtn!$C186:$C245,ETL_Rtn!BK186:BK245)),CORREL(ETL_Rtn!$C186:$C245,ETL_Rtn!BK186:BK245),"")</f>
        <v/>
      </c>
      <c r="BR235" s="85" t="str">
        <f ca="1">IF(ISNUMBER(CORREL(ETL_Rtn!$C186:$C245,ETL_Rtn!BL186:BL245)),CORREL(ETL_Rtn!$C186:$C245,ETL_Rtn!BL186:BL245),"")</f>
        <v/>
      </c>
      <c r="BS235" s="85" t="str">
        <f ca="1">IF(ISNUMBER(CORREL(ETL_Rtn!$C186:$C245,ETL_Rtn!BM186:BM245)),CORREL(ETL_Rtn!$C186:$C245,ETL_Rtn!BM186:BM245),"")</f>
        <v/>
      </c>
      <c r="BT235" s="85" t="str">
        <f ca="1">IF(ISNUMBER(CORREL(ETL_Rtn!$C186:$C245,ETL_Rtn!BN186:BN245)),CORREL(ETL_Rtn!$C186:$C245,ETL_Rtn!BN186:BN245),"")</f>
        <v/>
      </c>
      <c r="BU235" s="85" t="str">
        <f ca="1">IF(ISNUMBER(CORREL(ETL_Rtn!$C186:$C245,ETL_Rtn!BO186:BO245)),CORREL(ETL_Rtn!$C186:$C245,ETL_Rtn!BO186:BO245),"")</f>
        <v/>
      </c>
      <c r="BV235" s="85" t="str">
        <f ca="1">IF(ISNUMBER(CORREL(ETL_Rtn!$C186:$C245,ETL_Rtn!BP186:BP245)),CORREL(ETL_Rtn!$C186:$C245,ETL_Rtn!BP186:BP245),"")</f>
        <v/>
      </c>
      <c r="BW235" s="85" t="str">
        <f ca="1">IF(ISNUMBER(CORREL(ETL_Rtn!$C186:$C245,ETL_Rtn!BQ186:BQ245)),CORREL(ETL_Rtn!$C186:$C245,ETL_Rtn!BQ186:BQ245),"")</f>
        <v/>
      </c>
      <c r="BY235" s="85" t="str">
        <f ca="1">VLOOKUP($E235,ETL_Price!$B$5:$CB$187,Main!BY$51,0)</f>
        <v/>
      </c>
      <c r="BZ235" s="85" t="str">
        <f ca="1">VLOOKUP($E235,ETL_Price!$B$5:$CB$187,Main!BZ$51,0)</f>
        <v/>
      </c>
      <c r="CA235" s="85" t="str">
        <f ca="1">VLOOKUP($E235,ETL_Price!$B$5:$CB$187,Main!CA$51,0)</f>
        <v/>
      </c>
      <c r="CB235" s="85" t="str">
        <f ca="1">VLOOKUP($E235,ETL_Price!$B$5:$CB$187,Main!CB$51,0)</f>
        <v/>
      </c>
      <c r="CC235" s="85" t="str">
        <f ca="1">VLOOKUP($E235,ETL_Price!$B$5:$CB$187,Main!CC$51,0)</f>
        <v/>
      </c>
      <c r="CD235" s="85" t="str">
        <f ca="1">VLOOKUP($E235,ETL_Price!$B$5:$CB$187,Main!CD$51,0)</f>
        <v/>
      </c>
      <c r="CE235" s="85" t="str">
        <f ca="1">VLOOKUP($E235,ETL_Price!$B$5:$CB$187,Main!CE$51,0)</f>
        <v/>
      </c>
      <c r="CF235" s="85" t="str">
        <f ca="1">VLOOKUP($E235,ETL_Price!$B$5:$CB$187,Main!CF$51,0)</f>
        <v/>
      </c>
      <c r="CG235" s="85" t="str">
        <f ca="1">VLOOKUP($E235,ETL_Price!$B$5:$CB$187,Main!CG$51,0)</f>
        <v/>
      </c>
      <c r="CH235" s="85" t="str">
        <f ca="1">VLOOKUP($E235,ETL_Price!$B$5:$CB$187,Main!CH$51,0)</f>
        <v/>
      </c>
      <c r="CI235" s="85" t="str">
        <f ca="1">VLOOKUP($E235,ETL_Price!$B$5:$CB$187,Main!CI$51,0)</f>
        <v/>
      </c>
      <c r="CJ235" s="85" t="str">
        <f ca="1">VLOOKUP($E235,ETL_Price!$B$5:$CB$187,Main!CJ$51,0)</f>
        <v/>
      </c>
      <c r="CK235" s="85" t="str">
        <f ca="1">VLOOKUP($E235,ETL_Price!$B$5:$CB$187,Main!CK$51,0)</f>
        <v/>
      </c>
      <c r="CL235" s="85" t="str">
        <f ca="1">VLOOKUP($E235,ETL_Price!$B$5:$CB$187,Main!CL$51,0)</f>
        <v/>
      </c>
      <c r="CM235" s="85" t="str">
        <f ca="1">VLOOKUP($E235,ETL_Price!$B$5:$CB$187,Main!CM$51,0)</f>
        <v/>
      </c>
      <c r="CN235" s="85" t="str">
        <f ca="1">VLOOKUP($E235,ETL_Price!$B$5:$CB$187,Main!CN$51,0)</f>
        <v/>
      </c>
      <c r="CO235" s="85" t="str">
        <f ca="1">VLOOKUP($E235,ETL_Price!$B$5:$CB$187,Main!CO$51,0)</f>
        <v/>
      </c>
      <c r="CP235" s="85" t="str">
        <f ca="1">VLOOKUP($E235,ETL_Price!$B$5:$CB$187,Main!CP$51,0)</f>
        <v/>
      </c>
      <c r="CQ235" s="85" t="str">
        <f ca="1">VLOOKUP($E235,ETL_Price!$B$5:$CB$187,Main!CQ$51,0)</f>
        <v/>
      </c>
      <c r="CR235" s="85" t="str">
        <f ca="1">VLOOKUP($E235,ETL_Price!$B$5:$CB$187,Main!CR$51,0)</f>
        <v/>
      </c>
      <c r="CS235" s="85" t="str">
        <f ca="1">VLOOKUP($E235,ETL_Price!$B$5:$CB$187,Main!CS$51,0)</f>
        <v/>
      </c>
      <c r="CT235" s="85" t="str">
        <f ca="1">VLOOKUP($E235,ETL_Price!$B$5:$CB$187,Main!CT$51,0)</f>
        <v/>
      </c>
      <c r="CU235" s="85" t="str">
        <f ca="1">VLOOKUP($E235,ETL_Price!$B$5:$CB$187,Main!CU$51,0)</f>
        <v/>
      </c>
      <c r="CV235" s="85" t="str">
        <f ca="1">VLOOKUP($E235,ETL_Price!$B$5:$CB$187,Main!CV$51,0)</f>
        <v/>
      </c>
      <c r="CW235" s="85" t="str">
        <f ca="1">VLOOKUP($E235,ETL_Price!$B$5:$CB$187,Main!CW$51,0)</f>
        <v/>
      </c>
      <c r="CX235" s="85" t="str">
        <f ca="1">VLOOKUP($E235,ETL_Price!$B$5:$CB$187,Main!CX$51,0)</f>
        <v/>
      </c>
      <c r="CY235" s="85" t="str">
        <f ca="1">VLOOKUP($E235,ETL_Price!$B$5:$CB$187,Main!CY$51,0)</f>
        <v/>
      </c>
      <c r="CZ235" s="85" t="str">
        <f ca="1">VLOOKUP($E235,ETL_Price!$B$5:$CB$187,Main!CZ$51,0)</f>
        <v/>
      </c>
      <c r="DA235" s="85" t="str">
        <f ca="1">VLOOKUP($E235,ETL_Price!$B$5:$CB$187,Main!DA$51,0)</f>
        <v/>
      </c>
      <c r="DB235" s="85" t="str">
        <f ca="1">VLOOKUP($E235,ETL_Price!$B$5:$CB$187,Main!DB$51,0)</f>
        <v/>
      </c>
      <c r="DC235" s="85" t="str">
        <f ca="1">VLOOKUP($E235,ETL_Price!$B$5:$CB$187,Main!DC$51,0)</f>
        <v/>
      </c>
      <c r="DD235" s="85" t="str">
        <f ca="1">VLOOKUP($E235,ETL_Price!$B$5:$CB$187,Main!DD$51,0)</f>
        <v/>
      </c>
      <c r="DE235" s="85" t="str">
        <f ca="1">VLOOKUP($E235,ETL_Price!$B$5:$CB$187,Main!DE$51,0)</f>
        <v/>
      </c>
      <c r="DF235" s="85" t="str">
        <f ca="1">VLOOKUP($E235,ETL_Price!$B$5:$CB$187,Main!DF$51,0)</f>
        <v/>
      </c>
      <c r="DG235" s="85" t="str">
        <f ca="1">VLOOKUP($E235,ETL_Price!$B$5:$CB$187,Main!DG$51,0)</f>
        <v/>
      </c>
      <c r="DH235" s="85" t="str">
        <f ca="1">VLOOKUP($E235,ETL_Price!$B$5:$CB$187,Main!DH$51,0)</f>
        <v/>
      </c>
      <c r="DI235" s="85" t="str">
        <f ca="1">VLOOKUP($E235,ETL_Price!$B$5:$CB$187,Main!DI$51,0)</f>
        <v/>
      </c>
      <c r="DJ235" s="85" t="str">
        <f ca="1">VLOOKUP($E235,ETL_Price!$B$5:$CB$187,Main!DJ$51,0)</f>
        <v/>
      </c>
      <c r="DK235" s="85" t="str">
        <f ca="1">VLOOKUP($E235,ETL_Price!$B$5:$CB$187,Main!DK$51,0)</f>
        <v/>
      </c>
      <c r="DL235" s="85" t="str">
        <f ca="1">VLOOKUP($E235,ETL_Price!$B$5:$CB$187,Main!DL$51,0)</f>
        <v/>
      </c>
      <c r="DM235" s="85" t="str">
        <f ca="1">VLOOKUP($E235,ETL_Price!$B$5:$CB$187,Main!DM$51,0)</f>
        <v/>
      </c>
      <c r="DN235" s="85" t="str">
        <f ca="1">VLOOKUP($E235,ETL_Price!$B$5:$CB$187,Main!DN$51,0)</f>
        <v/>
      </c>
      <c r="DO235" s="85" t="str">
        <f ca="1">VLOOKUP($E235,ETL_Price!$B$5:$CB$187,Main!DO$51,0)</f>
        <v/>
      </c>
      <c r="DP235" s="85" t="str">
        <f ca="1">VLOOKUP($E235,ETL_Price!$B$5:$CB$187,Main!DP$51,0)</f>
        <v/>
      </c>
      <c r="DQ235" s="85" t="str">
        <f ca="1">VLOOKUP($E235,ETL_Price!$B$5:$CB$187,Main!DQ$51,0)</f>
        <v/>
      </c>
      <c r="DR235" s="85" t="str">
        <f ca="1">VLOOKUP($E235,ETL_Price!$B$5:$CB$187,Main!DR$51,0)</f>
        <v/>
      </c>
      <c r="DS235" s="85" t="str">
        <f ca="1">VLOOKUP($E235,ETL_Price!$B$5:$CB$187,Main!DS$51,0)</f>
        <v/>
      </c>
      <c r="DT235" s="85" t="str">
        <f ca="1">VLOOKUP($E235,ETL_Price!$B$5:$CB$187,Main!DT$51,0)</f>
        <v/>
      </c>
      <c r="DU235" s="85" t="str">
        <f ca="1">VLOOKUP($E235,ETL_Price!$B$5:$CB$187,Main!DU$51,0)</f>
        <v/>
      </c>
      <c r="DV235" s="85" t="str">
        <f ca="1">VLOOKUP($E235,ETL_Price!$B$5:$CB$187,Main!DV$51,0)</f>
        <v/>
      </c>
      <c r="DW235" s="85" t="str">
        <f ca="1">VLOOKUP($E235,ETL_Price!$B$5:$CB$187,Main!DW$51,0)</f>
        <v/>
      </c>
      <c r="DX235" s="85" t="str">
        <f ca="1">VLOOKUP($E235,ETL_Price!$B$5:$CB$187,Main!DX$51,0)</f>
        <v/>
      </c>
      <c r="DY235" s="85" t="str">
        <f ca="1">VLOOKUP($E235,ETL_Price!$B$5:$CB$187,Main!DY$51,0)</f>
        <v/>
      </c>
      <c r="DZ235" s="85" t="str">
        <f ca="1">VLOOKUP($E235,ETL_Price!$B$5:$CB$187,Main!DZ$51,0)</f>
        <v/>
      </c>
      <c r="EA235" s="85" t="str">
        <f ca="1">VLOOKUP($E235,ETL_Price!$B$5:$CB$187,Main!EA$51,0)</f>
        <v/>
      </c>
      <c r="EB235" s="85" t="str">
        <f ca="1">VLOOKUP($E235,ETL_Price!$B$5:$CB$187,Main!EB$51,0)</f>
        <v/>
      </c>
      <c r="EC235" s="85" t="str">
        <f ca="1">VLOOKUP($E235,ETL_Price!$B$5:$CB$187,Main!EC$51,0)</f>
        <v/>
      </c>
      <c r="ED235" s="85" t="str">
        <f ca="1">VLOOKUP($E235,ETL_Price!$B$5:$CB$187,Main!ED$51,0)</f>
        <v/>
      </c>
      <c r="EE235" s="85" t="str">
        <f ca="1">VLOOKUP($E235,ETL_Price!$B$5:$CB$187,Main!EE$51,0)</f>
        <v/>
      </c>
      <c r="EF235" s="85" t="str">
        <f ca="1">VLOOKUP($E235,ETL_Price!$B$5:$CB$187,Main!EF$51,0)</f>
        <v/>
      </c>
      <c r="EG235" s="85" t="str">
        <f ca="1">VLOOKUP($E235,ETL_Price!$B$5:$CB$187,Main!EG$51,0)</f>
        <v/>
      </c>
      <c r="EH235" s="85" t="str">
        <f ca="1">VLOOKUP($E235,ETL_Price!$B$5:$CB$187,Main!EH$51,0)</f>
        <v/>
      </c>
      <c r="EI235" s="85" t="str">
        <f ca="1">VLOOKUP($E235,ETL_Price!$B$5:$CB$187,Main!EI$51,0)</f>
        <v/>
      </c>
      <c r="EJ235" s="85" t="str">
        <f ca="1">VLOOKUP($E235,ETL_Price!$B$5:$CB$187,Main!EJ$51,0)</f>
        <v/>
      </c>
      <c r="EK235" s="85" t="str">
        <f ca="1">VLOOKUP($E235,ETL_Price!$B$5:$CB$187,Main!EK$51,0)</f>
        <v/>
      </c>
    </row>
    <row r="236" spans="5:141">
      <c r="E236" s="119" t="str">
        <f>IF(ISNUMBER(Equities!$C188),Equities!B188,"")</f>
        <v/>
      </c>
      <c r="F236" s="120" t="str">
        <f ca="1">IF(ISNUMBER(OFFSET(INDIRECT($F$50),Main!$D236,1)),OFFSET(INDIRECT($F$50),Main!$D236,1)/100,"")</f>
        <v/>
      </c>
      <c r="G236" s="120" t="str">
        <f ca="1">IF(ISNUMBER(VLOOKUP($E236,ETL_Price!$B$5:$DV$187,G$50,0)),VLOOKUP($E236,ETL_Price!$B$5:$DV$187,G$50,0)/100,"")</f>
        <v/>
      </c>
      <c r="H236" s="120" t="str">
        <f ca="1">IF(ISNUMBER(VLOOKUP($E236,ETL_Price!$B$5:$DV$187,H$50,0)),VLOOKUP($E236,ETL_Price!$B$5:$DV$187,H$50,0)/100,"")</f>
        <v/>
      </c>
      <c r="I236" s="120" t="str">
        <f ca="1">IF(ISNUMBER(VLOOKUP($E236,ETL_Price!$B$5:$DV$187,I$50,0)),VLOOKUP($E236,ETL_Price!$B$5:$DV$187,I$50,0)/100,"")</f>
        <v/>
      </c>
      <c r="K236" s="85" t="str">
        <f ca="1">IF(ISNUMBER(CORREL(ETL_Rtn!$C187:$C246,ETL_Rtn!E187:E246)),CORREL(ETL_Rtn!$C187:$C246,ETL_Rtn!E187:E246),"")</f>
        <v/>
      </c>
      <c r="L236" s="85" t="str">
        <f ca="1">IF(ISNUMBER(CORREL(ETL_Rtn!$C187:$C246,ETL_Rtn!F187:F246)),CORREL(ETL_Rtn!$C187:$C246,ETL_Rtn!F187:F246),"")</f>
        <v/>
      </c>
      <c r="M236" s="85" t="str">
        <f ca="1">IF(ISNUMBER(CORREL(ETL_Rtn!$C187:$C246,ETL_Rtn!G187:G246)),CORREL(ETL_Rtn!$C187:$C246,ETL_Rtn!G187:G246),"")</f>
        <v/>
      </c>
      <c r="N236" s="85" t="str">
        <f ca="1">IF(ISNUMBER(CORREL(ETL_Rtn!$C187:$C246,ETL_Rtn!H187:H246)),CORREL(ETL_Rtn!$C187:$C246,ETL_Rtn!H187:H246),"")</f>
        <v/>
      </c>
      <c r="O236" s="85" t="str">
        <f ca="1">IF(ISNUMBER(CORREL(ETL_Rtn!$C187:$C246,ETL_Rtn!I187:I246)),CORREL(ETL_Rtn!$C187:$C246,ETL_Rtn!I187:I246),"")</f>
        <v/>
      </c>
      <c r="P236" s="85" t="str">
        <f ca="1">IF(ISNUMBER(CORREL(ETL_Rtn!$C187:$C246,ETL_Rtn!J187:J246)),CORREL(ETL_Rtn!$C187:$C246,ETL_Rtn!J187:J246),"")</f>
        <v/>
      </c>
      <c r="Q236" s="85" t="str">
        <f ca="1">IF(ISNUMBER(CORREL(ETL_Rtn!$C187:$C246,ETL_Rtn!K187:K246)),CORREL(ETL_Rtn!$C187:$C246,ETL_Rtn!K187:K246),"")</f>
        <v/>
      </c>
      <c r="R236" s="85" t="str">
        <f ca="1">IF(ISNUMBER(CORREL(ETL_Rtn!$C187:$C246,ETL_Rtn!L187:L246)),CORREL(ETL_Rtn!$C187:$C246,ETL_Rtn!L187:L246),"")</f>
        <v/>
      </c>
      <c r="S236" s="85" t="str">
        <f ca="1">IF(ISNUMBER(CORREL(ETL_Rtn!$C187:$C246,ETL_Rtn!M187:M246)),CORREL(ETL_Rtn!$C187:$C246,ETL_Rtn!M187:M246),"")</f>
        <v/>
      </c>
      <c r="T236" s="85" t="str">
        <f ca="1">IF(ISNUMBER(CORREL(ETL_Rtn!$C187:$C246,ETL_Rtn!N187:N246)),CORREL(ETL_Rtn!$C187:$C246,ETL_Rtn!N187:N246),"")</f>
        <v/>
      </c>
      <c r="U236" s="85" t="str">
        <f ca="1">IF(ISNUMBER(CORREL(ETL_Rtn!$C187:$C246,ETL_Rtn!O187:O246)),CORREL(ETL_Rtn!$C187:$C246,ETL_Rtn!O187:O246),"")</f>
        <v/>
      </c>
      <c r="V236" s="85" t="str">
        <f ca="1">IF(ISNUMBER(CORREL(ETL_Rtn!$C187:$C246,ETL_Rtn!P187:P246)),CORREL(ETL_Rtn!$C187:$C246,ETL_Rtn!P187:P246),"")</f>
        <v/>
      </c>
      <c r="W236" s="85" t="str">
        <f ca="1">IF(ISNUMBER(CORREL(ETL_Rtn!$C187:$C246,ETL_Rtn!Q187:Q246)),CORREL(ETL_Rtn!$C187:$C246,ETL_Rtn!Q187:Q246),"")</f>
        <v/>
      </c>
      <c r="X236" s="85" t="str">
        <f ca="1">IF(ISNUMBER(CORREL(ETL_Rtn!$C187:$C246,ETL_Rtn!R187:R246)),CORREL(ETL_Rtn!$C187:$C246,ETL_Rtn!R187:R246),"")</f>
        <v/>
      </c>
      <c r="Y236" s="85" t="str">
        <f ca="1">IF(ISNUMBER(CORREL(ETL_Rtn!$C187:$C246,ETL_Rtn!S187:S246)),CORREL(ETL_Rtn!$C187:$C246,ETL_Rtn!S187:S246),"")</f>
        <v/>
      </c>
      <c r="Z236" s="85" t="str">
        <f ca="1">IF(ISNUMBER(CORREL(ETL_Rtn!$C187:$C246,ETL_Rtn!T187:T246)),CORREL(ETL_Rtn!$C187:$C246,ETL_Rtn!T187:T246),"")</f>
        <v/>
      </c>
      <c r="AA236" s="85" t="str">
        <f ca="1">IF(ISNUMBER(CORREL(ETL_Rtn!$C187:$C246,ETL_Rtn!U187:U246)),CORREL(ETL_Rtn!$C187:$C246,ETL_Rtn!U187:U246),"")</f>
        <v/>
      </c>
      <c r="AB236" s="85" t="str">
        <f ca="1">IF(ISNUMBER(CORREL(ETL_Rtn!$C187:$C246,ETL_Rtn!V187:V246)),CORREL(ETL_Rtn!$C187:$C246,ETL_Rtn!V187:V246),"")</f>
        <v/>
      </c>
      <c r="AC236" s="85" t="str">
        <f ca="1">IF(ISNUMBER(CORREL(ETL_Rtn!$C187:$C246,ETL_Rtn!W187:W246)),CORREL(ETL_Rtn!$C187:$C246,ETL_Rtn!W187:W246),"")</f>
        <v/>
      </c>
      <c r="AD236" s="85" t="str">
        <f ca="1">IF(ISNUMBER(CORREL(ETL_Rtn!$C187:$C246,ETL_Rtn!X187:X246)),CORREL(ETL_Rtn!$C187:$C246,ETL_Rtn!X187:X246),"")</f>
        <v/>
      </c>
      <c r="AE236" s="85" t="str">
        <f ca="1">IF(ISNUMBER(CORREL(ETL_Rtn!$C187:$C246,ETL_Rtn!Y187:Y246)),CORREL(ETL_Rtn!$C187:$C246,ETL_Rtn!Y187:Y246),"")</f>
        <v/>
      </c>
      <c r="AF236" s="85" t="str">
        <f ca="1">IF(ISNUMBER(CORREL(ETL_Rtn!$C187:$C246,ETL_Rtn!Z187:Z246)),CORREL(ETL_Rtn!$C187:$C246,ETL_Rtn!Z187:Z246),"")</f>
        <v/>
      </c>
      <c r="AG236" s="85" t="str">
        <f ca="1">IF(ISNUMBER(CORREL(ETL_Rtn!$C187:$C246,ETL_Rtn!AA187:AA246)),CORREL(ETL_Rtn!$C187:$C246,ETL_Rtn!AA187:AA246),"")</f>
        <v/>
      </c>
      <c r="AH236" s="85" t="str">
        <f ca="1">IF(ISNUMBER(CORREL(ETL_Rtn!$C187:$C246,ETL_Rtn!AB187:AB246)),CORREL(ETL_Rtn!$C187:$C246,ETL_Rtn!AB187:AB246),"")</f>
        <v/>
      </c>
      <c r="AI236" s="85" t="str">
        <f ca="1">IF(ISNUMBER(CORREL(ETL_Rtn!$C187:$C246,ETL_Rtn!AC187:AC246)),CORREL(ETL_Rtn!$C187:$C246,ETL_Rtn!AC187:AC246),"")</f>
        <v/>
      </c>
      <c r="AJ236" s="85" t="str">
        <f ca="1">IF(ISNUMBER(CORREL(ETL_Rtn!$C187:$C246,ETL_Rtn!AD187:AD246)),CORREL(ETL_Rtn!$C187:$C246,ETL_Rtn!AD187:AD246),"")</f>
        <v/>
      </c>
      <c r="AK236" s="85" t="str">
        <f ca="1">IF(ISNUMBER(CORREL(ETL_Rtn!$C187:$C246,ETL_Rtn!AE187:AE246)),CORREL(ETL_Rtn!$C187:$C246,ETL_Rtn!AE187:AE246),"")</f>
        <v/>
      </c>
      <c r="AL236" s="85" t="str">
        <f ca="1">IF(ISNUMBER(CORREL(ETL_Rtn!$C187:$C246,ETL_Rtn!AF187:AF246)),CORREL(ETL_Rtn!$C187:$C246,ETL_Rtn!AF187:AF246),"")</f>
        <v/>
      </c>
      <c r="AM236" s="85" t="str">
        <f ca="1">IF(ISNUMBER(CORREL(ETL_Rtn!$C187:$C246,ETL_Rtn!AG187:AG246)),CORREL(ETL_Rtn!$C187:$C246,ETL_Rtn!AG187:AG246),"")</f>
        <v/>
      </c>
      <c r="AN236" s="85" t="str">
        <f ca="1">IF(ISNUMBER(CORREL(ETL_Rtn!$C187:$C246,ETL_Rtn!AH187:AH246)),CORREL(ETL_Rtn!$C187:$C246,ETL_Rtn!AH187:AH246),"")</f>
        <v/>
      </c>
      <c r="AO236" s="85" t="str">
        <f ca="1">IF(ISNUMBER(CORREL(ETL_Rtn!$C187:$C246,ETL_Rtn!AI187:AI246)),CORREL(ETL_Rtn!$C187:$C246,ETL_Rtn!AI187:AI246),"")</f>
        <v/>
      </c>
      <c r="AP236" s="85" t="str">
        <f ca="1">IF(ISNUMBER(CORREL(ETL_Rtn!$C187:$C246,ETL_Rtn!AJ187:AJ246)),CORREL(ETL_Rtn!$C187:$C246,ETL_Rtn!AJ187:AJ246),"")</f>
        <v/>
      </c>
      <c r="AQ236" s="85" t="str">
        <f ca="1">IF(ISNUMBER(CORREL(ETL_Rtn!$C187:$C246,ETL_Rtn!AK187:AK246)),CORREL(ETL_Rtn!$C187:$C246,ETL_Rtn!AK187:AK246),"")</f>
        <v/>
      </c>
      <c r="AR236" s="85" t="str">
        <f ca="1">IF(ISNUMBER(CORREL(ETL_Rtn!$C187:$C246,ETL_Rtn!AL187:AL246)),CORREL(ETL_Rtn!$C187:$C246,ETL_Rtn!AL187:AL246),"")</f>
        <v/>
      </c>
      <c r="AS236" s="85" t="str">
        <f ca="1">IF(ISNUMBER(CORREL(ETL_Rtn!$C187:$C246,ETL_Rtn!AM187:AM246)),CORREL(ETL_Rtn!$C187:$C246,ETL_Rtn!AM187:AM246),"")</f>
        <v/>
      </c>
      <c r="AT236" s="85" t="str">
        <f ca="1">IF(ISNUMBER(CORREL(ETL_Rtn!$C187:$C246,ETL_Rtn!AN187:AN246)),CORREL(ETL_Rtn!$C187:$C246,ETL_Rtn!AN187:AN246),"")</f>
        <v/>
      </c>
      <c r="AU236" s="85" t="str">
        <f ca="1">IF(ISNUMBER(CORREL(ETL_Rtn!$C187:$C246,ETL_Rtn!AO187:AO246)),CORREL(ETL_Rtn!$C187:$C246,ETL_Rtn!AO187:AO246),"")</f>
        <v/>
      </c>
      <c r="AV236" s="85" t="str">
        <f ca="1">IF(ISNUMBER(CORREL(ETL_Rtn!$C187:$C246,ETL_Rtn!AP187:AP246)),CORREL(ETL_Rtn!$C187:$C246,ETL_Rtn!AP187:AP246),"")</f>
        <v/>
      </c>
      <c r="AW236" s="85" t="str">
        <f ca="1">IF(ISNUMBER(CORREL(ETL_Rtn!$C187:$C246,ETL_Rtn!AQ187:AQ246)),CORREL(ETL_Rtn!$C187:$C246,ETL_Rtn!AQ187:AQ246),"")</f>
        <v/>
      </c>
      <c r="AX236" s="85" t="str">
        <f ca="1">IF(ISNUMBER(CORREL(ETL_Rtn!$C187:$C246,ETL_Rtn!AR187:AR246)),CORREL(ETL_Rtn!$C187:$C246,ETL_Rtn!AR187:AR246),"")</f>
        <v/>
      </c>
      <c r="AY236" s="85" t="str">
        <f ca="1">IF(ISNUMBER(CORREL(ETL_Rtn!$C187:$C246,ETL_Rtn!AS187:AS246)),CORREL(ETL_Rtn!$C187:$C246,ETL_Rtn!AS187:AS246),"")</f>
        <v/>
      </c>
      <c r="AZ236" s="85" t="str">
        <f ca="1">IF(ISNUMBER(CORREL(ETL_Rtn!$C187:$C246,ETL_Rtn!AT187:AT246)),CORREL(ETL_Rtn!$C187:$C246,ETL_Rtn!AT187:AT246),"")</f>
        <v/>
      </c>
      <c r="BA236" s="85" t="str">
        <f ca="1">IF(ISNUMBER(CORREL(ETL_Rtn!$C187:$C246,ETL_Rtn!AU187:AU246)),CORREL(ETL_Rtn!$C187:$C246,ETL_Rtn!AU187:AU246),"")</f>
        <v/>
      </c>
      <c r="BB236" s="85" t="str">
        <f ca="1">IF(ISNUMBER(CORREL(ETL_Rtn!$C187:$C246,ETL_Rtn!AV187:AV246)),CORREL(ETL_Rtn!$C187:$C246,ETL_Rtn!AV187:AV246),"")</f>
        <v/>
      </c>
      <c r="BC236" s="85" t="str">
        <f ca="1">IF(ISNUMBER(CORREL(ETL_Rtn!$C187:$C246,ETL_Rtn!AW187:AW246)),CORREL(ETL_Rtn!$C187:$C246,ETL_Rtn!AW187:AW246),"")</f>
        <v/>
      </c>
      <c r="BD236" s="85" t="str">
        <f ca="1">IF(ISNUMBER(CORREL(ETL_Rtn!$C187:$C246,ETL_Rtn!AX187:AX246)),CORREL(ETL_Rtn!$C187:$C246,ETL_Rtn!AX187:AX246),"")</f>
        <v/>
      </c>
      <c r="BE236" s="85" t="str">
        <f ca="1">IF(ISNUMBER(CORREL(ETL_Rtn!$C187:$C246,ETL_Rtn!AY187:AY246)),CORREL(ETL_Rtn!$C187:$C246,ETL_Rtn!AY187:AY246),"")</f>
        <v/>
      </c>
      <c r="BF236" s="85" t="str">
        <f ca="1">IF(ISNUMBER(CORREL(ETL_Rtn!$C187:$C246,ETL_Rtn!AZ187:AZ246)),CORREL(ETL_Rtn!$C187:$C246,ETL_Rtn!AZ187:AZ246),"")</f>
        <v/>
      </c>
      <c r="BG236" s="85" t="str">
        <f ca="1">IF(ISNUMBER(CORREL(ETL_Rtn!$C187:$C246,ETL_Rtn!BA187:BA246)),CORREL(ETL_Rtn!$C187:$C246,ETL_Rtn!BA187:BA246),"")</f>
        <v/>
      </c>
      <c r="BH236" s="85" t="str">
        <f ca="1">IF(ISNUMBER(CORREL(ETL_Rtn!$C187:$C246,ETL_Rtn!BB187:BB246)),CORREL(ETL_Rtn!$C187:$C246,ETL_Rtn!BB187:BB246),"")</f>
        <v/>
      </c>
      <c r="BI236" s="85" t="str">
        <f ca="1">IF(ISNUMBER(CORREL(ETL_Rtn!$C187:$C246,ETL_Rtn!BC187:BC246)),CORREL(ETL_Rtn!$C187:$C246,ETL_Rtn!BC187:BC246),"")</f>
        <v/>
      </c>
      <c r="BJ236" s="85" t="str">
        <f ca="1">IF(ISNUMBER(CORREL(ETL_Rtn!$C187:$C246,ETL_Rtn!BD187:BD246)),CORREL(ETL_Rtn!$C187:$C246,ETL_Rtn!BD187:BD246),"")</f>
        <v/>
      </c>
      <c r="BK236" s="85" t="str">
        <f ca="1">IF(ISNUMBER(CORREL(ETL_Rtn!$C187:$C246,ETL_Rtn!BE187:BE246)),CORREL(ETL_Rtn!$C187:$C246,ETL_Rtn!BE187:BE246),"")</f>
        <v/>
      </c>
      <c r="BL236" s="85" t="str">
        <f ca="1">IF(ISNUMBER(CORREL(ETL_Rtn!$C187:$C246,ETL_Rtn!BF187:BF246)),CORREL(ETL_Rtn!$C187:$C246,ETL_Rtn!BF187:BF246),"")</f>
        <v/>
      </c>
      <c r="BM236" s="85" t="str">
        <f ca="1">IF(ISNUMBER(CORREL(ETL_Rtn!$C187:$C246,ETL_Rtn!BG187:BG246)),CORREL(ETL_Rtn!$C187:$C246,ETL_Rtn!BG187:BG246),"")</f>
        <v/>
      </c>
      <c r="BN236" s="85" t="str">
        <f ca="1">IF(ISNUMBER(CORREL(ETL_Rtn!$C187:$C246,ETL_Rtn!BH187:BH246)),CORREL(ETL_Rtn!$C187:$C246,ETL_Rtn!BH187:BH246),"")</f>
        <v/>
      </c>
      <c r="BO236" s="85" t="str">
        <f ca="1">IF(ISNUMBER(CORREL(ETL_Rtn!$C187:$C246,ETL_Rtn!BI187:BI246)),CORREL(ETL_Rtn!$C187:$C246,ETL_Rtn!BI187:BI246),"")</f>
        <v/>
      </c>
      <c r="BP236" s="85" t="str">
        <f ca="1">IF(ISNUMBER(CORREL(ETL_Rtn!$C187:$C246,ETL_Rtn!BJ187:BJ246)),CORREL(ETL_Rtn!$C187:$C246,ETL_Rtn!BJ187:BJ246),"")</f>
        <v/>
      </c>
      <c r="BQ236" s="85" t="str">
        <f ca="1">IF(ISNUMBER(CORREL(ETL_Rtn!$C187:$C246,ETL_Rtn!BK187:BK246)),CORREL(ETL_Rtn!$C187:$C246,ETL_Rtn!BK187:BK246),"")</f>
        <v/>
      </c>
      <c r="BR236" s="85" t="str">
        <f ca="1">IF(ISNUMBER(CORREL(ETL_Rtn!$C187:$C246,ETL_Rtn!BL187:BL246)),CORREL(ETL_Rtn!$C187:$C246,ETL_Rtn!BL187:BL246),"")</f>
        <v/>
      </c>
      <c r="BS236" s="85" t="str">
        <f ca="1">IF(ISNUMBER(CORREL(ETL_Rtn!$C187:$C246,ETL_Rtn!BM187:BM246)),CORREL(ETL_Rtn!$C187:$C246,ETL_Rtn!BM187:BM246),"")</f>
        <v/>
      </c>
      <c r="BT236" s="85" t="str">
        <f ca="1">IF(ISNUMBER(CORREL(ETL_Rtn!$C187:$C246,ETL_Rtn!BN187:BN246)),CORREL(ETL_Rtn!$C187:$C246,ETL_Rtn!BN187:BN246),"")</f>
        <v/>
      </c>
      <c r="BU236" s="85" t="str">
        <f ca="1">IF(ISNUMBER(CORREL(ETL_Rtn!$C187:$C246,ETL_Rtn!BO187:BO246)),CORREL(ETL_Rtn!$C187:$C246,ETL_Rtn!BO187:BO246),"")</f>
        <v/>
      </c>
      <c r="BV236" s="85" t="str">
        <f ca="1">IF(ISNUMBER(CORREL(ETL_Rtn!$C187:$C246,ETL_Rtn!BP187:BP246)),CORREL(ETL_Rtn!$C187:$C246,ETL_Rtn!BP187:BP246),"")</f>
        <v/>
      </c>
      <c r="BW236" s="85" t="str">
        <f ca="1">IF(ISNUMBER(CORREL(ETL_Rtn!$C187:$C246,ETL_Rtn!BQ187:BQ246)),CORREL(ETL_Rtn!$C187:$C246,ETL_Rtn!BQ187:BQ246),"")</f>
        <v/>
      </c>
      <c r="BY236" s="85" t="str">
        <f ca="1">VLOOKUP($E236,ETL_Price!$B$5:$CB$187,Main!BY$51,0)</f>
        <v/>
      </c>
      <c r="BZ236" s="85" t="str">
        <f ca="1">VLOOKUP($E236,ETL_Price!$B$5:$CB$187,Main!BZ$51,0)</f>
        <v/>
      </c>
      <c r="CA236" s="85" t="str">
        <f ca="1">VLOOKUP($E236,ETL_Price!$B$5:$CB$187,Main!CA$51,0)</f>
        <v/>
      </c>
      <c r="CB236" s="85" t="str">
        <f ca="1">VLOOKUP($E236,ETL_Price!$B$5:$CB$187,Main!CB$51,0)</f>
        <v/>
      </c>
      <c r="CC236" s="85" t="str">
        <f ca="1">VLOOKUP($E236,ETL_Price!$B$5:$CB$187,Main!CC$51,0)</f>
        <v/>
      </c>
      <c r="CD236" s="85" t="str">
        <f ca="1">VLOOKUP($E236,ETL_Price!$B$5:$CB$187,Main!CD$51,0)</f>
        <v/>
      </c>
      <c r="CE236" s="85" t="str">
        <f ca="1">VLOOKUP($E236,ETL_Price!$B$5:$CB$187,Main!CE$51,0)</f>
        <v/>
      </c>
      <c r="CF236" s="85" t="str">
        <f ca="1">VLOOKUP($E236,ETL_Price!$B$5:$CB$187,Main!CF$51,0)</f>
        <v/>
      </c>
      <c r="CG236" s="85" t="str">
        <f ca="1">VLOOKUP($E236,ETL_Price!$B$5:$CB$187,Main!CG$51,0)</f>
        <v/>
      </c>
      <c r="CH236" s="85" t="str">
        <f ca="1">VLOOKUP($E236,ETL_Price!$B$5:$CB$187,Main!CH$51,0)</f>
        <v/>
      </c>
      <c r="CI236" s="85" t="str">
        <f ca="1">VLOOKUP($E236,ETL_Price!$B$5:$CB$187,Main!CI$51,0)</f>
        <v/>
      </c>
      <c r="CJ236" s="85" t="str">
        <f ca="1">VLOOKUP($E236,ETL_Price!$B$5:$CB$187,Main!CJ$51,0)</f>
        <v/>
      </c>
      <c r="CK236" s="85" t="str">
        <f ca="1">VLOOKUP($E236,ETL_Price!$B$5:$CB$187,Main!CK$51,0)</f>
        <v/>
      </c>
      <c r="CL236" s="85" t="str">
        <f ca="1">VLOOKUP($E236,ETL_Price!$B$5:$CB$187,Main!CL$51,0)</f>
        <v/>
      </c>
      <c r="CM236" s="85" t="str">
        <f ca="1">VLOOKUP($E236,ETL_Price!$B$5:$CB$187,Main!CM$51,0)</f>
        <v/>
      </c>
      <c r="CN236" s="85" t="str">
        <f ca="1">VLOOKUP($E236,ETL_Price!$B$5:$CB$187,Main!CN$51,0)</f>
        <v/>
      </c>
      <c r="CO236" s="85" t="str">
        <f ca="1">VLOOKUP($E236,ETL_Price!$B$5:$CB$187,Main!CO$51,0)</f>
        <v/>
      </c>
      <c r="CP236" s="85" t="str">
        <f ca="1">VLOOKUP($E236,ETL_Price!$B$5:$CB$187,Main!CP$51,0)</f>
        <v/>
      </c>
      <c r="CQ236" s="85" t="str">
        <f ca="1">VLOOKUP($E236,ETL_Price!$B$5:$CB$187,Main!CQ$51,0)</f>
        <v/>
      </c>
      <c r="CR236" s="85" t="str">
        <f ca="1">VLOOKUP($E236,ETL_Price!$B$5:$CB$187,Main!CR$51,0)</f>
        <v/>
      </c>
      <c r="CS236" s="85" t="str">
        <f ca="1">VLOOKUP($E236,ETL_Price!$B$5:$CB$187,Main!CS$51,0)</f>
        <v/>
      </c>
      <c r="CT236" s="85" t="str">
        <f ca="1">VLOOKUP($E236,ETL_Price!$B$5:$CB$187,Main!CT$51,0)</f>
        <v/>
      </c>
      <c r="CU236" s="85" t="str">
        <f ca="1">VLOOKUP($E236,ETL_Price!$B$5:$CB$187,Main!CU$51,0)</f>
        <v/>
      </c>
      <c r="CV236" s="85" t="str">
        <f ca="1">VLOOKUP($E236,ETL_Price!$B$5:$CB$187,Main!CV$51,0)</f>
        <v/>
      </c>
      <c r="CW236" s="85" t="str">
        <f ca="1">VLOOKUP($E236,ETL_Price!$B$5:$CB$187,Main!CW$51,0)</f>
        <v/>
      </c>
      <c r="CX236" s="85" t="str">
        <f ca="1">VLOOKUP($E236,ETL_Price!$B$5:$CB$187,Main!CX$51,0)</f>
        <v/>
      </c>
      <c r="CY236" s="85" t="str">
        <f ca="1">VLOOKUP($E236,ETL_Price!$B$5:$CB$187,Main!CY$51,0)</f>
        <v/>
      </c>
      <c r="CZ236" s="85" t="str">
        <f ca="1">VLOOKUP($E236,ETL_Price!$B$5:$CB$187,Main!CZ$51,0)</f>
        <v/>
      </c>
      <c r="DA236" s="85" t="str">
        <f ca="1">VLOOKUP($E236,ETL_Price!$B$5:$CB$187,Main!DA$51,0)</f>
        <v/>
      </c>
      <c r="DB236" s="85" t="str">
        <f ca="1">VLOOKUP($E236,ETL_Price!$B$5:$CB$187,Main!DB$51,0)</f>
        <v/>
      </c>
      <c r="DC236" s="85" t="str">
        <f ca="1">VLOOKUP($E236,ETL_Price!$B$5:$CB$187,Main!DC$51,0)</f>
        <v/>
      </c>
      <c r="DD236" s="85" t="str">
        <f ca="1">VLOOKUP($E236,ETL_Price!$B$5:$CB$187,Main!DD$51,0)</f>
        <v/>
      </c>
      <c r="DE236" s="85" t="str">
        <f ca="1">VLOOKUP($E236,ETL_Price!$B$5:$CB$187,Main!DE$51,0)</f>
        <v/>
      </c>
      <c r="DF236" s="85" t="str">
        <f ca="1">VLOOKUP($E236,ETL_Price!$B$5:$CB$187,Main!DF$51,0)</f>
        <v/>
      </c>
      <c r="DG236" s="85" t="str">
        <f ca="1">VLOOKUP($E236,ETL_Price!$B$5:$CB$187,Main!DG$51,0)</f>
        <v/>
      </c>
      <c r="DH236" s="85" t="str">
        <f ca="1">VLOOKUP($E236,ETL_Price!$B$5:$CB$187,Main!DH$51,0)</f>
        <v/>
      </c>
      <c r="DI236" s="85" t="str">
        <f ca="1">VLOOKUP($E236,ETL_Price!$B$5:$CB$187,Main!DI$51,0)</f>
        <v/>
      </c>
      <c r="DJ236" s="85" t="str">
        <f ca="1">VLOOKUP($E236,ETL_Price!$B$5:$CB$187,Main!DJ$51,0)</f>
        <v/>
      </c>
      <c r="DK236" s="85" t="str">
        <f ca="1">VLOOKUP($E236,ETL_Price!$B$5:$CB$187,Main!DK$51,0)</f>
        <v/>
      </c>
      <c r="DL236" s="85" t="str">
        <f ca="1">VLOOKUP($E236,ETL_Price!$B$5:$CB$187,Main!DL$51,0)</f>
        <v/>
      </c>
      <c r="DM236" s="85" t="str">
        <f ca="1">VLOOKUP($E236,ETL_Price!$B$5:$CB$187,Main!DM$51,0)</f>
        <v/>
      </c>
      <c r="DN236" s="85" t="str">
        <f ca="1">VLOOKUP($E236,ETL_Price!$B$5:$CB$187,Main!DN$51,0)</f>
        <v/>
      </c>
      <c r="DO236" s="85" t="str">
        <f ca="1">VLOOKUP($E236,ETL_Price!$B$5:$CB$187,Main!DO$51,0)</f>
        <v/>
      </c>
      <c r="DP236" s="85" t="str">
        <f ca="1">VLOOKUP($E236,ETL_Price!$B$5:$CB$187,Main!DP$51,0)</f>
        <v/>
      </c>
      <c r="DQ236" s="85" t="str">
        <f ca="1">VLOOKUP($E236,ETL_Price!$B$5:$CB$187,Main!DQ$51,0)</f>
        <v/>
      </c>
      <c r="DR236" s="85" t="str">
        <f ca="1">VLOOKUP($E236,ETL_Price!$B$5:$CB$187,Main!DR$51,0)</f>
        <v/>
      </c>
      <c r="DS236" s="85" t="str">
        <f ca="1">VLOOKUP($E236,ETL_Price!$B$5:$CB$187,Main!DS$51,0)</f>
        <v/>
      </c>
      <c r="DT236" s="85" t="str">
        <f ca="1">VLOOKUP($E236,ETL_Price!$B$5:$CB$187,Main!DT$51,0)</f>
        <v/>
      </c>
      <c r="DU236" s="85" t="str">
        <f ca="1">VLOOKUP($E236,ETL_Price!$B$5:$CB$187,Main!DU$51,0)</f>
        <v/>
      </c>
      <c r="DV236" s="85" t="str">
        <f ca="1">VLOOKUP($E236,ETL_Price!$B$5:$CB$187,Main!DV$51,0)</f>
        <v/>
      </c>
      <c r="DW236" s="85" t="str">
        <f ca="1">VLOOKUP($E236,ETL_Price!$B$5:$CB$187,Main!DW$51,0)</f>
        <v/>
      </c>
      <c r="DX236" s="85" t="str">
        <f ca="1">VLOOKUP($E236,ETL_Price!$B$5:$CB$187,Main!DX$51,0)</f>
        <v/>
      </c>
      <c r="DY236" s="85" t="str">
        <f ca="1">VLOOKUP($E236,ETL_Price!$B$5:$CB$187,Main!DY$51,0)</f>
        <v/>
      </c>
      <c r="DZ236" s="85" t="str">
        <f ca="1">VLOOKUP($E236,ETL_Price!$B$5:$CB$187,Main!DZ$51,0)</f>
        <v/>
      </c>
      <c r="EA236" s="85" t="str">
        <f ca="1">VLOOKUP($E236,ETL_Price!$B$5:$CB$187,Main!EA$51,0)</f>
        <v/>
      </c>
      <c r="EB236" s="85" t="str">
        <f ca="1">VLOOKUP($E236,ETL_Price!$B$5:$CB$187,Main!EB$51,0)</f>
        <v/>
      </c>
      <c r="EC236" s="85" t="str">
        <f ca="1">VLOOKUP($E236,ETL_Price!$B$5:$CB$187,Main!EC$51,0)</f>
        <v/>
      </c>
      <c r="ED236" s="85" t="str">
        <f ca="1">VLOOKUP($E236,ETL_Price!$B$5:$CB$187,Main!ED$51,0)</f>
        <v/>
      </c>
      <c r="EE236" s="85" t="str">
        <f ca="1">VLOOKUP($E236,ETL_Price!$B$5:$CB$187,Main!EE$51,0)</f>
        <v/>
      </c>
      <c r="EF236" s="85" t="str">
        <f ca="1">VLOOKUP($E236,ETL_Price!$B$5:$CB$187,Main!EF$51,0)</f>
        <v/>
      </c>
      <c r="EG236" s="85" t="str">
        <f ca="1">VLOOKUP($E236,ETL_Price!$B$5:$CB$187,Main!EG$51,0)</f>
        <v/>
      </c>
      <c r="EH236" s="85" t="str">
        <f ca="1">VLOOKUP($E236,ETL_Price!$B$5:$CB$187,Main!EH$51,0)</f>
        <v/>
      </c>
      <c r="EI236" s="85" t="str">
        <f ca="1">VLOOKUP($E236,ETL_Price!$B$5:$CB$187,Main!EI$51,0)</f>
        <v/>
      </c>
      <c r="EJ236" s="85" t="str">
        <f ca="1">VLOOKUP($E236,ETL_Price!$B$5:$CB$187,Main!EJ$51,0)</f>
        <v/>
      </c>
      <c r="EK236" s="85" t="str">
        <f ca="1">VLOOKUP($E236,ETL_Price!$B$5:$CB$187,Main!EK$51,0)</f>
        <v/>
      </c>
    </row>
  </sheetData>
  <mergeCells count="2">
    <mergeCell ref="E2:F2"/>
    <mergeCell ref="B2:D2"/>
  </mergeCells>
  <phoneticPr fontId="32" type="noConversion"/>
  <conditionalFormatting sqref="C5:C10 C12:C19 C21:C27 C33:C35 C37:C44">
    <cfRule type="expression" dxfId="20" priority="47">
      <formula>$X5&gt;$E$47</formula>
    </cfRule>
    <cfRule type="expression" dxfId="19" priority="48">
      <formula>$X5&lt;$E$48</formula>
    </cfRule>
  </conditionalFormatting>
  <conditionalFormatting sqref="C28">
    <cfRule type="expression" dxfId="18" priority="51">
      <formula>$X27&gt;$E$47</formula>
    </cfRule>
    <cfRule type="expression" dxfId="17" priority="52">
      <formula>$X27&lt;$E$48</formula>
    </cfRule>
  </conditionalFormatting>
  <conditionalFormatting sqref="C5:C10 C12:C19 C33:C35 C37:C44 C21:C31">
    <cfRule type="expression" dxfId="16" priority="28">
      <formula>$C5&gt;0.5</formula>
    </cfRule>
  </conditionalFormatting>
  <conditionalFormatting sqref="C31">
    <cfRule type="expression" dxfId="15" priority="57">
      <formula>#REF!&gt;$E$47</formula>
    </cfRule>
    <cfRule type="expression" dxfId="14" priority="58">
      <formula>#REF!&lt;$E$48</formula>
    </cfRule>
  </conditionalFormatting>
  <conditionalFormatting sqref="C28:C31">
    <cfRule type="expression" dxfId="13" priority="59">
      <formula>$X29&gt;$E$47</formula>
    </cfRule>
    <cfRule type="expression" dxfId="12" priority="60">
      <formula>$X29&lt;$E$48</formula>
    </cfRule>
  </conditionalFormatting>
  <conditionalFormatting sqref="C5">
    <cfRule type="expression" dxfId="11" priority="12">
      <formula>$C5&lt;-0.5</formula>
    </cfRule>
  </conditionalFormatting>
  <conditionalFormatting sqref="C6:C10">
    <cfRule type="expression" dxfId="10" priority="11">
      <formula>$C6&lt;-0.5</formula>
    </cfRule>
  </conditionalFormatting>
  <conditionalFormatting sqref="C12:C19">
    <cfRule type="expression" dxfId="9" priority="10">
      <formula>$C12&lt;-0.5</formula>
    </cfRule>
  </conditionalFormatting>
  <conditionalFormatting sqref="C21:C27">
    <cfRule type="expression" dxfId="8" priority="9">
      <formula>$C21&lt;-0.5</formula>
    </cfRule>
  </conditionalFormatting>
  <conditionalFormatting sqref="C29:C31">
    <cfRule type="expression" dxfId="7" priority="7">
      <formula>$X29&gt;$E$47</formula>
    </cfRule>
    <cfRule type="expression" dxfId="6" priority="8">
      <formula>$X29&lt;$E$48</formula>
    </cfRule>
  </conditionalFormatting>
  <conditionalFormatting sqref="C29:C31">
    <cfRule type="expression" dxfId="5" priority="6">
      <formula>$C29&lt;-0.5</formula>
    </cfRule>
  </conditionalFormatting>
  <conditionalFormatting sqref="C33:C35">
    <cfRule type="expression" dxfId="4" priority="5">
      <formula>$C33&lt;-0.5</formula>
    </cfRule>
  </conditionalFormatting>
  <conditionalFormatting sqref="C37:C44">
    <cfRule type="expression" dxfId="3" priority="4">
      <formula>$C37&lt;-0.5</formula>
    </cfRule>
  </conditionalFormatting>
  <conditionalFormatting sqref="C28">
    <cfRule type="expression" dxfId="2" priority="2">
      <formula>$X28&gt;$E$47</formula>
    </cfRule>
    <cfRule type="expression" dxfId="1" priority="3">
      <formula>$X28&lt;$E$48</formula>
    </cfRule>
  </conditionalFormatting>
  <conditionalFormatting sqref="C28">
    <cfRule type="expression" dxfId="0" priority="1">
      <formula>$C28&lt;-0.5</formula>
    </cfRule>
  </conditionalFormatting>
  <dataValidations count="1">
    <dataValidation type="list" allowBlank="1" showInputMessage="1" showErrorMessage="1" sqref="AB15">
      <formula1>$AB$18:$AB$21</formula1>
    </dataValidation>
  </dataValidation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oadHistory" altText="Download_x000a_">
                <anchor moveWithCells="1" sizeWithCells="1">
                  <from>
                    <xdr:col>26</xdr:col>
                    <xdr:colOff>19050</xdr:colOff>
                    <xdr:row>26</xdr:row>
                    <xdr:rowOff>114300</xdr:rowOff>
                  </from>
                  <to>
                    <xdr:col>26</xdr:col>
                    <xdr:colOff>942975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akeStaticHistory" altText="Download_x000a_">
                <anchor moveWithCells="1" sizeWithCells="1">
                  <from>
                    <xdr:col>28</xdr:col>
                    <xdr:colOff>323850</xdr:colOff>
                    <xdr:row>26</xdr:row>
                    <xdr:rowOff>114300</xdr:rowOff>
                  </from>
                  <to>
                    <xdr:col>30</xdr:col>
                    <xdr:colOff>180975</xdr:colOff>
                    <xdr:row>29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B2:M505"/>
  <sheetViews>
    <sheetView showGridLines="0" workbookViewId="0">
      <selection activeCell="B6" sqref="B6"/>
    </sheetView>
  </sheetViews>
  <sheetFormatPr defaultRowHeight="10.5"/>
  <cols>
    <col min="2" max="2" width="11.5" bestFit="1" customWidth="1"/>
    <col min="5" max="5" width="10.5" bestFit="1" customWidth="1"/>
    <col min="7" max="7" width="10.5" bestFit="1" customWidth="1"/>
  </cols>
  <sheetData>
    <row r="2" spans="2:13">
      <c r="B2" t="s">
        <v>33</v>
      </c>
      <c r="C2" t="s">
        <v>1267</v>
      </c>
      <c r="F2" t="str">
        <f>C2&amp; " " &amp;"Volatility"</f>
        <v>Cayman Volatility</v>
      </c>
    </row>
    <row r="3" spans="2:13" ht="86.25">
      <c r="B3" s="6" t="s">
        <v>18</v>
      </c>
      <c r="C3" s="3" t="s">
        <v>1268</v>
      </c>
      <c r="E3" s="6" t="s">
        <v>29</v>
      </c>
      <c r="F3" s="3" t="s">
        <v>1268</v>
      </c>
      <c r="G3" s="4"/>
      <c r="H3" s="4"/>
    </row>
    <row r="4" spans="2:13" s="4" customFormat="1">
      <c r="B4" s="4" t="s">
        <v>1158</v>
      </c>
      <c r="C4" s="75"/>
      <c r="E4" s="5" t="s">
        <v>1159</v>
      </c>
      <c r="G4" s="75"/>
      <c r="I4" s="75"/>
      <c r="K4" s="75"/>
      <c r="M4" s="75"/>
    </row>
    <row r="5" spans="2:13">
      <c r="B5" s="6"/>
      <c r="C5" s="3"/>
      <c r="E5" s="6"/>
      <c r="F5" s="3"/>
      <c r="G5" s="4"/>
      <c r="H5" s="4"/>
    </row>
    <row r="6" spans="2:13" s="9" customFormat="1">
      <c r="B6" s="125">
        <v>43180</v>
      </c>
      <c r="C6" s="76">
        <v>188.5908</v>
      </c>
      <c r="E6" s="125">
        <v>43180</v>
      </c>
      <c r="F6" s="9">
        <v>16.484200000000001</v>
      </c>
      <c r="G6" s="76"/>
      <c r="I6" s="76"/>
      <c r="K6" s="76"/>
      <c r="M6" s="76"/>
    </row>
    <row r="7" spans="2:13">
      <c r="B7" s="72">
        <v>43179</v>
      </c>
      <c r="C7" s="71">
        <v>188.5908</v>
      </c>
      <c r="D7" s="71"/>
      <c r="E7" s="72">
        <v>43179</v>
      </c>
      <c r="F7" s="71">
        <v>16.484200000000001</v>
      </c>
      <c r="G7" s="74"/>
      <c r="H7" s="73"/>
      <c r="I7" s="73"/>
      <c r="J7" s="73"/>
      <c r="K7" s="4"/>
      <c r="L7" s="4"/>
    </row>
    <row r="8" spans="2:13">
      <c r="B8" s="72">
        <v>43178</v>
      </c>
      <c r="C8" s="71">
        <v>185.3349</v>
      </c>
      <c r="D8" s="71"/>
      <c r="E8" s="72">
        <v>43178</v>
      </c>
      <c r="F8" s="71">
        <v>16.623899999999999</v>
      </c>
      <c r="G8" s="74"/>
      <c r="H8" s="73"/>
      <c r="I8" s="73"/>
      <c r="J8" s="73"/>
      <c r="K8" s="4"/>
      <c r="L8" s="4"/>
    </row>
    <row r="9" spans="2:13">
      <c r="B9" s="72">
        <v>43177</v>
      </c>
      <c r="C9" s="71">
        <v>185.62190000000001</v>
      </c>
      <c r="D9" s="71"/>
      <c r="E9" s="72">
        <v>43177</v>
      </c>
      <c r="F9" s="71">
        <v>16.615400000000001</v>
      </c>
      <c r="G9" s="74"/>
      <c r="H9" s="73"/>
      <c r="I9" s="73"/>
      <c r="J9" s="73"/>
      <c r="K9" s="4"/>
      <c r="L9" s="4"/>
    </row>
    <row r="10" spans="2:13">
      <c r="B10" s="72">
        <v>43176</v>
      </c>
      <c r="C10" s="71">
        <v>185.62190000000001</v>
      </c>
      <c r="D10" s="71"/>
      <c r="E10" s="72">
        <v>43176</v>
      </c>
      <c r="F10" s="71">
        <v>16.615400000000001</v>
      </c>
      <c r="G10" s="74"/>
      <c r="H10" s="73"/>
      <c r="I10" s="73"/>
      <c r="J10" s="73"/>
      <c r="K10" s="4"/>
      <c r="L10" s="4"/>
    </row>
    <row r="11" spans="2:13">
      <c r="B11" s="72">
        <v>43175</v>
      </c>
      <c r="C11" s="71">
        <v>185.62190000000001</v>
      </c>
      <c r="D11" s="71"/>
      <c r="E11" s="72">
        <v>43175</v>
      </c>
      <c r="F11" s="71">
        <v>16.615400000000001</v>
      </c>
      <c r="G11" s="74"/>
      <c r="H11" s="73"/>
      <c r="I11" s="73"/>
      <c r="J11" s="73"/>
      <c r="K11" s="4"/>
      <c r="L11" s="4"/>
    </row>
    <row r="12" spans="2:13">
      <c r="B12" s="72">
        <v>43174</v>
      </c>
      <c r="C12" s="71">
        <v>185.7355</v>
      </c>
      <c r="D12" s="71"/>
      <c r="E12" s="72">
        <v>43174</v>
      </c>
      <c r="F12" s="71">
        <v>16.6068</v>
      </c>
      <c r="G12" s="74"/>
      <c r="H12" s="73"/>
      <c r="I12" s="73"/>
      <c r="J12" s="73"/>
      <c r="K12" s="4"/>
      <c r="L12" s="4"/>
    </row>
    <row r="13" spans="2:13">
      <c r="B13" s="72">
        <v>43173</v>
      </c>
      <c r="C13" s="71">
        <v>183.63740000000001</v>
      </c>
      <c r="D13" s="71"/>
      <c r="E13" s="72">
        <v>43173</v>
      </c>
      <c r="F13" s="71">
        <v>16.599599999999999</v>
      </c>
      <c r="G13" s="74"/>
      <c r="H13" s="73"/>
      <c r="I13" s="73"/>
      <c r="J13" s="73"/>
      <c r="K13" s="4"/>
      <c r="L13" s="4"/>
    </row>
    <row r="14" spans="2:13">
      <c r="B14" s="72">
        <v>43172</v>
      </c>
      <c r="C14" s="71">
        <v>184.2226</v>
      </c>
      <c r="D14" s="71"/>
      <c r="E14" s="72">
        <v>43172</v>
      </c>
      <c r="F14" s="71">
        <v>16.465900000000001</v>
      </c>
      <c r="G14" s="74"/>
      <c r="H14" s="73"/>
      <c r="I14" s="73"/>
      <c r="J14" s="73"/>
      <c r="K14" s="4"/>
      <c r="L14" s="4"/>
    </row>
    <row r="15" spans="2:13">
      <c r="B15" s="72">
        <v>43171</v>
      </c>
      <c r="C15" s="71">
        <v>185.34540000000001</v>
      </c>
      <c r="D15" s="71"/>
      <c r="E15" s="72">
        <v>43171</v>
      </c>
      <c r="F15" s="71">
        <v>16.392700000000001</v>
      </c>
      <c r="G15" s="74"/>
      <c r="H15" s="73"/>
      <c r="I15" s="73"/>
      <c r="J15" s="73"/>
      <c r="K15" s="4"/>
      <c r="L15" s="4"/>
    </row>
    <row r="16" spans="2:13">
      <c r="B16" s="72">
        <v>43170</v>
      </c>
      <c r="C16" s="71">
        <v>182.48589999999999</v>
      </c>
      <c r="D16" s="71"/>
      <c r="E16" s="72">
        <v>43170</v>
      </c>
      <c r="F16" s="71">
        <v>16.3841</v>
      </c>
      <c r="G16" s="74"/>
      <c r="H16" s="73"/>
      <c r="I16" s="73"/>
      <c r="J16" s="73"/>
      <c r="K16" s="4"/>
      <c r="L16" s="4"/>
    </row>
    <row r="17" spans="2:12">
      <c r="B17" s="72">
        <v>43169</v>
      </c>
      <c r="C17" s="71">
        <v>182.48589999999999</v>
      </c>
      <c r="D17" s="71"/>
      <c r="E17" s="72">
        <v>43169</v>
      </c>
      <c r="F17" s="71">
        <v>16.3841</v>
      </c>
      <c r="G17" s="74"/>
      <c r="H17" s="73"/>
      <c r="I17" s="73"/>
      <c r="J17" s="73"/>
      <c r="K17" s="4"/>
      <c r="L17" s="4"/>
    </row>
    <row r="18" spans="2:12">
      <c r="B18" s="72">
        <v>43168</v>
      </c>
      <c r="C18" s="71">
        <v>182.48589999999999</v>
      </c>
      <c r="D18" s="71"/>
      <c r="E18" s="72">
        <v>43168</v>
      </c>
      <c r="F18" s="71">
        <v>16.3841</v>
      </c>
      <c r="G18" s="74"/>
      <c r="H18" s="73"/>
      <c r="I18" s="73"/>
      <c r="J18" s="73"/>
      <c r="K18" s="4"/>
      <c r="L18" s="4"/>
    </row>
    <row r="19" spans="2:12">
      <c r="B19" s="72">
        <v>43167</v>
      </c>
      <c r="C19" s="71">
        <v>179.42519999999999</v>
      </c>
      <c r="D19" s="71"/>
      <c r="E19" s="72">
        <v>43167</v>
      </c>
      <c r="F19" s="71">
        <v>16.363399999999999</v>
      </c>
      <c r="G19" s="74"/>
      <c r="H19" s="73"/>
      <c r="I19" s="73"/>
      <c r="J19" s="73"/>
      <c r="K19" s="4"/>
      <c r="L19" s="4"/>
    </row>
    <row r="20" spans="2:12">
      <c r="B20" s="72">
        <v>43166</v>
      </c>
      <c r="C20" s="71">
        <v>176.85470000000001</v>
      </c>
      <c r="D20" s="71"/>
      <c r="E20" s="72">
        <v>43166</v>
      </c>
      <c r="F20" s="71">
        <v>16.321999999999999</v>
      </c>
      <c r="G20" s="74"/>
      <c r="H20" s="73"/>
      <c r="I20" s="73"/>
      <c r="J20" s="73"/>
      <c r="K20" s="4"/>
      <c r="L20" s="4"/>
    </row>
    <row r="21" spans="2:12">
      <c r="B21" s="72">
        <v>43165</v>
      </c>
      <c r="C21" s="71">
        <v>177.53720000000001</v>
      </c>
      <c r="D21" s="71"/>
      <c r="E21" s="72">
        <v>43165</v>
      </c>
      <c r="F21" s="71">
        <v>16.024999999999999</v>
      </c>
      <c r="G21" s="74"/>
      <c r="H21" s="73"/>
      <c r="I21" s="73"/>
      <c r="J21" s="73"/>
      <c r="K21" s="4"/>
      <c r="L21" s="4"/>
    </row>
    <row r="22" spans="2:12">
      <c r="B22" s="72">
        <v>43164</v>
      </c>
      <c r="C22" s="71">
        <v>174.33459999999999</v>
      </c>
      <c r="D22" s="71"/>
      <c r="E22" s="72">
        <v>43164</v>
      </c>
      <c r="F22" s="71">
        <v>16.008199999999999</v>
      </c>
      <c r="G22" s="74"/>
      <c r="H22" s="73"/>
      <c r="I22" s="73"/>
      <c r="J22" s="73"/>
      <c r="K22" s="4"/>
      <c r="L22" s="4"/>
    </row>
    <row r="23" spans="2:12">
      <c r="B23" s="72">
        <v>43163</v>
      </c>
      <c r="C23" s="71">
        <v>177.3612</v>
      </c>
      <c r="D23" s="71"/>
      <c r="E23" s="72">
        <v>43163</v>
      </c>
      <c r="F23" s="71">
        <v>15.7393</v>
      </c>
      <c r="G23" s="74"/>
      <c r="H23" s="73"/>
      <c r="I23" s="73"/>
      <c r="J23" s="73"/>
      <c r="K23" s="4"/>
      <c r="L23" s="4"/>
    </row>
    <row r="24" spans="2:12">
      <c r="B24" s="72">
        <v>43162</v>
      </c>
      <c r="C24" s="71">
        <v>177.3612</v>
      </c>
      <c r="D24" s="71"/>
      <c r="E24" s="72">
        <v>43162</v>
      </c>
      <c r="F24" s="71">
        <v>15.7393</v>
      </c>
      <c r="G24" s="74"/>
      <c r="H24" s="73"/>
      <c r="I24" s="73"/>
      <c r="J24" s="73"/>
      <c r="K24" s="4"/>
      <c r="L24" s="4"/>
    </row>
    <row r="25" spans="2:12">
      <c r="B25" s="72">
        <v>43161</v>
      </c>
      <c r="C25" s="71">
        <v>177.3612</v>
      </c>
      <c r="D25" s="71"/>
      <c r="E25" s="72">
        <v>43161</v>
      </c>
      <c r="F25" s="71">
        <v>15.7393</v>
      </c>
      <c r="G25" s="74"/>
      <c r="H25" s="73"/>
      <c r="I25" s="73"/>
      <c r="J25" s="73"/>
      <c r="K25" s="4"/>
      <c r="L25" s="4"/>
    </row>
    <row r="26" spans="2:12">
      <c r="B26" s="72">
        <v>43160</v>
      </c>
      <c r="C26" s="71">
        <v>179.5341</v>
      </c>
      <c r="D26" s="71"/>
      <c r="E26" s="72">
        <v>43160</v>
      </c>
      <c r="F26" s="71">
        <v>15.5045</v>
      </c>
      <c r="G26" s="74"/>
      <c r="H26" s="73"/>
      <c r="I26" s="73"/>
      <c r="J26" s="73"/>
      <c r="K26" s="4"/>
      <c r="L26" s="4"/>
    </row>
    <row r="27" spans="2:12">
      <c r="B27" s="72">
        <v>43159</v>
      </c>
      <c r="C27" s="71">
        <v>179.32669999999999</v>
      </c>
      <c r="D27" s="71"/>
      <c r="E27" s="72">
        <v>43159</v>
      </c>
      <c r="F27" s="71">
        <v>16.356999999999999</v>
      </c>
      <c r="G27" s="5"/>
      <c r="H27" s="4"/>
      <c r="I27" s="4"/>
      <c r="J27" s="4"/>
      <c r="K27" s="4"/>
      <c r="L27" s="4"/>
    </row>
    <row r="28" spans="2:12">
      <c r="B28" s="72">
        <v>43158</v>
      </c>
      <c r="C28" s="71">
        <v>180.709</v>
      </c>
      <c r="D28" s="71"/>
      <c r="E28" s="72">
        <v>43158</v>
      </c>
      <c r="F28" s="71">
        <v>16.529199999999999</v>
      </c>
      <c r="G28" s="5"/>
      <c r="H28" s="4"/>
      <c r="I28" s="4"/>
      <c r="J28" s="4"/>
      <c r="K28" s="4"/>
      <c r="L28" s="4"/>
    </row>
    <row r="29" spans="2:12">
      <c r="B29" s="72">
        <v>43157</v>
      </c>
      <c r="C29" s="71">
        <v>182.82390000000001</v>
      </c>
      <c r="D29" s="71"/>
      <c r="E29" s="72">
        <v>43157</v>
      </c>
      <c r="F29" s="71">
        <v>16.4847</v>
      </c>
      <c r="G29" s="5"/>
      <c r="H29" s="4"/>
      <c r="I29" s="4"/>
      <c r="J29" s="4"/>
      <c r="K29" s="4"/>
      <c r="L29" s="4"/>
    </row>
    <row r="30" spans="2:12">
      <c r="B30" s="72">
        <v>43156</v>
      </c>
      <c r="C30" s="71">
        <v>181.33459999999999</v>
      </c>
      <c r="D30" s="71"/>
      <c r="E30" s="72">
        <v>43156</v>
      </c>
      <c r="F30" s="71">
        <v>16.473400000000002</v>
      </c>
      <c r="G30" s="5"/>
      <c r="H30" s="4"/>
      <c r="I30" s="4"/>
      <c r="J30" s="4"/>
      <c r="K30" s="4"/>
      <c r="L30" s="4"/>
    </row>
    <row r="31" spans="2:12">
      <c r="B31" s="72">
        <v>43155</v>
      </c>
      <c r="C31" s="71">
        <v>181.33459999999999</v>
      </c>
      <c r="D31" s="71"/>
      <c r="E31" s="72">
        <v>43155</v>
      </c>
      <c r="F31" s="71">
        <v>16.473400000000002</v>
      </c>
      <c r="G31" s="5"/>
      <c r="H31" s="4"/>
      <c r="I31" s="4"/>
      <c r="J31" s="4"/>
      <c r="K31" s="4"/>
      <c r="L31" s="4"/>
    </row>
    <row r="32" spans="2:12">
      <c r="B32" s="72">
        <v>43154</v>
      </c>
      <c r="C32" s="71">
        <v>181.33459999999999</v>
      </c>
      <c r="D32" s="71"/>
      <c r="E32" s="72">
        <v>43154</v>
      </c>
      <c r="F32" s="71">
        <v>16.473400000000002</v>
      </c>
      <c r="G32" s="5"/>
      <c r="H32" s="4"/>
      <c r="I32" s="4"/>
      <c r="J32" s="4"/>
      <c r="K32" s="4"/>
      <c r="L32" s="4"/>
    </row>
    <row r="33" spans="2:12">
      <c r="B33" s="72">
        <v>43153</v>
      </c>
      <c r="C33" s="71">
        <v>179.22720000000001</v>
      </c>
      <c r="D33" s="71"/>
      <c r="E33" s="72">
        <v>43153</v>
      </c>
      <c r="F33" s="71">
        <v>16.494199999999999</v>
      </c>
      <c r="G33" s="5"/>
      <c r="H33" s="4"/>
      <c r="I33" s="4"/>
      <c r="J33" s="4"/>
      <c r="K33" s="4"/>
      <c r="L33" s="4"/>
    </row>
    <row r="34" spans="2:12">
      <c r="B34" s="72">
        <v>43152</v>
      </c>
      <c r="C34" s="71">
        <v>180.3109</v>
      </c>
      <c r="D34" s="71"/>
      <c r="E34" s="72">
        <v>43152</v>
      </c>
      <c r="F34" s="71">
        <v>16.438400000000001</v>
      </c>
      <c r="G34" s="5"/>
      <c r="H34" s="4"/>
      <c r="I34" s="4"/>
      <c r="J34" s="4"/>
      <c r="K34" s="4"/>
      <c r="L34" s="4"/>
    </row>
    <row r="35" spans="2:12">
      <c r="B35" s="72">
        <v>43151</v>
      </c>
      <c r="C35" s="71">
        <v>178.38300000000001</v>
      </c>
      <c r="D35" s="71"/>
      <c r="E35" s="72">
        <v>43151</v>
      </c>
      <c r="F35" s="71">
        <v>16.317599999999999</v>
      </c>
      <c r="G35" s="5"/>
      <c r="H35" s="4"/>
      <c r="I35" s="4"/>
      <c r="J35" s="4"/>
      <c r="K35" s="4"/>
      <c r="L35" s="4"/>
    </row>
    <row r="36" spans="2:12">
      <c r="B36" s="72">
        <v>43150</v>
      </c>
      <c r="C36" s="71">
        <v>176.93119999999999</v>
      </c>
      <c r="D36" s="71"/>
      <c r="E36" s="72">
        <v>43150</v>
      </c>
      <c r="F36" s="71">
        <v>16.302199999999999</v>
      </c>
      <c r="G36" s="5"/>
      <c r="H36" s="4"/>
      <c r="I36" s="4"/>
      <c r="J36" s="4"/>
      <c r="K36" s="4"/>
      <c r="L36" s="4"/>
    </row>
    <row r="37" spans="2:12">
      <c r="B37" s="72">
        <v>43149</v>
      </c>
      <c r="C37" s="71">
        <v>176.88659999999999</v>
      </c>
      <c r="D37" s="71"/>
      <c r="E37" s="72">
        <v>43149</v>
      </c>
      <c r="F37" s="71">
        <v>16.306899999999999</v>
      </c>
      <c r="G37" s="5"/>
      <c r="H37" s="4"/>
      <c r="I37" s="4"/>
      <c r="J37" s="4"/>
      <c r="K37" s="4"/>
      <c r="L37" s="4"/>
    </row>
    <row r="38" spans="2:12">
      <c r="B38" s="72">
        <v>43148</v>
      </c>
      <c r="C38" s="71">
        <v>176.88659999999999</v>
      </c>
      <c r="D38" s="71"/>
      <c r="E38" s="72">
        <v>43148</v>
      </c>
      <c r="F38" s="71">
        <v>16.306899999999999</v>
      </c>
      <c r="G38" s="5"/>
      <c r="H38" s="4"/>
      <c r="I38" s="4"/>
      <c r="J38" s="4"/>
      <c r="K38" s="4"/>
      <c r="L38" s="4"/>
    </row>
    <row r="39" spans="2:12">
      <c r="B39" s="72">
        <v>43147</v>
      </c>
      <c r="C39" s="71">
        <v>176.88659999999999</v>
      </c>
      <c r="D39" s="71"/>
      <c r="E39" s="72">
        <v>43147</v>
      </c>
      <c r="F39" s="71">
        <v>16.306899999999999</v>
      </c>
      <c r="G39" s="5"/>
      <c r="H39" s="4"/>
      <c r="I39" s="4"/>
      <c r="J39" s="4"/>
      <c r="K39" s="4"/>
      <c r="L39" s="4"/>
    </row>
    <row r="40" spans="2:12">
      <c r="B40" s="72">
        <v>43146</v>
      </c>
      <c r="C40" s="71">
        <v>177.2287</v>
      </c>
      <c r="D40" s="71"/>
      <c r="E40" s="72">
        <v>43146</v>
      </c>
      <c r="F40" s="71">
        <v>16.311599999999999</v>
      </c>
      <c r="G40" s="5"/>
      <c r="H40" s="4"/>
      <c r="I40" s="4"/>
      <c r="J40" s="4"/>
      <c r="K40" s="4"/>
      <c r="L40" s="4"/>
    </row>
    <row r="41" spans="2:12">
      <c r="B41" s="72">
        <v>43145</v>
      </c>
      <c r="C41" s="71">
        <v>174.28479999999999</v>
      </c>
      <c r="D41" s="71"/>
      <c r="E41" s="72">
        <v>43145</v>
      </c>
      <c r="F41" s="71">
        <v>16.282900000000001</v>
      </c>
      <c r="G41" s="5"/>
      <c r="H41" s="4"/>
      <c r="I41" s="4"/>
      <c r="J41" s="4"/>
      <c r="K41" s="4"/>
      <c r="L41" s="4"/>
    </row>
    <row r="42" spans="2:12">
      <c r="B42" s="72">
        <v>43144</v>
      </c>
      <c r="C42" s="71">
        <v>170.8998</v>
      </c>
      <c r="D42" s="71"/>
      <c r="E42" s="72">
        <v>43144</v>
      </c>
      <c r="F42" s="71">
        <v>16.255600000000001</v>
      </c>
      <c r="G42" s="5"/>
      <c r="H42" s="4"/>
      <c r="I42" s="4"/>
      <c r="J42" s="4"/>
      <c r="K42" s="4"/>
      <c r="L42" s="4"/>
    </row>
    <row r="43" spans="2:12">
      <c r="B43" s="72">
        <v>43143</v>
      </c>
      <c r="C43" s="71">
        <v>167.43690000000001</v>
      </c>
      <c r="D43" s="71"/>
      <c r="E43" s="72">
        <v>43143</v>
      </c>
      <c r="F43" s="71">
        <v>16.1629</v>
      </c>
      <c r="G43" s="5"/>
      <c r="H43" s="4"/>
      <c r="I43" s="4"/>
      <c r="J43" s="4"/>
      <c r="K43" s="4"/>
      <c r="L43" s="4"/>
    </row>
    <row r="44" spans="2:12">
      <c r="B44" s="72">
        <v>43142</v>
      </c>
      <c r="C44" s="71">
        <v>165.58500000000001</v>
      </c>
      <c r="D44" s="71"/>
      <c r="E44" s="72">
        <v>43142</v>
      </c>
      <c r="F44" s="71">
        <v>16.154</v>
      </c>
      <c r="G44" s="5"/>
      <c r="H44" s="4"/>
      <c r="I44" s="4"/>
      <c r="J44" s="4"/>
      <c r="K44" s="4"/>
      <c r="L44" s="4"/>
    </row>
    <row r="45" spans="2:12">
      <c r="B45" s="72">
        <v>43141</v>
      </c>
      <c r="C45" s="71">
        <v>165.58500000000001</v>
      </c>
      <c r="D45" s="71"/>
      <c r="E45" s="72">
        <v>43141</v>
      </c>
      <c r="F45" s="71">
        <v>16.154</v>
      </c>
      <c r="G45" s="5"/>
      <c r="H45" s="4"/>
      <c r="I45" s="4"/>
      <c r="J45" s="4"/>
      <c r="K45" s="4"/>
      <c r="L45" s="4"/>
    </row>
    <row r="46" spans="2:12">
      <c r="B46" s="72">
        <v>43140</v>
      </c>
      <c r="C46" s="71">
        <v>165.58500000000001</v>
      </c>
      <c r="D46" s="71"/>
      <c r="E46" s="72">
        <v>43140</v>
      </c>
      <c r="F46" s="71">
        <v>16.154</v>
      </c>
      <c r="G46" s="5"/>
      <c r="H46" s="4"/>
      <c r="I46" s="4"/>
      <c r="J46" s="4"/>
      <c r="K46" s="4"/>
      <c r="L46" s="4"/>
    </row>
    <row r="47" spans="2:12">
      <c r="B47" s="72">
        <v>43139</v>
      </c>
      <c r="C47" s="71">
        <v>168.37739999999999</v>
      </c>
      <c r="D47" s="71"/>
      <c r="E47" s="72">
        <v>43139</v>
      </c>
      <c r="F47" s="71">
        <v>16.152100000000001</v>
      </c>
      <c r="G47" s="5"/>
      <c r="H47" s="4"/>
      <c r="I47" s="4"/>
      <c r="J47" s="4"/>
      <c r="K47" s="4"/>
      <c r="L47" s="4"/>
    </row>
    <row r="48" spans="2:12">
      <c r="B48" s="72">
        <v>43138</v>
      </c>
      <c r="C48" s="71">
        <v>169.32149999999999</v>
      </c>
      <c r="D48" s="71"/>
      <c r="E48" s="72">
        <v>43138</v>
      </c>
      <c r="F48" s="71">
        <v>16.166</v>
      </c>
      <c r="G48" s="5"/>
      <c r="H48" s="4"/>
      <c r="I48" s="4"/>
      <c r="J48" s="4"/>
      <c r="K48" s="4"/>
      <c r="L48" s="4"/>
    </row>
    <row r="49" spans="2:12">
      <c r="B49" s="72">
        <v>43137</v>
      </c>
      <c r="C49" s="71">
        <v>170.959</v>
      </c>
      <c r="D49" s="71"/>
      <c r="E49" s="72">
        <v>43137</v>
      </c>
      <c r="F49" s="71">
        <v>14.106199999999999</v>
      </c>
      <c r="G49" s="5"/>
      <c r="H49" s="4"/>
      <c r="I49" s="4"/>
      <c r="J49" s="4"/>
      <c r="K49" s="4"/>
      <c r="L49" s="4"/>
    </row>
    <row r="50" spans="2:12">
      <c r="B50" s="72">
        <v>43136</v>
      </c>
      <c r="C50" s="71">
        <v>176.89109999999999</v>
      </c>
      <c r="D50" s="71"/>
      <c r="E50" s="72">
        <v>43136</v>
      </c>
      <c r="F50" s="71">
        <v>13.747400000000001</v>
      </c>
      <c r="G50" s="5"/>
      <c r="H50" s="4"/>
      <c r="I50" s="4"/>
      <c r="J50" s="4"/>
      <c r="K50" s="4"/>
      <c r="L50" s="4"/>
    </row>
    <row r="51" spans="2:12">
      <c r="B51" s="72">
        <v>43135</v>
      </c>
      <c r="C51" s="71">
        <v>180.65369999999999</v>
      </c>
      <c r="D51" s="71"/>
      <c r="E51" s="72">
        <v>43135</v>
      </c>
      <c r="F51" s="71">
        <v>13.5954</v>
      </c>
      <c r="G51" s="5"/>
      <c r="H51" s="4"/>
      <c r="I51" s="4"/>
      <c r="J51" s="4"/>
      <c r="K51" s="4"/>
      <c r="L51" s="4"/>
    </row>
    <row r="52" spans="2:12">
      <c r="B52" s="72">
        <v>43134</v>
      </c>
      <c r="C52" s="71">
        <v>180.65369999999999</v>
      </c>
      <c r="D52" s="71"/>
      <c r="E52" s="72">
        <v>43134</v>
      </c>
      <c r="F52" s="71">
        <v>13.5954</v>
      </c>
      <c r="G52" s="5"/>
      <c r="H52" s="4"/>
      <c r="I52" s="4"/>
      <c r="J52" s="4"/>
      <c r="K52" s="4"/>
      <c r="L52" s="4"/>
    </row>
    <row r="53" spans="2:12">
      <c r="B53" s="72">
        <v>43133</v>
      </c>
      <c r="C53" s="71">
        <v>180.65369999999999</v>
      </c>
      <c r="D53" s="71"/>
      <c r="E53" s="72">
        <v>43133</v>
      </c>
      <c r="F53" s="71">
        <v>13.5954</v>
      </c>
      <c r="G53" s="5"/>
      <c r="H53" s="4"/>
      <c r="I53" s="4"/>
      <c r="J53" s="4"/>
      <c r="K53" s="4"/>
      <c r="L53" s="4"/>
    </row>
    <row r="54" spans="2:12">
      <c r="B54" s="72">
        <v>43132</v>
      </c>
      <c r="C54" s="71">
        <v>180.65039999999999</v>
      </c>
      <c r="D54" s="71"/>
      <c r="E54" s="72">
        <v>43132</v>
      </c>
      <c r="F54" s="71">
        <v>13.563599999999999</v>
      </c>
      <c r="G54" s="5"/>
      <c r="H54" s="4"/>
      <c r="I54" s="4"/>
      <c r="J54" s="4"/>
      <c r="K54" s="4"/>
      <c r="L54" s="4"/>
    </row>
    <row r="55" spans="2:12">
      <c r="B55" s="72">
        <v>43131</v>
      </c>
      <c r="C55" s="71">
        <v>182.5658</v>
      </c>
      <c r="D55" s="71"/>
      <c r="E55" s="72">
        <v>43131</v>
      </c>
      <c r="F55" s="71">
        <v>14.691599999999999</v>
      </c>
      <c r="G55" s="5"/>
      <c r="H55" s="4"/>
      <c r="I55" s="4"/>
      <c r="J55" s="4"/>
      <c r="K55" s="4"/>
      <c r="L55" s="4"/>
    </row>
    <row r="56" spans="2:12">
      <c r="B56" s="72">
        <v>43130</v>
      </c>
      <c r="C56" s="71">
        <v>181.00120000000001</v>
      </c>
      <c r="D56" s="71"/>
      <c r="E56" s="72">
        <v>43130</v>
      </c>
      <c r="F56" s="71">
        <v>14.8307</v>
      </c>
      <c r="G56" s="5"/>
      <c r="H56" s="4"/>
      <c r="I56" s="4"/>
      <c r="J56" s="4"/>
      <c r="K56" s="4"/>
      <c r="L56" s="4"/>
    </row>
    <row r="57" spans="2:12">
      <c r="B57" s="72">
        <v>43129</v>
      </c>
      <c r="C57" s="71">
        <v>183.6765</v>
      </c>
      <c r="D57" s="71"/>
      <c r="E57" s="72">
        <v>43129</v>
      </c>
      <c r="F57" s="71">
        <v>14.846299999999999</v>
      </c>
      <c r="G57" s="5"/>
      <c r="H57" s="4"/>
      <c r="I57" s="4"/>
      <c r="J57" s="4"/>
      <c r="K57" s="4"/>
      <c r="L57" s="4"/>
    </row>
    <row r="58" spans="2:12">
      <c r="B58" s="72">
        <v>43128</v>
      </c>
      <c r="C58" s="71">
        <v>186.6669</v>
      </c>
      <c r="D58" s="71"/>
      <c r="E58" s="72">
        <v>43128</v>
      </c>
      <c r="F58" s="71">
        <v>14.8583</v>
      </c>
      <c r="G58" s="5"/>
      <c r="H58" s="4"/>
      <c r="I58" s="4"/>
      <c r="J58" s="4"/>
      <c r="K58" s="4"/>
      <c r="L58" s="4"/>
    </row>
    <row r="59" spans="2:12">
      <c r="B59" s="72">
        <v>43127</v>
      </c>
      <c r="C59" s="71">
        <v>186.6669</v>
      </c>
      <c r="D59" s="71"/>
      <c r="E59" s="72">
        <v>43127</v>
      </c>
      <c r="F59" s="71">
        <v>14.8583</v>
      </c>
      <c r="G59" s="5"/>
      <c r="H59" s="4"/>
      <c r="I59" s="4"/>
      <c r="J59" s="4"/>
      <c r="K59" s="4"/>
      <c r="L59" s="4"/>
    </row>
    <row r="60" spans="2:12">
      <c r="B60" s="72">
        <v>43126</v>
      </c>
      <c r="C60" s="71">
        <v>186.6669</v>
      </c>
      <c r="D60" s="71"/>
      <c r="E60" s="72">
        <v>43126</v>
      </c>
      <c r="F60" s="71">
        <v>14.8583</v>
      </c>
      <c r="G60" s="5"/>
      <c r="H60" s="4"/>
      <c r="I60" s="4"/>
      <c r="J60" s="4"/>
      <c r="K60" s="4"/>
      <c r="L60" s="4"/>
    </row>
    <row r="61" spans="2:12">
      <c r="B61" s="72">
        <v>43125</v>
      </c>
      <c r="C61" s="71">
        <v>184.393</v>
      </c>
      <c r="D61" s="71"/>
      <c r="E61" s="72">
        <v>43125</v>
      </c>
      <c r="F61" s="71">
        <v>14.8462</v>
      </c>
      <c r="G61" s="5"/>
      <c r="H61" s="4"/>
      <c r="I61" s="4"/>
      <c r="J61" s="4"/>
      <c r="K61" s="4"/>
      <c r="L61" s="4"/>
    </row>
    <row r="62" spans="2:12">
      <c r="B62" s="72">
        <v>43124</v>
      </c>
      <c r="C62" s="71">
        <v>184.07900000000001</v>
      </c>
      <c r="D62" s="71"/>
      <c r="E62" s="72">
        <v>43124</v>
      </c>
      <c r="F62" s="71">
        <v>14.7837</v>
      </c>
      <c r="G62" s="5"/>
      <c r="H62" s="4"/>
      <c r="I62" s="4"/>
      <c r="J62" s="4"/>
      <c r="K62" s="4"/>
      <c r="L62" s="4"/>
    </row>
    <row r="63" spans="2:12">
      <c r="B63" s="72">
        <v>43123</v>
      </c>
      <c r="C63" s="71">
        <v>183.85470000000001</v>
      </c>
      <c r="D63" s="71"/>
      <c r="E63" s="72">
        <v>43123</v>
      </c>
      <c r="F63" s="71">
        <v>14.7164</v>
      </c>
      <c r="G63" s="5"/>
      <c r="H63" s="4"/>
      <c r="I63" s="4"/>
      <c r="J63" s="4"/>
      <c r="K63" s="4"/>
      <c r="L63" s="4"/>
    </row>
    <row r="64" spans="2:12">
      <c r="B64" s="72">
        <v>43122</v>
      </c>
      <c r="C64" s="71">
        <v>181.73060000000001</v>
      </c>
      <c r="D64" s="71"/>
      <c r="E64" s="72">
        <v>43122</v>
      </c>
      <c r="F64" s="71">
        <v>14.5573</v>
      </c>
      <c r="G64" s="5"/>
      <c r="H64" s="4"/>
      <c r="I64" s="4"/>
      <c r="J64" s="4"/>
      <c r="K64" s="4"/>
      <c r="L64" s="4"/>
    </row>
    <row r="65" spans="2:12">
      <c r="B65" s="72">
        <v>43121</v>
      </c>
      <c r="C65" s="71">
        <v>180.19649999999999</v>
      </c>
      <c r="D65" s="71"/>
      <c r="E65" s="72">
        <v>43121</v>
      </c>
      <c r="F65" s="71">
        <v>14.559699999999999</v>
      </c>
      <c r="G65" s="5"/>
      <c r="H65" s="4"/>
      <c r="I65" s="4"/>
      <c r="J65" s="4"/>
      <c r="K65" s="4"/>
      <c r="L65" s="4"/>
    </row>
    <row r="66" spans="2:12">
      <c r="B66" s="72">
        <v>43120</v>
      </c>
      <c r="C66" s="71">
        <v>180.19649999999999</v>
      </c>
      <c r="D66" s="71"/>
      <c r="E66" s="72">
        <v>43120</v>
      </c>
      <c r="F66" s="71">
        <v>14.559699999999999</v>
      </c>
      <c r="G66" s="5"/>
      <c r="H66" s="4"/>
      <c r="I66" s="4"/>
      <c r="J66" s="4"/>
      <c r="K66" s="4"/>
      <c r="L66" s="4"/>
    </row>
    <row r="67" spans="2:12">
      <c r="B67" s="72">
        <v>43119</v>
      </c>
      <c r="C67" s="71">
        <v>180.19649999999999</v>
      </c>
      <c r="D67" s="71"/>
      <c r="E67" s="72">
        <v>43119</v>
      </c>
      <c r="F67" s="71">
        <v>14.559699999999999</v>
      </c>
      <c r="G67" s="5"/>
      <c r="H67" s="4"/>
      <c r="I67" s="4"/>
      <c r="J67" s="4"/>
      <c r="K67" s="4"/>
      <c r="L67" s="4"/>
    </row>
    <row r="68" spans="2:12">
      <c r="B68" s="72">
        <v>43118</v>
      </c>
      <c r="C68" s="71">
        <v>179.0402</v>
      </c>
      <c r="D68" s="71"/>
      <c r="E68" s="72">
        <v>43118</v>
      </c>
      <c r="F68" s="71">
        <v>14.539</v>
      </c>
      <c r="G68" s="5"/>
      <c r="H68" s="4"/>
      <c r="I68" s="4"/>
      <c r="J68" s="4"/>
      <c r="K68" s="4"/>
      <c r="L68" s="4"/>
    </row>
    <row r="69" spans="2:12">
      <c r="B69" s="72">
        <v>43117</v>
      </c>
      <c r="C69" s="71">
        <v>179.2012</v>
      </c>
      <c r="D69" s="71"/>
      <c r="E69" s="72">
        <v>43117</v>
      </c>
      <c r="F69" s="71">
        <v>14.5641</v>
      </c>
      <c r="G69" s="5"/>
      <c r="H69" s="4"/>
      <c r="I69" s="4"/>
      <c r="J69" s="4"/>
      <c r="K69" s="4"/>
      <c r="L69" s="4"/>
    </row>
    <row r="70" spans="2:12">
      <c r="B70" s="72">
        <v>43116</v>
      </c>
      <c r="C70" s="71">
        <v>179.76769999999999</v>
      </c>
      <c r="D70" s="71"/>
      <c r="E70" s="72">
        <v>43116</v>
      </c>
      <c r="F70" s="71">
        <v>14.6838</v>
      </c>
      <c r="G70" s="5"/>
      <c r="H70" s="4"/>
      <c r="I70" s="4"/>
      <c r="J70" s="4"/>
      <c r="K70" s="4"/>
      <c r="L70" s="4"/>
    </row>
    <row r="71" spans="2:12">
      <c r="B71" s="72">
        <v>43115</v>
      </c>
      <c r="C71" s="71">
        <v>178.0539</v>
      </c>
      <c r="D71" s="71"/>
      <c r="E71" s="72">
        <v>43115</v>
      </c>
      <c r="F71" s="71">
        <v>14.676</v>
      </c>
      <c r="G71" s="5"/>
      <c r="H71" s="4"/>
      <c r="I71" s="4"/>
      <c r="J71" s="4"/>
      <c r="K71" s="4"/>
      <c r="L71" s="4"/>
    </row>
    <row r="72" spans="2:12">
      <c r="B72" s="72">
        <v>43114</v>
      </c>
      <c r="C72" s="71">
        <v>179.53319999999999</v>
      </c>
      <c r="D72" s="71"/>
      <c r="E72" s="72">
        <v>43114</v>
      </c>
      <c r="F72" s="71">
        <v>14.711399999999999</v>
      </c>
      <c r="G72" s="5"/>
      <c r="H72" s="4"/>
      <c r="I72" s="4"/>
      <c r="J72" s="4"/>
      <c r="K72" s="4"/>
      <c r="L72" s="4"/>
    </row>
    <row r="73" spans="2:12">
      <c r="B73" s="72">
        <v>43113</v>
      </c>
      <c r="C73" s="71">
        <v>179.53319999999999</v>
      </c>
      <c r="D73" s="71"/>
      <c r="E73" s="72">
        <v>43113</v>
      </c>
      <c r="F73" s="71">
        <v>14.711399999999999</v>
      </c>
      <c r="G73" s="5"/>
      <c r="H73" s="4"/>
      <c r="I73" s="4"/>
      <c r="J73" s="4"/>
      <c r="K73" s="4"/>
      <c r="L73" s="4"/>
    </row>
    <row r="74" spans="2:12">
      <c r="B74" s="72">
        <v>43112</v>
      </c>
      <c r="C74" s="71">
        <v>179.53319999999999</v>
      </c>
      <c r="D74" s="71"/>
      <c r="E74" s="72">
        <v>43112</v>
      </c>
      <c r="F74" s="71">
        <v>14.711399999999999</v>
      </c>
      <c r="G74" s="5"/>
      <c r="H74" s="4"/>
      <c r="I74" s="4"/>
      <c r="J74" s="4"/>
      <c r="K74" s="4"/>
      <c r="L74" s="4"/>
    </row>
    <row r="75" spans="2:12">
      <c r="B75" s="72">
        <v>43111</v>
      </c>
      <c r="C75" s="71">
        <v>177.1189</v>
      </c>
      <c r="D75" s="71"/>
      <c r="E75" s="72">
        <v>43111</v>
      </c>
      <c r="F75" s="71">
        <v>14.716100000000001</v>
      </c>
      <c r="G75" s="5"/>
      <c r="H75" s="4"/>
      <c r="I75" s="4"/>
      <c r="J75" s="4"/>
      <c r="K75" s="4"/>
      <c r="L75" s="4"/>
    </row>
    <row r="76" spans="2:12">
      <c r="B76" s="72">
        <v>43110</v>
      </c>
      <c r="C76" s="71">
        <v>177.0078</v>
      </c>
      <c r="D76" s="71"/>
      <c r="E76" s="72">
        <v>43110</v>
      </c>
      <c r="F76" s="71">
        <v>14.388999999999999</v>
      </c>
      <c r="G76" s="5"/>
      <c r="H76" s="4"/>
      <c r="I76" s="4"/>
      <c r="J76" s="4"/>
      <c r="K76" s="4"/>
      <c r="L76" s="4"/>
    </row>
    <row r="77" spans="2:12">
      <c r="B77" s="72">
        <v>43109</v>
      </c>
      <c r="C77" s="71">
        <v>176.52799999999999</v>
      </c>
      <c r="D77" s="71"/>
      <c r="E77" s="72">
        <v>43109</v>
      </c>
      <c r="F77" s="71">
        <v>14.384399999999999</v>
      </c>
      <c r="G77" s="5"/>
      <c r="H77" s="4"/>
      <c r="I77" s="4"/>
      <c r="J77" s="4"/>
      <c r="K77" s="4"/>
      <c r="L77" s="4"/>
    </row>
    <row r="78" spans="2:12">
      <c r="B78" s="72">
        <v>43108</v>
      </c>
      <c r="C78" s="71">
        <v>177.05439999999999</v>
      </c>
      <c r="D78" s="71"/>
      <c r="E78" s="72">
        <v>43108</v>
      </c>
      <c r="F78" s="71">
        <v>14.368399999999999</v>
      </c>
      <c r="G78" s="5"/>
      <c r="H78" s="4"/>
      <c r="I78" s="4"/>
      <c r="J78" s="4"/>
      <c r="K78" s="4"/>
      <c r="L78" s="4"/>
    </row>
    <row r="79" spans="2:12">
      <c r="B79" s="72">
        <v>43107</v>
      </c>
      <c r="C79" s="71">
        <v>176.61949999999999</v>
      </c>
      <c r="D79" s="71"/>
      <c r="E79" s="72">
        <v>43107</v>
      </c>
      <c r="F79" s="71">
        <v>14.347300000000001</v>
      </c>
      <c r="G79" s="5"/>
      <c r="H79" s="4"/>
      <c r="I79" s="4"/>
      <c r="J79" s="4"/>
      <c r="K79" s="4"/>
      <c r="L79" s="4"/>
    </row>
    <row r="80" spans="2:12">
      <c r="B80" s="72">
        <v>43106</v>
      </c>
      <c r="C80" s="71">
        <v>176.61949999999999</v>
      </c>
      <c r="D80" s="71"/>
      <c r="E80" s="72">
        <v>43106</v>
      </c>
      <c r="F80" s="71">
        <v>14.347300000000001</v>
      </c>
      <c r="G80" s="5"/>
      <c r="H80" s="4"/>
      <c r="I80" s="4"/>
      <c r="J80" s="4"/>
      <c r="K80" s="4"/>
      <c r="L80" s="4"/>
    </row>
    <row r="81" spans="2:12">
      <c r="B81" s="72">
        <v>43105</v>
      </c>
      <c r="C81" s="71">
        <v>176.61949999999999</v>
      </c>
      <c r="D81" s="71"/>
      <c r="E81" s="72">
        <v>43105</v>
      </c>
      <c r="F81" s="71">
        <v>14.347300000000001</v>
      </c>
      <c r="G81" s="5"/>
      <c r="H81" s="4"/>
      <c r="I81" s="4"/>
      <c r="J81" s="4"/>
      <c r="K81" s="4"/>
      <c r="L81" s="4"/>
    </row>
    <row r="82" spans="2:12">
      <c r="B82" s="72">
        <v>43104</v>
      </c>
      <c r="C82" s="71">
        <v>175.69159999999999</v>
      </c>
      <c r="D82" s="71"/>
      <c r="E82" s="72">
        <v>43104</v>
      </c>
      <c r="F82" s="71">
        <v>14.3508</v>
      </c>
      <c r="G82" s="5"/>
      <c r="H82" s="4"/>
      <c r="I82" s="4"/>
      <c r="J82" s="4"/>
      <c r="K82" s="4"/>
      <c r="L82" s="4"/>
    </row>
    <row r="83" spans="2:12">
      <c r="B83" s="72">
        <v>43103</v>
      </c>
      <c r="C83" s="71">
        <v>174.8124</v>
      </c>
      <c r="D83" s="71"/>
      <c r="E83" s="72">
        <v>43103</v>
      </c>
      <c r="F83" s="71">
        <v>14.329499999999999</v>
      </c>
      <c r="G83" s="5"/>
      <c r="H83" s="4"/>
      <c r="I83" s="4"/>
      <c r="J83" s="4"/>
      <c r="K83" s="4"/>
      <c r="L83" s="4"/>
    </row>
    <row r="84" spans="2:12">
      <c r="B84" s="72">
        <v>43102</v>
      </c>
      <c r="C84" s="71">
        <v>173.4074</v>
      </c>
      <c r="D84" s="71"/>
      <c r="E84" s="72">
        <v>43102</v>
      </c>
      <c r="F84" s="71">
        <v>13.985900000000001</v>
      </c>
      <c r="G84" s="5"/>
      <c r="H84" s="4"/>
      <c r="I84" s="4"/>
      <c r="J84" s="4"/>
      <c r="K84" s="4"/>
      <c r="L84" s="4"/>
    </row>
    <row r="85" spans="2:12">
      <c r="B85" s="72">
        <v>43101</v>
      </c>
      <c r="C85" s="71">
        <v>169.25989999999999</v>
      </c>
      <c r="D85" s="71"/>
      <c r="E85" s="72">
        <v>43101</v>
      </c>
      <c r="F85" s="71">
        <v>14.0739</v>
      </c>
      <c r="G85" s="5"/>
      <c r="H85" s="4"/>
      <c r="I85" s="4"/>
      <c r="J85" s="4"/>
      <c r="K85" s="4"/>
      <c r="L85" s="4"/>
    </row>
    <row r="86" spans="2:12">
      <c r="B86" s="72">
        <v>43100</v>
      </c>
      <c r="C86" s="71">
        <v>169.2568</v>
      </c>
      <c r="D86" s="71"/>
      <c r="E86" s="72">
        <v>43100</v>
      </c>
      <c r="F86" s="71">
        <v>14.0738</v>
      </c>
      <c r="G86" s="5"/>
      <c r="H86" s="4"/>
      <c r="I86" s="4"/>
      <c r="J86" s="4"/>
      <c r="K86" s="4"/>
      <c r="L86" s="4"/>
    </row>
    <row r="87" spans="2:12">
      <c r="B87" s="72">
        <v>43099</v>
      </c>
      <c r="C87" s="71">
        <v>169.2568</v>
      </c>
      <c r="D87" s="71"/>
      <c r="E87" s="72">
        <v>43099</v>
      </c>
      <c r="F87" s="71">
        <v>14.0738</v>
      </c>
      <c r="G87" s="5"/>
      <c r="H87" s="4"/>
      <c r="I87" s="4"/>
      <c r="J87" s="4"/>
      <c r="K87" s="4"/>
      <c r="L87" s="4"/>
    </row>
    <row r="88" spans="2:12">
      <c r="B88" s="72">
        <v>43098</v>
      </c>
      <c r="C88" s="71">
        <v>169.2568</v>
      </c>
      <c r="D88" s="71"/>
      <c r="E88" s="72">
        <v>43098</v>
      </c>
      <c r="F88" s="71">
        <v>14.0738</v>
      </c>
      <c r="G88" s="5"/>
      <c r="H88" s="4"/>
      <c r="I88" s="4"/>
      <c r="J88" s="4"/>
      <c r="K88" s="4"/>
      <c r="L88" s="4"/>
    </row>
    <row r="89" spans="2:12">
      <c r="B89" s="72">
        <v>43097</v>
      </c>
      <c r="C89" s="71">
        <v>169.1191</v>
      </c>
      <c r="D89" s="71"/>
      <c r="E89" s="72">
        <v>43097</v>
      </c>
      <c r="F89" s="71">
        <v>14.0596</v>
      </c>
      <c r="G89" s="5"/>
      <c r="H89" s="4"/>
      <c r="I89" s="4"/>
      <c r="J89" s="4"/>
      <c r="K89" s="4"/>
      <c r="L89" s="4"/>
    </row>
    <row r="90" spans="2:12">
      <c r="B90" s="72">
        <v>43096</v>
      </c>
      <c r="C90" s="71">
        <v>167.35550000000001</v>
      </c>
      <c r="D90" s="71"/>
      <c r="E90" s="72">
        <v>43096</v>
      </c>
      <c r="F90" s="71">
        <v>14.0609</v>
      </c>
      <c r="G90" s="5"/>
      <c r="H90" s="4"/>
      <c r="I90" s="4"/>
      <c r="J90" s="4"/>
      <c r="K90" s="4"/>
      <c r="L90" s="4"/>
    </row>
    <row r="91" spans="2:12">
      <c r="B91" s="72">
        <v>43095</v>
      </c>
      <c r="C91" s="71">
        <v>167.8965</v>
      </c>
      <c r="D91" s="71"/>
      <c r="E91" s="72">
        <v>43095</v>
      </c>
      <c r="F91" s="71">
        <v>14.146800000000001</v>
      </c>
      <c r="G91" s="5"/>
      <c r="H91" s="4"/>
      <c r="I91" s="4"/>
      <c r="J91" s="4"/>
      <c r="K91" s="4"/>
      <c r="L91" s="4"/>
    </row>
    <row r="92" spans="2:12">
      <c r="B92" s="72">
        <v>43094</v>
      </c>
      <c r="C92" s="71">
        <v>168.39779999999999</v>
      </c>
      <c r="D92" s="71"/>
      <c r="E92" s="72">
        <v>43094</v>
      </c>
      <c r="F92" s="71">
        <v>14.139200000000001</v>
      </c>
      <c r="G92" s="5"/>
      <c r="H92" s="4"/>
      <c r="I92" s="4"/>
      <c r="J92" s="4"/>
      <c r="K92" s="4"/>
      <c r="L92" s="4"/>
    </row>
    <row r="93" spans="2:12">
      <c r="B93" s="72">
        <v>43093</v>
      </c>
      <c r="C93" s="71">
        <v>168.19059999999999</v>
      </c>
      <c r="D93" s="71"/>
      <c r="E93" s="72">
        <v>43093</v>
      </c>
      <c r="F93" s="71">
        <v>14.1441</v>
      </c>
      <c r="G93" s="5"/>
      <c r="H93" s="4"/>
      <c r="I93" s="4"/>
      <c r="J93" s="4"/>
      <c r="K93" s="4"/>
      <c r="L93" s="4"/>
    </row>
    <row r="94" spans="2:12">
      <c r="B94" s="72">
        <v>43092</v>
      </c>
      <c r="C94" s="71">
        <v>168.19059999999999</v>
      </c>
      <c r="D94" s="71"/>
      <c r="E94" s="72">
        <v>43092</v>
      </c>
      <c r="F94" s="71">
        <v>14.1441</v>
      </c>
      <c r="G94" s="5"/>
      <c r="H94" s="4"/>
      <c r="I94" s="4"/>
      <c r="J94" s="4"/>
      <c r="K94" s="4"/>
      <c r="L94" s="4"/>
    </row>
    <row r="95" spans="2:12">
      <c r="B95" s="72">
        <v>43091</v>
      </c>
      <c r="C95" s="71">
        <v>168.19059999999999</v>
      </c>
      <c r="D95" s="71"/>
      <c r="E95" s="72">
        <v>43091</v>
      </c>
      <c r="F95" s="71">
        <v>14.1441</v>
      </c>
      <c r="G95" s="5"/>
      <c r="H95" s="4"/>
      <c r="I95" s="4"/>
      <c r="J95" s="4"/>
      <c r="K95" s="4"/>
      <c r="L95" s="4"/>
    </row>
    <row r="96" spans="2:12">
      <c r="B96" s="72">
        <v>43090</v>
      </c>
      <c r="C96" s="71">
        <v>166.82650000000001</v>
      </c>
      <c r="D96" s="71"/>
      <c r="E96" s="72">
        <v>43090</v>
      </c>
      <c r="F96" s="71">
        <v>14.180199999999999</v>
      </c>
      <c r="G96" s="5"/>
      <c r="H96" s="4"/>
      <c r="I96" s="4"/>
      <c r="J96" s="4"/>
      <c r="K96" s="4"/>
      <c r="L96" s="4"/>
    </row>
    <row r="97" spans="2:12">
      <c r="B97" s="72">
        <v>43089</v>
      </c>
      <c r="C97" s="71">
        <v>165.4015</v>
      </c>
      <c r="D97" s="71"/>
      <c r="E97" s="72">
        <v>43089</v>
      </c>
      <c r="F97" s="71">
        <v>14.157299999999999</v>
      </c>
      <c r="G97" s="5"/>
      <c r="H97" s="4"/>
      <c r="I97" s="4"/>
      <c r="J97" s="4"/>
      <c r="K97" s="4"/>
      <c r="L97" s="4"/>
    </row>
    <row r="98" spans="2:12">
      <c r="B98" s="72">
        <v>43088</v>
      </c>
      <c r="C98" s="71">
        <v>165.50069999999999</v>
      </c>
      <c r="D98" s="71"/>
      <c r="E98" s="72">
        <v>43088</v>
      </c>
      <c r="F98" s="71">
        <v>14.2819</v>
      </c>
      <c r="G98" s="5"/>
      <c r="H98" s="4"/>
      <c r="I98" s="4"/>
      <c r="J98" s="4"/>
      <c r="K98" s="4"/>
      <c r="L98" s="4"/>
    </row>
    <row r="99" spans="2:12">
      <c r="B99" s="72">
        <v>43087</v>
      </c>
      <c r="C99" s="71">
        <v>164.35769999999999</v>
      </c>
      <c r="D99" s="71"/>
      <c r="E99" s="72">
        <v>43087</v>
      </c>
      <c r="F99" s="71">
        <v>14.3005</v>
      </c>
      <c r="G99" s="5"/>
      <c r="H99" s="4"/>
      <c r="I99" s="4"/>
      <c r="J99" s="4"/>
      <c r="K99" s="4"/>
      <c r="L99" s="4"/>
    </row>
    <row r="100" spans="2:12">
      <c r="B100" s="72">
        <v>43086</v>
      </c>
      <c r="C100" s="71">
        <v>163.34270000000001</v>
      </c>
      <c r="D100" s="71"/>
      <c r="E100" s="72">
        <v>43086</v>
      </c>
      <c r="F100" s="71">
        <v>14.2126</v>
      </c>
      <c r="G100" s="5"/>
      <c r="H100" s="4"/>
      <c r="I100" s="4"/>
      <c r="J100" s="4"/>
      <c r="K100" s="4"/>
      <c r="L100" s="4"/>
    </row>
    <row r="101" spans="2:12">
      <c r="B101" s="72">
        <v>43085</v>
      </c>
      <c r="C101" s="71">
        <v>163.34270000000001</v>
      </c>
      <c r="D101" s="71"/>
      <c r="E101" s="72">
        <v>43085</v>
      </c>
      <c r="F101" s="71">
        <v>14.2126</v>
      </c>
      <c r="G101" s="5"/>
      <c r="H101" s="4"/>
      <c r="I101" s="4"/>
      <c r="J101" s="4"/>
      <c r="K101" s="4"/>
      <c r="L101" s="4"/>
    </row>
    <row r="102" spans="2:12">
      <c r="B102" s="72">
        <v>43084</v>
      </c>
      <c r="C102" s="71">
        <v>163.34270000000001</v>
      </c>
      <c r="D102" s="71"/>
      <c r="E102" s="72">
        <v>43084</v>
      </c>
      <c r="F102" s="71">
        <v>14.2126</v>
      </c>
      <c r="G102" s="5"/>
      <c r="H102" s="4"/>
      <c r="I102" s="4"/>
      <c r="J102" s="4"/>
      <c r="K102" s="4"/>
      <c r="L102" s="4"/>
    </row>
    <row r="103" spans="2:12">
      <c r="B103" s="72">
        <v>43083</v>
      </c>
      <c r="C103" s="71">
        <v>165.11019999999999</v>
      </c>
      <c r="D103" s="71"/>
      <c r="E103" s="72">
        <v>43083</v>
      </c>
      <c r="F103" s="71">
        <v>14.233499999999999</v>
      </c>
      <c r="G103" s="5"/>
      <c r="H103" s="4"/>
      <c r="I103" s="4"/>
      <c r="J103" s="4"/>
      <c r="K103" s="4"/>
      <c r="L103" s="4"/>
    </row>
    <row r="104" spans="2:12">
      <c r="B104" s="72">
        <v>43082</v>
      </c>
      <c r="C104" s="71">
        <v>165.98939999999999</v>
      </c>
      <c r="D104" s="71"/>
      <c r="E104" s="72">
        <v>43082</v>
      </c>
      <c r="F104" s="71">
        <v>14.2934</v>
      </c>
      <c r="G104" s="5"/>
      <c r="H104" s="4"/>
      <c r="I104" s="4"/>
      <c r="J104" s="4"/>
      <c r="K104" s="4"/>
      <c r="L104" s="4"/>
    </row>
    <row r="105" spans="2:12">
      <c r="B105" s="72">
        <v>43081</v>
      </c>
      <c r="C105" s="71">
        <v>164.6532</v>
      </c>
      <c r="D105" s="71"/>
      <c r="E105" s="72">
        <v>43081</v>
      </c>
      <c r="F105" s="71">
        <v>14.1233</v>
      </c>
      <c r="G105" s="5"/>
      <c r="H105" s="4"/>
      <c r="I105" s="4"/>
      <c r="J105" s="4"/>
      <c r="K105" s="4"/>
      <c r="L105" s="4"/>
    </row>
    <row r="106" spans="2:12">
      <c r="B106" s="72">
        <v>43080</v>
      </c>
      <c r="C106" s="71">
        <v>167.8656</v>
      </c>
      <c r="D106" s="71"/>
      <c r="E106" s="72">
        <v>43080</v>
      </c>
      <c r="F106" s="71">
        <v>14.204599999999999</v>
      </c>
      <c r="G106" s="5"/>
      <c r="H106" s="4"/>
      <c r="I106" s="4"/>
      <c r="J106" s="4"/>
      <c r="K106" s="4"/>
      <c r="L106" s="4"/>
    </row>
    <row r="107" spans="2:12">
      <c r="B107" s="72">
        <v>43079</v>
      </c>
      <c r="C107" s="71">
        <v>165.28559999999999</v>
      </c>
      <c r="D107" s="71"/>
      <c r="E107" s="72">
        <v>43079</v>
      </c>
      <c r="F107" s="71">
        <v>14.116300000000001</v>
      </c>
      <c r="G107" s="5"/>
      <c r="H107" s="4"/>
      <c r="I107" s="4"/>
      <c r="J107" s="4"/>
      <c r="K107" s="4"/>
      <c r="L107" s="4"/>
    </row>
    <row r="108" spans="2:12">
      <c r="B108" s="72">
        <v>43078</v>
      </c>
      <c r="C108" s="71">
        <v>165.28559999999999</v>
      </c>
      <c r="D108" s="71"/>
      <c r="E108" s="72">
        <v>43078</v>
      </c>
      <c r="F108" s="71">
        <v>14.116300000000001</v>
      </c>
      <c r="G108" s="5"/>
      <c r="H108" s="4"/>
      <c r="I108" s="4"/>
      <c r="J108" s="4"/>
      <c r="K108" s="4"/>
      <c r="L108" s="4"/>
    </row>
    <row r="109" spans="2:12">
      <c r="B109" s="72">
        <v>43077</v>
      </c>
      <c r="C109" s="71">
        <v>165.28559999999999</v>
      </c>
      <c r="D109" s="71"/>
      <c r="E109" s="72">
        <v>43077</v>
      </c>
      <c r="F109" s="71">
        <v>14.116300000000001</v>
      </c>
      <c r="G109" s="5"/>
      <c r="H109" s="4"/>
      <c r="I109" s="4"/>
      <c r="J109" s="4"/>
      <c r="K109" s="4"/>
      <c r="L109" s="4"/>
    </row>
    <row r="110" spans="2:12">
      <c r="B110" s="72">
        <v>43076</v>
      </c>
      <c r="C110" s="71">
        <v>161.98400000000001</v>
      </c>
      <c r="D110" s="71"/>
      <c r="E110" s="72">
        <v>43076</v>
      </c>
      <c r="F110" s="71">
        <v>13.7814</v>
      </c>
      <c r="G110" s="5"/>
      <c r="H110" s="4"/>
      <c r="I110" s="4"/>
      <c r="J110" s="4"/>
      <c r="K110" s="4"/>
      <c r="L110" s="4"/>
    </row>
    <row r="111" spans="2:12">
      <c r="B111" s="72">
        <v>43075</v>
      </c>
      <c r="C111" s="71">
        <v>160.73259999999999</v>
      </c>
      <c r="D111" s="71"/>
      <c r="E111" s="72">
        <v>43075</v>
      </c>
      <c r="F111" s="71">
        <v>13.775600000000001</v>
      </c>
      <c r="G111" s="5"/>
      <c r="H111" s="4"/>
      <c r="I111" s="4"/>
      <c r="J111" s="4"/>
      <c r="K111" s="4"/>
      <c r="L111" s="4"/>
    </row>
    <row r="112" spans="2:12">
      <c r="B112" s="72">
        <v>43074</v>
      </c>
      <c r="C112" s="71">
        <v>164.6421</v>
      </c>
      <c r="D112" s="71"/>
      <c r="E112" s="72">
        <v>43074</v>
      </c>
      <c r="F112" s="71">
        <v>13.345599999999999</v>
      </c>
      <c r="G112" s="5"/>
      <c r="H112" s="4"/>
      <c r="I112" s="4"/>
      <c r="J112" s="4"/>
      <c r="K112" s="4"/>
      <c r="L112" s="4"/>
    </row>
    <row r="113" spans="2:12">
      <c r="B113" s="72">
        <v>43073</v>
      </c>
      <c r="C113" s="71">
        <v>166.84119999999999</v>
      </c>
      <c r="D113" s="71"/>
      <c r="E113" s="72">
        <v>43073</v>
      </c>
      <c r="F113" s="71">
        <v>13.3849</v>
      </c>
      <c r="G113" s="5"/>
      <c r="H113" s="4"/>
      <c r="I113" s="4"/>
      <c r="J113" s="4"/>
      <c r="K113" s="4"/>
      <c r="L113" s="4"/>
    </row>
    <row r="114" spans="2:12">
      <c r="B114" s="72">
        <v>43072</v>
      </c>
      <c r="C114" s="71">
        <v>165.7115</v>
      </c>
      <c r="D114" s="71"/>
      <c r="E114" s="72">
        <v>43072</v>
      </c>
      <c r="F114" s="71">
        <v>13.3802</v>
      </c>
      <c r="G114" s="5"/>
      <c r="H114" s="4"/>
      <c r="I114" s="4"/>
      <c r="J114" s="4"/>
      <c r="K114" s="4"/>
      <c r="L114" s="4"/>
    </row>
    <row r="115" spans="2:12">
      <c r="B115" s="72">
        <v>43071</v>
      </c>
      <c r="C115" s="71">
        <v>165.7115</v>
      </c>
      <c r="D115" s="71"/>
      <c r="E115" s="72">
        <v>43071</v>
      </c>
      <c r="F115" s="71">
        <v>13.3802</v>
      </c>
      <c r="G115" s="5"/>
      <c r="H115" s="4"/>
      <c r="I115" s="4"/>
      <c r="J115" s="4"/>
      <c r="K115" s="4"/>
      <c r="L115" s="4"/>
    </row>
    <row r="116" spans="2:12">
      <c r="B116" s="72">
        <v>43070</v>
      </c>
      <c r="C116" s="71">
        <v>165.7115</v>
      </c>
      <c r="D116" s="71"/>
      <c r="E116" s="72">
        <v>43070</v>
      </c>
      <c r="F116" s="71">
        <v>13.3802</v>
      </c>
      <c r="G116" s="5"/>
      <c r="H116" s="4"/>
      <c r="I116" s="4"/>
      <c r="J116" s="4"/>
      <c r="K116" s="4"/>
      <c r="L116" s="4"/>
    </row>
    <row r="117" spans="2:12">
      <c r="B117" s="72">
        <v>43069</v>
      </c>
      <c r="C117" s="71">
        <v>166.54920000000001</v>
      </c>
      <c r="D117" s="71"/>
      <c r="E117" s="72">
        <v>43069</v>
      </c>
      <c r="F117" s="71">
        <v>13.5608</v>
      </c>
      <c r="G117" s="5"/>
      <c r="H117" s="4"/>
      <c r="I117" s="4"/>
      <c r="J117" s="4"/>
      <c r="K117" s="4"/>
      <c r="L117" s="4"/>
    </row>
    <row r="118" spans="2:12">
      <c r="B118" s="72">
        <v>43068</v>
      </c>
      <c r="C118" s="71">
        <v>169.7559</v>
      </c>
      <c r="D118" s="71"/>
      <c r="E118" s="72">
        <v>43068</v>
      </c>
      <c r="F118" s="71">
        <v>14.092499999999999</v>
      </c>
      <c r="G118" s="5"/>
      <c r="H118" s="4"/>
      <c r="I118" s="4"/>
      <c r="J118" s="4"/>
      <c r="K118" s="4"/>
      <c r="L118" s="4"/>
    </row>
    <row r="119" spans="2:12">
      <c r="B119" s="72">
        <v>43067</v>
      </c>
      <c r="C119" s="71">
        <v>170.49019999999999</v>
      </c>
      <c r="D119" s="71"/>
      <c r="E119" s="72">
        <v>43067</v>
      </c>
      <c r="F119" s="71">
        <v>13.971</v>
      </c>
      <c r="G119" s="5"/>
      <c r="H119" s="4"/>
      <c r="I119" s="4"/>
      <c r="J119" s="4"/>
      <c r="K119" s="4"/>
      <c r="L119" s="4"/>
    </row>
    <row r="120" spans="2:12">
      <c r="B120" s="72">
        <v>43066</v>
      </c>
      <c r="C120" s="71">
        <v>169.54409999999999</v>
      </c>
      <c r="D120" s="71"/>
      <c r="E120" s="72">
        <v>43066</v>
      </c>
      <c r="F120" s="71">
        <v>13.965999999999999</v>
      </c>
      <c r="G120" s="5"/>
      <c r="H120" s="4"/>
      <c r="I120" s="4"/>
      <c r="J120" s="4"/>
      <c r="K120" s="4"/>
      <c r="L120" s="4"/>
    </row>
    <row r="121" spans="2:12">
      <c r="B121" s="72">
        <v>43065</v>
      </c>
      <c r="C121" s="71">
        <v>172.24629999999999</v>
      </c>
      <c r="D121" s="71"/>
      <c r="E121" s="72">
        <v>43065</v>
      </c>
      <c r="F121" s="71">
        <v>13.9838</v>
      </c>
      <c r="G121" s="5"/>
      <c r="H121" s="4"/>
      <c r="I121" s="4"/>
      <c r="J121" s="4"/>
      <c r="K121" s="4"/>
      <c r="L121" s="4"/>
    </row>
    <row r="122" spans="2:12">
      <c r="B122" s="72">
        <v>43064</v>
      </c>
      <c r="C122" s="71">
        <v>172.24629999999999</v>
      </c>
      <c r="D122" s="71"/>
      <c r="E122" s="72">
        <v>43064</v>
      </c>
      <c r="F122" s="71">
        <v>13.9838</v>
      </c>
      <c r="G122" s="5"/>
      <c r="H122" s="4"/>
      <c r="I122" s="4"/>
      <c r="J122" s="4"/>
      <c r="K122" s="4"/>
      <c r="L122" s="4"/>
    </row>
    <row r="123" spans="2:12">
      <c r="B123" s="72">
        <v>43063</v>
      </c>
      <c r="C123" s="71">
        <v>172.24629999999999</v>
      </c>
      <c r="D123" s="71"/>
      <c r="E123" s="72">
        <v>43063</v>
      </c>
      <c r="F123" s="71">
        <v>13.9838</v>
      </c>
      <c r="G123" s="5"/>
      <c r="H123" s="4"/>
      <c r="I123" s="4"/>
      <c r="J123" s="4"/>
      <c r="K123" s="4"/>
      <c r="L123" s="4"/>
    </row>
    <row r="124" spans="2:12">
      <c r="B124" s="72">
        <v>43062</v>
      </c>
      <c r="C124" s="71">
        <v>171.93279999999999</v>
      </c>
      <c r="D124" s="71"/>
      <c r="E124" s="72">
        <v>43062</v>
      </c>
      <c r="F124" s="71">
        <v>13.985099999999999</v>
      </c>
      <c r="G124" s="5"/>
      <c r="H124" s="4"/>
      <c r="I124" s="4"/>
      <c r="J124" s="4"/>
      <c r="K124" s="4"/>
      <c r="L124" s="4"/>
    </row>
    <row r="125" spans="2:12">
      <c r="B125" s="72">
        <v>43061</v>
      </c>
      <c r="C125" s="71">
        <v>174.12350000000001</v>
      </c>
      <c r="D125" s="71"/>
      <c r="E125" s="72">
        <v>43061</v>
      </c>
      <c r="F125" s="71">
        <v>13.9964</v>
      </c>
      <c r="G125" s="5"/>
      <c r="H125" s="4"/>
      <c r="I125" s="4"/>
      <c r="J125" s="4"/>
      <c r="K125" s="4"/>
      <c r="L125" s="4"/>
    </row>
    <row r="126" spans="2:12">
      <c r="B126" s="72">
        <v>43060</v>
      </c>
      <c r="C126" s="71">
        <v>173.97970000000001</v>
      </c>
      <c r="D126" s="71"/>
      <c r="E126" s="72">
        <v>43060</v>
      </c>
      <c r="F126" s="71">
        <v>13.939399999999999</v>
      </c>
      <c r="G126" s="5"/>
      <c r="H126" s="4"/>
      <c r="I126" s="4"/>
      <c r="J126" s="4"/>
      <c r="K126" s="4"/>
      <c r="L126" s="4"/>
    </row>
    <row r="127" spans="2:12">
      <c r="B127" s="72">
        <v>43059</v>
      </c>
      <c r="C127" s="71">
        <v>171.20660000000001</v>
      </c>
      <c r="D127" s="71"/>
      <c r="E127" s="72">
        <v>43059</v>
      </c>
      <c r="F127" s="71">
        <v>13.9246</v>
      </c>
      <c r="G127" s="5"/>
      <c r="H127" s="4"/>
      <c r="I127" s="4"/>
      <c r="J127" s="4"/>
      <c r="K127" s="4"/>
      <c r="L127" s="4"/>
    </row>
    <row r="128" spans="2:12">
      <c r="B128" s="72">
        <v>43058</v>
      </c>
      <c r="C128" s="71">
        <v>170.8081</v>
      </c>
      <c r="D128" s="71"/>
      <c r="E128" s="72">
        <v>43058</v>
      </c>
      <c r="F128" s="71">
        <v>13.9137</v>
      </c>
      <c r="G128" s="5"/>
      <c r="H128" s="4"/>
      <c r="I128" s="4"/>
      <c r="J128" s="4"/>
      <c r="K128" s="4"/>
      <c r="L128" s="4"/>
    </row>
    <row r="129" spans="2:12">
      <c r="B129" s="72">
        <v>43057</v>
      </c>
      <c r="C129" s="71">
        <v>170.8081</v>
      </c>
      <c r="D129" s="71"/>
      <c r="E129" s="72">
        <v>43057</v>
      </c>
      <c r="F129" s="71">
        <v>13.9137</v>
      </c>
      <c r="G129" s="5"/>
      <c r="H129" s="4"/>
      <c r="I129" s="4"/>
      <c r="J129" s="4"/>
      <c r="K129" s="4"/>
      <c r="L129" s="4"/>
    </row>
    <row r="130" spans="2:12">
      <c r="B130" s="72">
        <v>43056</v>
      </c>
      <c r="C130" s="71">
        <v>170.8081</v>
      </c>
      <c r="D130" s="71"/>
      <c r="E130" s="72">
        <v>43056</v>
      </c>
      <c r="F130" s="71">
        <v>13.9137</v>
      </c>
      <c r="G130" s="5"/>
      <c r="H130" s="4"/>
      <c r="I130" s="4"/>
      <c r="J130" s="4"/>
      <c r="K130" s="4"/>
      <c r="L130" s="4"/>
    </row>
    <row r="131" spans="2:12">
      <c r="B131" s="72">
        <v>43055</v>
      </c>
      <c r="C131" s="71">
        <v>170.9554</v>
      </c>
      <c r="D131" s="71"/>
      <c r="E131" s="72">
        <v>43055</v>
      </c>
      <c r="F131" s="71">
        <v>13.904199999999999</v>
      </c>
      <c r="G131" s="5"/>
      <c r="H131" s="4"/>
      <c r="I131" s="4"/>
      <c r="J131" s="4"/>
      <c r="K131" s="4"/>
      <c r="L131" s="4"/>
    </row>
    <row r="132" spans="2:12">
      <c r="B132" s="72">
        <v>43054</v>
      </c>
      <c r="C132" s="71">
        <v>168.4074</v>
      </c>
      <c r="D132" s="71"/>
      <c r="E132" s="72">
        <v>43054</v>
      </c>
      <c r="F132" s="71">
        <v>13.8949</v>
      </c>
      <c r="G132" s="5"/>
      <c r="H132" s="4"/>
      <c r="I132" s="4"/>
      <c r="J132" s="4"/>
      <c r="K132" s="4"/>
      <c r="L132" s="4"/>
    </row>
    <row r="133" spans="2:12">
      <c r="B133" s="72">
        <v>43053</v>
      </c>
      <c r="C133" s="71">
        <v>171.3312</v>
      </c>
      <c r="D133" s="71"/>
      <c r="E133" s="72">
        <v>43053</v>
      </c>
      <c r="F133" s="71">
        <v>14.0372</v>
      </c>
      <c r="G133" s="5"/>
      <c r="H133" s="4"/>
      <c r="I133" s="4"/>
      <c r="J133" s="4"/>
      <c r="K133" s="4"/>
      <c r="L133" s="4"/>
    </row>
    <row r="134" spans="2:12">
      <c r="B134" s="72">
        <v>43052</v>
      </c>
      <c r="C134" s="71">
        <v>172.57220000000001</v>
      </c>
      <c r="D134" s="71"/>
      <c r="E134" s="72">
        <v>43052</v>
      </c>
      <c r="F134" s="71">
        <v>13.991300000000001</v>
      </c>
      <c r="I134" s="4"/>
      <c r="J134" s="4"/>
      <c r="K134" s="4"/>
      <c r="L134" s="4"/>
    </row>
    <row r="135" spans="2:12">
      <c r="B135" s="72">
        <v>43051</v>
      </c>
      <c r="C135" s="71">
        <v>170.82169999999999</v>
      </c>
      <c r="D135" s="71"/>
      <c r="E135" s="72">
        <v>43051</v>
      </c>
      <c r="F135" s="71">
        <v>13.965400000000001</v>
      </c>
      <c r="G135" s="4"/>
      <c r="H135" s="4"/>
      <c r="I135" s="4"/>
      <c r="J135" s="4"/>
      <c r="K135" s="4"/>
      <c r="L135" s="4"/>
    </row>
    <row r="136" spans="2:12">
      <c r="B136" s="72">
        <v>43050</v>
      </c>
      <c r="C136" s="71">
        <v>170.82169999999999</v>
      </c>
      <c r="D136" s="71"/>
      <c r="E136" s="72">
        <v>43050</v>
      </c>
      <c r="F136" s="71">
        <v>13.965400000000001</v>
      </c>
      <c r="G136" s="4"/>
      <c r="H136" s="4"/>
      <c r="I136" s="4"/>
      <c r="J136" s="4"/>
      <c r="K136" s="4"/>
      <c r="L136" s="4"/>
    </row>
    <row r="137" spans="2:12">
      <c r="B137" s="72">
        <v>43049</v>
      </c>
      <c r="C137" s="71">
        <v>170.82169999999999</v>
      </c>
      <c r="D137" s="71"/>
      <c r="E137" s="72">
        <v>43049</v>
      </c>
      <c r="F137" s="71">
        <v>13.965400000000001</v>
      </c>
      <c r="G137" s="4"/>
      <c r="H137" s="4"/>
      <c r="I137" s="4"/>
      <c r="J137" s="4"/>
      <c r="K137" s="4"/>
      <c r="L137" s="4"/>
    </row>
    <row r="138" spans="2:12">
      <c r="B138" s="72">
        <v>43048</v>
      </c>
      <c r="C138" s="71">
        <v>170.44759999999999</v>
      </c>
      <c r="D138" s="71"/>
      <c r="E138" s="72">
        <v>43048</v>
      </c>
      <c r="F138" s="71">
        <v>13.9772</v>
      </c>
      <c r="G138" s="4"/>
      <c r="H138" s="4"/>
      <c r="I138" s="4"/>
      <c r="J138" s="4"/>
      <c r="K138" s="4"/>
      <c r="L138" s="4"/>
    </row>
    <row r="139" spans="2:12">
      <c r="B139" s="72">
        <v>43047</v>
      </c>
      <c r="C139" s="71">
        <v>168.6523</v>
      </c>
      <c r="D139" s="71"/>
      <c r="E139" s="72">
        <v>43047</v>
      </c>
      <c r="F139" s="71">
        <v>13.8123</v>
      </c>
      <c r="G139" s="4"/>
      <c r="H139" s="4"/>
      <c r="I139" s="4"/>
      <c r="J139" s="4"/>
      <c r="K139" s="4"/>
      <c r="L139" s="4"/>
    </row>
    <row r="140" spans="2:12">
      <c r="B140" s="72">
        <v>43046</v>
      </c>
      <c r="C140" s="71">
        <v>168.3014</v>
      </c>
      <c r="D140" s="71"/>
      <c r="E140" s="72">
        <v>43046</v>
      </c>
      <c r="F140" s="71">
        <v>13.9015</v>
      </c>
      <c r="G140" s="4"/>
      <c r="H140" s="4"/>
      <c r="I140" s="4"/>
      <c r="J140" s="4"/>
      <c r="K140" s="4"/>
      <c r="L140" s="4"/>
    </row>
    <row r="141" spans="2:12">
      <c r="B141" s="72">
        <v>43045</v>
      </c>
      <c r="C141" s="71">
        <v>166.68819999999999</v>
      </c>
      <c r="D141" s="71"/>
      <c r="E141" s="72">
        <v>43045</v>
      </c>
      <c r="F141" s="71">
        <v>13.892200000000001</v>
      </c>
      <c r="G141" s="4"/>
      <c r="H141" s="4"/>
      <c r="I141" s="4"/>
      <c r="J141" s="4"/>
      <c r="K141" s="4"/>
      <c r="L141" s="4"/>
    </row>
    <row r="142" spans="2:12">
      <c r="B142" s="72">
        <v>43044</v>
      </c>
      <c r="C142" s="71">
        <v>163.74940000000001</v>
      </c>
      <c r="D142" s="71"/>
      <c r="E142" s="72">
        <v>43044</v>
      </c>
      <c r="F142" s="71">
        <v>13.866099999999999</v>
      </c>
      <c r="G142" s="4"/>
      <c r="H142" s="4"/>
      <c r="I142" s="4"/>
      <c r="J142" s="4"/>
      <c r="K142" s="4"/>
      <c r="L142" s="4"/>
    </row>
    <row r="143" spans="2:12">
      <c r="B143" s="72">
        <v>43043</v>
      </c>
      <c r="C143" s="71">
        <v>163.74940000000001</v>
      </c>
      <c r="D143" s="71"/>
      <c r="E143" s="72">
        <v>43043</v>
      </c>
      <c r="F143" s="71">
        <v>13.866099999999999</v>
      </c>
      <c r="G143" s="4"/>
      <c r="H143" s="4"/>
      <c r="I143" s="4"/>
      <c r="J143" s="4"/>
      <c r="K143" s="4"/>
      <c r="L143" s="4"/>
    </row>
    <row r="144" spans="2:12">
      <c r="B144" s="72">
        <v>43042</v>
      </c>
      <c r="C144" s="71">
        <v>163.74940000000001</v>
      </c>
      <c r="D144" s="71"/>
      <c r="E144" s="72">
        <v>43042</v>
      </c>
      <c r="F144" s="71">
        <v>13.866099999999999</v>
      </c>
      <c r="G144" s="4"/>
      <c r="H144" s="4"/>
      <c r="I144" s="4"/>
      <c r="J144" s="4"/>
      <c r="K144" s="4"/>
      <c r="L144" s="4"/>
    </row>
    <row r="145" spans="2:12">
      <c r="B145" s="72">
        <v>43041</v>
      </c>
      <c r="C145" s="71">
        <v>163.60249999999999</v>
      </c>
      <c r="D145" s="71"/>
      <c r="E145" s="72">
        <v>43041</v>
      </c>
      <c r="F145" s="71">
        <v>13.8606</v>
      </c>
      <c r="G145" s="4"/>
      <c r="H145" s="4"/>
      <c r="I145" s="4"/>
      <c r="J145" s="4"/>
      <c r="K145" s="4"/>
      <c r="L145" s="4"/>
    </row>
    <row r="146" spans="2:12">
      <c r="B146" s="72">
        <v>43040</v>
      </c>
      <c r="C146" s="71">
        <v>163.89240000000001</v>
      </c>
      <c r="D146" s="71"/>
      <c r="E146" s="72">
        <v>43040</v>
      </c>
      <c r="F146" s="71">
        <v>13.876200000000001</v>
      </c>
      <c r="G146" s="4"/>
      <c r="H146" s="4"/>
      <c r="I146" s="4"/>
      <c r="J146" s="4"/>
      <c r="K146" s="4"/>
      <c r="L146" s="4"/>
    </row>
    <row r="147" spans="2:12">
      <c r="B147" s="72">
        <v>43039</v>
      </c>
      <c r="C147" s="71">
        <v>162.43530000000001</v>
      </c>
      <c r="D147" s="71"/>
      <c r="E147" s="72">
        <v>43039</v>
      </c>
      <c r="F147" s="71">
        <v>14.0001</v>
      </c>
      <c r="G147" s="4"/>
      <c r="H147" s="4"/>
      <c r="I147" s="4"/>
      <c r="J147" s="4"/>
      <c r="K147" s="4"/>
      <c r="L147" s="4"/>
    </row>
    <row r="148" spans="2:12">
      <c r="B148" s="72">
        <v>43038</v>
      </c>
      <c r="C148" s="71">
        <v>160.6163</v>
      </c>
      <c r="D148" s="71"/>
      <c r="E148" s="72">
        <v>43038</v>
      </c>
      <c r="F148" s="71">
        <v>13.983599999999999</v>
      </c>
      <c r="G148" s="4"/>
      <c r="H148" s="4"/>
      <c r="I148" s="4"/>
      <c r="J148" s="4"/>
      <c r="K148" s="4"/>
      <c r="L148" s="4"/>
    </row>
    <row r="149" spans="2:12">
      <c r="B149" s="72">
        <v>43037</v>
      </c>
      <c r="C149" s="71">
        <v>160.7894</v>
      </c>
      <c r="D149" s="71"/>
      <c r="E149" s="72">
        <v>43037</v>
      </c>
      <c r="F149" s="71">
        <v>13.988199999999999</v>
      </c>
      <c r="G149" s="4"/>
      <c r="H149" s="4"/>
      <c r="I149" s="4"/>
      <c r="J149" s="4"/>
      <c r="K149" s="4"/>
      <c r="L149" s="4"/>
    </row>
    <row r="150" spans="2:12">
      <c r="B150" s="72">
        <v>43036</v>
      </c>
      <c r="C150" s="71">
        <v>160.7894</v>
      </c>
      <c r="D150" s="71"/>
      <c r="E150" s="72">
        <v>43036</v>
      </c>
      <c r="F150" s="71">
        <v>13.988199999999999</v>
      </c>
      <c r="G150" s="4"/>
      <c r="H150" s="4"/>
      <c r="I150" s="4"/>
      <c r="J150" s="4"/>
      <c r="K150" s="4"/>
      <c r="L150" s="4"/>
    </row>
    <row r="151" spans="2:12">
      <c r="B151" s="72">
        <v>43035</v>
      </c>
      <c r="C151" s="71">
        <v>160.7894</v>
      </c>
      <c r="D151" s="71"/>
      <c r="E151" s="72">
        <v>43035</v>
      </c>
      <c r="F151" s="71">
        <v>13.988199999999999</v>
      </c>
      <c r="G151" s="4"/>
      <c r="H151" s="4"/>
      <c r="I151" s="4"/>
      <c r="J151" s="4"/>
      <c r="K151" s="4"/>
      <c r="L151" s="4"/>
    </row>
    <row r="152" spans="2:12">
      <c r="B152" s="72">
        <v>43034</v>
      </c>
      <c r="C152" s="71">
        <v>160.58340000000001</v>
      </c>
      <c r="D152" s="71"/>
      <c r="E152" s="72">
        <v>43034</v>
      </c>
      <c r="F152" s="71">
        <v>14.0205</v>
      </c>
      <c r="G152" s="4"/>
      <c r="H152" s="4"/>
      <c r="I152" s="4"/>
      <c r="J152" s="4"/>
      <c r="K152" s="4"/>
      <c r="L152" s="4"/>
    </row>
    <row r="153" spans="2:12">
      <c r="B153" s="72">
        <v>43033</v>
      </c>
      <c r="C153" s="71">
        <v>162.27279999999999</v>
      </c>
      <c r="D153" s="71"/>
      <c r="E153" s="72">
        <v>43033</v>
      </c>
      <c r="F153" s="71">
        <v>14.163399999999999</v>
      </c>
      <c r="G153" s="4"/>
      <c r="H153" s="4"/>
      <c r="I153" s="4"/>
      <c r="J153" s="4"/>
      <c r="K153" s="4"/>
      <c r="L153" s="4"/>
    </row>
    <row r="154" spans="2:12">
      <c r="B154" s="72">
        <v>43032</v>
      </c>
      <c r="C154" s="71">
        <v>161.8733</v>
      </c>
      <c r="D154" s="71"/>
      <c r="E154" s="72">
        <v>43032</v>
      </c>
      <c r="F154" s="71">
        <v>14.2705</v>
      </c>
      <c r="G154" s="4"/>
      <c r="H154" s="4"/>
      <c r="I154" s="4"/>
      <c r="J154" s="4"/>
      <c r="K154" s="4"/>
      <c r="L154" s="4"/>
    </row>
    <row r="155" spans="2:12">
      <c r="B155" s="72">
        <v>43031</v>
      </c>
      <c r="C155" s="71">
        <v>163.1319</v>
      </c>
      <c r="D155" s="71"/>
      <c r="E155" s="72">
        <v>43031</v>
      </c>
      <c r="F155" s="71">
        <v>14.1693</v>
      </c>
      <c r="G155" s="4"/>
      <c r="H155" s="4"/>
      <c r="I155" s="4"/>
      <c r="J155" s="4"/>
      <c r="K155" s="4"/>
      <c r="L155" s="4"/>
    </row>
    <row r="156" spans="2:12">
      <c r="B156" s="72">
        <v>43030</v>
      </c>
      <c r="C156" s="71">
        <v>163.155</v>
      </c>
      <c r="D156" s="71"/>
      <c r="E156" s="72">
        <v>43030</v>
      </c>
      <c r="F156" s="71">
        <v>14.1587</v>
      </c>
      <c r="G156" s="4"/>
      <c r="H156" s="4"/>
      <c r="I156" s="4"/>
      <c r="J156" s="4"/>
      <c r="K156" s="4"/>
      <c r="L156" s="4"/>
    </row>
    <row r="157" spans="2:12">
      <c r="B157" s="72">
        <v>43029</v>
      </c>
      <c r="C157" s="71">
        <v>163.155</v>
      </c>
      <c r="D157" s="71"/>
      <c r="E157" s="72">
        <v>43029</v>
      </c>
      <c r="F157" s="71">
        <v>14.1587</v>
      </c>
      <c r="G157" s="4"/>
      <c r="H157" s="4"/>
      <c r="I157" s="4"/>
      <c r="J157" s="4"/>
      <c r="K157" s="4"/>
      <c r="L157" s="4"/>
    </row>
    <row r="158" spans="2:12">
      <c r="B158" s="72">
        <v>43028</v>
      </c>
      <c r="C158" s="71">
        <v>163.155</v>
      </c>
      <c r="D158" s="71"/>
      <c r="E158" s="72">
        <v>43028</v>
      </c>
      <c r="F158" s="71">
        <v>14.1587</v>
      </c>
      <c r="G158" s="4"/>
      <c r="H158" s="4"/>
      <c r="I158" s="4"/>
      <c r="J158" s="4"/>
      <c r="K158" s="4"/>
      <c r="L158" s="4"/>
    </row>
    <row r="159" spans="2:12">
      <c r="B159" s="72">
        <v>43027</v>
      </c>
      <c r="C159" s="71">
        <v>161.0855</v>
      </c>
      <c r="D159" s="71"/>
      <c r="E159" s="72">
        <v>43027</v>
      </c>
      <c r="F159" s="71">
        <v>14.1998</v>
      </c>
      <c r="G159" s="4"/>
      <c r="H159" s="4"/>
      <c r="I159" s="4"/>
      <c r="J159" s="4"/>
      <c r="K159" s="4"/>
      <c r="L159" s="4"/>
    </row>
    <row r="160" spans="2:12">
      <c r="B160" s="72">
        <v>43026</v>
      </c>
      <c r="C160" s="71">
        <v>163.7612</v>
      </c>
      <c r="D160" s="71"/>
      <c r="E160" s="72">
        <v>43026</v>
      </c>
      <c r="F160" s="71">
        <v>14.1866</v>
      </c>
      <c r="G160" s="4"/>
      <c r="H160" s="4"/>
      <c r="I160" s="4"/>
      <c r="J160" s="4"/>
      <c r="K160" s="4"/>
      <c r="L160" s="4"/>
    </row>
    <row r="161" spans="2:12">
      <c r="B161" s="72">
        <v>43025</v>
      </c>
      <c r="C161" s="71">
        <v>163.5076</v>
      </c>
      <c r="D161" s="71"/>
      <c r="E161" s="72">
        <v>43025</v>
      </c>
      <c r="F161" s="71">
        <v>14.110200000000001</v>
      </c>
      <c r="G161" s="4"/>
      <c r="H161" s="4"/>
      <c r="I161" s="4"/>
      <c r="J161" s="4"/>
      <c r="K161" s="4"/>
      <c r="L161" s="4"/>
    </row>
    <row r="162" spans="2:12">
      <c r="B162" s="72">
        <v>43024</v>
      </c>
      <c r="C162" s="71">
        <v>164.1782</v>
      </c>
      <c r="D162" s="71"/>
      <c r="E162" s="72">
        <v>43024</v>
      </c>
      <c r="F162" s="71">
        <v>14.122999999999999</v>
      </c>
      <c r="G162" s="4"/>
      <c r="H162" s="4"/>
      <c r="I162" s="4"/>
      <c r="J162" s="4"/>
      <c r="K162" s="4"/>
      <c r="L162" s="4"/>
    </row>
    <row r="163" spans="2:12">
      <c r="B163" s="72">
        <v>43023</v>
      </c>
      <c r="C163" s="71">
        <v>163.4161</v>
      </c>
      <c r="D163" s="71"/>
      <c r="E163" s="72">
        <v>43023</v>
      </c>
      <c r="F163" s="71">
        <v>14.132400000000001</v>
      </c>
      <c r="G163" s="4"/>
      <c r="H163" s="4"/>
      <c r="I163" s="4"/>
      <c r="J163" s="4"/>
      <c r="K163" s="4"/>
      <c r="L163" s="4"/>
    </row>
    <row r="164" spans="2:12">
      <c r="B164" s="72">
        <v>43022</v>
      </c>
      <c r="C164" s="71">
        <v>163.4161</v>
      </c>
      <c r="D164" s="71"/>
      <c r="E164" s="72">
        <v>43022</v>
      </c>
      <c r="F164" s="71">
        <v>14.132400000000001</v>
      </c>
      <c r="G164" s="4"/>
      <c r="H164" s="4"/>
      <c r="I164" s="4"/>
      <c r="J164" s="4"/>
      <c r="K164" s="4"/>
      <c r="L164" s="4"/>
    </row>
    <row r="165" spans="2:12">
      <c r="B165" s="72">
        <v>43021</v>
      </c>
      <c r="C165" s="71">
        <v>163.4161</v>
      </c>
      <c r="D165" s="71"/>
      <c r="E165" s="72">
        <v>43021</v>
      </c>
      <c r="F165" s="71">
        <v>14.132400000000001</v>
      </c>
      <c r="G165" s="4"/>
      <c r="H165" s="4"/>
      <c r="I165" s="4"/>
      <c r="J165" s="4"/>
      <c r="K165" s="4"/>
      <c r="L165" s="4"/>
    </row>
    <row r="166" spans="2:12">
      <c r="B166" s="72">
        <v>43020</v>
      </c>
      <c r="C166" s="71">
        <v>162.34479999999999</v>
      </c>
      <c r="D166" s="71"/>
      <c r="E166" s="72">
        <v>43020</v>
      </c>
      <c r="F166" s="71">
        <v>14.120100000000001</v>
      </c>
      <c r="G166" s="4"/>
      <c r="H166" s="4"/>
      <c r="I166" s="4"/>
      <c r="J166" s="4"/>
      <c r="K166" s="4"/>
      <c r="L166" s="4"/>
    </row>
    <row r="167" spans="2:12">
      <c r="B167" s="72">
        <v>43019</v>
      </c>
      <c r="C167" s="71">
        <v>162.98099999999999</v>
      </c>
      <c r="D167" s="71"/>
      <c r="E167" s="72">
        <v>43019</v>
      </c>
      <c r="F167" s="71">
        <v>14.144600000000001</v>
      </c>
      <c r="G167" s="4"/>
      <c r="H167" s="4"/>
      <c r="I167" s="4"/>
      <c r="J167" s="4"/>
      <c r="K167" s="4"/>
      <c r="L167" s="4"/>
    </row>
    <row r="168" spans="2:12">
      <c r="B168" s="72">
        <v>43018</v>
      </c>
      <c r="C168" s="71">
        <v>163.67869999999999</v>
      </c>
      <c r="D168" s="71"/>
      <c r="E168" s="72">
        <v>43018</v>
      </c>
      <c r="F168" s="71">
        <v>14.287699999999999</v>
      </c>
      <c r="G168" s="4"/>
      <c r="H168" s="4"/>
      <c r="I168" s="4"/>
      <c r="J168" s="4"/>
      <c r="K168" s="4"/>
      <c r="L168" s="4"/>
    </row>
    <row r="169" spans="2:12">
      <c r="B169" s="72">
        <v>43017</v>
      </c>
      <c r="C169" s="71">
        <v>162.86429999999999</v>
      </c>
      <c r="D169" s="71"/>
      <c r="E169" s="72">
        <v>43017</v>
      </c>
      <c r="F169" s="71">
        <v>14.4055</v>
      </c>
      <c r="G169" s="4"/>
      <c r="H169" s="4"/>
      <c r="I169" s="4"/>
      <c r="J169" s="4"/>
      <c r="K169" s="4"/>
      <c r="L169" s="4"/>
    </row>
    <row r="170" spans="2:12">
      <c r="B170" s="72">
        <v>43016</v>
      </c>
      <c r="C170" s="71">
        <v>162.89519999999999</v>
      </c>
      <c r="D170" s="71"/>
      <c r="E170" s="72">
        <v>43016</v>
      </c>
      <c r="F170" s="71">
        <v>14.442299999999999</v>
      </c>
      <c r="G170" s="4"/>
      <c r="H170" s="4"/>
      <c r="I170" s="4"/>
      <c r="J170" s="4"/>
      <c r="K170" s="4"/>
      <c r="L170" s="4"/>
    </row>
    <row r="171" spans="2:12">
      <c r="B171" s="72">
        <v>43015</v>
      </c>
      <c r="C171" s="71">
        <v>162.89519999999999</v>
      </c>
      <c r="D171" s="71"/>
      <c r="E171" s="72">
        <v>43015</v>
      </c>
      <c r="F171" s="71">
        <v>14.442299999999999</v>
      </c>
      <c r="G171" s="4"/>
      <c r="H171" s="4"/>
      <c r="I171" s="4"/>
      <c r="J171" s="4"/>
      <c r="K171" s="4"/>
      <c r="L171" s="4"/>
    </row>
    <row r="172" spans="2:12">
      <c r="B172" s="72">
        <v>43014</v>
      </c>
      <c r="C172" s="71">
        <v>162.89519999999999</v>
      </c>
      <c r="D172" s="71"/>
      <c r="E172" s="72">
        <v>43014</v>
      </c>
      <c r="F172" s="71">
        <v>14.442299999999999</v>
      </c>
      <c r="G172" s="4"/>
      <c r="H172" s="4"/>
      <c r="I172" s="4"/>
      <c r="J172" s="4"/>
      <c r="K172" s="4"/>
      <c r="L172" s="4"/>
    </row>
    <row r="173" spans="2:12">
      <c r="B173" s="72">
        <v>43013</v>
      </c>
      <c r="C173" s="71">
        <v>161.23650000000001</v>
      </c>
      <c r="D173" s="71"/>
      <c r="E173" s="72">
        <v>43013</v>
      </c>
      <c r="F173" s="71">
        <v>14.4122</v>
      </c>
      <c r="G173" s="4"/>
      <c r="H173" s="4"/>
      <c r="I173" s="4"/>
      <c r="J173" s="4"/>
      <c r="K173" s="4"/>
      <c r="L173" s="4"/>
    </row>
    <row r="174" spans="2:12">
      <c r="B174" s="72">
        <v>43012</v>
      </c>
      <c r="C174" s="71">
        <v>161.24619999999999</v>
      </c>
      <c r="D174" s="71"/>
      <c r="E174" s="72">
        <v>43012</v>
      </c>
      <c r="F174" s="71">
        <v>14.414300000000001</v>
      </c>
      <c r="G174" s="4"/>
      <c r="H174" s="4"/>
      <c r="I174" s="4"/>
      <c r="J174" s="4"/>
      <c r="K174" s="4"/>
      <c r="L174" s="4"/>
    </row>
    <row r="175" spans="2:12">
      <c r="B175" s="72">
        <v>43011</v>
      </c>
      <c r="C175" s="71">
        <v>161.01150000000001</v>
      </c>
      <c r="D175" s="71"/>
      <c r="E175" s="72">
        <v>43011</v>
      </c>
      <c r="F175" s="71">
        <v>14.3728</v>
      </c>
      <c r="G175" s="4"/>
      <c r="H175" s="4"/>
      <c r="I175" s="4"/>
      <c r="J175" s="4"/>
      <c r="K175" s="4"/>
      <c r="L175" s="4"/>
    </row>
    <row r="176" spans="2:12">
      <c r="B176" s="72">
        <v>43010</v>
      </c>
      <c r="C176" s="71">
        <v>156.80539999999999</v>
      </c>
      <c r="D176" s="71"/>
      <c r="E176" s="72">
        <v>43010</v>
      </c>
      <c r="F176" s="71">
        <v>14.426299999999999</v>
      </c>
      <c r="G176" s="4"/>
      <c r="H176" s="4"/>
      <c r="I176" s="4"/>
      <c r="J176" s="4"/>
      <c r="K176" s="4"/>
      <c r="L176" s="4"/>
    </row>
    <row r="177" spans="2:12">
      <c r="B177" s="72">
        <v>43009</v>
      </c>
      <c r="C177" s="71">
        <v>156.53299999999999</v>
      </c>
      <c r="D177" s="71"/>
      <c r="E177" s="72">
        <v>43009</v>
      </c>
      <c r="F177" s="71">
        <v>14.4276</v>
      </c>
      <c r="G177" s="4"/>
      <c r="H177" s="4"/>
      <c r="I177" s="4"/>
      <c r="J177" s="4"/>
      <c r="K177" s="4"/>
      <c r="L177" s="4"/>
    </row>
    <row r="178" spans="2:12">
      <c r="B178" s="72">
        <v>43008</v>
      </c>
      <c r="C178" s="71">
        <v>156.53299999999999</v>
      </c>
      <c r="D178" s="71"/>
      <c r="E178" s="72">
        <v>43008</v>
      </c>
      <c r="F178" s="71">
        <v>14.4276</v>
      </c>
      <c r="G178" s="4"/>
      <c r="H178" s="4"/>
      <c r="I178" s="4"/>
      <c r="J178" s="4"/>
      <c r="K178" s="4"/>
      <c r="L178" s="4"/>
    </row>
    <row r="179" spans="2:12">
      <c r="B179" s="72">
        <v>43007</v>
      </c>
      <c r="C179" s="71">
        <v>156.53299999999999</v>
      </c>
      <c r="D179" s="71"/>
      <c r="E179" s="72">
        <v>43007</v>
      </c>
      <c r="F179" s="71">
        <v>14.4276</v>
      </c>
      <c r="G179" s="4"/>
      <c r="H179" s="4"/>
      <c r="I179" s="4"/>
      <c r="J179" s="4"/>
      <c r="K179" s="4"/>
      <c r="L179" s="4"/>
    </row>
    <row r="180" spans="2:12">
      <c r="B180" s="72">
        <v>43006</v>
      </c>
      <c r="C180" s="71">
        <v>155.08680000000001</v>
      </c>
      <c r="D180" s="71"/>
      <c r="E180" s="72">
        <v>43006</v>
      </c>
      <c r="F180" s="71">
        <v>14.420199999999999</v>
      </c>
      <c r="G180" s="4"/>
      <c r="H180" s="4"/>
      <c r="I180" s="4"/>
      <c r="J180" s="4"/>
      <c r="K180" s="4"/>
      <c r="L180" s="4"/>
    </row>
    <row r="181" spans="2:12">
      <c r="B181" s="72">
        <v>43005</v>
      </c>
      <c r="C181" s="71">
        <v>156.15610000000001</v>
      </c>
      <c r="D181" s="71"/>
      <c r="E181" s="72">
        <v>43005</v>
      </c>
      <c r="F181" s="71">
        <v>14.436999999999999</v>
      </c>
      <c r="G181" s="4"/>
      <c r="H181" s="4"/>
      <c r="I181" s="4"/>
      <c r="J181" s="4"/>
      <c r="K181" s="4"/>
      <c r="L181" s="4"/>
    </row>
    <row r="182" spans="2:12">
      <c r="B182" s="72">
        <v>43004</v>
      </c>
      <c r="C182" s="71">
        <v>153.92619999999999</v>
      </c>
      <c r="D182" s="71"/>
      <c r="E182" s="72">
        <v>43004</v>
      </c>
      <c r="F182" s="71">
        <v>14.334</v>
      </c>
      <c r="G182" s="4"/>
      <c r="H182" s="4"/>
      <c r="I182" s="4"/>
      <c r="J182" s="4"/>
      <c r="K182" s="4"/>
      <c r="L182" s="4"/>
    </row>
    <row r="183" spans="2:12">
      <c r="B183" s="72">
        <v>43003</v>
      </c>
      <c r="C183" s="71">
        <v>154.4477</v>
      </c>
      <c r="D183" s="71"/>
      <c r="E183" s="72">
        <v>43003</v>
      </c>
      <c r="F183" s="71">
        <v>14.395899999999999</v>
      </c>
      <c r="G183" s="4"/>
      <c r="H183" s="4"/>
      <c r="I183" s="4"/>
      <c r="J183" s="4"/>
      <c r="K183" s="4"/>
      <c r="L183" s="4"/>
    </row>
    <row r="184" spans="2:12">
      <c r="B184" s="72">
        <v>43002</v>
      </c>
      <c r="C184" s="71">
        <v>158.4342</v>
      </c>
      <c r="D184" s="71"/>
      <c r="E184" s="72">
        <v>43002</v>
      </c>
      <c r="F184" s="71">
        <v>14.420999999999999</v>
      </c>
      <c r="G184" s="4"/>
      <c r="H184" s="4"/>
      <c r="I184" s="4"/>
      <c r="J184" s="4"/>
      <c r="K184" s="4"/>
      <c r="L184" s="4"/>
    </row>
    <row r="185" spans="2:12">
      <c r="B185" s="72">
        <v>43001</v>
      </c>
      <c r="C185" s="71">
        <v>158.4342</v>
      </c>
      <c r="D185" s="71"/>
      <c r="E185" s="72">
        <v>43001</v>
      </c>
      <c r="F185" s="71">
        <v>14.420999999999999</v>
      </c>
      <c r="G185" s="4"/>
      <c r="H185" s="4"/>
      <c r="I185" s="4"/>
      <c r="J185" s="4"/>
      <c r="K185" s="4"/>
      <c r="L185" s="4"/>
    </row>
    <row r="186" spans="2:12">
      <c r="B186" s="72">
        <v>43000</v>
      </c>
      <c r="C186" s="71">
        <v>158.4342</v>
      </c>
      <c r="D186" s="71"/>
      <c r="E186" s="72">
        <v>43000</v>
      </c>
      <c r="F186" s="71">
        <v>14.420999999999999</v>
      </c>
      <c r="G186" s="4"/>
      <c r="H186" s="4"/>
      <c r="I186" s="4"/>
      <c r="J186" s="4"/>
      <c r="K186" s="4"/>
      <c r="L186" s="4"/>
    </row>
    <row r="187" spans="2:12">
      <c r="B187" s="72">
        <v>42999</v>
      </c>
      <c r="C187" s="71">
        <v>159.5181</v>
      </c>
      <c r="D187" s="71"/>
      <c r="E187" s="72">
        <v>42999</v>
      </c>
      <c r="F187" s="71">
        <v>14.416499999999999</v>
      </c>
      <c r="G187" s="4"/>
      <c r="H187" s="4"/>
      <c r="I187" s="4"/>
      <c r="J187" s="4"/>
      <c r="K187" s="4"/>
      <c r="L187" s="4"/>
    </row>
    <row r="188" spans="2:12">
      <c r="B188" s="72">
        <v>42998</v>
      </c>
      <c r="C188" s="71">
        <v>159.49180000000001</v>
      </c>
      <c r="D188" s="71"/>
      <c r="E188" s="72">
        <v>42998</v>
      </c>
      <c r="F188" s="71">
        <v>14.1907</v>
      </c>
      <c r="G188" s="4"/>
      <c r="H188" s="4"/>
      <c r="I188" s="4"/>
      <c r="J188" s="4"/>
      <c r="K188" s="4"/>
      <c r="L188" s="4"/>
    </row>
    <row r="189" spans="2:12"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</row>
    <row r="190" spans="2:12"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</row>
    <row r="191" spans="2:12"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</row>
    <row r="192" spans="2:12"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</row>
    <row r="193" spans="2:12"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</row>
    <row r="194" spans="2:12"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</row>
    <row r="195" spans="2:12"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</row>
    <row r="196" spans="2:12"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</row>
    <row r="197" spans="2:12"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</row>
    <row r="198" spans="2:12"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</row>
    <row r="199" spans="2:12"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</row>
    <row r="200" spans="2:12"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</row>
    <row r="201" spans="2:12"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</row>
    <row r="202" spans="2:12"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</row>
    <row r="203" spans="2:12"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</row>
    <row r="204" spans="2:12"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</row>
    <row r="205" spans="2:12"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</row>
    <row r="206" spans="2:12"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</row>
    <row r="207" spans="2:12"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</row>
    <row r="208" spans="2:12"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</row>
    <row r="209" spans="2:12"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</row>
    <row r="210" spans="2:12"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</row>
    <row r="211" spans="2:12"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</row>
    <row r="212" spans="2:12"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</row>
    <row r="213" spans="2:12"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</row>
    <row r="214" spans="2:12"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</row>
    <row r="215" spans="2:12"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</row>
    <row r="216" spans="2:12"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</row>
    <row r="217" spans="2:12"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</row>
    <row r="218" spans="2:12"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</row>
    <row r="219" spans="2:12"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</row>
    <row r="220" spans="2:12"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</row>
    <row r="221" spans="2:12"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</row>
    <row r="222" spans="2:12"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</row>
    <row r="223" spans="2:12"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</row>
    <row r="224" spans="2:12"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</row>
    <row r="225" spans="2:12"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</row>
    <row r="226" spans="2:12"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</row>
    <row r="227" spans="2:12"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</row>
    <row r="228" spans="2:12"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</row>
    <row r="229" spans="2:12"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</row>
    <row r="230" spans="2:12"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</row>
    <row r="231" spans="2:12"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</row>
    <row r="232" spans="2:12"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</row>
    <row r="233" spans="2:12"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</row>
    <row r="234" spans="2:12"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</row>
    <row r="235" spans="2:12"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</row>
    <row r="236" spans="2:12"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</row>
    <row r="237" spans="2:12"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</row>
    <row r="238" spans="2:12"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</row>
    <row r="239" spans="2:12"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</row>
    <row r="240" spans="2:12"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</row>
    <row r="241" spans="2:12"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</row>
    <row r="242" spans="2:12"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</row>
    <row r="243" spans="2:12"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</row>
    <row r="244" spans="2:12"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</row>
    <row r="245" spans="2:12"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</row>
    <row r="246" spans="2:12"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</row>
    <row r="247" spans="2:12"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</row>
    <row r="248" spans="2:12"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</row>
    <row r="249" spans="2:12"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</row>
    <row r="250" spans="2:12"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</row>
    <row r="251" spans="2:12"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</row>
    <row r="252" spans="2:12"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</row>
    <row r="253" spans="2:12"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</row>
    <row r="254" spans="2:12"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</row>
    <row r="255" spans="2:12"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</row>
    <row r="256" spans="2:12"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</row>
    <row r="257" spans="2:12"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</row>
    <row r="258" spans="2:12"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</row>
    <row r="259" spans="2:12"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</row>
    <row r="260" spans="2:12"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</row>
    <row r="261" spans="2:12"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</row>
    <row r="262" spans="2:12"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</row>
    <row r="263" spans="2:12"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</row>
    <row r="264" spans="2:12"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</row>
    <row r="265" spans="2:12"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</row>
    <row r="266" spans="2:12"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</row>
    <row r="267" spans="2:12"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</row>
    <row r="268" spans="2:12"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</row>
    <row r="269" spans="2:12"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</row>
    <row r="270" spans="2:12"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</row>
    <row r="271" spans="2:12"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</row>
    <row r="272" spans="2:12"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</row>
    <row r="273" spans="2:12"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</row>
    <row r="274" spans="2:12"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</row>
    <row r="275" spans="2:12"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</row>
    <row r="276" spans="2:12"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</row>
    <row r="277" spans="2:12"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</row>
    <row r="278" spans="2:12"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</row>
    <row r="279" spans="2:12"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</row>
    <row r="280" spans="2:12"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</row>
    <row r="281" spans="2:12"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</row>
    <row r="282" spans="2:12"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</row>
    <row r="283" spans="2:12"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</row>
    <row r="284" spans="2:12"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</row>
    <row r="285" spans="2:12"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</row>
    <row r="286" spans="2:12"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</row>
    <row r="287" spans="2:12"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</row>
    <row r="288" spans="2:12"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</row>
    <row r="289" spans="2:12"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</row>
    <row r="290" spans="2:12"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</row>
    <row r="291" spans="2:12"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</row>
    <row r="292" spans="2:12"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</row>
    <row r="293" spans="2:12"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</row>
    <row r="294" spans="2:12"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</row>
    <row r="295" spans="2:12"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</row>
    <row r="296" spans="2:12"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</row>
    <row r="297" spans="2:12"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</row>
    <row r="298" spans="2:12"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</row>
    <row r="299" spans="2:12"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</row>
    <row r="300" spans="2:12"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</row>
    <row r="301" spans="2:12"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</row>
    <row r="302" spans="2:12"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</row>
    <row r="303" spans="2:12"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</row>
    <row r="304" spans="2:12"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</row>
    <row r="305" spans="2:12"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</row>
    <row r="306" spans="2:12"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</row>
    <row r="307" spans="2:12"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</row>
    <row r="308" spans="2:12"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</row>
    <row r="309" spans="2:12"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</row>
    <row r="310" spans="2:12"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</row>
    <row r="311" spans="2:12"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</row>
    <row r="312" spans="2:12"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</row>
    <row r="313" spans="2:12"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</row>
    <row r="314" spans="2:12"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</row>
    <row r="315" spans="2:12"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</row>
    <row r="316" spans="2:12"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</row>
    <row r="317" spans="2:12"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</row>
    <row r="318" spans="2:12"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</row>
    <row r="319" spans="2:12"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</row>
    <row r="320" spans="2:12"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</row>
    <row r="321" spans="2:12"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</row>
    <row r="322" spans="2:12"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</row>
    <row r="323" spans="2:12"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</row>
    <row r="324" spans="2:12"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</row>
    <row r="325" spans="2:12"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</row>
    <row r="326" spans="2:12"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</row>
    <row r="327" spans="2:12"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</row>
    <row r="328" spans="2:12"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</row>
    <row r="329" spans="2:12"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</row>
    <row r="330" spans="2:12"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</row>
    <row r="331" spans="2:12"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</row>
    <row r="332" spans="2:12"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</row>
    <row r="333" spans="2:12"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</row>
    <row r="334" spans="2:12"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</row>
    <row r="335" spans="2:12"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</row>
    <row r="336" spans="2:12"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</row>
    <row r="337" spans="2:12"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</row>
    <row r="338" spans="2:12"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</row>
    <row r="339" spans="2:12"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</row>
    <row r="340" spans="2:12"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</row>
    <row r="341" spans="2:12"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</row>
    <row r="342" spans="2:12"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</row>
    <row r="343" spans="2:12"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</row>
    <row r="344" spans="2:12"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</row>
    <row r="345" spans="2:12"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</row>
    <row r="346" spans="2:12"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</row>
    <row r="347" spans="2:12"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</row>
    <row r="348" spans="2:12"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</row>
    <row r="349" spans="2:12"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</row>
    <row r="350" spans="2:12"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</row>
    <row r="351" spans="2:12"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</row>
    <row r="352" spans="2:12"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</row>
    <row r="353" spans="2:12"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</row>
    <row r="354" spans="2:12"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</row>
    <row r="355" spans="2:12"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</row>
    <row r="356" spans="2:12"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</row>
    <row r="357" spans="2:12"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</row>
    <row r="358" spans="2:12"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</row>
    <row r="359" spans="2:12"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</row>
    <row r="360" spans="2:12"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</row>
    <row r="361" spans="2:12"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</row>
    <row r="362" spans="2:12"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</row>
    <row r="363" spans="2:12"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</row>
    <row r="364" spans="2:12"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</row>
    <row r="365" spans="2:12"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</row>
    <row r="366" spans="2:12"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</row>
    <row r="367" spans="2:12"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</row>
    <row r="368" spans="2:12"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</row>
    <row r="369" spans="2:12"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</row>
    <row r="370" spans="2:12"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</row>
    <row r="371" spans="2:12"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</row>
    <row r="372" spans="2:12"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</row>
    <row r="373" spans="2:12"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</row>
    <row r="374" spans="2:12"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</row>
    <row r="375" spans="2:12"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</row>
    <row r="376" spans="2:12"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</row>
    <row r="377" spans="2:12"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</row>
    <row r="378" spans="2:12"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</row>
    <row r="379" spans="2:12"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</row>
    <row r="380" spans="2:12"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</row>
    <row r="381" spans="2:12"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</row>
    <row r="382" spans="2:12"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</row>
    <row r="383" spans="2:12"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</row>
    <row r="384" spans="2:12"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</row>
    <row r="385" spans="2:12"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</row>
    <row r="386" spans="2:12"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</row>
    <row r="387" spans="2:12"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</row>
    <row r="388" spans="2:12"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</row>
    <row r="389" spans="2:12"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</row>
    <row r="390" spans="2:12"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</row>
    <row r="391" spans="2:12"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</row>
    <row r="392" spans="2:12"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</row>
    <row r="393" spans="2:12"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</row>
    <row r="394" spans="2:12"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</row>
    <row r="395" spans="2:12"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</row>
    <row r="396" spans="2:12"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</row>
    <row r="397" spans="2:12"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</row>
    <row r="398" spans="2:12"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</row>
    <row r="399" spans="2:12"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</row>
    <row r="400" spans="2:12"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</row>
    <row r="401" spans="2:12"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</row>
    <row r="402" spans="2:12"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</row>
    <row r="403" spans="2:12"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</row>
    <row r="404" spans="2:12"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</row>
    <row r="405" spans="2:12"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</row>
    <row r="406" spans="2:12"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</row>
    <row r="407" spans="2:12"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</row>
    <row r="408" spans="2:12"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</row>
    <row r="409" spans="2:12"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</row>
    <row r="410" spans="2:12"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</row>
    <row r="411" spans="2:12"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</row>
    <row r="412" spans="2:12"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</row>
    <row r="413" spans="2:12"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</row>
    <row r="414" spans="2:12"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</row>
    <row r="415" spans="2:12"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</row>
    <row r="416" spans="2:12"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</row>
    <row r="417" spans="2:12"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</row>
    <row r="418" spans="2:12"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</row>
    <row r="419" spans="2:12"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</row>
    <row r="420" spans="2:12"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</row>
    <row r="421" spans="2:12"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</row>
    <row r="422" spans="2:12"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</row>
    <row r="423" spans="2:12"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</row>
    <row r="424" spans="2:12"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</row>
    <row r="425" spans="2:12"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</row>
    <row r="426" spans="2:12"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</row>
    <row r="427" spans="2:12"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</row>
    <row r="428" spans="2:12"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</row>
    <row r="429" spans="2:12"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</row>
    <row r="430" spans="2:12"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</row>
    <row r="431" spans="2:12"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</row>
    <row r="432" spans="2:12"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</row>
    <row r="433" spans="2:12"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</row>
    <row r="434" spans="2:12"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</row>
    <row r="435" spans="2:12"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</row>
    <row r="436" spans="2:12"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</row>
    <row r="437" spans="2:12"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</row>
    <row r="438" spans="2:12"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</row>
    <row r="439" spans="2:12"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</row>
    <row r="440" spans="2:12"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</row>
    <row r="441" spans="2:12"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</row>
    <row r="442" spans="2:12"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</row>
    <row r="443" spans="2:12"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</row>
    <row r="444" spans="2:12"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</row>
    <row r="445" spans="2:12"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</row>
    <row r="446" spans="2:12"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</row>
    <row r="447" spans="2:12"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</row>
    <row r="448" spans="2:12"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</row>
    <row r="449" spans="2:12"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</row>
    <row r="450" spans="2:12"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</row>
    <row r="451" spans="2:12"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</row>
    <row r="452" spans="2:12"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</row>
    <row r="453" spans="2:12"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</row>
    <row r="454" spans="2:12"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</row>
    <row r="455" spans="2:12"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</row>
    <row r="456" spans="2:12"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</row>
    <row r="457" spans="2:12"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</row>
    <row r="458" spans="2:12"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</row>
    <row r="459" spans="2:12"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</row>
    <row r="460" spans="2:12"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</row>
    <row r="461" spans="2:12"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</row>
    <row r="462" spans="2:12"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</row>
    <row r="463" spans="2:12"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</row>
    <row r="464" spans="2:12"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</row>
    <row r="465" spans="2:12"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</row>
    <row r="466" spans="2:12"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</row>
    <row r="467" spans="2:12"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</row>
    <row r="468" spans="2:12"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</row>
    <row r="469" spans="2:12"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</row>
    <row r="470" spans="2:12"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</row>
    <row r="471" spans="2:12"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</row>
    <row r="472" spans="2:12"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</row>
    <row r="473" spans="2:12"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</row>
    <row r="474" spans="2:12"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</row>
    <row r="475" spans="2:12"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</row>
    <row r="476" spans="2:12"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</row>
    <row r="477" spans="2:12"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</row>
    <row r="478" spans="2:12"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</row>
    <row r="479" spans="2:12"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</row>
    <row r="480" spans="2:12"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</row>
    <row r="481" spans="2:12"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</row>
    <row r="482" spans="2:12"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</row>
    <row r="483" spans="2:12"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</row>
    <row r="484" spans="2:12"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</row>
    <row r="485" spans="2:12"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</row>
    <row r="486" spans="2:12"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</row>
    <row r="487" spans="2:12"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</row>
    <row r="488" spans="2:12"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</row>
    <row r="489" spans="2:12"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</row>
    <row r="490" spans="2:12"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</row>
    <row r="491" spans="2:12"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</row>
    <row r="492" spans="2:12"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</row>
    <row r="493" spans="2:12"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</row>
    <row r="494" spans="2:12"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</row>
    <row r="495" spans="2:12"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</row>
    <row r="496" spans="2:12"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</row>
    <row r="497" spans="2:12"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</row>
    <row r="498" spans="2:12"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</row>
    <row r="499" spans="2:12"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</row>
    <row r="500" spans="2:12"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</row>
    <row r="501" spans="2:12"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</row>
    <row r="502" spans="2:12"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</row>
    <row r="503" spans="2:12"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</row>
    <row r="504" spans="2:12"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</row>
    <row r="505" spans="2:12"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</row>
  </sheetData>
  <phoneticPr fontId="3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BS187"/>
  <sheetViews>
    <sheetView showGridLines="0" workbookViewId="0">
      <selection activeCell="C4" sqref="C4"/>
    </sheetView>
  </sheetViews>
  <sheetFormatPr defaultRowHeight="10.5"/>
  <cols>
    <col min="2" max="2" width="14.83203125" customWidth="1"/>
    <col min="3" max="3" width="9.5" bestFit="1" customWidth="1"/>
  </cols>
  <sheetData>
    <row r="1" spans="1:71">
      <c r="C1" s="8">
        <f ca="1">MATCH(C4,ETL_Price!$C$4:$P$4,0)</f>
        <v>1</v>
      </c>
    </row>
    <row r="2" spans="1:71">
      <c r="C2" s="7" t="s">
        <v>24</v>
      </c>
      <c r="E2" s="7" t="s">
        <v>27</v>
      </c>
      <c r="F2" t="s">
        <v>33</v>
      </c>
      <c r="W2" t="s">
        <v>34</v>
      </c>
      <c r="AU2" t="s">
        <v>89</v>
      </c>
      <c r="BG2" t="s">
        <v>90</v>
      </c>
      <c r="BJ2" t="s">
        <v>50</v>
      </c>
    </row>
    <row r="3" spans="1:71">
      <c r="C3" t="str">
        <f>Main!AB15</f>
        <v>Cayman</v>
      </c>
    </row>
    <row r="4" spans="1:71" ht="109.5">
      <c r="B4" s="11"/>
      <c r="C4" s="2" t="str">
        <f ca="1">HLOOKUP(C3,ETL_Price!$C$3:$F$4,2,0)</f>
        <v>.FCGCOMF-A E Index</v>
      </c>
      <c r="D4" s="2"/>
      <c r="E4" s="2" t="str">
        <f>ETL_Price!K4</f>
        <v>SPX Index</v>
      </c>
      <c r="F4" s="2" t="str">
        <f>ETL_Price!L4</f>
        <v>SX5E Index</v>
      </c>
      <c r="G4" s="2" t="str">
        <f>ETL_Price!M4</f>
        <v>IBOV Index</v>
      </c>
      <c r="H4" s="2" t="str">
        <f>ETL_Price!N4</f>
        <v>NKY Index</v>
      </c>
      <c r="I4" s="2" t="str">
        <f>ETL_Price!O4</f>
        <v>HSI Index</v>
      </c>
      <c r="J4" s="2" t="str">
        <f>ETL_Price!P4</f>
        <v>HSCEI Index</v>
      </c>
      <c r="K4" s="2" t="str">
        <f>ETL_Price!Q4</f>
        <v>M2WOMOM Index</v>
      </c>
      <c r="L4" s="2" t="str">
        <f>ETL_Price!R4</f>
        <v>MXWO000G Index</v>
      </c>
      <c r="M4" s="2" t="str">
        <f>ETL_Price!S4</f>
        <v>MXWO0EN Index</v>
      </c>
      <c r="N4" s="2" t="str">
        <f>ETL_Price!T4</f>
        <v>MXWO0MT Index</v>
      </c>
      <c r="O4" s="2" t="str">
        <f>ETL_Price!U4</f>
        <v>MXWO0IN Index</v>
      </c>
      <c r="P4" s="2" t="str">
        <f>ETL_Price!V4</f>
        <v>MXWO0CD Index</v>
      </c>
      <c r="Q4" s="2" t="str">
        <f>ETL_Price!W4</f>
        <v>MXWO0CS Index</v>
      </c>
      <c r="R4" s="2" t="str">
        <f>ETL_Price!X4</f>
        <v>MXWO0HC Index</v>
      </c>
      <c r="S4" s="2" t="str">
        <f>ETL_Price!Y4</f>
        <v>MXWO0FN Index</v>
      </c>
      <c r="T4" s="2" t="str">
        <f>ETL_Price!Z4</f>
        <v>MXWO0IT Index</v>
      </c>
      <c r="U4" s="2" t="str">
        <f>ETL_Price!AA4</f>
        <v>MXWO0TC Index</v>
      </c>
      <c r="V4" s="2" t="str">
        <f>ETL_Price!AB4</f>
        <v>MXWO0UT Index</v>
      </c>
      <c r="W4" s="2" t="str">
        <f>ETL_Price!AC4</f>
        <v>LEGATRUU Index</v>
      </c>
      <c r="X4" s="2" t="str">
        <f>ETL_Price!AD4</f>
        <v>LGTRTRUU Index</v>
      </c>
      <c r="Y4" s="2" t="str">
        <f>ETL_Price!AE4</f>
        <v>LGDRTRUU Index</v>
      </c>
      <c r="Z4" s="2" t="str">
        <f>ETL_Price!AF4</f>
        <v>LBUSTRUU Index</v>
      </c>
      <c r="AA4" s="2" t="str">
        <f>ETL_Price!AG4</f>
        <v>LUATTRUU Index</v>
      </c>
      <c r="AB4" s="2" t="str">
        <f>ETL_Price!AH4</f>
        <v>LUACTRUU Index</v>
      </c>
      <c r="AC4" s="2" t="str">
        <f>ETL_Price!AI4</f>
        <v>LAPCTRJU Index</v>
      </c>
      <c r="AD4" s="2" t="str">
        <f>ETL_Price!AJ4</f>
        <v>LG30TRUU Index</v>
      </c>
      <c r="AE4" s="2" t="str">
        <f>ETL_Price!AK4</f>
        <v>JACICOTR Index</v>
      </c>
      <c r="AF4" s="2" t="str">
        <f>ETL_Price!AL4</f>
        <v>JACIIGTR Index</v>
      </c>
      <c r="AG4" s="2" t="str">
        <f>ETL_Price!AM4</f>
        <v>JACINGTR Index</v>
      </c>
      <c r="AH4" s="2" t="str">
        <f>ETL_Price!AN4</f>
        <v>JACIBBBT Index</v>
      </c>
      <c r="AI4" s="2" t="str">
        <f>ETL_Price!AO4</f>
        <v>JACI35TR Index</v>
      </c>
      <c r="AJ4" s="2" t="str">
        <f>ETL_Price!AP4</f>
        <v>JACI57TR Index</v>
      </c>
      <c r="AK4" s="2" t="str">
        <f>ETL_Price!AQ4</f>
        <v>JACI710T Index</v>
      </c>
      <c r="AL4" s="2" t="str">
        <f>ETL_Price!AR4</f>
        <v>JACI10TR Index</v>
      </c>
      <c r="AM4" s="2" t="str">
        <f>ETL_Price!AS4</f>
        <v>USGG10YR Index</v>
      </c>
      <c r="AN4" s="2" t="str">
        <f>ETL_Price!AT4</f>
        <v>GECU10YR Index</v>
      </c>
      <c r="AO4" s="2" t="str">
        <f>ETL_Price!AU4</f>
        <v>USGGBE05 Index</v>
      </c>
      <c r="AP4" s="2" t="str">
        <f>ETL_Price!AV4</f>
        <v>USGGBE10 Index</v>
      </c>
      <c r="AQ4" s="2" t="str">
        <f>ETL_Price!AW4</f>
        <v>FWISUS55 Index</v>
      </c>
      <c r="AR4" s="2" t="str">
        <f>ETL_Price!AX4</f>
        <v>FRGGBE10 Index</v>
      </c>
      <c r="AS4" s="2" t="str">
        <f>ETL_Price!AY4</f>
        <v>.FRDE10 Index</v>
      </c>
      <c r="AT4" s="2" t="str">
        <f>ETL_Price!AZ4</f>
        <v>USSP10 Curncy</v>
      </c>
      <c r="AU4" s="2" t="str">
        <f>ETL_Price!BA4</f>
        <v>ITRXEXE CBIL Curncy</v>
      </c>
      <c r="AV4" s="2" t="str">
        <f>ETL_Price!BB4</f>
        <v>ITRXEUE CBIL Curncy</v>
      </c>
      <c r="AW4" s="2" t="str">
        <f>ETL_Price!BC4</f>
        <v>IBOXUMAE Index</v>
      </c>
      <c r="AX4" s="2" t="str">
        <f>ETL_Price!BD4</f>
        <v>IBOXHYSE Index</v>
      </c>
      <c r="AY4" s="2" t="str">
        <f>ETL_Price!BE4</f>
        <v>IBOXUMSE Index</v>
      </c>
      <c r="AZ4" s="2" t="str">
        <f>ETL_Price!BF4</f>
        <v>JACICOBS Index</v>
      </c>
      <c r="BA4" s="2" t="str">
        <f>ETL_Price!BG4</f>
        <v>JACIIGBS Index</v>
      </c>
      <c r="BB4" s="2" t="str">
        <f>ETL_Price!BH4</f>
        <v>JACINGBS Index</v>
      </c>
      <c r="BC4" s="2" t="str">
        <f>ETL_Price!BI4</f>
        <v>VIX Index</v>
      </c>
      <c r="BD4" s="2" t="str">
        <f>ETL_Price!BJ4</f>
        <v>VXEEM Index</v>
      </c>
      <c r="BE4" s="2" t="str">
        <f>ETL_Price!BK4</f>
        <v>JPMVXYG7 Index</v>
      </c>
      <c r="BF4" s="2" t="str">
        <f>ETL_Price!BL4</f>
        <v>USDCNHV1M Curncy</v>
      </c>
      <c r="BG4" s="2" t="str">
        <f>ETL_Price!BM4</f>
        <v>GC1 Comdty</v>
      </c>
      <c r="BH4" s="2" t="str">
        <f>ETL_Price!BN4</f>
        <v>SI1 Comdty</v>
      </c>
      <c r="BI4" s="2" t="str">
        <f>ETL_Price!BO4</f>
        <v>CL1 Comdty</v>
      </c>
      <c r="BJ4" s="2" t="str">
        <f>ETL_Price!BP4</f>
        <v>CNH Curncy</v>
      </c>
      <c r="BK4" s="2" t="str">
        <f>ETL_Price!BQ4</f>
        <v>ADXY Index</v>
      </c>
      <c r="BL4" s="2" t="str">
        <f>ETL_Price!BR4</f>
        <v>EUR Curncy</v>
      </c>
      <c r="BM4" s="2" t="str">
        <f>ETL_Price!BS4</f>
        <v>GBP Curncy</v>
      </c>
      <c r="BN4" s="2" t="str">
        <f>ETL_Price!BT4</f>
        <v>JPY Curncy</v>
      </c>
      <c r="BO4" s="2" t="str">
        <f>ETL_Price!BU4</f>
        <v>RUB Curncy</v>
      </c>
      <c r="BP4" s="2" t="str">
        <f>ETL_Price!BV4</f>
        <v>ZAR Curncy</v>
      </c>
      <c r="BQ4" s="2" t="str">
        <f>ETL_Price!BW4</f>
        <v>BRL Curncy</v>
      </c>
      <c r="BR4" s="2"/>
      <c r="BS4" s="2"/>
    </row>
    <row r="5" spans="1:71">
      <c r="A5" s="8">
        <f>MATCH($B5,ETL_Price!$B$5:$B$187,0)</f>
        <v>1</v>
      </c>
      <c r="B5" s="1">
        <f>IF(ISNUMBER(Equities!$C6),Equities!B6,"")</f>
        <v>43179</v>
      </c>
      <c r="C5" s="67">
        <f ca="1">IF(ISNUMBER(OFFSET(ETL_Price!$B$4,ETL_Rtn!$A5,ETL_Rtn!$C$1)/OFFSET(ETL_Price!$B$4,ETL_Rtn!$A6,ETL_Rtn!$C$1)-1),OFFSET(ETL_Price!$B$4,ETL_Rtn!$A5,ETL_Rtn!$C$1)/OFFSET(ETL_Price!$B$4,ETL_Rtn!$A6,ETL_Rtn!$C$1)-1,"")</f>
        <v>1.7567657251818192E-2</v>
      </c>
      <c r="E5">
        <f ca="1">IF(ISNUMBER(ETL_Price!K5/ETL_Price!K6-1),ETL_Price!K5/ETL_Price!K6-1,"")</f>
        <v>1.4817982100467919E-3</v>
      </c>
      <c r="F5">
        <f ca="1">IF(ISNUMBER(ETL_Price!L5/ETL_Price!L6-1),ETL_Price!L5/ETL_Price!L6-1,"")</f>
        <v>5.0930985421777653E-3</v>
      </c>
      <c r="G5">
        <f ca="1">IF(ISNUMBER(ETL_Price!M5/ETL_Price!M6-1),ETL_Price!M5/ETL_Price!M6-1,"")</f>
        <v>2.9880926759195958E-3</v>
      </c>
      <c r="H5">
        <f ca="1">IF(ISNUMBER(ETL_Price!N5/ETL_Price!N6-1),ETL_Price!N5/ETL_Price!N6-1,"")</f>
        <v>-4.6520397190061846E-3</v>
      </c>
      <c r="I5">
        <f ca="1">IF(ISNUMBER(ETL_Price!O5/ETL_Price!O6-1),ETL_Price!O5/ETL_Price!O6-1,"")</f>
        <v>1.1477526007688255E-3</v>
      </c>
      <c r="J5">
        <f ca="1">IF(ISNUMBER(ETL_Price!P5/ETL_Price!P6-1),ETL_Price!P5/ETL_Price!P6-1,"")</f>
        <v>-4.9792819534202337E-3</v>
      </c>
      <c r="K5">
        <f ca="1">IF(ISNUMBER(ETL_Price!Q5/ETL_Price!Q6-1),ETL_Price!Q5/ETL_Price!Q6-1,"")</f>
        <v>0</v>
      </c>
      <c r="L5">
        <f ca="1">IF(ISNUMBER(ETL_Price!R5/ETL_Price!R6-1),ETL_Price!R5/ETL_Price!R6-1,"")</f>
        <v>1.5895006613109164E-3</v>
      </c>
      <c r="M5">
        <f ca="1">IF(ISNUMBER(ETL_Price!S5/ETL_Price!S6-1),ETL_Price!S5/ETL_Price!S6-1,"")</f>
        <v>6.4520614749694616E-3</v>
      </c>
      <c r="N5">
        <f ca="1">IF(ISNUMBER(ETL_Price!T5/ETL_Price!T6-1),ETL_Price!T5/ETL_Price!T6-1,"")</f>
        <v>-2.2865572561313607E-3</v>
      </c>
      <c r="O5">
        <f ca="1">IF(ISNUMBER(ETL_Price!U5/ETL_Price!U6-1),ETL_Price!U5/ETL_Price!U6-1,"")</f>
        <v>7.2883501476850299E-4</v>
      </c>
      <c r="P5">
        <f ca="1">IF(ISNUMBER(ETL_Price!V5/ETL_Price!V6-1),ETL_Price!V5/ETL_Price!V6-1,"")</f>
        <v>3.4304625070626926E-3</v>
      </c>
      <c r="Q5">
        <f ca="1">IF(ISNUMBER(ETL_Price!W5/ETL_Price!W6-1),ETL_Price!W5/ETL_Price!W6-1,"")</f>
        <v>-4.5834468791349225E-3</v>
      </c>
      <c r="R5">
        <f ca="1">IF(ISNUMBER(ETL_Price!X5/ETL_Price!X6-1),ETL_Price!X5/ETL_Price!X6-1,"")</f>
        <v>-1.3973156029218892E-3</v>
      </c>
      <c r="S5">
        <f ca="1">IF(ISNUMBER(ETL_Price!Y5/ETL_Price!Y6-1),ETL_Price!Y5/ETL_Price!Y6-1,"")</f>
        <v>2.8241477097830092E-3</v>
      </c>
      <c r="T5">
        <f ca="1">IF(ISNUMBER(ETL_Price!Z5/ETL_Price!Z6-1),ETL_Price!Z5/ETL_Price!Z6-1,"")</f>
        <v>-4.3114119368847792E-4</v>
      </c>
      <c r="U5">
        <f ca="1">IF(ISNUMBER(ETL_Price!AA5/ETL_Price!AA6-1),ETL_Price!AA5/ETL_Price!AA6-1,"")</f>
        <v>-9.695901278096053E-3</v>
      </c>
      <c r="V5">
        <f ca="1">IF(ISNUMBER(ETL_Price!AB5/ETL_Price!AB6-1),ETL_Price!AB5/ETL_Price!AB6-1,"")</f>
        <v>-3.6773719048787123E-3</v>
      </c>
      <c r="W5">
        <f ca="1">IF(ISNUMBER(ETL_Price!AC5/ETL_Price!AC6-1),ETL_Price!AC5/ETL_Price!AC6-1,"")</f>
        <v>-3.260928591931278E-3</v>
      </c>
      <c r="X5">
        <f ca="1">IF(ISNUMBER(ETL_Price!AD5/ETL_Price!AD6-1),ETL_Price!AD5/ETL_Price!AD6-1,"")</f>
        <v>-3.4749771336163304E-3</v>
      </c>
      <c r="Y5">
        <f ca="1">IF(ISNUMBER(ETL_Price!AE5/ETL_Price!AE6-1),ETL_Price!AE5/ETL_Price!AE6-1,"")</f>
        <v>-3.3508403937482223E-3</v>
      </c>
      <c r="Z5">
        <f ca="1">IF(ISNUMBER(ETL_Price!AF5/ETL_Price!AF6-1),ETL_Price!AF5/ETL_Price!AF6-1,"")</f>
        <v>-2.0190136246029944E-3</v>
      </c>
      <c r="AA5">
        <f ca="1">IF(ISNUMBER(ETL_Price!AG5/ETL_Price!AG6-1),ETL_Price!AG5/ETL_Price!AG6-1,"")</f>
        <v>-2.0239164868144366E-3</v>
      </c>
      <c r="AB5">
        <f ca="1">IF(ISNUMBER(ETL_Price!AH5/ETL_Price!AH6-1),ETL_Price!AH5/ETL_Price!AH6-1,"")</f>
        <v>-2.7758181218736633E-3</v>
      </c>
      <c r="AC5">
        <f ca="1">IF(ISNUMBER(ETL_Price!AI5/ETL_Price!AI6-1),ETL_Price!AI5/ETL_Price!AI6-1,"")</f>
        <v>1.019385743066481E-3</v>
      </c>
      <c r="AD5">
        <f ca="1">IF(ISNUMBER(ETL_Price!AJ5/ETL_Price!AJ6-1),ETL_Price!AJ5/ETL_Price!AJ6-1,"")</f>
        <v>-1.8084368188299171E-3</v>
      </c>
      <c r="AE5">
        <f ca="1">IF(ISNUMBER(ETL_Price!AK5/ETL_Price!AK6-1),ETL_Price!AK5/ETL_Price!AK6-1,"")</f>
        <v>-1.0924544534891556E-3</v>
      </c>
      <c r="AF5">
        <f ca="1">IF(ISNUMBER(ETL_Price!AL5/ETL_Price!AL6-1),ETL_Price!AL5/ETL_Price!AL6-1,"")</f>
        <v>-8.2705336195065815E-4</v>
      </c>
      <c r="AG5">
        <f ca="1">IF(ISNUMBER(ETL_Price!AM5/ETL_Price!AM6-1),ETL_Price!AM5/ETL_Price!AM6-1,"")</f>
        <v>-1.9800091654752494E-3</v>
      </c>
      <c r="AH5">
        <f ca="1">IF(ISNUMBER(ETL_Price!AN5/ETL_Price!AN6-1),ETL_Price!AN5/ETL_Price!AN6-1,"")</f>
        <v>-1.2435691884623568E-3</v>
      </c>
      <c r="AI5">
        <f ca="1">IF(ISNUMBER(ETL_Price!AO5/ETL_Price!AO6-1),ETL_Price!AO5/ETL_Price!AO6-1,"")</f>
        <v>-8.3490052877044363E-4</v>
      </c>
      <c r="AJ5">
        <f ca="1">IF(ISNUMBER(ETL_Price!AP5/ETL_Price!AP6-1),ETL_Price!AP5/ETL_Price!AP6-1,"")</f>
        <v>-1.2566697032796448E-3</v>
      </c>
      <c r="AK5">
        <f ca="1">IF(ISNUMBER(ETL_Price!AQ5/ETL_Price!AQ6-1),ETL_Price!AQ5/ETL_Price!AQ6-1,"")</f>
        <v>-1.6681135878597875E-3</v>
      </c>
      <c r="AL5">
        <f ca="1">IF(ISNUMBER(ETL_Price!AR5/ETL_Price!AR6-1),ETL_Price!AR5/ETL_Price!AR6-1,"")</f>
        <v>-2.0879155793235293E-3</v>
      </c>
      <c r="AM5">
        <f ca="1">IF(ISNUMBER(ETL_Price!AS5/ETL_Price!AS6-1),ETL_Price!AS5/ETL_Price!AS6-1,"")</f>
        <v>1.4148135177727283E-2</v>
      </c>
      <c r="AN5">
        <f ca="1">IF(ISNUMBER(ETL_Price!AT5/ETL_Price!AT6-1),ETL_Price!AT5/ETL_Price!AT6-1,"")</f>
        <v>2.8119507908611618E-2</v>
      </c>
      <c r="AO5">
        <f ca="1">IF(ISNUMBER(ETL_Price!AU5/ETL_Price!AU6-1),ETL_Price!AU5/ETL_Price!AU6-1,"")</f>
        <v>5.2163833075735688E-3</v>
      </c>
      <c r="AP5">
        <f ca="1">IF(ISNUMBER(ETL_Price!AV5/ETL_Price!AV6-1),ETL_Price!AV5/ETL_Price!AV6-1,"")</f>
        <v>5.4841968538028585E-3</v>
      </c>
      <c r="AQ5">
        <f ca="1">IF(ISNUMBER(ETL_Price!AW5/ETL_Price!AW6-1),ETL_Price!AW5/ETL_Price!AW6-1,"")</f>
        <v>6.6903616976787816E-4</v>
      </c>
      <c r="AR5">
        <f ca="1">IF(ISNUMBER(ETL_Price!AX5/ETL_Price!AX6-1),ETL_Price!AX5/ETL_Price!AX6-1,"")</f>
        <v>4.3352601156070314E-3</v>
      </c>
      <c r="AS5">
        <f ca="1">IF(ISNUMBER(ETL_Price!AY5/ETL_Price!AY6-1),ETL_Price!AY5/ETL_Price!AY6-1,"")</f>
        <v>-2.7624019199844807E-2</v>
      </c>
      <c r="AT5">
        <f ca="1">IF(ISNUMBER(ETL_Price!AZ5/ETL_Price!AZ6-1),ETL_Price!AZ5/ETL_Price!AZ6-1,"")</f>
        <v>-4.2666666666666742E-2</v>
      </c>
      <c r="AU5">
        <f ca="1">IF(ISNUMBER(ETL_Price!BA5/ETL_Price!BA6-1),ETL_Price!BA5/ETL_Price!BA6-1,"")</f>
        <v>0.11830936307601991</v>
      </c>
      <c r="AV5">
        <f ca="1">IF(ISNUMBER(ETL_Price!BB5/ETL_Price!BB6-1),ETL_Price!BB5/ETL_Price!BB6-1,"")</f>
        <v>4.6582888316195614E-3</v>
      </c>
      <c r="AW5">
        <f ca="1">IF(ISNUMBER(ETL_Price!BC5/ETL_Price!BC6-1),ETL_Price!BC5/ETL_Price!BC6-1,"")</f>
        <v>0.14518186456738835</v>
      </c>
      <c r="AX5">
        <f ca="1">IF(ISNUMBER(ETL_Price!BD5/ETL_Price!BD6-1),ETL_Price!BD5/ETL_Price!BD6-1,"")</f>
        <v>-2.8821893864796611E-3</v>
      </c>
      <c r="AY5">
        <f ca="1">IF(ISNUMBER(ETL_Price!BE5/ETL_Price!BE6-1),ETL_Price!BE5/ETL_Price!BE6-1,"")</f>
        <v>0.15138856153639857</v>
      </c>
      <c r="AZ5">
        <f ca="1">IF(ISNUMBER(ETL_Price!BF5/ETL_Price!BF6-1),ETL_Price!BF5/ETL_Price!BF6-1,"")</f>
        <v>7.693322562448035E-3</v>
      </c>
      <c r="BA5">
        <f ca="1">IF(ISNUMBER(ETL_Price!BG5/ETL_Price!BG6-1),ETL_Price!BG5/ETL_Price!BG6-1,"")</f>
        <v>7.8257056486186194E-3</v>
      </c>
      <c r="BB5">
        <f ca="1">IF(ISNUMBER(ETL_Price!BH5/ETL_Price!BH6-1),ETL_Price!BH5/ETL_Price!BH6-1,"")</f>
        <v>8.2984405289023844E-3</v>
      </c>
      <c r="BC5">
        <f ca="1">IF(ISNUMBER(ETL_Price!BI5/ETL_Price!BI6-1),ETL_Price!BI5/ETL_Price!BI6-1,"")</f>
        <v>-4.311251314405895E-2</v>
      </c>
      <c r="BD5">
        <f ca="1">IF(ISNUMBER(ETL_Price!BJ5/ETL_Price!BJ6-1),ETL_Price!BJ5/ETL_Price!BJ6-1,"")</f>
        <v>1.3864042933810383E-2</v>
      </c>
      <c r="BE5">
        <f ca="1">IF(ISNUMBER(ETL_Price!BK5/ETL_Price!BK6-1),ETL_Price!BK5/ETL_Price!BK6-1,"")</f>
        <v>-1.872659176029956E-2</v>
      </c>
      <c r="BF5">
        <f ca="1">IF(ISNUMBER(ETL_Price!BL5/ETL_Price!BL6-1),ETL_Price!BL5/ETL_Price!BL6-1,"")</f>
        <v>-2.4132730015082982E-2</v>
      </c>
      <c r="BG5">
        <f ca="1">IF(ISNUMBER(ETL_Price!BM5/ETL_Price!BM6-1),ETL_Price!BM5/ETL_Price!BM6-1,"")</f>
        <v>-4.4771589011988189E-3</v>
      </c>
      <c r="BH5">
        <f ca="1">IF(ISNUMBER(ETL_Price!BN5/ETL_Price!BN6-1),ETL_Price!BN5/ETL_Price!BN6-1,"")</f>
        <v>-7.9975392187018324E-3</v>
      </c>
      <c r="BI5">
        <f ca="1">IF(ISNUMBER(ETL_Price!BO5/ETL_Price!BO6-1),ETL_Price!BO5/ETL_Price!BO6-1,"")</f>
        <v>2.1592007734450469E-2</v>
      </c>
      <c r="BJ5">
        <f ca="1">IF(ISNUMBER(ETL_Price!BP5/ETL_Price!BP6-1),ETL_Price!BP5/ETL_Price!BP6-1,"")</f>
        <v>2.2629446765412009E-3</v>
      </c>
      <c r="BK5">
        <f ca="1">IF(ISNUMBER(ETL_Price!BQ5/ETL_Price!BQ6-1),ETL_Price!BQ5/ETL_Price!BQ6-1,"")</f>
        <v>-6.2898733039817856E-4</v>
      </c>
      <c r="BL5">
        <f ca="1">IF(ISNUMBER(ETL_Price!BR5/ETL_Price!BR6-1),ETL_Price!BR5/ETL_Price!BR6-1,"")</f>
        <v>-7.53952168625871E-3</v>
      </c>
      <c r="BM5">
        <f ca="1">IF(ISNUMBER(ETL_Price!BS5/ETL_Price!BS6-1),ETL_Price!BS5/ETL_Price!BS6-1,"")</f>
        <v>-1.8539646320594461E-3</v>
      </c>
      <c r="BN5">
        <f ca="1">IF(ISNUMBER(ETL_Price!BT5/ETL_Price!BT6-1),ETL_Price!BT5/ETL_Price!BT6-1,"")</f>
        <v>4.0527803958529951E-3</v>
      </c>
      <c r="BO5">
        <f ca="1">IF(ISNUMBER(ETL_Price!BU5/ETL_Price!BU6-1),ETL_Price!BU5/ETL_Price!BU6-1,"")</f>
        <v>-5.4997302867260123E-3</v>
      </c>
      <c r="BP5">
        <f ca="1">IF(ISNUMBER(ETL_Price!BV5/ETL_Price!BV6-1),ETL_Price!BV5/ETL_Price!BV6-1,"")</f>
        <v>-4.476767407802007E-3</v>
      </c>
      <c r="BQ5">
        <f ca="1">IF(ISNUMBER(ETL_Price!BW5/ETL_Price!BW6-1),ETL_Price!BW5/ETL_Price!BW6-1,"")</f>
        <v>7.3920846895627612E-3</v>
      </c>
    </row>
    <row r="6" spans="1:71">
      <c r="A6" s="8">
        <f>MATCH($B6,ETL_Price!$B$5:$B$187,0)</f>
        <v>2</v>
      </c>
      <c r="B6" s="12">
        <f>IF(ISNUMBER(Equities!$C7),Equities!B7,"")</f>
        <v>43178</v>
      </c>
      <c r="C6" s="67">
        <f ca="1">IF(ISNUMBER(OFFSET(ETL_Price!$B$4,ETL_Rtn!$A6,ETL_Rtn!$C$1)/OFFSET(ETL_Price!$B$4,ETL_Rtn!$A7,ETL_Rtn!$C$1)-1),OFFSET(ETL_Price!$B$4,ETL_Rtn!$A6,ETL_Rtn!$C$1)/OFFSET(ETL_Price!$B$4,ETL_Rtn!$A7,ETL_Rtn!$C$1)-1,"")</f>
        <v>-1.5461537674165138E-3</v>
      </c>
      <c r="E6">
        <f ca="1">IF(ISNUMBER(ETL_Price!K6/ETL_Price!K7-1),ETL_Price!K6/ETL_Price!K7-1,"")</f>
        <v>-1.4204163502312905E-2</v>
      </c>
      <c r="F6">
        <f ca="1">IF(ISNUMBER(ETL_Price!L6/ETL_Price!L7-1),ETL_Price!L6/ETL_Price!L7-1,"")</f>
        <v>-1.2395996974457479E-2</v>
      </c>
      <c r="G6">
        <f ca="1">IF(ISNUMBER(ETL_Price!M6/ETL_Price!M7-1),ETL_Price!M6/ETL_Price!M7-1,"")</f>
        <v>-1.1467314936371431E-2</v>
      </c>
      <c r="H6">
        <f ca="1">IF(ISNUMBER(ETL_Price!N6/ETL_Price!N7-1),ETL_Price!N6/ETL_Price!N7-1,"")</f>
        <v>-9.0240541489380321E-3</v>
      </c>
      <c r="I6">
        <f ca="1">IF(ISNUMBER(ETL_Price!O6/ETL_Price!O7-1),ETL_Price!O6/ETL_Price!O7-1,"")</f>
        <v>3.7426230803960792E-4</v>
      </c>
      <c r="J6">
        <f ca="1">IF(ISNUMBER(ETL_Price!P6/ETL_Price!P7-1),ETL_Price!P6/ETL_Price!P7-1,"")</f>
        <v>-9.9502330532386107E-4</v>
      </c>
      <c r="K6">
        <f ca="1">IF(ISNUMBER(ETL_Price!Q6/ETL_Price!Q7-1),ETL_Price!Q6/ETL_Price!Q7-1,"")</f>
        <v>-1.304146495474634E-2</v>
      </c>
      <c r="L6">
        <f ca="1">IF(ISNUMBER(ETL_Price!R6/ETL_Price!R7-1),ETL_Price!R6/ETL_Price!R7-1,"")</f>
        <v>-1.1418483743307339E-2</v>
      </c>
      <c r="M6">
        <f ca="1">IF(ISNUMBER(ETL_Price!S6/ETL_Price!S7-1),ETL_Price!S6/ETL_Price!S7-1,"")</f>
        <v>-1.6418161697683176E-2</v>
      </c>
      <c r="N6">
        <f ca="1">IF(ISNUMBER(ETL_Price!T6/ETL_Price!T7-1),ETL_Price!T6/ETL_Price!T7-1,"")</f>
        <v>-1.2491805666836608E-2</v>
      </c>
      <c r="O6">
        <f ca="1">IF(ISNUMBER(ETL_Price!U6/ETL_Price!U7-1),ETL_Price!U6/ETL_Price!U7-1,"")</f>
        <v>-6.8574040915845291E-3</v>
      </c>
      <c r="P6">
        <f ca="1">IF(ISNUMBER(ETL_Price!V6/ETL_Price!V7-1),ETL_Price!V6/ETL_Price!V7-1,"")</f>
        <v>-9.8305626598466089E-3</v>
      </c>
      <c r="Q6">
        <f ca="1">IF(ISNUMBER(ETL_Price!W6/ETL_Price!W7-1),ETL_Price!W6/ETL_Price!W7-1,"")</f>
        <v>-7.4164582481114349E-3</v>
      </c>
      <c r="R6">
        <f ca="1">IF(ISNUMBER(ETL_Price!X6/ETL_Price!X7-1),ETL_Price!X6/ETL_Price!X7-1,"")</f>
        <v>-1.2883483077928859E-2</v>
      </c>
      <c r="S6">
        <f ca="1">IF(ISNUMBER(ETL_Price!Y6/ETL_Price!Y7-1),ETL_Price!Y6/ETL_Price!Y7-1,"")</f>
        <v>-6.9032820772377823E-3</v>
      </c>
      <c r="T6">
        <f ca="1">IF(ISNUMBER(ETL_Price!Z6/ETL_Price!Z7-1),ETL_Price!Z6/ETL_Price!Z7-1,"")</f>
        <v>-1.9725657635422222E-2</v>
      </c>
      <c r="U6">
        <f ca="1">IF(ISNUMBER(ETL_Price!AA6/ETL_Price!AA7-1),ETL_Price!AA6/ETL_Price!AA7-1,"")</f>
        <v>-5.9871495327104007E-3</v>
      </c>
      <c r="V6">
        <f ca="1">IF(ISNUMBER(ETL_Price!AB6/ETL_Price!AB7-1),ETL_Price!AB6/ETL_Price!AB7-1,"")</f>
        <v>-6.7370129870130135E-3</v>
      </c>
      <c r="W6">
        <f ca="1">IF(ISNUMBER(ETL_Price!AC6/ETL_Price!AC7-1),ETL_Price!AC6/ETL_Price!AC7-1,"")</f>
        <v>2.0965415656548636E-3</v>
      </c>
      <c r="X6">
        <f ca="1">IF(ISNUMBER(ETL_Price!AD6/ETL_Price!AD7-1),ETL_Price!AD6/ETL_Price!AD7-1,"")</f>
        <v>2.7891658784888751E-3</v>
      </c>
      <c r="Y6">
        <f ca="1">IF(ISNUMBER(ETL_Price!AE6/ETL_Price!AE7-1),ETL_Price!AE6/ETL_Price!AE7-1,"")</f>
        <v>1.2014445576287169E-3</v>
      </c>
      <c r="Z6">
        <f ca="1">IF(ISNUMBER(ETL_Price!AF6/ETL_Price!AF7-1),ETL_Price!AF6/ETL_Price!AF7-1,"")</f>
        <v>2.6428642664799717E-4</v>
      </c>
      <c r="AA6">
        <f ca="1">IF(ISNUMBER(ETL_Price!AG6/ETL_Price!AG7-1),ETL_Price!AG6/ETL_Price!AG7-1,"")</f>
        <v>3.0576506124568859E-4</v>
      </c>
      <c r="AB6">
        <f ca="1">IF(ISNUMBER(ETL_Price!AH6/ETL_Price!AH7-1),ETL_Price!AH6/ETL_Price!AH7-1,"")</f>
        <v>1.2409411297520379E-4</v>
      </c>
      <c r="AC6">
        <f ca="1">IF(ISNUMBER(ETL_Price!AI6/ETL_Price!AI7-1),ETL_Price!AI6/ETL_Price!AI7-1,"")</f>
        <v>-9.5283978373750244E-4</v>
      </c>
      <c r="AD6">
        <f ca="1">IF(ISNUMBER(ETL_Price!AJ6/ETL_Price!AJ7-1),ETL_Price!AJ6/ETL_Price!AJ7-1,"")</f>
        <v>-6.6971136588211966E-4</v>
      </c>
      <c r="AE6">
        <f ca="1">IF(ISNUMBER(ETL_Price!AK6/ETL_Price!AK7-1),ETL_Price!AK6/ETL_Price!AK7-1,"")</f>
        <v>-1.8741223898174342E-3</v>
      </c>
      <c r="AF6">
        <f ca="1">IF(ISNUMBER(ETL_Price!AL6/ETL_Price!AL7-1),ETL_Price!AL6/ETL_Price!AL7-1,"")</f>
        <v>-2.1538750391818517E-3</v>
      </c>
      <c r="AG6">
        <f ca="1">IF(ISNUMBER(ETL_Price!AM6/ETL_Price!AM7-1),ETL_Price!AM6/ETL_Price!AM7-1,"")</f>
        <v>-9.3880695151526972E-4</v>
      </c>
      <c r="AH6">
        <f ca="1">IF(ISNUMBER(ETL_Price!AN6/ETL_Price!AN7-1),ETL_Price!AN6/ETL_Price!AN7-1,"")</f>
        <v>-2.0213896330735226E-3</v>
      </c>
      <c r="AI6">
        <f ca="1">IF(ISNUMBER(ETL_Price!AO6/ETL_Price!AO7-1),ETL_Price!AO6/ETL_Price!AO7-1,"")</f>
        <v>-1.3361367268661661E-3</v>
      </c>
      <c r="AJ6">
        <f ca="1">IF(ISNUMBER(ETL_Price!AP6/ETL_Price!AP7-1),ETL_Price!AP6/ETL_Price!AP7-1,"")</f>
        <v>-2.041020636585511E-3</v>
      </c>
      <c r="AK6">
        <f ca="1">IF(ISNUMBER(ETL_Price!AQ6/ETL_Price!AQ7-1),ETL_Price!AQ6/ETL_Price!AQ7-1,"")</f>
        <v>-4.0263238014941471E-3</v>
      </c>
      <c r="AL6">
        <f ca="1">IF(ISNUMBER(ETL_Price!AR6/ETL_Price!AR7-1),ETL_Price!AR6/ETL_Price!AR7-1,"")</f>
        <v>-3.5680545792192708E-3</v>
      </c>
      <c r="AM6">
        <f ca="1">IF(ISNUMBER(ETL_Price!AS6/ETL_Price!AS7-1),ETL_Price!AS6/ETL_Price!AS7-1,"")</f>
        <v>3.8671119704694057E-3</v>
      </c>
      <c r="AN6">
        <f ca="1">IF(ISNUMBER(ETL_Price!AT6/ETL_Price!AT7-1),ETL_Price!AT6/ETL_Price!AT7-1,"")</f>
        <v>-3.5026269702276291E-3</v>
      </c>
      <c r="AO6">
        <f ca="1">IF(ISNUMBER(ETL_Price!AU6/ETL_Price!AU7-1),ETL_Price!AU6/ETL_Price!AU7-1,"")</f>
        <v>-6.1920990735852E-3</v>
      </c>
      <c r="AP6">
        <f ca="1">IF(ISNUMBER(ETL_Price!AV6/ETL_Price!AV7-1),ETL_Price!AV6/ETL_Price!AV7-1,"")</f>
        <v>-2.8302791902523605E-3</v>
      </c>
      <c r="AQ6">
        <f ca="1">IF(ISNUMBER(ETL_Price!AW6/ETL_Price!AW7-1),ETL_Price!AW6/ETL_Price!AW7-1,"")</f>
        <v>1.6753926701571498E-3</v>
      </c>
      <c r="AR6">
        <f ca="1">IF(ISNUMBER(ETL_Price!AX6/ETL_Price!AX7-1),ETL_Price!AX6/ETL_Price!AX7-1,"")</f>
        <v>1.4471780028941783E-3</v>
      </c>
      <c r="AS6">
        <f ca="1">IF(ISNUMBER(ETL_Price!AY6/ETL_Price!AY7-1),ETL_Price!AY6/ETL_Price!AY7-1,"")</f>
        <v>7.0308494796031962E-3</v>
      </c>
      <c r="AT6">
        <f ca="1">IF(ISNUMBER(ETL_Price!AZ6/ETL_Price!AZ7-1),ETL_Price!AZ6/ETL_Price!AZ7-1,"")</f>
        <v>-0.17400881057268724</v>
      </c>
      <c r="AU6">
        <f ca="1">IF(ISNUMBER(ETL_Price!BA6/ETL_Price!BA7-1),ETL_Price!BA6/ETL_Price!BA7-1,"")</f>
        <v>1.463633511886564E-2</v>
      </c>
      <c r="AV6">
        <f ca="1">IF(ISNUMBER(ETL_Price!BB6/ETL_Price!BB7-1),ETL_Price!BB6/ETL_Price!BB7-1,"")</f>
        <v>3.0970098151106962E-2</v>
      </c>
      <c r="AW6">
        <f ca="1">IF(ISNUMBER(ETL_Price!BC6/ETL_Price!BC7-1),ETL_Price!BC6/ETL_Price!BC7-1,"")</f>
        <v>2.4991594755127133E-2</v>
      </c>
      <c r="AX6">
        <f ca="1">IF(ISNUMBER(ETL_Price!BD6/ETL_Price!BD7-1),ETL_Price!BD6/ETL_Price!BD7-1,"")</f>
        <v>1.863052955702571E-2</v>
      </c>
      <c r="AY6">
        <f ca="1">IF(ISNUMBER(ETL_Price!BE6/ETL_Price!BE7-1),ETL_Price!BE6/ETL_Price!BE7-1,"")</f>
        <v>3.3680018818468938E-2</v>
      </c>
      <c r="AZ6">
        <f ca="1">IF(ISNUMBER(ETL_Price!BF6/ETL_Price!BF7-1),ETL_Price!BF6/ETL_Price!BF7-1,"")</f>
        <v>1.15278353121262E-3</v>
      </c>
      <c r="BA6">
        <f ca="1">IF(ISNUMBER(ETL_Price!BG6/ETL_Price!BG7-1),ETL_Price!BG6/ETL_Price!BG7-1,"")</f>
        <v>2.1327536335062902E-3</v>
      </c>
      <c r="BB6">
        <f ca="1">IF(ISNUMBER(ETL_Price!BH6/ETL_Price!BH7-1),ETL_Price!BH6/ETL_Price!BH7-1,"")</f>
        <v>-7.962881628474916E-4</v>
      </c>
      <c r="BC6">
        <f ca="1">IF(ISNUMBER(ETL_Price!BI6/ETL_Price!BI7-1),ETL_Price!BI6/ETL_Price!BI7-1,"")</f>
        <v>0.20379746835443036</v>
      </c>
      <c r="BD6">
        <f ca="1">IF(ISNUMBER(ETL_Price!BJ6/ETL_Price!BJ7-1),ETL_Price!BJ6/ETL_Price!BJ7-1,"")</f>
        <v>0.13157894736842102</v>
      </c>
      <c r="BE6">
        <f ca="1">IF(ISNUMBER(ETL_Price!BK6/ETL_Price!BK7-1),ETL_Price!BK6/ETL_Price!BK7-1,"")</f>
        <v>2.4296675191815886E-2</v>
      </c>
      <c r="BF6">
        <f ca="1">IF(ISNUMBER(ETL_Price!BL6/ETL_Price!BL7-1),ETL_Price!BL6/ETL_Price!BL7-1,"")</f>
        <v>2.1571648690292822E-2</v>
      </c>
      <c r="BG6">
        <f ca="1">IF(ISNUMBER(ETL_Price!BM6/ETL_Price!BM7-1),ETL_Price!BM6/ETL_Price!BM7-1,"")</f>
        <v>4.19111483654655E-3</v>
      </c>
      <c r="BH6">
        <f ca="1">IF(ISNUMBER(ETL_Price!BN6/ETL_Price!BN7-1),ETL_Price!BN6/ETL_Price!BN7-1,"")</f>
        <v>3.2712010862854246E-3</v>
      </c>
      <c r="BI6">
        <f ca="1">IF(ISNUMBER(ETL_Price!BO6/ETL_Price!BO7-1),ETL_Price!BO6/ETL_Price!BO7-1,"")</f>
        <v>-4.4914982354828936E-3</v>
      </c>
      <c r="BJ6">
        <f ca="1">IF(ISNUMBER(ETL_Price!BP6/ETL_Price!BP7-1),ETL_Price!BP6/ETL_Price!BP7-1,"")</f>
        <v>-1.1380880121394377E-3</v>
      </c>
      <c r="BK6">
        <f ca="1">IF(ISNUMBER(ETL_Price!BQ6/ETL_Price!BQ7-1),ETL_Price!BQ6/ETL_Price!BQ7-1,"")</f>
        <v>-4.4907490569423558E-4</v>
      </c>
      <c r="BL6">
        <f ca="1">IF(ISNUMBER(ETL_Price!BR6/ETL_Price!BR7-1),ETL_Price!BR6/ETL_Price!BR7-1,"")</f>
        <v>3.6615134255491011E-3</v>
      </c>
      <c r="BM6">
        <f ca="1">IF(ISNUMBER(ETL_Price!BS6/ETL_Price!BS7-1),ETL_Price!BS6/ETL_Price!BS7-1,"")</f>
        <v>5.8815091091666272E-3</v>
      </c>
      <c r="BN6">
        <f ca="1">IF(ISNUMBER(ETL_Price!BT6/ETL_Price!BT7-1),ETL_Price!BT6/ETL_Price!BT7-1,"")</f>
        <v>8.4897651164972388E-4</v>
      </c>
      <c r="BO6">
        <f ca="1">IF(ISNUMBER(ETL_Price!BU6/ETL_Price!BU7-1),ETL_Price!BU6/ETL_Price!BU7-1,"")</f>
        <v>6.0251022736759197E-3</v>
      </c>
      <c r="BP6">
        <f ca="1">IF(ISNUMBER(ETL_Price!BV6/ETL_Price!BV7-1),ETL_Price!BV6/ETL_Price!BV7-1,"")</f>
        <v>3.5155108346205388E-3</v>
      </c>
      <c r="BQ6">
        <f ca="1">IF(ISNUMBER(ETL_Price!BW6/ETL_Price!BW7-1),ETL_Price!BW6/ETL_Price!BW7-1,"")</f>
        <v>1.9812240916849966E-3</v>
      </c>
    </row>
    <row r="7" spans="1:71">
      <c r="A7" s="8">
        <f>MATCH($B7,ETL_Price!$B$5:$B$187,0)</f>
        <v>3</v>
      </c>
      <c r="B7" s="1">
        <f>IF(ISNUMBER(Equities!$C8),Equities!B8,"")</f>
        <v>43175</v>
      </c>
      <c r="C7" s="67">
        <f ca="1">IF(ISNUMBER(OFFSET(ETL_Price!$B$4,ETL_Rtn!$A7,ETL_Rtn!$C$1)/OFFSET(ETL_Price!$B$4,ETL_Rtn!$A8,ETL_Rtn!$C$1)-1),OFFSET(ETL_Price!$B$4,ETL_Rtn!$A7,ETL_Rtn!$C$1)/OFFSET(ETL_Price!$B$4,ETL_Rtn!$A8,ETL_Rtn!$C$1)-1,"")</f>
        <v>-6.1162244159029822E-4</v>
      </c>
      <c r="E7">
        <f ca="1">IF(ISNUMBER(ETL_Price!K7/ETL_Price!K8-1),ETL_Price!K7/ETL_Price!K8-1,"")</f>
        <v>1.7034720983646334E-3</v>
      </c>
      <c r="F7">
        <f ca="1">IF(ISNUMBER(ETL_Price!L7/ETL_Price!L8-1),ETL_Price!L7/ETL_Price!L8-1,"")</f>
        <v>6.8157920172928765E-3</v>
      </c>
      <c r="G7">
        <f ca="1">IF(ISNUMBER(ETL_Price!M7/ETL_Price!M8-1),ETL_Price!M7/ETL_Price!M8-1,"")</f>
        <v>-4.9123848144672078E-4</v>
      </c>
      <c r="H7">
        <f ca="1">IF(ISNUMBER(ETL_Price!N7/ETL_Price!N8-1),ETL_Price!N7/ETL_Price!N8-1,"")</f>
        <v>-5.8448125225017966E-3</v>
      </c>
      <c r="I7">
        <f ca="1">IF(ISNUMBER(ETL_Price!O7/ETL_Price!O8-1),ETL_Price!O7/ETL_Price!O8-1,"")</f>
        <v>-1.2406035299973306E-3</v>
      </c>
      <c r="J7">
        <f ca="1">IF(ISNUMBER(ETL_Price!P7/ETL_Price!P8-1),ETL_Price!P7/ETL_Price!P8-1,"")</f>
        <v>-3.6769330431829506E-3</v>
      </c>
      <c r="K7">
        <f ca="1">IF(ISNUMBER(ETL_Price!Q7/ETL_Price!Q8-1),ETL_Price!Q7/ETL_Price!Q8-1,"")</f>
        <v>6.1077062403902538E-4</v>
      </c>
      <c r="L7">
        <f ca="1">IF(ISNUMBER(ETL_Price!R7/ETL_Price!R8-1),ETL_Price!R7/ETL_Price!R8-1,"")</f>
        <v>-1.1355136746074024E-3</v>
      </c>
      <c r="M7">
        <f ca="1">IF(ISNUMBER(ETL_Price!S7/ETL_Price!S8-1),ETL_Price!S7/ETL_Price!S8-1,"")</f>
        <v>1.049767676743274E-2</v>
      </c>
      <c r="N7">
        <f ca="1">IF(ISNUMBER(ETL_Price!T7/ETL_Price!T8-1),ETL_Price!T7/ETL_Price!T8-1,"")</f>
        <v>-1.6361851434388841E-3</v>
      </c>
      <c r="O7">
        <f ca="1">IF(ISNUMBER(ETL_Price!U7/ETL_Price!U8-1),ETL_Price!U7/ETL_Price!U8-1,"")</f>
        <v>6.4806343397383337E-4</v>
      </c>
      <c r="P7">
        <f ca="1">IF(ISNUMBER(ETL_Price!V7/ETL_Price!V8-1),ETL_Price!V7/ETL_Price!V8-1,"")</f>
        <v>-1.476397589880718E-3</v>
      </c>
      <c r="Q7">
        <f ca="1">IF(ISNUMBER(ETL_Price!W7/ETL_Price!W8-1),ETL_Price!W7/ETL_Price!W8-1,"")</f>
        <v>-1.5786866657294674E-3</v>
      </c>
      <c r="R7">
        <f ca="1">IF(ISNUMBER(ETL_Price!X7/ETL_Price!X8-1),ETL_Price!X7/ETL_Price!X8-1,"")</f>
        <v>6.6838331718677146E-4</v>
      </c>
      <c r="S7">
        <f ca="1">IF(ISNUMBER(ETL_Price!Y7/ETL_Price!Y8-1),ETL_Price!Y7/ETL_Price!Y8-1,"")</f>
        <v>-9.3634407936526998E-5</v>
      </c>
      <c r="T7">
        <f ca="1">IF(ISNUMBER(ETL_Price!Z7/ETL_Price!Z8-1),ETL_Price!Z7/ETL_Price!Z8-1,"")</f>
        <v>-1.6996221688414526E-3</v>
      </c>
      <c r="U7">
        <f ca="1">IF(ISNUMBER(ETL_Price!AA7/ETL_Price!AA8-1),ETL_Price!AA7/ETL_Price!AA8-1,"")</f>
        <v>2.635431918008857E-3</v>
      </c>
      <c r="V7">
        <f ca="1">IF(ISNUMBER(ETL_Price!AB7/ETL_Price!AB8-1),ETL_Price!AB7/ETL_Price!AB8-1,"")</f>
        <v>5.7963915421668233E-3</v>
      </c>
      <c r="W7">
        <f ca="1">IF(ISNUMBER(ETL_Price!AC7/ETL_Price!AC8-1),ETL_Price!AC7/ETL_Price!AC8-1,"")</f>
        <v>-1.4999817175046504E-3</v>
      </c>
      <c r="X7">
        <f ca="1">IF(ISNUMBER(ETL_Price!AD7/ETL_Price!AD8-1),ETL_Price!AD7/ETL_Price!AD8-1,"")</f>
        <v>-1.418047183433413E-3</v>
      </c>
      <c r="Y7">
        <f ca="1">IF(ISNUMBER(ETL_Price!AE7/ETL_Price!AE8-1),ETL_Price!AE7/ETL_Price!AE8-1,"")</f>
        <v>-1.606401797039636E-3</v>
      </c>
      <c r="Z7">
        <f ca="1">IF(ISNUMBER(ETL_Price!AF7/ETL_Price!AF8-1),ETL_Price!AF7/ETL_Price!AF8-1,"")</f>
        <v>-8.7188301820995129E-4</v>
      </c>
      <c r="AA7">
        <f ca="1">IF(ISNUMBER(ETL_Price!AG7/ETL_Price!AG8-1),ETL_Price!AG7/ETL_Price!AG8-1,"")</f>
        <v>-1.101392938127721E-3</v>
      </c>
      <c r="AB7">
        <f ca="1">IF(ISNUMBER(ETL_Price!AH7/ETL_Price!AH8-1),ETL_Price!AH7/ETL_Price!AH8-1,"")</f>
        <v>-6.3425022057028713E-4</v>
      </c>
      <c r="AC7">
        <f ca="1">IF(ISNUMBER(ETL_Price!AI7/ETL_Price!AI8-1),ETL_Price!AI7/ETL_Price!AI8-1,"")</f>
        <v>-4.1869940994154753E-4</v>
      </c>
      <c r="AD7">
        <f ca="1">IF(ISNUMBER(ETL_Price!AJ7/ETL_Price!AJ8-1),ETL_Price!AJ7/ETL_Price!AJ8-1,"")</f>
        <v>-5.3701132543115815E-4</v>
      </c>
      <c r="AE7">
        <f ca="1">IF(ISNUMBER(ETL_Price!AK7/ETL_Price!AK8-1),ETL_Price!AK7/ETL_Price!AK8-1,"")</f>
        <v>-6.9354704018254054E-5</v>
      </c>
      <c r="AF7">
        <f ca="1">IF(ISNUMBER(ETL_Price!AL7/ETL_Price!AL8-1),ETL_Price!AL7/ETL_Price!AL8-1,"")</f>
        <v>8.6459489220702679E-5</v>
      </c>
      <c r="AG7">
        <f ca="1">IF(ISNUMBER(ETL_Price!AM7/ETL_Price!AM8-1),ETL_Price!AM7/ETL_Price!AM8-1,"")</f>
        <v>-5.8885949259357417E-4</v>
      </c>
      <c r="AH7">
        <f ca="1">IF(ISNUMBER(ETL_Price!AN7/ETL_Price!AN8-1),ETL_Price!AN7/ETL_Price!AN8-1,"")</f>
        <v>8.0841106804574459E-4</v>
      </c>
      <c r="AI7">
        <f ca="1">IF(ISNUMBER(ETL_Price!AO7/ETL_Price!AO8-1),ETL_Price!AO7/ETL_Price!AO8-1,"")</f>
        <v>-5.7633177697358207E-4</v>
      </c>
      <c r="AJ7">
        <f ca="1">IF(ISNUMBER(ETL_Price!AP7/ETL_Price!AP8-1),ETL_Price!AP7/ETL_Price!AP8-1,"")</f>
        <v>-2.2993397738890753E-4</v>
      </c>
      <c r="AK7">
        <f ca="1">IF(ISNUMBER(ETL_Price!AQ7/ETL_Price!AQ8-1),ETL_Price!AQ7/ETL_Price!AQ8-1,"")</f>
        <v>1.0633698142581416E-4</v>
      </c>
      <c r="AL7">
        <f ca="1">IF(ISNUMBER(ETL_Price!AR7/ETL_Price!AR8-1),ETL_Price!AR7/ETL_Price!AR8-1,"")</f>
        <v>1.4172838011741185E-3</v>
      </c>
      <c r="AM7">
        <f ca="1">IF(ISNUMBER(ETL_Price!AS7/ETL_Price!AS8-1),ETL_Price!AS7/ETL_Price!AS8-1,"")</f>
        <v>5.8345120226308556E-3</v>
      </c>
      <c r="AN7">
        <f ca="1">IF(ISNUMBER(ETL_Price!AT7/ETL_Price!AT8-1),ETL_Price!AT7/ETL_Price!AT8-1,"")</f>
        <v>-8.6805555555555802E-3</v>
      </c>
      <c r="AO7">
        <f ca="1">IF(ISNUMBER(ETL_Price!AU7/ETL_Price!AU8-1),ETL_Price!AU7/ETL_Price!AU8-1,"")</f>
        <v>-3.5394843832209366E-3</v>
      </c>
      <c r="AP7">
        <f ca="1">IF(ISNUMBER(ETL_Price!AV7/ETL_Price!AV8-1),ETL_Price!AV7/ETL_Price!AV8-1,"")</f>
        <v>-3.013056578506812E-3</v>
      </c>
      <c r="AQ7">
        <f ca="1">IF(ISNUMBER(ETL_Price!AW7/ETL_Price!AW8-1),ETL_Price!AW7/ETL_Price!AW8-1,"")</f>
        <v>6.1104087652759098E-3</v>
      </c>
      <c r="AR7">
        <f ca="1">IF(ISNUMBER(ETL_Price!AX7/ETL_Price!AX8-1),ETL_Price!AX7/ETL_Price!AX8-1,"")</f>
        <v>0</v>
      </c>
      <c r="AS7">
        <f ca="1">IF(ISNUMBER(ETL_Price!AY7/ETL_Price!AY8-1),ETL_Price!AY7/ETL_Price!AY8-1,"")</f>
        <v>-1.2204846137575664E-4</v>
      </c>
      <c r="AT7">
        <f ca="1">IF(ISNUMBER(ETL_Price!AZ7/ETL_Price!AZ8-1),ETL_Price!AZ7/ETL_Price!AZ8-1,"")</f>
        <v>0.13500000000000001</v>
      </c>
      <c r="AU7">
        <f ca="1">IF(ISNUMBER(ETL_Price!BA7/ETL_Price!BA8-1),ETL_Price!BA7/ETL_Price!BA8-1,"")</f>
        <v>-1.3258993115824236E-2</v>
      </c>
      <c r="AV7">
        <f ca="1">IF(ISNUMBER(ETL_Price!BB7/ETL_Price!BB8-1),ETL_Price!BB7/ETL_Price!BB8-1,"")</f>
        <v>-4.3806412163571729E-4</v>
      </c>
      <c r="AW7">
        <f ca="1">IF(ISNUMBER(ETL_Price!BC7/ETL_Price!BC8-1),ETL_Price!BC7/ETL_Price!BC8-1,"")</f>
        <v>-2.4826505892424633E-2</v>
      </c>
      <c r="AX7">
        <f ca="1">IF(ISNUMBER(ETL_Price!BD7/ETL_Price!BD8-1),ETL_Price!BD7/ETL_Price!BD8-1,"")</f>
        <v>-1.1762082949197672E-2</v>
      </c>
      <c r="AY7">
        <f ca="1">IF(ISNUMBER(ETL_Price!BE7/ETL_Price!BE8-1),ETL_Price!BE7/ETL_Price!BE8-1,"")</f>
        <v>2.7731325473334678E-4</v>
      </c>
      <c r="AZ7">
        <f ca="1">IF(ISNUMBER(ETL_Price!BF7/ETL_Price!BF8-1),ETL_Price!BF7/ETL_Price!BF8-1,"")</f>
        <v>-2.9092344237384715E-3</v>
      </c>
      <c r="BA7">
        <f ca="1">IF(ISNUMBER(ETL_Price!BG7/ETL_Price!BG8-1),ETL_Price!BG7/ETL_Price!BG8-1,"")</f>
        <v>-5.6317158119514321E-3</v>
      </c>
      <c r="BB7">
        <f ca="1">IF(ISNUMBER(ETL_Price!BH7/ETL_Price!BH8-1),ETL_Price!BH7/ETL_Price!BH8-1,"")</f>
        <v>8.6077688803842811E-4</v>
      </c>
      <c r="BC7">
        <f ca="1">IF(ISNUMBER(ETL_Price!BI7/ETL_Price!BI8-1),ETL_Price!BI7/ETL_Price!BI8-1,"")</f>
        <v>-4.7619047619047561E-2</v>
      </c>
      <c r="BD7">
        <f ca="1">IF(ISNUMBER(ETL_Price!BJ7/ETL_Price!BJ8-1),ETL_Price!BJ7/ETL_Price!BJ8-1,"")</f>
        <v>-5.045651129264761E-2</v>
      </c>
      <c r="BE7">
        <f ca="1">IF(ISNUMBER(ETL_Price!BK7/ETL_Price!BK8-1),ETL_Price!BK7/ETL_Price!BK8-1,"")</f>
        <v>1.558441558441559E-2</v>
      </c>
      <c r="BF7">
        <f ca="1">IF(ISNUMBER(ETL_Price!BL7/ETL_Price!BL8-1),ETL_Price!BL7/ETL_Price!BL8-1,"")</f>
        <v>-1.0670731707317138E-2</v>
      </c>
      <c r="BG7">
        <f ca="1">IF(ISNUMBER(ETL_Price!BM7/ETL_Price!BM8-1),ETL_Price!BM7/ETL_Price!BM8-1,"")</f>
        <v>-4.1736227045074958E-3</v>
      </c>
      <c r="BH7">
        <f ca="1">IF(ISNUMBER(ETL_Price!BN7/ETL_Price!BN8-1),ETL_Price!BN7/ETL_Price!BN8-1,"")</f>
        <v>-9.233779734605263E-3</v>
      </c>
      <c r="BI7">
        <f ca="1">IF(ISNUMBER(ETL_Price!BO7/ETL_Price!BO8-1),ETL_Price!BO7/ETL_Price!BO8-1,"")</f>
        <v>1.8793920575257417E-2</v>
      </c>
      <c r="BJ7">
        <f ca="1">IF(ISNUMBER(ETL_Price!BP7/ETL_Price!BP8-1),ETL_Price!BP7/ETL_Price!BP8-1,"")</f>
        <v>-4.8977012402251496E-4</v>
      </c>
      <c r="BK7">
        <f ca="1">IF(ISNUMBER(ETL_Price!BQ7/ETL_Price!BQ8-1),ETL_Price!BQ7/ETL_Price!BQ8-1,"")</f>
        <v>1.7966223499832346E-4</v>
      </c>
      <c r="BL7">
        <f ca="1">IF(ISNUMBER(ETL_Price!BR7/ETL_Price!BR8-1),ETL_Price!BR7/ETL_Price!BR8-1,"")</f>
        <v>-1.219016659894212E-3</v>
      </c>
      <c r="BM7">
        <f ca="1">IF(ISNUMBER(ETL_Price!BS7/ETL_Price!BS8-1),ETL_Price!BS7/ETL_Price!BS8-1,"")</f>
        <v>3.5875726483469705E-4</v>
      </c>
      <c r="BN7">
        <f ca="1">IF(ISNUMBER(ETL_Price!BT7/ETL_Price!BT8-1),ETL_Price!BT7/ETL_Price!BT8-1,"")</f>
        <v>-3.1032537145005978E-3</v>
      </c>
      <c r="BO7">
        <f ca="1">IF(ISNUMBER(ETL_Price!BU7/ETL_Price!BU8-1),ETL_Price!BU7/ETL_Price!BU8-1,"")</f>
        <v>5.2555923330999121E-4</v>
      </c>
      <c r="BP7">
        <f ca="1">IF(ISNUMBER(ETL_Price!BV7/ETL_Price!BV8-1),ETL_Price!BV7/ETL_Price!BV8-1,"")</f>
        <v>6.4629452204461035E-3</v>
      </c>
      <c r="BQ7">
        <f ca="1">IF(ISNUMBER(ETL_Price!BW7/ETL_Price!BW8-1),ETL_Price!BW7/ETL_Price!BW8-1,"")</f>
        <v>-1.3393400706197545E-3</v>
      </c>
    </row>
    <row r="8" spans="1:71">
      <c r="A8" s="8">
        <f>MATCH($B8,ETL_Price!$B$5:$B$187,0)</f>
        <v>4</v>
      </c>
      <c r="B8" s="1">
        <f>IF(ISNUMBER(Equities!$C9),Equities!B9,"")</f>
        <v>43174</v>
      </c>
      <c r="C8" s="67">
        <f ca="1">IF(ISNUMBER(OFFSET(ETL_Price!$B$4,ETL_Rtn!$A8,ETL_Rtn!$C$1)/OFFSET(ETL_Price!$B$4,ETL_Rtn!$A9,ETL_Rtn!$C$1)-1),OFFSET(ETL_Price!$B$4,ETL_Rtn!$A8,ETL_Rtn!$C$1)/OFFSET(ETL_Price!$B$4,ETL_Rtn!$A9,ETL_Rtn!$C$1)-1,"")</f>
        <v>1.142523255066763E-2</v>
      </c>
      <c r="E8">
        <f ca="1">IF(ISNUMBER(ETL_Price!K8/ETL_Price!K9-1),ETL_Price!K8/ETL_Price!K9-1,"")</f>
        <v>-7.8196604448843576E-4</v>
      </c>
      <c r="F8">
        <f ca="1">IF(ISNUMBER(ETL_Price!L8/ETL_Price!L9-1),ETL_Price!L8/ETL_Price!L9-1,"")</f>
        <v>6.8269349863461226E-3</v>
      </c>
      <c r="G8">
        <f ca="1">IF(ISNUMBER(ETL_Price!M8/ETL_Price!M9-1),ETL_Price!M8/ETL_Price!M9-1,"")</f>
        <v>-1.3047617365337993E-2</v>
      </c>
      <c r="H8">
        <f ca="1">IF(ISNUMBER(ETL_Price!N8/ETL_Price!N9-1),ETL_Price!N8/ETL_Price!N9-1,"")</f>
        <v>1.2242110932993988E-3</v>
      </c>
      <c r="I8">
        <f ca="1">IF(ISNUMBER(ETL_Price!O8/ETL_Price!O9-1),ETL_Price!O8/ETL_Price!O9-1,"")</f>
        <v>3.3748995149038841E-3</v>
      </c>
      <c r="J8">
        <f ca="1">IF(ISNUMBER(ETL_Price!P8/ETL_Price!P9-1),ETL_Price!P8/ETL_Price!P9-1,"")</f>
        <v>2.7844963782626131E-3</v>
      </c>
      <c r="K8">
        <f ca="1">IF(ISNUMBER(ETL_Price!Q8/ETL_Price!Q9-1),ETL_Price!Q8/ETL_Price!Q9-1,"")</f>
        <v>1.1597014295956498E-3</v>
      </c>
      <c r="L8">
        <f ca="1">IF(ISNUMBER(ETL_Price!R8/ETL_Price!R9-1),ETL_Price!R8/ETL_Price!R9-1,"")</f>
        <v>-1.7049175246153236E-4</v>
      </c>
      <c r="M8">
        <f ca="1">IF(ISNUMBER(ETL_Price!S8/ETL_Price!S9-1),ETL_Price!S8/ETL_Price!S9-1,"")</f>
        <v>-6.2234845174073961E-3</v>
      </c>
      <c r="N8">
        <f ca="1">IF(ISNUMBER(ETL_Price!T8/ETL_Price!T9-1),ETL_Price!T8/ETL_Price!T9-1,"")</f>
        <v>-4.5964531306552647E-3</v>
      </c>
      <c r="O8">
        <f ca="1">IF(ISNUMBER(ETL_Price!U8/ETL_Price!U9-1),ETL_Price!U8/ETL_Price!U9-1,"")</f>
        <v>2.3308241947193054E-3</v>
      </c>
      <c r="P8">
        <f ca="1">IF(ISNUMBER(ETL_Price!V8/ETL_Price!V9-1),ETL_Price!V8/ETL_Price!V9-1,"")</f>
        <v>1.6386890487611883E-3</v>
      </c>
      <c r="Q8">
        <f ca="1">IF(ISNUMBER(ETL_Price!W8/ETL_Price!W9-1),ETL_Price!W8/ETL_Price!W9-1,"")</f>
        <v>-3.8924823232624473E-3</v>
      </c>
      <c r="R8">
        <f ca="1">IF(ISNUMBER(ETL_Price!X8/ETL_Price!X9-1),ETL_Price!X8/ETL_Price!X9-1,"")</f>
        <v>-1.9882773674847476E-3</v>
      </c>
      <c r="S8">
        <f ca="1">IF(ISNUMBER(ETL_Price!Y8/ETL_Price!Y9-1),ETL_Price!Y8/ETL_Price!Y9-1,"")</f>
        <v>1.6098423283272822E-4</v>
      </c>
      <c r="T8">
        <f ca="1">IF(ISNUMBER(ETL_Price!Z8/ETL_Price!Z9-1),ETL_Price!Z8/ETL_Price!Z9-1,"")</f>
        <v>9.3700845204702787E-4</v>
      </c>
      <c r="U8">
        <f ca="1">IF(ISNUMBER(ETL_Price!AA8/ETL_Price!AA9-1),ETL_Price!AA8/ETL_Price!AA9-1,"")</f>
        <v>-1.8997515709485713E-3</v>
      </c>
      <c r="V8">
        <f ca="1">IF(ISNUMBER(ETL_Price!AB8/ETL_Price!AB9-1),ETL_Price!AB8/ETL_Price!AB9-1,"")</f>
        <v>-9.7871299241503174E-4</v>
      </c>
      <c r="W8">
        <f ca="1">IF(ISNUMBER(ETL_Price!AC8/ETL_Price!AC9-1),ETL_Price!AC8/ETL_Price!AC9-1,"")</f>
        <v>-9.5101012172715826E-4</v>
      </c>
      <c r="X8">
        <f ca="1">IF(ISNUMBER(ETL_Price!AD8/ETL_Price!AD9-1),ETL_Price!AD8/ETL_Price!AD9-1,"")</f>
        <v>-4.711212909793705E-4</v>
      </c>
      <c r="Y8">
        <f ca="1">IF(ISNUMBER(ETL_Price!AE8/ETL_Price!AE9-1),ETL_Price!AE8/ETL_Price!AE9-1,"")</f>
        <v>-1.7923332700056083E-3</v>
      </c>
      <c r="Z8">
        <f ca="1">IF(ISNUMBER(ETL_Price!AF8/ETL_Price!AF9-1),ETL_Price!AF8/ETL_Price!AF9-1,"")</f>
        <v>-5.2783324453120617E-4</v>
      </c>
      <c r="AA8">
        <f ca="1">IF(ISNUMBER(ETL_Price!AG8/ETL_Price!AG9-1),ETL_Price!AG8/ETL_Price!AG9-1,"")</f>
        <v>-4.7180284191827848E-4</v>
      </c>
      <c r="AB8">
        <f ca="1">IF(ISNUMBER(ETL_Price!AH8/ETL_Price!AH9-1),ETL_Price!AH8/ETL_Price!AH9-1,"")</f>
        <v>-8.4613151503565298E-4</v>
      </c>
      <c r="AC8">
        <f ca="1">IF(ISNUMBER(ETL_Price!AI8/ETL_Price!AI9-1),ETL_Price!AI8/ETL_Price!AI9-1,"")</f>
        <v>-4.5327400212846758E-4</v>
      </c>
      <c r="AD8">
        <f ca="1">IF(ISNUMBER(ETL_Price!AJ8/ETL_Price!AJ9-1),ETL_Price!AJ8/ETL_Price!AJ9-1,"")</f>
        <v>-1.2735865633944909E-3</v>
      </c>
      <c r="AE8">
        <f ca="1">IF(ISNUMBER(ETL_Price!AK8/ETL_Price!AK9-1),ETL_Price!AK8/ETL_Price!AK9-1,"")</f>
        <v>1.2523099946715188E-3</v>
      </c>
      <c r="AF8">
        <f ca="1">IF(ISNUMBER(ETL_Price!AL8/ETL_Price!AL9-1),ETL_Price!AL8/ETL_Price!AL9-1,"")</f>
        <v>1.4714428533031398E-3</v>
      </c>
      <c r="AG8">
        <f ca="1">IF(ISNUMBER(ETL_Price!AM8/ETL_Price!AM9-1),ETL_Price!AM8/ETL_Price!AM9-1,"")</f>
        <v>5.2226399867194573E-4</v>
      </c>
      <c r="AH8">
        <f ca="1">IF(ISNUMBER(ETL_Price!AN8/ETL_Price!AN9-1),ETL_Price!AN8/ETL_Price!AN9-1,"")</f>
        <v>1.6419696438050302E-3</v>
      </c>
      <c r="AI8">
        <f ca="1">IF(ISNUMBER(ETL_Price!AO8/ETL_Price!AO9-1),ETL_Price!AO8/ETL_Price!AO9-1,"")</f>
        <v>6.8920104703074081E-4</v>
      </c>
      <c r="AJ8">
        <f ca="1">IF(ISNUMBER(ETL_Price!AP8/ETL_Price!AP9-1),ETL_Price!AP8/ETL_Price!AP9-1,"")</f>
        <v>9.3142307366012034E-4</v>
      </c>
      <c r="AK8">
        <f ca="1">IF(ISNUMBER(ETL_Price!AQ8/ETL_Price!AQ9-1),ETL_Price!AQ8/ETL_Price!AQ9-1,"")</f>
        <v>1.8472048121187523E-3</v>
      </c>
      <c r="AL8">
        <f ca="1">IF(ISNUMBER(ETL_Price!AR8/ETL_Price!AR9-1),ETL_Price!AR8/ETL_Price!AR9-1,"")</f>
        <v>3.3319910905926786E-3</v>
      </c>
      <c r="AM8">
        <f ca="1">IF(ISNUMBER(ETL_Price!AS8/ETL_Price!AS9-1),ETL_Price!AS8/ETL_Price!AS9-1,"")</f>
        <v>3.9048633297833479E-3</v>
      </c>
      <c r="AN8">
        <f ca="1">IF(ISNUMBER(ETL_Price!AT8/ETL_Price!AT9-1),ETL_Price!AT8/ETL_Price!AT9-1,"")</f>
        <v>-2.8667790893760592E-2</v>
      </c>
      <c r="AO8">
        <f ca="1">IF(ISNUMBER(ETL_Price!AU8/ETL_Price!AU9-1),ETL_Price!AU8/ETL_Price!AU9-1,"")</f>
        <v>-1.4805616582289627E-3</v>
      </c>
      <c r="AP8">
        <f ca="1">IF(ISNUMBER(ETL_Price!AV8/ETL_Price!AV9-1),ETL_Price!AV8/ETL_Price!AV9-1,"")</f>
        <v>3.2146627003166728E-3</v>
      </c>
      <c r="AQ8">
        <f ca="1">IF(ISNUMBER(ETL_Price!AW8/ETL_Price!AW9-1),ETL_Price!AW8/ETL_Price!AW9-1,"")</f>
        <v>9.1431001488411212E-3</v>
      </c>
      <c r="AR8">
        <f ca="1">IF(ISNUMBER(ETL_Price!AX8/ETL_Price!AX9-1),ETL_Price!AX8/ETL_Price!AX9-1,"")</f>
        <v>-1.0737294201861092E-2</v>
      </c>
      <c r="AS8">
        <f ca="1">IF(ISNUMBER(ETL_Price!AY8/ETL_Price!AY9-1),ETL_Price!AY8/ETL_Price!AY9-1,"")</f>
        <v>6.8528781678689477E-3</v>
      </c>
      <c r="AT8">
        <f ca="1">IF(ISNUMBER(ETL_Price!AZ8/ETL_Price!AZ9-1),ETL_Price!AZ8/ETL_Price!AZ9-1,"")</f>
        <v>-9.0909090909090939E-2</v>
      </c>
      <c r="AU8">
        <f ca="1">IF(ISNUMBER(ETL_Price!BA8/ETL_Price!BA9-1),ETL_Price!BA8/ETL_Price!BA9-1,"")</f>
        <v>2.4036667700924053E-3</v>
      </c>
      <c r="AV8">
        <f ca="1">IF(ISNUMBER(ETL_Price!BB8/ETL_Price!BB9-1),ETL_Price!BB8/ETL_Price!BB9-1,"")</f>
        <v>3.3025360610917431E-2</v>
      </c>
      <c r="AW8">
        <f ca="1">IF(ISNUMBER(ETL_Price!BC8/ETL_Price!BC9-1),ETL_Price!BC8/ETL_Price!BC9-1,"")</f>
        <v>-2.8696489220653154E-3</v>
      </c>
      <c r="AX8">
        <f ca="1">IF(ISNUMBER(ETL_Price!BD8/ETL_Price!BD9-1),ETL_Price!BD8/ETL_Price!BD9-1,"")</f>
        <v>9.3485000180937305E-4</v>
      </c>
      <c r="AY8">
        <f ca="1">IF(ISNUMBER(ETL_Price!BE8/ETL_Price!BE9-1),ETL_Price!BE8/ETL_Price!BE9-1,"")</f>
        <v>1.7372421281216077E-2</v>
      </c>
      <c r="AZ8">
        <f ca="1">IF(ISNUMBER(ETL_Price!BF8/ETL_Price!BF9-1),ETL_Price!BF8/ETL_Price!BF9-1,"")</f>
        <v>6.1974884256610352E-3</v>
      </c>
      <c r="BA8">
        <f ca="1">IF(ISNUMBER(ETL_Price!BG8/ETL_Price!BG9-1),ETL_Price!BG8/ETL_Price!BG9-1,"")</f>
        <v>7.2009795545042721E-3</v>
      </c>
      <c r="BB8">
        <f ca="1">IF(ISNUMBER(ETL_Price!BH8/ETL_Price!BH9-1),ETL_Price!BH8/ETL_Price!BH9-1,"")</f>
        <v>5.8850345583334462E-3</v>
      </c>
      <c r="BC8">
        <f ca="1">IF(ISNUMBER(ETL_Price!BI8/ETL_Price!BI9-1),ETL_Price!BI8/ETL_Price!BI9-1,"")</f>
        <v>-3.7144515380150955E-2</v>
      </c>
      <c r="BD8">
        <f ca="1">IF(ISNUMBER(ETL_Price!BJ8/ETL_Price!BJ9-1),ETL_Price!BJ8/ETL_Price!BJ9-1,"")</f>
        <v>6.2862669245646874E-3</v>
      </c>
      <c r="BE8">
        <f ca="1">IF(ISNUMBER(ETL_Price!BK8/ETL_Price!BK9-1),ETL_Price!BK8/ETL_Price!BK9-1,"")</f>
        <v>2.6041666666667407E-3</v>
      </c>
      <c r="BF8">
        <f ca="1">IF(ISNUMBER(ETL_Price!BL8/ETL_Price!BL9-1),ETL_Price!BL8/ETL_Price!BL9-1,"")</f>
        <v>3.0906233630172864E-2</v>
      </c>
      <c r="BG8">
        <f ca="1">IF(ISNUMBER(ETL_Price!BM8/ETL_Price!BM9-1),ETL_Price!BM8/ETL_Price!BM9-1,"")</f>
        <v>-5.8841279420639436E-3</v>
      </c>
      <c r="BH8">
        <f ca="1">IF(ISNUMBER(ETL_Price!BN8/ETL_Price!BN9-1),ETL_Price!BN8/ETL_Price!BN9-1,"")</f>
        <v>-6.9229367826560972E-3</v>
      </c>
      <c r="BI8">
        <f ca="1">IF(ISNUMBER(ETL_Price!BO8/ETL_Price!BO9-1),ETL_Price!BO8/ETL_Price!BO9-1,"")</f>
        <v>3.7729658792651222E-3</v>
      </c>
      <c r="BJ8">
        <f ca="1">IF(ISNUMBER(ETL_Price!BP8/ETL_Price!BP9-1),ETL_Price!BP8/ETL_Price!BP9-1,"")</f>
        <v>3.5515530116851934E-3</v>
      </c>
      <c r="BK8">
        <f ca="1">IF(ISNUMBER(ETL_Price!BQ8/ETL_Price!BQ9-1),ETL_Price!BQ8/ETL_Price!BQ9-1,"")</f>
        <v>-2.4195716462049877E-3</v>
      </c>
      <c r="BL8">
        <f ca="1">IF(ISNUMBER(ETL_Price!BR8/ETL_Price!BR9-1),ETL_Price!BR8/ETL_Price!BR9-1,"")</f>
        <v>-5.0937904269082734E-3</v>
      </c>
      <c r="BM8">
        <f ca="1">IF(ISNUMBER(ETL_Price!BS8/ETL_Price!BS9-1),ETL_Price!BS8/ETL_Price!BS9-1,"")</f>
        <v>-1.7905744162727277E-3</v>
      </c>
      <c r="BN8">
        <f ca="1">IF(ISNUMBER(ETL_Price!BT8/ETL_Price!BT9-1),ETL_Price!BT8/ETL_Price!BT9-1,"")</f>
        <v>1.8811136192642408E-4</v>
      </c>
      <c r="BO8">
        <f ca="1">IF(ISNUMBER(ETL_Price!BU8/ETL_Price!BU9-1),ETL_Price!BU8/ETL_Price!BU9-1,"")</f>
        <v>5.6141038609214267E-3</v>
      </c>
      <c r="BP8">
        <f ca="1">IF(ISNUMBER(ETL_Price!BV8/ETL_Price!BV9-1),ETL_Price!BV8/ETL_Price!BV9-1,"")</f>
        <v>1.0436746860059243E-2</v>
      </c>
      <c r="BQ8">
        <f ca="1">IF(ISNUMBER(ETL_Price!BW8/ETL_Price!BW9-1),ETL_Price!BW8/ETL_Price!BW9-1,"")</f>
        <v>7.5137240469838051E-3</v>
      </c>
    </row>
    <row r="9" spans="1:71">
      <c r="A9" s="8">
        <f>MATCH($B9,ETL_Price!$B$5:$B$187,0)</f>
        <v>5</v>
      </c>
      <c r="B9" s="1">
        <f>IF(ISNUMBER(Equities!$C10),Equities!B10,"")</f>
        <v>43173</v>
      </c>
      <c r="C9" s="67">
        <f ca="1">IF(ISNUMBER(OFFSET(ETL_Price!$B$4,ETL_Rtn!$A9,ETL_Rtn!$C$1)/OFFSET(ETL_Price!$B$4,ETL_Rtn!$A10,ETL_Rtn!$C$1)-1),OFFSET(ETL_Price!$B$4,ETL_Rtn!$A9,ETL_Rtn!$C$1)/OFFSET(ETL_Price!$B$4,ETL_Rtn!$A10,ETL_Rtn!$C$1)-1,"")</f>
        <v>-3.1765917970976165E-3</v>
      </c>
      <c r="E9">
        <f ca="1">IF(ISNUMBER(ETL_Price!K9/ETL_Price!K10-1),ETL_Price!K9/ETL_Price!K10-1,"")</f>
        <v>-5.7244938180529559E-3</v>
      </c>
      <c r="F9">
        <f ca="1">IF(ISNUMBER(ETL_Price!L9/ETL_Price!L10-1),ETL_Price!L9/ETL_Price!L10-1,"")</f>
        <v>-1.8749908016542083E-3</v>
      </c>
      <c r="G9">
        <f ca="1">IF(ISNUMBER(ETL_Price!M9/ETL_Price!M10-1),ETL_Price!M9/ETL_Price!M10-1,"")</f>
        <v>-3.8534985247239417E-3</v>
      </c>
      <c r="H9">
        <f ca="1">IF(ISNUMBER(ETL_Price!N9/ETL_Price!N10-1),ETL_Price!N9/ETL_Price!N10-1,"")</f>
        <v>-8.6857761936625089E-3</v>
      </c>
      <c r="I9">
        <f ca="1">IF(ISNUMBER(ETL_Price!O9/ETL_Price!O10-1),ETL_Price!O9/ETL_Price!O10-1,"")</f>
        <v>-5.2668469326566658E-3</v>
      </c>
      <c r="J9">
        <f ca="1">IF(ISNUMBER(ETL_Price!P9/ETL_Price!P10-1),ETL_Price!P9/ETL_Price!P10-1,"")</f>
        <v>-4.8843707979584483E-3</v>
      </c>
      <c r="K9">
        <f ca="1">IF(ISNUMBER(ETL_Price!Q9/ETL_Price!Q10-1),ETL_Price!Q9/ETL_Price!Q10-1,"")</f>
        <v>-4.6132082995772317E-3</v>
      </c>
      <c r="L9">
        <f ca="1">IF(ISNUMBER(ETL_Price!R9/ETL_Price!R10-1),ETL_Price!R9/ETL_Price!R10-1,"")</f>
        <v>-2.924654411707972E-3</v>
      </c>
      <c r="M9">
        <f ca="1">IF(ISNUMBER(ETL_Price!S9/ETL_Price!S10-1),ETL_Price!S9/ETL_Price!S10-1,"")</f>
        <v>-7.1445668582501565E-3</v>
      </c>
      <c r="N9">
        <f ca="1">IF(ISNUMBER(ETL_Price!T9/ETL_Price!T10-1),ETL_Price!T9/ETL_Price!T10-1,"")</f>
        <v>-6.2580923608114292E-3</v>
      </c>
      <c r="O9">
        <f ca="1">IF(ISNUMBER(ETL_Price!U9/ETL_Price!U10-1),ETL_Price!U9/ETL_Price!U10-1,"")</f>
        <v>-6.9062345842977324E-3</v>
      </c>
      <c r="P9">
        <f ca="1">IF(ISNUMBER(ETL_Price!V9/ETL_Price!V10-1),ETL_Price!V9/ETL_Price!V10-1,"")</f>
        <v>-1.755505904883492E-3</v>
      </c>
      <c r="Q9">
        <f ca="1">IF(ISNUMBER(ETL_Price!W9/ETL_Price!W10-1),ETL_Price!W9/ETL_Price!W10-1,"")</f>
        <v>-7.3793748446187024E-3</v>
      </c>
      <c r="R9">
        <f ca="1">IF(ISNUMBER(ETL_Price!X9/ETL_Price!X10-1),ETL_Price!X9/ETL_Price!X10-1,"")</f>
        <v>-5.2940842208432093E-3</v>
      </c>
      <c r="S9">
        <f ca="1">IF(ISNUMBER(ETL_Price!Y9/ETL_Price!Y10-1),ETL_Price!Y9/ETL_Price!Y10-1,"")</f>
        <v>-8.8357357103954204E-3</v>
      </c>
      <c r="T9">
        <f ca="1">IF(ISNUMBER(ETL_Price!Z9/ETL_Price!Z10-1),ETL_Price!Z9/ETL_Price!Z10-1,"")</f>
        <v>-6.4007161548218505E-4</v>
      </c>
      <c r="U9">
        <f ca="1">IF(ISNUMBER(ETL_Price!AA9/ETL_Price!AA10-1),ETL_Price!AA9/ETL_Price!AA10-1,"")</f>
        <v>-5.0886885722593034E-3</v>
      </c>
      <c r="V9">
        <f ca="1">IF(ISNUMBER(ETL_Price!AB9/ETL_Price!AB10-1),ETL_Price!AB9/ETL_Price!AB10-1,"")</f>
        <v>5.494505494505475E-3</v>
      </c>
      <c r="W9">
        <f ca="1">IF(ISNUMBER(ETL_Price!AC9/ETL_Price!AC10-1),ETL_Price!AC9/ETL_Price!AC10-1,"")</f>
        <v>1.1124486373577103E-3</v>
      </c>
      <c r="X9">
        <f ca="1">IF(ISNUMBER(ETL_Price!AD9/ETL_Price!AD10-1),ETL_Price!AD9/ETL_Price!AD10-1,"")</f>
        <v>1.6561241065264909E-3</v>
      </c>
      <c r="Y9">
        <f ca="1">IF(ISNUMBER(ETL_Price!AE9/ETL_Price!AE10-1),ETL_Price!AE9/ETL_Price!AE10-1,"")</f>
        <v>3.042223560418833E-4</v>
      </c>
      <c r="Z9">
        <f ca="1">IF(ISNUMBER(ETL_Price!AF9/ETL_Price!AF10-1),ETL_Price!AF9/ETL_Price!AF10-1,"")</f>
        <v>1.5810158400830776E-3</v>
      </c>
      <c r="AA9">
        <f ca="1">IF(ISNUMBER(ETL_Price!AG9/ETL_Price!AG10-1),ETL_Price!AG9/ETL_Price!AG10-1,"")</f>
        <v>1.9975806563743426E-3</v>
      </c>
      <c r="AB9">
        <f ca="1">IF(ISNUMBER(ETL_Price!AH9/ETL_Price!AH10-1),ETL_Price!AH9/ETL_Price!AH10-1,"")</f>
        <v>1.6844748162150314E-3</v>
      </c>
      <c r="AC9">
        <f ca="1">IF(ISNUMBER(ETL_Price!AI9/ETL_Price!AI10-1),ETL_Price!AI9/ETL_Price!AI10-1,"")</f>
        <v>-2.0520142157143262E-4</v>
      </c>
      <c r="AD9">
        <f ca="1">IF(ISNUMBER(ETL_Price!AJ9/ETL_Price!AJ10-1),ETL_Price!AJ9/ETL_Price!AJ10-1,"")</f>
        <v>-1.0791290039959822E-3</v>
      </c>
      <c r="AE9">
        <f ca="1">IF(ISNUMBER(ETL_Price!AK9/ETL_Price!AK10-1),ETL_Price!AK9/ETL_Price!AK10-1,"")</f>
        <v>4.8585445161775098E-4</v>
      </c>
      <c r="AF9">
        <f ca="1">IF(ISNUMBER(ETL_Price!AL9/ETL_Price!AL10-1),ETL_Price!AL9/ETL_Price!AL10-1,"")</f>
        <v>7.4743501142937596E-4</v>
      </c>
      <c r="AG9">
        <f ca="1">IF(ISNUMBER(ETL_Price!AM9/ETL_Price!AM10-1),ETL_Price!AM9/ETL_Price!AM10-1,"")</f>
        <v>-3.8690706492305882E-4</v>
      </c>
      <c r="AH9">
        <f ca="1">IF(ISNUMBER(ETL_Price!AN9/ETL_Price!AN10-1),ETL_Price!AN9/ETL_Price!AN10-1,"")</f>
        <v>6.0967467179362522E-4</v>
      </c>
      <c r="AI9">
        <f ca="1">IF(ISNUMBER(ETL_Price!AO9/ETL_Price!AO10-1),ETL_Price!AO9/ETL_Price!AO10-1,"")</f>
        <v>1.3032602318308051E-4</v>
      </c>
      <c r="AJ9">
        <f ca="1">IF(ISNUMBER(ETL_Price!AP9/ETL_Price!AP10-1),ETL_Price!AP9/ETL_Price!AP10-1,"")</f>
        <v>-5.3247127137057149E-5</v>
      </c>
      <c r="AK9">
        <f ca="1">IF(ISNUMBER(ETL_Price!AQ9/ETL_Price!AQ10-1),ETL_Price!AQ9/ETL_Price!AQ10-1,"")</f>
        <v>1.1591302059841269E-3</v>
      </c>
      <c r="AL9">
        <f ca="1">IF(ISNUMBER(ETL_Price!AR9/ETL_Price!AR10-1),ETL_Price!AR9/ETL_Price!AR10-1,"")</f>
        <v>1.6263447575726175E-3</v>
      </c>
      <c r="AM9">
        <f ca="1">IF(ISNUMBER(ETL_Price!AS9/ETL_Price!AS10-1),ETL_Price!AS9/ETL_Price!AS10-1,"")</f>
        <v>-9.0058397241961075E-3</v>
      </c>
      <c r="AN9">
        <f ca="1">IF(ISNUMBER(ETL_Price!AT9/ETL_Price!AT10-1),ETL_Price!AT9/ETL_Price!AT10-1,"")</f>
        <v>-4.2003231017770593E-2</v>
      </c>
      <c r="AO9">
        <f ca="1">IF(ISNUMBER(ETL_Price!AU9/ETL_Price!AU10-1),ETL_Price!AU9/ETL_Price!AU10-1,"")</f>
        <v>3.6910982215616617E-3</v>
      </c>
      <c r="AP9">
        <f ca="1">IF(ISNUMBER(ETL_Price!AV9/ETL_Price!AV10-1),ETL_Price!AV9/ETL_Price!AV10-1,"")</f>
        <v>-4.6325039400162416E-3</v>
      </c>
      <c r="AQ9">
        <f ca="1">IF(ISNUMBER(ETL_Price!AW9/ETL_Price!AW10-1),ETL_Price!AW9/ETL_Price!AW10-1,"")</f>
        <v>-1.4170125351108842E-2</v>
      </c>
      <c r="AR9">
        <f ca="1">IF(ISNUMBER(ETL_Price!AX9/ETL_Price!AX10-1),ETL_Price!AX9/ETL_Price!AX10-1,"")</f>
        <v>-4.985754985754931E-3</v>
      </c>
      <c r="AS9">
        <f ca="1">IF(ISNUMBER(ETL_Price!AY9/ETL_Price!AY10-1),ETL_Price!AY9/ETL_Price!AY10-1,"")</f>
        <v>4.6998012255698995E-3</v>
      </c>
      <c r="AT9">
        <f ca="1">IF(ISNUMBER(ETL_Price!AZ9/ETL_Price!AZ10-1),ETL_Price!AZ9/ETL_Price!AZ10-1,"")</f>
        <v>-0.10204081632653061</v>
      </c>
      <c r="AU9">
        <f ca="1">IF(ISNUMBER(ETL_Price!BA9/ETL_Price!BA10-1),ETL_Price!BA9/ETL_Price!BA10-1,"")</f>
        <v>1.6573504751257628E-2</v>
      </c>
      <c r="AV9">
        <f ca="1">IF(ISNUMBER(ETL_Price!BB9/ETL_Price!BB10-1),ETL_Price!BB9/ETL_Price!BB10-1,"")</f>
        <v>3.8110710930159719E-2</v>
      </c>
      <c r="AW9">
        <f ca="1">IF(ISNUMBER(ETL_Price!BC9/ETL_Price!BC10-1),ETL_Price!BC9/ETL_Price!BC10-1,"")</f>
        <v>1.3250151824656387E-2</v>
      </c>
      <c r="AX9">
        <f ca="1">IF(ISNUMBER(ETL_Price!BD9/ETL_Price!BD10-1),ETL_Price!BD9/ETL_Price!BD10-1,"")</f>
        <v>9.3291816192293542E-3</v>
      </c>
      <c r="AY9">
        <f ca="1">IF(ISNUMBER(ETL_Price!BE9/ETL_Price!BE10-1),ETL_Price!BE9/ETL_Price!BE10-1,"")</f>
        <v>1.2788986059399043E-2</v>
      </c>
      <c r="AZ9">
        <f ca="1">IF(ISNUMBER(ETL_Price!BF9/ETL_Price!BF10-1),ETL_Price!BF9/ETL_Price!BF10-1,"")</f>
        <v>-1.2765803845060653E-4</v>
      </c>
      <c r="BA9">
        <f ca="1">IF(ISNUMBER(ETL_Price!BG9/ETL_Price!BG10-1),ETL_Price!BG9/ETL_Price!BG10-1,"")</f>
        <v>-1.3725386686372909E-3</v>
      </c>
      <c r="BB9">
        <f ca="1">IF(ISNUMBER(ETL_Price!BH9/ETL_Price!BH10-1),ETL_Price!BH9/ETL_Price!BH10-1,"")</f>
        <v>2.2400728103781908E-3</v>
      </c>
      <c r="BC9">
        <f ca="1">IF(ISNUMBER(ETL_Price!BI9/ETL_Price!BI10-1),ETL_Price!BI9/ETL_Price!BI10-1,"")</f>
        <v>5.3822629969418889E-2</v>
      </c>
      <c r="BD9">
        <f ca="1">IF(ISNUMBER(ETL_Price!BJ9/ETL_Price!BJ10-1),ETL_Price!BJ9/ETL_Price!BJ10-1,"")</f>
        <v>-3.8139534883720905E-2</v>
      </c>
      <c r="BE9">
        <f ca="1">IF(ISNUMBER(ETL_Price!BK9/ETL_Price!BK10-1),ETL_Price!BK9/ETL_Price!BK10-1,"")</f>
        <v>1.1857707509881354E-2</v>
      </c>
      <c r="BF9">
        <f ca="1">IF(ISNUMBER(ETL_Price!BL9/ETL_Price!BL10-1),ETL_Price!BL9/ETL_Price!BL10-1,"")</f>
        <v>-1.0368066355624594E-2</v>
      </c>
      <c r="BG9">
        <f ca="1">IF(ISNUMBER(ETL_Price!BM9/ETL_Price!BM10-1),ETL_Price!BM9/ETL_Price!BM10-1,"")</f>
        <v>-1.1302840780649248E-3</v>
      </c>
      <c r="BH9">
        <f ca="1">IF(ISNUMBER(ETL_Price!BN9/ETL_Price!BN10-1),ETL_Price!BN9/ETL_Price!BN10-1,"")</f>
        <v>-5.5558910562233388E-3</v>
      </c>
      <c r="BI9">
        <f ca="1">IF(ISNUMBER(ETL_Price!BO9/ETL_Price!BO10-1),ETL_Price!BO9/ETL_Price!BO10-1,"")</f>
        <v>4.1179377367814851E-3</v>
      </c>
      <c r="BJ9">
        <f ca="1">IF(ISNUMBER(ETL_Price!BP9/ETL_Price!BP10-1),ETL_Price!BP9/ETL_Price!BP10-1,"")</f>
        <v>-3.0979815701708269E-3</v>
      </c>
      <c r="BK9">
        <f ca="1">IF(ISNUMBER(ETL_Price!BQ9/ETL_Price!BQ10-1),ETL_Price!BQ9/ETL_Price!BQ10-1,"")</f>
        <v>1.2561686855092624E-3</v>
      </c>
      <c r="BL9">
        <f ca="1">IF(ISNUMBER(ETL_Price!BR9/ETL_Price!BR10-1),ETL_Price!BR9/ETL_Price!BR10-1,"")</f>
        <v>-1.7756255044388825E-3</v>
      </c>
      <c r="BM9">
        <f ca="1">IF(ISNUMBER(ETL_Price!BS9/ETL_Price!BS10-1),ETL_Price!BS9/ETL_Price!BS10-1,"")</f>
        <v>0</v>
      </c>
      <c r="BN9">
        <f ca="1">IF(ISNUMBER(ETL_Price!BT9/ETL_Price!BT10-1),ETL_Price!BT9/ETL_Price!BT10-1,"")</f>
        <v>-2.4394820791894256E-3</v>
      </c>
      <c r="BO9">
        <f ca="1">IF(ISNUMBER(ETL_Price!BU9/ETL_Price!BU10-1),ETL_Price!BU9/ETL_Price!BU10-1,"")</f>
        <v>1.8690212360086278E-3</v>
      </c>
      <c r="BP9">
        <f ca="1">IF(ISNUMBER(ETL_Price!BV9/ETL_Price!BV10-1),ETL_Price!BV9/ETL_Price!BV10-1,"")</f>
        <v>-3.4780989777266624E-3</v>
      </c>
      <c r="BQ9">
        <f ca="1">IF(ISNUMBER(ETL_Price!BW9/ETL_Price!BW10-1),ETL_Price!BW9/ETL_Price!BW10-1,"")</f>
        <v>-6.133276089426154E-5</v>
      </c>
    </row>
    <row r="10" spans="1:71">
      <c r="A10" s="8">
        <f>MATCH($B10,ETL_Price!$B$5:$B$187,0)</f>
        <v>6</v>
      </c>
      <c r="B10" s="1">
        <f>IF(ISNUMBER(Equities!$C11),Equities!B11,"")</f>
        <v>43172</v>
      </c>
      <c r="C10" s="67">
        <f ca="1">IF(ISNUMBER(OFFSET(ETL_Price!$B$4,ETL_Rtn!$A10,ETL_Rtn!$C$1)/OFFSET(ETL_Price!$B$4,ETL_Rtn!$A11,ETL_Rtn!$C$1)-1),OFFSET(ETL_Price!$B$4,ETL_Rtn!$A10,ETL_Rtn!$C$1)/OFFSET(ETL_Price!$B$4,ETL_Rtn!$A11,ETL_Rtn!$C$1)-1,"")</f>
        <v>-6.0578789654343046E-3</v>
      </c>
      <c r="D10" s="66"/>
      <c r="E10">
        <f ca="1">IF(ISNUMBER(ETL_Price!K10/ETL_Price!K11-1),ETL_Price!K10/ETL_Price!K11-1,"")</f>
        <v>-6.3635906317597302E-3</v>
      </c>
      <c r="F10">
        <f ca="1">IF(ISNUMBER(ETL_Price!L10/ETL_Price!L11-1),ETL_Price!L10/ETL_Price!L11-1,"")</f>
        <v>-9.3687672766716856E-3</v>
      </c>
      <c r="G10">
        <f ca="1">IF(ISNUMBER(ETL_Price!M10/ETL_Price!M11-1),ETL_Price!M10/ETL_Price!M11-1,"")</f>
        <v>-5.9446196066003099E-3</v>
      </c>
      <c r="H10">
        <f ca="1">IF(ISNUMBER(ETL_Price!N10/ETL_Price!N11-1),ETL_Price!N10/ETL_Price!N11-1,"")</f>
        <v>6.6014388726554074E-3</v>
      </c>
      <c r="I10">
        <f ca="1">IF(ISNUMBER(ETL_Price!O10/ETL_Price!O11-1),ETL_Price!O10/ETL_Price!O11-1,"")</f>
        <v>2.2535689156888417E-4</v>
      </c>
      <c r="J10">
        <f ca="1">IF(ISNUMBER(ETL_Price!P10/ETL_Price!P11-1),ETL_Price!P10/ETL_Price!P11-1,"")</f>
        <v>3.8961008276556797E-3</v>
      </c>
      <c r="K10">
        <f ca="1">IF(ISNUMBER(ETL_Price!Q10/ETL_Price!Q11-1),ETL_Price!Q10/ETL_Price!Q11-1,"")</f>
        <v>-5.9294804923847311E-3</v>
      </c>
      <c r="L10">
        <f ca="1">IF(ISNUMBER(ETL_Price!R10/ETL_Price!R11-1),ETL_Price!R10/ETL_Price!R11-1,"")</f>
        <v>-5.2727454401512164E-3</v>
      </c>
      <c r="M10">
        <f ca="1">IF(ISNUMBER(ETL_Price!S10/ETL_Price!S11-1),ETL_Price!S10/ETL_Price!S11-1,"")</f>
        <v>-3.5496256287627093E-3</v>
      </c>
      <c r="N10">
        <f ca="1">IF(ISNUMBER(ETL_Price!T10/ETL_Price!T11-1),ETL_Price!T10/ETL_Price!T11-1,"")</f>
        <v>-2.4039324028558573E-3</v>
      </c>
      <c r="O10">
        <f ca="1">IF(ISNUMBER(ETL_Price!U10/ETL_Price!U11-1),ETL_Price!U10/ETL_Price!U11-1,"")</f>
        <v>-3.0642354543390926E-3</v>
      </c>
      <c r="P10">
        <f ca="1">IF(ISNUMBER(ETL_Price!V10/ETL_Price!V11-1),ETL_Price!V10/ETL_Price!V11-1,"")</f>
        <v>-5.3968253968253999E-3</v>
      </c>
      <c r="Q10">
        <f ca="1">IF(ISNUMBER(ETL_Price!W10/ETL_Price!W11-1),ETL_Price!W10/ETL_Price!W11-1,"")</f>
        <v>-2.1015242285660207E-3</v>
      </c>
      <c r="R10">
        <f ca="1">IF(ISNUMBER(ETL_Price!X10/ETL_Price!X11-1),ETL_Price!X10/ETL_Price!X11-1,"")</f>
        <v>2.2564015779424906E-4</v>
      </c>
      <c r="S10">
        <f ca="1">IF(ISNUMBER(ETL_Price!Y10/ETL_Price!Y11-1),ETL_Price!Y10/ETL_Price!Y11-1,"")</f>
        <v>-6.465440039388648E-3</v>
      </c>
      <c r="T10">
        <f ca="1">IF(ISNUMBER(ETL_Price!Z10/ETL_Price!Z11-1),ETL_Price!Z10/ETL_Price!Z11-1,"")</f>
        <v>-1.0076344723026098E-2</v>
      </c>
      <c r="U10">
        <f ca="1">IF(ISNUMBER(ETL_Price!AA10/ETL_Price!AA11-1),ETL_Price!AA10/ETL_Price!AA11-1,"")</f>
        <v>-4.0544454097886096E-3</v>
      </c>
      <c r="V10">
        <f ca="1">IF(ISNUMBER(ETL_Price!AB10/ETL_Price!AB11-1),ETL_Price!AB10/ETL_Price!AB11-1,"")</f>
        <v>3.3736525960668118E-3</v>
      </c>
      <c r="W10">
        <f ca="1">IF(ISNUMBER(ETL_Price!AC10/ETL_Price!AC11-1),ETL_Price!AC10/ETL_Price!AC11-1,"")</f>
        <v>2.4607826210376604E-3</v>
      </c>
      <c r="X10">
        <f ca="1">IF(ISNUMBER(ETL_Price!AD10/ETL_Price!AD11-1),ETL_Price!AD10/ETL_Price!AD11-1,"")</f>
        <v>2.733846734305434E-3</v>
      </c>
      <c r="Y10">
        <f ca="1">IF(ISNUMBER(ETL_Price!AE10/ETL_Price!AE11-1),ETL_Price!AE10/ETL_Price!AE11-1,"")</f>
        <v>2.3682063012631094E-3</v>
      </c>
      <c r="Z10">
        <f ca="1">IF(ISNUMBER(ETL_Price!AF10/ETL_Price!AF11-1),ETL_Price!AF10/ETL_Price!AF11-1,"")</f>
        <v>7.7864515742609441E-4</v>
      </c>
      <c r="AA10">
        <f ca="1">IF(ISNUMBER(ETL_Price!AG10/ETL_Price!AG11-1),ETL_Price!AG10/ETL_Price!AG11-1,"")</f>
        <v>1.1925532704730735E-3</v>
      </c>
      <c r="AB10">
        <f ca="1">IF(ISNUMBER(ETL_Price!AH10/ETL_Price!AH11-1),ETL_Price!AH10/ETL_Price!AH11-1,"")</f>
        <v>4.7542513295928401E-4</v>
      </c>
      <c r="AC10">
        <f ca="1">IF(ISNUMBER(ETL_Price!AI10/ETL_Price!AI11-1),ETL_Price!AI10/ETL_Price!AI11-1,"")</f>
        <v>3.3832914879461384E-4</v>
      </c>
      <c r="AD10">
        <f ca="1">IF(ISNUMBER(ETL_Price!AJ10/ETL_Price!AJ11-1),ETL_Price!AJ10/ETL_Price!AJ11-1,"")</f>
        <v>6.0090302689719266E-4</v>
      </c>
      <c r="AE10">
        <f ca="1">IF(ISNUMBER(ETL_Price!AK10/ETL_Price!AK11-1),ETL_Price!AK10/ETL_Price!AK11-1,"")</f>
        <v>1.3660614557498008E-4</v>
      </c>
      <c r="AF10">
        <f ca="1">IF(ISNUMBER(ETL_Price!AL10/ETL_Price!AL11-1),ETL_Price!AL10/ETL_Price!AL11-1,"")</f>
        <v>1.8715957693427043E-4</v>
      </c>
      <c r="AG10">
        <f ca="1">IF(ISNUMBER(ETL_Price!AM10/ETL_Price!AM11-1),ETL_Price!AM10/ETL_Price!AM11-1,"")</f>
        <v>-3.2212039249746027E-5</v>
      </c>
      <c r="AH10">
        <f ca="1">IF(ISNUMBER(ETL_Price!AN10/ETL_Price!AN11-1),ETL_Price!AN10/ETL_Price!AN11-1,"")</f>
        <v>5.0014579249246793E-6</v>
      </c>
      <c r="AI10">
        <f ca="1">IF(ISNUMBER(ETL_Price!AO10/ETL_Price!AO11-1),ETL_Price!AO10/ETL_Price!AO11-1,"")</f>
        <v>1.541355153504842E-4</v>
      </c>
      <c r="AJ10">
        <f ca="1">IF(ISNUMBER(ETL_Price!AP10/ETL_Price!AP11-1),ETL_Price!AP10/ETL_Price!AP11-1,"")</f>
        <v>-4.5573853783675844E-5</v>
      </c>
      <c r="AK10">
        <f ca="1">IF(ISNUMBER(ETL_Price!AQ10/ETL_Price!AQ11-1),ETL_Price!AQ10/ETL_Price!AQ11-1,"")</f>
        <v>-9.8659638341991318E-5</v>
      </c>
      <c r="AL10">
        <f ca="1">IF(ISNUMBER(ETL_Price!AR10/ETL_Price!AR11-1),ETL_Price!AR10/ETL_Price!AR11-1,"")</f>
        <v>7.5436422530916758E-4</v>
      </c>
      <c r="AM10">
        <f ca="1">IF(ISNUMBER(ETL_Price!AS10/ETL_Price!AS11-1),ETL_Price!AS10/ETL_Price!AS11-1,"")</f>
        <v>-8.8909033855165687E-3</v>
      </c>
      <c r="AN10">
        <f ca="1">IF(ISNUMBER(ETL_Price!AT10/ETL_Price!AT11-1),ETL_Price!AT10/ETL_Price!AT11-1,"")</f>
        <v>-2.0569620253164556E-2</v>
      </c>
      <c r="AO10">
        <f ca="1">IF(ISNUMBER(ETL_Price!AU10/ETL_Price!AU11-1),ETL_Price!AU10/ETL_Price!AU11-1,"")</f>
        <v>-6.7065868263460615E-4</v>
      </c>
      <c r="AP10">
        <f ca="1">IF(ISNUMBER(ETL_Price!AV10/ETL_Price!AV11-1),ETL_Price!AV10/ETL_Price!AV11-1,"")</f>
        <v>-5.6038372037802153E-3</v>
      </c>
      <c r="AQ10">
        <f ca="1">IF(ISNUMBER(ETL_Price!AW10/ETL_Price!AW11-1),ETL_Price!AW10/ETL_Price!AW11-1,"")</f>
        <v>-2.1856803083736609E-2</v>
      </c>
      <c r="AR10">
        <f ca="1">IF(ISNUMBER(ETL_Price!AX10/ETL_Price!AX11-1),ETL_Price!AX10/ETL_Price!AX11-1,"")</f>
        <v>-8.4745762711864181E-3</v>
      </c>
      <c r="AS10">
        <f ca="1">IF(ISNUMBER(ETL_Price!AY10/ETL_Price!AY11-1),ETL_Price!AY10/ETL_Price!AY11-1,"")</f>
        <v>1.452125372112345E-2</v>
      </c>
      <c r="AT10">
        <f ca="1">IF(ISNUMBER(ETL_Price!AZ10/ETL_Price!AZ11-1),ETL_Price!AZ10/ETL_Price!AZ11-1,"")</f>
        <v>0.34986225895316814</v>
      </c>
      <c r="AU10">
        <f ca="1">IF(ISNUMBER(ETL_Price!BA10/ETL_Price!BA11-1),ETL_Price!BA10/ETL_Price!BA11-1,"")</f>
        <v>2.6340861962674822E-3</v>
      </c>
      <c r="AV10">
        <f ca="1">IF(ISNUMBER(ETL_Price!BB10/ETL_Price!BB11-1),ETL_Price!BB10/ETL_Price!BB11-1,"")</f>
        <v>9.674199828058061E-3</v>
      </c>
      <c r="AW10">
        <f ca="1">IF(ISNUMBER(ETL_Price!BC10/ETL_Price!BC11-1),ETL_Price!BC10/ETL_Price!BC11-1,"")</f>
        <v>1.1014568254972268E-2</v>
      </c>
      <c r="AX10">
        <f ca="1">IF(ISNUMBER(ETL_Price!BD10/ETL_Price!BD11-1),ETL_Price!BD10/ETL_Price!BD11-1,"")</f>
        <v>5.3582138879026964E-3</v>
      </c>
      <c r="AY10">
        <f ca="1">IF(ISNUMBER(ETL_Price!BE10/ETL_Price!BE11-1),ETL_Price!BE10/ETL_Price!BE11-1,"")</f>
        <v>1.3576963920556739E-2</v>
      </c>
      <c r="AZ10">
        <f ca="1">IF(ISNUMBER(ETL_Price!BF10/ETL_Price!BF11-1),ETL_Price!BF10/ETL_Price!BF11-1,"")</f>
        <v>1.1240436547911514E-2</v>
      </c>
      <c r="BA10">
        <f ca="1">IF(ISNUMBER(ETL_Price!BG10/ETL_Price!BG11-1),ETL_Price!BG10/ETL_Price!BG11-1,"")</f>
        <v>1.5336327844780673E-2</v>
      </c>
      <c r="BB10">
        <f ca="1">IF(ISNUMBER(ETL_Price!BH10/ETL_Price!BH11-1),ETL_Price!BH10/ETL_Price!BH11-1,"")</f>
        <v>6.6155947940698123E-3</v>
      </c>
      <c r="BC10">
        <f ca="1">IF(ISNUMBER(ETL_Price!BI10/ETL_Price!BI11-1),ETL_Price!BI10/ETL_Price!BI11-1,"")</f>
        <v>3.6121673003802313E-2</v>
      </c>
      <c r="BD10">
        <f ca="1">IF(ISNUMBER(ETL_Price!BJ10/ETL_Price!BJ11-1),ETL_Price!BJ10/ETL_Price!BJ11-1,"")</f>
        <v>6.8588469184890588E-2</v>
      </c>
      <c r="BE10">
        <f ca="1">IF(ISNUMBER(ETL_Price!BK10/ETL_Price!BK11-1),ETL_Price!BK10/ETL_Price!BK11-1,"")</f>
        <v>5.2980132450330952E-3</v>
      </c>
      <c r="BF10">
        <f ca="1">IF(ISNUMBER(ETL_Price!BL10/ETL_Price!BL11-1),ETL_Price!BL10/ETL_Price!BL11-1,"")</f>
        <v>-1.8320610687022842E-2</v>
      </c>
      <c r="BG10">
        <f ca="1">IF(ISNUMBER(ETL_Price!BM10/ETL_Price!BM11-1),ETL_Price!BM10/ETL_Price!BM11-1,"")</f>
        <v>4.7698364627497547E-3</v>
      </c>
      <c r="BH10">
        <f ca="1">IF(ISNUMBER(ETL_Price!BN10/ETL_Price!BN11-1),ETL_Price!BN10/ETL_Price!BN11-1,"")</f>
        <v>5.3427235747678381E-3</v>
      </c>
      <c r="BI10">
        <f ca="1">IF(ISNUMBER(ETL_Price!BO10/ETL_Price!BO11-1),ETL_Price!BO10/ETL_Price!BO11-1,"")</f>
        <v>-1.0593220338983023E-2</v>
      </c>
      <c r="BJ10">
        <f ca="1">IF(ISNUMBER(ETL_Price!BP10/ETL_Price!BP11-1),ETL_Price!BP10/ETL_Price!BP11-1,"")</f>
        <v>3.162205321991518E-4</v>
      </c>
      <c r="BK10">
        <f ca="1">IF(ISNUMBER(ETL_Price!BQ10/ETL_Price!BQ11-1),ETL_Price!BQ10/ETL_Price!BQ11-1,"")</f>
        <v>1.7948487839891669E-4</v>
      </c>
      <c r="BL10">
        <f ca="1">IF(ISNUMBER(ETL_Price!BR10/ETL_Price!BR11-1),ETL_Price!BR10/ETL_Price!BR11-1,"")</f>
        <v>4.5402951191826357E-3</v>
      </c>
      <c r="BM10">
        <f ca="1">IF(ISNUMBER(ETL_Price!BS10/ETL_Price!BS11-1),ETL_Price!BS10/ETL_Price!BS11-1,"")</f>
        <v>4.0270386883358711E-3</v>
      </c>
      <c r="BN10">
        <f ca="1">IF(ISNUMBER(ETL_Price!BT10/ETL_Price!BT11-1),ETL_Price!BT10/ETL_Price!BT11-1,"")</f>
        <v>1.5034767900770074E-3</v>
      </c>
      <c r="BO10">
        <f ca="1">IF(ISNUMBER(ETL_Price!BU10/ETL_Price!BU11-1),ETL_Price!BU10/ETL_Price!BU11-1,"")</f>
        <v>2.6457026230251035E-3</v>
      </c>
      <c r="BP10">
        <f ca="1">IF(ISNUMBER(ETL_Price!BV10/ETL_Price!BV11-1),ETL_Price!BV10/ETL_Price!BV11-1,"")</f>
        <v>-4.567677758792188E-4</v>
      </c>
      <c r="BQ10">
        <f ca="1">IF(ISNUMBER(ETL_Price!BW10/ETL_Price!BW11-1),ETL_Price!BW10/ETL_Price!BW11-1,"")</f>
        <v>-3.3721643163708848E-4</v>
      </c>
    </row>
    <row r="11" spans="1:71">
      <c r="A11" s="8">
        <f>MATCH($B11,ETL_Price!$B$5:$B$187,0)</f>
        <v>7</v>
      </c>
      <c r="B11" s="1">
        <f>IF(ISNUMBER(Equities!$C12),Equities!B12,"")</f>
        <v>43171</v>
      </c>
      <c r="C11" s="67">
        <f ca="1">IF(ISNUMBER(OFFSET(ETL_Price!$B$4,ETL_Rtn!$A11,ETL_Rtn!$C$1)/OFFSET(ETL_Price!$B$4,ETL_Rtn!$A12,ETL_Rtn!$C$1)-1),OFFSET(ETL_Price!$B$4,ETL_Rtn!$A11,ETL_Rtn!$C$1)/OFFSET(ETL_Price!$B$4,ETL_Rtn!$A12,ETL_Rtn!$C$1)-1,"")</f>
        <v>1.5669703796293399E-2</v>
      </c>
      <c r="E11">
        <f ca="1">IF(ISNUMBER(ETL_Price!K11/ETL_Price!K12-1),ETL_Price!K11/ETL_Price!K12-1,"")</f>
        <v>-1.273967637633433E-3</v>
      </c>
      <c r="F11">
        <f ca="1">IF(ISNUMBER(ETL_Price!L11/ETL_Price!L12-1),ETL_Price!L11/ETL_Price!L12-1,"")</f>
        <v>2.6136224104966743E-3</v>
      </c>
      <c r="G11">
        <f ca="1">IF(ISNUMBER(ETL_Price!M11/ETL_Price!M12-1),ETL_Price!M11/ETL_Price!M12-1,"")</f>
        <v>6.1249434274603942E-3</v>
      </c>
      <c r="H11">
        <f ca="1">IF(ISNUMBER(ETL_Price!N11/ETL_Price!N12-1),ETL_Price!N11/ETL_Price!N12-1,"")</f>
        <v>1.6527397387885889E-2</v>
      </c>
      <c r="I11">
        <f ca="1">IF(ISNUMBER(ETL_Price!O11/ETL_Price!O12-1),ETL_Price!O11/ETL_Price!O12-1,"")</f>
        <v>1.9296552707573023E-2</v>
      </c>
      <c r="J11">
        <f ca="1">IF(ISNUMBER(ETL_Price!P11/ETL_Price!P12-1),ETL_Price!P11/ETL_Price!P12-1,"")</f>
        <v>2.1406622047750679E-2</v>
      </c>
      <c r="K11">
        <f ca="1">IF(ISNUMBER(ETL_Price!Q11/ETL_Price!Q12-1),ETL_Price!Q11/ETL_Price!Q12-1,"")</f>
        <v>4.9262728988197502E-4</v>
      </c>
      <c r="L11">
        <f ca="1">IF(ISNUMBER(ETL_Price!R11/ETL_Price!R12-1),ETL_Price!R11/ETL_Price!R12-1,"")</f>
        <v>2.5004141672155811E-3</v>
      </c>
      <c r="M11">
        <f ca="1">IF(ISNUMBER(ETL_Price!S11/ETL_Price!S12-1),ETL_Price!S11/ETL_Price!S12-1,"")</f>
        <v>1.2511304177396099E-3</v>
      </c>
      <c r="N11">
        <f ca="1">IF(ISNUMBER(ETL_Price!T11/ETL_Price!T12-1),ETL_Price!T11/ETL_Price!T12-1,"")</f>
        <v>4.3241684984325346E-3</v>
      </c>
      <c r="O11">
        <f ca="1">IF(ISNUMBER(ETL_Price!U11/ETL_Price!U12-1),ETL_Price!U11/ETL_Price!U12-1,"")</f>
        <v>-2.0763335724263143E-3</v>
      </c>
      <c r="P11">
        <f ca="1">IF(ISNUMBER(ETL_Price!V11/ETL_Price!V12-1),ETL_Price!V11/ETL_Price!V12-1,"")</f>
        <v>5.9478663526406628E-3</v>
      </c>
      <c r="Q11">
        <f ca="1">IF(ISNUMBER(ETL_Price!W11/ETL_Price!W12-1),ETL_Price!W11/ETL_Price!W12-1,"")</f>
        <v>4.6357398470076028E-4</v>
      </c>
      <c r="R11">
        <f ca="1">IF(ISNUMBER(ETL_Price!X11/ETL_Price!X12-1),ETL_Price!X11/ETL_Price!X12-1,"")</f>
        <v>-8.1002397192708742E-4</v>
      </c>
      <c r="S11">
        <f ca="1">IF(ISNUMBER(ETL_Price!Y11/ETL_Price!Y12-1),ETL_Price!Y11/ETL_Price!Y12-1,"")</f>
        <v>2.0261188330532587E-3</v>
      </c>
      <c r="T11">
        <f ca="1">IF(ISNUMBER(ETL_Price!Z11/ETL_Price!Z12-1),ETL_Price!Z11/ETL_Price!Z12-1,"")</f>
        <v>4.1777440182302339E-3</v>
      </c>
      <c r="U11">
        <f ca="1">IF(ISNUMBER(ETL_Price!AA11/ETL_Price!AA12-1),ETL_Price!AA11/ETL_Price!AA12-1,"")</f>
        <v>2.9044437990124461E-3</v>
      </c>
      <c r="V11">
        <f ca="1">IF(ISNUMBER(ETL_Price!AB11/ETL_Price!AB12-1),ETL_Price!AB11/ETL_Price!AB12-1,"")</f>
        <v>6.8765534382766447E-3</v>
      </c>
      <c r="W11">
        <f ca="1">IF(ISNUMBER(ETL_Price!AC11/ETL_Price!AC12-1),ETL_Price!AC11/ETL_Price!AC12-1,"")</f>
        <v>1.8053696976114697E-3</v>
      </c>
      <c r="X11">
        <f ca="1">IF(ISNUMBER(ETL_Price!AD11/ETL_Price!AD12-1),ETL_Price!AD11/ETL_Price!AD12-1,"")</f>
        <v>2.2671276373098515E-3</v>
      </c>
      <c r="Y11">
        <f ca="1">IF(ISNUMBER(ETL_Price!AE11/ETL_Price!AE12-1),ETL_Price!AE11/ETL_Price!AE12-1,"")</f>
        <v>1.1501483106632904E-3</v>
      </c>
      <c r="Z11">
        <f ca="1">IF(ISNUMBER(ETL_Price!AF11/ETL_Price!AF12-1),ETL_Price!AF11/ETL_Price!AF12-1,"")</f>
        <v>1.2694033804112603E-3</v>
      </c>
      <c r="AA11">
        <f ca="1">IF(ISNUMBER(ETL_Price!AG11/ETL_Price!AG12-1),ETL_Price!AG11/ETL_Price!AG12-1,"")</f>
        <v>1.5708801576457265E-3</v>
      </c>
      <c r="AB11">
        <f ca="1">IF(ISNUMBER(ETL_Price!AH11/ETL_Price!AH12-1),ETL_Price!AH11/ETL_Price!AH12-1,"")</f>
        <v>9.7663879990617097E-4</v>
      </c>
      <c r="AC11">
        <f ca="1">IF(ISNUMBER(ETL_Price!AI11/ETL_Price!AI12-1),ETL_Price!AI11/ETL_Price!AI12-1,"")</f>
        <v>-1.3304059944474478E-4</v>
      </c>
      <c r="AD11">
        <f ca="1">IF(ISNUMBER(ETL_Price!AJ11/ETL_Price!AJ12-1),ETL_Price!AJ11/ETL_Price!AJ12-1,"")</f>
        <v>6.6717303859831212E-4</v>
      </c>
      <c r="AE11">
        <f ca="1">IF(ISNUMBER(ETL_Price!AK11/ETL_Price!AK12-1),ETL_Price!AK11/ETL_Price!AK12-1,"")</f>
        <v>-4.5215560578470981E-4</v>
      </c>
      <c r="AF11">
        <f ca="1">IF(ISNUMBER(ETL_Price!AL11/ETL_Price!AL12-1),ETL_Price!AL11/ETL_Price!AL12-1,"")</f>
        <v>-5.542592136958957E-4</v>
      </c>
      <c r="AG11">
        <f ca="1">IF(ISNUMBER(ETL_Price!AM11/ETL_Price!AM12-1),ETL_Price!AM11/ETL_Price!AM12-1,"")</f>
        <v>-1.1202932367537777E-4</v>
      </c>
      <c r="AH11">
        <f ca="1">IF(ISNUMBER(ETL_Price!AN11/ETL_Price!AN12-1),ETL_Price!AN11/ETL_Price!AN12-1,"")</f>
        <v>-5.323716984206861E-4</v>
      </c>
      <c r="AI11">
        <f ca="1">IF(ISNUMBER(ETL_Price!AO11/ETL_Price!AO12-1),ETL_Price!AO11/ETL_Price!AO12-1,"")</f>
        <v>-2.2991137015782037E-4</v>
      </c>
      <c r="AJ11">
        <f ca="1">IF(ISNUMBER(ETL_Price!AP11/ETL_Price!AP12-1),ETL_Price!AP11/ETL_Price!AP12-1,"")</f>
        <v>-4.4065380937774457E-4</v>
      </c>
      <c r="AK11">
        <f ca="1">IF(ISNUMBER(ETL_Price!AQ11/ETL_Price!AQ12-1),ETL_Price!AQ11/ETL_Price!AQ12-1,"")</f>
        <v>-1.3076421761755164E-3</v>
      </c>
      <c r="AL11">
        <f ca="1">IF(ISNUMBER(ETL_Price!AR11/ETL_Price!AR12-1),ETL_Price!AR11/ETL_Price!AR12-1,"")</f>
        <v>-1.0637454626132303E-3</v>
      </c>
      <c r="AM11">
        <f ca="1">IF(ISNUMBER(ETL_Price!AS11/ETL_Price!AS12-1),ETL_Price!AS11/ETL_Price!AS12-1,"")</f>
        <v>-8.8810560508674197E-3</v>
      </c>
      <c r="AN11">
        <f ca="1">IF(ISNUMBER(ETL_Price!AT11/ETL_Price!AT12-1),ETL_Price!AT11/ETL_Price!AT12-1,"")</f>
        <v>-2.4691358024691357E-2</v>
      </c>
      <c r="AO11">
        <f ca="1">IF(ISNUMBER(ETL_Price!AU11/ETL_Price!AU12-1),ETL_Price!AU11/ETL_Price!AU12-1,"")</f>
        <v>-1.0804151068568468E-2</v>
      </c>
      <c r="AP11">
        <f ca="1">IF(ISNUMBER(ETL_Price!AV11/ETL_Price!AV12-1),ETL_Price!AV11/ETL_Price!AV12-1,"")</f>
        <v>-9.3620624764770843E-3</v>
      </c>
      <c r="AQ11">
        <f ca="1">IF(ISNUMBER(ETL_Price!AW11/ETL_Price!AW12-1),ETL_Price!AW11/ETL_Price!AW12-1,"")</f>
        <v>2.4923296767956904E-2</v>
      </c>
      <c r="AR11">
        <f ca="1">IF(ISNUMBER(ETL_Price!AX11/ETL_Price!AX12-1),ETL_Price!AX11/ETL_Price!AX12-1,"")</f>
        <v>-2.1141649048627142E-3</v>
      </c>
      <c r="AS11">
        <f ca="1">IF(ISNUMBER(ETL_Price!AY11/ETL_Price!AY12-1),ETL_Price!AY11/ETL_Price!AY12-1,"")</f>
        <v>-1.7620494899654227E-2</v>
      </c>
      <c r="AT11">
        <f ca="1">IF(ISNUMBER(ETL_Price!AZ11/ETL_Price!AZ12-1),ETL_Price!AZ11/ETL_Price!AZ12-1,"")</f>
        <v>0.43478260869565188</v>
      </c>
      <c r="AU11">
        <f ca="1">IF(ISNUMBER(ETL_Price!BA11/ETL_Price!BA12-1),ETL_Price!BA11/ETL_Price!BA12-1,"")</f>
        <v>-1.8232124539677264E-2</v>
      </c>
      <c r="AV11">
        <f ca="1">IF(ISNUMBER(ETL_Price!BB11/ETL_Price!BB12-1),ETL_Price!BB11/ETL_Price!BB12-1,"")</f>
        <v>-1.5708283079796104E-2</v>
      </c>
      <c r="AW11">
        <f ca="1">IF(ISNUMBER(ETL_Price!BC11/ETL_Price!BC12-1),ETL_Price!BC11/ETL_Price!BC12-1,"")</f>
        <v>-1.089456927805077E-2</v>
      </c>
      <c r="AX11">
        <f ca="1">IF(ISNUMBER(ETL_Price!BD11/ETL_Price!BD12-1),ETL_Price!BD11/ETL_Price!BD12-1,"")</f>
        <v>-2.9473324505574494E-3</v>
      </c>
      <c r="AY11">
        <f ca="1">IF(ISNUMBER(ETL_Price!BE11/ETL_Price!BE12-1),ETL_Price!BE11/ETL_Price!BE12-1,"")</f>
        <v>3.1164989567651347E-3</v>
      </c>
      <c r="AZ11">
        <f ca="1">IF(ISNUMBER(ETL_Price!BF11/ETL_Price!BF12-1),ETL_Price!BF11/ETL_Price!BF12-1,"")</f>
        <v>3.9678439866897008E-4</v>
      </c>
      <c r="BA11">
        <f ca="1">IF(ISNUMBER(ETL_Price!BG11/ETL_Price!BG12-1),ETL_Price!BG11/ETL_Price!BG12-1,"")</f>
        <v>1.221190938850425E-3</v>
      </c>
      <c r="BB11">
        <f ca="1">IF(ISNUMBER(ETL_Price!BH11/ETL_Price!BH12-1),ETL_Price!BH11/ETL_Price!BH12-1,"")</f>
        <v>-6.8733159224676488E-4</v>
      </c>
      <c r="BC11">
        <f ca="1">IF(ISNUMBER(ETL_Price!BI11/ETL_Price!BI12-1),ETL_Price!BI11/ETL_Price!BI12-1,"")</f>
        <v>7.7868852459016313E-2</v>
      </c>
      <c r="BD11">
        <f ca="1">IF(ISNUMBER(ETL_Price!BJ11/ETL_Price!BJ12-1),ETL_Price!BJ11/ETL_Price!BJ12-1,"")</f>
        <v>-1.9970774476376074E-2</v>
      </c>
      <c r="BE11">
        <f ca="1">IF(ISNUMBER(ETL_Price!BK11/ETL_Price!BK12-1),ETL_Price!BK11/ETL_Price!BK12-1,"")</f>
        <v>-5.2700922266140093E-3</v>
      </c>
      <c r="BF11">
        <f ca="1">IF(ISNUMBER(ETL_Price!BL11/ETL_Price!BL12-1),ETL_Price!BL11/ETL_Price!BL12-1,"")</f>
        <v>-2.1414342629482053E-2</v>
      </c>
      <c r="BG11">
        <f ca="1">IF(ISNUMBER(ETL_Price!BM11/ETL_Price!BM12-1),ETL_Price!BM11/ETL_Price!BM12-1,"")</f>
        <v>-2.4169184290030454E-3</v>
      </c>
      <c r="BH11">
        <f ca="1">IF(ISNUMBER(ETL_Price!BN11/ETL_Price!BN12-1),ETL_Price!BN11/ETL_Price!BN12-1,"")</f>
        <v>-4.5328175994197029E-3</v>
      </c>
      <c r="BI11">
        <f ca="1">IF(ISNUMBER(ETL_Price!BO11/ETL_Price!BO12-1),ETL_Price!BO11/ETL_Price!BO12-1,"")</f>
        <v>-1.0960670535138606E-2</v>
      </c>
      <c r="BJ11">
        <f ca="1">IF(ISNUMBER(ETL_Price!BP11/ETL_Price!BP12-1),ETL_Price!BP11/ETL_Price!BP12-1,"")</f>
        <v>-9.3198117082116116E-4</v>
      </c>
      <c r="BK11">
        <f ca="1">IF(ISNUMBER(ETL_Price!BQ11/ETL_Price!BQ12-1),ETL_Price!BQ11/ETL_Price!BQ12-1,"")</f>
        <v>2.6929982046675072E-4</v>
      </c>
      <c r="BL11">
        <f ca="1">IF(ISNUMBER(ETL_Price!BR11/ETL_Price!BR12-1),ETL_Price!BR11/ETL_Price!BR12-1,"")</f>
        <v>2.193873405379243E-3</v>
      </c>
      <c r="BM11">
        <f ca="1">IF(ISNUMBER(ETL_Price!BS11/ETL_Price!BS12-1),ETL_Price!BS11/ETL_Price!BS12-1,"")</f>
        <v>4.0433212996391354E-3</v>
      </c>
      <c r="BN11">
        <f ca="1">IF(ISNUMBER(ETL_Price!BT11/ETL_Price!BT12-1),ETL_Price!BT11/ETL_Price!BT12-1,"")</f>
        <v>-3.7446171129000838E-3</v>
      </c>
      <c r="BO11">
        <f ca="1">IF(ISNUMBER(ETL_Price!BU11/ETL_Price!BU12-1),ETL_Price!BU11/ETL_Price!BU12-1,"")</f>
        <v>3.985252096316616E-3</v>
      </c>
      <c r="BP11">
        <f ca="1">IF(ISNUMBER(ETL_Price!BV11/ETL_Price!BV12-1),ETL_Price!BV11/ETL_Price!BV12-1,"")</f>
        <v>6.1786388374018841E-4</v>
      </c>
      <c r="BQ11">
        <f ca="1">IF(ISNUMBER(ETL_Price!BW11/ETL_Price!BW12-1),ETL_Price!BW11/ETL_Price!BW12-1,"")</f>
        <v>1.8735219140637582E-3</v>
      </c>
    </row>
    <row r="12" spans="1:71">
      <c r="A12" s="8">
        <f>MATCH($B12,ETL_Price!$B$5:$B$187,0)</f>
        <v>8</v>
      </c>
      <c r="B12" s="1">
        <f>IF(ISNUMBER(Equities!$C13),Equities!B13,"")</f>
        <v>43168</v>
      </c>
      <c r="C12" s="67">
        <f ca="1">IF(ISNUMBER(OFFSET(ETL_Price!$B$4,ETL_Rtn!$A12,ETL_Rtn!$C$1)/OFFSET(ETL_Price!$B$4,ETL_Rtn!$A13,ETL_Rtn!$C$1)-1),OFFSET(ETL_Price!$B$4,ETL_Rtn!$A12,ETL_Rtn!$C$1)/OFFSET(ETL_Price!$B$4,ETL_Rtn!$A13,ETL_Rtn!$C$1)-1,"")</f>
        <v>1.7058361924634946E-2</v>
      </c>
      <c r="E12">
        <f ca="1">IF(ISNUMBER(ETL_Price!K12/ETL_Price!K13-1),ETL_Price!K12/ETL_Price!K13-1,"")</f>
        <v>1.7378795678667736E-2</v>
      </c>
      <c r="F12">
        <f ca="1">IF(ISNUMBER(ETL_Price!L12/ETL_Price!L13-1),ETL_Price!L12/ETL_Price!L13-1,"")</f>
        <v>2.1269863591617533E-3</v>
      </c>
      <c r="G12">
        <f ca="1">IF(ISNUMBER(ETL_Price!M12/ETL_Price!M13-1),ETL_Price!M12/ETL_Price!M13-1,"")</f>
        <v>1.6318248680555314E-2</v>
      </c>
      <c r="H12">
        <f ca="1">IF(ISNUMBER(ETL_Price!N12/ETL_Price!N13-1),ETL_Price!N12/ETL_Price!N13-1,"")</f>
        <v>4.7327624815904912E-3</v>
      </c>
      <c r="I12">
        <f ca="1">IF(ISNUMBER(ETL_Price!O12/ETL_Price!O13-1),ETL_Price!O12/ETL_Price!O13-1,"")</f>
        <v>1.1146480192806729E-2</v>
      </c>
      <c r="J12">
        <f ca="1">IF(ISNUMBER(ETL_Price!P12/ETL_Price!P13-1),ETL_Price!P12/ETL_Price!P13-1,"")</f>
        <v>7.8128356856155268E-3</v>
      </c>
      <c r="K12">
        <f ca="1">IF(ISNUMBER(ETL_Price!Q12/ETL_Price!Q13-1),ETL_Price!Q12/ETL_Price!Q13-1,"")</f>
        <v>1.7440724473932301E-2</v>
      </c>
      <c r="L12">
        <f ca="1">IF(ISNUMBER(ETL_Price!R12/ETL_Price!R13-1),ETL_Price!R12/ETL_Price!R13-1,"")</f>
        <v>1.2901413067656353E-2</v>
      </c>
      <c r="M12">
        <f ca="1">IF(ISNUMBER(ETL_Price!S12/ETL_Price!S13-1),ETL_Price!S12/ETL_Price!S13-1,"")</f>
        <v>1.2870364481244012E-2</v>
      </c>
      <c r="N12">
        <f ca="1">IF(ISNUMBER(ETL_Price!T12/ETL_Price!T13-1),ETL_Price!T12/ETL_Price!T13-1,"")</f>
        <v>9.420922450167124E-3</v>
      </c>
      <c r="O12">
        <f ca="1">IF(ISNUMBER(ETL_Price!U12/ETL_Price!U13-1),ETL_Price!U12/ETL_Price!U13-1,"")</f>
        <v>1.3079894442956874E-2</v>
      </c>
      <c r="P12">
        <f ca="1">IF(ISNUMBER(ETL_Price!V12/ETL_Price!V13-1),ETL_Price!V12/ETL_Price!V13-1,"")</f>
        <v>8.7380204558267227E-3</v>
      </c>
      <c r="Q12">
        <f ca="1">IF(ISNUMBER(ETL_Price!W12/ETL_Price!W13-1),ETL_Price!W12/ETL_Price!W13-1,"")</f>
        <v>5.7370055569399003E-3</v>
      </c>
      <c r="R12">
        <f ca="1">IF(ISNUMBER(ETL_Price!X12/ETL_Price!X13-1),ETL_Price!X12/ETL_Price!X13-1,"")</f>
        <v>1.0072230395423265E-2</v>
      </c>
      <c r="S12">
        <f ca="1">IF(ISNUMBER(ETL_Price!Y12/ETL_Price!Y13-1),ETL_Price!Y12/ETL_Price!Y13-1,"")</f>
        <v>1.3175772919871376E-2</v>
      </c>
      <c r="T12">
        <f ca="1">IF(ISNUMBER(ETL_Price!Z12/ETL_Price!Z13-1),ETL_Price!Z12/ETL_Price!Z13-1,"")</f>
        <v>1.79021829428192E-2</v>
      </c>
      <c r="U12">
        <f ca="1">IF(ISNUMBER(ETL_Price!AA12/ETL_Price!AA13-1),ETL_Price!AA12/ETL_Price!AA13-1,"")</f>
        <v>1.1631288165163678E-3</v>
      </c>
      <c r="V12">
        <f ca="1">IF(ISNUMBER(ETL_Price!AB12/ETL_Price!AB13-1),ETL_Price!AB12/ETL_Price!AB13-1,"")</f>
        <v>1.0782118271543961E-3</v>
      </c>
      <c r="W12">
        <f ca="1">IF(ISNUMBER(ETL_Price!AC12/ETL_Price!AC13-1),ETL_Price!AC12/ETL_Price!AC13-1,"")</f>
        <v>-2.1307476903592582E-3</v>
      </c>
      <c r="X12">
        <f ca="1">IF(ISNUMBER(ETL_Price!AD12/ETL_Price!AD13-1),ETL_Price!AD12/ETL_Price!AD13-1,"")</f>
        <v>-3.228553087136099E-3</v>
      </c>
      <c r="Y12">
        <f ca="1">IF(ISNUMBER(ETL_Price!AE12/ETL_Price!AE13-1),ETL_Price!AE12/ETL_Price!AE13-1,"")</f>
        <v>-1.2380826219290375E-3</v>
      </c>
      <c r="Z12">
        <f ca="1">IF(ISNUMBER(ETL_Price!AF12/ETL_Price!AF13-1),ETL_Price!AF12/ETL_Price!AF13-1,"")</f>
        <v>-1.1281948881789461E-3</v>
      </c>
      <c r="AA12">
        <f ca="1">IF(ISNUMBER(ETL_Price!AG12/ETL_Price!AG13-1),ETL_Price!AG12/ETL_Price!AG13-1,"")</f>
        <v>-1.2254560646151047E-3</v>
      </c>
      <c r="AB12">
        <f ca="1">IF(ISNUMBER(ETL_Price!AH12/ETL_Price!AH13-1),ETL_Price!AH12/ETL_Price!AH13-1,"")</f>
        <v>-2.2536089634106471E-3</v>
      </c>
      <c r="AC12">
        <f ca="1">IF(ISNUMBER(ETL_Price!AI12/ETL_Price!AI13-1),ETL_Price!AI12/ETL_Price!AI13-1,"")</f>
        <v>1.8485972094217651E-3</v>
      </c>
      <c r="AD12">
        <f ca="1">IF(ISNUMBER(ETL_Price!AJ12/ETL_Price!AJ13-1),ETL_Price!AJ12/ETL_Price!AJ13-1,"")</f>
        <v>1.126697466736104E-3</v>
      </c>
      <c r="AE12">
        <f ca="1">IF(ISNUMBER(ETL_Price!AK12/ETL_Price!AK13-1),ETL_Price!AK12/ETL_Price!AK13-1,"")</f>
        <v>-1.4313849334213202E-4</v>
      </c>
      <c r="AF12">
        <f ca="1">IF(ISNUMBER(ETL_Price!AL12/ETL_Price!AL13-1),ETL_Price!AL12/ETL_Price!AL13-1,"")</f>
        <v>-1.4877228329845948E-4</v>
      </c>
      <c r="AG12">
        <f ca="1">IF(ISNUMBER(ETL_Price!AM12/ETL_Price!AM13-1),ETL_Price!AM12/ETL_Price!AM13-1,"")</f>
        <v>-1.2391708196968221E-4</v>
      </c>
      <c r="AH12">
        <f ca="1">IF(ISNUMBER(ETL_Price!AN12/ETL_Price!AN13-1),ETL_Price!AN12/ETL_Price!AN13-1,"")</f>
        <v>-2.2339623244993501E-4</v>
      </c>
      <c r="AI12">
        <f ca="1">IF(ISNUMBER(ETL_Price!AO12/ETL_Price!AO13-1),ETL_Price!AO12/ETL_Price!AO13-1,"")</f>
        <v>-2.308490638475158E-4</v>
      </c>
      <c r="AJ12">
        <f ca="1">IF(ISNUMBER(ETL_Price!AP12/ETL_Price!AP13-1),ETL_Price!AP12/ETL_Price!AP13-1,"")</f>
        <v>-1.4971869120605774E-4</v>
      </c>
      <c r="AK12">
        <f ca="1">IF(ISNUMBER(ETL_Price!AQ12/ETL_Price!AQ13-1),ETL_Price!AQ12/ETL_Price!AQ13-1,"")</f>
        <v>-2.1906534620774742E-4</v>
      </c>
      <c r="AL12">
        <f ca="1">IF(ISNUMBER(ETL_Price!AR12/ETL_Price!AR13-1),ETL_Price!AR12/ETL_Price!AR13-1,"")</f>
        <v>8.6873456865088627E-5</v>
      </c>
      <c r="AM12">
        <f ca="1">IF(ISNUMBER(ETL_Price!AS12/ETL_Price!AS13-1),ETL_Price!AS12/ETL_Price!AS13-1,"")</f>
        <v>1.2845192677890305E-2</v>
      </c>
      <c r="AN12">
        <f ca="1">IF(ISNUMBER(ETL_Price!AT12/ETL_Price!AT13-1),ETL_Price!AT12/ETL_Price!AT13-1,"")</f>
        <v>3.1847133757961776E-2</v>
      </c>
      <c r="AO12">
        <f ca="1">IF(ISNUMBER(ETL_Price!AU12/ETL_Price!AU13-1),ETL_Price!AU12/ETL_Price!AU13-1,"")</f>
        <v>-1.5613171839514717E-3</v>
      </c>
      <c r="AP12">
        <f ca="1">IF(ISNUMBER(ETL_Price!AV12/ETL_Price!AV13-1),ETL_Price!AV12/ETL_Price!AV13-1,"")</f>
        <v>3.2093637908250372E-3</v>
      </c>
      <c r="AQ12">
        <f ca="1">IF(ISNUMBER(ETL_Price!AW12/ETL_Price!AW13-1),ETL_Price!AW12/ETL_Price!AW13-1,"")</f>
        <v>-9.0379008746354073E-3</v>
      </c>
      <c r="AR12">
        <f ca="1">IF(ISNUMBER(ETL_Price!AX12/ETL_Price!AX13-1),ETL_Price!AX12/ETL_Price!AX13-1,"")</f>
        <v>-5.606166783461819E-3</v>
      </c>
      <c r="AS12">
        <f ca="1">IF(ISNUMBER(ETL_Price!AY12/ETL_Price!AY13-1),ETL_Price!AY12/ETL_Price!AY13-1,"")</f>
        <v>3.234124715775577E-2</v>
      </c>
      <c r="AT12">
        <f ca="1">IF(ISNUMBER(ETL_Price!AZ12/ETL_Price!AZ13-1),ETL_Price!AZ12/ETL_Price!AZ13-1,"")</f>
        <v>-0.15666666666666662</v>
      </c>
      <c r="AU12">
        <f ca="1">IF(ISNUMBER(ETL_Price!BA12/ETL_Price!BA13-1),ETL_Price!BA12/ETL_Price!BA13-1,"")</f>
        <v>-2.2835241390699257E-2</v>
      </c>
      <c r="AV12">
        <f ca="1">IF(ISNUMBER(ETL_Price!BB12/ETL_Price!BB13-1),ETL_Price!BB12/ETL_Price!BB13-1,"")</f>
        <v>-3.8906650214070804E-2</v>
      </c>
      <c r="AW12">
        <f ca="1">IF(ISNUMBER(ETL_Price!BC12/ETL_Price!BC13-1),ETL_Price!BC12/ETL_Price!BC13-1,"")</f>
        <v>-3.1735566642907997E-2</v>
      </c>
      <c r="AX12">
        <f ca="1">IF(ISNUMBER(ETL_Price!BD12/ETL_Price!BD13-1),ETL_Price!BD12/ETL_Price!BD13-1,"")</f>
        <v>-2.8151390074959592E-2</v>
      </c>
      <c r="AY12">
        <f ca="1">IF(ISNUMBER(ETL_Price!BE12/ETL_Price!BE13-1),ETL_Price!BE12/ETL_Price!BE13-1,"")</f>
        <v>-2.9866935414994078E-2</v>
      </c>
      <c r="AZ12">
        <f ca="1">IF(ISNUMBER(ETL_Price!BF12/ETL_Price!BF13-1),ETL_Price!BF12/ETL_Price!BF13-1,"")</f>
        <v>9.918304375600151E-4</v>
      </c>
      <c r="BA12">
        <f ca="1">IF(ISNUMBER(ETL_Price!BG12/ETL_Price!BG13-1),ETL_Price!BG12/ETL_Price!BG13-1,"")</f>
        <v>1.3321652934699113E-3</v>
      </c>
      <c r="BB12">
        <f ca="1">IF(ISNUMBER(ETL_Price!BH12/ETL_Price!BH13-1),ETL_Price!BH12/ETL_Price!BH13-1,"")</f>
        <v>8.0241508042599996E-4</v>
      </c>
      <c r="BC12">
        <f ca="1">IF(ISNUMBER(ETL_Price!BI12/ETL_Price!BI13-1),ETL_Price!BI12/ETL_Price!BI13-1,"")</f>
        <v>-0.11487303506650537</v>
      </c>
      <c r="BD12">
        <f ca="1">IF(ISNUMBER(ETL_Price!BJ12/ETL_Price!BJ13-1),ETL_Price!BJ12/ETL_Price!BJ13-1,"")</f>
        <v>-9.5594713656387609E-2</v>
      </c>
      <c r="BE12">
        <f ca="1">IF(ISNUMBER(ETL_Price!BK12/ETL_Price!BK13-1),ETL_Price!BK12/ETL_Price!BK13-1,"")</f>
        <v>-3.4351145038168052E-2</v>
      </c>
      <c r="BF12">
        <f ca="1">IF(ISNUMBER(ETL_Price!BL12/ETL_Price!BL13-1),ETL_Price!BL12/ETL_Price!BL13-1,"")</f>
        <v>-3.9682539682540652E-3</v>
      </c>
      <c r="BG12">
        <f ca="1">IF(ISNUMBER(ETL_Price!BM12/ETL_Price!BM13-1),ETL_Price!BM12/ETL_Price!BM13-1,"")</f>
        <v>1.7401830975258825E-3</v>
      </c>
      <c r="BH12">
        <f ca="1">IF(ISNUMBER(ETL_Price!BN12/ETL_Price!BN13-1),ETL_Price!BN12/ETL_Price!BN13-1,"")</f>
        <v>6.6926259430517554E-3</v>
      </c>
      <c r="BI12">
        <f ca="1">IF(ISNUMBER(ETL_Price!BO12/ETL_Price!BO13-1),ETL_Price!BO12/ETL_Price!BO13-1,"")</f>
        <v>3.1936127744510934E-2</v>
      </c>
      <c r="BJ12">
        <f ca="1">IF(ISNUMBER(ETL_Price!BP12/ETL_Price!BP13-1),ETL_Price!BP12/ETL_Price!BP13-1,"")</f>
        <v>-2.0178453195446311E-3</v>
      </c>
      <c r="BK12">
        <f ca="1">IF(ISNUMBER(ETL_Price!BQ12/ETL_Price!BQ13-1),ETL_Price!BQ12/ETL_Price!BQ13-1,"")</f>
        <v>2.7905302007380506E-3</v>
      </c>
      <c r="BL12">
        <f ca="1">IF(ISNUMBER(ETL_Price!BR12/ETL_Price!BR13-1),ETL_Price!BR12/ETL_Price!BR13-1,"")</f>
        <v>-4.061078622483727E-4</v>
      </c>
      <c r="BM12">
        <f ca="1">IF(ISNUMBER(ETL_Price!BS12/ETL_Price!BS13-1),ETL_Price!BS12/ETL_Price!BS13-1,"")</f>
        <v>2.8238360726957623E-3</v>
      </c>
      <c r="BN12">
        <f ca="1">IF(ISNUMBER(ETL_Price!BT12/ETL_Price!BT13-1),ETL_Price!BT12/ETL_Price!BT13-1,"")</f>
        <v>5.5539866327778409E-3</v>
      </c>
      <c r="BO12">
        <f ca="1">IF(ISNUMBER(ETL_Price!BU12/ETL_Price!BU13-1),ETL_Price!BU12/ETL_Price!BU13-1,"")</f>
        <v>-2.5579094503574984E-3</v>
      </c>
      <c r="BP12">
        <f ca="1">IF(ISNUMBER(ETL_Price!BV12/ETL_Price!BV13-1),ETL_Price!BV12/ETL_Price!BV13-1,"")</f>
        <v>-7.9099176260171156E-3</v>
      </c>
      <c r="BQ12">
        <f ca="1">IF(ISNUMBER(ETL_Price!BW12/ETL_Price!BW13-1),ETL_Price!BW12/ETL_Price!BW13-1,"")</f>
        <v>-2.7565928512358617E-3</v>
      </c>
    </row>
    <row r="13" spans="1:71">
      <c r="A13" s="8">
        <f>MATCH($B13,ETL_Price!$B$5:$B$187,0)</f>
        <v>9</v>
      </c>
      <c r="B13" s="1">
        <f>IF(ISNUMBER(Equities!$C14),Equities!B14,"")</f>
        <v>43167</v>
      </c>
      <c r="C13" s="67">
        <f ca="1">IF(ISNUMBER(OFFSET(ETL_Price!$B$4,ETL_Rtn!$A13,ETL_Rtn!$C$1)/OFFSET(ETL_Price!$B$4,ETL_Rtn!$A14,ETL_Rtn!$C$1)-1),OFFSET(ETL_Price!$B$4,ETL_Rtn!$A13,ETL_Rtn!$C$1)/OFFSET(ETL_Price!$B$4,ETL_Rtn!$A14,ETL_Rtn!$C$1)-1,"")</f>
        <v>1.4534530323480066E-2</v>
      </c>
      <c r="E13">
        <f ca="1">IF(ISNUMBER(ETL_Price!K13/ETL_Price!K14-1),ETL_Price!K13/ETL_Price!K14-1,"")</f>
        <v>4.4631069385359101E-3</v>
      </c>
      <c r="F13">
        <f ca="1">IF(ISNUMBER(ETL_Price!L13/ETL_Price!L14-1),ETL_Price!L13/ETL_Price!L14-1,"")</f>
        <v>1.0635525972949367E-2</v>
      </c>
      <c r="G13">
        <f ca="1">IF(ISNUMBER(ETL_Price!M13/ETL_Price!M14-1),ETL_Price!M13/ETL_Price!M14-1,"")</f>
        <v>-5.836678518849614E-3</v>
      </c>
      <c r="H13">
        <f ca="1">IF(ISNUMBER(ETL_Price!N13/ETL_Price!N14-1),ETL_Price!N13/ETL_Price!N14-1,"")</f>
        <v>5.4275405689248046E-3</v>
      </c>
      <c r="I13">
        <f ca="1">IF(ISNUMBER(ETL_Price!O13/ETL_Price!O14-1),ETL_Price!O13/ETL_Price!O14-1,"")</f>
        <v>1.5153863374145482E-2</v>
      </c>
      <c r="J13">
        <f ca="1">IF(ISNUMBER(ETL_Price!P13/ETL_Price!P14-1),ETL_Price!P13/ETL_Price!P14-1,"")</f>
        <v>1.268771104793065E-2</v>
      </c>
      <c r="K13">
        <f ca="1">IF(ISNUMBER(ETL_Price!Q13/ETL_Price!Q14-1),ETL_Price!Q13/ETL_Price!Q14-1,"")</f>
        <v>3.8632099607711634E-3</v>
      </c>
      <c r="L13">
        <f ca="1">IF(ISNUMBER(ETL_Price!R13/ETL_Price!R14-1),ETL_Price!R13/ETL_Price!R14-1,"")</f>
        <v>5.4697340076983458E-3</v>
      </c>
      <c r="M13">
        <f ca="1">IF(ISNUMBER(ETL_Price!S13/ETL_Price!S14-1),ETL_Price!S13/ETL_Price!S14-1,"")</f>
        <v>-8.1268090334685184E-4</v>
      </c>
      <c r="N13">
        <f ca="1">IF(ISNUMBER(ETL_Price!T13/ETL_Price!T14-1),ETL_Price!T13/ETL_Price!T14-1,"")</f>
        <v>-1.7791656076395768E-3</v>
      </c>
      <c r="O13">
        <f ca="1">IF(ISNUMBER(ETL_Price!U13/ETL_Price!U14-1),ETL_Price!U13/ETL_Price!U14-1,"")</f>
        <v>4.533405048215533E-3</v>
      </c>
      <c r="P13">
        <f ca="1">IF(ISNUMBER(ETL_Price!V13/ETL_Price!V14-1),ETL_Price!V13/ETL_Price!V14-1,"")</f>
        <v>3.2318009210632326E-3</v>
      </c>
      <c r="Q13">
        <f ca="1">IF(ISNUMBER(ETL_Price!W13/ETL_Price!W14-1),ETL_Price!W13/ETL_Price!W14-1,"")</f>
        <v>8.49233239220748E-3</v>
      </c>
      <c r="R13">
        <f ca="1">IF(ISNUMBER(ETL_Price!X13/ETL_Price!X14-1),ETL_Price!X13/ETL_Price!X14-1,"")</f>
        <v>7.0397790079246292E-3</v>
      </c>
      <c r="S13">
        <f ca="1">IF(ISNUMBER(ETL_Price!Y13/ETL_Price!Y14-1),ETL_Price!Y13/ETL_Price!Y14-1,"")</f>
        <v>2.8081408927853602E-3</v>
      </c>
      <c r="T13">
        <f ca="1">IF(ISNUMBER(ETL_Price!Z13/ETL_Price!Z14-1),ETL_Price!Z13/ETL_Price!Z14-1,"")</f>
        <v>5.4367105008263916E-3</v>
      </c>
      <c r="U13">
        <f ca="1">IF(ISNUMBER(ETL_Price!AA13/ETL_Price!AA14-1),ETL_Price!AA13/ETL_Price!AA14-1,"")</f>
        <v>5.2616194095294055E-3</v>
      </c>
      <c r="V13">
        <f ca="1">IF(ISNUMBER(ETL_Price!AB13/ETL_Price!AB14-1),ETL_Price!AB13/ETL_Price!AB14-1,"")</f>
        <v>7.1840280678305835E-3</v>
      </c>
      <c r="W13">
        <f ca="1">IF(ISNUMBER(ETL_Price!AC13/ETL_Price!AC14-1),ETL_Price!AC13/ETL_Price!AC14-1,"")</f>
        <v>-1.141972499813404E-3</v>
      </c>
      <c r="X13">
        <f ca="1">IF(ISNUMBER(ETL_Price!AD13/ETL_Price!AD14-1),ETL_Price!AD13/ETL_Price!AD14-1,"")</f>
        <v>-1.4523480968607894E-3</v>
      </c>
      <c r="Y13">
        <f ca="1">IF(ISNUMBER(ETL_Price!AE13/ETL_Price!AE14-1),ETL_Price!AE13/ETL_Price!AE14-1,"")</f>
        <v>-9.0608652069035234E-4</v>
      </c>
      <c r="Z13">
        <f ca="1">IF(ISNUMBER(ETL_Price!AF13/ETL_Price!AF14-1),ETL_Price!AF13/ETL_Price!AF14-1,"")</f>
        <v>1.0244109636958765E-3</v>
      </c>
      <c r="AA13">
        <f ca="1">IF(ISNUMBER(ETL_Price!AG13/ETL_Price!AG14-1),ETL_Price!AG13/ETL_Price!AG14-1,"")</f>
        <v>9.803967121861934E-4</v>
      </c>
      <c r="AB13">
        <f ca="1">IF(ISNUMBER(ETL_Price!AH13/ETL_Price!AH14-1),ETL_Price!AH13/ETL_Price!AH14-1,"")</f>
        <v>1.0535015625166011E-3</v>
      </c>
      <c r="AC13">
        <f ca="1">IF(ISNUMBER(ETL_Price!AI13/ETL_Price!AI14-1),ETL_Price!AI13/ETL_Price!AI14-1,"")</f>
        <v>-4.8870162021330543E-4</v>
      </c>
      <c r="AD13">
        <f ca="1">IF(ISNUMBER(ETL_Price!AJ13/ETL_Price!AJ14-1),ETL_Price!AJ13/ETL_Price!AJ14-1,"")</f>
        <v>-6.4669815067575076E-4</v>
      </c>
      <c r="AE13">
        <f ca="1">IF(ISNUMBER(ETL_Price!AK13/ETL_Price!AK14-1),ETL_Price!AK13/ETL_Price!AK14-1,"")</f>
        <v>-5.6420459427797276E-4</v>
      </c>
      <c r="AF13">
        <f ca="1">IF(ISNUMBER(ETL_Price!AL13/ETL_Price!AL14-1),ETL_Price!AL13/ETL_Price!AL14-1,"")</f>
        <v>-4.9070762269676216E-4</v>
      </c>
      <c r="AG13">
        <f ca="1">IF(ISNUMBER(ETL_Price!AM13/ETL_Price!AM14-1),ETL_Price!AM13/ETL_Price!AM14-1,"")</f>
        <v>-8.1005503547493252E-4</v>
      </c>
      <c r="AH13">
        <f ca="1">IF(ISNUMBER(ETL_Price!AN13/ETL_Price!AN14-1),ETL_Price!AN13/ETL_Price!AN14-1,"")</f>
        <v>-2.1934996462424916E-4</v>
      </c>
      <c r="AI13">
        <f ca="1">IF(ISNUMBER(ETL_Price!AO13/ETL_Price!AO14-1),ETL_Price!AO13/ETL_Price!AO14-1,"")</f>
        <v>-4.9810832717311904E-4</v>
      </c>
      <c r="AJ13">
        <f ca="1">IF(ISNUMBER(ETL_Price!AP13/ETL_Price!AP14-1),ETL_Price!AP13/ETL_Price!AP14-1,"")</f>
        <v>-1.1409781421379828E-3</v>
      </c>
      <c r="AK13">
        <f ca="1">IF(ISNUMBER(ETL_Price!AQ13/ETL_Price!AQ14-1),ETL_Price!AQ13/ETL_Price!AQ14-1,"")</f>
        <v>-1.1034895102896014E-3</v>
      </c>
      <c r="AL13">
        <f ca="1">IF(ISNUMBER(ETL_Price!AR13/ETL_Price!AR14-1),ETL_Price!AR13/ETL_Price!AR14-1,"")</f>
        <v>-6.8980584877242901E-4</v>
      </c>
      <c r="AM13">
        <f ca="1">IF(ISNUMBER(ETL_Price!AS13/ETL_Price!AS14-1),ETL_Price!AS13/ETL_Price!AS14-1,"")</f>
        <v>-8.8805633607381695E-3</v>
      </c>
      <c r="AN13">
        <f ca="1">IF(ISNUMBER(ETL_Price!AT13/ETL_Price!AT14-1),ETL_Price!AT13/ETL_Price!AT14-1,"")</f>
        <v>-4.1221374045801507E-2</v>
      </c>
      <c r="AO13">
        <f ca="1">IF(ISNUMBER(ETL_Price!AU13/ETL_Price!AU14-1),ETL_Price!AU13/ETL_Price!AU14-1,"")</f>
        <v>-1.5648286140089396E-2</v>
      </c>
      <c r="AP13">
        <f ca="1">IF(ISNUMBER(ETL_Price!AV13/ETL_Price!AV14-1),ETL_Price!AV13/ETL_Price!AV14-1,"")</f>
        <v>-6.1447535062620906E-3</v>
      </c>
      <c r="AQ13">
        <f ca="1">IF(ISNUMBER(ETL_Price!AW13/ETL_Price!AW14-1),ETL_Price!AW13/ETL_Price!AW14-1,"")</f>
        <v>9.2900079868847296E-3</v>
      </c>
      <c r="AR13">
        <f ca="1">IF(ISNUMBER(ETL_Price!AX13/ETL_Price!AX14-1),ETL_Price!AX13/ETL_Price!AX14-1,"")</f>
        <v>-7.6495132127955001E-3</v>
      </c>
      <c r="AS13">
        <f ca="1">IF(ISNUMBER(ETL_Price!AY13/ETL_Price!AY14-1),ETL_Price!AY13/ETL_Price!AY14-1,"")</f>
        <v>-3.2732500276456911E-2</v>
      </c>
      <c r="AT13">
        <f ca="1">IF(ISNUMBER(ETL_Price!AZ13/ETL_Price!AZ14-1),ETL_Price!AZ13/ETL_Price!AZ14-1,"")</f>
        <v>0.59574468085106402</v>
      </c>
      <c r="AU13">
        <f ca="1">IF(ISNUMBER(ETL_Price!BA13/ETL_Price!BA14-1),ETL_Price!BA13/ETL_Price!BA14-1,"")</f>
        <v>-9.701906913416769E-3</v>
      </c>
      <c r="AV13">
        <f ca="1">IF(ISNUMBER(ETL_Price!BB13/ETL_Price!BB14-1),ETL_Price!BB13/ETL_Price!BB14-1,"")</f>
        <v>-3.9713459846675847E-2</v>
      </c>
      <c r="AW13">
        <f ca="1">IF(ISNUMBER(ETL_Price!BC13/ETL_Price!BC14-1),ETL_Price!BC13/ETL_Price!BC14-1,"")</f>
        <v>-1.1449709353531845E-2</v>
      </c>
      <c r="AX13">
        <f ca="1">IF(ISNUMBER(ETL_Price!BD13/ETL_Price!BD14-1),ETL_Price!BD13/ETL_Price!BD14-1,"")</f>
        <v>-4.3839838456838365E-3</v>
      </c>
      <c r="AY13">
        <f ca="1">IF(ISNUMBER(ETL_Price!BE13/ETL_Price!BE14-1),ETL_Price!BE13/ETL_Price!BE14-1,"")</f>
        <v>-1.8944757723277417E-2</v>
      </c>
      <c r="AZ13">
        <f ca="1">IF(ISNUMBER(ETL_Price!BF13/ETL_Price!BF14-1),ETL_Price!BF13/ETL_Price!BF14-1,"")</f>
        <v>-2.4683419909840021E-3</v>
      </c>
      <c r="BA13">
        <f ca="1">IF(ISNUMBER(ETL_Price!BG13/ETL_Price!BG14-1),ETL_Price!BG13/ETL_Price!BG14-1,"")</f>
        <v>-5.6378597754797033E-3</v>
      </c>
      <c r="BB13">
        <f ca="1">IF(ISNUMBER(ETL_Price!BH13/ETL_Price!BH14-1),ETL_Price!BH13/ETL_Price!BH14-1,"")</f>
        <v>1.517716851642259E-3</v>
      </c>
      <c r="BC13">
        <f ca="1">IF(ISNUMBER(ETL_Price!BI13/ETL_Price!BI14-1),ETL_Price!BI13/ETL_Price!BI14-1,"")</f>
        <v>-6.8693693693693825E-2</v>
      </c>
      <c r="BD13">
        <f ca="1">IF(ISNUMBER(ETL_Price!BJ13/ETL_Price!BJ14-1),ETL_Price!BJ13/ETL_Price!BJ14-1,"")</f>
        <v>-2.9084687767322537E-2</v>
      </c>
      <c r="BE13">
        <f ca="1">IF(ISNUMBER(ETL_Price!BK13/ETL_Price!BK14-1),ETL_Price!BK13/ETL_Price!BK14-1,"")</f>
        <v>-3.4398034398034461E-2</v>
      </c>
      <c r="BF13">
        <f ca="1">IF(ISNUMBER(ETL_Price!BL13/ETL_Price!BL14-1),ETL_Price!BL13/ETL_Price!BL14-1,"")</f>
        <v>1.0526315789473717E-2</v>
      </c>
      <c r="BG13">
        <f ca="1">IF(ISNUMBER(ETL_Price!BM13/ETL_Price!BM14-1),ETL_Price!BM13/ETL_Price!BM14-1,"")</f>
        <v>-4.4441096715877038E-3</v>
      </c>
      <c r="BH13">
        <f ca="1">IF(ISNUMBER(ETL_Price!BN13/ETL_Price!BN14-1),ETL_Price!BN13/ETL_Price!BN14-1,"")</f>
        <v>4.8697345994641594E-4</v>
      </c>
      <c r="BI13">
        <f ca="1">IF(ISNUMBER(ETL_Price!BO13/ETL_Price!BO14-1),ETL_Price!BO13/ETL_Price!BO14-1,"")</f>
        <v>-1.684382665576456E-2</v>
      </c>
      <c r="BJ13">
        <f ca="1">IF(ISNUMBER(ETL_Price!BP13/ETL_Price!BP14-1),ETL_Price!BP13/ETL_Price!BP14-1,"")</f>
        <v>3.7184132660328384E-3</v>
      </c>
      <c r="BK13">
        <f ca="1">IF(ISNUMBER(ETL_Price!BQ13/ETL_Price!BQ14-1),ETL_Price!BQ13/ETL_Price!BQ14-1,"")</f>
        <v>-3.2301480484522305E-3</v>
      </c>
      <c r="BL13">
        <f ca="1">IF(ISNUMBER(ETL_Price!BR13/ETL_Price!BR14-1),ETL_Price!BR13/ETL_Price!BR14-1,"")</f>
        <v>-7.9767947788252913E-3</v>
      </c>
      <c r="BM13">
        <f ca="1">IF(ISNUMBER(ETL_Price!BS13/ETL_Price!BS14-1),ETL_Price!BS13/ETL_Price!BS14-1,"")</f>
        <v>-6.1168681635002109E-3</v>
      </c>
      <c r="BN13">
        <f ca="1">IF(ISNUMBER(ETL_Price!BT13/ETL_Price!BT14-1),ETL_Price!BT13/ETL_Price!BT14-1,"")</f>
        <v>1.5084378240786123E-3</v>
      </c>
      <c r="BO13">
        <f ca="1">IF(ISNUMBER(ETL_Price!BU13/ETL_Price!BU14-1),ETL_Price!BU13/ETL_Price!BU14-1,"")</f>
        <v>0</v>
      </c>
      <c r="BP13">
        <f ca="1">IF(ISNUMBER(ETL_Price!BV13/ETL_Price!BV14-1),ETL_Price!BV13/ETL_Price!BV14-1,"")</f>
        <v>6.2100780695528712E-3</v>
      </c>
      <c r="BQ13">
        <f ca="1">IF(ISNUMBER(ETL_Price!BW13/ETL_Price!BW14-1),ETL_Price!BW13/ETL_Price!BW14-1,"")</f>
        <v>6.5357462157411561E-3</v>
      </c>
    </row>
    <row r="14" spans="1:71">
      <c r="A14" s="8">
        <f>MATCH($B14,ETL_Price!$B$5:$B$187,0)</f>
        <v>10</v>
      </c>
      <c r="B14" s="1">
        <f>IF(ISNUMBER(Equities!$C15),Equities!B15,"")</f>
        <v>43166</v>
      </c>
      <c r="C14" s="67">
        <f ca="1">IF(ISNUMBER(OFFSET(ETL_Price!$B$4,ETL_Rtn!$A14,ETL_Rtn!$C$1)/OFFSET(ETL_Price!$B$4,ETL_Rtn!$A15,ETL_Rtn!$C$1)-1),OFFSET(ETL_Price!$B$4,ETL_Rtn!$A14,ETL_Rtn!$C$1)/OFFSET(ETL_Price!$B$4,ETL_Rtn!$A15,ETL_Rtn!$C$1)-1,"")</f>
        <v>-3.8442647512746397E-3</v>
      </c>
      <c r="E14">
        <f ca="1">IF(ISNUMBER(ETL_Price!K14/ETL_Price!K15-1),ETL_Price!K14/ETL_Price!K15-1,"")</f>
        <v>-4.8384968403136774E-4</v>
      </c>
      <c r="F14">
        <f ca="1">IF(ISNUMBER(ETL_Price!L14/ETL_Price!L15-1),ETL_Price!L14/ETL_Price!L15-1,"")</f>
        <v>5.8072701065559063E-3</v>
      </c>
      <c r="G14">
        <f ca="1">IF(ISNUMBER(ETL_Price!M14/ETL_Price!M15-1),ETL_Price!M14/ETL_Price!M15-1,"")</f>
        <v>-1.9785642117464697E-3</v>
      </c>
      <c r="H14">
        <f ca="1">IF(ISNUMBER(ETL_Price!N14/ETL_Price!N15-1),ETL_Price!N14/ETL_Price!N15-1,"")</f>
        <v>-7.705754476658444E-3</v>
      </c>
      <c r="I14">
        <f ca="1">IF(ISNUMBER(ETL_Price!O14/ETL_Price!O15-1),ETL_Price!O14/ETL_Price!O15-1,"")</f>
        <v>-1.0285234079945083E-2</v>
      </c>
      <c r="J14">
        <f ca="1">IF(ISNUMBER(ETL_Price!P14/ETL_Price!P15-1),ETL_Price!P14/ETL_Price!P15-1,"")</f>
        <v>-1.066072968938081E-2</v>
      </c>
      <c r="K14">
        <f ca="1">IF(ISNUMBER(ETL_Price!Q14/ETL_Price!Q15-1),ETL_Price!Q14/ETL_Price!Q15-1,"")</f>
        <v>2.1065945382370277E-3</v>
      </c>
      <c r="L14">
        <f ca="1">IF(ISNUMBER(ETL_Price!R14/ETL_Price!R15-1),ETL_Price!R14/ETL_Price!R15-1,"")</f>
        <v>6.7534405245694984E-4</v>
      </c>
      <c r="M14">
        <f ca="1">IF(ISNUMBER(ETL_Price!S14/ETL_Price!S15-1),ETL_Price!S14/ETL_Price!S15-1,"")</f>
        <v>-7.9291122747204845E-3</v>
      </c>
      <c r="N14">
        <f ca="1">IF(ISNUMBER(ETL_Price!T14/ETL_Price!T15-1),ETL_Price!T14/ETL_Price!T15-1,"")</f>
        <v>-2.8963469823682919E-3</v>
      </c>
      <c r="O14">
        <f ca="1">IF(ISNUMBER(ETL_Price!U14/ETL_Price!U15-1),ETL_Price!U14/ETL_Price!U15-1,"")</f>
        <v>-6.9105847122508113E-4</v>
      </c>
      <c r="P14">
        <f ca="1">IF(ISNUMBER(ETL_Price!V14/ETL_Price!V15-1),ETL_Price!V14/ETL_Price!V15-1,"")</f>
        <v>-5.6238451032377679E-3</v>
      </c>
      <c r="Q14">
        <f ca="1">IF(ISNUMBER(ETL_Price!W14/ETL_Price!W15-1),ETL_Price!W14/ETL_Price!W15-1,"")</f>
        <v>-4.8760594582342165E-3</v>
      </c>
      <c r="R14">
        <f ca="1">IF(ISNUMBER(ETL_Price!X14/ETL_Price!X15-1),ETL_Price!X14/ETL_Price!X15-1,"")</f>
        <v>3.9506646579035021E-3</v>
      </c>
      <c r="S14">
        <f ca="1">IF(ISNUMBER(ETL_Price!Y14/ETL_Price!Y15-1),ETL_Price!Y14/ETL_Price!Y15-1,"")</f>
        <v>-2.0103008559264612E-3</v>
      </c>
      <c r="T14">
        <f ca="1">IF(ISNUMBER(ETL_Price!Z14/ETL_Price!Z15-1),ETL_Price!Z14/ETL_Price!Z15-1,"")</f>
        <v>4.8712003394377756E-3</v>
      </c>
      <c r="U14">
        <f ca="1">IF(ISNUMBER(ETL_Price!AA14/ETL_Price!AA15-1),ETL_Price!AA14/ETL_Price!AA15-1,"")</f>
        <v>-4.3827611395175214E-4</v>
      </c>
      <c r="V14">
        <f ca="1">IF(ISNUMBER(ETL_Price!AB14/ETL_Price!AB15-1),ETL_Price!AB14/ETL_Price!AB15-1,"")</f>
        <v>-3.1642934465817563E-3</v>
      </c>
      <c r="W14">
        <f ca="1">IF(ISNUMBER(ETL_Price!AC14/ETL_Price!AC15-1),ETL_Price!AC14/ETL_Price!AC15-1,"")</f>
        <v>2.9109955441097846E-4</v>
      </c>
      <c r="X14">
        <f ca="1">IF(ISNUMBER(ETL_Price!AD14/ETL_Price!AD15-1),ETL_Price!AD14/ETL_Price!AD15-1,"")</f>
        <v>8.8094571244745623E-4</v>
      </c>
      <c r="Y14">
        <f ca="1">IF(ISNUMBER(ETL_Price!AE14/ETL_Price!AE15-1),ETL_Price!AE14/ETL_Price!AE15-1,"")</f>
        <v>-4.6653036048083241E-4</v>
      </c>
      <c r="Z14">
        <f ca="1">IF(ISNUMBER(ETL_Price!AF14/ETL_Price!AF15-1),ETL_Price!AF14/ETL_Price!AF15-1,"")</f>
        <v>-5.8432218626380816E-4</v>
      </c>
      <c r="AA14">
        <f ca="1">IF(ISNUMBER(ETL_Price!AG14/ETL_Price!AG15-1),ETL_Price!AG14/ETL_Price!AG15-1,"")</f>
        <v>-5.1548785584920598E-4</v>
      </c>
      <c r="AB14">
        <f ca="1">IF(ISNUMBER(ETL_Price!AH14/ETL_Price!AH15-1),ETL_Price!AH14/ETL_Price!AH15-1,"")</f>
        <v>-1.1691886893393511E-3</v>
      </c>
      <c r="AC14">
        <f ca="1">IF(ISNUMBER(ETL_Price!AI14/ETL_Price!AI15-1),ETL_Price!AI14/ETL_Price!AI15-1,"")</f>
        <v>4.8223952033255024E-4</v>
      </c>
      <c r="AD14">
        <f ca="1">IF(ISNUMBER(ETL_Price!AJ14/ETL_Price!AJ15-1),ETL_Price!AJ14/ETL_Price!AJ15-1,"")</f>
        <v>-9.1801981468508931E-4</v>
      </c>
      <c r="AE14">
        <f ca="1">IF(ISNUMBER(ETL_Price!AK14/ETL_Price!AK15-1),ETL_Price!AK14/ETL_Price!AK15-1,"")</f>
        <v>8.8297552363725273E-5</v>
      </c>
      <c r="AF14">
        <f ca="1">IF(ISNUMBER(ETL_Price!AL14/ETL_Price!AL15-1),ETL_Price!AL14/ETL_Price!AL15-1,"")</f>
        <v>3.6285164202309872E-4</v>
      </c>
      <c r="AG14">
        <f ca="1">IF(ISNUMBER(ETL_Price!AM14/ETL_Price!AM15-1),ETL_Price!AM14/ETL_Price!AM15-1,"")</f>
        <v>-8.2371632006750239E-4</v>
      </c>
      <c r="AH14">
        <f ca="1">IF(ISNUMBER(ETL_Price!AN14/ETL_Price!AN15-1),ETL_Price!AN14/ETL_Price!AN15-1,"")</f>
        <v>-3.1967904224150523E-4</v>
      </c>
      <c r="AI14">
        <f ca="1">IF(ISNUMBER(ETL_Price!AO14/ETL_Price!AO15-1),ETL_Price!AO14/ETL_Price!AO15-1,"")</f>
        <v>-1.0099784884476382E-4</v>
      </c>
      <c r="AJ14">
        <f ca="1">IF(ISNUMBER(ETL_Price!AP14/ETL_Price!AP15-1),ETL_Price!AP14/ETL_Price!AP15-1,"")</f>
        <v>-5.3259307547970369E-4</v>
      </c>
      <c r="AK14">
        <f ca="1">IF(ISNUMBER(ETL_Price!AQ14/ETL_Price!AQ15-1),ETL_Price!AQ14/ETL_Price!AQ15-1,"")</f>
        <v>6.2828236509870905E-4</v>
      </c>
      <c r="AL14">
        <f ca="1">IF(ISNUMBER(ETL_Price!AR14/ETL_Price!AR15-1),ETL_Price!AR14/ETL_Price!AR15-1,"")</f>
        <v>3.1696982635409654E-4</v>
      </c>
      <c r="AM14">
        <f ca="1">IF(ISNUMBER(ETL_Price!AS14/ETL_Price!AS15-1),ETL_Price!AS14/ETL_Price!AS15-1,"")</f>
        <v>-1.2472715933894429E-3</v>
      </c>
      <c r="AN14">
        <f ca="1">IF(ISNUMBER(ETL_Price!AT14/ETL_Price!AT15-1),ETL_Price!AT14/ETL_Price!AT15-1,"")</f>
        <v>-2.9629629629629672E-2</v>
      </c>
      <c r="AO14">
        <f ca="1">IF(ISNUMBER(ETL_Price!AU14/ETL_Price!AU15-1),ETL_Price!AU14/ETL_Price!AU15-1,"")</f>
        <v>9.212257943222335E-3</v>
      </c>
      <c r="AP14">
        <f ca="1">IF(ISNUMBER(ETL_Price!AV14/ETL_Price!AV15-1),ETL_Price!AV14/ETL_Price!AV15-1,"")</f>
        <v>1.5973690392294682E-3</v>
      </c>
      <c r="AQ14">
        <f ca="1">IF(ISNUMBER(ETL_Price!AW14/ETL_Price!AW15-1),ETL_Price!AW14/ETL_Price!AW15-1,"")</f>
        <v>-3.6020942408379053E-3</v>
      </c>
      <c r="AR14">
        <f ca="1">IF(ISNUMBER(ETL_Price!AX14/ETL_Price!AX15-1),ETL_Price!AX14/ETL_Price!AX15-1,"")</f>
        <v>0</v>
      </c>
      <c r="AS14">
        <f ca="1">IF(ISNUMBER(ETL_Price!AY14/ETL_Price!AY15-1),ETL_Price!AY14/ETL_Price!AY15-1,"")</f>
        <v>-3.4665854844640132E-2</v>
      </c>
      <c r="AT14">
        <f ca="1">IF(ISNUMBER(ETL_Price!AZ14/ETL_Price!AZ15-1),ETL_Price!AZ14/ETL_Price!AZ15-1,"")</f>
        <v>0.19745222929936301</v>
      </c>
      <c r="AU14">
        <f ca="1">IF(ISNUMBER(ETL_Price!BA14/ETL_Price!BA15-1),ETL_Price!BA14/ETL_Price!BA15-1,"")</f>
        <v>-3.2373991629768284E-3</v>
      </c>
      <c r="AV14">
        <f ca="1">IF(ISNUMBER(ETL_Price!BB14/ETL_Price!BB15-1),ETL_Price!BB14/ETL_Price!BB15-1,"")</f>
        <v>-2.6096535324305226E-2</v>
      </c>
      <c r="AW14">
        <f ca="1">IF(ISNUMBER(ETL_Price!BC14/ETL_Price!BC15-1),ETL_Price!BC14/ETL_Price!BC15-1,"")</f>
        <v>9.0291848850023726E-3</v>
      </c>
      <c r="AX14">
        <f ca="1">IF(ISNUMBER(ETL_Price!BD14/ETL_Price!BD15-1),ETL_Price!BD14/ETL_Price!BD15-1,"")</f>
        <v>9.6213171189698521E-3</v>
      </c>
      <c r="AY14">
        <f ca="1">IF(ISNUMBER(ETL_Price!BE14/ETL_Price!BE15-1),ETL_Price!BE14/ETL_Price!BE15-1,"")</f>
        <v>6.13729672312191E-3</v>
      </c>
      <c r="AZ14">
        <f ca="1">IF(ISNUMBER(ETL_Price!BF14/ETL_Price!BF15-1),ETL_Price!BF14/ETL_Price!BF15-1,"")</f>
        <v>2.1184020168683926E-2</v>
      </c>
      <c r="BA14">
        <f ca="1">IF(ISNUMBER(ETL_Price!BG14/ETL_Price!BG15-1),ETL_Price!BG14/ETL_Price!BG15-1,"")</f>
        <v>2.8067064570856282E-2</v>
      </c>
      <c r="BB14">
        <f ca="1">IF(ISNUMBER(ETL_Price!BH14/ETL_Price!BH15-1),ETL_Price!BH14/ETL_Price!BH15-1,"")</f>
        <v>1.3818014029302939E-2</v>
      </c>
      <c r="BC14">
        <f ca="1">IF(ISNUMBER(ETL_Price!BI14/ETL_Price!BI15-1),ETL_Price!BI14/ETL_Price!BI15-1,"")</f>
        <v>-3.2679738562091387E-2</v>
      </c>
      <c r="BD14">
        <f ca="1">IF(ISNUMBER(ETL_Price!BJ14/ETL_Price!BJ15-1),ETL_Price!BJ14/ETL_Price!BJ15-1,"")</f>
        <v>-1.266891891891897E-2</v>
      </c>
      <c r="BE14">
        <f ca="1">IF(ISNUMBER(ETL_Price!BK14/ETL_Price!BK15-1),ETL_Price!BK14/ETL_Price!BK15-1,"")</f>
        <v>7.4257425742574323E-3</v>
      </c>
      <c r="BF14">
        <f ca="1">IF(ISNUMBER(ETL_Price!BL14/ETL_Price!BL15-1),ETL_Price!BL14/ETL_Price!BL15-1,"")</f>
        <v>-6.2940347581023959E-2</v>
      </c>
      <c r="BG14">
        <f ca="1">IF(ISNUMBER(ETL_Price!BM14/ETL_Price!BM15-1),ETL_Price!BM14/ETL_Price!BM15-1,"")</f>
        <v>-5.6920311563811721E-3</v>
      </c>
      <c r="BH14">
        <f ca="1">IF(ISNUMBER(ETL_Price!BN14/ETL_Price!BN15-1),ETL_Price!BN14/ETL_Price!BN15-1,"")</f>
        <v>-1.7170206401435739E-2</v>
      </c>
      <c r="BI14">
        <f ca="1">IF(ISNUMBER(ETL_Price!BO14/ETL_Price!BO15-1),ETL_Price!BO14/ETL_Price!BO15-1,"")</f>
        <v>-2.3162939297124652E-2</v>
      </c>
      <c r="BJ14">
        <f ca="1">IF(ISNUMBER(ETL_Price!BP14/ETL_Price!BP15-1),ETL_Price!BP14/ETL_Price!BP15-1,"")</f>
        <v>1.4895808573012204E-3</v>
      </c>
      <c r="BK14">
        <f ca="1">IF(ISNUMBER(ETL_Price!BQ14/ETL_Price!BQ15-1),ETL_Price!BQ14/ETL_Price!BQ15-1,"")</f>
        <v>-8.0688542227003168E-4</v>
      </c>
      <c r="BL14">
        <f ca="1">IF(ISNUMBER(ETL_Price!BR14/ETL_Price!BR15-1),ETL_Price!BR14/ETL_Price!BR15-1,"")</f>
        <v>5.6433408577882815E-4</v>
      </c>
      <c r="BM14">
        <f ca="1">IF(ISNUMBER(ETL_Price!BS14/ETL_Price!BS15-1),ETL_Price!BS14/ETL_Price!BS15-1,"")</f>
        <v>5.7603686635943063E-4</v>
      </c>
      <c r="BN14">
        <f ca="1">IF(ISNUMBER(ETL_Price!BT14/ETL_Price!BT15-1),ETL_Price!BT14/ETL_Price!BT15-1,"")</f>
        <v>-5.6534438895694539E-4</v>
      </c>
      <c r="BO14">
        <f ca="1">IF(ISNUMBER(ETL_Price!BU14/ETL_Price!BU15-1),ETL_Price!BU14/ETL_Price!BU15-1,"")</f>
        <v>2.5485441176991142E-3</v>
      </c>
      <c r="BP14">
        <f ca="1">IF(ISNUMBER(ETL_Price!BV14/ETL_Price!BV15-1),ETL_Price!BV14/ETL_Price!BV15-1,"")</f>
        <v>5.3001732748956254E-3</v>
      </c>
      <c r="BQ14">
        <f ca="1">IF(ISNUMBER(ETL_Price!BW14/ETL_Price!BW15-1),ETL_Price!BW14/ETL_Price!BW15-1,"")</f>
        <v>1.0183743382123911E-2</v>
      </c>
    </row>
    <row r="15" spans="1:71">
      <c r="A15" s="8">
        <f>MATCH($B15,ETL_Price!$B$5:$B$187,0)</f>
        <v>11</v>
      </c>
      <c r="B15" s="1">
        <f>IF(ISNUMBER(Equities!$C16),Equities!B16,"")</f>
        <v>43165</v>
      </c>
      <c r="C15" s="67">
        <f ca="1">IF(ISNUMBER(OFFSET(ETL_Price!$B$4,ETL_Rtn!$A15,ETL_Rtn!$C$1)/OFFSET(ETL_Price!$B$4,ETL_Rtn!$A16,ETL_Rtn!$C$1)-1),OFFSET(ETL_Price!$B$4,ETL_Rtn!$A15,ETL_Rtn!$C$1)/OFFSET(ETL_Price!$B$4,ETL_Rtn!$A16,ETL_Rtn!$C$1)-1,"")</f>
        <v>1.8370421017973593E-2</v>
      </c>
      <c r="E15">
        <f ca="1">IF(ISNUMBER(ETL_Price!K15/ETL_Price!K16-1),ETL_Price!K15/ETL_Price!K16-1,"")</f>
        <v>2.6387939462098053E-3</v>
      </c>
      <c r="F15">
        <f ca="1">IF(ISNUMBER(ETL_Price!L15/ETL_Price!L16-1),ETL_Price!L15/ETL_Price!L16-1,"")</f>
        <v>7.5700678325762993E-4</v>
      </c>
      <c r="G15">
        <f ca="1">IF(ISNUMBER(ETL_Price!M15/ETL_Price!M16-1),ETL_Price!M15/ETL_Price!M16-1,"")</f>
        <v>-4.2989750511579494E-3</v>
      </c>
      <c r="H15">
        <f ca="1">IF(ISNUMBER(ETL_Price!N15/ETL_Price!N16-1),ETL_Price!N15/ETL_Price!N16-1,"")</f>
        <v>1.7853264575904637E-2</v>
      </c>
      <c r="I15">
        <f ca="1">IF(ISNUMBER(ETL_Price!O15/ETL_Price!O16-1),ETL_Price!O15/ETL_Price!O16-1,"")</f>
        <v>2.0890445450253425E-2</v>
      </c>
      <c r="J15">
        <f ca="1">IF(ISNUMBER(ETL_Price!P15/ETL_Price!P16-1),ETL_Price!P15/ETL_Price!P16-1,"")</f>
        <v>2.6664076005333603E-2</v>
      </c>
      <c r="K15">
        <f ca="1">IF(ISNUMBER(ETL_Price!Q15/ETL_Price!Q16-1),ETL_Price!Q15/ETL_Price!Q16-1,"")</f>
        <v>6.0398414595352889E-3</v>
      </c>
      <c r="L15">
        <f ca="1">IF(ISNUMBER(ETL_Price!R15/ETL_Price!R16-1),ETL_Price!R15/ETL_Price!R16-1,"")</f>
        <v>6.3021059702081939E-3</v>
      </c>
      <c r="M15">
        <f ca="1">IF(ISNUMBER(ETL_Price!S15/ETL_Price!S16-1),ETL_Price!S15/ETL_Price!S16-1,"")</f>
        <v>4.8744409103629316E-3</v>
      </c>
      <c r="N15">
        <f ca="1">IF(ISNUMBER(ETL_Price!T15/ETL_Price!T16-1),ETL_Price!T15/ETL_Price!T16-1,"")</f>
        <v>1.2166074242368596E-2</v>
      </c>
      <c r="O15">
        <f ca="1">IF(ISNUMBER(ETL_Price!U15/ETL_Price!U16-1),ETL_Price!U15/ETL_Price!U16-1,"")</f>
        <v>6.6862487439127705E-3</v>
      </c>
      <c r="P15">
        <f ca="1">IF(ISNUMBER(ETL_Price!V15/ETL_Price!V16-1),ETL_Price!V15/ETL_Price!V16-1,"")</f>
        <v>8.3849799489610355E-3</v>
      </c>
      <c r="Q15">
        <f ca="1">IF(ISNUMBER(ETL_Price!W15/ETL_Price!W16-1),ETL_Price!W15/ETL_Price!W16-1,"")</f>
        <v>2.4581962685910064E-3</v>
      </c>
      <c r="R15">
        <f ca="1">IF(ISNUMBER(ETL_Price!X15/ETL_Price!X16-1),ETL_Price!X15/ETL_Price!X16-1,"")</f>
        <v>6.8465432369935186E-5</v>
      </c>
      <c r="S15">
        <f ca="1">IF(ISNUMBER(ETL_Price!Y15/ETL_Price!Y16-1),ETL_Price!Y15/ETL_Price!Y16-1,"")</f>
        <v>7.0003088027497107E-3</v>
      </c>
      <c r="T15">
        <f ca="1">IF(ISNUMBER(ETL_Price!Z15/ETL_Price!Z16-1),ETL_Price!Z15/ETL_Price!Z16-1,"")</f>
        <v>4.727858167641541E-3</v>
      </c>
      <c r="U15">
        <f ca="1">IF(ISNUMBER(ETL_Price!AA15/ETL_Price!AA16-1),ETL_Price!AA15/ETL_Price!AA16-1,"")</f>
        <v>7.6549389076989716E-3</v>
      </c>
      <c r="V15">
        <f ca="1">IF(ISNUMBER(ETL_Price!AB15/ETL_Price!AB16-1),ETL_Price!AB15/ETL_Price!AB16-1,"")</f>
        <v>-3.1543122769154275E-3</v>
      </c>
      <c r="W15">
        <f ca="1">IF(ISNUMBER(ETL_Price!AC15/ETL_Price!AC16-1),ETL_Price!AC15/ETL_Price!AC16-1,"")</f>
        <v>1.3657141628060643E-3</v>
      </c>
      <c r="X15">
        <f ca="1">IF(ISNUMBER(ETL_Price!AD15/ETL_Price!AD16-1),ETL_Price!AD15/ETL_Price!AD16-1,"")</f>
        <v>1.1166328123426439E-3</v>
      </c>
      <c r="Y15">
        <f ca="1">IF(ISNUMBER(ETL_Price!AE15/ETL_Price!AE16-1),ETL_Price!AE15/ETL_Price!AE16-1,"")</f>
        <v>1.9576163511161315E-3</v>
      </c>
      <c r="Z15">
        <f ca="1">IF(ISNUMBER(ETL_Price!AF15/ETL_Price!AF16-1),ETL_Price!AF15/ETL_Price!AF16-1,"")</f>
        <v>5.4966470453021721E-4</v>
      </c>
      <c r="AA15">
        <f ca="1">IF(ISNUMBER(ETL_Price!AG15/ETL_Price!AG16-1),ETL_Price!AG15/ETL_Price!AG16-1,"")</f>
        <v>4.6926761728216526E-4</v>
      </c>
      <c r="AB15">
        <f ca="1">IF(ISNUMBER(ETL_Price!AH15/ETL_Price!AH16-1),ETL_Price!AH15/ETL_Price!AH16-1,"")</f>
        <v>1.3197339246118212E-3</v>
      </c>
      <c r="AC15">
        <f ca="1">IF(ISNUMBER(ETL_Price!AI15/ETL_Price!AI16-1),ETL_Price!AI15/ETL_Price!AI16-1,"")</f>
        <v>7.460180532348204E-4</v>
      </c>
      <c r="AD15">
        <f ca="1">IF(ISNUMBER(ETL_Price!AJ15/ETL_Price!AJ16-1),ETL_Price!AJ15/ETL_Price!AJ16-1,"")</f>
        <v>2.5699243802048688E-3</v>
      </c>
      <c r="AE15">
        <f ca="1">IF(ISNUMBER(ETL_Price!AK15/ETL_Price!AK16-1),ETL_Price!AK15/ETL_Price!AK16-1,"")</f>
        <v>-1.1225255504265785E-3</v>
      </c>
      <c r="AF15">
        <f ca="1">IF(ISNUMBER(ETL_Price!AL15/ETL_Price!AL16-1),ETL_Price!AL15/ETL_Price!AL16-1,"")</f>
        <v>-1.2930103690198536E-3</v>
      </c>
      <c r="AG15">
        <f ca="1">IF(ISNUMBER(ETL_Price!AM15/ETL_Price!AM16-1),ETL_Price!AM15/ETL_Price!AM16-1,"")</f>
        <v>-5.5605735773556209E-4</v>
      </c>
      <c r="AH15">
        <f ca="1">IF(ISNUMBER(ETL_Price!AN15/ETL_Price!AN16-1),ETL_Price!AN15/ETL_Price!AN16-1,"")</f>
        <v>-1.157495180429513E-3</v>
      </c>
      <c r="AI15">
        <f ca="1">IF(ISNUMBER(ETL_Price!AO15/ETL_Price!AO16-1),ETL_Price!AO15/ETL_Price!AO16-1,"")</f>
        <v>-6.2441028604631743E-4</v>
      </c>
      <c r="AJ15">
        <f ca="1">IF(ISNUMBER(ETL_Price!AP15/ETL_Price!AP16-1),ETL_Price!AP15/ETL_Price!AP16-1,"")</f>
        <v>-1.124697521123541E-3</v>
      </c>
      <c r="AK15">
        <f ca="1">IF(ISNUMBER(ETL_Price!AQ15/ETL_Price!AQ16-1),ETL_Price!AQ15/ETL_Price!AQ16-1,"")</f>
        <v>-2.7162528149151655E-3</v>
      </c>
      <c r="AL15">
        <f ca="1">IF(ISNUMBER(ETL_Price!AR15/ETL_Price!AR16-1),ETL_Price!AR15/ETL_Price!AR16-1,"")</f>
        <v>-2.4134082406735979E-3</v>
      </c>
      <c r="AM15">
        <f ca="1">IF(ISNUMBER(ETL_Price!AS15/ETL_Price!AS16-1),ETL_Price!AS15/ETL_Price!AS16-1,"")</f>
        <v>1.9091918911413597E-3</v>
      </c>
      <c r="AN15">
        <f ca="1">IF(ISNUMBER(ETL_Price!AT15/ETL_Price!AT16-1),ETL_Price!AT15/ETL_Price!AT16-1,"")</f>
        <v>4.9766718506998542E-2</v>
      </c>
      <c r="AO15">
        <f ca="1">IF(ISNUMBER(ETL_Price!AU15/ETL_Price!AU16-1),ETL_Price!AU15/ETL_Price!AU16-1,"")</f>
        <v>1.2235294117648454E-3</v>
      </c>
      <c r="AP15">
        <f ca="1">IF(ISNUMBER(ETL_Price!AV15/ETL_Price!AV16-1),ETL_Price!AV15/ETL_Price!AV16-1,"")</f>
        <v>-4.6761748889410093E-3</v>
      </c>
      <c r="AQ15">
        <f ca="1">IF(ISNUMBER(ETL_Price!AW15/ETL_Price!AW16-1),ETL_Price!AW15/ETL_Price!AW16-1,"")</f>
        <v>-1.0362694300518061E-2</v>
      </c>
      <c r="AR15">
        <f ca="1">IF(ISNUMBER(ETL_Price!AX15/ETL_Price!AX16-1),ETL_Price!AX15/ETL_Price!AX16-1,"")</f>
        <v>-4.1551246537395725E-3</v>
      </c>
      <c r="AS15">
        <f ca="1">IF(ISNUMBER(ETL_Price!AY15/ETL_Price!AY16-1),ETL_Price!AY15/ETL_Price!AY16-1,"")</f>
        <v>-4.1634301693335485E-2</v>
      </c>
      <c r="AT15">
        <f ca="1">IF(ISNUMBER(ETL_Price!AZ15/ETL_Price!AZ16-1),ETL_Price!AZ15/ETL_Price!AZ16-1,"")</f>
        <v>0.93827160493827133</v>
      </c>
      <c r="AU15">
        <f ca="1">IF(ISNUMBER(ETL_Price!BA15/ETL_Price!BA16-1),ETL_Price!BA15/ETL_Price!BA16-1,"")</f>
        <v>-2.4517236023696487E-2</v>
      </c>
      <c r="AV15">
        <f ca="1">IF(ISNUMBER(ETL_Price!BB15/ETL_Price!BB16-1),ETL_Price!BB15/ETL_Price!BB16-1,"")</f>
        <v>-3.1793057330771424E-2</v>
      </c>
      <c r="AW15">
        <f ca="1">IF(ISNUMBER(ETL_Price!BC15/ETL_Price!BC16-1),ETL_Price!BC15/ETL_Price!BC16-1,"")</f>
        <v>1.6274995032604211E-2</v>
      </c>
      <c r="AX15">
        <f ca="1">IF(ISNUMBER(ETL_Price!BD15/ETL_Price!BD16-1),ETL_Price!BD15/ETL_Price!BD16-1,"")</f>
        <v>1.1189687583923469E-3</v>
      </c>
      <c r="AY15">
        <f ca="1">IF(ISNUMBER(ETL_Price!BE15/ETL_Price!BE16-1),ETL_Price!BE15/ETL_Price!BE16-1,"")</f>
        <v>-1.8008465661895068E-3</v>
      </c>
      <c r="AZ15">
        <f ca="1">IF(ISNUMBER(ETL_Price!BF15/ETL_Price!BF16-1),ETL_Price!BF15/ETL_Price!BF16-1,"")</f>
        <v>-1.2067066674143367E-2</v>
      </c>
      <c r="BA15">
        <f ca="1">IF(ISNUMBER(ETL_Price!BG15/ETL_Price!BG16-1),ETL_Price!BG15/ETL_Price!BG16-1,"")</f>
        <v>-1.6888654446349349E-2</v>
      </c>
      <c r="BB15">
        <f ca="1">IF(ISNUMBER(ETL_Price!BH15/ETL_Price!BH16-1),ETL_Price!BH15/ETL_Price!BH16-1,"")</f>
        <v>-6.4946310848229549E-3</v>
      </c>
      <c r="BC15">
        <f ca="1">IF(ISNUMBER(ETL_Price!BI15/ETL_Price!BI16-1),ETL_Price!BI15/ETL_Price!BI16-1,"")</f>
        <v>-1.9754404698344996E-2</v>
      </c>
      <c r="BD15">
        <f ca="1">IF(ISNUMBER(ETL_Price!BJ15/ETL_Price!BJ16-1),ETL_Price!BJ15/ETL_Price!BJ16-1,"")</f>
        <v>-2.3102310231023049E-2</v>
      </c>
      <c r="BE15">
        <f ca="1">IF(ISNUMBER(ETL_Price!BK15/ETL_Price!BK16-1),ETL_Price!BK15/ETL_Price!BK16-1,"")</f>
        <v>-6.1500615006151449E-3</v>
      </c>
      <c r="BF15">
        <f ca="1">IF(ISNUMBER(ETL_Price!BL15/ETL_Price!BL16-1),ETL_Price!BL15/ETL_Price!BL16-1,"")</f>
        <v>-3.2272727272727342E-2</v>
      </c>
      <c r="BG15">
        <f ca="1">IF(ISNUMBER(ETL_Price!BM15/ETL_Price!BM16-1),ETL_Price!BM15/ETL_Price!BM16-1,"")</f>
        <v>1.1591787256610253E-2</v>
      </c>
      <c r="BH15">
        <f ca="1">IF(ISNUMBER(ETL_Price!BN15/ETL_Price!BN16-1),ETL_Price!BN15/ETL_Price!BN16-1,"")</f>
        <v>2.3075039784551388E-2</v>
      </c>
      <c r="BI15">
        <f ca="1">IF(ISNUMBER(ETL_Price!BO15/ETL_Price!BO16-1),ETL_Price!BO15/ETL_Price!BO16-1,"")</f>
        <v>4.7946300143841825E-4</v>
      </c>
      <c r="BJ15">
        <f ca="1">IF(ISNUMBER(ETL_Price!BP15/ETL_Price!BP16-1),ETL_Price!BP15/ETL_Price!BP16-1,"")</f>
        <v>-3.8516787952453946E-3</v>
      </c>
      <c r="BK15">
        <f ca="1">IF(ISNUMBER(ETL_Price!BQ15/ETL_Price!BQ16-1),ETL_Price!BQ15/ETL_Price!BQ16-1,"")</f>
        <v>3.2379924446843678E-3</v>
      </c>
      <c r="BL15">
        <f ca="1">IF(ISNUMBER(ETL_Price!BR15/ETL_Price!BR16-1),ETL_Price!BR15/ETL_Price!BR16-1,"")</f>
        <v>5.5123216601815628E-3</v>
      </c>
      <c r="BM15">
        <f ca="1">IF(ISNUMBER(ETL_Price!BS15/ETL_Price!BS16-1),ETL_Price!BS15/ETL_Price!BS16-1,"")</f>
        <v>2.8160878041736392E-3</v>
      </c>
      <c r="BN15">
        <f ca="1">IF(ISNUMBER(ETL_Price!BT15/ETL_Price!BT16-1),ETL_Price!BT15/ETL_Price!BT16-1,"")</f>
        <v>-6.5913370998127441E-4</v>
      </c>
      <c r="BO15">
        <f ca="1">IF(ISNUMBER(ETL_Price!BU15/ETL_Price!BU16-1),ETL_Price!BU15/ETL_Price!BU16-1,"")</f>
        <v>4.1648353206391597E-3</v>
      </c>
      <c r="BP15">
        <f ca="1">IF(ISNUMBER(ETL_Price!BV15/ETL_Price!BV16-1),ETL_Price!BV15/ETL_Price!BV16-1,"")</f>
        <v>-4.9275239825888884E-3</v>
      </c>
      <c r="BQ15">
        <f ca="1">IF(ISNUMBER(ETL_Price!BW15/ETL_Price!BW16-1),ETL_Price!BW15/ETL_Price!BW16-1,"")</f>
        <v>-9.8979371588913123E-3</v>
      </c>
    </row>
    <row r="16" spans="1:71">
      <c r="A16" s="8">
        <f>MATCH($B16,ETL_Price!$B$5:$B$187,0)</f>
        <v>12</v>
      </c>
      <c r="B16" s="1">
        <f>IF(ISNUMBER(Equities!$C17),Equities!B17,"")</f>
        <v>43164</v>
      </c>
      <c r="C16" s="67">
        <f ca="1">IF(ISNUMBER(OFFSET(ETL_Price!$B$4,ETL_Rtn!$A16,ETL_Rtn!$C$1)/OFFSET(ETL_Price!$B$4,ETL_Rtn!$A17,ETL_Rtn!$C$1)-1),OFFSET(ETL_Price!$B$4,ETL_Rtn!$A16,ETL_Rtn!$C$1)/OFFSET(ETL_Price!$B$4,ETL_Rtn!$A17,ETL_Rtn!$C$1)-1,"")</f>
        <v>-1.7064611651251838E-2</v>
      </c>
      <c r="E16">
        <f ca="1">IF(ISNUMBER(ETL_Price!K16/ETL_Price!K17-1),ETL_Price!K16/ETL_Price!K17-1,"")</f>
        <v>1.1032048304691067E-2</v>
      </c>
      <c r="F16">
        <f ca="1">IF(ISNUMBER(ETL_Price!L16/ETL_Price!L17-1),ETL_Price!L16/ETL_Price!L17-1,"")</f>
        <v>9.1946762914505431E-3</v>
      </c>
      <c r="G16">
        <f ca="1">IF(ISNUMBER(ETL_Price!M16/ETL_Price!M17-1),ETL_Price!M16/ETL_Price!M17-1,"")</f>
        <v>3.0490428437801587E-3</v>
      </c>
      <c r="H16">
        <f ca="1">IF(ISNUMBER(ETL_Price!N16/ETL_Price!N17-1),ETL_Price!N16/ETL_Price!N17-1,"")</f>
        <v>-6.5882528453886646E-3</v>
      </c>
      <c r="I16">
        <f ca="1">IF(ISNUMBER(ETL_Price!O16/ETL_Price!O17-1),ETL_Price!O16/ETL_Price!O17-1,"")</f>
        <v>-2.2792065643346349E-2</v>
      </c>
      <c r="J16">
        <f ca="1">IF(ISNUMBER(ETL_Price!P16/ETL_Price!P17-1),ETL_Price!P16/ETL_Price!P17-1,"")</f>
        <v>-1.7381314677017312E-2</v>
      </c>
      <c r="K16">
        <f ca="1">IF(ISNUMBER(ETL_Price!Q16/ETL_Price!Q17-1),ETL_Price!Q16/ETL_Price!Q17-1,"")</f>
        <v>9.1360252650574125E-3</v>
      </c>
      <c r="L16">
        <f ca="1">IF(ISNUMBER(ETL_Price!R16/ETL_Price!R17-1),ETL_Price!R16/ETL_Price!R17-1,"")</f>
        <v>8.1780773352135849E-3</v>
      </c>
      <c r="M16">
        <f ca="1">IF(ISNUMBER(ETL_Price!S16/ETL_Price!S17-1),ETL_Price!S16/ETL_Price!S17-1,"")</f>
        <v>1.0822262996467158E-2</v>
      </c>
      <c r="N16">
        <f ca="1">IF(ISNUMBER(ETL_Price!T16/ETL_Price!T17-1),ETL_Price!T16/ETL_Price!T17-1,"")</f>
        <v>7.9784286927935266E-3</v>
      </c>
      <c r="O16">
        <f ca="1">IF(ISNUMBER(ETL_Price!U16/ETL_Price!U17-1),ETL_Price!U16/ETL_Price!U17-1,"")</f>
        <v>6.6529198926197353E-3</v>
      </c>
      <c r="P16">
        <f ca="1">IF(ISNUMBER(ETL_Price!V16/ETL_Price!V17-1),ETL_Price!V16/ETL_Price!V17-1,"")</f>
        <v>6.0312156159583186E-3</v>
      </c>
      <c r="Q16">
        <f ca="1">IF(ISNUMBER(ETL_Price!W16/ETL_Price!W17-1),ETL_Price!W16/ETL_Price!W17-1,"")</f>
        <v>9.8269867097953156E-3</v>
      </c>
      <c r="R16">
        <f ca="1">IF(ISNUMBER(ETL_Price!X16/ETL_Price!X17-1),ETL_Price!X16/ETL_Price!X17-1,"")</f>
        <v>1.0161400949137533E-2</v>
      </c>
      <c r="S16">
        <f ca="1">IF(ISNUMBER(ETL_Price!Y16/ETL_Price!Y17-1),ETL_Price!Y16/ETL_Price!Y17-1,"")</f>
        <v>5.7953713892655578E-3</v>
      </c>
      <c r="T16">
        <f ca="1">IF(ISNUMBER(ETL_Price!Z16/ETL_Price!Z17-1),ETL_Price!Z16/ETL_Price!Z17-1,"")</f>
        <v>8.6407254178493265E-3</v>
      </c>
      <c r="U16">
        <f ca="1">IF(ISNUMBER(ETL_Price!AA16/ETL_Price!AA17-1),ETL_Price!AA16/ETL_Price!AA17-1,"")</f>
        <v>9.8112085625094991E-3</v>
      </c>
      <c r="V16">
        <f ca="1">IF(ISNUMBER(ETL_Price!AB16/ETL_Price!AB17-1),ETL_Price!AB16/ETL_Price!AB17-1,"")</f>
        <v>1.5168113255245697E-2</v>
      </c>
      <c r="W16">
        <f ca="1">IF(ISNUMBER(ETL_Price!AC16/ETL_Price!AC17-1),ETL_Price!AC16/ETL_Price!AC17-1,"")</f>
        <v>-3.3071830377340294E-4</v>
      </c>
      <c r="X16">
        <f ca="1">IF(ISNUMBER(ETL_Price!AD16/ETL_Price!AD17-1),ETL_Price!AD16/ETL_Price!AD17-1,"")</f>
        <v>-1.8450374538125924E-4</v>
      </c>
      <c r="Y16">
        <f ca="1">IF(ISNUMBER(ETL_Price!AE16/ETL_Price!AE17-1),ETL_Price!AE16/ETL_Price!AE17-1,"")</f>
        <v>7.4121978107744013E-5</v>
      </c>
      <c r="Z16">
        <f ca="1">IF(ISNUMBER(ETL_Price!AF16/ETL_Price!AF17-1),ETL_Price!AF16/ETL_Price!AF17-1,"")</f>
        <v>-1.0233268605829293E-3</v>
      </c>
      <c r="AA16">
        <f ca="1">IF(ISNUMBER(ETL_Price!AG16/ETL_Price!AG17-1),ETL_Price!AG16/ETL_Price!AG17-1,"")</f>
        <v>-9.3301768555920095E-4</v>
      </c>
      <c r="AB16">
        <f ca="1">IF(ISNUMBER(ETL_Price!AH16/ETL_Price!AH17-1),ETL_Price!AH16/ETL_Price!AH17-1,"")</f>
        <v>-4.8579493071210234E-4</v>
      </c>
      <c r="AC16">
        <f ca="1">IF(ISNUMBER(ETL_Price!AI16/ETL_Price!AI17-1),ETL_Price!AI16/ETL_Price!AI17-1,"")</f>
        <v>2.3689947896896602E-3</v>
      </c>
      <c r="AD16">
        <f ca="1">IF(ISNUMBER(ETL_Price!AJ16/ETL_Price!AJ17-1),ETL_Price!AJ16/ETL_Price!AJ17-1,"")</f>
        <v>1.3693848549625187E-3</v>
      </c>
      <c r="AE16">
        <f ca="1">IF(ISNUMBER(ETL_Price!AK16/ETL_Price!AK17-1),ETL_Price!AK16/ETL_Price!AK17-1,"")</f>
        <v>-8.8544449879324194E-4</v>
      </c>
      <c r="AF16">
        <f ca="1">IF(ISNUMBER(ETL_Price!AL16/ETL_Price!AL17-1),ETL_Price!AL16/ETL_Price!AL17-1,"")</f>
        <v>-1.0674366626863829E-3</v>
      </c>
      <c r="AG16">
        <f ca="1">IF(ISNUMBER(ETL_Price!AM16/ETL_Price!AM17-1),ETL_Price!AM16/ETL_Price!AM17-1,"")</f>
        <v>-2.8004592473818146E-4</v>
      </c>
      <c r="AH16">
        <f ca="1">IF(ISNUMBER(ETL_Price!AN16/ETL_Price!AN17-1),ETL_Price!AN16/ETL_Price!AN17-1,"")</f>
        <v>-7.0497601386421138E-4</v>
      </c>
      <c r="AI16">
        <f ca="1">IF(ISNUMBER(ETL_Price!AO16/ETL_Price!AO17-1),ETL_Price!AO16/ETL_Price!AO17-1,"")</f>
        <v>-6.4675153220283832E-4</v>
      </c>
      <c r="AJ16">
        <f ca="1">IF(ISNUMBER(ETL_Price!AP16/ETL_Price!AP17-1),ETL_Price!AP16/ETL_Price!AP17-1,"")</f>
        <v>-9.5873788043454589E-4</v>
      </c>
      <c r="AK16">
        <f ca="1">IF(ISNUMBER(ETL_Price!AQ16/ETL_Price!AQ17-1),ETL_Price!AQ16/ETL_Price!AQ17-1,"")</f>
        <v>-2.0923040168130402E-3</v>
      </c>
      <c r="AL16">
        <f ca="1">IF(ISNUMBER(ETL_Price!AR16/ETL_Price!AR17-1),ETL_Price!AR16/ETL_Price!AR17-1,"")</f>
        <v>-1.334507065101076E-3</v>
      </c>
      <c r="AM16">
        <f ca="1">IF(ISNUMBER(ETL_Price!AS16/ETL_Price!AS17-1),ETL_Price!AS16/ETL_Price!AS17-1,"")</f>
        <v>5.7605697727192151E-3</v>
      </c>
      <c r="AN16">
        <f ca="1">IF(ISNUMBER(ETL_Price!AT16/ETL_Price!AT17-1),ETL_Price!AT16/ETL_Price!AT17-1,"")</f>
        <v>-1.228878648233489E-2</v>
      </c>
      <c r="AO16">
        <f ca="1">IF(ISNUMBER(ETL_Price!AU16/ETL_Price!AU17-1),ETL_Price!AU16/ETL_Price!AU17-1,"")</f>
        <v>4.4431839667233852E-3</v>
      </c>
      <c r="AP16">
        <f ca="1">IF(ISNUMBER(ETL_Price!AV16/ETL_Price!AV17-1),ETL_Price!AV16/ETL_Price!AV17-1,"")</f>
        <v>1.4517186475602184E-3</v>
      </c>
      <c r="AQ16">
        <f ca="1">IF(ISNUMBER(ETL_Price!AW16/ETL_Price!AW17-1),ETL_Price!AW16/ETL_Price!AW17-1,"")</f>
        <v>2.4932474548100547E-3</v>
      </c>
      <c r="AR16">
        <f ca="1">IF(ISNUMBER(ETL_Price!AX16/ETL_Price!AX17-1),ETL_Price!AX16/ETL_Price!AX17-1,"")</f>
        <v>-2.0732550103663705E-3</v>
      </c>
      <c r="AS16">
        <f ca="1">IF(ISNUMBER(ETL_Price!AY16/ETL_Price!AY17-1),ETL_Price!AY16/ETL_Price!AY17-1,"")</f>
        <v>-1.6171180406702623E-2</v>
      </c>
      <c r="AT16">
        <f ca="1">IF(ISNUMBER(ETL_Price!AZ16/ETL_Price!AZ17-1),ETL_Price!AZ16/ETL_Price!AZ17-1,"")</f>
        <v>-0.25</v>
      </c>
      <c r="AU16">
        <f ca="1">IF(ISNUMBER(ETL_Price!BA16/ETL_Price!BA17-1),ETL_Price!BA16/ETL_Price!BA17-1,"")</f>
        <v>-7.7349282647779516E-3</v>
      </c>
      <c r="AV16">
        <f ca="1">IF(ISNUMBER(ETL_Price!BB16/ETL_Price!BB17-1),ETL_Price!BB16/ETL_Price!BB17-1,"")</f>
        <v>1.6448344567383533E-3</v>
      </c>
      <c r="AW16">
        <f ca="1">IF(ISNUMBER(ETL_Price!BC16/ETL_Price!BC17-1),ETL_Price!BC16/ETL_Price!BC17-1,"")</f>
        <v>-1.0067234103426137E-2</v>
      </c>
      <c r="AX16">
        <f ca="1">IF(ISNUMBER(ETL_Price!BD16/ETL_Price!BD17-1),ETL_Price!BD16/ETL_Price!BD17-1,"")</f>
        <v>-7.46922867330857E-3</v>
      </c>
      <c r="AY16">
        <f ca="1">IF(ISNUMBER(ETL_Price!BE16/ETL_Price!BE17-1),ETL_Price!BE16/ETL_Price!BE17-1,"")</f>
        <v>-4.4005373965230077E-2</v>
      </c>
      <c r="AZ16">
        <f ca="1">IF(ISNUMBER(ETL_Price!BF16/ETL_Price!BF17-1),ETL_Price!BF16/ETL_Price!BF17-1,"")</f>
        <v>-9.6171489680647593E-3</v>
      </c>
      <c r="BA16">
        <f ca="1">IF(ISNUMBER(ETL_Price!BG16/ETL_Price!BG17-1),ETL_Price!BG16/ETL_Price!BG17-1,"")</f>
        <v>-1.3172327206160239E-2</v>
      </c>
      <c r="BB16">
        <f ca="1">IF(ISNUMBER(ETL_Price!BH16/ETL_Price!BH17-1),ETL_Price!BH16/ETL_Price!BH17-1,"")</f>
        <v>-5.799206295462267E-3</v>
      </c>
      <c r="BC16">
        <f ca="1">IF(ISNUMBER(ETL_Price!BI16/ETL_Price!BI17-1),ETL_Price!BI16/ETL_Price!BI17-1,"")</f>
        <v>-4.3899948953547652E-2</v>
      </c>
      <c r="BD16">
        <f ca="1">IF(ISNUMBER(ETL_Price!BJ16/ETL_Price!BJ17-1),ETL_Price!BJ16/ETL_Price!BJ17-1,"")</f>
        <v>-2.8846153846153966E-2</v>
      </c>
      <c r="BE16">
        <f ca="1">IF(ISNUMBER(ETL_Price!BK16/ETL_Price!BK17-1),ETL_Price!BK16/ETL_Price!BK17-1,"")</f>
        <v>-2.048192771084334E-2</v>
      </c>
      <c r="BF16">
        <f ca="1">IF(ISNUMBER(ETL_Price!BL16/ETL_Price!BL17-1),ETL_Price!BL16/ETL_Price!BL17-1,"")</f>
        <v>-3.5933391761612588E-2</v>
      </c>
      <c r="BG16">
        <f ca="1">IF(ISNUMBER(ETL_Price!BM16/ETL_Price!BM17-1),ETL_Price!BM16/ETL_Price!BM17-1,"")</f>
        <v>-2.6447030376303138E-3</v>
      </c>
      <c r="BH16">
        <f ca="1">IF(ISNUMBER(ETL_Price!BN16/ETL_Price!BN17-1),ETL_Price!BN16/ETL_Price!BN17-1,"")</f>
        <v>-3.2942898975109047E-3</v>
      </c>
      <c r="BI16">
        <f ca="1">IF(ISNUMBER(ETL_Price!BO16/ETL_Price!BO17-1),ETL_Price!BO16/ETL_Price!BO17-1,"")</f>
        <v>2.1551020408163257E-2</v>
      </c>
      <c r="BJ16">
        <f ca="1">IF(ISNUMBER(ETL_Price!BP16/ETL_Price!BP17-1),ETL_Price!BP16/ETL_Price!BP17-1,"")</f>
        <v>-9.1472550349325221E-4</v>
      </c>
      <c r="BK16">
        <f ca="1">IF(ISNUMBER(ETL_Price!BQ16/ETL_Price!BQ17-1),ETL_Price!BQ16/ETL_Price!BQ17-1,"")</f>
        <v>1.4411817690507256E-3</v>
      </c>
      <c r="BL16">
        <f ca="1">IF(ISNUMBER(ETL_Price!BR16/ETL_Price!BR17-1),ETL_Price!BR16/ETL_Price!BR17-1,"")</f>
        <v>1.5425834212876577E-3</v>
      </c>
      <c r="BM16">
        <f ca="1">IF(ISNUMBER(ETL_Price!BS16/ETL_Price!BS17-1),ETL_Price!BS16/ETL_Price!BS17-1,"")</f>
        <v>3.4053035791914432E-3</v>
      </c>
      <c r="BN16">
        <f ca="1">IF(ISNUMBER(ETL_Price!BT16/ETL_Price!BT17-1),ETL_Price!BT16/ETL_Price!BT17-1,"")</f>
        <v>4.2553191489362874E-3</v>
      </c>
      <c r="BO16">
        <f ca="1">IF(ISNUMBER(ETL_Price!BU16/ETL_Price!BU17-1),ETL_Price!BU16/ETL_Price!BU17-1,"")</f>
        <v>-6.8853843987609631E-3</v>
      </c>
      <c r="BP16">
        <f ca="1">IF(ISNUMBER(ETL_Price!BV16/ETL_Price!BV17-1),ETL_Price!BV16/ETL_Price!BV17-1,"")</f>
        <v>-7.7241772619007776E-3</v>
      </c>
      <c r="BQ16">
        <f ca="1">IF(ISNUMBER(ETL_Price!BW16/ETL_Price!BW17-1),ETL_Price!BW16/ETL_Price!BW17-1,"")</f>
        <v>-3.1659187311735559E-3</v>
      </c>
    </row>
    <row r="17" spans="1:69">
      <c r="A17" s="8">
        <f>MATCH($B17,ETL_Price!$B$5:$B$187,0)</f>
        <v>13</v>
      </c>
      <c r="B17" s="1">
        <f>IF(ISNUMBER(Equities!$C18),Equities!B18,"")</f>
        <v>43161</v>
      </c>
      <c r="C17" s="67">
        <f ca="1">IF(ISNUMBER(OFFSET(ETL_Price!$B$4,ETL_Rtn!$A17,ETL_Rtn!$C$1)/OFFSET(ETL_Price!$B$4,ETL_Rtn!$A18,ETL_Rtn!$C$1)-1),OFFSET(ETL_Price!$B$4,ETL_Rtn!$A17,ETL_Rtn!$C$1)/OFFSET(ETL_Price!$B$4,ETL_Rtn!$A18,ETL_Rtn!$C$1)-1,"")</f>
        <v>-1.2102993247522287E-2</v>
      </c>
      <c r="E17">
        <f ca="1">IF(ISNUMBER(ETL_Price!K17/ETL_Price!K18-1),ETL_Price!K17/ETL_Price!K18-1,"")</f>
        <v>5.0715734201749463E-3</v>
      </c>
      <c r="F17">
        <f ca="1">IF(ISNUMBER(ETL_Price!L17/ETL_Price!L18-1),ETL_Price!L17/ETL_Price!L18-1,"")</f>
        <v>-2.1890702408830398E-2</v>
      </c>
      <c r="G17">
        <f ca="1">IF(ISNUMBER(ETL_Price!M17/ETL_Price!M18-1),ETL_Price!M17/ETL_Price!M18-1,"")</f>
        <v>4.4923861346142235E-3</v>
      </c>
      <c r="H17">
        <f ca="1">IF(ISNUMBER(ETL_Price!N17/ETL_Price!N18-1),ETL_Price!N17/ETL_Price!N18-1,"")</f>
        <v>-2.4987030753799822E-2</v>
      </c>
      <c r="I17">
        <f ca="1">IF(ISNUMBER(ETL_Price!O17/ETL_Price!O18-1),ETL_Price!O17/ETL_Price!O18-1,"")</f>
        <v>-1.4843328474677286E-2</v>
      </c>
      <c r="J17">
        <f ca="1">IF(ISNUMBER(ETL_Price!P17/ETL_Price!P18-1),ETL_Price!P17/ETL_Price!P18-1,"")</f>
        <v>-1.8100585088921872E-2</v>
      </c>
      <c r="K17">
        <f ca="1">IF(ISNUMBER(ETL_Price!Q17/ETL_Price!Q18-1),ETL_Price!Q17/ETL_Price!Q18-1,"")</f>
        <v>1.8688664238588615E-3</v>
      </c>
      <c r="L17">
        <f ca="1">IF(ISNUMBER(ETL_Price!R17/ETL_Price!R18-1),ETL_Price!R17/ETL_Price!R18-1,"")</f>
        <v>8.6516226776178762E-4</v>
      </c>
      <c r="M17">
        <f ca="1">IF(ISNUMBER(ETL_Price!S17/ETL_Price!S18-1),ETL_Price!S17/ETL_Price!S18-1,"")</f>
        <v>-2.0305915344570602E-3</v>
      </c>
      <c r="N17">
        <f ca="1">IF(ISNUMBER(ETL_Price!T17/ETL_Price!T18-1),ETL_Price!T17/ETL_Price!T18-1,"")</f>
        <v>-8.7870244938307307E-3</v>
      </c>
      <c r="O17">
        <f ca="1">IF(ISNUMBER(ETL_Price!U17/ETL_Price!U18-1),ETL_Price!U17/ETL_Price!U18-1,"")</f>
        <v>-5.648187550775785E-3</v>
      </c>
      <c r="P17">
        <f ca="1">IF(ISNUMBER(ETL_Price!V17/ETL_Price!V18-1),ETL_Price!V17/ETL_Price!V18-1,"")</f>
        <v>-2.0740138267588692E-3</v>
      </c>
      <c r="Q17">
        <f ca="1">IF(ISNUMBER(ETL_Price!W17/ETL_Price!W18-1),ETL_Price!W17/ETL_Price!W18-1,"")</f>
        <v>2.9602773751640221E-3</v>
      </c>
      <c r="R17">
        <f ca="1">IF(ISNUMBER(ETL_Price!X17/ETL_Price!X18-1),ETL_Price!X17/ETL_Price!X18-1,"")</f>
        <v>5.5075528419885611E-3</v>
      </c>
      <c r="S17">
        <f ca="1">IF(ISNUMBER(ETL_Price!Y17/ETL_Price!Y18-1),ETL_Price!Y17/ETL_Price!Y18-1,"")</f>
        <v>-3.7498573975880412E-3</v>
      </c>
      <c r="T17">
        <f ca="1">IF(ISNUMBER(ETL_Price!Z17/ETL_Price!Z18-1),ETL_Price!Z17/ETL_Price!Z18-1,"")</f>
        <v>7.8994550645599126E-3</v>
      </c>
      <c r="U17">
        <f ca="1">IF(ISNUMBER(ETL_Price!AA17/ETL_Price!AA18-1),ETL_Price!AA17/ETL_Price!AA18-1,"")</f>
        <v>2.9739776951664965E-4</v>
      </c>
      <c r="V17">
        <f ca="1">IF(ISNUMBER(ETL_Price!AB17/ETL_Price!AB18-1),ETL_Price!AB17/ETL_Price!AB18-1,"")</f>
        <v>-4.6133199127662561E-3</v>
      </c>
      <c r="W17">
        <f ca="1">IF(ISNUMBER(ETL_Price!AC17/ETL_Price!AC18-1),ETL_Price!AC17/ETL_Price!AC18-1,"")</f>
        <v>4.1407122469219182E-3</v>
      </c>
      <c r="X17">
        <f ca="1">IF(ISNUMBER(ETL_Price!AD17/ETL_Price!AD18-1),ETL_Price!AD17/ETL_Price!AD18-1,"")</f>
        <v>6.6997091277620768E-3</v>
      </c>
      <c r="Y17">
        <f ca="1">IF(ISNUMBER(ETL_Price!AE17/ETL_Price!AE18-1),ETL_Price!AE17/ETL_Price!AE18-1,"")</f>
        <v>9.4840496420900422E-4</v>
      </c>
      <c r="Z17">
        <f ca="1">IF(ISNUMBER(ETL_Price!AF17/ETL_Price!AF18-1),ETL_Price!AF17/ETL_Price!AF18-1,"")</f>
        <v>-2.9216480683278423E-3</v>
      </c>
      <c r="AA17">
        <f ca="1">IF(ISNUMBER(ETL_Price!AG17/ETL_Price!AG18-1),ETL_Price!AG17/ETL_Price!AG18-1,"")</f>
        <v>-2.6989116395772506E-3</v>
      </c>
      <c r="AB17">
        <f ca="1">IF(ISNUMBER(ETL_Price!AH17/ETL_Price!AH18-1),ETL_Price!AH17/ETL_Price!AH18-1,"")</f>
        <v>-3.9663058258427863E-3</v>
      </c>
      <c r="AC17">
        <f ca="1">IF(ISNUMBER(ETL_Price!AI17/ETL_Price!AI18-1),ETL_Price!AI17/ETL_Price!AI18-1,"")</f>
        <v>-3.3714335455964362E-3</v>
      </c>
      <c r="AD17">
        <f ca="1">IF(ISNUMBER(ETL_Price!AJ17/ETL_Price!AJ18-1),ETL_Price!AJ17/ETL_Price!AJ18-1,"")</f>
        <v>-4.1988691107186504E-4</v>
      </c>
      <c r="AE17">
        <f ca="1">IF(ISNUMBER(ETL_Price!AK17/ETL_Price!AK18-1),ETL_Price!AK17/ETL_Price!AK18-1,"")</f>
        <v>9.1124940216946726E-4</v>
      </c>
      <c r="AF17">
        <f ca="1">IF(ISNUMBER(ETL_Price!AL17/ETL_Price!AL18-1),ETL_Price!AL17/ETL_Price!AL18-1,"")</f>
        <v>1.2927692486495168E-3</v>
      </c>
      <c r="AG17">
        <f ca="1">IF(ISNUMBER(ETL_Price!AM17/ETL_Price!AM18-1),ETL_Price!AM17/ETL_Price!AM18-1,"")</f>
        <v>-3.5743706454804958E-4</v>
      </c>
      <c r="AH17">
        <f ca="1">IF(ISNUMBER(ETL_Price!AN17/ETL_Price!AN18-1),ETL_Price!AN17/ETL_Price!AN18-1,"")</f>
        <v>1.2939620098344484E-3</v>
      </c>
      <c r="AI17">
        <f ca="1">IF(ISNUMBER(ETL_Price!AO17/ETL_Price!AO18-1),ETL_Price!AO17/ETL_Price!AO18-1,"")</f>
        <v>9.0518295187624886E-4</v>
      </c>
      <c r="AJ17">
        <f ca="1">IF(ISNUMBER(ETL_Price!AP17/ETL_Price!AP18-1),ETL_Price!AP17/ETL_Price!AP18-1,"")</f>
        <v>1.2460229601098938E-3</v>
      </c>
      <c r="AK17">
        <f ca="1">IF(ISNUMBER(ETL_Price!AQ17/ETL_Price!AQ18-1),ETL_Price!AQ17/ETL_Price!AQ18-1,"")</f>
        <v>1.2825023232214683E-3</v>
      </c>
      <c r="AL17">
        <f ca="1">IF(ISNUMBER(ETL_Price!AR17/ETL_Price!AR18-1),ETL_Price!AR17/ETL_Price!AR18-1,"")</f>
        <v>1.131391958563821E-3</v>
      </c>
      <c r="AM17">
        <f ca="1">IF(ISNUMBER(ETL_Price!AS17/ETL_Price!AS18-1),ETL_Price!AS17/ETL_Price!AS18-1,"")</f>
        <v>2.0122515848707279E-2</v>
      </c>
      <c r="AN17">
        <f ca="1">IF(ISNUMBER(ETL_Price!AT17/ETL_Price!AT18-1),ETL_Price!AT17/ETL_Price!AT18-1,"")</f>
        <v>1.0869565217391353E-2</v>
      </c>
      <c r="AO17">
        <f ca="1">IF(ISNUMBER(ETL_Price!AU17/ETL_Price!AU18-1),ETL_Price!AU17/ETL_Price!AU18-1,"")</f>
        <v>1.6089524998799343E-2</v>
      </c>
      <c r="AP17">
        <f ca="1">IF(ISNUMBER(ETL_Price!AV17/ETL_Price!AV18-1),ETL_Price!AV17/ETL_Price!AV18-1,"")</f>
        <v>1.3334598775684547E-2</v>
      </c>
      <c r="AQ17">
        <f ca="1">IF(ISNUMBER(ETL_Price!AW17/ETL_Price!AW18-1),ETL_Price!AW17/ETL_Price!AW18-1,"")</f>
        <v>1.06248950109189E-2</v>
      </c>
      <c r="AR17">
        <f ca="1">IF(ISNUMBER(ETL_Price!AX17/ETL_Price!AX18-1),ETL_Price!AX17/ETL_Price!AX18-1,"")</f>
        <v>-6.8634179821551733E-3</v>
      </c>
      <c r="AS17">
        <f ca="1">IF(ISNUMBER(ETL_Price!AY17/ETL_Price!AY18-1),ETL_Price!AY17/ETL_Price!AY18-1,"")</f>
        <v>1.017879737301941E-2</v>
      </c>
      <c r="AT17">
        <f ca="1">IF(ISNUMBER(ETL_Price!AZ17/ETL_Price!AZ18-1),ETL_Price!AZ17/ETL_Price!AZ18-1,"")</f>
        <v>0.22727272727272729</v>
      </c>
      <c r="AU17">
        <f ca="1">IF(ISNUMBER(ETL_Price!BA17/ETL_Price!BA18-1),ETL_Price!BA17/ETL_Price!BA18-1,"")</f>
        <v>2.121648155642486E-2</v>
      </c>
      <c r="AV17">
        <f ca="1">IF(ISNUMBER(ETL_Price!BB17/ETL_Price!BB18-1),ETL_Price!BB17/ETL_Price!BB18-1,"")</f>
        <v>2.2443566004369142E-2</v>
      </c>
      <c r="AW17">
        <f ca="1">IF(ISNUMBER(ETL_Price!BC17/ETL_Price!BC18-1),ETL_Price!BC17/ETL_Price!BC18-1,"")</f>
        <v>-3.2239084915292371E-2</v>
      </c>
      <c r="AX17">
        <f ca="1">IF(ISNUMBER(ETL_Price!BD17/ETL_Price!BD18-1),ETL_Price!BD17/ETL_Price!BD18-1,"")</f>
        <v>-1.249978065429358E-2</v>
      </c>
      <c r="AY17">
        <f ca="1">IF(ISNUMBER(ETL_Price!BE17/ETL_Price!BE18-1),ETL_Price!BE17/ETL_Price!BE18-1,"")</f>
        <v>-2.0295086618641545E-2</v>
      </c>
      <c r="AZ17">
        <f ca="1">IF(ISNUMBER(ETL_Price!BF17/ETL_Price!BF18-1),ETL_Price!BF17/ETL_Price!BF18-1,"")</f>
        <v>7.6668370905685901E-3</v>
      </c>
      <c r="BA17">
        <f ca="1">IF(ISNUMBER(ETL_Price!BG17/ETL_Price!BG18-1),ETL_Price!BG17/ETL_Price!BG18-1,"")</f>
        <v>7.0739806696535901E-3</v>
      </c>
      <c r="BB17">
        <f ca="1">IF(ISNUMBER(ETL_Price!BH17/ETL_Price!BH18-1),ETL_Price!BH17/ETL_Price!BH18-1,"")</f>
        <v>9.2422144553896413E-3</v>
      </c>
      <c r="BC17">
        <f ca="1">IF(ISNUMBER(ETL_Price!BI17/ETL_Price!BI18-1),ETL_Price!BI17/ETL_Price!BI18-1,"")</f>
        <v>-0.1281708945260347</v>
      </c>
      <c r="BD17">
        <f ca="1">IF(ISNUMBER(ETL_Price!BJ17/ETL_Price!BJ18-1),ETL_Price!BJ17/ETL_Price!BJ18-1,"")</f>
        <v>-5.3469852104664373E-2</v>
      </c>
      <c r="BE17">
        <f ca="1">IF(ISNUMBER(ETL_Price!BK17/ETL_Price!BK18-1),ETL_Price!BK17/ETL_Price!BK18-1,"")</f>
        <v>3.2338308457711573E-2</v>
      </c>
      <c r="BF17">
        <f ca="1">IF(ISNUMBER(ETL_Price!BL17/ETL_Price!BL18-1),ETL_Price!BL17/ETL_Price!BL18-1,"")</f>
        <v>-1.6379310344827536E-2</v>
      </c>
      <c r="BG17">
        <f ca="1">IF(ISNUMBER(ETL_Price!BM17/ETL_Price!BM18-1),ETL_Price!BM17/ETL_Price!BM18-1,"")</f>
        <v>1.3944223107569709E-2</v>
      </c>
      <c r="BH17">
        <f ca="1">IF(ISNUMBER(ETL_Price!BN17/ETL_Price!BN18-1),ETL_Price!BN17/ETL_Price!BN18-1,"")</f>
        <v>1.185185185185178E-2</v>
      </c>
      <c r="BI17">
        <f ca="1">IF(ISNUMBER(ETL_Price!BO17/ETL_Price!BO18-1),ETL_Price!BO17/ETL_Price!BO18-1,"")</f>
        <v>4.262993933431769E-3</v>
      </c>
      <c r="BJ17">
        <f ca="1">IF(ISNUMBER(ETL_Price!BP17/ETL_Price!BP18-1),ETL_Price!BP17/ETL_Price!BP18-1,"")</f>
        <v>-1.071287908625429E-3</v>
      </c>
      <c r="BK17">
        <f ca="1">IF(ISNUMBER(ETL_Price!BQ17/ETL_Price!BQ18-1),ETL_Price!BQ17/ETL_Price!BQ18-1,"")</f>
        <v>9.9179514921998724E-4</v>
      </c>
      <c r="BL17">
        <f ca="1">IF(ISNUMBER(ETL_Price!BR17/ETL_Price!BR18-1),ETL_Price!BR17/ETL_Price!BR18-1,"")</f>
        <v>4.0759761962989582E-3</v>
      </c>
      <c r="BM17">
        <f ca="1">IF(ISNUMBER(ETL_Price!BS17/ETL_Price!BS18-1),ETL_Price!BS17/ETL_Price!BS18-1,"")</f>
        <v>1.8873403019743495E-3</v>
      </c>
      <c r="BN17">
        <f ca="1">IF(ISNUMBER(ETL_Price!BT17/ETL_Price!BT18-1),ETL_Price!BT17/ETL_Price!BT18-1,"")</f>
        <v>-4.6121987951807109E-3</v>
      </c>
      <c r="BO17">
        <f ca="1">IF(ISNUMBER(ETL_Price!BU17/ETL_Price!BU18-1),ETL_Price!BU17/ETL_Price!BU18-1,"")</f>
        <v>-4.7519566621523346E-5</v>
      </c>
      <c r="BP17">
        <f ca="1">IF(ISNUMBER(ETL_Price!BV17/ETL_Price!BV18-1),ETL_Price!BV17/ETL_Price!BV18-1,"")</f>
        <v>2.6825432864938659E-3</v>
      </c>
      <c r="BQ17">
        <f ca="1">IF(ISNUMBER(ETL_Price!BW17/ETL_Price!BW18-1),ETL_Price!BW17/ETL_Price!BW18-1,"")</f>
        <v>5.8434568660614694E-4</v>
      </c>
    </row>
    <row r="18" spans="1:69">
      <c r="A18" s="8">
        <f>MATCH($B18,ETL_Price!$B$5:$B$187,0)</f>
        <v>14</v>
      </c>
      <c r="B18" s="1">
        <f>IF(ISNUMBER(Equities!$C19),Equities!B19,"")</f>
        <v>43160</v>
      </c>
      <c r="C18" s="67">
        <f ca="1">IF(ISNUMBER(OFFSET(ETL_Price!$B$4,ETL_Rtn!$A18,ETL_Rtn!$C$1)/OFFSET(ETL_Price!$B$4,ETL_Rtn!$A19,ETL_Rtn!$C$1)-1),OFFSET(ETL_Price!$B$4,ETL_Rtn!$A18,ETL_Rtn!$C$1)/OFFSET(ETL_Price!$B$4,ETL_Rtn!$A19,ETL_Rtn!$C$1)-1,"")</f>
        <v>1.1565483555990852E-3</v>
      </c>
      <c r="E18">
        <f ca="1">IF(ISNUMBER(ETL_Price!K18/ETL_Price!K19-1),ETL_Price!K18/ETL_Price!K19-1,"")</f>
        <v>-1.3324342350110263E-2</v>
      </c>
      <c r="F18">
        <f ca="1">IF(ISNUMBER(ETL_Price!L18/ETL_Price!L19-1),ETL_Price!L18/ETL_Price!L19-1,"")</f>
        <v>-1.1573266336334265E-2</v>
      </c>
      <c r="G18">
        <f ca="1">IF(ISNUMBER(ETL_Price!M18/ETL_Price!M19-1),ETL_Price!M18/ETL_Price!M19-1,"")</f>
        <v>2.8352644569484831E-4</v>
      </c>
      <c r="H18">
        <f ca="1">IF(ISNUMBER(ETL_Price!N18/ETL_Price!N19-1),ETL_Price!N18/ETL_Price!N19-1,"")</f>
        <v>-1.5577590238279093E-2</v>
      </c>
      <c r="I18">
        <f ca="1">IF(ISNUMBER(ETL_Price!O18/ETL_Price!O19-1),ETL_Price!O18/ETL_Price!O19-1,"")</f>
        <v>6.4688543128288423E-3</v>
      </c>
      <c r="J18">
        <f ca="1">IF(ISNUMBER(ETL_Price!P18/ETL_Price!P19-1),ETL_Price!P18/ETL_Price!P19-1,"")</f>
        <v>3.7796557605829229E-3</v>
      </c>
      <c r="K18">
        <f ca="1">IF(ISNUMBER(ETL_Price!Q18/ETL_Price!Q19-1),ETL_Price!Q18/ETL_Price!Q19-1,"")</f>
        <v>-1.7511646675519854E-2</v>
      </c>
      <c r="L18">
        <f ca="1">IF(ISNUMBER(ETL_Price!R18/ETL_Price!R19-1),ETL_Price!R18/ETL_Price!R19-1,"")</f>
        <v>-1.4467469803773669E-2</v>
      </c>
      <c r="M18">
        <f ca="1">IF(ISNUMBER(ETL_Price!S18/ETL_Price!S19-1),ETL_Price!S18/ETL_Price!S19-1,"")</f>
        <v>-5.309586199025107E-3</v>
      </c>
      <c r="N18">
        <f ca="1">IF(ISNUMBER(ETL_Price!T18/ETL_Price!T19-1),ETL_Price!T18/ETL_Price!T19-1,"")</f>
        <v>-1.6527437707043124E-2</v>
      </c>
      <c r="O18">
        <f ca="1">IF(ISNUMBER(ETL_Price!U18/ETL_Price!U19-1),ETL_Price!U18/ETL_Price!U19-1,"")</f>
        <v>-1.8230848114246689E-2</v>
      </c>
      <c r="P18">
        <f ca="1">IF(ISNUMBER(ETL_Price!V18/ETL_Price!V19-1),ETL_Price!V18/ETL_Price!V19-1,"")</f>
        <v>-1.347990050549619E-2</v>
      </c>
      <c r="Q18">
        <f ca="1">IF(ISNUMBER(ETL_Price!W18/ETL_Price!W19-1),ETL_Price!W18/ETL_Price!W19-1,"")</f>
        <v>-7.4185918523280714E-3</v>
      </c>
      <c r="R18">
        <f ca="1">IF(ISNUMBER(ETL_Price!X18/ETL_Price!X19-1),ETL_Price!X18/ETL_Price!X19-1,"")</f>
        <v>-1.4624635660768881E-2</v>
      </c>
      <c r="S18">
        <f ca="1">IF(ISNUMBER(ETL_Price!Y18/ETL_Price!Y19-1),ETL_Price!Y18/ETL_Price!Y19-1,"")</f>
        <v>-1.3537648042733386E-2</v>
      </c>
      <c r="T18">
        <f ca="1">IF(ISNUMBER(ETL_Price!Z18/ETL_Price!Z19-1),ETL_Price!Z18/ETL_Price!Z19-1,"")</f>
        <v>-1.6783307330906938E-2</v>
      </c>
      <c r="U18">
        <f ca="1">IF(ISNUMBER(ETL_Price!AA18/ETL_Price!AA19-1),ETL_Price!AA18/ETL_Price!AA19-1,"")</f>
        <v>-6.5002215984635292E-3</v>
      </c>
      <c r="V18">
        <f ca="1">IF(ISNUMBER(ETL_Price!AB18/ETL_Price!AB19-1),ETL_Price!AB18/ETL_Price!AB19-1,"")</f>
        <v>-3.5105315947843163E-3</v>
      </c>
      <c r="W18">
        <f ca="1">IF(ISNUMBER(ETL_Price!AC18/ETL_Price!AC19-1),ETL_Price!AC18/ETL_Price!AC19-1,"")</f>
        <v>3.3302108749588832E-4</v>
      </c>
      <c r="X18">
        <f ca="1">IF(ISNUMBER(ETL_Price!AD18/ETL_Price!AD19-1),ETL_Price!AD18/ETL_Price!AD19-1,"")</f>
        <v>-1.1134135682300261E-4</v>
      </c>
      <c r="Y18">
        <f ca="1">IF(ISNUMBER(ETL_Price!AE18/ETL_Price!AE19-1),ETL_Price!AE18/ETL_Price!AE19-1,"")</f>
        <v>3.7817026851283408E-4</v>
      </c>
      <c r="Z18">
        <f ca="1">IF(ISNUMBER(ETL_Price!AF18/ETL_Price!AF19-1),ETL_Price!AF18/ETL_Price!AF19-1,"")</f>
        <v>2.7500087341474355E-3</v>
      </c>
      <c r="AA18">
        <f ca="1">IF(ISNUMBER(ETL_Price!AG18/ETL_Price!AG19-1),ETL_Price!AG18/ETL_Price!AG19-1,"")</f>
        <v>3.4841101350440162E-3</v>
      </c>
      <c r="AB18">
        <f ca="1">IF(ISNUMBER(ETL_Price!AH18/ETL_Price!AH19-1),ETL_Price!AH18/ETL_Price!AH19-1,"")</f>
        <v>1.404126788758342E-3</v>
      </c>
      <c r="AC18">
        <f ca="1">IF(ISNUMBER(ETL_Price!AI18/ETL_Price!AI19-1),ETL_Price!AI18/ETL_Price!AI19-1,"")</f>
        <v>5.6814298979879219E-4</v>
      </c>
      <c r="AD18">
        <f ca="1">IF(ISNUMBER(ETL_Price!AJ18/ETL_Price!AJ19-1),ETL_Price!AJ18/ETL_Price!AJ19-1,"")</f>
        <v>-1.8216276915565821E-3</v>
      </c>
      <c r="AE18">
        <f ca="1">IF(ISNUMBER(ETL_Price!AK18/ETL_Price!AK19-1),ETL_Price!AK18/ETL_Price!AK19-1,"")</f>
        <v>1.2481564544990498E-3</v>
      </c>
      <c r="AF18">
        <f ca="1">IF(ISNUMBER(ETL_Price!AL18/ETL_Price!AL19-1),ETL_Price!AL18/ETL_Price!AL19-1,"")</f>
        <v>1.5062506211822591E-3</v>
      </c>
      <c r="AG18">
        <f ca="1">IF(ISNUMBER(ETL_Price!AM18/ETL_Price!AM19-1),ETL_Price!AM18/ETL_Price!AM19-1,"")</f>
        <v>3.9144902135990201E-4</v>
      </c>
      <c r="AH18">
        <f ca="1">IF(ISNUMBER(ETL_Price!AN18/ETL_Price!AN19-1),ETL_Price!AN18/ETL_Price!AN19-1,"")</f>
        <v>7.8988033887417153E-4</v>
      </c>
      <c r="AI18">
        <f ca="1">IF(ISNUMBER(ETL_Price!AO18/ETL_Price!AO19-1),ETL_Price!AO18/ETL_Price!AO19-1,"")</f>
        <v>1.0284814046004342E-3</v>
      </c>
      <c r="AJ18">
        <f ca="1">IF(ISNUMBER(ETL_Price!AP18/ETL_Price!AP19-1),ETL_Price!AP18/ETL_Price!AP19-1,"")</f>
        <v>1.4334037121641607E-3</v>
      </c>
      <c r="AK18">
        <f ca="1">IF(ISNUMBER(ETL_Price!AQ18/ETL_Price!AQ19-1),ETL_Price!AQ18/ETL_Price!AQ19-1,"")</f>
        <v>2.9963171634987962E-3</v>
      </c>
      <c r="AL18">
        <f ca="1">IF(ISNUMBER(ETL_Price!AR18/ETL_Price!AR19-1),ETL_Price!AR18/ETL_Price!AR19-1,"")</f>
        <v>8.0868744862194752E-4</v>
      </c>
      <c r="AM18">
        <f ca="1">IF(ISNUMBER(ETL_Price!AS18/ETL_Price!AS19-1),ETL_Price!AS18/ETL_Price!AS19-1,"")</f>
        <v>-1.8457666223869129E-2</v>
      </c>
      <c r="AN18">
        <f ca="1">IF(ISNUMBER(ETL_Price!AT18/ETL_Price!AT19-1),ETL_Price!AT18/ETL_Price!AT19-1,"")</f>
        <v>-1.8292682926829285E-2</v>
      </c>
      <c r="AO18">
        <f ca="1">IF(ISNUMBER(ETL_Price!AU18/ETL_Price!AU19-1),ETL_Price!AU18/ETL_Price!AU19-1,"")</f>
        <v>-2.2044376287918555E-3</v>
      </c>
      <c r="AP18">
        <f ca="1">IF(ISNUMBER(ETL_Price!AV18/ETL_Price!AV19-1),ETL_Price!AV18/ETL_Price!AV19-1,"")</f>
        <v>-5.5684016799585345E-3</v>
      </c>
      <c r="AQ18">
        <f ca="1">IF(ISNUMBER(ETL_Price!AW18/ETL_Price!AW19-1),ETL_Price!AW18/ETL_Price!AW19-1,"")</f>
        <v>-6.8401735068402969E-3</v>
      </c>
      <c r="AR18">
        <f ca="1">IF(ISNUMBER(ETL_Price!AX18/ETL_Price!AX19-1),ETL_Price!AX18/ETL_Price!AX19-1,"")</f>
        <v>-6.1391541609822076E-3</v>
      </c>
      <c r="AS18">
        <f ca="1">IF(ISNUMBER(ETL_Price!AY18/ETL_Price!AY19-1),ETL_Price!AY18/ETL_Price!AY19-1,"")</f>
        <v>1.4765675155146596E-2</v>
      </c>
      <c r="AT18">
        <f ca="1">IF(ISNUMBER(ETL_Price!AZ18/ETL_Price!AZ19-1),ETL_Price!AZ18/ETL_Price!AZ19-1,"")</f>
        <v>-0.44303797468354433</v>
      </c>
      <c r="AU18">
        <f ca="1">IF(ISNUMBER(ETL_Price!BA18/ETL_Price!BA19-1),ETL_Price!BA18/ETL_Price!BA19-1,"")</f>
        <v>1.016723319529711E-2</v>
      </c>
      <c r="AV18">
        <f ca="1">IF(ISNUMBER(ETL_Price!BB18/ETL_Price!BB19-1),ETL_Price!BB18/ETL_Price!BB19-1,"")</f>
        <v>2.633545677782112E-2</v>
      </c>
      <c r="AW18">
        <f ca="1">IF(ISNUMBER(ETL_Price!BC18/ETL_Price!BC19-1),ETL_Price!BC18/ETL_Price!BC19-1,"")</f>
        <v>2.7214874857792948E-2</v>
      </c>
      <c r="AX18">
        <f ca="1">IF(ISNUMBER(ETL_Price!BD18/ETL_Price!BD19-1),ETL_Price!BD18/ETL_Price!BD19-1,"")</f>
        <v>2.1760437957949241E-2</v>
      </c>
      <c r="AY18">
        <f ca="1">IF(ISNUMBER(ETL_Price!BE18/ETL_Price!BE19-1),ETL_Price!BE18/ETL_Price!BE19-1,"")</f>
        <v>3.852796490165411E-2</v>
      </c>
      <c r="AZ18">
        <f ca="1">IF(ISNUMBER(ETL_Price!BF18/ETL_Price!BF19-1),ETL_Price!BF18/ETL_Price!BF19-1,"")</f>
        <v>1.8082720252254658E-2</v>
      </c>
      <c r="BA18">
        <f ca="1">IF(ISNUMBER(ETL_Price!BG18/ETL_Price!BG19-1),ETL_Price!BG18/ETL_Price!BG19-1,"")</f>
        <v>2.3064345078969817E-2</v>
      </c>
      <c r="BB18">
        <f ca="1">IF(ISNUMBER(ETL_Price!BH18/ETL_Price!BH19-1),ETL_Price!BH18/ETL_Price!BH19-1,"")</f>
        <v>1.2857589375047329E-2</v>
      </c>
      <c r="BC18">
        <f ca="1">IF(ISNUMBER(ETL_Price!BI18/ETL_Price!BI19-1),ETL_Price!BI18/ETL_Price!BI19-1,"")</f>
        <v>0.13198992443324919</v>
      </c>
      <c r="BD18">
        <f ca="1">IF(ISNUMBER(ETL_Price!BJ18/ETL_Price!BJ19-1),ETL_Price!BJ18/ETL_Price!BJ19-1,"")</f>
        <v>2.169701666020929E-2</v>
      </c>
      <c r="BE18">
        <f ca="1">IF(ISNUMBER(ETL_Price!BK18/ETL_Price!BK19-1),ETL_Price!BK18/ETL_Price!BK19-1,"")</f>
        <v>1.5151515151515138E-2</v>
      </c>
      <c r="BF18">
        <f ca="1">IF(ISNUMBER(ETL_Price!BL18/ETL_Price!BL19-1),ETL_Price!BL18/ETL_Price!BL19-1,"")</f>
        <v>3.5252119589469055E-2</v>
      </c>
      <c r="BG18">
        <f ca="1">IF(ISNUMBER(ETL_Price!BM18/ETL_Price!BM19-1),ETL_Price!BM18/ETL_Price!BM19-1,"")</f>
        <v>-9.6365429850520101E-3</v>
      </c>
      <c r="BH18">
        <f ca="1">IF(ISNUMBER(ETL_Price!BN18/ETL_Price!BN19-1),ETL_Price!BN18/ETL_Price!BN19-1,"")</f>
        <v>-7.5961774074982946E-3</v>
      </c>
      <c r="BI18">
        <f ca="1">IF(ISNUMBER(ETL_Price!BO18/ETL_Price!BO19-1),ETL_Price!BO18/ETL_Price!BO19-1,"")</f>
        <v>-1.0545100584036349E-2</v>
      </c>
      <c r="BJ18">
        <f ca="1">IF(ISNUMBER(ETL_Price!BP18/ETL_Price!BP19-1),ETL_Price!BP18/ETL_Price!BP19-1,"")</f>
        <v>2.5903871365164921E-3</v>
      </c>
      <c r="BK18">
        <f ca="1">IF(ISNUMBER(ETL_Price!BQ18/ETL_Price!BQ19-1),ETL_Price!BQ18/ETL_Price!BQ19-1,"")</f>
        <v>-4.5061283345348979E-4</v>
      </c>
      <c r="BL18">
        <f ca="1">IF(ISNUMBER(ETL_Price!BR18/ETL_Price!BR19-1),ETL_Price!BR18/ETL_Price!BR19-1,"")</f>
        <v>5.9865507626701842E-3</v>
      </c>
      <c r="BM18">
        <f ca="1">IF(ISNUMBER(ETL_Price!BS18/ETL_Price!BS19-1),ETL_Price!BS18/ETL_Price!BS19-1,"")</f>
        <v>1.1627906976745539E-3</v>
      </c>
      <c r="BN18">
        <f ca="1">IF(ISNUMBER(ETL_Price!BT18/ETL_Price!BT19-1),ETL_Price!BT18/ETL_Price!BT19-1,"")</f>
        <v>-4.1244844394451308E-3</v>
      </c>
      <c r="BO18">
        <f ca="1">IF(ISNUMBER(ETL_Price!BU18/ETL_Price!BU19-1),ETL_Price!BU18/ETL_Price!BU19-1,"")</f>
        <v>8.4375604552804351E-3</v>
      </c>
      <c r="BP18">
        <f ca="1">IF(ISNUMBER(ETL_Price!BV18/ETL_Price!BV19-1),ETL_Price!BV18/ETL_Price!BV19-1,"")</f>
        <v>8.1385589664029201E-3</v>
      </c>
      <c r="BQ18">
        <f ca="1">IF(ISNUMBER(ETL_Price!BW18/ETL_Price!BW19-1),ETL_Price!BW18/ETL_Price!BW19-1,"")</f>
        <v>1.1700588108507493E-3</v>
      </c>
    </row>
    <row r="19" spans="1:69">
      <c r="A19" s="8">
        <f>MATCH($B19,ETL_Price!$B$5:$B$187,0)</f>
        <v>15</v>
      </c>
      <c r="B19" s="1">
        <f>IF(ISNUMBER(Equities!$C20),Equities!B20,"")</f>
        <v>43159</v>
      </c>
      <c r="C19" s="67">
        <f ca="1">IF(ISNUMBER(OFFSET(ETL_Price!$B$4,ETL_Rtn!$A19,ETL_Rtn!$C$1)/OFFSET(ETL_Price!$B$4,ETL_Rtn!$A20,ETL_Rtn!$C$1)-1),OFFSET(ETL_Price!$B$4,ETL_Rtn!$A19,ETL_Rtn!$C$1)/OFFSET(ETL_Price!$B$4,ETL_Rtn!$A20,ETL_Rtn!$C$1)-1,"")</f>
        <v>-7.6493146439857718E-3</v>
      </c>
      <c r="E19">
        <f ca="1">IF(ISNUMBER(ETL_Price!K19/ETL_Price!K20-1),ETL_Price!K19/ETL_Price!K20-1,"")</f>
        <v>-1.1095806550352139E-2</v>
      </c>
      <c r="F19">
        <f ca="1">IF(ISNUMBER(ETL_Price!L19/ETL_Price!L20-1),ETL_Price!L19/ETL_Price!L20-1,"")</f>
        <v>-5.5147005665076021E-3</v>
      </c>
      <c r="G19">
        <f ca="1">IF(ISNUMBER(ETL_Price!M19/ETL_Price!M20-1),ETL_Price!M19/ETL_Price!M20-1,"")</f>
        <v>-1.8195686362201702E-2</v>
      </c>
      <c r="H19">
        <f ca="1">IF(ISNUMBER(ETL_Price!N19/ETL_Price!N20-1),ETL_Price!N19/ETL_Price!N20-1,"")</f>
        <v>-1.4364538232932156E-2</v>
      </c>
      <c r="I19">
        <f ca="1">IF(ISNUMBER(ETL_Price!O19/ETL_Price!O20-1),ETL_Price!O19/ETL_Price!O20-1,"")</f>
        <v>-1.3557984256440725E-2</v>
      </c>
      <c r="J19">
        <f ca="1">IF(ISNUMBER(ETL_Price!P19/ETL_Price!P20-1),ETL_Price!P19/ETL_Price!P20-1,"")</f>
        <v>-2.0911648561582896E-2</v>
      </c>
      <c r="K19">
        <f ca="1">IF(ISNUMBER(ETL_Price!Q19/ETL_Price!Q20-1),ETL_Price!Q19/ETL_Price!Q20-1,"")</f>
        <v>-9.1684507137599347E-3</v>
      </c>
      <c r="L19">
        <f ca="1">IF(ISNUMBER(ETL_Price!R19/ETL_Price!R20-1),ETL_Price!R19/ETL_Price!R20-1,"")</f>
        <v>-9.3999229323089573E-3</v>
      </c>
      <c r="M19">
        <f ca="1">IF(ISNUMBER(ETL_Price!S19/ETL_Price!S20-1),ETL_Price!S19/ETL_Price!S20-1,"")</f>
        <v>-1.9782943248014884E-2</v>
      </c>
      <c r="N19">
        <f ca="1">IF(ISNUMBER(ETL_Price!T19/ETL_Price!T20-1),ETL_Price!T19/ETL_Price!T20-1,"")</f>
        <v>-1.5700868332447104E-2</v>
      </c>
      <c r="O19">
        <f ca="1">IF(ISNUMBER(ETL_Price!U19/ETL_Price!U20-1),ETL_Price!U19/ETL_Price!U20-1,"")</f>
        <v>-1.2489685694996533E-2</v>
      </c>
      <c r="P19">
        <f ca="1">IF(ISNUMBER(ETL_Price!V19/ETL_Price!V20-1),ETL_Price!V19/ETL_Price!V20-1,"")</f>
        <v>-6.1403508771931126E-3</v>
      </c>
      <c r="Q19">
        <f ca="1">IF(ISNUMBER(ETL_Price!W19/ETL_Price!W20-1),ETL_Price!W19/ETL_Price!W20-1,"")</f>
        <v>-9.4060036988862228E-3</v>
      </c>
      <c r="R19">
        <f ca="1">IF(ISNUMBER(ETL_Price!X19/ETL_Price!X20-1),ETL_Price!X19/ETL_Price!X20-1,"")</f>
        <v>-1.4730444983804825E-2</v>
      </c>
      <c r="S19">
        <f ca="1">IF(ISNUMBER(ETL_Price!Y19/ETL_Price!Y20-1),ETL_Price!Y19/ETL_Price!Y20-1,"")</f>
        <v>-1.143067453247848E-2</v>
      </c>
      <c r="T19">
        <f ca="1">IF(ISNUMBER(ETL_Price!Z19/ETL_Price!Z20-1),ETL_Price!Z19/ETL_Price!Z20-1,"")</f>
        <v>-6.1120190564789567E-3</v>
      </c>
      <c r="U19">
        <f ca="1">IF(ISNUMBER(ETL_Price!AA19/ETL_Price!AA20-1),ETL_Price!AA19/ETL_Price!AA20-1,"")</f>
        <v>-9.3663105517342027E-3</v>
      </c>
      <c r="V19">
        <f ca="1">IF(ISNUMBER(ETL_Price!AB19/ETL_Price!AB20-1),ETL_Price!AB19/ETL_Price!AB20-1,"")</f>
        <v>-9.3566283017305629E-3</v>
      </c>
      <c r="W19">
        <f ca="1">IF(ISNUMBER(ETL_Price!AC19/ETL_Price!AC20-1),ETL_Price!AC19/ETL_Price!AC20-1,"")</f>
        <v>1.0520040894110849E-3</v>
      </c>
      <c r="X19">
        <f ca="1">IF(ISNUMBER(ETL_Price!AD19/ETL_Price!AD20-1),ETL_Price!AD19/ETL_Price!AD20-1,"")</f>
        <v>1.6751757467061701E-3</v>
      </c>
      <c r="Y19">
        <f ca="1">IF(ISNUMBER(ETL_Price!AE19/ETL_Price!AE20-1),ETL_Price!AE19/ETL_Price!AE20-1,"")</f>
        <v>8.2473838120211695E-5</v>
      </c>
      <c r="Z19">
        <f ca="1">IF(ISNUMBER(ETL_Price!AF19/ETL_Price!AF20-1),ETL_Price!AF19/ETL_Price!AF20-1,"")</f>
        <v>1.9652947942192522E-3</v>
      </c>
      <c r="AA19">
        <f ca="1">IF(ISNUMBER(ETL_Price!AG19/ETL_Price!AG20-1),ETL_Price!AG19/ETL_Price!AG20-1,"")</f>
        <v>2.1508279756612403E-3</v>
      </c>
      <c r="AB19">
        <f ca="1">IF(ISNUMBER(ETL_Price!AH19/ETL_Price!AH20-1),ETL_Price!AH19/ETL_Price!AH20-1,"")</f>
        <v>1.9987667184078184E-3</v>
      </c>
      <c r="AC19">
        <f ca="1">IF(ISNUMBER(ETL_Price!AI19/ETL_Price!AI20-1),ETL_Price!AI19/ETL_Price!AI20-1,"")</f>
        <v>-2.4747959112068063E-3</v>
      </c>
      <c r="AD19">
        <f ca="1">IF(ISNUMBER(ETL_Price!AJ19/ETL_Price!AJ20-1),ETL_Price!AJ19/ETL_Price!AJ20-1,"")</f>
        <v>-5.9879140633767314E-4</v>
      </c>
      <c r="AE19">
        <f ca="1">IF(ISNUMBER(ETL_Price!AK19/ETL_Price!AK20-1),ETL_Price!AK19/ETL_Price!AK20-1,"")</f>
        <v>-1.0147786876661957E-3</v>
      </c>
      <c r="AF19">
        <f ca="1">IF(ISNUMBER(ETL_Price!AL19/ETL_Price!AL20-1),ETL_Price!AL19/ETL_Price!AL20-1,"")</f>
        <v>-1.2336654781223144E-3</v>
      </c>
      <c r="AG19">
        <f ca="1">IF(ISNUMBER(ETL_Price!AM19/ETL_Price!AM20-1),ETL_Price!AM19/ETL_Price!AM20-1,"")</f>
        <v>-2.5484831463240543E-4</v>
      </c>
      <c r="AH19">
        <f ca="1">IF(ISNUMBER(ETL_Price!AN19/ETL_Price!AN20-1),ETL_Price!AN19/ETL_Price!AN20-1,"")</f>
        <v>-1.4502543308075877E-3</v>
      </c>
      <c r="AI19">
        <f ca="1">IF(ISNUMBER(ETL_Price!AO19/ETL_Price!AO20-1),ETL_Price!AO19/ETL_Price!AO20-1,"")</f>
        <v>-1.2394762037886142E-3</v>
      </c>
      <c r="AJ19">
        <f ca="1">IF(ISNUMBER(ETL_Price!AP19/ETL_Price!AP20-1),ETL_Price!AP19/ETL_Price!AP20-1,"")</f>
        <v>-1.6213206589982265E-3</v>
      </c>
      <c r="AK19">
        <f ca="1">IF(ISNUMBER(ETL_Price!AQ19/ETL_Price!AQ20-1),ETL_Price!AQ19/ETL_Price!AQ20-1,"")</f>
        <v>-1.3678847064594324E-3</v>
      </c>
      <c r="AL19">
        <f ca="1">IF(ISNUMBER(ETL_Price!AR19/ETL_Price!AR20-1),ETL_Price!AR19/ETL_Price!AR20-1,"")</f>
        <v>-5.8116575352651356E-4</v>
      </c>
      <c r="AM19">
        <f ca="1">IF(ISNUMBER(ETL_Price!AS19/ETL_Price!AS20-1),ETL_Price!AS19/ETL_Price!AS20-1,"")</f>
        <v>-1.1336144328471631E-2</v>
      </c>
      <c r="AN19">
        <f ca="1">IF(ISNUMBER(ETL_Price!AT19/ETL_Price!AT20-1),ETL_Price!AT19/ETL_Price!AT20-1,"")</f>
        <v>-3.3873343151693658E-2</v>
      </c>
      <c r="AO19">
        <f ca="1">IF(ISNUMBER(ETL_Price!AU19/ETL_Price!AU20-1),ETL_Price!AU19/ETL_Price!AU20-1,"")</f>
        <v>-9.0231277010021094E-3</v>
      </c>
      <c r="AP19">
        <f ca="1">IF(ISNUMBER(ETL_Price!AV19/ETL_Price!AV20-1),ETL_Price!AV19/ETL_Price!AV20-1,"")</f>
        <v>-7.0752506794113934E-3</v>
      </c>
      <c r="AQ19">
        <f ca="1">IF(ISNUMBER(ETL_Price!AW19/ETL_Price!AW20-1),ETL_Price!AW19/ETL_Price!AW20-1,"")</f>
        <v>1.5372887816033742E-2</v>
      </c>
      <c r="AR19">
        <f ca="1">IF(ISNUMBER(ETL_Price!AX19/ETL_Price!AX20-1),ETL_Price!AX19/ETL_Price!AX20-1,"")</f>
        <v>-6.1016949152543631E-3</v>
      </c>
      <c r="AS19">
        <f ca="1">IF(ISNUMBER(ETL_Price!AY19/ETL_Price!AY20-1),ETL_Price!AY19/ETL_Price!AY20-1,"")</f>
        <v>-3.1595775388008507E-2</v>
      </c>
      <c r="AT19">
        <f ca="1">IF(ISNUMBER(ETL_Price!AZ19/ETL_Price!AZ20-1),ETL_Price!AZ19/ETL_Price!AZ20-1,"")</f>
        <v>-8.6705202312138629E-2</v>
      </c>
      <c r="AU19">
        <f ca="1">IF(ISNUMBER(ETL_Price!BA19/ETL_Price!BA20-1),ETL_Price!BA19/ETL_Price!BA20-1,"")</f>
        <v>1.930421393165016E-3</v>
      </c>
      <c r="AV19">
        <f ca="1">IF(ISNUMBER(ETL_Price!BB19/ETL_Price!BB20-1),ETL_Price!BB19/ETL_Price!BB20-1,"")</f>
        <v>-1.8109706558107397E-2</v>
      </c>
      <c r="AW19">
        <f ca="1">IF(ISNUMBER(ETL_Price!BC19/ETL_Price!BC20-1),ETL_Price!BC19/ETL_Price!BC20-1,"")</f>
        <v>1.7710801961032585E-2</v>
      </c>
      <c r="AX19">
        <f ca="1">IF(ISNUMBER(ETL_Price!BD19/ETL_Price!BD20-1),ETL_Price!BD19/ETL_Price!BD20-1,"")</f>
        <v>1.6682211615874687E-2</v>
      </c>
      <c r="AY19">
        <f ca="1">IF(ISNUMBER(ETL_Price!BE19/ETL_Price!BE20-1),ETL_Price!BE19/ETL_Price!BE20-1,"")</f>
        <v>5.4233326749622002E-3</v>
      </c>
      <c r="AZ19">
        <f ca="1">IF(ISNUMBER(ETL_Price!BF19/ETL_Price!BF20-1),ETL_Price!BF19/ETL_Price!BF20-1,"")</f>
        <v>-3.3361846567304676E-3</v>
      </c>
      <c r="BA19">
        <f ca="1">IF(ISNUMBER(ETL_Price!BG19/ETL_Price!BG20-1),ETL_Price!BG19/ETL_Price!BG20-1,"")</f>
        <v>-2.5543898440872903E-3</v>
      </c>
      <c r="BB19">
        <f ca="1">IF(ISNUMBER(ETL_Price!BH19/ETL_Price!BH20-1),ETL_Price!BH19/ETL_Price!BH20-1,"")</f>
        <v>-1.5559853057977913E-2</v>
      </c>
      <c r="BC19">
        <f ca="1">IF(ISNUMBER(ETL_Price!BI19/ETL_Price!BI20-1),ETL_Price!BI19/ETL_Price!BI20-1,"")</f>
        <v>6.7778375470683327E-2</v>
      </c>
      <c r="BD19">
        <f ca="1">IF(ISNUMBER(ETL_Price!BJ19/ETL_Price!BJ20-1),ETL_Price!BJ19/ETL_Price!BJ20-1,"")</f>
        <v>5.6055646481178334E-2</v>
      </c>
      <c r="BE19">
        <f ca="1">IF(ISNUMBER(ETL_Price!BK19/ETL_Price!BK20-1),ETL_Price!BK19/ETL_Price!BK20-1,"")</f>
        <v>1.2787723785166127E-2</v>
      </c>
      <c r="BF19">
        <f ca="1">IF(ISNUMBER(ETL_Price!BL19/ETL_Price!BL20-1),ETL_Price!BL19/ETL_Price!BL20-1,"")</f>
        <v>-1.4945054945054936E-2</v>
      </c>
      <c r="BG19">
        <f ca="1">IF(ISNUMBER(ETL_Price!BM19/ETL_Price!BM20-1),ETL_Price!BM19/ETL_Price!BM20-1,"")</f>
        <v>-5.3086607007413189E-4</v>
      </c>
      <c r="BH19">
        <f ca="1">IF(ISNUMBER(ETL_Price!BN19/ETL_Price!BN20-1),ETL_Price!BN19/ETL_Price!BN20-1,"")</f>
        <v>-1.3458950201883368E-3</v>
      </c>
      <c r="BI19">
        <f ca="1">IF(ISNUMBER(ETL_Price!BO19/ETL_Price!BO20-1),ETL_Price!BO19/ETL_Price!BO20-1,"")</f>
        <v>-2.1742580542770895E-2</v>
      </c>
      <c r="BJ19">
        <f ca="1">IF(ISNUMBER(ETL_Price!BP19/ETL_Price!BP20-1),ETL_Price!BP19/ETL_Price!BP20-1,"")</f>
        <v>7.4291856348018825E-4</v>
      </c>
      <c r="BK19">
        <f ca="1">IF(ISNUMBER(ETL_Price!BQ19/ETL_Price!BQ20-1),ETL_Price!BQ19/ETL_Price!BQ20-1,"")</f>
        <v>-2.6067415730337551E-3</v>
      </c>
      <c r="BL19">
        <f ca="1">IF(ISNUMBER(ETL_Price!BR19/ETL_Price!BR20-1),ETL_Price!BR19/ETL_Price!BR20-1,"")</f>
        <v>-3.1880977683316214E-3</v>
      </c>
      <c r="BM19">
        <f ca="1">IF(ISNUMBER(ETL_Price!BS19/ETL_Price!BS20-1),ETL_Price!BS19/ETL_Price!BS20-1,"")</f>
        <v>-1.0712488316917179E-2</v>
      </c>
      <c r="BN19">
        <f ca="1">IF(ISNUMBER(ETL_Price!BT19/ETL_Price!BT20-1),ETL_Price!BT19/ETL_Price!BT20-1,"")</f>
        <v>-6.0560886984066808E-3</v>
      </c>
      <c r="BO19">
        <f ca="1">IF(ISNUMBER(ETL_Price!BU19/ETL_Price!BU20-1),ETL_Price!BU19/ETL_Price!BU20-1,"")</f>
        <v>1.1336276974742709E-3</v>
      </c>
      <c r="BP19">
        <f ca="1">IF(ISNUMBER(ETL_Price!BV19/ETL_Price!BV20-1),ETL_Price!BV19/ETL_Price!BV20-1,"")</f>
        <v>6.5706947016306305E-3</v>
      </c>
      <c r="BQ19">
        <f ca="1">IF(ISNUMBER(ETL_Price!BW19/ETL_Price!BW20-1),ETL_Price!BW19/ETL_Price!BW20-1,"")</f>
        <v>-8.3066699483136386E-4</v>
      </c>
    </row>
    <row r="20" spans="1:69">
      <c r="A20" s="8">
        <f>MATCH($B20,ETL_Price!$B$5:$B$187,0)</f>
        <v>16</v>
      </c>
      <c r="B20" s="1">
        <f>IF(ISNUMBER(Equities!$C21),Equities!B21,"")</f>
        <v>43158</v>
      </c>
      <c r="C20" s="67">
        <f ca="1">IF(ISNUMBER(OFFSET(ETL_Price!$B$4,ETL_Rtn!$A20,ETL_Rtn!$C$1)/OFFSET(ETL_Price!$B$4,ETL_Rtn!$A21,ETL_Rtn!$C$1)-1),OFFSET(ETL_Price!$B$4,ETL_Rtn!$A20,ETL_Rtn!$C$1)/OFFSET(ETL_Price!$B$4,ETL_Rtn!$A21,ETL_Rtn!$C$1)-1,"")</f>
        <v>-1.1567962394413489E-2</v>
      </c>
      <c r="E20">
        <f ca="1">IF(ISNUMBER(ETL_Price!K20/ETL_Price!K21-1),ETL_Price!K20/ETL_Price!K21-1,"")</f>
        <v>-1.2706864297021059E-2</v>
      </c>
      <c r="F20">
        <f ca="1">IF(ISNUMBER(ETL_Price!L20/ETL_Price!L21-1),ETL_Price!L20/ETL_Price!L21-1,"")</f>
        <v>-1.487072574916537E-3</v>
      </c>
      <c r="G20">
        <f ca="1">IF(ISNUMBER(ETL_Price!M20/ETL_Price!M21-1),ETL_Price!M20/ETL_Price!M21-1,"")</f>
        <v>-8.1822977607975966E-3</v>
      </c>
      <c r="H20">
        <f ca="1">IF(ISNUMBER(ETL_Price!N20/ETL_Price!N21-1),ETL_Price!N20/ETL_Price!N21-1,"")</f>
        <v>1.0663263763094344E-2</v>
      </c>
      <c r="I20">
        <f ca="1">IF(ISNUMBER(ETL_Price!O20/ETL_Price!O21-1),ETL_Price!O20/ETL_Price!O21-1,"")</f>
        <v>-7.300006984437335E-3</v>
      </c>
      <c r="J20">
        <f ca="1">IF(ISNUMBER(ETL_Price!P20/ETL_Price!P21-1),ETL_Price!P20/ETL_Price!P21-1,"")</f>
        <v>-1.4611120720956494E-2</v>
      </c>
      <c r="K20">
        <f ca="1">IF(ISNUMBER(ETL_Price!Q20/ETL_Price!Q21-1),ETL_Price!Q20/ETL_Price!Q21-1,"")</f>
        <v>-7.3914175562965756E-3</v>
      </c>
      <c r="L20">
        <f ca="1">IF(ISNUMBER(ETL_Price!R20/ETL_Price!R21-1),ETL_Price!R20/ETL_Price!R21-1,"")</f>
        <v>-9.0984125025070917E-3</v>
      </c>
      <c r="M20">
        <f ca="1">IF(ISNUMBER(ETL_Price!S20/ETL_Price!S21-1),ETL_Price!S20/ETL_Price!S21-1,"")</f>
        <v>-1.0372139392733293E-2</v>
      </c>
      <c r="N20">
        <f ca="1">IF(ISNUMBER(ETL_Price!T20/ETL_Price!T21-1),ETL_Price!T20/ETL_Price!T21-1,"")</f>
        <v>-9.4786729857821994E-3</v>
      </c>
      <c r="O20">
        <f ca="1">IF(ISNUMBER(ETL_Price!U20/ETL_Price!U21-1),ETL_Price!U20/ETL_Price!U21-1,"")</f>
        <v>-7.3345992032465279E-3</v>
      </c>
      <c r="P20">
        <f ca="1">IF(ISNUMBER(ETL_Price!V20/ETL_Price!V21-1),ETL_Price!V20/ETL_Price!V21-1,"")</f>
        <v>-1.298701298701288E-2</v>
      </c>
      <c r="Q20">
        <f ca="1">IF(ISNUMBER(ETL_Price!W20/ETL_Price!W21-1),ETL_Price!W20/ETL_Price!W21-1,"")</f>
        <v>-1.2449956463048362E-2</v>
      </c>
      <c r="R20">
        <f ca="1">IF(ISNUMBER(ETL_Price!X20/ETL_Price!X21-1),ETL_Price!X20/ETL_Price!X21-1,"")</f>
        <v>-8.2880491568230186E-3</v>
      </c>
      <c r="S20">
        <f ca="1">IF(ISNUMBER(ETL_Price!Y20/ETL_Price!Y21-1),ETL_Price!Y20/ETL_Price!Y21-1,"")</f>
        <v>-4.4046513603894777E-3</v>
      </c>
      <c r="T20">
        <f ca="1">IF(ISNUMBER(ETL_Price!Z20/ETL_Price!Z21-1),ETL_Price!Z20/ETL_Price!Z21-1,"")</f>
        <v>-7.2737262420278226E-3</v>
      </c>
      <c r="U20">
        <f ca="1">IF(ISNUMBER(ETL_Price!AA20/ETL_Price!AA21-1),ETL_Price!AA20/ETL_Price!AA21-1,"")</f>
        <v>-1.2429541841306513E-2</v>
      </c>
      <c r="V20">
        <f ca="1">IF(ISNUMBER(ETL_Price!AB20/ETL_Price!AB21-1),ETL_Price!AB20/ETL_Price!AB21-1,"")</f>
        <v>-1.2187142156060982E-2</v>
      </c>
      <c r="W20">
        <f ca="1">IF(ISNUMBER(ETL_Price!AC20/ETL_Price!AC21-1),ETL_Price!AC20/ETL_Price!AC21-1,"")</f>
        <v>-3.7356489843897167E-3</v>
      </c>
      <c r="X20">
        <f ca="1">IF(ISNUMBER(ETL_Price!AD20/ETL_Price!AD21-1),ETL_Price!AD20/ETL_Price!AD21-1,"")</f>
        <v>-4.1803245518190479E-3</v>
      </c>
      <c r="Y20">
        <f ca="1">IF(ISNUMBER(ETL_Price!AE20/ETL_Price!AE21-1),ETL_Price!AE20/ETL_Price!AE21-1,"")</f>
        <v>-3.2342620386420773E-3</v>
      </c>
      <c r="Z20">
        <f ca="1">IF(ISNUMBER(ETL_Price!AF20/ETL_Price!AF21-1),ETL_Price!AF20/ETL_Price!AF21-1,"")</f>
        <v>-2.3547959010586927E-3</v>
      </c>
      <c r="AA20">
        <f ca="1">IF(ISNUMBER(ETL_Price!AG20/ETL_Price!AG21-1),ETL_Price!AG20/ETL_Price!AG21-1,"")</f>
        <v>-2.2713549166240021E-3</v>
      </c>
      <c r="AB20">
        <f ca="1">IF(ISNUMBER(ETL_Price!AH20/ETL_Price!AH21-1),ETL_Price!AH20/ETL_Price!AH21-1,"")</f>
        <v>-2.7672049109936925E-3</v>
      </c>
      <c r="AC20">
        <f ca="1">IF(ISNUMBER(ETL_Price!AI20/ETL_Price!AI21-1),ETL_Price!AI20/ETL_Price!AI21-1,"")</f>
        <v>1.0985900981037577E-3</v>
      </c>
      <c r="AD20">
        <f ca="1">IF(ISNUMBER(ETL_Price!AJ20/ETL_Price!AJ21-1),ETL_Price!AJ20/ETL_Price!AJ21-1,"")</f>
        <v>-7.6940238751599388E-4</v>
      </c>
      <c r="AE20">
        <f ca="1">IF(ISNUMBER(ETL_Price!AK20/ETL_Price!AK21-1),ETL_Price!AK20/ETL_Price!AK21-1,"")</f>
        <v>2.3877295240404273E-4</v>
      </c>
      <c r="AF20">
        <f ca="1">IF(ISNUMBER(ETL_Price!AL20/ETL_Price!AL21-1),ETL_Price!AL20/ETL_Price!AL21-1,"")</f>
        <v>2.4949967352583258E-5</v>
      </c>
      <c r="AG20">
        <f ca="1">IF(ISNUMBER(ETL_Price!AM20/ETL_Price!AM21-1),ETL_Price!AM20/ETL_Price!AM21-1,"")</f>
        <v>9.8195474691253892E-4</v>
      </c>
      <c r="AH20">
        <f ca="1">IF(ISNUMBER(ETL_Price!AN20/ETL_Price!AN21-1),ETL_Price!AN20/ETL_Price!AN21-1,"")</f>
        <v>2.205551402820749E-4</v>
      </c>
      <c r="AI20">
        <f ca="1">IF(ISNUMBER(ETL_Price!AO20/ETL_Price!AO21-1),ETL_Price!AO20/ETL_Price!AO21-1,"")</f>
        <v>2.8459147512416294E-4</v>
      </c>
      <c r="AJ20">
        <f ca="1">IF(ISNUMBER(ETL_Price!AP20/ETL_Price!AP21-1),ETL_Price!AP20/ETL_Price!AP21-1,"")</f>
        <v>1.7947934795481402E-4</v>
      </c>
      <c r="AK20">
        <f ca="1">IF(ISNUMBER(ETL_Price!AQ20/ETL_Price!AQ21-1),ETL_Price!AQ20/ETL_Price!AQ21-1,"")</f>
        <v>2.4153232601253904E-4</v>
      </c>
      <c r="AL20">
        <f ca="1">IF(ISNUMBER(ETL_Price!AR20/ETL_Price!AR21-1),ETL_Price!AR20/ETL_Price!AR21-1,"")</f>
        <v>4.40405866495297E-5</v>
      </c>
      <c r="AM20">
        <f ca="1">IF(ISNUMBER(ETL_Price!AS20/ETL_Price!AS21-1),ETL_Price!AS20/ETL_Price!AS21-1,"")</f>
        <v>1.0865387974705598E-2</v>
      </c>
      <c r="AN20">
        <f ca="1">IF(ISNUMBER(ETL_Price!AT20/ETL_Price!AT21-1),ETL_Price!AT20/ETL_Price!AT21-1,"")</f>
        <v>4.141104294478537E-2</v>
      </c>
      <c r="AO20">
        <f ca="1">IF(ISNUMBER(ETL_Price!AU20/ETL_Price!AU21-1),ETL_Price!AU20/ETL_Price!AU21-1,"")</f>
        <v>-1.0910815939279006E-3</v>
      </c>
      <c r="AP20">
        <f ca="1">IF(ISNUMBER(ETL_Price!AV20/ETL_Price!AV21-1),ETL_Price!AV20/ETL_Price!AV21-1,"")</f>
        <v>-7.9591741186391118E-4</v>
      </c>
      <c r="AQ20">
        <f ca="1">IF(ISNUMBER(ETL_Price!AW20/ETL_Price!AW21-1),ETL_Price!AW20/ETL_Price!AW21-1,"")</f>
        <v>-2.2721629004221477E-2</v>
      </c>
      <c r="AR20">
        <f ca="1">IF(ISNUMBER(ETL_Price!AX20/ETL_Price!AX21-1),ETL_Price!AX20/ETL_Price!AX21-1,"")</f>
        <v>4.7683923705723608E-3</v>
      </c>
      <c r="AS20">
        <f ca="1">IF(ISNUMBER(ETL_Price!AY20/ETL_Price!AY21-1),ETL_Price!AY20/ETL_Price!AY21-1,"")</f>
        <v>-3.8358748064981074E-2</v>
      </c>
      <c r="AT20">
        <f ca="1">IF(ISNUMBER(ETL_Price!AZ20/ETL_Price!AZ21-1),ETL_Price!AZ20/ETL_Price!AZ21-1,"")</f>
        <v>4.2424242424242422</v>
      </c>
      <c r="AU20">
        <f ca="1">IF(ISNUMBER(ETL_Price!BA20/ETL_Price!BA21-1),ETL_Price!BA20/ETL_Price!BA21-1,"")</f>
        <v>-7.1393875038125998E-3</v>
      </c>
      <c r="AV20">
        <f ca="1">IF(ISNUMBER(ETL_Price!BB20/ETL_Price!BB21-1),ETL_Price!BB20/ETL_Price!BB21-1,"")</f>
        <v>-1.0391541527262738E-2</v>
      </c>
      <c r="AW20">
        <f ca="1">IF(ISNUMBER(ETL_Price!BC20/ETL_Price!BC21-1),ETL_Price!BC20/ETL_Price!BC21-1,"")</f>
        <v>3.6702925731432856E-2</v>
      </c>
      <c r="AX20">
        <f ca="1">IF(ISNUMBER(ETL_Price!BD20/ETL_Price!BD21-1),ETL_Price!BD20/ETL_Price!BD21-1,"")</f>
        <v>2.336477655003466E-2</v>
      </c>
      <c r="AY20">
        <f ca="1">IF(ISNUMBER(ETL_Price!BE20/ETL_Price!BE21-1),ETL_Price!BE20/ETL_Price!BE21-1,"")</f>
        <v>4.7056897398557451E-2</v>
      </c>
      <c r="AZ20">
        <f ca="1">IF(ISNUMBER(ETL_Price!BF20/ETL_Price!BF21-1),ETL_Price!BF20/ETL_Price!BF21-1,"")</f>
        <v>-1.1226109916956384E-3</v>
      </c>
      <c r="BA20">
        <f ca="1">IF(ISNUMBER(ETL_Price!BG20/ETL_Price!BG21-1),ETL_Price!BG20/ETL_Price!BG21-1,"")</f>
        <v>-1.9038074238297842E-4</v>
      </c>
      <c r="BB20">
        <f ca="1">IF(ISNUMBER(ETL_Price!BH20/ETL_Price!BH21-1),ETL_Price!BH20/ETL_Price!BH21-1,"")</f>
        <v>-2.8206206339460582E-3</v>
      </c>
      <c r="BC20">
        <f ca="1">IF(ISNUMBER(ETL_Price!BI20/ETL_Price!BI21-1),ETL_Price!BI20/ETL_Price!BI21-1,"")</f>
        <v>0.17658227848101249</v>
      </c>
      <c r="BD20">
        <f ca="1">IF(ISNUMBER(ETL_Price!BJ20/ETL_Price!BJ21-1),ETL_Price!BJ20/ETL_Price!BJ21-1,"")</f>
        <v>0.18010622887493977</v>
      </c>
      <c r="BE20">
        <f ca="1">IF(ISNUMBER(ETL_Price!BK20/ETL_Price!BK21-1),ETL_Price!BK20/ETL_Price!BK21-1,"")</f>
        <v>-1.2626262626262541E-2</v>
      </c>
      <c r="BF20">
        <f ca="1">IF(ISNUMBER(ETL_Price!BL20/ETL_Price!BL21-1),ETL_Price!BL20/ETL_Price!BL21-1,"")</f>
        <v>-2.7777777777777679E-2</v>
      </c>
      <c r="BG20">
        <f ca="1">IF(ISNUMBER(ETL_Price!BM20/ETL_Price!BM21-1),ETL_Price!BM20/ETL_Price!BM21-1,"")</f>
        <v>-9.0929585932216783E-3</v>
      </c>
      <c r="BH20">
        <f ca="1">IF(ISNUMBER(ETL_Price!BN20/ETL_Price!BN21-1),ETL_Price!BN20/ETL_Price!BN21-1,"")</f>
        <v>-1.2326283987915465E-2</v>
      </c>
      <c r="BI20">
        <f ca="1">IF(ISNUMBER(ETL_Price!BO20/ETL_Price!BO21-1),ETL_Price!BO20/ETL_Price!BO21-1,"")</f>
        <v>-1.4082303238929672E-2</v>
      </c>
      <c r="BJ20">
        <f ca="1">IF(ISNUMBER(ETL_Price!BP20/ETL_Price!BP21-1),ETL_Price!BP20/ETL_Price!BP21-1,"")</f>
        <v>5.0519492898675189E-3</v>
      </c>
      <c r="BK20">
        <f ca="1">IF(ISNUMBER(ETL_Price!BQ20/ETL_Price!BQ21-1),ETL_Price!BQ20/ETL_Price!BQ21-1,"")</f>
        <v>-3.2255174267539211E-3</v>
      </c>
      <c r="BL20">
        <f ca="1">IF(ISNUMBER(ETL_Price!BR20/ETL_Price!BR21-1),ETL_Price!BR20/ETL_Price!BR21-1,"")</f>
        <v>-6.8198424941138258E-3</v>
      </c>
      <c r="BM20">
        <f ca="1">IF(ISNUMBER(ETL_Price!BS20/ETL_Price!BS21-1),ETL_Price!BS20/ETL_Price!BS21-1,"")</f>
        <v>-4.2239404352806265E-3</v>
      </c>
      <c r="BN20">
        <f ca="1">IF(ISNUMBER(ETL_Price!BT20/ETL_Price!BT21-1),ETL_Price!BT20/ETL_Price!BT21-1,"")</f>
        <v>3.7407649864396042E-3</v>
      </c>
      <c r="BO20">
        <f ca="1">IF(ISNUMBER(ETL_Price!BU20/ETL_Price!BU21-1),ETL_Price!BU20/ETL_Price!BU21-1,"")</f>
        <v>1.0077533292652152E-2</v>
      </c>
      <c r="BP20">
        <f ca="1">IF(ISNUMBER(ETL_Price!BV20/ETL_Price!BV21-1),ETL_Price!BV20/ETL_Price!BV21-1,"")</f>
        <v>1.4237247061674507E-2</v>
      </c>
      <c r="BQ20">
        <f ca="1">IF(ISNUMBER(ETL_Price!BW20/ETL_Price!BW21-1),ETL_Price!BW20/ETL_Price!BW21-1,"")</f>
        <v>7.9072219293621071E-3</v>
      </c>
    </row>
    <row r="21" spans="1:69">
      <c r="A21" s="8">
        <f>MATCH($B21,ETL_Price!$B$5:$B$187,0)</f>
        <v>17</v>
      </c>
      <c r="B21" s="1">
        <f>IF(ISNUMBER(Equities!$C22),Equities!B22,"")</f>
        <v>43157</v>
      </c>
      <c r="C21" s="67">
        <f ca="1">IF(ISNUMBER(OFFSET(ETL_Price!$B$4,ETL_Rtn!$A21,ETL_Rtn!$C$1)/OFFSET(ETL_Price!$B$4,ETL_Rtn!$A22,ETL_Rtn!$C$1)-1),OFFSET(ETL_Price!$B$4,ETL_Rtn!$A21,ETL_Rtn!$C$1)/OFFSET(ETL_Price!$B$4,ETL_Rtn!$A22,ETL_Rtn!$C$1)-1,"")</f>
        <v>8.2129941004089879E-3</v>
      </c>
      <c r="E21">
        <f ca="1">IF(ISNUMBER(ETL_Price!K21/ETL_Price!K22-1),ETL_Price!K21/ETL_Price!K22-1,"")</f>
        <v>1.1756997779638123E-2</v>
      </c>
      <c r="F21">
        <f ca="1">IF(ISNUMBER(ETL_Price!L21/ETL_Price!L22-1),ETL_Price!L21/ETL_Price!L22-1,"")</f>
        <v>6.3112748658997742E-3</v>
      </c>
      <c r="G21">
        <f ca="1">IF(ISNUMBER(ETL_Price!M21/ETL_Price!M22-1),ETL_Price!M21/ETL_Price!M22-1,"")</f>
        <v>4.1171572964870951E-3</v>
      </c>
      <c r="H21">
        <f ca="1">IF(ISNUMBER(ETL_Price!N21/ETL_Price!N22-1),ETL_Price!N21/ETL_Price!N22-1,"")</f>
        <v>1.1914887008411146E-2</v>
      </c>
      <c r="I21">
        <f ca="1">IF(ISNUMBER(ETL_Price!O21/ETL_Price!O22-1),ETL_Price!O21/ETL_Price!O22-1,"")</f>
        <v>7.4016932136806712E-3</v>
      </c>
      <c r="J21">
        <f ca="1">IF(ISNUMBER(ETL_Price!P21/ETL_Price!P22-1),ETL_Price!P21/ETL_Price!P22-1,"")</f>
        <v>7.7738149643582499E-3</v>
      </c>
      <c r="K21">
        <f ca="1">IF(ISNUMBER(ETL_Price!Q21/ETL_Price!Q22-1),ETL_Price!Q21/ETL_Price!Q22-1,"")</f>
        <v>1.1653942074427048E-2</v>
      </c>
      <c r="L21">
        <f ca="1">IF(ISNUMBER(ETL_Price!R21/ETL_Price!R22-1),ETL_Price!R21/ETL_Price!R22-1,"")</f>
        <v>9.2290924660867191E-3</v>
      </c>
      <c r="M21">
        <f ca="1">IF(ISNUMBER(ETL_Price!S21/ETL_Price!S22-1),ETL_Price!S21/ETL_Price!S22-1,"")</f>
        <v>6.3175096281140597E-3</v>
      </c>
      <c r="N21">
        <f ca="1">IF(ISNUMBER(ETL_Price!T21/ETL_Price!T22-1),ETL_Price!T21/ETL_Price!T22-1,"")</f>
        <v>5.3647689972824431E-3</v>
      </c>
      <c r="O21">
        <f ca="1">IF(ISNUMBER(ETL_Price!U21/ETL_Price!U22-1),ETL_Price!U21/ETL_Price!U22-1,"")</f>
        <v>8.334271877463495E-3</v>
      </c>
      <c r="P21">
        <f ca="1">IF(ISNUMBER(ETL_Price!V21/ETL_Price!V22-1),ETL_Price!V21/ETL_Price!V22-1,"")</f>
        <v>6.8949120304326872E-3</v>
      </c>
      <c r="Q21">
        <f ca="1">IF(ISNUMBER(ETL_Price!W21/ETL_Price!W22-1),ETL_Price!W21/ETL_Price!W22-1,"")</f>
        <v>6.4488099950856803E-3</v>
      </c>
      <c r="R21">
        <f ca="1">IF(ISNUMBER(ETL_Price!X21/ETL_Price!X22-1),ETL_Price!X21/ETL_Price!X22-1,"")</f>
        <v>1.1258817379963704E-2</v>
      </c>
      <c r="S21">
        <f ca="1">IF(ISNUMBER(ETL_Price!Y21/ETL_Price!Y22-1),ETL_Price!Y21/ETL_Price!Y22-1,"")</f>
        <v>8.1244851930626361E-3</v>
      </c>
      <c r="T21">
        <f ca="1">IF(ISNUMBER(ETL_Price!Z21/ETL_Price!Z22-1),ETL_Price!Z21/ETL_Price!Z22-1,"")</f>
        <v>1.3810396145211401E-2</v>
      </c>
      <c r="U21">
        <f ca="1">IF(ISNUMBER(ETL_Price!AA21/ETL_Price!AA22-1),ETL_Price!AA21/ETL_Price!AA22-1,"")</f>
        <v>1.1549707602338977E-2</v>
      </c>
      <c r="V21">
        <f ca="1">IF(ISNUMBER(ETL_Price!AB21/ETL_Price!AB22-1),ETL_Price!AB21/ETL_Price!AB22-1,"")</f>
        <v>-4.9051667756694339E-4</v>
      </c>
      <c r="W21">
        <f ca="1">IF(ISNUMBER(ETL_Price!AC21/ETL_Price!AC22-1),ETL_Price!AC21/ETL_Price!AC22-1,"")</f>
        <v>-7.8563490171768002E-5</v>
      </c>
      <c r="X21">
        <f ca="1">IF(ISNUMBER(ETL_Price!AD21/ETL_Price!AD22-1),ETL_Price!AD21/ETL_Price!AD22-1,"")</f>
        <v>-3.5733790006675648E-4</v>
      </c>
      <c r="Y21">
        <f ca="1">IF(ISNUMBER(ETL_Price!AE21/ETL_Price!AE22-1),ETL_Price!AE21/ETL_Price!AE22-1,"")</f>
        <v>4.5665355191082391E-4</v>
      </c>
      <c r="Z21">
        <f ca="1">IF(ISNUMBER(ETL_Price!AF21/ETL_Price!AF22-1),ETL_Price!AF21/ETL_Price!AF22-1,"")</f>
        <v>7.7388946861267627E-4</v>
      </c>
      <c r="AA21">
        <f ca="1">IF(ISNUMBER(ETL_Price!AG21/ETL_Price!AG22-1),ETL_Price!AG21/ETL_Price!AG22-1,"")</f>
        <v>6.9256905936110336E-4</v>
      </c>
      <c r="AB21">
        <f ca="1">IF(ISNUMBER(ETL_Price!AH21/ETL_Price!AH22-1),ETL_Price!AH21/ETL_Price!AH22-1,"")</f>
        <v>1.1038581966780203E-3</v>
      </c>
      <c r="AC21">
        <f ca="1">IF(ISNUMBER(ETL_Price!AI21/ETL_Price!AI22-1),ETL_Price!AI21/ETL_Price!AI22-1,"")</f>
        <v>1.5586500723372421E-3</v>
      </c>
      <c r="AD21">
        <f ca="1">IF(ISNUMBER(ETL_Price!AJ21/ETL_Price!AJ22-1),ETL_Price!AJ21/ETL_Price!AJ22-1,"")</f>
        <v>2.3949188201406457E-3</v>
      </c>
      <c r="AE21">
        <f ca="1">IF(ISNUMBER(ETL_Price!AK21/ETL_Price!AK22-1),ETL_Price!AK21/ETL_Price!AK22-1,"")</f>
        <v>1.1233991090282558E-3</v>
      </c>
      <c r="AF21">
        <f ca="1">IF(ISNUMBER(ETL_Price!AL21/ETL_Price!AL22-1),ETL_Price!AL21/ETL_Price!AL22-1,"")</f>
        <v>1.2852459295231711E-3</v>
      </c>
      <c r="AG21">
        <f ca="1">IF(ISNUMBER(ETL_Price!AM21/ETL_Price!AM22-1),ETL_Price!AM21/ETL_Price!AM22-1,"")</f>
        <v>5.6118213979283738E-4</v>
      </c>
      <c r="AH21">
        <f ca="1">IF(ISNUMBER(ETL_Price!AN21/ETL_Price!AN22-1),ETL_Price!AN21/ETL_Price!AN22-1,"")</f>
        <v>1.2610479088288606E-3</v>
      </c>
      <c r="AI21">
        <f ca="1">IF(ISNUMBER(ETL_Price!AO21/ETL_Price!AO22-1),ETL_Price!AO21/ETL_Price!AO22-1,"")</f>
        <v>6.7555654170536883E-4</v>
      </c>
      <c r="AJ21">
        <f ca="1">IF(ISNUMBER(ETL_Price!AP21/ETL_Price!AP22-1),ETL_Price!AP21/ETL_Price!AP22-1,"")</f>
        <v>1.0334104526201759E-3</v>
      </c>
      <c r="AK21">
        <f ca="1">IF(ISNUMBER(ETL_Price!AQ21/ETL_Price!AQ22-1),ETL_Price!AQ21/ETL_Price!AQ22-1,"")</f>
        <v>2.0647686305264035E-3</v>
      </c>
      <c r="AL21">
        <f ca="1">IF(ISNUMBER(ETL_Price!AR21/ETL_Price!AR22-1),ETL_Price!AR21/ETL_Price!AR22-1,"")</f>
        <v>2.5336832211977356E-3</v>
      </c>
      <c r="AM21">
        <f ca="1">IF(ISNUMBER(ETL_Price!AS21/ETL_Price!AS22-1),ETL_Price!AS21/ETL_Price!AS22-1,"")</f>
        <v>-1.2909979064900101E-3</v>
      </c>
      <c r="AN21">
        <f ca="1">IF(ISNUMBER(ETL_Price!AT21/ETL_Price!AT22-1),ETL_Price!AT21/ETL_Price!AT22-1,"")</f>
        <v>-1.5313935681470214E-3</v>
      </c>
      <c r="AO21">
        <f ca="1">IF(ISNUMBER(ETL_Price!AU21/ETL_Price!AU22-1),ETL_Price!AU21/ETL_Price!AU22-1,"")</f>
        <v>8.1782964273757752E-3</v>
      </c>
      <c r="AP21">
        <f ca="1">IF(ISNUMBER(ETL_Price!AV21/ETL_Price!AV22-1),ETL_Price!AV21/ETL_Price!AV22-1,"")</f>
        <v>4.4676448457487972E-3</v>
      </c>
      <c r="AQ21">
        <f ca="1">IF(ISNUMBER(ETL_Price!AW21/ETL_Price!AW22-1),ETL_Price!AW21/ETL_Price!AW22-1,"")</f>
        <v>2.3076597366303853E-2</v>
      </c>
      <c r="AR21">
        <f ca="1">IF(ISNUMBER(ETL_Price!AX21/ETL_Price!AX22-1),ETL_Price!AX21/ETL_Price!AX22-1,"")</f>
        <v>3.4176349965822084E-3</v>
      </c>
      <c r="AS21">
        <f ca="1">IF(ISNUMBER(ETL_Price!AY21/ETL_Price!AY22-1),ETL_Price!AY21/ETL_Price!AY22-1,"")</f>
        <v>2.7798990814555946E-3</v>
      </c>
      <c r="AT21">
        <f ca="1">IF(ISNUMBER(ETL_Price!AZ21/ETL_Price!AZ22-1),ETL_Price!AZ21/ETL_Price!AZ22-1,"")</f>
        <v>-0.51470588235294112</v>
      </c>
      <c r="AU21">
        <f ca="1">IF(ISNUMBER(ETL_Price!BA21/ETL_Price!BA22-1),ETL_Price!BA21/ETL_Price!BA22-1,"")</f>
        <v>-2.7814487108618335E-2</v>
      </c>
      <c r="AV21">
        <f ca="1">IF(ISNUMBER(ETL_Price!BB21/ETL_Price!BB22-1),ETL_Price!BB21/ETL_Price!BB22-1,"")</f>
        <v>-3.4651110387821982E-2</v>
      </c>
      <c r="AW21">
        <f ca="1">IF(ISNUMBER(ETL_Price!BC21/ETL_Price!BC22-1),ETL_Price!BC21/ETL_Price!BC22-1,"")</f>
        <v>-3.6048739921177297E-2</v>
      </c>
      <c r="AX21">
        <f ca="1">IF(ISNUMBER(ETL_Price!BD21/ETL_Price!BD22-1),ETL_Price!BD21/ETL_Price!BD22-1,"")</f>
        <v>-2.2329353403205077E-2</v>
      </c>
      <c r="AY21">
        <f ca="1">IF(ISNUMBER(ETL_Price!BE21/ETL_Price!BE22-1),ETL_Price!BE21/ETL_Price!BE22-1,"")</f>
        <v>-4.3477902510591249E-2</v>
      </c>
      <c r="AZ21">
        <f ca="1">IF(ISNUMBER(ETL_Price!BF21/ETL_Price!BF22-1),ETL_Price!BF21/ETL_Price!BF22-1,"")</f>
        <v>5.4827733151319169E-3</v>
      </c>
      <c r="BA21">
        <f ca="1">IF(ISNUMBER(ETL_Price!BG21/ETL_Price!BG22-1),ETL_Price!BG21/ETL_Price!BG22-1,"")</f>
        <v>6.8525907652539075E-3</v>
      </c>
      <c r="BB21">
        <f ca="1">IF(ISNUMBER(ETL_Price!BH21/ETL_Price!BH22-1),ETL_Price!BH21/ETL_Price!BH22-1,"")</f>
        <v>4.344112400006761E-3</v>
      </c>
      <c r="BC21">
        <f ca="1">IF(ISNUMBER(ETL_Price!BI21/ETL_Price!BI22-1),ETL_Price!BI21/ETL_Price!BI22-1,"")</f>
        <v>-4.1843541540327323E-2</v>
      </c>
      <c r="BD21">
        <f ca="1">IF(ISNUMBER(ETL_Price!BJ21/ETL_Price!BJ22-1),ETL_Price!BJ21/ETL_Price!BJ22-1,"")</f>
        <v>-2.5870178739416771E-2</v>
      </c>
      <c r="BE21">
        <f ca="1">IF(ISNUMBER(ETL_Price!BK21/ETL_Price!BK22-1),ETL_Price!BK21/ETL_Price!BK22-1,"")</f>
        <v>-3.0599755201958345E-2</v>
      </c>
      <c r="BF21">
        <f ca="1">IF(ISNUMBER(ETL_Price!BL21/ETL_Price!BL22-1),ETL_Price!BL21/ETL_Price!BL22-1,"")</f>
        <v>-1.8456375838926231E-2</v>
      </c>
      <c r="BG21">
        <f ca="1">IF(ISNUMBER(ETL_Price!BM21/ETL_Price!BM22-1),ETL_Price!BM21/ETL_Price!BM22-1,"")</f>
        <v>1.8822466496009049E-3</v>
      </c>
      <c r="BH21">
        <f ca="1">IF(ISNUMBER(ETL_Price!BN21/ETL_Price!BN22-1),ETL_Price!BN21/ETL_Price!BN22-1,"")</f>
        <v>4.0038825527783928E-3</v>
      </c>
      <c r="BI21">
        <f ca="1">IF(ISNUMBER(ETL_Price!BO21/ETL_Price!BO22-1),ETL_Price!BO21/ETL_Price!BO22-1,"")</f>
        <v>5.6648308418567606E-3</v>
      </c>
      <c r="BJ21">
        <f ca="1">IF(ISNUMBER(ETL_Price!BP21/ETL_Price!BP22-1),ETL_Price!BP21/ETL_Price!BP22-1,"")</f>
        <v>-4.9950997439220934E-3</v>
      </c>
      <c r="BK21">
        <f ca="1">IF(ISNUMBER(ETL_Price!BQ21/ETL_Price!BQ22-1),ETL_Price!BQ21/ETL_Price!BQ22-1,"")</f>
        <v>2.875370653248277E-3</v>
      </c>
      <c r="BL21">
        <f ca="1">IF(ISNUMBER(ETL_Price!BR21/ETL_Price!BR22-1),ETL_Price!BR21/ETL_Price!BR22-1,"")</f>
        <v>1.7893452623016781E-3</v>
      </c>
      <c r="BM21">
        <f ca="1">IF(ISNUMBER(ETL_Price!BS21/ETL_Price!BS22-1),ETL_Price!BS21/ETL_Price!BS22-1,"")</f>
        <v>-2.1473051320586301E-4</v>
      </c>
      <c r="BN21">
        <f ca="1">IF(ISNUMBER(ETL_Price!BT21/ETL_Price!BT22-1),ETL_Price!BT21/ETL_Price!BT22-1,"")</f>
        <v>3.7421648423618947E-4</v>
      </c>
      <c r="BO21">
        <f ca="1">IF(ISNUMBER(ETL_Price!BU21/ETL_Price!BU22-1),ETL_Price!BU21/ETL_Price!BU22-1,"")</f>
        <v>-1.4215829374662703E-2</v>
      </c>
      <c r="BP21">
        <f ca="1">IF(ISNUMBER(ETL_Price!BV21/ETL_Price!BV22-1),ETL_Price!BV21/ETL_Price!BV22-1,"")</f>
        <v>-4.3255588622059804E-4</v>
      </c>
      <c r="BQ21">
        <f ca="1">IF(ISNUMBER(ETL_Price!BW21/ETL_Price!BW22-1),ETL_Price!BW21/ETL_Price!BW22-1,"")</f>
        <v>-4.2609689072776735E-3</v>
      </c>
    </row>
    <row r="22" spans="1:69">
      <c r="A22" s="8">
        <f>MATCH($B22,ETL_Price!$B$5:$B$187,0)</f>
        <v>18</v>
      </c>
      <c r="B22" s="1">
        <f>IF(ISNUMBER(Equities!$C23),Equities!B23,"")</f>
        <v>43154</v>
      </c>
      <c r="C22" s="67">
        <f ca="1">IF(ISNUMBER(OFFSET(ETL_Price!$B$4,ETL_Rtn!$A22,ETL_Rtn!$C$1)/OFFSET(ETL_Price!$B$4,ETL_Rtn!$A23,ETL_Rtn!$C$1)-1),OFFSET(ETL_Price!$B$4,ETL_Rtn!$A22,ETL_Rtn!$C$1)/OFFSET(ETL_Price!$B$4,ETL_Rtn!$A23,ETL_Rtn!$C$1)-1,"")</f>
        <v>1.1758259906978319E-2</v>
      </c>
      <c r="E22">
        <f ca="1">IF(ISNUMBER(ETL_Price!K22/ETL_Price!K23-1),ETL_Price!K22/ETL_Price!K23-1,"")</f>
        <v>1.6028343614550522E-2</v>
      </c>
      <c r="F22">
        <f ca="1">IF(ISNUMBER(ETL_Price!L22/ETL_Price!L23-1),ETL_Price!L22/ETL_Price!L23-1,"")</f>
        <v>2.759332049335983E-3</v>
      </c>
      <c r="G22">
        <f ca="1">IF(ISNUMBER(ETL_Price!M22/ETL_Price!M23-1),ETL_Price!M22/ETL_Price!M23-1,"")</f>
        <v>6.9998252322018839E-3</v>
      </c>
      <c r="H22">
        <f ca="1">IF(ISNUMBER(ETL_Price!N22/ETL_Price!N23-1),ETL_Price!N22/ETL_Price!N23-1,"")</f>
        <v>7.1925301475310732E-3</v>
      </c>
      <c r="I22">
        <f ca="1">IF(ISNUMBER(ETL_Price!O22/ETL_Price!O23-1),ETL_Price!O22/ETL_Price!O23-1,"")</f>
        <v>9.736262856168354E-3</v>
      </c>
      <c r="J22">
        <f ca="1">IF(ISNUMBER(ETL_Price!P22/ETL_Price!P23-1),ETL_Price!P22/ETL_Price!P23-1,"")</f>
        <v>1.647585053126277E-2</v>
      </c>
      <c r="K22">
        <f ca="1">IF(ISNUMBER(ETL_Price!Q22/ETL_Price!Q23-1),ETL_Price!Q22/ETL_Price!Q23-1,"")</f>
        <v>1.392706062772997E-2</v>
      </c>
      <c r="L22">
        <f ca="1">IF(ISNUMBER(ETL_Price!R22/ETL_Price!R23-1),ETL_Price!R22/ETL_Price!R23-1,"")</f>
        <v>1.1146402805493061E-2</v>
      </c>
      <c r="M22">
        <f ca="1">IF(ISNUMBER(ETL_Price!S22/ETL_Price!S23-1),ETL_Price!S22/ETL_Price!S23-1,"")</f>
        <v>1.5936576561430549E-2</v>
      </c>
      <c r="N22">
        <f ca="1">IF(ISNUMBER(ETL_Price!T22/ETL_Price!T23-1),ETL_Price!T22/ETL_Price!T23-1,"")</f>
        <v>6.8943459255836892E-3</v>
      </c>
      <c r="O22">
        <f ca="1">IF(ISNUMBER(ETL_Price!U22/ETL_Price!U23-1),ETL_Price!U22/ETL_Price!U23-1,"")</f>
        <v>6.0429807002304603E-3</v>
      </c>
      <c r="P22">
        <f ca="1">IF(ISNUMBER(ETL_Price!V22/ETL_Price!V23-1),ETL_Price!V22/ETL_Price!V23-1,"")</f>
        <v>8.8346991804917341E-3</v>
      </c>
      <c r="Q22">
        <f ca="1">IF(ISNUMBER(ETL_Price!W22/ETL_Price!W23-1),ETL_Price!W22/ETL_Price!W23-1,"")</f>
        <v>8.1499124237989218E-3</v>
      </c>
      <c r="R22">
        <f ca="1">IF(ISNUMBER(ETL_Price!X22/ETL_Price!X23-1),ETL_Price!X22/ETL_Price!X23-1,"")</f>
        <v>1.044207788721585E-2</v>
      </c>
      <c r="S22">
        <f ca="1">IF(ISNUMBER(ETL_Price!Y22/ETL_Price!Y23-1),ETL_Price!Y22/ETL_Price!Y23-1,"")</f>
        <v>7.9982793099355742E-3</v>
      </c>
      <c r="T22">
        <f ca="1">IF(ISNUMBER(ETL_Price!Z22/ETL_Price!Z23-1),ETL_Price!Z22/ETL_Price!Z23-1,"")</f>
        <v>1.9029971774221499E-2</v>
      </c>
      <c r="U22">
        <f ca="1">IF(ISNUMBER(ETL_Price!AA22/ETL_Price!AA23-1),ETL_Price!AA22/ETL_Price!AA23-1,"")</f>
        <v>1.2133767386800942E-2</v>
      </c>
      <c r="V22">
        <f ca="1">IF(ISNUMBER(ETL_Price!AB22/ETL_Price!AB23-1),ETL_Price!AB22/ETL_Price!AB23-1,"")</f>
        <v>2.1888053467000734E-2</v>
      </c>
      <c r="W22">
        <f ca="1">IF(ISNUMBER(ETL_Price!AC22/ETL_Price!AC23-1),ETL_Price!AC22/ETL_Price!AC23-1,"")</f>
        <v>1.9463298015771624E-3</v>
      </c>
      <c r="X22">
        <f ca="1">IF(ISNUMBER(ETL_Price!AD22/ETL_Price!AD23-1),ETL_Price!AD22/ETL_Price!AD23-1,"")</f>
        <v>2.2754978749706112E-3</v>
      </c>
      <c r="Y22">
        <f ca="1">IF(ISNUMBER(ETL_Price!AE22/ETL_Price!AE23-1),ETL_Price!AE22/ETL_Price!AE23-1,"")</f>
        <v>1.4075784904437061E-3</v>
      </c>
      <c r="Z22">
        <f ca="1">IF(ISNUMBER(ETL_Price!AF22/ETL_Price!AF23-1),ETL_Price!AF22/ETL_Price!AF23-1,"")</f>
        <v>2.2568506175062453E-3</v>
      </c>
      <c r="AA22">
        <f ca="1">IF(ISNUMBER(ETL_Price!AG22/ETL_Price!AG23-1),ETL_Price!AG22/ETL_Price!AG23-1,"")</f>
        <v>2.4742556264851778E-3</v>
      </c>
      <c r="AB22">
        <f ca="1">IF(ISNUMBER(ETL_Price!AH22/ETL_Price!AH23-1),ETL_Price!AH22/ETL_Price!AH23-1,"")</f>
        <v>2.2588011687612042E-3</v>
      </c>
      <c r="AC22">
        <f ca="1">IF(ISNUMBER(ETL_Price!AI22/ETL_Price!AI23-1),ETL_Price!AI22/ETL_Price!AI23-1,"")</f>
        <v>2.6341824382480894E-4</v>
      </c>
      <c r="AD22">
        <f ca="1">IF(ISNUMBER(ETL_Price!AJ22/ETL_Price!AJ23-1),ETL_Price!AJ22/ETL_Price!AJ23-1,"")</f>
        <v>-1.8913753285021428E-4</v>
      </c>
      <c r="AE22">
        <f ca="1">IF(ISNUMBER(ETL_Price!AK22/ETL_Price!AK23-1),ETL_Price!AK22/ETL_Price!AK23-1,"")</f>
        <v>5.7714969353384049E-4</v>
      </c>
      <c r="AF22">
        <f ca="1">IF(ISNUMBER(ETL_Price!AL22/ETL_Price!AL23-1),ETL_Price!AL22/ETL_Price!AL23-1,"")</f>
        <v>6.2973096021212704E-4</v>
      </c>
      <c r="AG22">
        <f ca="1">IF(ISNUMBER(ETL_Price!AM22/ETL_Price!AM23-1),ETL_Price!AM22/ETL_Price!AM23-1,"")</f>
        <v>3.94206597136737E-4</v>
      </c>
      <c r="AH22">
        <f ca="1">IF(ISNUMBER(ETL_Price!AN22/ETL_Price!AN23-1),ETL_Price!AN22/ETL_Price!AN23-1,"")</f>
        <v>1.8639403499109974E-4</v>
      </c>
      <c r="AI22">
        <f ca="1">IF(ISNUMBER(ETL_Price!AO22/ETL_Price!AO23-1),ETL_Price!AO22/ETL_Price!AO23-1,"")</f>
        <v>4.7916143280657408E-4</v>
      </c>
      <c r="AJ22">
        <f ca="1">IF(ISNUMBER(ETL_Price!AP22/ETL_Price!AP23-1),ETL_Price!AP22/ETL_Price!AP23-1,"")</f>
        <v>4.4958924301430336E-4</v>
      </c>
      <c r="AK22">
        <f ca="1">IF(ISNUMBER(ETL_Price!AQ22/ETL_Price!AQ23-1),ETL_Price!AQ22/ETL_Price!AQ23-1,"")</f>
        <v>1.4622952821834456E-3</v>
      </c>
      <c r="AL22">
        <f ca="1">IF(ISNUMBER(ETL_Price!AR22/ETL_Price!AR23-1),ETL_Price!AR22/ETL_Price!AR23-1,"")</f>
        <v>5.5691686766490278E-4</v>
      </c>
      <c r="AM22">
        <f ca="1">IF(ISNUMBER(ETL_Price!AS22/ETL_Price!AS23-1),ETL_Price!AS22/ETL_Price!AS23-1,"")</f>
        <v>-1.8728387030506388E-2</v>
      </c>
      <c r="AN22">
        <f ca="1">IF(ISNUMBER(ETL_Price!AT22/ETL_Price!AT23-1),ETL_Price!AT22/ETL_Price!AT23-1,"")</f>
        <v>-7.507082152974498E-2</v>
      </c>
      <c r="AO22">
        <f ca="1">IF(ISNUMBER(ETL_Price!AU22/ETL_Price!AU23-1),ETL_Price!AU22/ETL_Price!AU23-1,"")</f>
        <v>1.126910427548844E-2</v>
      </c>
      <c r="AP22">
        <f ca="1">IF(ISNUMBER(ETL_Price!AV22/ETL_Price!AV23-1),ETL_Price!AV22/ETL_Price!AV23-1,"")</f>
        <v>3.0188679245282124E-3</v>
      </c>
      <c r="AQ22">
        <f ca="1">IF(ISNUMBER(ETL_Price!AW22/ETL_Price!AW23-1),ETL_Price!AW22/ETL_Price!AW23-1,"")</f>
        <v>-2.6985827290705422E-2</v>
      </c>
      <c r="AR22">
        <f ca="1">IF(ISNUMBER(ETL_Price!AX22/ETL_Price!AX23-1),ETL_Price!AX22/ETL_Price!AX23-1,"")</f>
        <v>6.1898211829436445E-3</v>
      </c>
      <c r="AS22">
        <f ca="1">IF(ISNUMBER(ETL_Price!AY22/ETL_Price!AY23-1),ETL_Price!AY22/ETL_Price!AY23-1,"")</f>
        <v>2.0216766846395506E-2</v>
      </c>
      <c r="AT22">
        <f ca="1">IF(ISNUMBER(ETL_Price!AZ22/ETL_Price!AZ23-1),ETL_Price!AZ22/ETL_Price!AZ23-1,"")</f>
        <v>-0.54666666666666663</v>
      </c>
      <c r="AU22">
        <f ca="1">IF(ISNUMBER(ETL_Price!BA22/ETL_Price!BA23-1),ETL_Price!BA22/ETL_Price!BA23-1,"")</f>
        <v>1.6053501753759525E-2</v>
      </c>
      <c r="AV22">
        <f ca="1">IF(ISNUMBER(ETL_Price!BB22/ETL_Price!BB23-1),ETL_Price!BB22/ETL_Price!BB23-1,"")</f>
        <v>4.1332441099533268E-2</v>
      </c>
      <c r="AW22">
        <f ca="1">IF(ISNUMBER(ETL_Price!BC22/ETL_Price!BC23-1),ETL_Price!BC22/ETL_Price!BC23-1,"")</f>
        <v>-3.0089426617569748E-2</v>
      </c>
      <c r="AX22">
        <f ca="1">IF(ISNUMBER(ETL_Price!BD22/ETL_Price!BD23-1),ETL_Price!BD22/ETL_Price!BD23-1,"")</f>
        <v>-2.951423202522796E-2</v>
      </c>
      <c r="AY22">
        <f ca="1">IF(ISNUMBER(ETL_Price!BE22/ETL_Price!BE23-1),ETL_Price!BE22/ETL_Price!BE23-1,"")</f>
        <v>-3.0508853800422009E-2</v>
      </c>
      <c r="AZ22">
        <f ca="1">IF(ISNUMBER(ETL_Price!BF22/ETL_Price!BF23-1),ETL_Price!BF22/ETL_Price!BF23-1,"")</f>
        <v>9.0580585875690289E-3</v>
      </c>
      <c r="BA22">
        <f ca="1">IF(ISNUMBER(ETL_Price!BG22/ETL_Price!BG23-1),ETL_Price!BG22/ETL_Price!BG23-1,"")</f>
        <v>1.2380149444467081E-2</v>
      </c>
      <c r="BB22">
        <f ca="1">IF(ISNUMBER(ETL_Price!BH22/ETL_Price!BH23-1),ETL_Price!BH22/ETL_Price!BH23-1,"")</f>
        <v>5.3534805234098926E-3</v>
      </c>
      <c r="BC22">
        <f ca="1">IF(ISNUMBER(ETL_Price!BI22/ETL_Price!BI23-1),ETL_Price!BI22/ETL_Price!BI23-1,"")</f>
        <v>-0.11912393162393164</v>
      </c>
      <c r="BD22">
        <f ca="1">IF(ISNUMBER(ETL_Price!BJ22/ETL_Price!BJ23-1),ETL_Price!BJ22/ETL_Price!BJ23-1,"")</f>
        <v>-8.1244598098530685E-2</v>
      </c>
      <c r="BE22">
        <f ca="1">IF(ISNUMBER(ETL_Price!BK22/ETL_Price!BK23-1),ETL_Price!BK22/ETL_Price!BK23-1,"")</f>
        <v>-2.1556886227544925E-2</v>
      </c>
      <c r="BF22">
        <f ca="1">IF(ISNUMBER(ETL_Price!BL22/ETL_Price!BL23-1),ETL_Price!BL22/ETL_Price!BL23-1,"")</f>
        <v>-5.2840683353198359E-2</v>
      </c>
      <c r="BG22">
        <f ca="1">IF(ISNUMBER(ETL_Price!BM22/ETL_Price!BM23-1),ETL_Price!BM22/ETL_Price!BM23-1,"")</f>
        <v>-1.8036975800389543E-3</v>
      </c>
      <c r="BH22">
        <f ca="1">IF(ISNUMBER(ETL_Price!BN22/ETL_Price!BN23-1),ETL_Price!BN22/ETL_Price!BN23-1,"")</f>
        <v>-6.2096822813044739E-3</v>
      </c>
      <c r="BI22">
        <f ca="1">IF(ISNUMBER(ETL_Price!BO22/ETL_Price!BO23-1),ETL_Price!BO22/ETL_Price!BO23-1,"")</f>
        <v>1.242631830492269E-2</v>
      </c>
      <c r="BJ22">
        <f ca="1">IF(ISNUMBER(ETL_Price!BP22/ETL_Price!BP23-1),ETL_Price!BP22/ETL_Price!BP23-1,"")</f>
        <v>-1.2787521904551458E-3</v>
      </c>
      <c r="BK22">
        <f ca="1">IF(ISNUMBER(ETL_Price!BQ22/ETL_Price!BQ23-1),ETL_Price!BQ22/ETL_Price!BQ23-1,"")</f>
        <v>2.1611886537595826E-3</v>
      </c>
      <c r="BL22">
        <f ca="1">IF(ISNUMBER(ETL_Price!BR22/ETL_Price!BR23-1),ETL_Price!BR22/ETL_Price!BR23-1,"")</f>
        <v>-2.8386050283860653E-3</v>
      </c>
      <c r="BM22">
        <f ca="1">IF(ISNUMBER(ETL_Price!BS22/ETL_Price!BS23-1),ETL_Price!BS22/ETL_Price!BS23-1,"")</f>
        <v>1.0748065348238356E-3</v>
      </c>
      <c r="BN22">
        <f ca="1">IF(ISNUMBER(ETL_Price!BT22/ETL_Price!BT23-1),ETL_Price!BT22/ETL_Price!BT23-1,"")</f>
        <v>1.3114754098360049E-3</v>
      </c>
      <c r="BO22">
        <f ca="1">IF(ISNUMBER(ETL_Price!BU22/ETL_Price!BU23-1),ETL_Price!BU22/ETL_Price!BU23-1,"")</f>
        <v>0</v>
      </c>
      <c r="BP22">
        <f ca="1">IF(ISNUMBER(ETL_Price!BV22/ETL_Price!BV23-1),ETL_Price!BV22/ETL_Price!BV23-1,"")</f>
        <v>-8.9169353179229249E-3</v>
      </c>
      <c r="BQ22">
        <f ca="1">IF(ISNUMBER(ETL_Price!BW22/ETL_Price!BW23-1),ETL_Price!BW22/ETL_Price!BW23-1,"")</f>
        <v>-4.1510362216345964E-3</v>
      </c>
    </row>
    <row r="23" spans="1:69">
      <c r="A23" s="8">
        <f>MATCH($B23,ETL_Price!$B$5:$B$187,0)</f>
        <v>19</v>
      </c>
      <c r="B23" s="1">
        <f>IF(ISNUMBER(Equities!$C24),Equities!B24,"")</f>
        <v>43153</v>
      </c>
      <c r="C23" s="67">
        <f ca="1">IF(ISNUMBER(OFFSET(ETL_Price!$B$4,ETL_Rtn!$A23,ETL_Rtn!$C$1)/OFFSET(ETL_Price!$B$4,ETL_Rtn!$A24,ETL_Rtn!$C$1)-1),OFFSET(ETL_Price!$B$4,ETL_Rtn!$A23,ETL_Rtn!$C$1)/OFFSET(ETL_Price!$B$4,ETL_Rtn!$A24,ETL_Rtn!$C$1)-1,"")</f>
        <v>-6.0101746483434138E-3</v>
      </c>
      <c r="E23">
        <f ca="1">IF(ISNUMBER(ETL_Price!K23/ETL_Price!K24-1),ETL_Price!K23/ETL_Price!K24-1,"")</f>
        <v>9.7359448864087206E-4</v>
      </c>
      <c r="F23">
        <f ca="1">IF(ISNUMBER(ETL_Price!L23/ETL_Price!L24-1),ETL_Price!L23/ETL_Price!L24-1,"")</f>
        <v>5.3350281036457226E-4</v>
      </c>
      <c r="G23">
        <f ca="1">IF(ISNUMBER(ETL_Price!M23/ETL_Price!M24-1),ETL_Price!M23/ETL_Price!M24-1,"")</f>
        <v>7.3749747535845067E-3</v>
      </c>
      <c r="H23">
        <f ca="1">IF(ISNUMBER(ETL_Price!N23/ETL_Price!N24-1),ETL_Price!N23/ETL_Price!N24-1,"")</f>
        <v>-1.0667335432785752E-2</v>
      </c>
      <c r="I23">
        <f ca="1">IF(ISNUMBER(ETL_Price!O23/ETL_Price!O24-1),ETL_Price!O23/ETL_Price!O24-1,"")</f>
        <v>-1.4832388380081496E-2</v>
      </c>
      <c r="J23">
        <f ca="1">IF(ISNUMBER(ETL_Price!P23/ETL_Price!P24-1),ETL_Price!P23/ETL_Price!P24-1,"")</f>
        <v>-1.2472727731325572E-2</v>
      </c>
      <c r="K23">
        <f ca="1">IF(ISNUMBER(ETL_Price!Q23/ETL_Price!Q24-1),ETL_Price!Q23/ETL_Price!Q24-1,"")</f>
        <v>6.854068687252024E-4</v>
      </c>
      <c r="L23">
        <f ca="1">IF(ISNUMBER(ETL_Price!R23/ETL_Price!R24-1),ETL_Price!R23/ETL_Price!R24-1,"")</f>
        <v>-1.259321933846369E-4</v>
      </c>
      <c r="M23">
        <f ca="1">IF(ISNUMBER(ETL_Price!S23/ETL_Price!S24-1),ETL_Price!S23/ETL_Price!S24-1,"")</f>
        <v>5.1656835385125444E-3</v>
      </c>
      <c r="N23">
        <f ca="1">IF(ISNUMBER(ETL_Price!T23/ETL_Price!T24-1),ETL_Price!T23/ETL_Price!T24-1,"")</f>
        <v>1.8157220165195831E-3</v>
      </c>
      <c r="O23">
        <f ca="1">IF(ISNUMBER(ETL_Price!U23/ETL_Price!U24-1),ETL_Price!U23/ETL_Price!U24-1,"")</f>
        <v>5.2904054717894944E-4</v>
      </c>
      <c r="P23">
        <f ca="1">IF(ISNUMBER(ETL_Price!V23/ETL_Price!V24-1),ETL_Price!V23/ETL_Price!V24-1,"")</f>
        <v>-1.2775981155427329E-3</v>
      </c>
      <c r="Q23">
        <f ca="1">IF(ISNUMBER(ETL_Price!W23/ETL_Price!W24-1),ETL_Price!W23/ETL_Price!W24-1,"")</f>
        <v>4.5322376961909328E-4</v>
      </c>
      <c r="R23">
        <f ca="1">IF(ISNUMBER(ETL_Price!X23/ETL_Price!X24-1),ETL_Price!X23/ETL_Price!X24-1,"")</f>
        <v>-5.875171976169602E-4</v>
      </c>
      <c r="S23">
        <f ca="1">IF(ISNUMBER(ETL_Price!Y23/ETL_Price!Y24-1),ETL_Price!Y23/ETL_Price!Y24-1,"")</f>
        <v>-5.6640524689488547E-3</v>
      </c>
      <c r="T23">
        <f ca="1">IF(ISNUMBER(ETL_Price!Z23/ETL_Price!Z24-1),ETL_Price!Z23/ETL_Price!Z24-1,"")</f>
        <v>-1.5094027164075374E-4</v>
      </c>
      <c r="U23">
        <f ca="1">IF(ISNUMBER(ETL_Price!AA23/ETL_Price!AA24-1),ETL_Price!AA23/ETL_Price!AA24-1,"")</f>
        <v>2.9603315571335997E-4</v>
      </c>
      <c r="V23">
        <f ca="1">IF(ISNUMBER(ETL_Price!AB23/ETL_Price!AB24-1),ETL_Price!AB23/ETL_Price!AB24-1,"")</f>
        <v>4.8690396239086109E-3</v>
      </c>
      <c r="W23">
        <f ca="1">IF(ISNUMBER(ETL_Price!AC23/ETL_Price!AC24-1),ETL_Price!AC23/ETL_Price!AC24-1,"")</f>
        <v>1.3900511524005399E-3</v>
      </c>
      <c r="X23">
        <f ca="1">IF(ISNUMBER(ETL_Price!AD23/ETL_Price!AD24-1),ETL_Price!AD23/ETL_Price!AD24-1,"")</f>
        <v>2.051743666116046E-3</v>
      </c>
      <c r="Y23">
        <f ca="1">IF(ISNUMBER(ETL_Price!AE23/ETL_Price!AE24-1),ETL_Price!AE23/ETL_Price!AE24-1,"")</f>
        <v>6.6913546912483746E-4</v>
      </c>
      <c r="Z23">
        <f ca="1">IF(ISNUMBER(ETL_Price!AF23/ETL_Price!AF24-1),ETL_Price!AF23/ETL_Price!AF24-1,"")</f>
        <v>1.0168659490163989E-3</v>
      </c>
      <c r="AA23">
        <f ca="1">IF(ISNUMBER(ETL_Price!AG23/ETL_Price!AG24-1),ETL_Price!AG23/ETL_Price!AG24-1,"")</f>
        <v>1.3157403605688067E-3</v>
      </c>
      <c r="AB23">
        <f ca="1">IF(ISNUMBER(ETL_Price!AH23/ETL_Price!AH24-1),ETL_Price!AH23/ETL_Price!AH24-1,"")</f>
        <v>1.4026341113513308E-3</v>
      </c>
      <c r="AC23">
        <f ca="1">IF(ISNUMBER(ETL_Price!AI23/ETL_Price!AI24-1),ETL_Price!AI23/ETL_Price!AI24-1,"")</f>
        <v>-1.3066680233164707E-3</v>
      </c>
      <c r="AD23">
        <f ca="1">IF(ISNUMBER(ETL_Price!AJ23/ETL_Price!AJ24-1),ETL_Price!AJ23/ETL_Price!AJ24-1,"")</f>
        <v>-1.1266627454009637E-3</v>
      </c>
      <c r="AE23">
        <f ca="1">IF(ISNUMBER(ETL_Price!AK23/ETL_Price!AK24-1),ETL_Price!AK23/ETL_Price!AK24-1,"")</f>
        <v>-6.759565422767011E-4</v>
      </c>
      <c r="AF23">
        <f ca="1">IF(ISNUMBER(ETL_Price!AL23/ETL_Price!AL24-1),ETL_Price!AL23/ETL_Price!AL24-1,"")</f>
        <v>-8.0513030090612059E-4</v>
      </c>
      <c r="AG23">
        <f ca="1">IF(ISNUMBER(ETL_Price!AM23/ETL_Price!AM24-1),ETL_Price!AM23/ETL_Price!AM24-1,"")</f>
        <v>-2.2625905997930573E-4</v>
      </c>
      <c r="AH23">
        <f ca="1">IF(ISNUMBER(ETL_Price!AN23/ETL_Price!AN24-1),ETL_Price!AN23/ETL_Price!AN24-1,"")</f>
        <v>-8.5428350029559397E-4</v>
      </c>
      <c r="AI23">
        <f ca="1">IF(ISNUMBER(ETL_Price!AO23/ETL_Price!AO24-1),ETL_Price!AO23/ETL_Price!AO24-1,"")</f>
        <v>9.2669587823390742E-5</v>
      </c>
      <c r="AJ23">
        <f ca="1">IF(ISNUMBER(ETL_Price!AP23/ETL_Price!AP24-1),ETL_Price!AP23/ETL_Price!AP24-1,"")</f>
        <v>-2.2654524802201426E-4</v>
      </c>
      <c r="AK23">
        <f ca="1">IF(ISNUMBER(ETL_Price!AQ23/ETL_Price!AQ24-1),ETL_Price!AQ23/ETL_Price!AQ24-1,"")</f>
        <v>-1.8258211623644049E-3</v>
      </c>
      <c r="AL23">
        <f ca="1">IF(ISNUMBER(ETL_Price!AR23/ETL_Price!AR24-1),ETL_Price!AR23/ETL_Price!AR24-1,"")</f>
        <v>-2.9385090180708007E-3</v>
      </c>
      <c r="AM23">
        <f ca="1">IF(ISNUMBER(ETL_Price!AS23/ETL_Price!AS24-1),ETL_Price!AS23/ETL_Price!AS24-1,"")</f>
        <v>-9.932203389830585E-3</v>
      </c>
      <c r="AN23">
        <f ca="1">IF(ISNUMBER(ETL_Price!AT23/ETL_Price!AT24-1),ETL_Price!AT23/ETL_Price!AT24-1,"")</f>
        <v>-2.0804438280166426E-2</v>
      </c>
      <c r="AO23">
        <f ca="1">IF(ISNUMBER(ETL_Price!AU23/ETL_Price!AU24-1),ETL_Price!AU23/ETL_Price!AU24-1,"")</f>
        <v>-1.1594202898549399E-3</v>
      </c>
      <c r="AP23">
        <f ca="1">IF(ISNUMBER(ETL_Price!AV23/ETL_Price!AV24-1),ETL_Price!AV23/ETL_Price!AV24-1,"")</f>
        <v>-3.1972917058490369E-3</v>
      </c>
      <c r="AQ23">
        <f ca="1">IF(ISNUMBER(ETL_Price!AW23/ETL_Price!AW24-1),ETL_Price!AW23/ETL_Price!AW24-1,"")</f>
        <v>-6.587615283266679E-4</v>
      </c>
      <c r="AR23">
        <f ca="1">IF(ISNUMBER(ETL_Price!AX23/ETL_Price!AX24-1),ETL_Price!AX23/ETL_Price!AX24-1,"")</f>
        <v>9.0215128383066556E-3</v>
      </c>
      <c r="AS23">
        <f ca="1">IF(ISNUMBER(ETL_Price!AY23/ETL_Price!AY24-1),ETL_Price!AY23/ETL_Price!AY24-1,"")</f>
        <v>2.8502851408479746E-2</v>
      </c>
      <c r="AT23">
        <f ca="1">IF(ISNUMBER(ETL_Price!AZ23/ETL_Price!AZ24-1),ETL_Price!AZ23/ETL_Price!AZ24-1,"")</f>
        <v>-0.42965779467680609</v>
      </c>
      <c r="AU23">
        <f ca="1">IF(ISNUMBER(ETL_Price!BA23/ETL_Price!BA24-1),ETL_Price!BA23/ETL_Price!BA24-1,"")</f>
        <v>1.5229327311587548E-2</v>
      </c>
      <c r="AV23">
        <f ca="1">IF(ISNUMBER(ETL_Price!BB23/ETL_Price!BB24-1),ETL_Price!BB23/ETL_Price!BB24-1,"")</f>
        <v>2.835719520260227E-2</v>
      </c>
      <c r="AW23">
        <f ca="1">IF(ISNUMBER(ETL_Price!BC23/ETL_Price!BC24-1),ETL_Price!BC23/ETL_Price!BC24-1,"")</f>
        <v>2.4245689655172376E-2</v>
      </c>
      <c r="AX23">
        <f ca="1">IF(ISNUMBER(ETL_Price!BD23/ETL_Price!BD24-1),ETL_Price!BD23/ETL_Price!BD24-1,"")</f>
        <v>9.0159542802714654E-3</v>
      </c>
      <c r="AY23">
        <f ca="1">IF(ISNUMBER(ETL_Price!BE23/ETL_Price!BE24-1),ETL_Price!BE23/ETL_Price!BE24-1,"")</f>
        <v>3.6329807283606019E-3</v>
      </c>
      <c r="AZ23">
        <f ca="1">IF(ISNUMBER(ETL_Price!BF23/ETL_Price!BF24-1),ETL_Price!BF23/ETL_Price!BF24-1,"")</f>
        <v>-8.3076307382334846E-4</v>
      </c>
      <c r="BA23">
        <f ca="1">IF(ISNUMBER(ETL_Price!BG23/ETL_Price!BG24-1),ETL_Price!BG23/ETL_Price!BG24-1,"")</f>
        <v>-2.2922814222245957E-3</v>
      </c>
      <c r="BB23">
        <f ca="1">IF(ISNUMBER(ETL_Price!BH23/ETL_Price!BH24-1),ETL_Price!BH23/ETL_Price!BH24-1,"")</f>
        <v>3.4880858092534162E-4</v>
      </c>
      <c r="BC23">
        <f ca="1">IF(ISNUMBER(ETL_Price!BI23/ETL_Price!BI24-1),ETL_Price!BI23/ETL_Price!BI24-1,"")</f>
        <v>-6.4935064935064957E-2</v>
      </c>
      <c r="BD23">
        <f ca="1">IF(ISNUMBER(ETL_Price!BJ23/ETL_Price!BJ24-1),ETL_Price!BJ23/ETL_Price!BJ24-1,"")</f>
        <v>-7.718696397941649E-3</v>
      </c>
      <c r="BE23">
        <f ca="1">IF(ISNUMBER(ETL_Price!BK23/ETL_Price!BK24-1),ETL_Price!BK23/ETL_Price!BK24-1,"")</f>
        <v>0</v>
      </c>
      <c r="BF23">
        <f ca="1">IF(ISNUMBER(ETL_Price!BL23/ETL_Price!BL24-1),ETL_Price!BL23/ETL_Price!BL24-1,"")</f>
        <v>3.155737704918038E-2</v>
      </c>
      <c r="BG23">
        <f ca="1">IF(ISNUMBER(ETL_Price!BM23/ETL_Price!BM24-1),ETL_Price!BM23/ETL_Price!BM24-1,"")</f>
        <v>4.5112781954870229E-4</v>
      </c>
      <c r="BH23">
        <f ca="1">IF(ISNUMBER(ETL_Price!BN23/ETL_Price!BN24-1),ETL_Price!BN23/ETL_Price!BN24-1,"")</f>
        <v>-1.8053800324968616E-3</v>
      </c>
      <c r="BI23">
        <f ca="1">IF(ISNUMBER(ETL_Price!BO23/ETL_Price!BO24-1),ETL_Price!BO23/ETL_Price!BO24-1,"")</f>
        <v>1.7671854734111703E-2</v>
      </c>
      <c r="BJ23">
        <f ca="1">IF(ISNUMBER(ETL_Price!BP23/ETL_Price!BP24-1),ETL_Price!BP23/ETL_Price!BP24-1,"")</f>
        <v>-5.2070184296904021E-4</v>
      </c>
      <c r="BK23">
        <f ca="1">IF(ISNUMBER(ETL_Price!BQ23/ETL_Price!BQ24-1),ETL_Price!BQ23/ETL_Price!BQ24-1,"")</f>
        <v>0</v>
      </c>
      <c r="BL23">
        <f ca="1">IF(ISNUMBER(ETL_Price!BR23/ETL_Price!BR24-1),ETL_Price!BR23/ETL_Price!BR24-1,"")</f>
        <v>3.744708563985899E-3</v>
      </c>
      <c r="BM23">
        <f ca="1">IF(ISNUMBER(ETL_Price!BS23/ETL_Price!BS24-1),ETL_Price!BS23/ETL_Price!BS24-1,"")</f>
        <v>2.7302773386981283E-3</v>
      </c>
      <c r="BN23">
        <f ca="1">IF(ISNUMBER(ETL_Price!BT23/ETL_Price!BT24-1),ETL_Price!BT23/ETL_Price!BT24-1,"")</f>
        <v>-9.5565039896085002E-3</v>
      </c>
      <c r="BO23">
        <f ca="1">IF(ISNUMBER(ETL_Price!BU23/ETL_Price!BU24-1),ETL_Price!BU23/ETL_Price!BU24-1,"")</f>
        <v>-4.0597759722581506E-3</v>
      </c>
      <c r="BP23">
        <f ca="1">IF(ISNUMBER(ETL_Price!BV23/ETL_Price!BV24-1),ETL_Price!BV23/ETL_Price!BV24-1,"")</f>
        <v>8.5740497808295402E-6</v>
      </c>
      <c r="BQ23">
        <f ca="1">IF(ISNUMBER(ETL_Price!BW23/ETL_Price!BW24-1),ETL_Price!BW23/ETL_Price!BW24-1,"")</f>
        <v>-4.2863266180882542E-3</v>
      </c>
    </row>
    <row r="24" spans="1:69">
      <c r="A24" s="8">
        <f>MATCH($B24,ETL_Price!$B$5:$B$187,0)</f>
        <v>20</v>
      </c>
      <c r="B24" s="1">
        <f>IF(ISNUMBER(Equities!$C25),Equities!B25,"")</f>
        <v>43152</v>
      </c>
      <c r="C24" s="67">
        <f ca="1">IF(ISNUMBER(OFFSET(ETL_Price!$B$4,ETL_Rtn!$A24,ETL_Rtn!$C$1)/OFFSET(ETL_Price!$B$4,ETL_Rtn!$A25,ETL_Rtn!$C$1)-1),OFFSET(ETL_Price!$B$4,ETL_Rtn!$A24,ETL_Rtn!$C$1)/OFFSET(ETL_Price!$B$4,ETL_Rtn!$A25,ETL_Rtn!$C$1)-1,"")</f>
        <v>1.0807644226187518E-2</v>
      </c>
      <c r="E24">
        <f ca="1">IF(ISNUMBER(ETL_Price!K24/ETL_Price!K25-1),ETL_Price!K24/ETL_Price!K25-1,"")</f>
        <v>-5.4965283146680699E-3</v>
      </c>
      <c r="F24">
        <f ca="1">IF(ISNUMBER(ETL_Price!L24/ETL_Price!L25-1),ETL_Price!L24/ETL_Price!L25-1,"")</f>
        <v>-1.432281053134199E-3</v>
      </c>
      <c r="G24">
        <f ca="1">IF(ISNUMBER(ETL_Price!M24/ETL_Price!M25-1),ETL_Price!M24/ETL_Price!M25-1,"")</f>
        <v>2.8887947466289532E-3</v>
      </c>
      <c r="H24">
        <f ca="1">IF(ISNUMBER(ETL_Price!N24/ETL_Price!N25-1),ETL_Price!N24/ETL_Price!N25-1,"")</f>
        <v>2.0848251547314067E-3</v>
      </c>
      <c r="I24">
        <f ca="1">IF(ISNUMBER(ETL_Price!O24/ETL_Price!O25-1),ETL_Price!O24/ETL_Price!O25-1,"")</f>
        <v>1.8082097893898474E-2</v>
      </c>
      <c r="J24">
        <f ca="1">IF(ISNUMBER(ETL_Price!P24/ETL_Price!P25-1),ETL_Price!P24/ETL_Price!P25-1,"")</f>
        <v>2.3393808275798511E-2</v>
      </c>
      <c r="K24">
        <f ca="1">IF(ISNUMBER(ETL_Price!Q24/ETL_Price!Q25-1),ETL_Price!Q24/ETL_Price!Q25-1,"")</f>
        <v>-2.8927324931657949E-3</v>
      </c>
      <c r="L24">
        <f ca="1">IF(ISNUMBER(ETL_Price!R24/ETL_Price!R25-1),ETL_Price!R24/ETL_Price!R25-1,"")</f>
        <v>-2.4026664886913629E-3</v>
      </c>
      <c r="M24">
        <f ca="1">IF(ISNUMBER(ETL_Price!S24/ETL_Price!S25-1),ETL_Price!S24/ETL_Price!S25-1,"")</f>
        <v>-1.084614664997019E-2</v>
      </c>
      <c r="N24">
        <f ca="1">IF(ISNUMBER(ETL_Price!T24/ETL_Price!T25-1),ETL_Price!T24/ETL_Price!T25-1,"")</f>
        <v>-1.1735002311439313E-3</v>
      </c>
      <c r="O24">
        <f ca="1">IF(ISNUMBER(ETL_Price!U24/ETL_Price!U25-1),ETL_Price!U24/ETL_Price!U25-1,"")</f>
        <v>-1.2077750518965091E-3</v>
      </c>
      <c r="P24">
        <f ca="1">IF(ISNUMBER(ETL_Price!V24/ETL_Price!V25-1),ETL_Price!V24/ETL_Price!V25-1,"")</f>
        <v>-9.9712827058073827E-4</v>
      </c>
      <c r="Q24">
        <f ca="1">IF(ISNUMBER(ETL_Price!W24/ETL_Price!W25-1),ETL_Price!W24/ETL_Price!W25-1,"")</f>
        <v>-8.2764366682014368E-3</v>
      </c>
      <c r="R24">
        <f ca="1">IF(ISNUMBER(ETL_Price!X24/ETL_Price!X25-1),ETL_Price!X24/ETL_Price!X25-1,"")</f>
        <v>-4.1679081481520441E-3</v>
      </c>
      <c r="S24">
        <f ca="1">IF(ISNUMBER(ETL_Price!Y24/ETL_Price!Y25-1),ETL_Price!Y24/ETL_Price!Y25-1,"")</f>
        <v>8.2702642571907958E-4</v>
      </c>
      <c r="T24">
        <f ca="1">IF(ISNUMBER(ETL_Price!Z24/ETL_Price!Z25-1),ETL_Price!Z24/ETL_Price!Z25-1,"")</f>
        <v>-4.7979014385121088E-3</v>
      </c>
      <c r="U24">
        <f ca="1">IF(ISNUMBER(ETL_Price!AA24/ETL_Price!AA25-1),ETL_Price!AA24/ETL_Price!AA25-1,"")</f>
        <v>-9.3841642228739142E-3</v>
      </c>
      <c r="V24">
        <f ca="1">IF(ISNUMBER(ETL_Price!AB24/ETL_Price!AB25-1),ETL_Price!AB24/ETL_Price!AB25-1,"")</f>
        <v>-1.0959814015277236E-2</v>
      </c>
      <c r="W24">
        <f ca="1">IF(ISNUMBER(ETL_Price!AC24/ETL_Price!AC25-1),ETL_Price!AC24/ETL_Price!AC25-1,"")</f>
        <v>-2.3335897920795379E-3</v>
      </c>
      <c r="X24">
        <f ca="1">IF(ISNUMBER(ETL_Price!AD24/ETL_Price!AD25-1),ETL_Price!AD24/ETL_Price!AD25-1,"")</f>
        <v>-2.4506547913633048E-3</v>
      </c>
      <c r="Y24">
        <f ca="1">IF(ISNUMBER(ETL_Price!AE24/ETL_Price!AE25-1),ETL_Price!AE24/ETL_Price!AE25-1,"")</f>
        <v>-2.4175498064198386E-3</v>
      </c>
      <c r="Z24">
        <f ca="1">IF(ISNUMBER(ETL_Price!AF24/ETL_Price!AF25-1),ETL_Price!AF24/ETL_Price!AF25-1,"")</f>
        <v>-2.5232589513236592E-3</v>
      </c>
      <c r="AA24">
        <f ca="1">IF(ISNUMBER(ETL_Price!AG24/ETL_Price!AG25-1),ETL_Price!AG24/ETL_Price!AG25-1,"")</f>
        <v>-2.6802665376166601E-3</v>
      </c>
      <c r="AB24">
        <f ca="1">IF(ISNUMBER(ETL_Price!AH24/ETL_Price!AH25-1),ETL_Price!AH24/ETL_Price!AH25-1,"")</f>
        <v>-3.4749376315927893E-3</v>
      </c>
      <c r="AC24">
        <f ca="1">IF(ISNUMBER(ETL_Price!AI24/ETL_Price!AI25-1),ETL_Price!AI24/ETL_Price!AI25-1,"")</f>
        <v>7.4291567270701186E-4</v>
      </c>
      <c r="AD24">
        <f ca="1">IF(ISNUMBER(ETL_Price!AJ24/ETL_Price!AJ25-1),ETL_Price!AJ24/ETL_Price!AJ25-1,"")</f>
        <v>-7.0395514254117941E-4</v>
      </c>
      <c r="AE24">
        <f ca="1">IF(ISNUMBER(ETL_Price!AK24/ETL_Price!AK25-1),ETL_Price!AK24/ETL_Price!AK25-1,"")</f>
        <v>4.9339400252179644E-4</v>
      </c>
      <c r="AF24">
        <f ca="1">IF(ISNUMBER(ETL_Price!AL24/ETL_Price!AL25-1),ETL_Price!AL24/ETL_Price!AL25-1,"")</f>
        <v>5.4715008715033875E-4</v>
      </c>
      <c r="AG24">
        <f ca="1">IF(ISNUMBER(ETL_Price!AM24/ETL_Price!AM25-1),ETL_Price!AM24/ETL_Price!AM25-1,"")</f>
        <v>3.057355142932483E-4</v>
      </c>
      <c r="AH24">
        <f ca="1">IF(ISNUMBER(ETL_Price!AN24/ETL_Price!AN25-1),ETL_Price!AN24/ETL_Price!AN25-1,"")</f>
        <v>4.9953842649386182E-4</v>
      </c>
      <c r="AI24">
        <f ca="1">IF(ISNUMBER(ETL_Price!AO24/ETL_Price!AO25-1),ETL_Price!AO24/ETL_Price!AO25-1,"")</f>
        <v>4.2586671809452525E-4</v>
      </c>
      <c r="AJ24">
        <f ca="1">IF(ISNUMBER(ETL_Price!AP24/ETL_Price!AP25-1),ETL_Price!AP24/ETL_Price!AP25-1,"")</f>
        <v>5.6149876006106325E-4</v>
      </c>
      <c r="AK24">
        <f ca="1">IF(ISNUMBER(ETL_Price!AQ24/ETL_Price!AQ25-1),ETL_Price!AQ24/ETL_Price!AQ25-1,"")</f>
        <v>1.3663068725235927E-3</v>
      </c>
      <c r="AL24">
        <f ca="1">IF(ISNUMBER(ETL_Price!AR24/ETL_Price!AR25-1),ETL_Price!AR24/ETL_Price!AR25-1,"")</f>
        <v>5.0101412917635813E-4</v>
      </c>
      <c r="AM24">
        <f ca="1">IF(ISNUMBER(ETL_Price!AS24/ETL_Price!AS25-1),ETL_Price!AS24/ETL_Price!AS25-1,"")</f>
        <v>2.0902547065337895E-2</v>
      </c>
      <c r="AN24">
        <f ca="1">IF(ISNUMBER(ETL_Price!AT24/ETL_Price!AT25-1),ETL_Price!AT24/ETL_Price!AT25-1,"")</f>
        <v>-1.9047619047619091E-2</v>
      </c>
      <c r="AO24">
        <f ca="1">IF(ISNUMBER(ETL_Price!AU24/ETL_Price!AU25-1),ETL_Price!AU24/ETL_Price!AU25-1,"")</f>
        <v>7.1032402452075871E-3</v>
      </c>
      <c r="AP24">
        <f ca="1">IF(ISNUMBER(ETL_Price!AV24/ETL_Price!AV25-1),ETL_Price!AV24/ETL_Price!AV25-1,"")</f>
        <v>8.248791125438526E-3</v>
      </c>
      <c r="AQ24">
        <f ca="1">IF(ISNUMBER(ETL_Price!AW24/ETL_Price!AW25-1),ETL_Price!AW24/ETL_Price!AW25-1,"")</f>
        <v>2.9283383480950942E-2</v>
      </c>
      <c r="AR24">
        <f ca="1">IF(ISNUMBER(ETL_Price!AX24/ETL_Price!AX25-1),ETL_Price!AX24/ETL_Price!AX25-1,"")</f>
        <v>-6.8917987594762087E-3</v>
      </c>
      <c r="AS24">
        <f ca="1">IF(ISNUMBER(ETL_Price!AY24/ETL_Price!AY25-1),ETL_Price!AY24/ETL_Price!AY25-1,"")</f>
        <v>1.1696388739976804E-3</v>
      </c>
      <c r="AT24">
        <f ca="1">IF(ISNUMBER(ETL_Price!AZ24/ETL_Price!AZ25-1),ETL_Price!AZ24/ETL_Price!AZ25-1,"")</f>
        <v>0.71895424836601296</v>
      </c>
      <c r="AU24">
        <f ca="1">IF(ISNUMBER(ETL_Price!BA24/ETL_Price!BA25-1),ETL_Price!BA24/ETL_Price!BA25-1,"")</f>
        <v>-6.3934684566377964E-3</v>
      </c>
      <c r="AV24">
        <f ca="1">IF(ISNUMBER(ETL_Price!BB24/ETL_Price!BB25-1),ETL_Price!BB24/ETL_Price!BB25-1,"")</f>
        <v>-1.1397370653095762E-2</v>
      </c>
      <c r="AW24">
        <f ca="1">IF(ISNUMBER(ETL_Price!BC24/ETL_Price!BC25-1),ETL_Price!BC24/ETL_Price!BC25-1,"")</f>
        <v>2.1651376146788914E-2</v>
      </c>
      <c r="AX24">
        <f ca="1">IF(ISNUMBER(ETL_Price!BD24/ETL_Price!BD25-1),ETL_Price!BD24/ETL_Price!BD25-1,"")</f>
        <v>2.3316732916038418E-2</v>
      </c>
      <c r="AY24">
        <f ca="1">IF(ISNUMBER(ETL_Price!BE24/ETL_Price!BE25-1),ETL_Price!BE24/ETL_Price!BE25-1,"")</f>
        <v>-7.2126365392166658E-4</v>
      </c>
      <c r="AZ24">
        <f ca="1">IF(ISNUMBER(ETL_Price!BF24/ETL_Price!BF25-1),ETL_Price!BF24/ETL_Price!BF25-1,"")</f>
        <v>6.4785046798203627E-3</v>
      </c>
      <c r="BA24">
        <f ca="1">IF(ISNUMBER(ETL_Price!BG24/ETL_Price!BG25-1),ETL_Price!BG24/ETL_Price!BG25-1,"")</f>
        <v>8.6956237753101906E-3</v>
      </c>
      <c r="BB24">
        <f ca="1">IF(ISNUMBER(ETL_Price!BH24/ETL_Price!BH25-1),ETL_Price!BH24/ETL_Price!BH25-1,"")</f>
        <v>3.8448270145308161E-3</v>
      </c>
      <c r="BC24">
        <f ca="1">IF(ISNUMBER(ETL_Price!BI24/ETL_Price!BI25-1),ETL_Price!BI24/ETL_Price!BI25-1,"")</f>
        <v>-2.8155339805825297E-2</v>
      </c>
      <c r="BD24">
        <f ca="1">IF(ISNUMBER(ETL_Price!BJ24/ETL_Price!BJ25-1),ETL_Price!BJ24/ETL_Price!BJ25-1,"")</f>
        <v>-2.9950083194675514E-2</v>
      </c>
      <c r="BE24">
        <f ca="1">IF(ISNUMBER(ETL_Price!BK24/ETL_Price!BK25-1),ETL_Price!BK24/ETL_Price!BK25-1,"")</f>
        <v>-1.9953051643192499E-2</v>
      </c>
      <c r="BF24">
        <f ca="1">IF(ISNUMBER(ETL_Price!BL24/ETL_Price!BL25-1),ETL_Price!BL24/ETL_Price!BL25-1,"")</f>
        <v>4.1152263374484299E-3</v>
      </c>
      <c r="BG24">
        <f ca="1">IF(ISNUMBER(ETL_Price!BM24/ETL_Price!BM25-1),ETL_Price!BM24/ETL_Price!BM25-1,"")</f>
        <v>9.0307043949433563E-4</v>
      </c>
      <c r="BH24">
        <f ca="1">IF(ISNUMBER(ETL_Price!BN24/ETL_Price!BN25-1),ETL_Price!BN24/ETL_Price!BN25-1,"")</f>
        <v>1.0889402603723175E-2</v>
      </c>
      <c r="BI24">
        <f ca="1">IF(ISNUMBER(ETL_Price!BO24/ETL_Price!BO25-1),ETL_Price!BO24/ETL_Price!BO25-1,"")</f>
        <v>-3.5541195476574972E-3</v>
      </c>
      <c r="BJ24">
        <f ca="1">IF(ISNUMBER(ETL_Price!BP24/ETL_Price!BP25-1),ETL_Price!BP24/ETL_Price!BP25-1,"")</f>
        <v>-4.5737717845606429E-4</v>
      </c>
      <c r="BK24">
        <f ca="1">IF(ISNUMBER(ETL_Price!BQ24/ETL_Price!BQ25-1),ETL_Price!BQ24/ETL_Price!BQ25-1,"")</f>
        <v>-1.2591060347153515E-3</v>
      </c>
      <c r="BL24">
        <f ca="1">IF(ISNUMBER(ETL_Price!BR24/ETL_Price!BR25-1),ETL_Price!BR24/ETL_Price!BR25-1,"")</f>
        <v>-4.2960201021318145E-3</v>
      </c>
      <c r="BM24">
        <f ca="1">IF(ISNUMBER(ETL_Price!BS24/ETL_Price!BS25-1),ETL_Price!BS24/ETL_Price!BS25-1,"")</f>
        <v>-5.5730208631037392E-3</v>
      </c>
      <c r="BN24">
        <f ca="1">IF(ISNUMBER(ETL_Price!BT24/ETL_Price!BT25-1),ETL_Price!BT24/ETL_Price!BT25-1,"")</f>
        <v>4.1926767912048302E-3</v>
      </c>
      <c r="BO24">
        <f ca="1">IF(ISNUMBER(ETL_Price!BU24/ETL_Price!BU25-1),ETL_Price!BU24/ETL_Price!BU25-1,"")</f>
        <v>3.5277017421011525E-3</v>
      </c>
      <c r="BP24">
        <f ca="1">IF(ISNUMBER(ETL_Price!BV24/ETL_Price!BV25-1),ETL_Price!BV24/ETL_Price!BV25-1,"")</f>
        <v>-5.6100742610133425E-3</v>
      </c>
      <c r="BQ24">
        <f ca="1">IF(ISNUMBER(ETL_Price!BW24/ETL_Price!BW25-1),ETL_Price!BW24/ETL_Price!BW25-1,"")</f>
        <v>3.9652045615221621E-3</v>
      </c>
    </row>
    <row r="25" spans="1:69">
      <c r="A25" s="8">
        <f>MATCH($B25,ETL_Price!$B$5:$B$187,0)</f>
        <v>21</v>
      </c>
      <c r="B25" s="1">
        <f>IF(ISNUMBER(Equities!$C26),Equities!B26,"")</f>
        <v>43151</v>
      </c>
      <c r="C25" s="67">
        <f ca="1">IF(ISNUMBER(OFFSET(ETL_Price!$B$4,ETL_Rtn!$A25,ETL_Rtn!$C$1)/OFFSET(ETL_Price!$B$4,ETL_Rtn!$A26,ETL_Rtn!$C$1)-1),OFFSET(ETL_Price!$B$4,ETL_Rtn!$A25,ETL_Rtn!$C$1)/OFFSET(ETL_Price!$B$4,ETL_Rtn!$A26,ETL_Rtn!$C$1)-1,"")</f>
        <v>8.2054493498038283E-3</v>
      </c>
      <c r="E25">
        <f ca="1">IF(ISNUMBER(ETL_Price!K25/ETL_Price!K26-1),ETL_Price!K25/ETL_Price!K26-1,"")</f>
        <v>-5.841403693699454E-3</v>
      </c>
      <c r="F25">
        <f ca="1">IF(ISNUMBER(ETL_Price!L25/ETL_Price!L26-1),ETL_Price!L25/ETL_Price!L26-1,"")</f>
        <v>8.0081225662378408E-3</v>
      </c>
      <c r="G25">
        <f ca="1">IF(ISNUMBER(ETL_Price!M25/ETL_Price!M26-1),ETL_Price!M25/ETL_Price!M26-1,"")</f>
        <v>1.1926025244387128E-2</v>
      </c>
      <c r="H25">
        <f ca="1">IF(ISNUMBER(ETL_Price!N25/ETL_Price!N26-1),ETL_Price!N25/ETL_Price!N26-1,"")</f>
        <v>-1.0118193831743949E-2</v>
      </c>
      <c r="I25">
        <f ca="1">IF(ISNUMBER(ETL_Price!O25/ETL_Price!O26-1),ETL_Price!O25/ETL_Price!O26-1,"")</f>
        <v>-7.7710640669275133E-3</v>
      </c>
      <c r="J25">
        <f ca="1">IF(ISNUMBER(ETL_Price!P25/ETL_Price!P26-1),ETL_Price!P25/ETL_Price!P26-1,"")</f>
        <v>-1.1059781373075284E-2</v>
      </c>
      <c r="K25">
        <f ca="1">IF(ISNUMBER(ETL_Price!Q25/ETL_Price!Q26-1),ETL_Price!Q25/ETL_Price!Q26-1,"")</f>
        <v>-6.915421389699361E-4</v>
      </c>
      <c r="L25">
        <f ca="1">IF(ISNUMBER(ETL_Price!R25/ETL_Price!R26-1),ETL_Price!R25/ETL_Price!R26-1,"")</f>
        <v>-1.9747591303223011E-3</v>
      </c>
      <c r="M25">
        <f ca="1">IF(ISNUMBER(ETL_Price!S25/ETL_Price!S26-1),ETL_Price!S25/ETL_Price!S26-1,"")</f>
        <v>-2.8345446994817447E-3</v>
      </c>
      <c r="N25">
        <f ca="1">IF(ISNUMBER(ETL_Price!T25/ETL_Price!T26-1),ETL_Price!T25/ETL_Price!T26-1,"")</f>
        <v>-3.4022043448985739E-3</v>
      </c>
      <c r="O25">
        <f ca="1">IF(ISNUMBER(ETL_Price!U25/ETL_Price!U26-1),ETL_Price!U25/ETL_Price!U26-1,"")</f>
        <v>-5.6668918411768576E-3</v>
      </c>
      <c r="P25">
        <f ca="1">IF(ISNUMBER(ETL_Price!V25/ETL_Price!V26-1),ETL_Price!V25/ETL_Price!V26-1,"")</f>
        <v>-4.0913604766633638E-3</v>
      </c>
      <c r="Q25">
        <f ca="1">IF(ISNUMBER(ETL_Price!W25/ETL_Price!W26-1),ETL_Price!W25/ETL_Price!W26-1,"")</f>
        <v>-1.4190691387153453E-2</v>
      </c>
      <c r="R25">
        <f ca="1">IF(ISNUMBER(ETL_Price!X25/ETL_Price!X26-1),ETL_Price!X25/ETL_Price!X26-1,"")</f>
        <v>-7.6791779496598878E-3</v>
      </c>
      <c r="S25">
        <f ca="1">IF(ISNUMBER(ETL_Price!Y25/ETL_Price!Y26-1),ETL_Price!Y25/ETL_Price!Y26-1,"")</f>
        <v>-3.3406380320438744E-3</v>
      </c>
      <c r="T25">
        <f ca="1">IF(ISNUMBER(ETL_Price!Z25/ETL_Price!Z26-1),ETL_Price!Z25/ETL_Price!Z26-1,"")</f>
        <v>2.0867695285200494E-3</v>
      </c>
      <c r="U25">
        <f ca="1">IF(ISNUMBER(ETL_Price!AA25/ETL_Price!AA26-1),ETL_Price!AA25/ETL_Price!AA26-1,"")</f>
        <v>-8.5768280273296194E-3</v>
      </c>
      <c r="V25">
        <f ca="1">IF(ISNUMBER(ETL_Price!AB25/ETL_Price!AB26-1),ETL_Price!AB25/ETL_Price!AB26-1,"")</f>
        <v>-7.4989699217140604E-3</v>
      </c>
      <c r="W25">
        <f ca="1">IF(ISNUMBER(ETL_Price!AC25/ETL_Price!AC26-1),ETL_Price!AC25/ETL_Price!AC26-1,"")</f>
        <v>-2.7293904299942051E-3</v>
      </c>
      <c r="X25">
        <f ca="1">IF(ISNUMBER(ETL_Price!AD25/ETL_Price!AD26-1),ETL_Price!AD25/ETL_Price!AD26-1,"")</f>
        <v>-3.4045158079307747E-3</v>
      </c>
      <c r="Y25">
        <f ca="1">IF(ISNUMBER(ETL_Price!AE25/ETL_Price!AE26-1),ETL_Price!AE25/ETL_Price!AE26-1,"")</f>
        <v>-1.7653109557925761E-3</v>
      </c>
      <c r="Z25">
        <f ca="1">IF(ISNUMBER(ETL_Price!AF25/ETL_Price!AF26-1),ETL_Price!AF25/ETL_Price!AF26-1,"")</f>
        <v>-7.8883252785877378E-4</v>
      </c>
      <c r="AA25">
        <f ca="1">IF(ISNUMBER(ETL_Price!AG25/ETL_Price!AG26-1),ETL_Price!AG25/ETL_Price!AG26-1,"")</f>
        <v>-9.3907189943565061E-4</v>
      </c>
      <c r="AB25">
        <f ca="1">IF(ISNUMBER(ETL_Price!AH25/ETL_Price!AH26-1),ETL_Price!AH25/ETL_Price!AH26-1,"")</f>
        <v>-1.1699172221713017E-3</v>
      </c>
      <c r="AC25">
        <f ca="1">IF(ISNUMBER(ETL_Price!AI25/ETL_Price!AI26-1),ETL_Price!AI25/ETL_Price!AI26-1,"")</f>
        <v>1.1724570411741908E-4</v>
      </c>
      <c r="AD25">
        <f ca="1">IF(ISNUMBER(ETL_Price!AJ25/ETL_Price!AJ26-1),ETL_Price!AJ25/ETL_Price!AJ26-1,"")</f>
        <v>-5.2413732199219076E-4</v>
      </c>
      <c r="AE25">
        <f ca="1">IF(ISNUMBER(ETL_Price!AK25/ETL_Price!AK26-1),ETL_Price!AK25/ETL_Price!AK26-1,"")</f>
        <v>4.0660092969768691E-4</v>
      </c>
      <c r="AF25">
        <f ca="1">IF(ISNUMBER(ETL_Price!AL25/ETL_Price!AL26-1),ETL_Price!AL25/ETL_Price!AL26-1,"")</f>
        <v>1.9571490720027285E-4</v>
      </c>
      <c r="AG25">
        <f ca="1">IF(ISNUMBER(ETL_Price!AM25/ETL_Price!AM26-1),ETL_Price!AM25/ETL_Price!AM26-1,"")</f>
        <v>1.1409872166006085E-3</v>
      </c>
      <c r="AH25">
        <f ca="1">IF(ISNUMBER(ETL_Price!AN25/ETL_Price!AN26-1),ETL_Price!AN25/ETL_Price!AN26-1,"")</f>
        <v>1.132736175492477E-3</v>
      </c>
      <c r="AI25">
        <f ca="1">IF(ISNUMBER(ETL_Price!AO25/ETL_Price!AO26-1),ETL_Price!AO25/ETL_Price!AO26-1,"")</f>
        <v>-2.0421566562167648E-4</v>
      </c>
      <c r="AJ25">
        <f ca="1">IF(ISNUMBER(ETL_Price!AP25/ETL_Price!AP26-1),ETL_Price!AP25/ETL_Price!AP26-1,"")</f>
        <v>1.6676499792001032E-4</v>
      </c>
      <c r="AK25">
        <f ca="1">IF(ISNUMBER(ETL_Price!AQ25/ETL_Price!AQ26-1),ETL_Price!AQ25/ETL_Price!AQ26-1,"")</f>
        <v>6.6152326067081546E-4</v>
      </c>
      <c r="AL25">
        <f ca="1">IF(ISNUMBER(ETL_Price!AR25/ETL_Price!AR26-1),ETL_Price!AR25/ETL_Price!AR26-1,"")</f>
        <v>2.3723375019417681E-3</v>
      </c>
      <c r="AM25">
        <f ca="1">IF(ISNUMBER(ETL_Price!AS25/ETL_Price!AS26-1),ETL_Price!AS25/ETL_Price!AS26-1,"")</f>
        <v>5.1132213294373674E-3</v>
      </c>
      <c r="AN25">
        <f ca="1">IF(ISNUMBER(ETL_Price!AT25/ETL_Price!AT26-1),ETL_Price!AT25/ETL_Price!AT26-1,"")</f>
        <v>0</v>
      </c>
      <c r="AO25">
        <f ca="1">IF(ISNUMBER(ETL_Price!AU25/ETL_Price!AU26-1),ETL_Price!AU25/ETL_Price!AU26-1,"")</f>
        <v>2.6830577101322195E-3</v>
      </c>
      <c r="AP25">
        <f ca="1">IF(ISNUMBER(ETL_Price!AV25/ETL_Price!AV26-1),ETL_Price!AV25/ETL_Price!AV26-1,"")</f>
        <v>4.9068648468391096E-3</v>
      </c>
      <c r="AQ25">
        <f ca="1">IF(ISNUMBER(ETL_Price!AW25/ETL_Price!AW26-1),ETL_Price!AW25/ETL_Price!AW26-1,"")</f>
        <v>-9.7775912715064583E-3</v>
      </c>
      <c r="AR25">
        <f ca="1">IF(ISNUMBER(ETL_Price!AX25/ETL_Price!AX26-1),ETL_Price!AX25/ETL_Price!AX26-1,"")</f>
        <v>-8.2023239917976554E-3</v>
      </c>
      <c r="AS25">
        <f ca="1">IF(ISNUMBER(ETL_Price!AY25/ETL_Price!AY26-1),ETL_Price!AY25/ETL_Price!AY26-1,"")</f>
        <v>3.5122507741620179E-2</v>
      </c>
      <c r="AT25">
        <f ca="1">IF(ISNUMBER(ETL_Price!AZ25/ETL_Price!AZ26-1),ETL_Price!AZ25/ETL_Price!AZ26-1,"")</f>
        <v>-0.18617021276595735</v>
      </c>
      <c r="AU25">
        <f ca="1">IF(ISNUMBER(ETL_Price!BA25/ETL_Price!BA26-1),ETL_Price!BA25/ETL_Price!BA26-1,"")</f>
        <v>1.2325421514222779E-2</v>
      </c>
      <c r="AV25">
        <f ca="1">IF(ISNUMBER(ETL_Price!BB25/ETL_Price!BB26-1),ETL_Price!BB25/ETL_Price!BB26-1,"")</f>
        <v>4.5898518717022219E-2</v>
      </c>
      <c r="AW25">
        <f ca="1">IF(ISNUMBER(ETL_Price!BC25/ETL_Price!BC26-1),ETL_Price!BC25/ETL_Price!BC26-1,"")</f>
        <v>6.0682729360476584E-2</v>
      </c>
      <c r="AX25">
        <f ca="1">IF(ISNUMBER(ETL_Price!BD25/ETL_Price!BD26-1),ETL_Price!BD25/ETL_Price!BD26-1,"")</f>
        <v>2.7288600180234379E-2</v>
      </c>
      <c r="AY25">
        <f ca="1">IF(ISNUMBER(ETL_Price!BE25/ETL_Price!BE26-1),ETL_Price!BE25/ETL_Price!BE26-1,"")</f>
        <v>4.0804410746607456E-2</v>
      </c>
      <c r="AZ25">
        <f ca="1">IF(ISNUMBER(ETL_Price!BF25/ETL_Price!BF26-1),ETL_Price!BF25/ETL_Price!BF26-1,"")</f>
        <v>-8.8291225210540558E-3</v>
      </c>
      <c r="BA25">
        <f ca="1">IF(ISNUMBER(ETL_Price!BG25/ETL_Price!BG26-1),ETL_Price!BG25/ETL_Price!BG26-1,"")</f>
        <v>-1.0969133968139144E-2</v>
      </c>
      <c r="BB25">
        <f ca="1">IF(ISNUMBER(ETL_Price!BH25/ETL_Price!BH26-1),ETL_Price!BH25/ETL_Price!BH26-1,"")</f>
        <v>-6.6615510215523033E-3</v>
      </c>
      <c r="BC25">
        <f ca="1">IF(ISNUMBER(ETL_Price!BI25/ETL_Price!BI26-1),ETL_Price!BI25/ETL_Price!BI26-1,"")</f>
        <v>5.8581706063720373E-2</v>
      </c>
      <c r="BD25">
        <f ca="1">IF(ISNUMBER(ETL_Price!BJ25/ETL_Price!BJ26-1),ETL_Price!BJ25/ETL_Price!BJ26-1,"")</f>
        <v>4.0242319342276067E-2</v>
      </c>
      <c r="BE25">
        <f ca="1">IF(ISNUMBER(ETL_Price!BK25/ETL_Price!BK26-1),ETL_Price!BK25/ETL_Price!BK26-1,"")</f>
        <v>-8.1490104772992122E-3</v>
      </c>
      <c r="BF25">
        <f ca="1">IF(ISNUMBER(ETL_Price!BL25/ETL_Price!BL26-1),ETL_Price!BL25/ETL_Price!BL26-1,"")</f>
        <v>-1.9766034691407808E-2</v>
      </c>
      <c r="BG25">
        <f ca="1">IF(ISNUMBER(ETL_Price!BM25/ETL_Price!BM26-1),ETL_Price!BM25/ETL_Price!BM26-1,"")</f>
        <v>-1.80313331362697E-2</v>
      </c>
      <c r="BH25">
        <f ca="1">IF(ISNUMBER(ETL_Price!BN25/ETL_Price!BN26-1),ETL_Price!BN25/ETL_Price!BN26-1,"")</f>
        <v>-1.6395404499760735E-2</v>
      </c>
      <c r="BI25">
        <f ca="1">IF(ISNUMBER(ETL_Price!BO25/ETL_Price!BO26-1),ETL_Price!BO25/ETL_Price!BO26-1,"")</f>
        <v>3.5667963683527759E-3</v>
      </c>
      <c r="BJ25">
        <f ca="1">IF(ISNUMBER(ETL_Price!BP25/ETL_Price!BP26-1),ETL_Price!BP25/ETL_Price!BP26-1,"")</f>
        <v>5.5666571510135654E-3</v>
      </c>
      <c r="BK25">
        <f ca="1">IF(ISNUMBER(ETL_Price!BQ25/ETL_Price!BQ26-1),ETL_Price!BQ25/ETL_Price!BQ26-1,"")</f>
        <v>-4.7440028643036536E-3</v>
      </c>
      <c r="BL25">
        <f ca="1">IF(ISNUMBER(ETL_Price!BR25/ETL_Price!BR26-1),ETL_Price!BR25/ETL_Price!BR26-1,"")</f>
        <v>-5.6419763036994475E-3</v>
      </c>
      <c r="BM25">
        <f ca="1">IF(ISNUMBER(ETL_Price!BS25/ETL_Price!BS26-1),ETL_Price!BS25/ETL_Price!BS26-1,"")</f>
        <v>-2.8571428571422253E-4</v>
      </c>
      <c r="BN25">
        <f ca="1">IF(ISNUMBER(ETL_Price!BT25/ETL_Price!BT26-1),ETL_Price!BT25/ETL_Price!BT26-1,"")</f>
        <v>6.9424899146259822E-3</v>
      </c>
      <c r="BO25">
        <f ca="1">IF(ISNUMBER(ETL_Price!BU25/ETL_Price!BU26-1),ETL_Price!BU25/ETL_Price!BU26-1,"")</f>
        <v>1.7163960995827399E-3</v>
      </c>
      <c r="BP25">
        <f ca="1">IF(ISNUMBER(ETL_Price!BV25/ETL_Price!BV26-1),ETL_Price!BV25/ETL_Price!BV26-1,"")</f>
        <v>5.0299052287021695E-3</v>
      </c>
      <c r="BQ25">
        <f ca="1">IF(ISNUMBER(ETL_Price!BW25/ETL_Price!BW26-1),ETL_Price!BW25/ETL_Price!BW26-1,"")</f>
        <v>6.1545122780972683E-3</v>
      </c>
    </row>
    <row r="26" spans="1:69">
      <c r="A26" s="8">
        <f>MATCH($B26,ETL_Price!$B$5:$B$187,0)</f>
        <v>22</v>
      </c>
      <c r="B26" s="1">
        <f>IF(ISNUMBER(Equities!$C27),Equities!B27,"")</f>
        <v>43150</v>
      </c>
      <c r="C26" s="67">
        <f ca="1">IF(ISNUMBER(OFFSET(ETL_Price!$B$4,ETL_Rtn!$A26,ETL_Rtn!$C$1)/OFFSET(ETL_Price!$B$4,ETL_Rtn!$A27,ETL_Rtn!$C$1)-1),OFFSET(ETL_Price!$B$4,ETL_Rtn!$A26,ETL_Rtn!$C$1)/OFFSET(ETL_Price!$B$4,ETL_Rtn!$A27,ETL_Rtn!$C$1)-1,"")</f>
        <v>2.5213894099374023E-4</v>
      </c>
      <c r="E26">
        <f ca="1">IF(ISNUMBER(ETL_Price!K26/ETL_Price!K27-1),ETL_Price!K26/ETL_Price!K27-1,"")</f>
        <v>0</v>
      </c>
      <c r="F26">
        <f ca="1">IF(ISNUMBER(ETL_Price!L26/ETL_Price!L27-1),ETL_Price!L26/ETL_Price!L27-1,"")</f>
        <v>-5.5474495155831693E-3</v>
      </c>
      <c r="G26">
        <f ca="1">IF(ISNUMBER(ETL_Price!M26/ETL_Price!M27-1),ETL_Price!M26/ETL_Price!M27-1,"")</f>
        <v>3.1722133372329431E-3</v>
      </c>
      <c r="H26">
        <f ca="1">IF(ISNUMBER(ETL_Price!N26/ETL_Price!N27-1),ETL_Price!N26/ETL_Price!N27-1,"")</f>
        <v>1.974931227771326E-2</v>
      </c>
      <c r="I26">
        <f ca="1">IF(ISNUMBER(ETL_Price!O26/ETL_Price!O27-1),ETL_Price!O26/ETL_Price!O27-1,"")</f>
        <v>0</v>
      </c>
      <c r="J26">
        <f ca="1">IF(ISNUMBER(ETL_Price!P26/ETL_Price!P27-1),ETL_Price!P26/ETL_Price!P27-1,"")</f>
        <v>0</v>
      </c>
      <c r="K26">
        <f ca="1">IF(ISNUMBER(ETL_Price!Q26/ETL_Price!Q27-1),ETL_Price!Q26/ETL_Price!Q27-1,"")</f>
        <v>2.2770235435642938E-4</v>
      </c>
      <c r="L26">
        <f ca="1">IF(ISNUMBER(ETL_Price!R26/ETL_Price!R27-1),ETL_Price!R26/ETL_Price!R27-1,"")</f>
        <v>-1.4241837353521358E-3</v>
      </c>
      <c r="M26">
        <f ca="1">IF(ISNUMBER(ETL_Price!S26/ETL_Price!S27-1),ETL_Price!S26/ETL_Price!S27-1,"")</f>
        <v>-1.7683394909300265E-3</v>
      </c>
      <c r="N26">
        <f ca="1">IF(ISNUMBER(ETL_Price!T26/ETL_Price!T27-1),ETL_Price!T26/ETL_Price!T27-1,"")</f>
        <v>-3.0737704918032405E-3</v>
      </c>
      <c r="O26">
        <f ca="1">IF(ISNUMBER(ETL_Price!U26/ETL_Price!U27-1),ETL_Price!U26/ETL_Price!U27-1,"")</f>
        <v>8.6391466025603769E-4</v>
      </c>
      <c r="P26">
        <f ca="1">IF(ISNUMBER(ETL_Price!V26/ETL_Price!V27-1),ETL_Price!V26/ETL_Price!V27-1,"")</f>
        <v>-4.367505757166823E-4</v>
      </c>
      <c r="Q26">
        <f ca="1">IF(ISNUMBER(ETL_Price!W26/ETL_Price!W27-1),ETL_Price!W26/ETL_Price!W27-1,"")</f>
        <v>-4.3599765344599639E-3</v>
      </c>
      <c r="R26">
        <f ca="1">IF(ISNUMBER(ETL_Price!X26/ETL_Price!X27-1),ETL_Price!X26/ETL_Price!X27-1,"")</f>
        <v>-2.8311445643268707E-3</v>
      </c>
      <c r="S26">
        <f ca="1">IF(ISNUMBER(ETL_Price!Y26/ETL_Price!Y27-1),ETL_Price!Y26/ETL_Price!Y27-1,"")</f>
        <v>-4.0967004746350622E-4</v>
      </c>
      <c r="T26">
        <f ca="1">IF(ISNUMBER(ETL_Price!Z26/ETL_Price!Z27-1),ETL_Price!Z26/ETL_Price!Z27-1,"")</f>
        <v>1.7507499834379381E-4</v>
      </c>
      <c r="U26">
        <f ca="1">IF(ISNUMBER(ETL_Price!AA26/ETL_Price!AA27-1),ETL_Price!AA26/ETL_Price!AA27-1,"")</f>
        <v>8.7298123090362445E-4</v>
      </c>
      <c r="V26">
        <f ca="1">IF(ISNUMBER(ETL_Price!AB26/ETL_Price!AB27-1),ETL_Price!AB26/ETL_Price!AB27-1,"")</f>
        <v>-1.1523582187834558E-3</v>
      </c>
      <c r="W26">
        <f ca="1">IF(ISNUMBER(ETL_Price!AC26/ETL_Price!AC27-1),ETL_Price!AC26/ETL_Price!AC27-1,"")</f>
        <v>-2.6087146550617391E-3</v>
      </c>
      <c r="X26">
        <f ca="1">IF(ISNUMBER(ETL_Price!AD26/ETL_Price!AD27-1),ETL_Price!AD26/ETL_Price!AD27-1,"")</f>
        <v>-3.5208779610839125E-3</v>
      </c>
      <c r="Y26">
        <f ca="1">IF(ISNUMBER(ETL_Price!AE26/ETL_Price!AE27-1),ETL_Price!AE26/ETL_Price!AE27-1,"")</f>
        <v>-1.6418490466507674E-3</v>
      </c>
      <c r="Z26">
        <f ca="1">IF(ISNUMBER(ETL_Price!AF26/ETL_Price!AF27-1),ETL_Price!AF26/ETL_Price!AF27-1,"")</f>
        <v>0</v>
      </c>
      <c r="AA26">
        <f ca="1">IF(ISNUMBER(ETL_Price!AG26/ETL_Price!AG27-1),ETL_Price!AG26/ETL_Price!AG27-1,"")</f>
        <v>0</v>
      </c>
      <c r="AB26">
        <f ca="1">IF(ISNUMBER(ETL_Price!AH26/ETL_Price!AH27-1),ETL_Price!AH26/ETL_Price!AH27-1,"")</f>
        <v>0</v>
      </c>
      <c r="AC26">
        <f ca="1">IF(ISNUMBER(ETL_Price!AI26/ETL_Price!AI27-1),ETL_Price!AI26/ETL_Price!AI27-1,"")</f>
        <v>8.0059112322783399E-4</v>
      </c>
      <c r="AD26">
        <f ca="1">IF(ISNUMBER(ETL_Price!AJ26/ETL_Price!AJ27-1),ETL_Price!AJ26/ETL_Price!AJ27-1,"")</f>
        <v>-5.5805011532839011E-4</v>
      </c>
      <c r="AE26">
        <f ca="1">IF(ISNUMBER(ETL_Price!AK26/ETL_Price!AK27-1),ETL_Price!AK26/ETL_Price!AK27-1,"")</f>
        <v>0</v>
      </c>
      <c r="AF26">
        <f ca="1">IF(ISNUMBER(ETL_Price!AL26/ETL_Price!AL27-1),ETL_Price!AL26/ETL_Price!AL27-1,"")</f>
        <v>0</v>
      </c>
      <c r="AG26">
        <f ca="1">IF(ISNUMBER(ETL_Price!AM26/ETL_Price!AM27-1),ETL_Price!AM26/ETL_Price!AM27-1,"")</f>
        <v>0</v>
      </c>
      <c r="AH26">
        <f ca="1">IF(ISNUMBER(ETL_Price!AN26/ETL_Price!AN27-1),ETL_Price!AN26/ETL_Price!AN27-1,"")</f>
        <v>0</v>
      </c>
      <c r="AI26">
        <f ca="1">IF(ISNUMBER(ETL_Price!AO26/ETL_Price!AO27-1),ETL_Price!AO26/ETL_Price!AO27-1,"")</f>
        <v>0</v>
      </c>
      <c r="AJ26">
        <f ca="1">IF(ISNUMBER(ETL_Price!AP26/ETL_Price!AP27-1),ETL_Price!AP26/ETL_Price!AP27-1,"")</f>
        <v>0</v>
      </c>
      <c r="AK26">
        <f ca="1">IF(ISNUMBER(ETL_Price!AQ26/ETL_Price!AQ27-1),ETL_Price!AQ26/ETL_Price!AQ27-1,"")</f>
        <v>0</v>
      </c>
      <c r="AL26">
        <f ca="1">IF(ISNUMBER(ETL_Price!AR26/ETL_Price!AR27-1),ETL_Price!AR26/ETL_Price!AR27-1,"")</f>
        <v>0</v>
      </c>
      <c r="AM26">
        <f ca="1">IF(ISNUMBER(ETL_Price!AS26/ETL_Price!AS27-1),ETL_Price!AS26/ETL_Price!AS27-1,"")</f>
        <v>0</v>
      </c>
      <c r="AN26">
        <f ca="1">IF(ISNUMBER(ETL_Price!AT26/ETL_Price!AT27-1),ETL_Price!AT26/ETL_Price!AT27-1,"")</f>
        <v>4.107648725212476E-2</v>
      </c>
      <c r="AO26">
        <f ca="1">IF(ISNUMBER(ETL_Price!AU26/ETL_Price!AU27-1),ETL_Price!AU26/ETL_Price!AU27-1,"")</f>
        <v>0</v>
      </c>
      <c r="AP26">
        <f ca="1">IF(ISNUMBER(ETL_Price!AV26/ETL_Price!AV27-1),ETL_Price!AV26/ETL_Price!AV27-1,"")</f>
        <v>0</v>
      </c>
      <c r="AQ26">
        <f ca="1">IF(ISNUMBER(ETL_Price!AW26/ETL_Price!AW27-1),ETL_Price!AW26/ETL_Price!AW27-1,"")</f>
        <v>-1.8011980061155564E-3</v>
      </c>
      <c r="AR26">
        <f ca="1">IF(ISNUMBER(ETL_Price!AX26/ETL_Price!AX27-1),ETL_Price!AX26/ETL_Price!AX27-1,"")</f>
        <v>3.429355281207247E-3</v>
      </c>
      <c r="AS26">
        <f ca="1">IF(ISNUMBER(ETL_Price!AY26/ETL_Price!AY27-1),ETL_Price!AY26/ETL_Price!AY27-1,"")</f>
        <v>4.428838306270233E-2</v>
      </c>
      <c r="AT26">
        <f ca="1">IF(ISNUMBER(ETL_Price!AZ26/ETL_Price!AZ27-1),ETL_Price!AZ26/ETL_Price!AZ27-1,"")</f>
        <v>0</v>
      </c>
      <c r="AU26">
        <f ca="1">IF(ISNUMBER(ETL_Price!BA26/ETL_Price!BA27-1),ETL_Price!BA26/ETL_Price!BA27-1,"")</f>
        <v>5.0965480907987359E-3</v>
      </c>
      <c r="AV26">
        <f ca="1">IF(ISNUMBER(ETL_Price!BB26/ETL_Price!BB27-1),ETL_Price!BB26/ETL_Price!BB27-1,"")</f>
        <v>-1.8171084915232782E-3</v>
      </c>
      <c r="AW26">
        <f ca="1">IF(ISNUMBER(ETL_Price!BC26/ETL_Price!BC27-1),ETL_Price!BC26/ETL_Price!BC27-1,"")</f>
        <v>0</v>
      </c>
      <c r="AX26">
        <f ca="1">IF(ISNUMBER(ETL_Price!BD26/ETL_Price!BD27-1),ETL_Price!BD26/ETL_Price!BD27-1,"")</f>
        <v>0</v>
      </c>
      <c r="AY26">
        <f ca="1">IF(ISNUMBER(ETL_Price!BE26/ETL_Price!BE27-1),ETL_Price!BE26/ETL_Price!BE27-1,"")</f>
        <v>0</v>
      </c>
      <c r="AZ26">
        <f ca="1">IF(ISNUMBER(ETL_Price!BF26/ETL_Price!BF27-1),ETL_Price!BF26/ETL_Price!BF27-1,"")</f>
        <v>0</v>
      </c>
      <c r="BA26">
        <f ca="1">IF(ISNUMBER(ETL_Price!BG26/ETL_Price!BG27-1),ETL_Price!BG26/ETL_Price!BG27-1,"")</f>
        <v>0</v>
      </c>
      <c r="BB26">
        <f ca="1">IF(ISNUMBER(ETL_Price!BH26/ETL_Price!BH27-1),ETL_Price!BH26/ETL_Price!BH27-1,"")</f>
        <v>0</v>
      </c>
      <c r="BC26">
        <f ca="1">IF(ISNUMBER(ETL_Price!BI26/ETL_Price!BI27-1),ETL_Price!BI26/ETL_Price!BI27-1,"")</f>
        <v>0</v>
      </c>
      <c r="BD26">
        <f ca="1">IF(ISNUMBER(ETL_Price!BJ26/ETL_Price!BJ27-1),ETL_Price!BJ26/ETL_Price!BJ27-1,"")</f>
        <v>0</v>
      </c>
      <c r="BE26">
        <f ca="1">IF(ISNUMBER(ETL_Price!BK26/ETL_Price!BK27-1),ETL_Price!BK26/ETL_Price!BK27-1,"")</f>
        <v>-1.7162471395881007E-2</v>
      </c>
      <c r="BF26">
        <f ca="1">IF(ISNUMBER(ETL_Price!BL26/ETL_Price!BL27-1),ETL_Price!BL26/ETL_Price!BL27-1,"")</f>
        <v>4.0502227622518649E-3</v>
      </c>
      <c r="BG26">
        <f ca="1">IF(ISNUMBER(ETL_Price!BM26/ETL_Price!BM27-1),ETL_Price!BM26/ETL_Price!BM27-1,"")</f>
        <v>0</v>
      </c>
      <c r="BH26">
        <f ca="1">IF(ISNUMBER(ETL_Price!BN26/ETL_Price!BN27-1),ETL_Price!BN26/ETL_Price!BN27-1,"")</f>
        <v>0</v>
      </c>
      <c r="BI26">
        <f ca="1">IF(ISNUMBER(ETL_Price!BO26/ETL_Price!BO27-1),ETL_Price!BO26/ETL_Price!BO27-1,"")</f>
        <v>0</v>
      </c>
      <c r="BJ26">
        <f ca="1">IF(ISNUMBER(ETL_Price!BP26/ETL_Price!BP27-1),ETL_Price!BP26/ETL_Price!BP27-1,"")</f>
        <v>1.0637115595280022E-3</v>
      </c>
      <c r="BK26">
        <f ca="1">IF(ISNUMBER(ETL_Price!BQ26/ETL_Price!BQ27-1),ETL_Price!BQ26/ETL_Price!BQ27-1,"")</f>
        <v>-8.9429440171695518E-4</v>
      </c>
      <c r="BL26">
        <f ca="1">IF(ISNUMBER(ETL_Price!BR26/ETL_Price!BR27-1),ETL_Price!BR26/ETL_Price!BR27-1,"")</f>
        <v>8.0606158310514431E-5</v>
      </c>
      <c r="BM26">
        <f ca="1">IF(ISNUMBER(ETL_Price!BS26/ETL_Price!BS27-1),ETL_Price!BS26/ETL_Price!BS27-1,"")</f>
        <v>-1.8537002709255734E-3</v>
      </c>
      <c r="BN26">
        <f ca="1">IF(ISNUMBER(ETL_Price!BT26/ETL_Price!BT27-1),ETL_Price!BT26/ETL_Price!BT27-1,"")</f>
        <v>3.5778175313059268E-3</v>
      </c>
      <c r="BO26">
        <f ca="1">IF(ISNUMBER(ETL_Price!BU26/ETL_Price!BU27-1),ETL_Price!BU26/ETL_Price!BU27-1,"")</f>
        <v>9.6806965846285564E-4</v>
      </c>
      <c r="BP26">
        <f ca="1">IF(ISNUMBER(ETL_Price!BV26/ETL_Price!BV27-1),ETL_Price!BV26/ETL_Price!BV27-1,"")</f>
        <v>6.3987581924800363E-3</v>
      </c>
      <c r="BQ26">
        <f ca="1">IF(ISNUMBER(ETL_Price!BW26/ETL_Price!BW27-1),ETL_Price!BW26/ETL_Price!BW27-1,"")</f>
        <v>9.2867756315007099E-4</v>
      </c>
    </row>
    <row r="27" spans="1:69">
      <c r="A27" s="8">
        <f>MATCH($B27,ETL_Price!$B$5:$B$187,0)</f>
        <v>23</v>
      </c>
      <c r="B27" s="1">
        <f>IF(ISNUMBER(Equities!$C28),Equities!B28,"")</f>
        <v>43147</v>
      </c>
      <c r="C27" s="67">
        <f ca="1">IF(ISNUMBER(OFFSET(ETL_Price!$B$4,ETL_Rtn!$A27,ETL_Rtn!$C$1)/OFFSET(ETL_Price!$B$4,ETL_Rtn!$A28,ETL_Rtn!$C$1)-1),OFFSET(ETL_Price!$B$4,ETL_Rtn!$A27,ETL_Rtn!$C$1)/OFFSET(ETL_Price!$B$4,ETL_Rtn!$A28,ETL_Rtn!$C$1)-1,"")</f>
        <v>-1.9302742727336231E-3</v>
      </c>
      <c r="E27">
        <f ca="1">IF(ISNUMBER(ETL_Price!K27/ETL_Price!K28-1),ETL_Price!K27/ETL_Price!K28-1,"")</f>
        <v>3.7346221441114658E-4</v>
      </c>
      <c r="F27">
        <f ca="1">IF(ISNUMBER(ETL_Price!L27/ETL_Price!L28-1),ETL_Price!L27/ETL_Price!L28-1,"")</f>
        <v>1.0965798626988876E-2</v>
      </c>
      <c r="G27">
        <f ca="1">IF(ISNUMBER(ETL_Price!M27/ETL_Price!M28-1),ETL_Price!M27/ETL_Price!M28-1,"")</f>
        <v>2.7763488580454521E-3</v>
      </c>
      <c r="H27">
        <f ca="1">IF(ISNUMBER(ETL_Price!N27/ETL_Price!N28-1),ETL_Price!N27/ETL_Price!N28-1,"")</f>
        <v>1.1892394029717313E-2</v>
      </c>
      <c r="I27">
        <f ca="1">IF(ISNUMBER(ETL_Price!O27/ETL_Price!O28-1),ETL_Price!O27/ETL_Price!O28-1,"")</f>
        <v>0</v>
      </c>
      <c r="J27">
        <f ca="1">IF(ISNUMBER(ETL_Price!P27/ETL_Price!P28-1),ETL_Price!P27/ETL_Price!P28-1,"")</f>
        <v>0</v>
      </c>
      <c r="K27">
        <f ca="1">IF(ISNUMBER(ETL_Price!Q27/ETL_Price!Q28-1),ETL_Price!Q27/ETL_Price!Q28-1,"")</f>
        <v>1.2888978634162385E-5</v>
      </c>
      <c r="L27">
        <f ca="1">IF(ISNUMBER(ETL_Price!R27/ETL_Price!R28-1),ETL_Price!R27/ETL_Price!R28-1,"")</f>
        <v>2.769941815528032E-3</v>
      </c>
      <c r="M27">
        <f ca="1">IF(ISNUMBER(ETL_Price!S27/ETL_Price!S28-1),ETL_Price!S27/ETL_Price!S28-1,"")</f>
        <v>1.9773900251447429E-3</v>
      </c>
      <c r="N27">
        <f ca="1">IF(ISNUMBER(ETL_Price!T27/ETL_Price!T28-1),ETL_Price!T27/ETL_Price!T28-1,"")</f>
        <v>7.424954919916793E-4</v>
      </c>
      <c r="O27">
        <f ca="1">IF(ISNUMBER(ETL_Price!U27/ETL_Price!U28-1),ETL_Price!U27/ETL_Price!U28-1,"")</f>
        <v>4.6415094339622431E-3</v>
      </c>
      <c r="P27">
        <f ca="1">IF(ISNUMBER(ETL_Price!V27/ETL_Price!V28-1),ETL_Price!V27/ETL_Price!V28-1,"")</f>
        <v>8.3449235048682624E-4</v>
      </c>
      <c r="Q27">
        <f ca="1">IF(ISNUMBER(ETL_Price!W27/ETL_Price!W28-1),ETL_Price!W27/ETL_Price!W28-1,"")</f>
        <v>7.4223135088447023E-3</v>
      </c>
      <c r="R27">
        <f ca="1">IF(ISNUMBER(ETL_Price!X27/ETL_Price!X28-1),ETL_Price!X27/ETL_Price!X28-1,"")</f>
        <v>8.7543740484024024E-3</v>
      </c>
      <c r="S27">
        <f ca="1">IF(ISNUMBER(ETL_Price!Y27/ETL_Price!Y28-1),ETL_Price!Y27/ETL_Price!Y28-1,"")</f>
        <v>1.6168322031329119E-3</v>
      </c>
      <c r="T27">
        <f ca="1">IF(ISNUMBER(ETL_Price!Z27/ETL_Price!Z28-1),ETL_Price!Z27/ETL_Price!Z28-1,"")</f>
        <v>-1.0995682937613438E-3</v>
      </c>
      <c r="U27">
        <f ca="1">IF(ISNUMBER(ETL_Price!AA27/ETL_Price!AA28-1),ETL_Price!AA27/ETL_Price!AA28-1,"")</f>
        <v>7.4758135444152884E-3</v>
      </c>
      <c r="V27">
        <f ca="1">IF(ISNUMBER(ETL_Price!AB27/ETL_Price!AB28-1),ETL_Price!AB27/ETL_Price!AB28-1,"")</f>
        <v>1.0227839680691853E-2</v>
      </c>
      <c r="W27">
        <f ca="1">IF(ISNUMBER(ETL_Price!AC27/ETL_Price!AC28-1),ETL_Price!AC27/ETL_Price!AC28-1,"")</f>
        <v>1.330326787975622E-3</v>
      </c>
      <c r="X27">
        <f ca="1">IF(ISNUMBER(ETL_Price!AD27/ETL_Price!AD28-1),ETL_Price!AD27/ETL_Price!AD28-1,"")</f>
        <v>1.5928088889127778E-3</v>
      </c>
      <c r="Y27">
        <f ca="1">IF(ISNUMBER(ETL_Price!AE27/ETL_Price!AE28-1),ETL_Price!AE27/ETL_Price!AE28-1,"")</f>
        <v>1.0193902874369165E-3</v>
      </c>
      <c r="Z27">
        <f ca="1">IF(ISNUMBER(ETL_Price!AF27/ETL_Price!AF28-1),ETL_Price!AF27/ETL_Price!AF28-1,"")</f>
        <v>1.0995821587795884E-3</v>
      </c>
      <c r="AA27">
        <f ca="1">IF(ISNUMBER(ETL_Price!AG27/ETL_Price!AG28-1),ETL_Price!AG27/ETL_Price!AG28-1,"")</f>
        <v>7.5834058331758492E-4</v>
      </c>
      <c r="AB27">
        <f ca="1">IF(ISNUMBER(ETL_Price!AH27/ETL_Price!AH28-1),ETL_Price!AH27/ETL_Price!AH28-1,"")</f>
        <v>1.0898102739387294E-3</v>
      </c>
      <c r="AC27">
        <f ca="1">IF(ISNUMBER(ETL_Price!AI27/ETL_Price!AI28-1),ETL_Price!AI27/ETL_Price!AI28-1,"")</f>
        <v>2.6693494299134812E-4</v>
      </c>
      <c r="AD27">
        <f ca="1">IF(ISNUMBER(ETL_Price!AJ27/ETL_Price!AJ28-1),ETL_Price!AJ27/ETL_Price!AJ28-1,"")</f>
        <v>2.9312870478921393E-3</v>
      </c>
      <c r="AE27">
        <f ca="1">IF(ISNUMBER(ETL_Price!AK27/ETL_Price!AK28-1),ETL_Price!AK27/ETL_Price!AK28-1,"")</f>
        <v>7.5798653793190951E-4</v>
      </c>
      <c r="AF27">
        <f ca="1">IF(ISNUMBER(ETL_Price!AL27/ETL_Price!AL28-1),ETL_Price!AL27/ETL_Price!AL28-1,"")</f>
        <v>8.9534569286553456E-4</v>
      </c>
      <c r="AG27">
        <f ca="1">IF(ISNUMBER(ETL_Price!AM27/ETL_Price!AM28-1),ETL_Price!AM27/ETL_Price!AM28-1,"")</f>
        <v>2.7989685503104766E-4</v>
      </c>
      <c r="AH27">
        <f ca="1">IF(ISNUMBER(ETL_Price!AN27/ETL_Price!AN28-1),ETL_Price!AN27/ETL_Price!AN28-1,"")</f>
        <v>6.4354798110599631E-4</v>
      </c>
      <c r="AI27">
        <f ca="1">IF(ISNUMBER(ETL_Price!AO27/ETL_Price!AO28-1),ETL_Price!AO27/ETL_Price!AO28-1,"")</f>
        <v>3.5750517911448121E-4</v>
      </c>
      <c r="AJ27">
        <f ca="1">IF(ISNUMBER(ETL_Price!AP27/ETL_Price!AP28-1),ETL_Price!AP27/ETL_Price!AP28-1,"")</f>
        <v>6.3546269712211334E-4</v>
      </c>
      <c r="AK27">
        <f ca="1">IF(ISNUMBER(ETL_Price!AQ27/ETL_Price!AQ28-1),ETL_Price!AQ27/ETL_Price!AQ28-1,"")</f>
        <v>1.987101026268645E-3</v>
      </c>
      <c r="AL27">
        <f ca="1">IF(ISNUMBER(ETL_Price!AR27/ETL_Price!AR28-1),ETL_Price!AR27/ETL_Price!AR28-1,"")</f>
        <v>1.5909649726593145E-3</v>
      </c>
      <c r="AM27">
        <f ca="1">IF(ISNUMBER(ETL_Price!AS27/ETL_Price!AS28-1),ETL_Price!AS27/ETL_Price!AS28-1,"")</f>
        <v>-1.1892077676576629E-2</v>
      </c>
      <c r="AN27">
        <f ca="1">IF(ISNUMBER(ETL_Price!AT27/ETL_Price!AT28-1),ETL_Price!AT27/ETL_Price!AT28-1,"")</f>
        <v>-7.5916230366492199E-2</v>
      </c>
      <c r="AO27">
        <f ca="1">IF(ISNUMBER(ETL_Price!AU27/ETL_Price!AU28-1),ETL_Price!AU27/ETL_Price!AU28-1,"")</f>
        <v>2.1510633097041598E-3</v>
      </c>
      <c r="AP27">
        <f ca="1">IF(ISNUMBER(ETL_Price!AV27/ETL_Price!AV28-1),ETL_Price!AV27/ETL_Price!AV28-1,"")</f>
        <v>-6.8133427963095183E-3</v>
      </c>
      <c r="AQ27">
        <f ca="1">IF(ISNUMBER(ETL_Price!AW27/ETL_Price!AW28-1),ETL_Price!AW27/ETL_Price!AW28-1,"")</f>
        <v>-9.8299460804646133E-3</v>
      </c>
      <c r="AR27">
        <f ca="1">IF(ISNUMBER(ETL_Price!AX27/ETL_Price!AX28-1),ETL_Price!AX27/ETL_Price!AX28-1,"")</f>
        <v>-1.6857720836143009E-2</v>
      </c>
      <c r="AS27">
        <f ca="1">IF(ISNUMBER(ETL_Price!AY27/ETL_Price!AY28-1),ETL_Price!AY27/ETL_Price!AY28-1,"")</f>
        <v>9.1522138297392974E-3</v>
      </c>
      <c r="AT27">
        <f ca="1">IF(ISNUMBER(ETL_Price!AZ27/ETL_Price!AZ28-1),ETL_Price!AZ27/ETL_Price!AZ28-1,"")</f>
        <v>0.30555555555555558</v>
      </c>
      <c r="AU27">
        <f ca="1">IF(ISNUMBER(ETL_Price!BA27/ETL_Price!BA28-1),ETL_Price!BA27/ETL_Price!BA28-1,"")</f>
        <v>-2.510355915991469E-2</v>
      </c>
      <c r="AV27">
        <f ca="1">IF(ISNUMBER(ETL_Price!BB27/ETL_Price!BB28-1),ETL_Price!BB27/ETL_Price!BB28-1,"")</f>
        <v>-3.0546365018331412E-2</v>
      </c>
      <c r="AW27">
        <f ca="1">IF(ISNUMBER(ETL_Price!BC27/ETL_Price!BC28-1),ETL_Price!BC27/ETL_Price!BC28-1,"")</f>
        <v>-2.9997545826961902E-2</v>
      </c>
      <c r="AX27">
        <f ca="1">IF(ISNUMBER(ETL_Price!BD27/ETL_Price!BD28-1),ETL_Price!BD27/ETL_Price!BD28-1,"")</f>
        <v>-1.3261125296793019E-2</v>
      </c>
      <c r="AY27">
        <f ca="1">IF(ISNUMBER(ETL_Price!BE27/ETL_Price!BE28-1),ETL_Price!BE27/ETL_Price!BE28-1,"")</f>
        <v>-1.8252837419544976E-2</v>
      </c>
      <c r="AZ27">
        <f ca="1">IF(ISNUMBER(ETL_Price!BF27/ETL_Price!BF28-1),ETL_Price!BF27/ETL_Price!BF28-1,"")</f>
        <v>8.8335059356845491E-3</v>
      </c>
      <c r="BA27">
        <f ca="1">IF(ISNUMBER(ETL_Price!BG27/ETL_Price!BG28-1),ETL_Price!BG27/ETL_Price!BG28-1,"")</f>
        <v>1.2341835893867614E-2</v>
      </c>
      <c r="BB27">
        <f ca="1">IF(ISNUMBER(ETL_Price!BH27/ETL_Price!BH28-1),ETL_Price!BH27/ETL_Price!BH28-1,"")</f>
        <v>5.1827790759704229E-3</v>
      </c>
      <c r="BC27">
        <f ca="1">IF(ISNUMBER(ETL_Price!BI27/ETL_Price!BI28-1),ETL_Price!BI27/ETL_Price!BI28-1,"")</f>
        <v>1.725039205436496E-2</v>
      </c>
      <c r="BD27">
        <f ca="1">IF(ISNUMBER(ETL_Price!BJ27/ETL_Price!BJ28-1),ETL_Price!BJ27/ETL_Price!BJ28-1,"")</f>
        <v>-3.7885095753538711E-2</v>
      </c>
      <c r="BE27">
        <f ca="1">IF(ISNUMBER(ETL_Price!BK27/ETL_Price!BK28-1),ETL_Price!BK27/ETL_Price!BK28-1,"")</f>
        <v>0</v>
      </c>
      <c r="BF27">
        <f ca="1">IF(ISNUMBER(ETL_Price!BL27/ETL_Price!BL28-1),ETL_Price!BL27/ETL_Price!BL28-1,"")</f>
        <v>1.2165450121655041E-3</v>
      </c>
      <c r="BG27">
        <f ca="1">IF(ISNUMBER(ETL_Price!BM27/ETL_Price!BM28-1),ETL_Price!BM27/ETL_Price!BM28-1,"")</f>
        <v>8.1354929369137352E-4</v>
      </c>
      <c r="BH27">
        <f ca="1">IF(ISNUMBER(ETL_Price!BN27/ETL_Price!BN28-1),ETL_Price!BN27/ETL_Price!BN28-1,"")</f>
        <v>-5.0011907597046212E-3</v>
      </c>
      <c r="BI27">
        <f ca="1">IF(ISNUMBER(ETL_Price!BO27/ETL_Price!BO28-1),ETL_Price!BO27/ETL_Price!BO28-1,"")</f>
        <v>5.5428757743722912E-3</v>
      </c>
      <c r="BJ27">
        <f ca="1">IF(ISNUMBER(ETL_Price!BP27/ETL_Price!BP28-1),ETL_Price!BP27/ETL_Price!BP28-1,"")</f>
        <v>2.6105088900560958E-3</v>
      </c>
      <c r="BK27">
        <f ca="1">IF(ISNUMBER(ETL_Price!BQ27/ETL_Price!BQ28-1),ETL_Price!BQ27/ETL_Price!BQ28-1,"")</f>
        <v>-2.3197715917202544E-3</v>
      </c>
      <c r="BL27">
        <f ca="1">IF(ISNUMBER(ETL_Price!BR27/ETL_Price!BR28-1),ETL_Price!BR27/ETL_Price!BR28-1,"")</f>
        <v>-7.9961618423156633E-3</v>
      </c>
      <c r="BM27">
        <f ca="1">IF(ISNUMBER(ETL_Price!BS27/ETL_Price!BS28-1),ETL_Price!BS27/ETL_Price!BS28-1,"")</f>
        <v>-5.1776721753314936E-3</v>
      </c>
      <c r="BN27">
        <f ca="1">IF(ISNUMBER(ETL_Price!BT27/ETL_Price!BT28-1),ETL_Price!BT27/ETL_Price!BT28-1,"")</f>
        <v>7.537925186091865E-4</v>
      </c>
      <c r="BO27">
        <f ca="1">IF(ISNUMBER(ETL_Price!BU27/ETL_Price!BU28-1),ETL_Price!BU27/ETL_Price!BU28-1,"")</f>
        <v>-9.927933837416969E-5</v>
      </c>
      <c r="BP27">
        <f ca="1">IF(ISNUMBER(ETL_Price!BV27/ETL_Price!BV28-1),ETL_Price!BV27/ETL_Price!BV28-1,"")</f>
        <v>-2.1341043645876079E-3</v>
      </c>
      <c r="BQ27">
        <f ca="1">IF(ISNUMBER(ETL_Price!BW27/ETL_Price!BW28-1),ETL_Price!BW27/ETL_Price!BW28-1,"")</f>
        <v>-2.7852567078268109E-4</v>
      </c>
    </row>
    <row r="28" spans="1:69">
      <c r="A28" s="8">
        <f>MATCH($B28,ETL_Price!$B$5:$B$187,0)</f>
        <v>24</v>
      </c>
      <c r="B28" s="1">
        <f>IF(ISNUMBER(Equities!$C29),Equities!B29,"")</f>
        <v>43146</v>
      </c>
      <c r="C28" s="67">
        <f ca="1">IF(ISNUMBER(OFFSET(ETL_Price!$B$4,ETL_Rtn!$A28,ETL_Rtn!$C$1)/OFFSET(ETL_Price!$B$4,ETL_Rtn!$A29,ETL_Rtn!$C$1)-1),OFFSET(ETL_Price!$B$4,ETL_Rtn!$A28,ETL_Rtn!$C$1)/OFFSET(ETL_Price!$B$4,ETL_Rtn!$A29,ETL_Rtn!$C$1)-1,"")</f>
        <v>1.6891318118390286E-2</v>
      </c>
      <c r="E28">
        <f ca="1">IF(ISNUMBER(ETL_Price!K28/ETL_Price!K29-1),ETL_Price!K28/ETL_Price!K29-1,"")</f>
        <v>1.20690869070601E-2</v>
      </c>
      <c r="F28">
        <f ca="1">IF(ISNUMBER(ETL_Price!L28/ETL_Price!L29-1),ETL_Price!L28/ETL_Price!L29-1,"")</f>
        <v>5.8756673185293984E-3</v>
      </c>
      <c r="G28">
        <f ca="1">IF(ISNUMBER(ETL_Price!M28/ETL_Price!M29-1),ETL_Price!M28/ETL_Price!M29-1,"")</f>
        <v>8.9501386354593482E-3</v>
      </c>
      <c r="H28">
        <f ca="1">IF(ISNUMBER(ETL_Price!N28/ETL_Price!N29-1),ETL_Price!N28/ETL_Price!N29-1,"")</f>
        <v>1.469261143311229E-2</v>
      </c>
      <c r="I28">
        <f ca="1">IF(ISNUMBER(ETL_Price!O28/ETL_Price!O29-1),ETL_Price!O28/ETL_Price!O29-1,"")</f>
        <v>1.9656503558835636E-2</v>
      </c>
      <c r="J28">
        <f ca="1">IF(ISNUMBER(ETL_Price!P28/ETL_Price!P29-1),ETL_Price!P28/ETL_Price!P29-1,"")</f>
        <v>2.2389709150729242E-2</v>
      </c>
      <c r="K28">
        <f ca="1">IF(ISNUMBER(ETL_Price!Q28/ETL_Price!Q29-1),ETL_Price!Q28/ETL_Price!Q29-1,"")</f>
        <v>1.4262432239284584E-2</v>
      </c>
      <c r="L28">
        <f ca="1">IF(ISNUMBER(ETL_Price!R28/ETL_Price!R29-1),ETL_Price!R28/ETL_Price!R29-1,"")</f>
        <v>1.4233870005013971E-2</v>
      </c>
      <c r="M28">
        <f ca="1">IF(ISNUMBER(ETL_Price!S28/ETL_Price!S29-1),ETL_Price!S28/ETL_Price!S29-1,"")</f>
        <v>-8.5936631198879621E-4</v>
      </c>
      <c r="N28">
        <f ca="1">IF(ISNUMBER(ETL_Price!T28/ETL_Price!T29-1),ETL_Price!T28/ETL_Price!T29-1,"")</f>
        <v>1.3328078535344456E-2</v>
      </c>
      <c r="O28">
        <f ca="1">IF(ISNUMBER(ETL_Price!U28/ETL_Price!U29-1),ETL_Price!U28/ETL_Price!U29-1,"")</f>
        <v>1.5870581921337168E-2</v>
      </c>
      <c r="P28">
        <f ca="1">IF(ISNUMBER(ETL_Price!V28/ETL_Price!V29-1),ETL_Price!V28/ETL_Price!V29-1,"")</f>
        <v>1.0561400690707545E-2</v>
      </c>
      <c r="Q28">
        <f ca="1">IF(ISNUMBER(ETL_Price!W28/ETL_Price!W29-1),ETL_Price!W28/ETL_Price!W29-1,"")</f>
        <v>1.0589262717215497E-2</v>
      </c>
      <c r="R28">
        <f ca="1">IF(ISNUMBER(ETL_Price!X28/ETL_Price!X29-1),ETL_Price!X28/ETL_Price!X29-1,"")</f>
        <v>1.1426394638842208E-2</v>
      </c>
      <c r="S28">
        <f ca="1">IF(ISNUMBER(ETL_Price!Y28/ETL_Price!Y29-1),ETL_Price!Y28/ETL_Price!Y29-1,"")</f>
        <v>9.2592449512236552E-3</v>
      </c>
      <c r="T28">
        <f ca="1">IF(ISNUMBER(ETL_Price!Z28/ETL_Price!Z29-1),ETL_Price!Z28/ETL_Price!Z29-1,"")</f>
        <v>1.8973328143478296E-2</v>
      </c>
      <c r="U28">
        <f ca="1">IF(ISNUMBER(ETL_Price!AA28/ETL_Price!AA29-1),ETL_Price!AA28/ETL_Price!AA29-1,"")</f>
        <v>1.0516960450303481E-2</v>
      </c>
      <c r="V28">
        <f ca="1">IF(ISNUMBER(ETL_Price!AB28/ETL_Price!AB29-1),ETL_Price!AB28/ETL_Price!AB29-1,"")</f>
        <v>1.2460010102711028E-2</v>
      </c>
      <c r="W28">
        <f ca="1">IF(ISNUMBER(ETL_Price!AC28/ETL_Price!AC29-1),ETL_Price!AC28/ETL_Price!AC29-1,"")</f>
        <v>3.5771261775896512E-3</v>
      </c>
      <c r="X28">
        <f ca="1">IF(ISNUMBER(ETL_Price!AD28/ETL_Price!AD29-1),ETL_Price!AD28/ETL_Price!AD29-1,"")</f>
        <v>3.9920725183784089E-3</v>
      </c>
      <c r="Y28">
        <f ca="1">IF(ISNUMBER(ETL_Price!AE28/ETL_Price!AE29-1),ETL_Price!AE28/ETL_Price!AE29-1,"")</f>
        <v>3.4787679925125659E-3</v>
      </c>
      <c r="Z28">
        <f ca="1">IF(ISNUMBER(ETL_Price!AF28/ETL_Price!AF29-1),ETL_Price!AF28/ETL_Price!AF29-1,"")</f>
        <v>1.7624321563758372E-3</v>
      </c>
      <c r="AA28">
        <f ca="1">IF(ISNUMBER(ETL_Price!AG28/ETL_Price!AG29-1),ETL_Price!AG28/ETL_Price!AG29-1,"")</f>
        <v>1.1970971558461496E-3</v>
      </c>
      <c r="AB28">
        <f ca="1">IF(ISNUMBER(ETL_Price!AH28/ETL_Price!AH29-1),ETL_Price!AH28/ETL_Price!AH29-1,"")</f>
        <v>3.0344651355926899E-3</v>
      </c>
      <c r="AC28">
        <f ca="1">IF(ISNUMBER(ETL_Price!AI28/ETL_Price!AI29-1),ETL_Price!AI28/ETL_Price!AI29-1,"")</f>
        <v>-6.387600681792005E-4</v>
      </c>
      <c r="AD28">
        <f ca="1">IF(ISNUMBER(ETL_Price!AJ28/ETL_Price!AJ29-1),ETL_Price!AJ28/ETL_Price!AJ29-1,"")</f>
        <v>5.0471273010490592E-3</v>
      </c>
      <c r="AE28">
        <f ca="1">IF(ISNUMBER(ETL_Price!AK28/ETL_Price!AK29-1),ETL_Price!AK28/ETL_Price!AK29-1,"")</f>
        <v>-2.2523149841969792E-3</v>
      </c>
      <c r="AF28">
        <f ca="1">IF(ISNUMBER(ETL_Price!AL28/ETL_Price!AL29-1),ETL_Price!AL28/ETL_Price!AL29-1,"")</f>
        <v>-2.8969322665602926E-3</v>
      </c>
      <c r="AG28">
        <f ca="1">IF(ISNUMBER(ETL_Price!AM28/ETL_Price!AM29-1),ETL_Price!AM28/ETL_Price!AM29-1,"")</f>
        <v>-7.7067376151873646E-6</v>
      </c>
      <c r="AH28">
        <f ca="1">IF(ISNUMBER(ETL_Price!AN28/ETL_Price!AN29-1),ETL_Price!AN28/ETL_Price!AN29-1,"")</f>
        <v>-2.7029819140764744E-3</v>
      </c>
      <c r="AI28">
        <f ca="1">IF(ISNUMBER(ETL_Price!AO28/ETL_Price!AO29-1),ETL_Price!AO28/ETL_Price!AO29-1,"")</f>
        <v>-1.8416461475644352E-3</v>
      </c>
      <c r="AJ28">
        <f ca="1">IF(ISNUMBER(ETL_Price!AP28/ETL_Price!AP29-1),ETL_Price!AP28/ETL_Price!AP29-1,"")</f>
        <v>-2.8664505660948025E-3</v>
      </c>
      <c r="AK28">
        <f ca="1">IF(ISNUMBER(ETL_Price!AQ28/ETL_Price!AQ29-1),ETL_Price!AQ28/ETL_Price!AQ29-1,"")</f>
        <v>-4.440695044934273E-3</v>
      </c>
      <c r="AL28">
        <f ca="1">IF(ISNUMBER(ETL_Price!AR28/ETL_Price!AR29-1),ETL_Price!AR28/ETL_Price!AR29-1,"")</f>
        <v>-3.3869243972405316E-3</v>
      </c>
      <c r="AM28">
        <f ca="1">IF(ISNUMBER(ETL_Price!AS28/ETL_Price!AS29-1),ETL_Price!AS28/ETL_Price!AS29-1,"")</f>
        <v>2.5153331955067859E-3</v>
      </c>
      <c r="AN28">
        <f ca="1">IF(ISNUMBER(ETL_Price!AT28/ETL_Price!AT29-1),ETL_Price!AT28/ETL_Price!AT29-1,"")</f>
        <v>9.2470277410832136E-3</v>
      </c>
      <c r="AO28">
        <f ca="1">IF(ISNUMBER(ETL_Price!AU28/ETL_Price!AU29-1),ETL_Price!AU28/ETL_Price!AU29-1,"")</f>
        <v>4.6660117878192242E-3</v>
      </c>
      <c r="AP28">
        <f ca="1">IF(ISNUMBER(ETL_Price!AV28/ETL_Price!AV29-1),ETL_Price!AV28/ETL_Price!AV29-1,"")</f>
        <v>1.8486916951081511E-3</v>
      </c>
      <c r="AQ28">
        <f ca="1">IF(ISNUMBER(ETL_Price!AW28/ETL_Price!AW29-1),ETL_Price!AW28/ETL_Price!AW29-1,"")</f>
        <v>-9.7749301790701626E-3</v>
      </c>
      <c r="AR28">
        <f ca="1">IF(ISNUMBER(ETL_Price!AX28/ETL_Price!AX29-1),ETL_Price!AX28/ETL_Price!AX29-1,"")</f>
        <v>5.4237288135592365E-3</v>
      </c>
      <c r="AS28">
        <f ca="1">IF(ISNUMBER(ETL_Price!AY28/ETL_Price!AY29-1),ETL_Price!AY28/ETL_Price!AY29-1,"")</f>
        <v>2.7216742560449037E-2</v>
      </c>
      <c r="AT28">
        <f ca="1">IF(ISNUMBER(ETL_Price!AZ28/ETL_Price!AZ29-1),ETL_Price!AZ28/ETL_Price!AZ29-1,"")</f>
        <v>-4.0000000000000036E-2</v>
      </c>
      <c r="AU28">
        <f ca="1">IF(ISNUMBER(ETL_Price!BA28/ETL_Price!BA29-1),ETL_Price!BA28/ETL_Price!BA29-1,"")</f>
        <v>-2.0484422506252042E-2</v>
      </c>
      <c r="AV28">
        <f ca="1">IF(ISNUMBER(ETL_Price!BB28/ETL_Price!BB29-1),ETL_Price!BB28/ETL_Price!BB29-1,"")</f>
        <v>-4.165702582032893E-2</v>
      </c>
      <c r="AW28">
        <f ca="1">IF(ISNUMBER(ETL_Price!BC28/ETL_Price!BC29-1),ETL_Price!BC28/ETL_Price!BC29-1,"")</f>
        <v>-5.6952109667082196E-2</v>
      </c>
      <c r="AX28">
        <f ca="1">IF(ISNUMBER(ETL_Price!BD28/ETL_Price!BD29-1),ETL_Price!BD28/ETL_Price!BD29-1,"")</f>
        <v>-4.5899369586991035E-2</v>
      </c>
      <c r="AY28">
        <f ca="1">IF(ISNUMBER(ETL_Price!BE28/ETL_Price!BE29-1),ETL_Price!BE28/ETL_Price!BE29-1,"")</f>
        <v>-5.0743901870248576E-2</v>
      </c>
      <c r="AZ28">
        <f ca="1">IF(ISNUMBER(ETL_Price!BF28/ETL_Price!BF29-1),ETL_Price!BF28/ETL_Price!BF29-1,"")</f>
        <v>-2.212549429705124E-2</v>
      </c>
      <c r="BA28">
        <f ca="1">IF(ISNUMBER(ETL_Price!BG28/ETL_Price!BG29-1),ETL_Price!BG28/ETL_Price!BG29-1,"")</f>
        <v>-2.7112937275167059E-2</v>
      </c>
      <c r="BB28">
        <f ca="1">IF(ISNUMBER(ETL_Price!BH28/ETL_Price!BH29-1),ETL_Price!BH28/ETL_Price!BH29-1,"")</f>
        <v>-1.7618417025100586E-2</v>
      </c>
      <c r="BC28">
        <f ca="1">IF(ISNUMBER(ETL_Price!BI28/ETL_Price!BI29-1),ETL_Price!BI28/ETL_Price!BI29-1,"")</f>
        <v>-6.749740394600301E-3</v>
      </c>
      <c r="BD28">
        <f ca="1">IF(ISNUMBER(ETL_Price!BJ28/ETL_Price!BJ29-1),ETL_Price!BJ28/ETL_Price!BJ29-1,"")</f>
        <v>6.8030235660293537E-2</v>
      </c>
      <c r="BE28">
        <f ca="1">IF(ISNUMBER(ETL_Price!BK28/ETL_Price!BK29-1),ETL_Price!BK28/ETL_Price!BK29-1,"")</f>
        <v>1.9836639439906545E-2</v>
      </c>
      <c r="BF28">
        <f ca="1">IF(ISNUMBER(ETL_Price!BL28/ETL_Price!BL29-1),ETL_Price!BL28/ETL_Price!BL29-1,"")</f>
        <v>-8.045052292839916E-3</v>
      </c>
      <c r="BG28">
        <f ca="1">IF(ISNUMBER(ETL_Price!BM28/ETL_Price!BM29-1),ETL_Price!BM28/ETL_Price!BM29-1,"")</f>
        <v>-2.508299520472268E-3</v>
      </c>
      <c r="BH28">
        <f ca="1">IF(ISNUMBER(ETL_Price!BN28/ETL_Price!BN29-1),ETL_Price!BN28/ETL_Price!BN29-1,"")</f>
        <v>-4.8583955444958526E-3</v>
      </c>
      <c r="BI28">
        <f ca="1">IF(ISNUMBER(ETL_Price!BO28/ETL_Price!BO29-1),ETL_Price!BO28/ETL_Price!BO29-1,"")</f>
        <v>1.2211221122112148E-2</v>
      </c>
      <c r="BJ28">
        <f ca="1">IF(ISNUMBER(ETL_Price!BP28/ETL_Price!BP29-1),ETL_Price!BP28/ETL_Price!BP29-1,"")</f>
        <v>-4.7999239616005607E-3</v>
      </c>
      <c r="BK28">
        <f ca="1">IF(ISNUMBER(ETL_Price!BQ28/ETL_Price!BQ29-1),ETL_Price!BQ28/ETL_Price!BQ29-1,"")</f>
        <v>4.0311744154797324E-3</v>
      </c>
      <c r="BL28">
        <f ca="1">IF(ISNUMBER(ETL_Price!BR28/ETL_Price!BR29-1),ETL_Price!BR28/ETL_Price!BR29-1,"")</f>
        <v>4.417315878242567E-3</v>
      </c>
      <c r="BM28">
        <f ca="1">IF(ISNUMBER(ETL_Price!BS28/ETL_Price!BS29-1),ETL_Price!BS28/ETL_Price!BS29-1,"")</f>
        <v>7.1433673833845024E-3</v>
      </c>
      <c r="BN28">
        <f ca="1">IF(ISNUMBER(ETL_Price!BT28/ETL_Price!BT29-1),ETL_Price!BT28/ETL_Price!BT29-1,"")</f>
        <v>-8.2235305111673096E-3</v>
      </c>
      <c r="BO28">
        <f ca="1">IF(ISNUMBER(ETL_Price!BU28/ETL_Price!BU29-1),ETL_Price!BU28/ETL_Price!BU29-1,"")</f>
        <v>-5.383359371418206E-3</v>
      </c>
      <c r="BP28">
        <f ca="1">IF(ISNUMBER(ETL_Price!BV28/ETL_Price!BV29-1),ETL_Price!BV28/ETL_Price!BV29-1,"")</f>
        <v>-8.159502918985484E-3</v>
      </c>
      <c r="BQ28">
        <f ca="1">IF(ISNUMBER(ETL_Price!BW28/ETL_Price!BW29-1),ETL_Price!BW28/ETL_Price!BW29-1,"")</f>
        <v>2.0467020187924234E-3</v>
      </c>
    </row>
    <row r="29" spans="1:69">
      <c r="A29" s="8">
        <f>MATCH($B29,ETL_Price!$B$5:$B$187,0)</f>
        <v>25</v>
      </c>
      <c r="B29" s="1">
        <f>IF(ISNUMBER(Equities!$C30),Equities!B30,"")</f>
        <v>43145</v>
      </c>
      <c r="C29" s="67">
        <f ca="1">IF(ISNUMBER(OFFSET(ETL_Price!$B$4,ETL_Rtn!$A29,ETL_Rtn!$C$1)/OFFSET(ETL_Price!$B$4,ETL_Rtn!$A30,ETL_Rtn!$C$1)-1),OFFSET(ETL_Price!$B$4,ETL_Rtn!$A29,ETL_Rtn!$C$1)/OFFSET(ETL_Price!$B$4,ETL_Rtn!$A30,ETL_Rtn!$C$1)-1,"")</f>
        <v>1.9806927802138885E-2</v>
      </c>
      <c r="E29">
        <f ca="1">IF(ISNUMBER(ETL_Price!K29/ETL_Price!K30-1),ETL_Price!K29/ETL_Price!K30-1,"")</f>
        <v>1.3402479965752168E-2</v>
      </c>
      <c r="F29">
        <f ca="1">IF(ISNUMBER(ETL_Price!L29/ETL_Price!L30-1),ETL_Price!L29/ETL_Price!L30-1,"")</f>
        <v>8.65028599821005E-3</v>
      </c>
      <c r="G29">
        <f ca="1">IF(ISNUMBER(ETL_Price!M29/ETL_Price!M30-1),ETL_Price!M29/ETL_Price!M30-1,"")</f>
        <v>3.2684579603875052E-2</v>
      </c>
      <c r="H29">
        <f ca="1">IF(ISNUMBER(ETL_Price!N29/ETL_Price!N30-1),ETL_Price!N29/ETL_Price!N30-1,"")</f>
        <v>-4.2603607114817255E-3</v>
      </c>
      <c r="I29">
        <f ca="1">IF(ISNUMBER(ETL_Price!O29/ETL_Price!O30-1),ETL_Price!O29/ETL_Price!O30-1,"")</f>
        <v>2.2656858201184793E-2</v>
      </c>
      <c r="J29">
        <f ca="1">IF(ISNUMBER(ETL_Price!P29/ETL_Price!P30-1),ETL_Price!P29/ETL_Price!P30-1,"")</f>
        <v>2.1365303540086256E-2</v>
      </c>
      <c r="K29">
        <f ca="1">IF(ISNUMBER(ETL_Price!Q29/ETL_Price!Q30-1),ETL_Price!Q29/ETL_Price!Q30-1,"")</f>
        <v>1.758166717660159E-2</v>
      </c>
      <c r="L29">
        <f ca="1">IF(ISNUMBER(ETL_Price!R29/ETL_Price!R30-1),ETL_Price!R29/ETL_Price!R30-1,"")</f>
        <v>1.4001420316988922E-2</v>
      </c>
      <c r="M29">
        <f ca="1">IF(ISNUMBER(ETL_Price!S29/ETL_Price!S30-1),ETL_Price!S29/ETL_Price!S30-1,"")</f>
        <v>1.1010582387756873E-2</v>
      </c>
      <c r="N29">
        <f ca="1">IF(ISNUMBER(ETL_Price!T29/ETL_Price!T30-1),ETL_Price!T29/ETL_Price!T30-1,"")</f>
        <v>1.3140222875603458E-2</v>
      </c>
      <c r="O29">
        <f ca="1">IF(ISNUMBER(ETL_Price!U29/ETL_Price!U30-1),ETL_Price!U29/ETL_Price!U30-1,"")</f>
        <v>1.0889362526642188E-2</v>
      </c>
      <c r="P29">
        <f ca="1">IF(ISNUMBER(ETL_Price!V29/ETL_Price!V30-1),ETL_Price!V29/ETL_Price!V30-1,"")</f>
        <v>1.2770457133561175E-2</v>
      </c>
      <c r="Q29">
        <f ca="1">IF(ISNUMBER(ETL_Price!W29/ETL_Price!W30-1),ETL_Price!W29/ETL_Price!W30-1,"")</f>
        <v>4.0847591932380301E-3</v>
      </c>
      <c r="R29">
        <f ca="1">IF(ISNUMBER(ETL_Price!X29/ETL_Price!X30-1),ETL_Price!X29/ETL_Price!X30-1,"")</f>
        <v>1.2697770795393248E-2</v>
      </c>
      <c r="S29">
        <f ca="1">IF(ISNUMBER(ETL_Price!Y29/ETL_Price!Y30-1),ETL_Price!Y29/ETL_Price!Y30-1,"")</f>
        <v>1.6564769899716003E-2</v>
      </c>
      <c r="T29">
        <f ca="1">IF(ISNUMBER(ETL_Price!Z29/ETL_Price!Z30-1),ETL_Price!Z29/ETL_Price!Z30-1,"")</f>
        <v>1.7932822779444857E-2</v>
      </c>
      <c r="U29">
        <f ca="1">IF(ISNUMBER(ETL_Price!AA29/ETL_Price!AA30-1),ETL_Price!AA29/ETL_Price!AA30-1,"")</f>
        <v>-2.2169671888855325E-3</v>
      </c>
      <c r="V29">
        <f ca="1">IF(ISNUMBER(ETL_Price!AB29/ETL_Price!AB30-1),ETL_Price!AB29/ETL_Price!AB30-1,"")</f>
        <v>-7.571296374190295E-4</v>
      </c>
      <c r="W29">
        <f ca="1">IF(ISNUMBER(ETL_Price!AC29/ETL_Price!AC30-1),ETL_Price!AC29/ETL_Price!AC30-1,"")</f>
        <v>1.0099783643566784E-3</v>
      </c>
      <c r="X29">
        <f ca="1">IF(ISNUMBER(ETL_Price!AD29/ETL_Price!AD30-1),ETL_Price!AD29/ETL_Price!AD30-1,"")</f>
        <v>2.7195748967590028E-3</v>
      </c>
      <c r="Y29">
        <f ca="1">IF(ISNUMBER(ETL_Price!AE29/ETL_Price!AE30-1),ETL_Price!AE29/ETL_Price!AE30-1,"")</f>
        <v>-8.4859093570177624E-4</v>
      </c>
      <c r="Z29">
        <f ca="1">IF(ISNUMBER(ETL_Price!AF29/ETL_Price!AF30-1),ETL_Price!AF29/ETL_Price!AF30-1,"")</f>
        <v>-3.9647115734668947E-3</v>
      </c>
      <c r="AA29">
        <f ca="1">IF(ISNUMBER(ETL_Price!AG29/ETL_Price!AG30-1),ETL_Price!AG29/ETL_Price!AG30-1,"")</f>
        <v>-4.0453149500365715E-3</v>
      </c>
      <c r="AB29">
        <f ca="1">IF(ISNUMBER(ETL_Price!AH29/ETL_Price!AH30-1),ETL_Price!AH29/ETL_Price!AH30-1,"")</f>
        <v>-3.536530592757936E-3</v>
      </c>
      <c r="AC29">
        <f ca="1">IF(ISNUMBER(ETL_Price!AI29/ETL_Price!AI30-1),ETL_Price!AI29/ETL_Price!AI30-1,"")</f>
        <v>3.0372108615495108E-4</v>
      </c>
      <c r="AD29">
        <f ca="1">IF(ISNUMBER(ETL_Price!AJ29/ETL_Price!AJ30-1),ETL_Price!AJ29/ETL_Price!AJ30-1,"")</f>
        <v>-2.0775255593352693E-4</v>
      </c>
      <c r="AE29">
        <f ca="1">IF(ISNUMBER(ETL_Price!AK29/ETL_Price!AK30-1),ETL_Price!AK29/ETL_Price!AK30-1,"")</f>
        <v>-1.1423139031396801E-4</v>
      </c>
      <c r="AF29">
        <f ca="1">IF(ISNUMBER(ETL_Price!AL29/ETL_Price!AL30-1),ETL_Price!AL29/ETL_Price!AL30-1,"")</f>
        <v>-1.7936743791113763E-4</v>
      </c>
      <c r="AG29">
        <f ca="1">IF(ISNUMBER(ETL_Price!AM29/ETL_Price!AM30-1),ETL_Price!AM29/ETL_Price!AM30-1,"")</f>
        <v>1.1421288230217819E-4</v>
      </c>
      <c r="AH29">
        <f ca="1">IF(ISNUMBER(ETL_Price!AN29/ETL_Price!AN30-1),ETL_Price!AN29/ETL_Price!AN30-1,"")</f>
        <v>-5.9386216010093307E-5</v>
      </c>
      <c r="AI29">
        <f ca="1">IF(ISNUMBER(ETL_Price!AO29/ETL_Price!AO30-1),ETL_Price!AO29/ETL_Price!AO30-1,"")</f>
        <v>-4.5859260058112028E-4</v>
      </c>
      <c r="AJ29">
        <f ca="1">IF(ISNUMBER(ETL_Price!AP29/ETL_Price!AP30-1),ETL_Price!AP29/ETL_Price!AP30-1,"")</f>
        <v>-4.670303120203334E-4</v>
      </c>
      <c r="AK29">
        <f ca="1">IF(ISNUMBER(ETL_Price!AQ29/ETL_Price!AQ30-1),ETL_Price!AQ29/ETL_Price!AQ30-1,"")</f>
        <v>4.0932069643595526E-4</v>
      </c>
      <c r="AL29">
        <f ca="1">IF(ISNUMBER(ETL_Price!AR29/ETL_Price!AR30-1),ETL_Price!AR29/ETL_Price!AR30-1,"")</f>
        <v>7.2989031029013773E-4</v>
      </c>
      <c r="AM29">
        <f ca="1">IF(ISNUMBER(ETL_Price!AS29/ETL_Price!AS30-1),ETL_Price!AS29/ETL_Price!AS30-1,"")</f>
        <v>2.57298367144978E-2</v>
      </c>
      <c r="AN29">
        <f ca="1">IF(ISNUMBER(ETL_Price!AT29/ETL_Price!AT30-1),ETL_Price!AT29/ETL_Price!AT30-1,"")</f>
        <v>9.3333333333334156E-3</v>
      </c>
      <c r="AO29">
        <f ca="1">IF(ISNUMBER(ETL_Price!AU29/ETL_Price!AU30-1),ETL_Price!AU29/ETL_Price!AU30-1,"")</f>
        <v>4.3834914124583513E-2</v>
      </c>
      <c r="AP29">
        <f ca="1">IF(ISNUMBER(ETL_Price!AV29/ETL_Price!AV30-1),ETL_Price!AV29/ETL_Price!AV30-1,"")</f>
        <v>2.6269702276707552E-2</v>
      </c>
      <c r="AQ29">
        <f ca="1">IF(ISNUMBER(ETL_Price!AW29/ETL_Price!AW30-1),ETL_Price!AW29/ETL_Price!AW30-1,"")</f>
        <v>2.0324351506516347E-2</v>
      </c>
      <c r="AR29">
        <f ca="1">IF(ISNUMBER(ETL_Price!AX29/ETL_Price!AX30-1),ETL_Price!AX29/ETL_Price!AX30-1,"")</f>
        <v>2.0380434782609758E-3</v>
      </c>
      <c r="AS29">
        <f ca="1">IF(ISNUMBER(ETL_Price!AY29/ETL_Price!AY30-1),ETL_Price!AY29/ETL_Price!AY30-1,"")</f>
        <v>-3.3581786590019647E-2</v>
      </c>
      <c r="AT29">
        <f ca="1">IF(ISNUMBER(ETL_Price!AZ29/ETL_Price!AZ30-1),ETL_Price!AZ29/ETL_Price!AZ30-1,"")</f>
        <v>1.1739130434782612</v>
      </c>
      <c r="AU29">
        <f ca="1">IF(ISNUMBER(ETL_Price!BA29/ETL_Price!BA30-1),ETL_Price!BA29/ETL_Price!BA30-1,"")</f>
        <v>-1.3099619711671728E-2</v>
      </c>
      <c r="AV29">
        <f ca="1">IF(ISNUMBER(ETL_Price!BB29/ETL_Price!BB30-1),ETL_Price!BB29/ETL_Price!BB30-1,"")</f>
        <v>-2.714532251744517E-2</v>
      </c>
      <c r="AW29">
        <f ca="1">IF(ISNUMBER(ETL_Price!BC29/ETL_Price!BC30-1),ETL_Price!BC29/ETL_Price!BC30-1,"")</f>
        <v>-3.2152457095595777E-2</v>
      </c>
      <c r="AX29">
        <f ca="1">IF(ISNUMBER(ETL_Price!BD29/ETL_Price!BD30-1),ETL_Price!BD29/ETL_Price!BD30-1,"")</f>
        <v>-1.4403883619175439E-2</v>
      </c>
      <c r="AY29">
        <f ca="1">IF(ISNUMBER(ETL_Price!BE29/ETL_Price!BE30-1),ETL_Price!BE29/ETL_Price!BE30-1,"")</f>
        <v>-4.206411258795939E-2</v>
      </c>
      <c r="AZ29">
        <f ca="1">IF(ISNUMBER(ETL_Price!BF29/ETL_Price!BF30-1),ETL_Price!BF29/ETL_Price!BF30-1,"")</f>
        <v>-9.2628063499078372E-4</v>
      </c>
      <c r="BA29">
        <f ca="1">IF(ISNUMBER(ETL_Price!BG29/ETL_Price!BG30-1),ETL_Price!BG29/ETL_Price!BG30-1,"")</f>
        <v>-3.250154398234395E-4</v>
      </c>
      <c r="BB29">
        <f ca="1">IF(ISNUMBER(ETL_Price!BH29/ETL_Price!BH30-1),ETL_Price!BH29/ETL_Price!BH30-1,"")</f>
        <v>-1.6575739592782357E-3</v>
      </c>
      <c r="BC29">
        <f ca="1">IF(ISNUMBER(ETL_Price!BI29/ETL_Price!BI30-1),ETL_Price!BI29/ETL_Price!BI30-1,"")</f>
        <v>-0.22867440929114924</v>
      </c>
      <c r="BD29">
        <f ca="1">IF(ISNUMBER(ETL_Price!BJ29/ETL_Price!BJ30-1),ETL_Price!BJ29/ETL_Price!BJ30-1,"")</f>
        <v>-0.14486692015209135</v>
      </c>
      <c r="BE29">
        <f ca="1">IF(ISNUMBER(ETL_Price!BK29/ETL_Price!BK30-1),ETL_Price!BK29/ETL_Price!BK30-1,"")</f>
        <v>1.1806375442739103E-2</v>
      </c>
      <c r="BF29">
        <f ca="1">IF(ISNUMBER(ETL_Price!BL29/ETL_Price!BL30-1),ETL_Price!BL29/ETL_Price!BL30-1,"")</f>
        <v>-3.2076984763432792E-3</v>
      </c>
      <c r="BG29">
        <f ca="1">IF(ISNUMBER(ETL_Price!BM29/ETL_Price!BM30-1),ETL_Price!BM29/ETL_Price!BM30-1,"")</f>
        <v>2.0630976583088767E-2</v>
      </c>
      <c r="BH29">
        <f ca="1">IF(ISNUMBER(ETL_Price!BN29/ETL_Price!BN30-1),ETL_Price!BN29/ETL_Price!BN30-1,"")</f>
        <v>2.117618586640857E-2</v>
      </c>
      <c r="BI29">
        <f ca="1">IF(ISNUMBER(ETL_Price!BO29/ETL_Price!BO30-1),ETL_Price!BO29/ETL_Price!BO30-1,"")</f>
        <v>2.3821591485048144E-2</v>
      </c>
      <c r="BJ29">
        <f ca="1">IF(ISNUMBER(ETL_Price!BP29/ETL_Price!BP30-1),ETL_Price!BP29/ETL_Price!BP30-1,"")</f>
        <v>-3.3471217910260309E-3</v>
      </c>
      <c r="BK29">
        <f ca="1">IF(ISNUMBER(ETL_Price!BQ29/ETL_Price!BQ30-1),ETL_Price!BQ29/ETL_Price!BQ30-1,"")</f>
        <v>4.2281396185677167E-3</v>
      </c>
      <c r="BL29">
        <f ca="1">IF(ISNUMBER(ETL_Price!BR29/ETL_Price!BR30-1),ETL_Price!BR29/ETL_Price!BR30-1,"")</f>
        <v>8.0148963730570788E-3</v>
      </c>
      <c r="BM29">
        <f ca="1">IF(ISNUMBER(ETL_Price!BS29/ETL_Price!BS30-1),ETL_Price!BS29/ETL_Price!BS30-1,"")</f>
        <v>7.5572189434287562E-3</v>
      </c>
      <c r="BN29">
        <f ca="1">IF(ISNUMBER(ETL_Price!BT29/ETL_Price!BT30-1),ETL_Price!BT29/ETL_Price!BT30-1,"")</f>
        <v>-7.5125208681133815E-3</v>
      </c>
      <c r="BO29">
        <f ca="1">IF(ISNUMBER(ETL_Price!BU29/ETL_Price!BU30-1),ETL_Price!BU29/ETL_Price!BU30-1,"")</f>
        <v>-1.5965116541360014E-2</v>
      </c>
      <c r="BP29">
        <f ca="1">IF(ISNUMBER(ETL_Price!BV29/ETL_Price!BV30-1),ETL_Price!BV29/ETL_Price!BV30-1,"")</f>
        <v>-2.077726702883409E-2</v>
      </c>
      <c r="BQ29">
        <f ca="1">IF(ISNUMBER(ETL_Price!BW29/ETL_Price!BW30-1),ETL_Price!BW29/ETL_Price!BW30-1,"")</f>
        <v>-2.3439629326792E-2</v>
      </c>
    </row>
    <row r="30" spans="1:69">
      <c r="A30" s="8">
        <f>MATCH($B30,ETL_Price!$B$5:$B$187,0)</f>
        <v>26</v>
      </c>
      <c r="B30" s="1">
        <f>IF(ISNUMBER(Equities!$C31),Equities!B31,"")</f>
        <v>43144</v>
      </c>
      <c r="C30" s="67">
        <f ca="1">IF(ISNUMBER(OFFSET(ETL_Price!$B$4,ETL_Rtn!$A30,ETL_Rtn!$C$1)/OFFSET(ETL_Price!$B$4,ETL_Rtn!$A31,ETL_Rtn!$C$1)-1),OFFSET(ETL_Price!$B$4,ETL_Rtn!$A30,ETL_Rtn!$C$1)/OFFSET(ETL_Price!$B$4,ETL_Rtn!$A31,ETL_Rtn!$C$1)-1,"")</f>
        <v>2.0681821032281444E-2</v>
      </c>
      <c r="E30">
        <f ca="1">IF(ISNUMBER(ETL_Price!K30/ETL_Price!K31-1),ETL_Price!K30/ETL_Price!K31-1,"")</f>
        <v>2.6129518072288693E-3</v>
      </c>
      <c r="F30">
        <f ca="1">IF(ISNUMBER(ETL_Price!L30/ETL_Price!L31-1),ETL_Price!L30/ETL_Price!L31-1,"")</f>
        <v>-8.1110368885920492E-3</v>
      </c>
      <c r="G30">
        <f ca="1">IF(ISNUMBER(ETL_Price!M30/ETL_Price!M31-1),ETL_Price!M30/ETL_Price!M31-1,"")</f>
        <v>0</v>
      </c>
      <c r="H30">
        <f ca="1">IF(ISNUMBER(ETL_Price!N30/ETL_Price!N31-1),ETL_Price!N30/ETL_Price!N31-1,"")</f>
        <v>-6.4510335964441667E-3</v>
      </c>
      <c r="I30">
        <f ca="1">IF(ISNUMBER(ETL_Price!O30/ETL_Price!O31-1),ETL_Price!O30/ETL_Price!O31-1,"")</f>
        <v>1.2895613420806695E-2</v>
      </c>
      <c r="J30">
        <f ca="1">IF(ISNUMBER(ETL_Price!P30/ETL_Price!P31-1),ETL_Price!P30/ETL_Price!P31-1,"")</f>
        <v>8.7560744215906539E-3</v>
      </c>
      <c r="K30">
        <f ca="1">IF(ISNUMBER(ETL_Price!Q30/ETL_Price!Q31-1),ETL_Price!Q30/ETL_Price!Q31-1,"")</f>
        <v>3.8369603439909472E-3</v>
      </c>
      <c r="L30">
        <f ca="1">IF(ISNUMBER(ETL_Price!R30/ETL_Price!R31-1),ETL_Price!R30/ETL_Price!R31-1,"")</f>
        <v>3.0922660967831472E-3</v>
      </c>
      <c r="M30">
        <f ca="1">IF(ISNUMBER(ETL_Price!S30/ETL_Price!S31-1),ETL_Price!S30/ETL_Price!S31-1,"")</f>
        <v>-1.2590751364435215E-3</v>
      </c>
      <c r="N30">
        <f ca="1">IF(ISNUMBER(ETL_Price!T30/ETL_Price!T31-1),ETL_Price!T30/ETL_Price!T31-1,"")</f>
        <v>4.4115502406301133E-3</v>
      </c>
      <c r="O30">
        <f ca="1">IF(ISNUMBER(ETL_Price!U30/ETL_Price!U31-1),ETL_Price!U30/ETL_Price!U31-1,"")</f>
        <v>6.5922134326057424E-4</v>
      </c>
      <c r="P30">
        <f ca="1">IF(ISNUMBER(ETL_Price!V30/ETL_Price!V31-1),ETL_Price!V30/ETL_Price!V31-1,"")</f>
        <v>2.9777687130327912E-3</v>
      </c>
      <c r="Q30">
        <f ca="1">IF(ISNUMBER(ETL_Price!W30/ETL_Price!W31-1),ETL_Price!W30/ETL_Price!W31-1,"")</f>
        <v>2.5973212477905516E-3</v>
      </c>
      <c r="R30">
        <f ca="1">IF(ISNUMBER(ETL_Price!X30/ETL_Price!X31-1),ETL_Price!X30/ETL_Price!X31-1,"")</f>
        <v>2.2397717827793429E-4</v>
      </c>
      <c r="S30">
        <f ca="1">IF(ISNUMBER(ETL_Price!Y30/ETL_Price!Y31-1),ETL_Price!Y30/ETL_Price!Y31-1,"")</f>
        <v>3.4188546127740249E-3</v>
      </c>
      <c r="T30">
        <f ca="1">IF(ISNUMBER(ETL_Price!Z30/ETL_Price!Z31-1),ETL_Price!Z30/ETL_Price!Z31-1,"")</f>
        <v>3.4333170842966165E-3</v>
      </c>
      <c r="U30">
        <f ca="1">IF(ISNUMBER(ETL_Price!AA30/ETL_Price!AA31-1),ETL_Price!AA30/ETL_Price!AA31-1,"")</f>
        <v>1.1837821840781082E-3</v>
      </c>
      <c r="V30">
        <f ca="1">IF(ISNUMBER(ETL_Price!AB30/ETL_Price!AB31-1),ETL_Price!AB30/ETL_Price!AB31-1,"")</f>
        <v>1.7697623461991885E-3</v>
      </c>
      <c r="W30">
        <f ca="1">IF(ISNUMBER(ETL_Price!AC30/ETL_Price!AC31-1),ETL_Price!AC30/ETL_Price!AC31-1,"")</f>
        <v>3.585329776525592E-3</v>
      </c>
      <c r="X30">
        <f ca="1">IF(ISNUMBER(ETL_Price!AD30/ETL_Price!AD31-1),ETL_Price!AD30/ETL_Price!AD31-1,"")</f>
        <v>4.945819844184518E-3</v>
      </c>
      <c r="Y30">
        <f ca="1">IF(ISNUMBER(ETL_Price!AE30/ETL_Price!AE31-1),ETL_Price!AE30/ETL_Price!AE31-1,"")</f>
        <v>1.0360634762340837E-3</v>
      </c>
      <c r="Z30">
        <f ca="1">IF(ISNUMBER(ETL_Price!AF30/ETL_Price!AF31-1),ETL_Price!AF30/ETL_Price!AF31-1,"")</f>
        <v>1.296803379668976E-4</v>
      </c>
      <c r="AA30">
        <f ca="1">IF(ISNUMBER(ETL_Price!AG30/ETL_Price!AG31-1),ETL_Price!AG30/ETL_Price!AG31-1,"")</f>
        <v>4.1769543505298934E-4</v>
      </c>
      <c r="AB30">
        <f ca="1">IF(ISNUMBER(ETL_Price!AH30/ETL_Price!AH31-1),ETL_Price!AH30/ETL_Price!AH31-1,"")</f>
        <v>-1.8285730423147628E-3</v>
      </c>
      <c r="AC30">
        <f ca="1">IF(ISNUMBER(ETL_Price!AI30/ETL_Price!AI31-1),ETL_Price!AI30/ETL_Price!AI31-1,"")</f>
        <v>-4.3293350650663864E-4</v>
      </c>
      <c r="AD30">
        <f ca="1">IF(ISNUMBER(ETL_Price!AJ30/ETL_Price!AJ31-1),ETL_Price!AJ30/ETL_Price!AJ31-1,"")</f>
        <v>-1.3608484440530422E-3</v>
      </c>
      <c r="AE30">
        <f ca="1">IF(ISNUMBER(ETL_Price!AK30/ETL_Price!AK31-1),ETL_Price!AK30/ETL_Price!AK31-1,"")</f>
        <v>2.1352956230222819E-3</v>
      </c>
      <c r="AF30">
        <f ca="1">IF(ISNUMBER(ETL_Price!AL30/ETL_Price!AL31-1),ETL_Price!AL30/ETL_Price!AL31-1,"")</f>
        <v>2.3974768776733324E-3</v>
      </c>
      <c r="AG30">
        <f ca="1">IF(ISNUMBER(ETL_Price!AM30/ETL_Price!AM31-1),ETL_Price!AM30/ETL_Price!AM31-1,"")</f>
        <v>1.2228004937502313E-3</v>
      </c>
      <c r="AH30">
        <f ca="1">IF(ISNUMBER(ETL_Price!AN30/ETL_Price!AN31-1),ETL_Price!AN30/ETL_Price!AN31-1,"")</f>
        <v>2.7226904044301836E-3</v>
      </c>
      <c r="AI30">
        <f ca="1">IF(ISNUMBER(ETL_Price!AO30/ETL_Price!AO31-1),ETL_Price!AO30/ETL_Price!AO31-1,"")</f>
        <v>1.4128953952095014E-3</v>
      </c>
      <c r="AJ30">
        <f ca="1">IF(ISNUMBER(ETL_Price!AP30/ETL_Price!AP31-1),ETL_Price!AP30/ETL_Price!AP31-1,"")</f>
        <v>1.9699854210268875E-3</v>
      </c>
      <c r="AK30">
        <f ca="1">IF(ISNUMBER(ETL_Price!AQ30/ETL_Price!AQ31-1),ETL_Price!AQ30/ETL_Price!AQ31-1,"")</f>
        <v>3.2673897009016795E-3</v>
      </c>
      <c r="AL30">
        <f ca="1">IF(ISNUMBER(ETL_Price!AR30/ETL_Price!AR31-1),ETL_Price!AR30/ETL_Price!AR31-1,"")</f>
        <v>4.9725220901022382E-3</v>
      </c>
      <c r="AM30">
        <f ca="1">IF(ISNUMBER(ETL_Price!AS30/ETL_Price!AS31-1),ETL_Price!AS30/ETL_Price!AS31-1,"")</f>
        <v>-1.0180164421899618E-2</v>
      </c>
      <c r="AN30">
        <f ca="1">IF(ISNUMBER(ETL_Price!AT30/ETL_Price!AT31-1),ETL_Price!AT30/ETL_Price!AT31-1,"")</f>
        <v>-9.2470277410832136E-3</v>
      </c>
      <c r="AO30">
        <f ca="1">IF(ISNUMBER(ETL_Price!AU30/ETL_Price!AU31-1),ETL_Price!AU30/ETL_Price!AU31-1,"")</f>
        <v>-3.1686001942046182E-3</v>
      </c>
      <c r="AP30">
        <f ca="1">IF(ISNUMBER(ETL_Price!AV30/ETL_Price!AV31-1),ETL_Price!AV30/ETL_Price!AV31-1,"")</f>
        <v>-7.4360212457750263E-3</v>
      </c>
      <c r="AQ30">
        <f ca="1">IF(ISNUMBER(ETL_Price!AW30/ETL_Price!AW31-1),ETL_Price!AW30/ETL_Price!AW31-1,"")</f>
        <v>-1.0367851366482772E-2</v>
      </c>
      <c r="AR30">
        <f ca="1">IF(ISNUMBER(ETL_Price!AX30/ETL_Price!AX31-1),ETL_Price!AX30/ETL_Price!AX31-1,"")</f>
        <v>-1.3568521031207537E-3</v>
      </c>
      <c r="AS30">
        <f ca="1">IF(ISNUMBER(ETL_Price!AY30/ETL_Price!AY31-1),ETL_Price!AY30/ETL_Price!AY31-1,"")</f>
        <v>3.2692452814368389E-2</v>
      </c>
      <c r="AT30">
        <f ca="1">IF(ISNUMBER(ETL_Price!AZ30/ETL_Price!AZ31-1),ETL_Price!AZ30/ETL_Price!AZ31-1,"")</f>
        <v>-0.44800000000000006</v>
      </c>
      <c r="AU30">
        <f ca="1">IF(ISNUMBER(ETL_Price!BA30/ETL_Price!BA31-1),ETL_Price!BA30/ETL_Price!BA31-1,"")</f>
        <v>2.6498308540026327E-2</v>
      </c>
      <c r="AV30">
        <f ca="1">IF(ISNUMBER(ETL_Price!BB30/ETL_Price!BB31-1),ETL_Price!BB30/ETL_Price!BB31-1,"")</f>
        <v>3.5266396803065758E-2</v>
      </c>
      <c r="AW30">
        <f ca="1">IF(ISNUMBER(ETL_Price!BC30/ETL_Price!BC31-1),ETL_Price!BC30/ETL_Price!BC31-1,"")</f>
        <v>8.7778762753993878E-3</v>
      </c>
      <c r="AX30">
        <f ca="1">IF(ISNUMBER(ETL_Price!BD30/ETL_Price!BD31-1),ETL_Price!BD30/ETL_Price!BD31-1,"")</f>
        <v>9.4816317199417632E-3</v>
      </c>
      <c r="AY30">
        <f ca="1">IF(ISNUMBER(ETL_Price!BE30/ETL_Price!BE31-1),ETL_Price!BE30/ETL_Price!BE31-1,"")</f>
        <v>2.4957069261591247E-2</v>
      </c>
      <c r="AZ30">
        <f ca="1">IF(ISNUMBER(ETL_Price!BF30/ETL_Price!BF31-1),ETL_Price!BF30/ETL_Price!BF31-1,"")</f>
        <v>-9.3625808550590328E-4</v>
      </c>
      <c r="BA30">
        <f ca="1">IF(ISNUMBER(ETL_Price!BG30/ETL_Price!BG31-1),ETL_Price!BG30/ETL_Price!BG31-1,"")</f>
        <v>-3.0089195917761824E-3</v>
      </c>
      <c r="BB30">
        <f ca="1">IF(ISNUMBER(ETL_Price!BH30/ETL_Price!BH31-1),ETL_Price!BH30/ETL_Price!BH31-1,"")</f>
        <v>2.5756493090467458E-3</v>
      </c>
      <c r="BC30">
        <f ca="1">IF(ISNUMBER(ETL_Price!BI30/ETL_Price!BI31-1),ETL_Price!BI30/ETL_Price!BI31-1,"")</f>
        <v>-2.4990238188207781E-2</v>
      </c>
      <c r="BD30">
        <f ca="1">IF(ISNUMBER(ETL_Price!BJ30/ETL_Price!BJ31-1),ETL_Price!BJ30/ETL_Price!BJ31-1,"")</f>
        <v>-5.1910598413842712E-2</v>
      </c>
      <c r="BE30">
        <f ca="1">IF(ISNUMBER(ETL_Price!BK30/ETL_Price!BK31-1),ETL_Price!BK30/ETL_Price!BK31-1,"")</f>
        <v>-3.8592508513053292E-2</v>
      </c>
      <c r="BF30">
        <f ca="1">IF(ISNUMBER(ETL_Price!BL30/ETL_Price!BL31-1),ETL_Price!BL30/ETL_Price!BL31-1,"")</f>
        <v>-2.8059236165237644E-2</v>
      </c>
      <c r="BG30">
        <f ca="1">IF(ISNUMBER(ETL_Price!BM30/ETL_Price!BM31-1),ETL_Price!BM30/ETL_Price!BM31-1,"")</f>
        <v>2.9451744449477957E-3</v>
      </c>
      <c r="BH30">
        <f ca="1">IF(ISNUMBER(ETL_Price!BN30/ETL_Price!BN31-1),ETL_Price!BN30/ETL_Price!BN31-1,"")</f>
        <v>-2.5347012673507807E-3</v>
      </c>
      <c r="BI30">
        <f ca="1">IF(ISNUMBER(ETL_Price!BO30/ETL_Price!BO31-1),ETL_Price!BO30/ETL_Price!BO31-1,"")</f>
        <v>-1.6866250632484592E-3</v>
      </c>
      <c r="BJ30">
        <f ca="1">IF(ISNUMBER(ETL_Price!BP30/ETL_Price!BP31-1),ETL_Price!BP30/ETL_Price!BP31-1,"")</f>
        <v>1.5971662159812716E-3</v>
      </c>
      <c r="BK30">
        <f ca="1">IF(ISNUMBER(ETL_Price!BQ30/ETL_Price!BQ31-1),ETL_Price!BQ30/ETL_Price!BQ31-1,"")</f>
        <v>-8.0898876404500442E-4</v>
      </c>
      <c r="BL30">
        <f ca="1">IF(ISNUMBER(ETL_Price!BR30/ETL_Price!BR31-1),ETL_Price!BR30/ETL_Price!BR31-1,"")</f>
        <v>4.8812235600390608E-3</v>
      </c>
      <c r="BM30">
        <f ca="1">IF(ISNUMBER(ETL_Price!BS30/ETL_Price!BS31-1),ETL_Price!BS30/ETL_Price!BS31-1,"")</f>
        <v>4.0468275762393091E-3</v>
      </c>
      <c r="BN30">
        <f ca="1">IF(ISNUMBER(ETL_Price!BT30/ETL_Price!BT31-1),ETL_Price!BT30/ETL_Price!BT31-1,"")</f>
        <v>-7.7305356156819327E-3</v>
      </c>
      <c r="BO30">
        <f ca="1">IF(ISNUMBER(ETL_Price!BU30/ETL_Price!BU31-1),ETL_Price!BU30/ETL_Price!BU31-1,"")</f>
        <v>-3.4048778463325879E-3</v>
      </c>
      <c r="BP30">
        <f ca="1">IF(ISNUMBER(ETL_Price!BV30/ETL_Price!BV31-1),ETL_Price!BV30/ETL_Price!BV31-1,"")</f>
        <v>2.4968161404919087E-3</v>
      </c>
      <c r="BQ30">
        <f ca="1">IF(ISNUMBER(ETL_Price!BW30/ETL_Price!BW31-1),ETL_Price!BW30/ETL_Price!BW31-1,"")</f>
        <v>0</v>
      </c>
    </row>
    <row r="31" spans="1:69">
      <c r="A31" s="8">
        <f>MATCH($B31,ETL_Price!$B$5:$B$187,0)</f>
        <v>27</v>
      </c>
      <c r="B31" s="1">
        <f>IF(ISNUMBER(Equities!$C32),Equities!B32,"")</f>
        <v>43143</v>
      </c>
      <c r="C31" s="67">
        <f ca="1">IF(ISNUMBER(OFFSET(ETL_Price!$B$4,ETL_Rtn!$A31,ETL_Rtn!$C$1)/OFFSET(ETL_Price!$B$4,ETL_Rtn!$A32,ETL_Rtn!$C$1)-1),OFFSET(ETL_Price!$B$4,ETL_Rtn!$A31,ETL_Rtn!$C$1)/OFFSET(ETL_Price!$B$4,ETL_Rtn!$A32,ETL_Rtn!$C$1)-1,"")</f>
        <v>1.1183984056526874E-2</v>
      </c>
      <c r="E31">
        <f ca="1">IF(ISNUMBER(ETL_Price!K31/ETL_Price!K32-1),ETL_Price!K31/ETL_Price!K32-1,"")</f>
        <v>1.3914603653299107E-2</v>
      </c>
      <c r="F31">
        <f ca="1">IF(ISNUMBER(ETL_Price!L31/ETL_Price!L32-1),ETL_Price!L31/ETL_Price!L32-1,"")</f>
        <v>1.2705991298831432E-2</v>
      </c>
      <c r="G31">
        <f ca="1">IF(ISNUMBER(ETL_Price!M31/ETL_Price!M32-1),ETL_Price!M31/ETL_Price!M32-1,"")</f>
        <v>0</v>
      </c>
      <c r="H31">
        <f ca="1">IF(ISNUMBER(ETL_Price!N31/ETL_Price!N32-1),ETL_Price!N31/ETL_Price!N32-1,"")</f>
        <v>0</v>
      </c>
      <c r="I31">
        <f ca="1">IF(ISNUMBER(ETL_Price!O31/ETL_Price!O32-1),ETL_Price!O31/ETL_Price!O32-1,"")</f>
        <v>-1.6195926312770892E-3</v>
      </c>
      <c r="J31">
        <f ca="1">IF(ISNUMBER(ETL_Price!P31/ETL_Price!P32-1),ETL_Price!P31/ETL_Price!P32-1,"")</f>
        <v>-1.1426967812089295E-4</v>
      </c>
      <c r="K31">
        <f ca="1">IF(ISNUMBER(ETL_Price!Q31/ETL_Price!Q32-1),ETL_Price!Q31/ETL_Price!Q32-1,"")</f>
        <v>1.5899358327944757E-2</v>
      </c>
      <c r="L31">
        <f ca="1">IF(ISNUMBER(ETL_Price!R31/ETL_Price!R32-1),ETL_Price!R31/ETL_Price!R32-1,"")</f>
        <v>1.3416900125924558E-2</v>
      </c>
      <c r="M31">
        <f ca="1">IF(ISNUMBER(ETL_Price!S31/ETL_Price!S32-1),ETL_Price!S31/ETL_Price!S32-1,"")</f>
        <v>1.640729608168523E-2</v>
      </c>
      <c r="N31">
        <f ca="1">IF(ISNUMBER(ETL_Price!T31/ETL_Price!T32-1),ETL_Price!T31/ETL_Price!T32-1,"")</f>
        <v>1.7925403599925671E-2</v>
      </c>
      <c r="O31">
        <f ca="1">IF(ISNUMBER(ETL_Price!U31/ETL_Price!U32-1),ETL_Price!U31/ETL_Price!U32-1,"")</f>
        <v>1.1690859160454981E-2</v>
      </c>
      <c r="P31">
        <f ca="1">IF(ISNUMBER(ETL_Price!V31/ETL_Price!V32-1),ETL_Price!V31/ETL_Price!V32-1,"")</f>
        <v>1.1804036485203673E-2</v>
      </c>
      <c r="Q31">
        <f ca="1">IF(ISNUMBER(ETL_Price!W31/ETL_Price!W32-1),ETL_Price!W31/ETL_Price!W32-1,"")</f>
        <v>1.0237622650489442E-2</v>
      </c>
      <c r="R31">
        <f ca="1">IF(ISNUMBER(ETL_Price!X31/ETL_Price!X32-1),ETL_Price!X31/ETL_Price!X32-1,"")</f>
        <v>1.1142916980402706E-2</v>
      </c>
      <c r="S31">
        <f ca="1">IF(ISNUMBER(ETL_Price!Y31/ETL_Price!Y32-1),ETL_Price!Y31/ETL_Price!Y32-1,"")</f>
        <v>1.0345956095179965E-2</v>
      </c>
      <c r="T31">
        <f ca="1">IF(ISNUMBER(ETL_Price!Z31/ETL_Price!Z32-1),ETL_Price!Z31/ETL_Price!Z32-1,"")</f>
        <v>1.6549624095357984E-2</v>
      </c>
      <c r="U31">
        <f ca="1">IF(ISNUMBER(ETL_Price!AA31/ETL_Price!AA32-1),ETL_Price!AA31/ETL_Price!AA32-1,"")</f>
        <v>8.5061931055065987E-3</v>
      </c>
      <c r="V31">
        <f ca="1">IF(ISNUMBER(ETL_Price!AB31/ETL_Price!AB32-1),ETL_Price!AB31/ETL_Price!AB32-1,"")</f>
        <v>6.3607836485455316E-3</v>
      </c>
      <c r="W31">
        <f ca="1">IF(ISNUMBER(ETL_Price!AC31/ETL_Price!AC32-1),ETL_Price!AC31/ETL_Price!AC32-1,"")</f>
        <v>5.274900283342987E-4</v>
      </c>
      <c r="X31">
        <f ca="1">IF(ISNUMBER(ETL_Price!AD31/ETL_Price!AD32-1),ETL_Price!AD31/ETL_Price!AD32-1,"")</f>
        <v>1.0665222257153495E-3</v>
      </c>
      <c r="Y31">
        <f ca="1">IF(ISNUMBER(ETL_Price!AE31/ETL_Price!AE32-1),ETL_Price!AE31/ETL_Price!AE32-1,"")</f>
        <v>4.116199125259179E-5</v>
      </c>
      <c r="Z31">
        <f ca="1">IF(ISNUMBER(ETL_Price!AF31/ETL_Price!AF32-1),ETL_Price!AF31/ETL_Price!AF32-1,"")</f>
        <v>-1.1159991430721439E-3</v>
      </c>
      <c r="AA31">
        <f ca="1">IF(ISNUMBER(ETL_Price!AG31/ETL_Price!AG32-1),ETL_Price!AG31/ETL_Price!AG32-1,"")</f>
        <v>-1.019991840065404E-3</v>
      </c>
      <c r="AB31">
        <f ca="1">IF(ISNUMBER(ETL_Price!AH31/ETL_Price!AH32-1),ETL_Price!AH31/ETL_Price!AH32-1,"")</f>
        <v>-9.4163951077064212E-4</v>
      </c>
      <c r="AC31">
        <f ca="1">IF(ISNUMBER(ETL_Price!AI31/ETL_Price!AI32-1),ETL_Price!AI31/ETL_Price!AI32-1,"")</f>
        <v>2.0176358804024908E-4</v>
      </c>
      <c r="AD31">
        <f ca="1">IF(ISNUMBER(ETL_Price!AJ31/ETL_Price!AJ32-1),ETL_Price!AJ31/ETL_Price!AJ32-1,"")</f>
        <v>2.8619534197988905E-3</v>
      </c>
      <c r="AE31">
        <f ca="1">IF(ISNUMBER(ETL_Price!AK31/ETL_Price!AK32-1),ETL_Price!AK31/ETL_Price!AK32-1,"")</f>
        <v>-2.1001283018369232E-3</v>
      </c>
      <c r="AF31">
        <f ca="1">IF(ISNUMBER(ETL_Price!AL31/ETL_Price!AL32-1),ETL_Price!AL31/ETL_Price!AL32-1,"")</f>
        <v>-2.1693436236054353E-3</v>
      </c>
      <c r="AG31">
        <f ca="1">IF(ISNUMBER(ETL_Price!AM31/ETL_Price!AM32-1),ETL_Price!AM31/ETL_Price!AM32-1,"")</f>
        <v>-1.8601990234392574E-3</v>
      </c>
      <c r="AH31">
        <f ca="1">IF(ISNUMBER(ETL_Price!AN31/ETL_Price!AN32-1),ETL_Price!AN31/ETL_Price!AN32-1,"")</f>
        <v>-3.2793573556858524E-3</v>
      </c>
      <c r="AI31">
        <f ca="1">IF(ISNUMBER(ETL_Price!AO31/ETL_Price!AO32-1),ETL_Price!AO31/ETL_Price!AO32-1,"")</f>
        <v>-5.708760149388814E-4</v>
      </c>
      <c r="AJ31">
        <f ca="1">IF(ISNUMBER(ETL_Price!AP31/ETL_Price!AP32-1),ETL_Price!AP31/ETL_Price!AP32-1,"")</f>
        <v>-1.97239279384398E-3</v>
      </c>
      <c r="AK31">
        <f ca="1">IF(ISNUMBER(ETL_Price!AQ31/ETL_Price!AQ32-1),ETL_Price!AQ31/ETL_Price!AQ32-1,"")</f>
        <v>-4.3435294338050046E-3</v>
      </c>
      <c r="AL31">
        <f ca="1">IF(ISNUMBER(ETL_Price!AR31/ETL_Price!AR32-1),ETL_Price!AR31/ETL_Price!AR32-1,"")</f>
        <v>-6.6164929193343047E-3</v>
      </c>
      <c r="AM31">
        <f ca="1">IF(ISNUMBER(ETL_Price!AS31/ETL_Price!AS32-1),ETL_Price!AS31/ETL_Price!AS32-1,"")</f>
        <v>2.5603254769921424E-3</v>
      </c>
      <c r="AN31">
        <f ca="1">IF(ISNUMBER(ETL_Price!AT31/ETL_Price!AT32-1),ETL_Price!AT31/ETL_Price!AT32-1,"")</f>
        <v>1.6107382550335503E-2</v>
      </c>
      <c r="AO31">
        <f ca="1">IF(ISNUMBER(ETL_Price!AU31/ETL_Price!AU32-1),ETL_Price!AU31/ETL_Price!AU32-1,"")</f>
        <v>3.9507439712673786E-3</v>
      </c>
      <c r="AP31">
        <f ca="1">IF(ISNUMBER(ETL_Price!AV31/ETL_Price!AV32-1),ETL_Price!AV31/ETL_Price!AV32-1,"")</f>
        <v>2.0321269595509062E-3</v>
      </c>
      <c r="AQ31">
        <f ca="1">IF(ISNUMBER(ETL_Price!AW31/ETL_Price!AW32-1),ETL_Price!AW31/ETL_Price!AW32-1,"")</f>
        <v>-1.679918450560669E-2</v>
      </c>
      <c r="AR31">
        <f ca="1">IF(ISNUMBER(ETL_Price!AX31/ETL_Price!AX32-1),ETL_Price!AX31/ETL_Price!AX32-1,"")</f>
        <v>0</v>
      </c>
      <c r="AS31">
        <f ca="1">IF(ISNUMBER(ETL_Price!AY31/ETL_Price!AY32-1),ETL_Price!AY31/ETL_Price!AY32-1,"")</f>
        <v>-9.6409353617220583E-3</v>
      </c>
      <c r="AT31">
        <f ca="1">IF(ISNUMBER(ETL_Price!AZ31/ETL_Price!AZ32-1),ETL_Price!AZ31/ETL_Price!AZ32-1,"")</f>
        <v>0.54320987654320985</v>
      </c>
      <c r="AU31">
        <f ca="1">IF(ISNUMBER(ETL_Price!BA31/ETL_Price!BA32-1),ETL_Price!BA31/ETL_Price!BA32-1,"")</f>
        <v>-1.6815357857394519E-2</v>
      </c>
      <c r="AV31">
        <f ca="1">IF(ISNUMBER(ETL_Price!BB31/ETL_Price!BB32-1),ETL_Price!BB31/ETL_Price!BB32-1,"")</f>
        <v>1.7378523257824963E-3</v>
      </c>
      <c r="AW31">
        <f ca="1">IF(ISNUMBER(ETL_Price!BC31/ETL_Price!BC32-1),ETL_Price!BC31/ETL_Price!BC32-1,"")</f>
        <v>-4.5999502528811909E-2</v>
      </c>
      <c r="AX31">
        <f ca="1">IF(ISNUMBER(ETL_Price!BD31/ETL_Price!BD32-1),ETL_Price!BD31/ETL_Price!BD32-1,"")</f>
        <v>-3.6165067742409351E-2</v>
      </c>
      <c r="AY31">
        <f ca="1">IF(ISNUMBER(ETL_Price!BE31/ETL_Price!BE32-1),ETL_Price!BE31/ETL_Price!BE32-1,"")</f>
        <v>-8.9623690280981605E-2</v>
      </c>
      <c r="AZ31">
        <f ca="1">IF(ISNUMBER(ETL_Price!BF31/ETL_Price!BF32-1),ETL_Price!BF31/ETL_Price!BF32-1,"")</f>
        <v>8.4758699728635367E-3</v>
      </c>
      <c r="BA31">
        <f ca="1">IF(ISNUMBER(ETL_Price!BG31/ETL_Price!BG32-1),ETL_Price!BG31/ETL_Price!BG32-1,"")</f>
        <v>1.1199008921374709E-2</v>
      </c>
      <c r="BB31">
        <f ca="1">IF(ISNUMBER(ETL_Price!BH31/ETL_Price!BH32-1),ETL_Price!BH31/ETL_Price!BH32-1,"")</f>
        <v>4.991854650111982E-3</v>
      </c>
      <c r="BC31">
        <f ca="1">IF(ISNUMBER(ETL_Price!BI31/ETL_Price!BI32-1),ETL_Price!BI31/ETL_Price!BI32-1,"")</f>
        <v>-0.11871988988300064</v>
      </c>
      <c r="BD31">
        <f ca="1">IF(ISNUMBER(ETL_Price!BJ31/ETL_Price!BJ32-1),ETL_Price!BJ31/ETL_Price!BJ32-1,"")</f>
        <v>-0.13095238095238104</v>
      </c>
      <c r="BE31">
        <f ca="1">IF(ISNUMBER(ETL_Price!BK31/ETL_Price!BK32-1),ETL_Price!BK31/ETL_Price!BK32-1,"")</f>
        <v>-2.7593818984547491E-2</v>
      </c>
      <c r="BF31">
        <f ca="1">IF(ISNUMBER(ETL_Price!BL31/ETL_Price!BL32-1),ETL_Price!BL31/ETL_Price!BL32-1,"")</f>
        <v>-4.751299183370461E-2</v>
      </c>
      <c r="BG31">
        <f ca="1">IF(ISNUMBER(ETL_Price!BM31/ETL_Price!BM32-1),ETL_Price!BM31/ETL_Price!BM32-1,"")</f>
        <v>8.4532785012567668E-3</v>
      </c>
      <c r="BH31">
        <f ca="1">IF(ISNUMBER(ETL_Price!BN31/ETL_Price!BN32-1),ETL_Price!BN31/ETL_Price!BN32-1,"")</f>
        <v>2.6705496003469831E-2</v>
      </c>
      <c r="BI31">
        <f ca="1">IF(ISNUMBER(ETL_Price!BO31/ETL_Price!BO32-1),ETL_Price!BO31/ETL_Price!BO32-1,"")</f>
        <v>1.5202702702701298E-3</v>
      </c>
      <c r="BJ31">
        <f ca="1">IF(ISNUMBER(ETL_Price!BP31/ETL_Price!BP32-1),ETL_Price!BP31/ETL_Price!BP32-1,"")</f>
        <v>1.9329794818980783E-3</v>
      </c>
      <c r="BK31">
        <f ca="1">IF(ISNUMBER(ETL_Price!BQ31/ETL_Price!BQ32-1),ETL_Price!BQ31/ETL_Price!BQ32-1,"")</f>
        <v>-1.0774894495825249E-3</v>
      </c>
      <c r="BL31">
        <f ca="1">IF(ISNUMBER(ETL_Price!BR31/ETL_Price!BR32-1),ETL_Price!BR31/ETL_Price!BR32-1,"")</f>
        <v>3.2647730982697798E-3</v>
      </c>
      <c r="BM31">
        <f ca="1">IF(ISNUMBER(ETL_Price!BS31/ETL_Price!BS32-1),ETL_Price!BS31/ETL_Price!BS32-1,"")</f>
        <v>7.9554494828948386E-4</v>
      </c>
      <c r="BN31">
        <f ca="1">IF(ISNUMBER(ETL_Price!BT31/ETL_Price!BT32-1),ETL_Price!BT31/ETL_Price!BT32-1,"")</f>
        <v>-1.2867647058824039E-3</v>
      </c>
      <c r="BO31">
        <f ca="1">IF(ISNUMBER(ETL_Price!BU31/ETL_Price!BU32-1),ETL_Price!BU31/ETL_Price!BU32-1,"")</f>
        <v>-9.5586509987685142E-3</v>
      </c>
      <c r="BP31">
        <f ca="1">IF(ISNUMBER(ETL_Price!BV31/ETL_Price!BV32-1),ETL_Price!BV31/ETL_Price!BV32-1,"")</f>
        <v>-4.8526689679323498E-3</v>
      </c>
      <c r="BQ31">
        <f ca="1">IF(ISNUMBER(ETL_Price!BW31/ETL_Price!BW32-1),ETL_Price!BW31/ETL_Price!BW32-1,"")</f>
        <v>0</v>
      </c>
    </row>
    <row r="32" spans="1:69">
      <c r="A32" s="8">
        <f>MATCH($B32,ETL_Price!$B$5:$B$187,0)</f>
        <v>28</v>
      </c>
      <c r="B32" s="1">
        <f>IF(ISNUMBER(Equities!$C33),Equities!B33,"")</f>
        <v>43140</v>
      </c>
      <c r="C32" s="67">
        <f ca="1">IF(ISNUMBER(OFFSET(ETL_Price!$B$4,ETL_Rtn!$A32,ETL_Rtn!$C$1)/OFFSET(ETL_Price!$B$4,ETL_Rtn!$A33,ETL_Rtn!$C$1)-1),OFFSET(ETL_Price!$B$4,ETL_Rtn!$A32,ETL_Rtn!$C$1)/OFFSET(ETL_Price!$B$4,ETL_Rtn!$A33,ETL_Rtn!$C$1)-1,"")</f>
        <v>-1.6584173410445713E-2</v>
      </c>
      <c r="E32">
        <f ca="1">IF(ISNUMBER(ETL_Price!K32/ETL_Price!K33-1),ETL_Price!K32/ETL_Price!K33-1,"")</f>
        <v>1.4936071290197583E-2</v>
      </c>
      <c r="F32">
        <f ca="1">IF(ISNUMBER(ETL_Price!L32/ETL_Price!L33-1),ETL_Price!L32/ETL_Price!L33-1,"")</f>
        <v>-1.5192609480946473E-2</v>
      </c>
      <c r="G32">
        <f ca="1">IF(ISNUMBER(ETL_Price!M32/ETL_Price!M33-1),ETL_Price!M32/ETL_Price!M33-1,"")</f>
        <v>-7.773952310813903E-3</v>
      </c>
      <c r="H32">
        <f ca="1">IF(ISNUMBER(ETL_Price!N32/ETL_Price!N33-1),ETL_Price!N32/ETL_Price!N33-1,"")</f>
        <v>-2.3216995586285871E-2</v>
      </c>
      <c r="I32">
        <f ca="1">IF(ISNUMBER(ETL_Price!O32/ETL_Price!O33-1),ETL_Price!O32/ETL_Price!O33-1,"")</f>
        <v>-3.0995423179394521E-2</v>
      </c>
      <c r="J32">
        <f ca="1">IF(ISNUMBER(ETL_Price!P32/ETL_Price!P33-1),ETL_Price!P32/ETL_Price!P33-1,"")</f>
        <v>-3.8666826058650794E-2</v>
      </c>
      <c r="K32">
        <f ca="1">IF(ISNUMBER(ETL_Price!Q32/ETL_Price!Q33-1),ETL_Price!Q32/ETL_Price!Q33-1,"")</f>
        <v>1.2981718405731257E-2</v>
      </c>
      <c r="L32">
        <f ca="1">IF(ISNUMBER(ETL_Price!R32/ETL_Price!R33-1),ETL_Price!R32/ETL_Price!R33-1,"")</f>
        <v>4.1807053241178505E-3</v>
      </c>
      <c r="M32">
        <f ca="1">IF(ISNUMBER(ETL_Price!S32/ETL_Price!S33-1),ETL_Price!S32/ETL_Price!S33-1,"")</f>
        <v>-1.0327756175168568E-2</v>
      </c>
      <c r="N32">
        <f ca="1">IF(ISNUMBER(ETL_Price!T32/ETL_Price!T33-1),ETL_Price!T32/ETL_Price!T33-1,"")</f>
        <v>-3.1077731325613867E-3</v>
      </c>
      <c r="O32">
        <f ca="1">IF(ISNUMBER(ETL_Price!U32/ETL_Price!U33-1),ETL_Price!U32/ETL_Price!U33-1,"")</f>
        <v>-1.6449945166848723E-3</v>
      </c>
      <c r="P32">
        <f ca="1">IF(ISNUMBER(ETL_Price!V32/ETL_Price!V33-1),ETL_Price!V32/ETL_Price!V33-1,"")</f>
        <v>-1.1954819028774377E-3</v>
      </c>
      <c r="Q32">
        <f ca="1">IF(ISNUMBER(ETL_Price!W32/ETL_Price!W33-1),ETL_Price!W32/ETL_Price!W33-1,"")</f>
        <v>-4.5169819356213337E-3</v>
      </c>
      <c r="R32">
        <f ca="1">IF(ISNUMBER(ETL_Price!X32/ETL_Price!X33-1),ETL_Price!X32/ETL_Price!X33-1,"")</f>
        <v>5.3943332448105341E-3</v>
      </c>
      <c r="S32">
        <f ca="1">IF(ISNUMBER(ETL_Price!Y32/ETL_Price!Y33-1),ETL_Price!Y32/ETL_Price!Y33-1,"")</f>
        <v>1.2517111369603207E-3</v>
      </c>
      <c r="T32">
        <f ca="1">IF(ISNUMBER(ETL_Price!Z32/ETL_Price!Z33-1),ETL_Price!Z32/ETL_Price!Z33-1,"")</f>
        <v>1.8930303076625909E-2</v>
      </c>
      <c r="U32">
        <f ca="1">IF(ISNUMBER(ETL_Price!AA32/ETL_Price!AA33-1),ETL_Price!AA32/ETL_Price!AA33-1,"")</f>
        <v>-5.9656972408639319E-4</v>
      </c>
      <c r="V32">
        <f ca="1">IF(ISNUMBER(ETL_Price!AB32/ETL_Price!AB33-1),ETL_Price!AB32/ETL_Price!AB33-1,"")</f>
        <v>5.9721866734920859E-3</v>
      </c>
      <c r="W32">
        <f ca="1">IF(ISNUMBER(ETL_Price!AC32/ETL_Price!AC33-1),ETL_Price!AC32/ETL_Price!AC33-1,"")</f>
        <v>2.2470305769495269E-4</v>
      </c>
      <c r="X32">
        <f ca="1">IF(ISNUMBER(ETL_Price!AD32/ETL_Price!AD33-1),ETL_Price!AD32/ETL_Price!AD33-1,"")</f>
        <v>1.0517496236452928E-3</v>
      </c>
      <c r="Y32">
        <f ca="1">IF(ISNUMBER(ETL_Price!AE32/ETL_Price!AE33-1),ETL_Price!AE32/ETL_Price!AE33-1,"")</f>
        <v>-1.9453266188526053E-3</v>
      </c>
      <c r="Z32">
        <f ca="1">IF(ISNUMBER(ETL_Price!AF32/ETL_Price!AF33-1),ETL_Price!AF32/ETL_Price!AF33-1,"")</f>
        <v>3.2394394274670724E-4</v>
      </c>
      <c r="AA32">
        <f ca="1">IF(ISNUMBER(ETL_Price!AG32/ETL_Price!AG33-1),ETL_Price!AG32/ETL_Price!AG33-1,"")</f>
        <v>1.4532791642485332E-3</v>
      </c>
      <c r="AB32">
        <f ca="1">IF(ISNUMBER(ETL_Price!AH32/ETL_Price!AH33-1),ETL_Price!AH32/ETL_Price!AH33-1,"")</f>
        <v>-1.904332797116326E-3</v>
      </c>
      <c r="AC32">
        <f ca="1">IF(ISNUMBER(ETL_Price!AI32/ETL_Price!AI33-1),ETL_Price!AI32/ETL_Price!AI33-1,"")</f>
        <v>-4.0805277750588509E-4</v>
      </c>
      <c r="AD32">
        <f ca="1">IF(ISNUMBER(ETL_Price!AJ32/ETL_Price!AJ33-1),ETL_Price!AJ32/ETL_Price!AJ33-1,"")</f>
        <v>-7.3525272089173255E-3</v>
      </c>
      <c r="AE32">
        <f ca="1">IF(ISNUMBER(ETL_Price!AK32/ETL_Price!AK33-1),ETL_Price!AK32/ETL_Price!AK33-1,"")</f>
        <v>-2.6763936431296598E-3</v>
      </c>
      <c r="AF32">
        <f ca="1">IF(ISNUMBER(ETL_Price!AL32/ETL_Price!AL33-1),ETL_Price!AL32/ETL_Price!AL33-1,"")</f>
        <v>-2.2724492406016594E-3</v>
      </c>
      <c r="AG32">
        <f ca="1">IF(ISNUMBER(ETL_Price!AM32/ETL_Price!AM33-1),ETL_Price!AM32/ETL_Price!AM33-1,"")</f>
        <v>-4.0786751576009639E-3</v>
      </c>
      <c r="AH32">
        <f ca="1">IF(ISNUMBER(ETL_Price!AN32/ETL_Price!AN33-1),ETL_Price!AN32/ETL_Price!AN33-1,"")</f>
        <v>-3.7421173795537666E-3</v>
      </c>
      <c r="AI32">
        <f ca="1">IF(ISNUMBER(ETL_Price!AO32/ETL_Price!AO33-1),ETL_Price!AO32/ETL_Price!AO33-1,"")</f>
        <v>-1.715621098333564E-3</v>
      </c>
      <c r="AJ32">
        <f ca="1">IF(ISNUMBER(ETL_Price!AP32/ETL_Price!AP33-1),ETL_Price!AP32/ETL_Price!AP33-1,"")</f>
        <v>-3.156709924122425E-3</v>
      </c>
      <c r="AK32">
        <f ca="1">IF(ISNUMBER(ETL_Price!AQ32/ETL_Price!AQ33-1),ETL_Price!AQ32/ETL_Price!AQ33-1,"")</f>
        <v>-3.9122637759643197E-3</v>
      </c>
      <c r="AL32">
        <f ca="1">IF(ISNUMBER(ETL_Price!AR32/ETL_Price!AR33-1),ETL_Price!AR32/ETL_Price!AR33-1,"")</f>
        <v>-6.5744281004430638E-3</v>
      </c>
      <c r="AM32">
        <f ca="1">IF(ISNUMBER(ETL_Price!AS32/ETL_Price!AS33-1),ETL_Price!AS32/ETL_Price!AS33-1,"")</f>
        <v>9.6317280453257492E-3</v>
      </c>
      <c r="AN32">
        <f ca="1">IF(ISNUMBER(ETL_Price!AT32/ETL_Price!AT33-1),ETL_Price!AT32/ETL_Price!AT33-1,"")</f>
        <v>-2.2309711286089273E-2</v>
      </c>
      <c r="AO32">
        <f ca="1">IF(ISNUMBER(ETL_Price!AU32/ETL_Price!AU33-1),ETL_Price!AU32/ETL_Price!AU33-1,"")</f>
        <v>-1.0006603342307296E-2</v>
      </c>
      <c r="AP32">
        <f ca="1">IF(ISNUMBER(ETL_Price!AV32/ETL_Price!AV33-1),ETL_Price!AV32/ETL_Price!AV33-1,"")</f>
        <v>-9.1092146898070769E-3</v>
      </c>
      <c r="AQ32">
        <f ca="1">IF(ISNUMBER(ETL_Price!AW32/ETL_Price!AW33-1),ETL_Price!AW32/ETL_Price!AW33-1,"")</f>
        <v>-1.8214571657325873E-2</v>
      </c>
      <c r="AR32">
        <f ca="1">IF(ISNUMBER(ETL_Price!AX32/ETL_Price!AX33-1),ETL_Price!AX32/ETL_Price!AX33-1,"")</f>
        <v>-9.4086021505376261E-3</v>
      </c>
      <c r="AS32">
        <f ca="1">IF(ISNUMBER(ETL_Price!AY32/ETL_Price!AY33-1),ETL_Price!AY32/ETL_Price!AY33-1,"")</f>
        <v>2.6422556339708914E-2</v>
      </c>
      <c r="AT32">
        <f ca="1">IF(ISNUMBER(ETL_Price!AZ32/ETL_Price!AZ33-1),ETL_Price!AZ32/ETL_Price!AZ33-1,"")</f>
        <v>-0.45999999999999996</v>
      </c>
      <c r="AU32">
        <f ca="1">IF(ISNUMBER(ETL_Price!BA32/ETL_Price!BA33-1),ETL_Price!BA32/ETL_Price!BA33-1,"")</f>
        <v>5.3577303575390811E-2</v>
      </c>
      <c r="AV32">
        <f ca="1">IF(ISNUMBER(ETL_Price!BB32/ETL_Price!BB33-1),ETL_Price!BB32/ETL_Price!BB33-1,"")</f>
        <v>9.9690991205134249E-2</v>
      </c>
      <c r="AW32">
        <f ca="1">IF(ISNUMBER(ETL_Price!BC32/ETL_Price!BC33-1),ETL_Price!BC32/ETL_Price!BC33-1,"")</f>
        <v>3.3942862847540223E-3</v>
      </c>
      <c r="AX32">
        <f ca="1">IF(ISNUMBER(ETL_Price!BD32/ETL_Price!BD33-1),ETL_Price!BD32/ETL_Price!BD33-1,"")</f>
        <v>-3.4318017381413934E-3</v>
      </c>
      <c r="AY32">
        <f ca="1">IF(ISNUMBER(ETL_Price!BE32/ETL_Price!BE33-1),ETL_Price!BE32/ETL_Price!BE33-1,"")</f>
        <v>8.6448457032429538E-2</v>
      </c>
      <c r="AZ32">
        <f ca="1">IF(ISNUMBER(ETL_Price!BF32/ETL_Price!BF33-1),ETL_Price!BF32/ETL_Price!BF33-1,"")</f>
        <v>2.0712254091402649E-2</v>
      </c>
      <c r="BA32">
        <f ca="1">IF(ISNUMBER(ETL_Price!BG32/ETL_Price!BG33-1),ETL_Price!BG32/ETL_Price!BG33-1,"")</f>
        <v>2.4176807103702069E-2</v>
      </c>
      <c r="BB32">
        <f ca="1">IF(ISNUMBER(ETL_Price!BH32/ETL_Price!BH33-1),ETL_Price!BH32/ETL_Price!BH33-1,"")</f>
        <v>1.777472144049197E-2</v>
      </c>
      <c r="BC32">
        <f ca="1">IF(ISNUMBER(ETL_Price!BI32/ETL_Price!BI33-1),ETL_Price!BI32/ETL_Price!BI33-1,"")</f>
        <v>-0.13150029886431569</v>
      </c>
      <c r="BD32">
        <f ca="1">IF(ISNUMBER(ETL_Price!BJ32/ETL_Price!BJ33-1),ETL_Price!BJ32/ETL_Price!BJ33-1,"")</f>
        <v>-0.10638297872340419</v>
      </c>
      <c r="BE32">
        <f ca="1">IF(ISNUMBER(ETL_Price!BK32/ETL_Price!BK33-1),ETL_Price!BK32/ETL_Price!BK33-1,"")</f>
        <v>3.6613272311212919E-2</v>
      </c>
      <c r="BF32">
        <f ca="1">IF(ISNUMBER(ETL_Price!BL32/ETL_Price!BL33-1),ETL_Price!BL32/ETL_Price!BL33-1,"")</f>
        <v>-0.13012592831772674</v>
      </c>
      <c r="BG32">
        <f ca="1">IF(ISNUMBER(ETL_Price!BM32/ETL_Price!BM33-1),ETL_Price!BM32/ETL_Price!BM33-1,"")</f>
        <v>-2.885564583491651E-3</v>
      </c>
      <c r="BH32">
        <f ca="1">IF(ISNUMBER(ETL_Price!BN32/ETL_Price!BN33-1),ETL_Price!BN32/ETL_Price!BN33-1,"")</f>
        <v>-1.2361544581115047E-2</v>
      </c>
      <c r="BI32">
        <f ca="1">IF(ISNUMBER(ETL_Price!BO32/ETL_Price!BO33-1),ETL_Price!BO32/ETL_Price!BO33-1,"")</f>
        <v>-3.1888798037612354E-2</v>
      </c>
      <c r="BJ32">
        <f ca="1">IF(ISNUMBER(ETL_Price!BP32/ETL_Price!BP33-1),ETL_Price!BP32/ETL_Price!BP33-1,"")</f>
        <v>-8.3430223423310856E-3</v>
      </c>
      <c r="BK32">
        <f ca="1">IF(ISNUMBER(ETL_Price!BQ32/ETL_Price!BQ33-1),ETL_Price!BQ32/ETL_Price!BQ33-1,"")</f>
        <v>6.8709881565862663E-3</v>
      </c>
      <c r="BL32">
        <f ca="1">IF(ISNUMBER(ETL_Price!BR32/ETL_Price!BR33-1),ETL_Price!BR32/ETL_Price!BR33-1,"")</f>
        <v>4.0826324814258186E-4</v>
      </c>
      <c r="BM32">
        <f ca="1">IF(ISNUMBER(ETL_Price!BS32/ETL_Price!BS33-1),ETL_Price!BS32/ETL_Price!BS33-1,"")</f>
        <v>-6.1812693164665644E-3</v>
      </c>
      <c r="BN32">
        <f ca="1">IF(ISNUMBER(ETL_Price!BT32/ETL_Price!BT33-1),ETL_Price!BT32/ETL_Price!BT33-1,"")</f>
        <v>5.5177487585056362E-4</v>
      </c>
      <c r="BO32">
        <f ca="1">IF(ISNUMBER(ETL_Price!BU32/ETL_Price!BU33-1),ETL_Price!BU32/ETL_Price!BU33-1,"")</f>
        <v>-4.895960832314028E-4</v>
      </c>
      <c r="BP32">
        <f ca="1">IF(ISNUMBER(ETL_Price!BV32/ETL_Price!BV33-1),ETL_Price!BV32/ETL_Price!BV33-1,"")</f>
        <v>-1.4373412884297831E-2</v>
      </c>
      <c r="BQ32">
        <f ca="1">IF(ISNUMBER(ETL_Price!BW32/ETL_Price!BW33-1),ETL_Price!BW32/ETL_Price!BW33-1,"")</f>
        <v>5.1442834530621706E-3</v>
      </c>
    </row>
    <row r="33" spans="1:69">
      <c r="A33" s="8">
        <f>MATCH($B33,ETL_Price!$B$5:$B$187,0)</f>
        <v>29</v>
      </c>
      <c r="B33" s="1">
        <f>IF(ISNUMBER(Equities!$C34),Equities!B34,"")</f>
        <v>43139</v>
      </c>
      <c r="C33" s="67">
        <f ca="1">IF(ISNUMBER(OFFSET(ETL_Price!$B$4,ETL_Rtn!$A33,ETL_Rtn!$C$1)/OFFSET(ETL_Price!$B$4,ETL_Rtn!$A34,ETL_Rtn!$C$1)-1),OFFSET(ETL_Price!$B$4,ETL_Rtn!$A33,ETL_Rtn!$C$1)/OFFSET(ETL_Price!$B$4,ETL_Rtn!$A34,ETL_Rtn!$C$1)-1,"")</f>
        <v>-5.5757833470645446E-3</v>
      </c>
      <c r="E33">
        <f ca="1">IF(ISNUMBER(ETL_Price!K33/ETL_Price!K34-1),ETL_Price!K33/ETL_Price!K34-1,"")</f>
        <v>-3.7536451302551344E-2</v>
      </c>
      <c r="F33">
        <f ca="1">IF(ISNUMBER(ETL_Price!L33/ETL_Price!L34-1),ETL_Price!L33/ETL_Price!L34-1,"")</f>
        <v>-2.2353322603429704E-2</v>
      </c>
      <c r="G33">
        <f ca="1">IF(ISNUMBER(ETL_Price!M33/ETL_Price!M34-1),ETL_Price!M33/ETL_Price!M34-1,"")</f>
        <v>-1.4911788831091899E-2</v>
      </c>
      <c r="H33">
        <f ca="1">IF(ISNUMBER(ETL_Price!N33/ETL_Price!N34-1),ETL_Price!N33/ETL_Price!N34-1,"")</f>
        <v>1.1341455470615713E-2</v>
      </c>
      <c r="I33">
        <f ca="1">IF(ISNUMBER(ETL_Price!O33/ETL_Price!O34-1),ETL_Price!O33/ETL_Price!O34-1,"")</f>
        <v>4.2234988391727235E-3</v>
      </c>
      <c r="J33">
        <f ca="1">IF(ISNUMBER(ETL_Price!P33/ETL_Price!P34-1),ETL_Price!P33/ETL_Price!P34-1,"")</f>
        <v>-4.2555108100914563E-3</v>
      </c>
      <c r="K33">
        <f ca="1">IF(ISNUMBER(ETL_Price!Q33/ETL_Price!Q34-1),ETL_Price!Q33/ETL_Price!Q34-1,"")</f>
        <v>-3.733673172409524E-2</v>
      </c>
      <c r="L33">
        <f ca="1">IF(ISNUMBER(ETL_Price!R33/ETL_Price!R34-1),ETL_Price!R33/ETL_Price!R34-1,"")</f>
        <v>-2.9035122099487221E-2</v>
      </c>
      <c r="M33">
        <f ca="1">IF(ISNUMBER(ETL_Price!S33/ETL_Price!S34-1),ETL_Price!S33/ETL_Price!S34-1,"")</f>
        <v>-2.4327220459720023E-2</v>
      </c>
      <c r="N33">
        <f ca="1">IF(ISNUMBER(ETL_Price!T33/ETL_Price!T34-1),ETL_Price!T33/ETL_Price!T34-1,"")</f>
        <v>-2.4681557391837639E-2</v>
      </c>
      <c r="O33">
        <f ca="1">IF(ISNUMBER(ETL_Price!U33/ETL_Price!U34-1),ETL_Price!U33/ETL_Price!U34-1,"")</f>
        <v>-2.6388041488712655E-2</v>
      </c>
      <c r="P33">
        <f ca="1">IF(ISNUMBER(ETL_Price!V33/ETL_Price!V34-1),ETL_Price!V33/ETL_Price!V34-1,"")</f>
        <v>-2.7150591537998703E-2</v>
      </c>
      <c r="Q33">
        <f ca="1">IF(ISNUMBER(ETL_Price!W33/ETL_Price!W34-1),ETL_Price!W33/ETL_Price!W34-1,"")</f>
        <v>-1.7240236752431803E-2</v>
      </c>
      <c r="R33">
        <f ca="1">IF(ISNUMBER(ETL_Price!X33/ETL_Price!X34-1),ETL_Price!X33/ETL_Price!X34-1,"")</f>
        <v>-2.7324927889749495E-2</v>
      </c>
      <c r="S33">
        <f ca="1">IF(ISNUMBER(ETL_Price!Y33/ETL_Price!Y34-1),ETL_Price!Y33/ETL_Price!Y34-1,"")</f>
        <v>-2.5725453277220311E-2</v>
      </c>
      <c r="T33">
        <f ca="1">IF(ISNUMBER(ETL_Price!Z33/ETL_Price!Z34-1),ETL_Price!Z33/ETL_Price!Z34-1,"")</f>
        <v>-3.737185461323389E-2</v>
      </c>
      <c r="U33">
        <f ca="1">IF(ISNUMBER(ETL_Price!AA33/ETL_Price!AA34-1),ETL_Price!AA33/ETL_Price!AA34-1,"")</f>
        <v>-2.4301513387660068E-2</v>
      </c>
      <c r="V33">
        <f ca="1">IF(ISNUMBER(ETL_Price!AB33/ETL_Price!AB34-1),ETL_Price!AB33/ETL_Price!AB34-1,"")</f>
        <v>-1.2136536030341483E-2</v>
      </c>
      <c r="W33">
        <f ca="1">IF(ISNUMBER(ETL_Price!AC33/ETL_Price!AC34-1),ETL_Price!AC33/ETL_Price!AC34-1,"")</f>
        <v>-2.276501228833161E-3</v>
      </c>
      <c r="X33">
        <f ca="1">IF(ISNUMBER(ETL_Price!AD33/ETL_Price!AD34-1),ETL_Price!AD33/ETL_Price!AD34-1,"")</f>
        <v>-2.2397040672627044E-3</v>
      </c>
      <c r="Y33">
        <f ca="1">IF(ISNUMBER(ETL_Price!AE33/ETL_Price!AE34-1),ETL_Price!AE33/ETL_Price!AE34-1,"")</f>
        <v>-2.3260734132032335E-3</v>
      </c>
      <c r="Z33">
        <f ca="1">IF(ISNUMBER(ETL_Price!AF33/ETL_Price!AF34-1),ETL_Price!AF33/ETL_Price!AF34-1,"")</f>
        <v>-1.2593016599885543E-3</v>
      </c>
      <c r="AA33">
        <f ca="1">IF(ISNUMBER(ETL_Price!AG33/ETL_Price!AG34-1),ETL_Price!AG33/ETL_Price!AG34-1,"")</f>
        <v>-6.867016513318891E-4</v>
      </c>
      <c r="AB33">
        <f ca="1">IF(ISNUMBER(ETL_Price!AH33/ETL_Price!AH34-1),ETL_Price!AH33/ETL_Price!AH34-1,"")</f>
        <v>-2.0199252452013372E-3</v>
      </c>
      <c r="AC33">
        <f ca="1">IF(ISNUMBER(ETL_Price!AI33/ETL_Price!AI34-1),ETL_Price!AI33/ETL_Price!AI34-1,"")</f>
        <v>-1.7090198119209532E-3</v>
      </c>
      <c r="AD33">
        <f ca="1">IF(ISNUMBER(ETL_Price!AJ33/ETL_Price!AJ34-1),ETL_Price!AJ33/ETL_Price!AJ34-1,"")</f>
        <v>-4.7891910903232748E-3</v>
      </c>
      <c r="AE33">
        <f ca="1">IF(ISNUMBER(ETL_Price!AK33/ETL_Price!AK34-1),ETL_Price!AK33/ETL_Price!AK34-1,"")</f>
        <v>-2.2443462719097251E-3</v>
      </c>
      <c r="AF33">
        <f ca="1">IF(ISNUMBER(ETL_Price!AL33/ETL_Price!AL34-1),ETL_Price!AL33/ETL_Price!AL34-1,"")</f>
        <v>-2.7836720812106641E-3</v>
      </c>
      <c r="AG33">
        <f ca="1">IF(ISNUMBER(ETL_Price!AM33/ETL_Price!AM34-1),ETL_Price!AM33/ETL_Price!AM34-1,"")</f>
        <v>-3.6704014366506499E-4</v>
      </c>
      <c r="AH33">
        <f ca="1">IF(ISNUMBER(ETL_Price!AN33/ETL_Price!AN34-1),ETL_Price!AN33/ETL_Price!AN34-1,"")</f>
        <v>-2.5851050174132695E-3</v>
      </c>
      <c r="AI33">
        <f ca="1">IF(ISNUMBER(ETL_Price!AO33/ETL_Price!AO34-1),ETL_Price!AO33/ETL_Price!AO34-1,"")</f>
        <v>-1.2233098281443366E-3</v>
      </c>
      <c r="AJ33">
        <f ca="1">IF(ISNUMBER(ETL_Price!AP33/ETL_Price!AP34-1),ETL_Price!AP33/ETL_Price!AP34-1,"")</f>
        <v>-1.9877479598193748E-3</v>
      </c>
      <c r="AK33">
        <f ca="1">IF(ISNUMBER(ETL_Price!AQ33/ETL_Price!AQ34-1),ETL_Price!AQ33/ETL_Price!AQ34-1,"")</f>
        <v>-4.5825547138830247E-3</v>
      </c>
      <c r="AL33">
        <f ca="1">IF(ISNUMBER(ETL_Price!AR33/ETL_Price!AR34-1),ETL_Price!AR33/ETL_Price!AR34-1,"")</f>
        <v>-5.1271564783745838E-3</v>
      </c>
      <c r="AM33">
        <f ca="1">IF(ISNUMBER(ETL_Price!AS33/ETL_Price!AS34-1),ETL_Price!AS33/ETL_Price!AS34-1,"")</f>
        <v>-4.1961987376142318E-3</v>
      </c>
      <c r="AN33">
        <f ca="1">IF(ISNUMBER(ETL_Price!AT33/ETL_Price!AT34-1),ETL_Price!AT33/ETL_Price!AT34-1,"")</f>
        <v>2.2818791946308759E-2</v>
      </c>
      <c r="AO33">
        <f ca="1">IF(ISNUMBER(ETL_Price!AU33/ETL_Price!AU34-1),ETL_Price!AU33/ETL_Price!AU34-1,"")</f>
        <v>-2.3123108222100841E-2</v>
      </c>
      <c r="AP33">
        <f ca="1">IF(ISNUMBER(ETL_Price!AV33/ETL_Price!AV34-1),ETL_Price!AV33/ETL_Price!AV34-1,"")</f>
        <v>-1.6178482147068518E-2</v>
      </c>
      <c r="AQ33">
        <f ca="1">IF(ISNUMBER(ETL_Price!AW33/ETL_Price!AW34-1),ETL_Price!AW33/ETL_Price!AW34-1,"")</f>
        <v>3.6600547763299796E-2</v>
      </c>
      <c r="AR33">
        <f ca="1">IF(ISNUMBER(ETL_Price!AX33/ETL_Price!AX34-1),ETL_Price!AX33/ETL_Price!AX34-1,"")</f>
        <v>2.6954177897573484E-3</v>
      </c>
      <c r="AS33">
        <f ca="1">IF(ISNUMBER(ETL_Price!AY33/ETL_Price!AY34-1),ETL_Price!AY33/ETL_Price!AY34-1,"")</f>
        <v>-1.9730878009449837E-2</v>
      </c>
      <c r="AT33">
        <f ca="1">IF(ISNUMBER(ETL_Price!AZ33/ETL_Price!AZ34-1),ETL_Price!AZ33/ETL_Price!AZ34-1,"")</f>
        <v>-0.17127071823204421</v>
      </c>
      <c r="AU33">
        <f ca="1">IF(ISNUMBER(ETL_Price!BA33/ETL_Price!BA34-1),ETL_Price!BA33/ETL_Price!BA34-1,"")</f>
        <v>3.4453009988444583E-2</v>
      </c>
      <c r="AV33">
        <f ca="1">IF(ISNUMBER(ETL_Price!BB33/ETL_Price!BB34-1),ETL_Price!BB33/ETL_Price!BB34-1,"")</f>
        <v>4.1408810511619709E-2</v>
      </c>
      <c r="AW33">
        <f ca="1">IF(ISNUMBER(ETL_Price!BC33/ETL_Price!BC34-1),ETL_Price!BC33/ETL_Price!BC34-1,"")</f>
        <v>9.1297005792311925E-2</v>
      </c>
      <c r="AX33">
        <f ca="1">IF(ISNUMBER(ETL_Price!BD33/ETL_Price!BD34-1),ETL_Price!BD33/ETL_Price!BD34-1,"")</f>
        <v>6.0354220586347651E-2</v>
      </c>
      <c r="AY33">
        <f ca="1">IF(ISNUMBER(ETL_Price!BE33/ETL_Price!BE34-1),ETL_Price!BE33/ETL_Price!BE34-1,"")</f>
        <v>8.5080067166318774E-2</v>
      </c>
      <c r="AZ33">
        <f ca="1">IF(ISNUMBER(ETL_Price!BF33/ETL_Price!BF34-1),ETL_Price!BF33/ETL_Price!BF34-1,"")</f>
        <v>-2.7538740704456943E-3</v>
      </c>
      <c r="BA33">
        <f ca="1">IF(ISNUMBER(ETL_Price!BG33/ETL_Price!BG34-1),ETL_Price!BG33/ETL_Price!BG34-1,"")</f>
        <v>-2.6252581536601038E-3</v>
      </c>
      <c r="BB33">
        <f ca="1">IF(ISNUMBER(ETL_Price!BH33/ETL_Price!BH34-1),ETL_Price!BH33/ETL_Price!BH34-1,"")</f>
        <v>-4.643996323728028E-3</v>
      </c>
      <c r="BC33">
        <f ca="1">IF(ISNUMBER(ETL_Price!BI33/ETL_Price!BI34-1),ETL_Price!BI33/ETL_Price!BI34-1,"")</f>
        <v>0.20663541291020548</v>
      </c>
      <c r="BD33">
        <f ca="1">IF(ISNUMBER(ETL_Price!BJ33/ETL_Price!BJ34-1),ETL_Price!BJ33/ETL_Price!BJ34-1,"")</f>
        <v>0.30269876002917573</v>
      </c>
      <c r="BE33">
        <f ca="1">IF(ISNUMBER(ETL_Price!BK33/ETL_Price!BK34-1),ETL_Price!BK33/ETL_Price!BK34-1,"")</f>
        <v>2.1028037383177489E-2</v>
      </c>
      <c r="BF33">
        <f ca="1">IF(ISNUMBER(ETL_Price!BL33/ETL_Price!BL34-1),ETL_Price!BL33/ETL_Price!BL34-1,"")</f>
        <v>0.21641791044776104</v>
      </c>
      <c r="BG33">
        <f ca="1">IF(ISNUMBER(ETL_Price!BM33/ETL_Price!BM34-1),ETL_Price!BM33/ETL_Price!BM34-1,"")</f>
        <v>4.040866117718922E-3</v>
      </c>
      <c r="BH33">
        <f ca="1">IF(ISNUMBER(ETL_Price!BN33/ETL_Price!BN34-1),ETL_Price!BN33/ETL_Price!BN34-1,"")</f>
        <v>6.343145707599529E-3</v>
      </c>
      <c r="BI33">
        <f ca="1">IF(ISNUMBER(ETL_Price!BO33/ETL_Price!BO34-1),ETL_Price!BO33/ETL_Price!BO34-1,"")</f>
        <v>-1.0357663052273813E-2</v>
      </c>
      <c r="BJ33">
        <f ca="1">IF(ISNUMBER(ETL_Price!BP33/ETL_Price!BP34-1),ETL_Price!BP33/ETL_Price!BP34-1,"")</f>
        <v>7.0888319250610454E-3</v>
      </c>
      <c r="BK33">
        <f ca="1">IF(ISNUMBER(ETL_Price!BQ33/ETL_Price!BQ34-1),ETL_Price!BQ33/ETL_Price!BQ34-1,"")</f>
        <v>-5.7528089887640688E-3</v>
      </c>
      <c r="BL33">
        <f ca="1">IF(ISNUMBER(ETL_Price!BR33/ETL_Price!BR34-1),ETL_Price!BR33/ETL_Price!BR34-1,"")</f>
        <v>-1.3861709067188865E-3</v>
      </c>
      <c r="BM33">
        <f ca="1">IF(ISNUMBER(ETL_Price!BS33/ETL_Price!BS34-1),ETL_Price!BS33/ETL_Price!BS34-1,"")</f>
        <v>2.3053094157481357E-3</v>
      </c>
      <c r="BN33">
        <f ca="1">IF(ISNUMBER(ETL_Price!BT33/ETL_Price!BT34-1),ETL_Price!BT33/ETL_Price!BT34-1,"")</f>
        <v>-5.39650599103636E-3</v>
      </c>
      <c r="BO33">
        <f ca="1">IF(ISNUMBER(ETL_Price!BU33/ETL_Price!BU34-1),ETL_Price!BU33/ETL_Price!BU34-1,"")</f>
        <v>1.3691617571776948E-2</v>
      </c>
      <c r="BP33">
        <f ca="1">IF(ISNUMBER(ETL_Price!BV33/ETL_Price!BV34-1),ETL_Price!BV33/ETL_Price!BV34-1,"")</f>
        <v>8.1358066627450487E-3</v>
      </c>
      <c r="BQ33">
        <f ca="1">IF(ISNUMBER(ETL_Price!BW33/ETL_Price!BW34-1),ETL_Price!BW33/ETL_Price!BW34-1,"")</f>
        <v>4.2490752911685803E-3</v>
      </c>
    </row>
    <row r="34" spans="1:69">
      <c r="A34" s="8">
        <f>MATCH($B34,ETL_Price!$B$5:$B$187,0)</f>
        <v>30</v>
      </c>
      <c r="B34" s="1">
        <f>IF(ISNUMBER(Equities!$C35),Equities!B35,"")</f>
        <v>43138</v>
      </c>
      <c r="C34" s="67">
        <f ca="1">IF(ISNUMBER(OFFSET(ETL_Price!$B$4,ETL_Rtn!$A34,ETL_Rtn!$C$1)/OFFSET(ETL_Price!$B$4,ETL_Rtn!$A35,ETL_Rtn!$C$1)-1),OFFSET(ETL_Price!$B$4,ETL_Rtn!$A34,ETL_Rtn!$C$1)/OFFSET(ETL_Price!$B$4,ETL_Rtn!$A35,ETL_Rtn!$C$1)-1,"")</f>
        <v>-9.5783199480578007E-3</v>
      </c>
      <c r="E34">
        <f ca="1">IF(ISNUMBER(ETL_Price!K34/ETL_Price!K35-1),ETL_Price!K34/ETL_Price!K35-1,"")</f>
        <v>-5.0015954644285765E-3</v>
      </c>
      <c r="F34">
        <f ca="1">IF(ISNUMBER(ETL_Price!L34/ETL_Price!L35-1),ETL_Price!L34/ETL_Price!L35-1,"")</f>
        <v>1.7555641959162482E-2</v>
      </c>
      <c r="G34">
        <f ca="1">IF(ISNUMBER(ETL_Price!M34/ETL_Price!M35-1),ETL_Price!M34/ETL_Price!M35-1,"")</f>
        <v>-1.3437307346266802E-2</v>
      </c>
      <c r="H34">
        <f ca="1">IF(ISNUMBER(ETL_Price!N34/ETL_Price!N35-1),ETL_Price!N34/ETL_Price!N35-1,"")</f>
        <v>1.6256182254337226E-3</v>
      </c>
      <c r="I34">
        <f ca="1">IF(ISNUMBER(ETL_Price!O34/ETL_Price!O35-1),ETL_Price!O34/ETL_Price!O35-1,"")</f>
        <v>-8.8974101352423673E-3</v>
      </c>
      <c r="J34">
        <f ca="1">IF(ISNUMBER(ETL_Price!P34/ETL_Price!P35-1),ETL_Price!P34/ETL_Price!P35-1,"")</f>
        <v>-1.9966736556681797E-2</v>
      </c>
      <c r="K34">
        <f ca="1">IF(ISNUMBER(ETL_Price!Q34/ETL_Price!Q35-1),ETL_Price!Q34/ETL_Price!Q35-1,"")</f>
        <v>-1.2419843562821997E-3</v>
      </c>
      <c r="L34">
        <f ca="1">IF(ISNUMBER(ETL_Price!R34/ETL_Price!R35-1),ETL_Price!R34/ETL_Price!R35-1,"")</f>
        <v>8.3992944592603536E-5</v>
      </c>
      <c r="M34">
        <f ca="1">IF(ISNUMBER(ETL_Price!S34/ETL_Price!S35-1),ETL_Price!S34/ETL_Price!S35-1,"")</f>
        <v>-4.6268094479897659E-3</v>
      </c>
      <c r="N34">
        <f ca="1">IF(ISNUMBER(ETL_Price!T34/ETL_Price!T35-1),ETL_Price!T34/ETL_Price!T35-1,"")</f>
        <v>3.9708324308729281E-4</v>
      </c>
      <c r="O34">
        <f ca="1">IF(ISNUMBER(ETL_Price!U34/ETL_Price!U35-1),ETL_Price!U34/ETL_Price!U35-1,"")</f>
        <v>5.4829185997469221E-3</v>
      </c>
      <c r="P34">
        <f ca="1">IF(ISNUMBER(ETL_Price!V34/ETL_Price!V35-1),ETL_Price!V34/ETL_Price!V35-1,"")</f>
        <v>3.7840666639830101E-3</v>
      </c>
      <c r="Q34">
        <f ca="1">IF(ISNUMBER(ETL_Price!W34/ETL_Price!W35-1),ETL_Price!W34/ETL_Price!W35-1,"")</f>
        <v>3.0717022058179833E-3</v>
      </c>
      <c r="R34">
        <f ca="1">IF(ISNUMBER(ETL_Price!X34/ETL_Price!X35-1),ETL_Price!X34/ETL_Price!X35-1,"")</f>
        <v>2.8711404206696045E-3</v>
      </c>
      <c r="S34">
        <f ca="1">IF(ISNUMBER(ETL_Price!Y34/ETL_Price!Y35-1),ETL_Price!Y34/ETL_Price!Y35-1,"")</f>
        <v>5.4269856058752897E-3</v>
      </c>
      <c r="T34">
        <f ca="1">IF(ISNUMBER(ETL_Price!Z34/ETL_Price!Z35-1),ETL_Price!Z34/ETL_Price!Z35-1,"")</f>
        <v>-9.7393565206793653E-3</v>
      </c>
      <c r="U34">
        <f ca="1">IF(ISNUMBER(ETL_Price!AA34/ETL_Price!AA35-1),ETL_Price!AA34/ETL_Price!AA35-1,"")</f>
        <v>1.0736873069569164E-2</v>
      </c>
      <c r="V34">
        <f ca="1">IF(ISNUMBER(ETL_Price!AB34/ETL_Price!AB35-1),ETL_Price!AB34/ETL_Price!AB35-1,"")</f>
        <v>1.7730496453900457E-3</v>
      </c>
      <c r="W34">
        <f ca="1">IF(ISNUMBER(ETL_Price!AC34/ETL_Price!AC35-1),ETL_Price!AC34/ETL_Price!AC35-1,"")</f>
        <v>-2.9968873504095939E-3</v>
      </c>
      <c r="X34">
        <f ca="1">IF(ISNUMBER(ETL_Price!AD34/ETL_Price!AD35-1),ETL_Price!AD34/ETL_Price!AD35-1,"")</f>
        <v>-2.5025705924226482E-3</v>
      </c>
      <c r="Y34">
        <f ca="1">IF(ISNUMBER(ETL_Price!AE34/ETL_Price!AE35-1),ETL_Price!AE34/ETL_Price!AE35-1,"")</f>
        <v>-3.5918995372730134E-3</v>
      </c>
      <c r="Z34">
        <f ca="1">IF(ISNUMBER(ETL_Price!AF34/ETL_Price!AF35-1),ETL_Price!AF34/ETL_Price!AF35-1,"")</f>
        <v>-3.5808696255957839E-3</v>
      </c>
      <c r="AA34">
        <f ca="1">IF(ISNUMBER(ETL_Price!AG34/ETL_Price!AG35-1),ETL_Price!AG34/ETL_Price!AG35-1,"")</f>
        <v>-3.8639483451116119E-3</v>
      </c>
      <c r="AB34">
        <f ca="1">IF(ISNUMBER(ETL_Price!AH34/ETL_Price!AH35-1),ETL_Price!AH34/ETL_Price!AH35-1,"")</f>
        <v>-3.7482282534516687E-3</v>
      </c>
      <c r="AC34">
        <f ca="1">IF(ISNUMBER(ETL_Price!AI34/ETL_Price!AI35-1),ETL_Price!AI34/ETL_Price!AI35-1,"")</f>
        <v>3.6121488606655205E-5</v>
      </c>
      <c r="AD34">
        <f ca="1">IF(ISNUMBER(ETL_Price!AJ34/ETL_Price!AJ35-1),ETL_Price!AJ34/ETL_Price!AJ35-1,"")</f>
        <v>1.5920762183616599E-3</v>
      </c>
      <c r="AE34">
        <f ca="1">IF(ISNUMBER(ETL_Price!AK34/ETL_Price!AK35-1),ETL_Price!AK34/ETL_Price!AK35-1,"")</f>
        <v>-1.1771528196774517E-3</v>
      </c>
      <c r="AF34">
        <f ca="1">IF(ISNUMBER(ETL_Price!AL34/ETL_Price!AL35-1),ETL_Price!AL34/ETL_Price!AL35-1,"")</f>
        <v>-1.51338422241587E-3</v>
      </c>
      <c r="AG34">
        <f ca="1">IF(ISNUMBER(ETL_Price!AM34/ETL_Price!AM35-1),ETL_Price!AM34/ETL_Price!AM35-1,"")</f>
        <v>-5.2284647380496097E-6</v>
      </c>
      <c r="AH34">
        <f ca="1">IF(ISNUMBER(ETL_Price!AN34/ETL_Price!AN35-1),ETL_Price!AN34/ETL_Price!AN35-1,"")</f>
        <v>-1.3704650672463625E-3</v>
      </c>
      <c r="AI34">
        <f ca="1">IF(ISNUMBER(ETL_Price!AO34/ETL_Price!AO35-1),ETL_Price!AO34/ETL_Price!AO35-1,"")</f>
        <v>-9.8586985630166879E-4</v>
      </c>
      <c r="AJ34">
        <f ca="1">IF(ISNUMBER(ETL_Price!AP34/ETL_Price!AP35-1),ETL_Price!AP34/ETL_Price!AP35-1,"")</f>
        <v>-1.5212497198168196E-3</v>
      </c>
      <c r="AK34">
        <f ca="1">IF(ISNUMBER(ETL_Price!AQ34/ETL_Price!AQ35-1),ETL_Price!AQ34/ETL_Price!AQ35-1,"")</f>
        <v>-2.2314892039662082E-3</v>
      </c>
      <c r="AL34">
        <f ca="1">IF(ISNUMBER(ETL_Price!AR34/ETL_Price!AR35-1),ETL_Price!AR34/ETL_Price!AR35-1,"")</f>
        <v>-1.5087094654593347E-3</v>
      </c>
      <c r="AM34">
        <f ca="1">IF(ISNUMBER(ETL_Price!AS34/ETL_Price!AS35-1),ETL_Price!AS34/ETL_Price!AS35-1,"")</f>
        <v>1.2243003997715496E-2</v>
      </c>
      <c r="AN34">
        <f ca="1">IF(ISNUMBER(ETL_Price!AT34/ETL_Price!AT35-1),ETL_Price!AT34/ETL_Price!AT35-1,"")</f>
        <v>7.6589595375722519E-2</v>
      </c>
      <c r="AO34">
        <f ca="1">IF(ISNUMBER(ETL_Price!AU34/ETL_Price!AU35-1),ETL_Price!AU34/ETL_Price!AU35-1,"")</f>
        <v>4.6861757814447014E-3</v>
      </c>
      <c r="AP34">
        <f ca="1">IF(ISNUMBER(ETL_Price!AV34/ETL_Price!AV35-1),ETL_Price!AV34/ETL_Price!AV35-1,"")</f>
        <v>5.6923295858830603E-3</v>
      </c>
      <c r="AQ34">
        <f ca="1">IF(ISNUMBER(ETL_Price!AW34/ETL_Price!AW35-1),ETL_Price!AW34/ETL_Price!AW35-1,"")</f>
        <v>-7.4958813838549299E-3</v>
      </c>
      <c r="AR34">
        <f ca="1">IF(ISNUMBER(ETL_Price!AX34/ETL_Price!AX35-1),ETL_Price!AX34/ETL_Price!AX35-1,"")</f>
        <v>8.8375254928618752E-3</v>
      </c>
      <c r="AS34">
        <f ca="1">IF(ISNUMBER(ETL_Price!AY34/ETL_Price!AY35-1),ETL_Price!AY34/ETL_Price!AY35-1,"")</f>
        <v>-9.3082113670204025E-2</v>
      </c>
      <c r="AT34">
        <f ca="1">IF(ISNUMBER(ETL_Price!AZ34/ETL_Price!AZ35-1),ETL_Price!AZ34/ETL_Price!AZ35-1,"")</f>
        <v>-0.29296875</v>
      </c>
      <c r="AU34">
        <f ca="1">IF(ISNUMBER(ETL_Price!BA34/ETL_Price!BA35-1),ETL_Price!BA34/ETL_Price!BA35-1,"")</f>
        <v>-8.9304974330212117E-3</v>
      </c>
      <c r="AV34">
        <f ca="1">IF(ISNUMBER(ETL_Price!BB34/ETL_Price!BB35-1),ETL_Price!BB34/ETL_Price!BB35-1,"")</f>
        <v>-1.6343466022538111E-2</v>
      </c>
      <c r="AW34">
        <f ca="1">IF(ISNUMBER(ETL_Price!BC34/ETL_Price!BC35-1),ETL_Price!BC34/ETL_Price!BC35-1,"")</f>
        <v>3.9466233815258045E-2</v>
      </c>
      <c r="AX34">
        <f ca="1">IF(ISNUMBER(ETL_Price!BD34/ETL_Price!BD35-1),ETL_Price!BD34/ETL_Price!BD35-1,"")</f>
        <v>3.5341859473225545E-2</v>
      </c>
      <c r="AY34">
        <f ca="1">IF(ISNUMBER(ETL_Price!BE34/ETL_Price!BE35-1),ETL_Price!BE34/ETL_Price!BE35-1,"")</f>
        <v>2.5011334441589872E-2</v>
      </c>
      <c r="AZ34">
        <f ca="1">IF(ISNUMBER(ETL_Price!BF34/ETL_Price!BF35-1),ETL_Price!BF34/ETL_Price!BF35-1,"")</f>
        <v>-2.3855384372970967E-2</v>
      </c>
      <c r="BA34">
        <f ca="1">IF(ISNUMBER(ETL_Price!BG34/ETL_Price!BG35-1),ETL_Price!BG34/ETL_Price!BG35-1,"")</f>
        <v>-3.1387298016278486E-2</v>
      </c>
      <c r="BB34">
        <f ca="1">IF(ISNUMBER(ETL_Price!BH34/ETL_Price!BH35-1),ETL_Price!BH34/ETL_Price!BH35-1,"")</f>
        <v>-1.5428458755614494E-2</v>
      </c>
      <c r="BC34">
        <f ca="1">IF(ISNUMBER(ETL_Price!BI34/ETL_Price!BI35-1),ETL_Price!BI34/ETL_Price!BI35-1,"")</f>
        <v>-7.5050033355570367E-2</v>
      </c>
      <c r="BD34">
        <f ca="1">IF(ISNUMBER(ETL_Price!BJ34/ETL_Price!BJ35-1),ETL_Price!BJ34/ETL_Price!BJ35-1,"")</f>
        <v>7.1931196247068119E-2</v>
      </c>
      <c r="BE34">
        <f ca="1">IF(ISNUMBER(ETL_Price!BK34/ETL_Price!BK35-1),ETL_Price!BK34/ETL_Price!BK35-1,"")</f>
        <v>-2.6166097838452584E-2</v>
      </c>
      <c r="BF34">
        <f ca="1">IF(ISNUMBER(ETL_Price!BL34/ETL_Price!BL35-1),ETL_Price!BL34/ETL_Price!BL35-1,"")</f>
        <v>1.717938473831393E-2</v>
      </c>
      <c r="BG34">
        <f ca="1">IF(ISNUMBER(ETL_Price!BM34/ETL_Price!BM35-1),ETL_Price!BM34/ETL_Price!BM35-1,"")</f>
        <v>-1.0934318678832655E-2</v>
      </c>
      <c r="BH34">
        <f ca="1">IF(ISNUMBER(ETL_Price!BN34/ETL_Price!BN35-1),ETL_Price!BN34/ETL_Price!BN35-1,"")</f>
        <v>-2.0627261761157922E-2</v>
      </c>
      <c r="BI34">
        <f ca="1">IF(ISNUMBER(ETL_Price!BO34/ETL_Price!BO35-1),ETL_Price!BO34/ETL_Price!BO35-1,"")</f>
        <v>-2.5240574223063583E-2</v>
      </c>
      <c r="BJ34">
        <f ca="1">IF(ISNUMBER(ETL_Price!BP34/ETL_Price!BP35-1),ETL_Price!BP34/ETL_Price!BP35-1,"")</f>
        <v>6.0332065139527824E-3</v>
      </c>
      <c r="BK34">
        <f ca="1">IF(ISNUMBER(ETL_Price!BQ34/ETL_Price!BQ35-1),ETL_Price!BQ34/ETL_Price!BQ35-1,"")</f>
        <v>-4.6524112015746688E-3</v>
      </c>
      <c r="BL34">
        <f ca="1">IF(ISNUMBER(ETL_Price!BR34/ETL_Price!BR35-1),ETL_Price!BR34/ETL_Price!BR35-1,"")</f>
        <v>-9.1298376020038097E-3</v>
      </c>
      <c r="BM34">
        <f ca="1">IF(ISNUMBER(ETL_Price!BS34/ETL_Price!BS35-1),ETL_Price!BS34/ETL_Price!BS35-1,"")</f>
        <v>-4.8749014266254997E-3</v>
      </c>
      <c r="BN34">
        <f ca="1">IF(ISNUMBER(ETL_Price!BT34/ETL_Price!BT35-1),ETL_Price!BT34/ETL_Price!BT35-1,"")</f>
        <v>-2.0993063161738323E-3</v>
      </c>
      <c r="BO34">
        <f ca="1">IF(ISNUMBER(ETL_Price!BU34/ETL_Price!BU35-1),ETL_Price!BU34/ETL_Price!BU35-1,"")</f>
        <v>1.3321868367420553E-2</v>
      </c>
      <c r="BP34">
        <f ca="1">IF(ISNUMBER(ETL_Price!BV34/ETL_Price!BV35-1),ETL_Price!BV34/ETL_Price!BV35-1,"")</f>
        <v>1.2660245654070756E-2</v>
      </c>
      <c r="BQ34">
        <f ca="1">IF(ISNUMBER(ETL_Price!BW34/ETL_Price!BW35-1),ETL_Price!BW34/ETL_Price!BW35-1,"")</f>
        <v>1.1283541486336146E-2</v>
      </c>
    </row>
    <row r="35" spans="1:69">
      <c r="A35" s="8">
        <f>MATCH($B35,ETL_Price!$B$5:$B$187,0)</f>
        <v>31</v>
      </c>
      <c r="B35" s="1">
        <f>IF(ISNUMBER(Equities!$C36),Equities!B36,"")</f>
        <v>43137</v>
      </c>
      <c r="C35" s="67">
        <f ca="1">IF(ISNUMBER(OFFSET(ETL_Price!$B$4,ETL_Rtn!$A35,ETL_Rtn!$C$1)/OFFSET(ETL_Price!$B$4,ETL_Rtn!$A36,ETL_Rtn!$C$1)-1),OFFSET(ETL_Price!$B$4,ETL_Rtn!$A35,ETL_Rtn!$C$1)/OFFSET(ETL_Price!$B$4,ETL_Rtn!$A36,ETL_Rtn!$C$1)-1,"")</f>
        <v>-3.3535322014504931E-2</v>
      </c>
      <c r="E35">
        <f ca="1">IF(ISNUMBER(ETL_Price!K35/ETL_Price!K36-1),ETL_Price!K35/ETL_Price!K36-1,"")</f>
        <v>1.7440938639606607E-2</v>
      </c>
      <c r="F35">
        <f ca="1">IF(ISNUMBER(ETL_Price!L35/ETL_Price!L36-1),ETL_Price!L35/ETL_Price!L36-1,"")</f>
        <v>-2.4103346872601517E-2</v>
      </c>
      <c r="G35">
        <f ca="1">IF(ISNUMBER(ETL_Price!M35/ETL_Price!M36-1),ETL_Price!M35/ETL_Price!M36-1,"")</f>
        <v>2.4834142814369908E-2</v>
      </c>
      <c r="H35">
        <f ca="1">IF(ISNUMBER(ETL_Price!N35/ETL_Price!N36-1),ETL_Price!N35/ETL_Price!N36-1,"")</f>
        <v>-4.7254925474206955E-2</v>
      </c>
      <c r="I35">
        <f ca="1">IF(ISNUMBER(ETL_Price!O35/ETL_Price!O36-1),ETL_Price!O35/ETL_Price!O36-1,"")</f>
        <v>-5.1164172550226095E-2</v>
      </c>
      <c r="J35">
        <f ca="1">IF(ISNUMBER(ETL_Price!P35/ETL_Price!P36-1),ETL_Price!P35/ETL_Price!P36-1,"")</f>
        <v>-5.884569760894609E-2</v>
      </c>
      <c r="K35">
        <f ca="1">IF(ISNUMBER(ETL_Price!Q35/ETL_Price!Q36-1),ETL_Price!Q35/ETL_Price!Q36-1,"")</f>
        <v>1.2196861626248223E-2</v>
      </c>
      <c r="L35">
        <f ca="1">IF(ISNUMBER(ETL_Price!R35/ETL_Price!R36-1),ETL_Price!R35/ETL_Price!R36-1,"")</f>
        <v>5.5998432043846691E-5</v>
      </c>
      <c r="M35">
        <f ca="1">IF(ISNUMBER(ETL_Price!S35/ETL_Price!S36-1),ETL_Price!S35/ETL_Price!S36-1,"")</f>
        <v>-7.8154959401103286E-3</v>
      </c>
      <c r="N35">
        <f ca="1">IF(ISNUMBER(ETL_Price!T35/ETL_Price!T36-1),ETL_Price!T35/ETL_Price!T36-1,"")</f>
        <v>-9.0857061096009106E-3</v>
      </c>
      <c r="O35">
        <f ca="1">IF(ISNUMBER(ETL_Price!U35/ETL_Price!U36-1),ETL_Price!U35/ETL_Price!U36-1,"")</f>
        <v>-5.3392319133518384E-3</v>
      </c>
      <c r="P35">
        <f ca="1">IF(ISNUMBER(ETL_Price!V35/ETL_Price!V36-1),ETL_Price!V35/ETL_Price!V36-1,"")</f>
        <v>3.8795716306325723E-3</v>
      </c>
      <c r="Q35">
        <f ca="1">IF(ISNUMBER(ETL_Price!W35/ETL_Price!W36-1),ETL_Price!W35/ETL_Price!W36-1,"")</f>
        <v>-9.1923592711107283E-3</v>
      </c>
      <c r="R35">
        <f ca="1">IF(ISNUMBER(ETL_Price!X35/ETL_Price!X36-1),ETL_Price!X35/ETL_Price!X36-1,"")</f>
        <v>-2.4748804677924285E-3</v>
      </c>
      <c r="S35">
        <f ca="1">IF(ISNUMBER(ETL_Price!Y35/ETL_Price!Y36-1),ETL_Price!Y35/ETL_Price!Y36-1,"")</f>
        <v>-8.9365394245662921E-3</v>
      </c>
      <c r="T35">
        <f ca="1">IF(ISNUMBER(ETL_Price!Z35/ETL_Price!Z36-1),ETL_Price!Z35/ETL_Price!Z36-1,"")</f>
        <v>1.7823161660606601E-2</v>
      </c>
      <c r="U35">
        <f ca="1">IF(ISNUMBER(ETL_Price!AA35/ETL_Price!AA36-1),ETL_Price!AA35/ETL_Price!AA36-1,"")</f>
        <v>-1.4209076410033439E-2</v>
      </c>
      <c r="V35">
        <f ca="1">IF(ISNUMBER(ETL_Price!AB35/ETL_Price!AB36-1),ETL_Price!AB35/ETL_Price!AB36-1,"")</f>
        <v>-2.2852899925748682E-2</v>
      </c>
      <c r="W35">
        <f ca="1">IF(ISNUMBER(ETL_Price!AC35/ETL_Price!AC36-1),ETL_Price!AC35/ETL_Price!AC36-1,"")</f>
        <v>-4.1253989938150326E-5</v>
      </c>
      <c r="X35">
        <f ca="1">IF(ISNUMBER(ETL_Price!AD35/ETL_Price!AD36-1),ETL_Price!AD35/ETL_Price!AD36-1,"")</f>
        <v>1.1416279261284856E-3</v>
      </c>
      <c r="Y35">
        <f ca="1">IF(ISNUMBER(ETL_Price!AE35/ETL_Price!AE36-1),ETL_Price!AE35/ETL_Price!AE36-1,"")</f>
        <v>-1.9130501620543416E-3</v>
      </c>
      <c r="Z35">
        <f ca="1">IF(ISNUMBER(ETL_Price!AF35/ETL_Price!AF36-1),ETL_Price!AF35/ETL_Price!AF36-1,"")</f>
        <v>5.5578989157134551E-4</v>
      </c>
      <c r="AA35">
        <f ca="1">IF(ISNUMBER(ETL_Price!AG35/ETL_Price!AG36-1),ETL_Price!AG35/ETL_Price!AG36-1,"")</f>
        <v>1.1521910138356795E-3</v>
      </c>
      <c r="AB35">
        <f ca="1">IF(ISNUMBER(ETL_Price!AH35/ETL_Price!AH36-1),ETL_Price!AH35/ETL_Price!AH36-1,"")</f>
        <v>-2.7640353516622529E-4</v>
      </c>
      <c r="AC35">
        <f ca="1">IF(ISNUMBER(ETL_Price!AI35/ETL_Price!AI36-1),ETL_Price!AI35/ETL_Price!AI36-1,"")</f>
        <v>-8.8820036837933269E-4</v>
      </c>
      <c r="AD35">
        <f ca="1">IF(ISNUMBER(ETL_Price!AJ35/ETL_Price!AJ36-1),ETL_Price!AJ35/ETL_Price!AJ36-1,"")</f>
        <v>-4.076354184148312E-3</v>
      </c>
      <c r="AE35">
        <f ca="1">IF(ISNUMBER(ETL_Price!AK35/ETL_Price!AK36-1),ETL_Price!AK35/ETL_Price!AK36-1,"")</f>
        <v>2.8918705782046139E-3</v>
      </c>
      <c r="AF35">
        <f ca="1">IF(ISNUMBER(ETL_Price!AL35/ETL_Price!AL36-1),ETL_Price!AL35/ETL_Price!AL36-1,"")</f>
        <v>3.9731971981680214E-3</v>
      </c>
      <c r="AG35">
        <f ca="1">IF(ISNUMBER(ETL_Price!AM35/ETL_Price!AM36-1),ETL_Price!AM35/ETL_Price!AM36-1,"")</f>
        <v>-8.5777749606985587E-4</v>
      </c>
      <c r="AH35">
        <f ca="1">IF(ISNUMBER(ETL_Price!AN35/ETL_Price!AN36-1),ETL_Price!AN35/ETL_Price!AN36-1,"")</f>
        <v>3.51045537579453E-3</v>
      </c>
      <c r="AI35">
        <f ca="1">IF(ISNUMBER(ETL_Price!AO35/ETL_Price!AO36-1),ETL_Price!AO35/ETL_Price!AO36-1,"")</f>
        <v>2.3525724556723304E-3</v>
      </c>
      <c r="AJ35">
        <f ca="1">IF(ISNUMBER(ETL_Price!AP35/ETL_Price!AP36-1),ETL_Price!AP35/ETL_Price!AP36-1,"")</f>
        <v>3.0796379320383593E-3</v>
      </c>
      <c r="AK35">
        <f ca="1">IF(ISNUMBER(ETL_Price!AQ35/ETL_Price!AQ36-1),ETL_Price!AQ35/ETL_Price!AQ36-1,"")</f>
        <v>5.465254797530239E-3</v>
      </c>
      <c r="AL35">
        <f ca="1">IF(ISNUMBER(ETL_Price!AR35/ETL_Price!AR36-1),ETL_Price!AR35/ETL_Price!AR36-1,"")</f>
        <v>4.0848600424694403E-3</v>
      </c>
      <c r="AM35">
        <f ca="1">IF(ISNUMBER(ETL_Price!AS35/ETL_Price!AS36-1),ETL_Price!AS35/ETL_Price!AS36-1,"")</f>
        <v>3.5481963335304512E-2</v>
      </c>
      <c r="AN35">
        <f ca="1">IF(ISNUMBER(ETL_Price!AT35/ETL_Price!AT36-1),ETL_Price!AT35/ETL_Price!AT36-1,"")</f>
        <v>-5.9782608695652217E-2</v>
      </c>
      <c r="AO35">
        <f ca="1">IF(ISNUMBER(ETL_Price!AU35/ETL_Price!AU36-1),ETL_Price!AU35/ETL_Price!AU36-1,"")</f>
        <v>1.3387895321814725E-2</v>
      </c>
      <c r="AP35">
        <f ca="1">IF(ISNUMBER(ETL_Price!AV35/ETL_Price!AV36-1),ETL_Price!AV35/ETL_Price!AV36-1,"")</f>
        <v>6.6373794288989707E-3</v>
      </c>
      <c r="AQ35">
        <f ca="1">IF(ISNUMBER(ETL_Price!AW35/ETL_Price!AW36-1),ETL_Price!AW35/ETL_Price!AW36-1,"")</f>
        <v>-5.8958401572224428E-3</v>
      </c>
      <c r="AR35">
        <f ca="1">IF(ISNUMBER(ETL_Price!AX35/ETL_Price!AX36-1),ETL_Price!AX35/ETL_Price!AX36-1,"")</f>
        <v>-8.0917060013486752E-3</v>
      </c>
      <c r="AS35">
        <f ca="1">IF(ISNUMBER(ETL_Price!AY35/ETL_Price!AY36-1),ETL_Price!AY35/ETL_Price!AY36-1,"")</f>
        <v>1.3092642633421248E-2</v>
      </c>
      <c r="AT35">
        <f ca="1">IF(ISNUMBER(ETL_Price!AZ35/ETL_Price!AZ36-1),ETL_Price!AZ35/ETL_Price!AZ36-1,"")</f>
        <v>0.95419847328244267</v>
      </c>
      <c r="AU35">
        <f ca="1">IF(ISNUMBER(ETL_Price!BA35/ETL_Price!BA36-1),ETL_Price!BA35/ETL_Price!BA36-1,"")</f>
        <v>2.2247614465560117E-2</v>
      </c>
      <c r="AV35">
        <f ca="1">IF(ISNUMBER(ETL_Price!BB35/ETL_Price!BB36-1),ETL_Price!BB35/ETL_Price!BB36-1,"")</f>
        <v>2.7346955112169669E-2</v>
      </c>
      <c r="AW35">
        <f ca="1">IF(ISNUMBER(ETL_Price!BC35/ETL_Price!BC36-1),ETL_Price!BC35/ETL_Price!BC36-1,"")</f>
        <v>-4.9854739786951763E-2</v>
      </c>
      <c r="AX35">
        <f ca="1">IF(ISNUMBER(ETL_Price!BD35/ETL_Price!BD36-1),ETL_Price!BD35/ETL_Price!BD36-1,"")</f>
        <v>-3.514929579144821E-2</v>
      </c>
      <c r="AY35">
        <f ca="1">IF(ISNUMBER(ETL_Price!BE35/ETL_Price!BE36-1),ETL_Price!BE35/ETL_Price!BE36-1,"")</f>
        <v>-4.0597361171523905E-2</v>
      </c>
      <c r="AZ35">
        <f ca="1">IF(ISNUMBER(ETL_Price!BF35/ETL_Price!BF36-1),ETL_Price!BF35/ETL_Price!BF36-1,"")</f>
        <v>4.0711312331480842E-2</v>
      </c>
      <c r="BA35">
        <f ca="1">IF(ISNUMBER(ETL_Price!BG35/ETL_Price!BG36-1),ETL_Price!BG35/ETL_Price!BG36-1,"")</f>
        <v>4.9327434865537034E-2</v>
      </c>
      <c r="BB35">
        <f ca="1">IF(ISNUMBER(ETL_Price!BH35/ETL_Price!BH36-1),ETL_Price!BH35/ETL_Price!BH36-1,"")</f>
        <v>3.3286056826027144E-2</v>
      </c>
      <c r="BC35">
        <f ca="1">IF(ISNUMBER(ETL_Price!BI35/ETL_Price!BI36-1),ETL_Price!BI35/ETL_Price!BI36-1,"")</f>
        <v>-0.19667738478027863</v>
      </c>
      <c r="BD35">
        <f ca="1">IF(ISNUMBER(ETL_Price!BJ35/ETL_Price!BJ36-1),ETL_Price!BJ35/ETL_Price!BJ36-1,"")</f>
        <v>-8.8382038488952319E-2</v>
      </c>
      <c r="BE35">
        <f ca="1">IF(ISNUMBER(ETL_Price!BK35/ETL_Price!BK36-1),ETL_Price!BK35/ETL_Price!BK36-1,"")</f>
        <v>4.8926014319808919E-2</v>
      </c>
      <c r="BF35">
        <f ca="1">IF(ISNUMBER(ETL_Price!BL35/ETL_Price!BL36-1),ETL_Price!BL35/ETL_Price!BL36-1,"")</f>
        <v>6.4200680272108901E-2</v>
      </c>
      <c r="BG35">
        <f ca="1">IF(ISNUMBER(ETL_Price!BM35/ETL_Price!BM36-1),ETL_Price!BM35/ETL_Price!BM36-1,"")</f>
        <v>-5.1762940735184948E-3</v>
      </c>
      <c r="BH35">
        <f ca="1">IF(ISNUMBER(ETL_Price!BN35/ETL_Price!BN36-1),ETL_Price!BN35/ETL_Price!BN36-1,"")</f>
        <v>-5.4585807690000765E-3</v>
      </c>
      <c r="BI35">
        <f ca="1">IF(ISNUMBER(ETL_Price!BO35/ETL_Price!BO36-1),ETL_Price!BO35/ETL_Price!BO36-1,"")</f>
        <v>-1.1847233047544869E-2</v>
      </c>
      <c r="BJ35">
        <f ca="1">IF(ISNUMBER(ETL_Price!BP35/ETL_Price!BP36-1),ETL_Price!BP35/ETL_Price!BP36-1,"")</f>
        <v>-4.7371589720839324E-3</v>
      </c>
      <c r="BK35">
        <f ca="1">IF(ISNUMBER(ETL_Price!BQ35/ETL_Price!BQ36-1),ETL_Price!BQ35/ETL_Price!BQ36-1,"")</f>
        <v>5.2162964295350278E-3</v>
      </c>
      <c r="BL35">
        <f ca="1">IF(ISNUMBER(ETL_Price!BR35/ETL_Price!BR36-1),ETL_Price!BR35/ETL_Price!BR36-1,"")</f>
        <v>8.0860354168366122E-4</v>
      </c>
      <c r="BM35">
        <f ca="1">IF(ISNUMBER(ETL_Price!BS35/ETL_Price!BS36-1),ETL_Price!BS35/ETL_Price!BS36-1,"")</f>
        <v>-7.1638369510707012E-4</v>
      </c>
      <c r="BN35">
        <f ca="1">IF(ISNUMBER(ETL_Price!BT35/ETL_Price!BT36-1),ETL_Price!BT35/ETL_Price!BT36-1,"")</f>
        <v>4.3083692364103143E-3</v>
      </c>
      <c r="BO35">
        <f ca="1">IF(ISNUMBER(ETL_Price!BU35/ETL_Price!BU36-1),ETL_Price!BU35/ETL_Price!BU36-1,"")</f>
        <v>-6.0317404830986243E-3</v>
      </c>
      <c r="BP35">
        <f ca="1">IF(ISNUMBER(ETL_Price!BV35/ETL_Price!BV36-1),ETL_Price!BV35/ETL_Price!BV36-1,"")</f>
        <v>-1.7297386429219186E-2</v>
      </c>
      <c r="BQ35">
        <f ca="1">IF(ISNUMBER(ETL_Price!BW35/ETL_Price!BW36-1),ETL_Price!BW35/ETL_Price!BW36-1,"")</f>
        <v>-5.6559695069470228E-3</v>
      </c>
    </row>
    <row r="36" spans="1:69">
      <c r="A36" s="8">
        <f>MATCH($B36,ETL_Price!$B$5:$B$187,0)</f>
        <v>32</v>
      </c>
      <c r="B36" s="1">
        <f>IF(ISNUMBER(Equities!$C37),Equities!B37,"")</f>
        <v>43136</v>
      </c>
      <c r="C36" s="67">
        <f ca="1">IF(ISNUMBER(OFFSET(ETL_Price!$B$4,ETL_Rtn!$A36,ETL_Rtn!$C$1)/OFFSET(ETL_Price!$B$4,ETL_Rtn!$A37,ETL_Rtn!$C$1)-1),OFFSET(ETL_Price!$B$4,ETL_Rtn!$A36,ETL_Rtn!$C$1)/OFFSET(ETL_Price!$B$4,ETL_Rtn!$A37,ETL_Rtn!$C$1)-1,"")</f>
        <v>-2.0827694090959636E-2</v>
      </c>
      <c r="E36">
        <f ca="1">IF(ISNUMBER(ETL_Price!K36/ETL_Price!K37-1),ETL_Price!K36/ETL_Price!K37-1,"")</f>
        <v>-4.0979244278871785E-2</v>
      </c>
      <c r="F36">
        <f ca="1">IF(ISNUMBER(ETL_Price!L36/ETL_Price!L37-1),ETL_Price!L36/ETL_Price!L37-1,"")</f>
        <v>-1.2633114597761286E-2</v>
      </c>
      <c r="G36">
        <f ca="1">IF(ISNUMBER(ETL_Price!M36/ETL_Price!M37-1),ETL_Price!M36/ETL_Price!M37-1,"")</f>
        <v>-2.5942589682649064E-2</v>
      </c>
      <c r="H36">
        <f ca="1">IF(ISNUMBER(ETL_Price!N36/ETL_Price!N37-1),ETL_Price!N36/ETL_Price!N37-1,"")</f>
        <v>-2.545486417985654E-2</v>
      </c>
      <c r="I36">
        <f ca="1">IF(ISNUMBER(ETL_Price!O36/ETL_Price!O37-1),ETL_Price!O36/ETL_Price!O37-1,"")</f>
        <v>-1.093682614875624E-2</v>
      </c>
      <c r="J36">
        <f ca="1">IF(ISNUMBER(ETL_Price!P36/ETL_Price!P37-1),ETL_Price!P36/ETL_Price!P37-1,"")</f>
        <v>-4.3453340286261355E-3</v>
      </c>
      <c r="K36">
        <f ca="1">IF(ISNUMBER(ETL_Price!Q36/ETL_Price!Q37-1),ETL_Price!Q36/ETL_Price!Q37-1,"")</f>
        <v>-3.7872614196869048E-2</v>
      </c>
      <c r="L36">
        <f ca="1">IF(ISNUMBER(ETL_Price!R36/ETL_Price!R37-1),ETL_Price!R36/ETL_Price!R37-1,"")</f>
        <v>-3.0841632327116675E-2</v>
      </c>
      <c r="M36">
        <f ca="1">IF(ISNUMBER(ETL_Price!S36/ETL_Price!S37-1),ETL_Price!S36/ETL_Price!S37-1,"")</f>
        <v>-3.3518870394864897E-2</v>
      </c>
      <c r="N36">
        <f ca="1">IF(ISNUMBER(ETL_Price!T36/ETL_Price!T37-1),ETL_Price!T36/ETL_Price!T37-1,"")</f>
        <v>-2.0737004343561738E-2</v>
      </c>
      <c r="O36">
        <f ca="1">IF(ISNUMBER(ETL_Price!U36/ETL_Price!U37-1),ETL_Price!U36/ETL_Price!U37-1,"")</f>
        <v>-3.2256873961985622E-2</v>
      </c>
      <c r="P36">
        <f ca="1">IF(ISNUMBER(ETL_Price!V36/ETL_Price!V37-1),ETL_Price!V36/ETL_Price!V37-1,"")</f>
        <v>-2.6630477539139386E-2</v>
      </c>
      <c r="Q36">
        <f ca="1">IF(ISNUMBER(ETL_Price!W36/ETL_Price!W37-1),ETL_Price!W36/ETL_Price!W37-1,"")</f>
        <v>-2.9504326639636203E-2</v>
      </c>
      <c r="R36">
        <f ca="1">IF(ISNUMBER(ETL_Price!X36/ETL_Price!X37-1),ETL_Price!X36/ETL_Price!X37-1,"")</f>
        <v>-3.673732615285652E-2</v>
      </c>
      <c r="S36">
        <f ca="1">IF(ISNUMBER(ETL_Price!Y36/ETL_Price!Y37-1),ETL_Price!Y36/ETL_Price!Y37-1,"")</f>
        <v>-3.2224985393477179E-2</v>
      </c>
      <c r="T36">
        <f ca="1">IF(ISNUMBER(ETL_Price!Z36/ETL_Price!Z37-1),ETL_Price!Z36/ETL_Price!Z37-1,"")</f>
        <v>-3.6542174690032958E-2</v>
      </c>
      <c r="U36">
        <f ca="1">IF(ISNUMBER(ETL_Price!AA36/ETL_Price!AA37-1),ETL_Price!AA36/ETL_Price!AA37-1,"")</f>
        <v>-2.9684862127180689E-2</v>
      </c>
      <c r="V36">
        <f ca="1">IF(ISNUMBER(ETL_Price!AB36/ETL_Price!AB37-1),ETL_Price!AB36/ETL_Price!AB37-1,"")</f>
        <v>-1.5673217476043555E-2</v>
      </c>
      <c r="W36">
        <f ca="1">IF(ISNUMBER(ETL_Price!AC36/ETL_Price!AC37-1),ETL_Price!AC36/ETL_Price!AC37-1,"")</f>
        <v>6.1693253912498136E-4</v>
      </c>
      <c r="X36">
        <f ca="1">IF(ISNUMBER(ETL_Price!AD36/ETL_Price!AD37-1),ETL_Price!AD36/ETL_Price!AD37-1,"")</f>
        <v>3.4582059515542163E-4</v>
      </c>
      <c r="Y36">
        <f ca="1">IF(ISNUMBER(ETL_Price!AE36/ETL_Price!AE37-1),ETL_Price!AE36/ETL_Price!AE37-1,"")</f>
        <v>6.2850255188351412E-4</v>
      </c>
      <c r="Z36">
        <f ca="1">IF(ISNUMBER(ETL_Price!AF36/ETL_Price!AF37-1),ETL_Price!AF36/ETL_Price!AF37-1,"")</f>
        <v>3.0063062749179359E-3</v>
      </c>
      <c r="AA36">
        <f ca="1">IF(ISNUMBER(ETL_Price!AG36/ETL_Price!AG37-1),ETL_Price!AG36/ETL_Price!AG37-1,"")</f>
        <v>3.2635893912453806E-3</v>
      </c>
      <c r="AB36">
        <f ca="1">IF(ISNUMBER(ETL_Price!AH36/ETL_Price!AH37-1),ETL_Price!AH36/ETL_Price!AH37-1,"")</f>
        <v>2.5219663620899002E-3</v>
      </c>
      <c r="AC36">
        <f ca="1">IF(ISNUMBER(ETL_Price!AI36/ETL_Price!AI37-1),ETL_Price!AI36/ETL_Price!AI37-1,"")</f>
        <v>-1.412839420155243E-3</v>
      </c>
      <c r="AD36">
        <f ca="1">IF(ISNUMBER(ETL_Price!AJ36/ETL_Price!AJ37-1),ETL_Price!AJ36/ETL_Price!AJ37-1,"")</f>
        <v>-2.4150582060843417E-3</v>
      </c>
      <c r="AE36">
        <f ca="1">IF(ISNUMBER(ETL_Price!AK36/ETL_Price!AK37-1),ETL_Price!AK36/ETL_Price!AK37-1,"")</f>
        <v>-2.5058586590581688E-3</v>
      </c>
      <c r="AF36">
        <f ca="1">IF(ISNUMBER(ETL_Price!AL36/ETL_Price!AL37-1),ETL_Price!AL36/ETL_Price!AL37-1,"")</f>
        <v>-2.3650763051360491E-3</v>
      </c>
      <c r="AG36">
        <f ca="1">IF(ISNUMBER(ETL_Price!AM36/ETL_Price!AM37-1),ETL_Price!AM36/ETL_Price!AM37-1,"")</f>
        <v>-2.9947927065252511E-3</v>
      </c>
      <c r="AH36">
        <f ca="1">IF(ISNUMBER(ETL_Price!AN36/ETL_Price!AN37-1),ETL_Price!AN36/ETL_Price!AN37-1,"")</f>
        <v>-3.3679533594890287E-3</v>
      </c>
      <c r="AI36">
        <f ca="1">IF(ISNUMBER(ETL_Price!AO36/ETL_Price!AO37-1),ETL_Price!AO36/ETL_Price!AO37-1,"")</f>
        <v>-8.0266058521605288E-4</v>
      </c>
      <c r="AJ36">
        <f ca="1">IF(ISNUMBER(ETL_Price!AP36/ETL_Price!AP37-1),ETL_Price!AP36/ETL_Price!AP37-1,"")</f>
        <v>-2.297718546905303E-3</v>
      </c>
      <c r="AK36">
        <f ca="1">IF(ISNUMBER(ETL_Price!AQ36/ETL_Price!AQ37-1),ETL_Price!AQ36/ETL_Price!AQ37-1,"")</f>
        <v>-4.8462577691730235E-3</v>
      </c>
      <c r="AL36">
        <f ca="1">IF(ISNUMBER(ETL_Price!AR36/ETL_Price!AR37-1),ETL_Price!AR36/ETL_Price!AR37-1,"")</f>
        <v>-7.6488603932970411E-3</v>
      </c>
      <c r="AM36">
        <f ca="1">IF(ISNUMBER(ETL_Price!AS36/ETL_Price!AS37-1),ETL_Price!AS36/ETL_Price!AS37-1,"")</f>
        <v>-4.7692795044173009E-2</v>
      </c>
      <c r="AN36">
        <f ca="1">IF(ISNUMBER(ETL_Price!AT36/ETL_Price!AT37-1),ETL_Price!AT36/ETL_Price!AT37-1,"")</f>
        <v>-4.0417209908735319E-2</v>
      </c>
      <c r="AO36">
        <f ca="1">IF(ISNUMBER(ETL_Price!AU36/ETL_Price!AU37-1),ETL_Price!AU36/ETL_Price!AU37-1,"")</f>
        <v>-2.9134785167745814E-2</v>
      </c>
      <c r="AP36">
        <f ca="1">IF(ISNUMBER(ETL_Price!AV36/ETL_Price!AV37-1),ETL_Price!AV36/ETL_Price!AV37-1,"")</f>
        <v>-2.0623860075761224E-2</v>
      </c>
      <c r="AQ36">
        <f ca="1">IF(ISNUMBER(ETL_Price!AW36/ETL_Price!AW37-1),ETL_Price!AW36/ETL_Price!AW37-1,"")</f>
        <v>1.6692336510843786E-2</v>
      </c>
      <c r="AR36">
        <f ca="1">IF(ISNUMBER(ETL_Price!AX36/ETL_Price!AX37-1),ETL_Price!AX36/ETL_Price!AX37-1,"")</f>
        <v>5.4237288135592365E-3</v>
      </c>
      <c r="AS36">
        <f ca="1">IF(ISNUMBER(ETL_Price!AY36/ETL_Price!AY37-1),ETL_Price!AY36/ETL_Price!AY37-1,"")</f>
        <v>3.8253848698237336E-2</v>
      </c>
      <c r="AT36">
        <f ca="1">IF(ISNUMBER(ETL_Price!AZ36/ETL_Price!AZ37-1),ETL_Price!AZ36/ETL_Price!AZ37-1,"")</f>
        <v>-0.62571428571428567</v>
      </c>
      <c r="AU36">
        <f ca="1">IF(ISNUMBER(ETL_Price!BA36/ETL_Price!BA37-1),ETL_Price!BA36/ETL_Price!BA37-1,"")</f>
        <v>9.4134216128274328E-3</v>
      </c>
      <c r="AV36">
        <f ca="1">IF(ISNUMBER(ETL_Price!BB36/ETL_Price!BB37-1),ETL_Price!BB36/ETL_Price!BB37-1,"")</f>
        <v>1.1057716627042469E-2</v>
      </c>
      <c r="AW36">
        <f ca="1">IF(ISNUMBER(ETL_Price!BC36/ETL_Price!BC37-1),ETL_Price!BC36/ETL_Price!BC37-1,"")</f>
        <v>0.10682810639142515</v>
      </c>
      <c r="AX36">
        <f ca="1">IF(ISNUMBER(ETL_Price!BD36/ETL_Price!BD37-1),ETL_Price!BD36/ETL_Price!BD37-1,"")</f>
        <v>4.3921527120585724E-2</v>
      </c>
      <c r="AY36">
        <f ca="1">IF(ISNUMBER(ETL_Price!BE36/ETL_Price!BE37-1),ETL_Price!BE36/ETL_Price!BE37-1,"")</f>
        <v>3.9270017998409568E-2</v>
      </c>
      <c r="AZ36">
        <f ca="1">IF(ISNUMBER(ETL_Price!BF36/ETL_Price!BF37-1),ETL_Price!BF36/ETL_Price!BF37-1,"")</f>
        <v>8.7730890152901697E-3</v>
      </c>
      <c r="BA36">
        <f ca="1">IF(ISNUMBER(ETL_Price!BG36/ETL_Price!BG37-1),ETL_Price!BG36/ETL_Price!BG37-1,"")</f>
        <v>7.7739118066577628E-3</v>
      </c>
      <c r="BB36">
        <f ca="1">IF(ISNUMBER(ETL_Price!BH36/ETL_Price!BH37-1),ETL_Price!BH36/ETL_Price!BH37-1,"")</f>
        <v>1.0148148327080886E-2</v>
      </c>
      <c r="BC36">
        <f ca="1">IF(ISNUMBER(ETL_Price!BI36/ETL_Price!BI37-1),ETL_Price!BI36/ETL_Price!BI37-1,"")</f>
        <v>1.1559792027729636</v>
      </c>
      <c r="BD36">
        <f ca="1">IF(ISNUMBER(ETL_Price!BJ36/ETL_Price!BJ37-1),ETL_Price!BJ36/ETL_Price!BJ37-1,"")</f>
        <v>0.21314310419368776</v>
      </c>
      <c r="BE36">
        <f ca="1">IF(ISNUMBER(ETL_Price!BK36/ETL_Price!BK37-1),ETL_Price!BK36/ETL_Price!BK37-1,"")</f>
        <v>4.488778054862852E-2</v>
      </c>
      <c r="BF36">
        <f ca="1">IF(ISNUMBER(ETL_Price!BL36/ETL_Price!BL37-1),ETL_Price!BL36/ETL_Price!BL37-1,"")</f>
        <v>-2.769739561802409E-2</v>
      </c>
      <c r="BG36">
        <f ca="1">IF(ISNUMBER(ETL_Price!BM36/ETL_Price!BM37-1),ETL_Price!BM36/ETL_Price!BM37-1,"")</f>
        <v>-5.2485566469229195E-4</v>
      </c>
      <c r="BH36">
        <f ca="1">IF(ISNUMBER(ETL_Price!BN36/ETL_Price!BN37-1),ETL_Price!BN36/ETL_Price!BN37-1,"")</f>
        <v>-2.2742234723801547E-3</v>
      </c>
      <c r="BI36">
        <f ca="1">IF(ISNUMBER(ETL_Price!BO36/ETL_Price!BO37-1),ETL_Price!BO36/ETL_Price!BO37-1,"")</f>
        <v>-1.9862490450725745E-2</v>
      </c>
      <c r="BJ36">
        <f ca="1">IF(ISNUMBER(ETL_Price!BP36/ETL_Price!BP37-1),ETL_Price!BP36/ETL_Price!BP37-1,"")</f>
        <v>-2.0592102136829382E-4</v>
      </c>
      <c r="BK36">
        <f ca="1">IF(ISNUMBER(ETL_Price!BQ36/ETL_Price!BQ37-1),ETL_Price!BQ36/ETL_Price!BQ37-1,"")</f>
        <v>-4.2983791528611315E-3</v>
      </c>
      <c r="BL36">
        <f ca="1">IF(ISNUMBER(ETL_Price!BR36/ETL_Price!BR37-1),ETL_Price!BR36/ETL_Price!BR37-1,"")</f>
        <v>-7.7028002888550606E-3</v>
      </c>
      <c r="BM36">
        <f ca="1">IF(ISNUMBER(ETL_Price!BS36/ETL_Price!BS37-1),ETL_Price!BS36/ETL_Price!BS37-1,"")</f>
        <v>-1.1262218444538896E-2</v>
      </c>
      <c r="BN36">
        <f ca="1">IF(ISNUMBER(ETL_Price!BT36/ETL_Price!BT37-1),ETL_Price!BT36/ETL_Price!BT37-1,"")</f>
        <v>-9.8030316783153104E-3</v>
      </c>
      <c r="BO36">
        <f ca="1">IF(ISNUMBER(ETL_Price!BU36/ETL_Price!BU37-1),ETL_Price!BU36/ETL_Price!BU37-1,"")</f>
        <v>1.1741821396993757E-2</v>
      </c>
      <c r="BP36">
        <f ca="1">IF(ISNUMBER(ETL_Price!BV36/ETL_Price!BV37-1),ETL_Price!BV36/ETL_Price!BV37-1,"")</f>
        <v>3.4249975181177561E-3</v>
      </c>
      <c r="BQ36">
        <f ca="1">IF(ISNUMBER(ETL_Price!BW36/ETL_Price!BW37-1),ETL_Price!BW36/ETL_Price!BW37-1,"")</f>
        <v>1.0436079016026945E-2</v>
      </c>
    </row>
    <row r="37" spans="1:69">
      <c r="A37" s="8">
        <f>MATCH($B37,ETL_Price!$B$5:$B$187,0)</f>
        <v>33</v>
      </c>
      <c r="B37" s="1">
        <f>IF(ISNUMBER(Equities!$C38),Equities!B38,"")</f>
        <v>43133</v>
      </c>
      <c r="C37" s="67">
        <f ca="1">IF(ISNUMBER(OFFSET(ETL_Price!$B$4,ETL_Rtn!$A37,ETL_Rtn!$C$1)/OFFSET(ETL_Price!$B$4,ETL_Rtn!$A38,ETL_Rtn!$C$1)-1),OFFSET(ETL_Price!$B$4,ETL_Rtn!$A37,ETL_Rtn!$C$1)/OFFSET(ETL_Price!$B$4,ETL_Rtn!$A38,ETL_Rtn!$C$1)-1,"")</f>
        <v>1.8267327390297794E-5</v>
      </c>
      <c r="E37">
        <f ca="1">IF(ISNUMBER(ETL_Price!K37/ETL_Price!K38-1),ETL_Price!K37/ETL_Price!K38-1,"")</f>
        <v>-2.1208513171602883E-2</v>
      </c>
      <c r="F37">
        <f ca="1">IF(ISNUMBER(ETL_Price!L37/ETL_Price!L38-1),ETL_Price!L37/ETL_Price!L38-1,"")</f>
        <v>-1.5114540092526552E-2</v>
      </c>
      <c r="G37">
        <f ca="1">IF(ISNUMBER(ETL_Price!M37/ETL_Price!M38-1),ETL_Price!M37/ETL_Price!M38-1,"")</f>
        <v>-1.7005625108485689E-2</v>
      </c>
      <c r="H37">
        <f ca="1">IF(ISNUMBER(ETL_Price!N37/ETL_Price!N38-1),ETL_Price!N37/ETL_Price!N38-1,"")</f>
        <v>-9.0087289891770395E-3</v>
      </c>
      <c r="I37">
        <f ca="1">IF(ISNUMBER(ETL_Price!O37/ETL_Price!O38-1),ETL_Price!O37/ETL_Price!O38-1,"")</f>
        <v>-1.2349086715954805E-3</v>
      </c>
      <c r="J37">
        <f ca="1">IF(ISNUMBER(ETL_Price!P37/ETL_Price!P38-1),ETL_Price!P37/ETL_Price!P38-1,"")</f>
        <v>7.7801779644994795E-3</v>
      </c>
      <c r="K37">
        <f ca="1">IF(ISNUMBER(ETL_Price!Q37/ETL_Price!Q38-1),ETL_Price!Q37/ETL_Price!Q38-1,"")</f>
        <v>-2.0616824471347273E-2</v>
      </c>
      <c r="L37">
        <f ca="1">IF(ISNUMBER(ETL_Price!R37/ETL_Price!R38-1),ETL_Price!R37/ETL_Price!R38-1,"")</f>
        <v>-1.8973044510024573E-2</v>
      </c>
      <c r="M37">
        <f ca="1">IF(ISNUMBER(ETL_Price!S37/ETL_Price!S38-1),ETL_Price!S37/ETL_Price!S38-1,"")</f>
        <v>-3.2220963553229898E-2</v>
      </c>
      <c r="N37">
        <f ca="1">IF(ISNUMBER(ETL_Price!T37/ETL_Price!T38-1),ETL_Price!T37/ETL_Price!T38-1,"")</f>
        <v>-2.456691837222813E-2</v>
      </c>
      <c r="O37">
        <f ca="1">IF(ISNUMBER(ETL_Price!U37/ETL_Price!U38-1),ETL_Price!U37/ETL_Price!U38-1,"")</f>
        <v>-1.8510468738680008E-2</v>
      </c>
      <c r="P37">
        <f ca="1">IF(ISNUMBER(ETL_Price!V37/ETL_Price!V38-1),ETL_Price!V37/ETL_Price!V38-1,"")</f>
        <v>-1.1317232528293086E-2</v>
      </c>
      <c r="Q37">
        <f ca="1">IF(ISNUMBER(ETL_Price!W37/ETL_Price!W38-1),ETL_Price!W37/ETL_Price!W38-1,"")</f>
        <v>-1.4833478605256967E-2</v>
      </c>
      <c r="R37">
        <f ca="1">IF(ISNUMBER(ETL_Price!X37/ETL_Price!X38-1),ETL_Price!X37/ETL_Price!X38-1,"")</f>
        <v>-1.2264919250312922E-2</v>
      </c>
      <c r="S37">
        <f ca="1">IF(ISNUMBER(ETL_Price!Y37/ETL_Price!Y38-1),ETL_Price!Y37/ETL_Price!Y38-1,"")</f>
        <v>-1.6866199335308418E-2</v>
      </c>
      <c r="T37">
        <f ca="1">IF(ISNUMBER(ETL_Price!Z37/ETL_Price!Z38-1),ETL_Price!Z37/ETL_Price!Z38-1,"")</f>
        <v>-2.7485170296290939E-2</v>
      </c>
      <c r="U37">
        <f ca="1">IF(ISNUMBER(ETL_Price!AA37/ETL_Price!AA38-1),ETL_Price!AA37/ETL_Price!AA38-1,"")</f>
        <v>-1.7689331122166974E-2</v>
      </c>
      <c r="V37">
        <f ca="1">IF(ISNUMBER(ETL_Price!AB37/ETL_Price!AB38-1),ETL_Price!AB37/ETL_Price!AB38-1,"")</f>
        <v>-1.0764781491002573E-2</v>
      </c>
      <c r="W37">
        <f ca="1">IF(ISNUMBER(ETL_Price!AC37/ETL_Price!AC38-1),ETL_Price!AC37/ETL_Price!AC38-1,"")</f>
        <v>-5.782051098810248E-3</v>
      </c>
      <c r="X37">
        <f ca="1">IF(ISNUMBER(ETL_Price!AD37/ETL_Price!AD38-1),ETL_Price!AD37/ETL_Price!AD38-1,"")</f>
        <v>-6.6049829873012778E-3</v>
      </c>
      <c r="Y37">
        <f ca="1">IF(ISNUMBER(ETL_Price!AE37/ETL_Price!AE38-1),ETL_Price!AE37/ETL_Price!AE38-1,"")</f>
        <v>-5.0624702412239708E-3</v>
      </c>
      <c r="Z37">
        <f ca="1">IF(ISNUMBER(ETL_Price!AF37/ETL_Price!AF38-1),ETL_Price!AF37/ETL_Price!AF38-1,"")</f>
        <v>-4.0746927870006777E-3</v>
      </c>
      <c r="AA37">
        <f ca="1">IF(ISNUMBER(ETL_Price!AG37/ETL_Price!AG38-1),ETL_Price!AG37/ETL_Price!AG38-1,"")</f>
        <v>-3.930508607813854E-3</v>
      </c>
      <c r="AB37">
        <f ca="1">IF(ISNUMBER(ETL_Price!AH37/ETL_Price!AH38-1),ETL_Price!AH37/ETL_Price!AH38-1,"")</f>
        <v>-5.1297262401200916E-3</v>
      </c>
      <c r="AC37">
        <f ca="1">IF(ISNUMBER(ETL_Price!AI37/ETL_Price!AI38-1),ETL_Price!AI37/ETL_Price!AI38-1,"")</f>
        <v>3.5984623416585038E-4</v>
      </c>
      <c r="AD37">
        <f ca="1">IF(ISNUMBER(ETL_Price!AJ37/ETL_Price!AJ38-1),ETL_Price!AJ37/ETL_Price!AJ38-1,"")</f>
        <v>-3.5952216688532879E-3</v>
      </c>
      <c r="AE37">
        <f ca="1">IF(ISNUMBER(ETL_Price!AK37/ETL_Price!AK38-1),ETL_Price!AK37/ETL_Price!AK38-1,"")</f>
        <v>-1.8439544202201175E-3</v>
      </c>
      <c r="AF37">
        <f ca="1">IF(ISNUMBER(ETL_Price!AL37/ETL_Price!AL38-1),ETL_Price!AL37/ETL_Price!AL38-1,"")</f>
        <v>-2.1849445410904167E-3</v>
      </c>
      <c r="AG37">
        <f ca="1">IF(ISNUMBER(ETL_Price!AM37/ETL_Price!AM38-1),ETL_Price!AM37/ETL_Price!AM38-1,"")</f>
        <v>-6.5894073974848144E-4</v>
      </c>
      <c r="AH37">
        <f ca="1">IF(ISNUMBER(ETL_Price!AN37/ETL_Price!AN38-1),ETL_Price!AN37/ETL_Price!AN38-1,"")</f>
        <v>-2.5915011204822314E-3</v>
      </c>
      <c r="AI37">
        <f ca="1">IF(ISNUMBER(ETL_Price!AO37/ETL_Price!AO38-1),ETL_Price!AO37/ETL_Price!AO38-1,"")</f>
        <v>-5.8892931367282575E-4</v>
      </c>
      <c r="AJ37">
        <f ca="1">IF(ISNUMBER(ETL_Price!AP37/ETL_Price!AP38-1),ETL_Price!AP37/ETL_Price!AP38-1,"")</f>
        <v>-1.5080856592654124E-3</v>
      </c>
      <c r="AK37">
        <f ca="1">IF(ISNUMBER(ETL_Price!AQ37/ETL_Price!AQ38-1),ETL_Price!AQ37/ETL_Price!AQ38-1,"")</f>
        <v>-3.5705524816702638E-3</v>
      </c>
      <c r="AL37">
        <f ca="1">IF(ISNUMBER(ETL_Price!AR37/ETL_Price!AR38-1),ETL_Price!AR37/ETL_Price!AR38-1,"")</f>
        <v>-5.652936794574237E-3</v>
      </c>
      <c r="AM37">
        <f ca="1">IF(ISNUMBER(ETL_Price!AS37/ETL_Price!AS38-1),ETL_Price!AS37/ETL_Price!AS38-1,"")</f>
        <v>1.8461428161743676E-2</v>
      </c>
      <c r="AN37">
        <f ca="1">IF(ISNUMBER(ETL_Price!AT37/ETL_Price!AT38-1),ETL_Price!AT37/ETL_Price!AT38-1,"")</f>
        <v>6.3800277392510374E-2</v>
      </c>
      <c r="AO37">
        <f ca="1">IF(ISNUMBER(ETL_Price!AU37/ETL_Price!AU38-1),ETL_Price!AU37/ETL_Price!AU38-1,"")</f>
        <v>7.0634724623364065E-3</v>
      </c>
      <c r="AP37">
        <f ca="1">IF(ISNUMBER(ETL_Price!AV37/ETL_Price!AV38-1),ETL_Price!AV37/ETL_Price!AV38-1,"")</f>
        <v>7.7289221923746432E-3</v>
      </c>
      <c r="AQ37">
        <f ca="1">IF(ISNUMBER(ETL_Price!AW37/ETL_Price!AW38-1),ETL_Price!AW37/ETL_Price!AW38-1,"")</f>
        <v>-3.1122914764711851E-3</v>
      </c>
      <c r="AR37">
        <f ca="1">IF(ISNUMBER(ETL_Price!AX37/ETL_Price!AX38-1),ETL_Price!AX37/ETL_Price!AX38-1,"")</f>
        <v>-6.0646900269540893E-3</v>
      </c>
      <c r="AS37">
        <f ca="1">IF(ISNUMBER(ETL_Price!AY37/ETL_Price!AY38-1),ETL_Price!AY37/ETL_Price!AY38-1,"")</f>
        <v>-1.9850709539824374E-2</v>
      </c>
      <c r="AT37">
        <f ca="1">IF(ISNUMBER(ETL_Price!AZ37/ETL_Price!AZ38-1),ETL_Price!AZ37/ETL_Price!AZ38-1,"")</f>
        <v>-5.1490514905148999E-2</v>
      </c>
      <c r="AU37">
        <f ca="1">IF(ISNUMBER(ETL_Price!BA37/ETL_Price!BA38-1),ETL_Price!BA37/ETL_Price!BA38-1,"")</f>
        <v>3.2902354706696224E-2</v>
      </c>
      <c r="AV37">
        <f ca="1">IF(ISNUMBER(ETL_Price!BB37/ETL_Price!BB38-1),ETL_Price!BB37/ETL_Price!BB38-1,"")</f>
        <v>2.8071890666278243E-2</v>
      </c>
      <c r="AW37">
        <f ca="1">IF(ISNUMBER(ETL_Price!BC37/ETL_Price!BC38-1),ETL_Price!BC37/ETL_Price!BC38-1,"")</f>
        <v>4.9189887125661302E-2</v>
      </c>
      <c r="AX37">
        <f ca="1">IF(ISNUMBER(ETL_Price!BD37/ETL_Price!BD38-1),ETL_Price!BD37/ETL_Price!BD38-1,"")</f>
        <v>4.6416251062762592E-2</v>
      </c>
      <c r="AY37">
        <f ca="1">IF(ISNUMBER(ETL_Price!BE37/ETL_Price!BE38-1),ETL_Price!BE37/ETL_Price!BE38-1,"")</f>
        <v>4.437877582423333E-2</v>
      </c>
      <c r="AZ37">
        <f ca="1">IF(ISNUMBER(ETL_Price!BF37/ETL_Price!BF38-1),ETL_Price!BF37/ETL_Price!BF38-1,"")</f>
        <v>4.6078019843776019E-3</v>
      </c>
      <c r="BA37">
        <f ca="1">IF(ISNUMBER(ETL_Price!BG37/ETL_Price!BG38-1),ETL_Price!BG37/ETL_Price!BG38-1,"")</f>
        <v>7.6890053240936673E-3</v>
      </c>
      <c r="BB37">
        <f ca="1">IF(ISNUMBER(ETL_Price!BH37/ETL_Price!BH38-1),ETL_Price!BH37/ETL_Price!BH38-1,"")</f>
        <v>-1.8572461218213654E-4</v>
      </c>
      <c r="BC37">
        <f ca="1">IF(ISNUMBER(ETL_Price!BI37/ETL_Price!BI38-1),ETL_Price!BI37/ETL_Price!BI38-1,"")</f>
        <v>0.28507795100222699</v>
      </c>
      <c r="BD37">
        <f ca="1">IF(ISNUMBER(ETL_Price!BJ37/ETL_Price!BJ38-1),ETL_Price!BJ37/ETL_Price!BJ38-1,"")</f>
        <v>0.15939849624060143</v>
      </c>
      <c r="BE37">
        <f ca="1">IF(ISNUMBER(ETL_Price!BK37/ETL_Price!BK38-1),ETL_Price!BK37/ETL_Price!BK38-1,"")</f>
        <v>1.5189873417721378E-2</v>
      </c>
      <c r="BF37">
        <f ca="1">IF(ISNUMBER(ETL_Price!BL37/ETL_Price!BL38-1),ETL_Price!BL37/ETL_Price!BL38-1,"")</f>
        <v>1.6386554621848681E-2</v>
      </c>
      <c r="BG37">
        <f ca="1">IF(ISNUMBER(ETL_Price!BM37/ETL_Price!BM38-1),ETL_Price!BM37/ETL_Price!BM38-1,"")</f>
        <v>-7.8851446849660389E-3</v>
      </c>
      <c r="BH37">
        <f ca="1">IF(ISNUMBER(ETL_Price!BN37/ETL_Price!BN38-1),ETL_Price!BN37/ETL_Price!BN38-1,"")</f>
        <v>-2.5998251238706027E-2</v>
      </c>
      <c r="BI37">
        <f ca="1">IF(ISNUMBER(ETL_Price!BO37/ETL_Price!BO38-1),ETL_Price!BO37/ETL_Price!BO38-1,"")</f>
        <v>-5.3191489361701372E-3</v>
      </c>
      <c r="BJ37">
        <f ca="1">IF(ISNUMBER(ETL_Price!BP37/ETL_Price!BP38-1),ETL_Price!BP37/ETL_Price!BP38-1,"")</f>
        <v>3.4651026020060538E-3</v>
      </c>
      <c r="BK37">
        <f ca="1">IF(ISNUMBER(ETL_Price!BQ37/ETL_Price!BQ38-1),ETL_Price!BQ37/ETL_Price!BQ38-1,"")</f>
        <v>-2.9464285714285721E-3</v>
      </c>
      <c r="BL37">
        <f ca="1">IF(ISNUMBER(ETL_Price!BR37/ETL_Price!BR38-1),ETL_Price!BR37/ETL_Price!BR38-1,"")</f>
        <v>-3.7569944044764103E-3</v>
      </c>
      <c r="BM37">
        <f ca="1">IF(ISNUMBER(ETL_Price!BS37/ETL_Price!BS38-1),ETL_Price!BS37/ETL_Price!BS38-1,"")</f>
        <v>-1.0235558048233395E-2</v>
      </c>
      <c r="BN37">
        <f ca="1">IF(ISNUMBER(ETL_Price!BT37/ETL_Price!BT38-1),ETL_Price!BT37/ETL_Price!BT38-1,"")</f>
        <v>7.0383912248628278E-3</v>
      </c>
      <c r="BO37">
        <f ca="1">IF(ISNUMBER(ETL_Price!BU37/ETL_Price!BU38-1),ETL_Price!BU37/ETL_Price!BU38-1,"")</f>
        <v>1.1340244903506713E-2</v>
      </c>
      <c r="BP37">
        <f ca="1">IF(ISNUMBER(ETL_Price!BV37/ETL_Price!BV38-1),ETL_Price!BV37/ETL_Price!BV38-1,"")</f>
        <v>1.9371052209919082E-2</v>
      </c>
      <c r="BQ37">
        <f ca="1">IF(ISNUMBER(ETL_Price!BW37/ETL_Price!BW38-1),ETL_Price!BW37/ETL_Price!BW38-1,"")</f>
        <v>1.5518546555639556E-2</v>
      </c>
    </row>
    <row r="38" spans="1:69">
      <c r="A38" s="8">
        <f>MATCH($B38,ETL_Price!$B$5:$B$187,0)</f>
        <v>34</v>
      </c>
      <c r="B38" s="1">
        <f>IF(ISNUMBER(Equities!$C39),Equities!B39,"")</f>
        <v>43132</v>
      </c>
      <c r="C38" s="67">
        <f ca="1">IF(ISNUMBER(OFFSET(ETL_Price!$B$4,ETL_Rtn!$A38,ETL_Rtn!$C$1)/OFFSET(ETL_Price!$B$4,ETL_Rtn!$A39,ETL_Rtn!$C$1)-1),OFFSET(ETL_Price!$B$4,ETL_Rtn!$A38,ETL_Rtn!$C$1)/OFFSET(ETL_Price!$B$4,ETL_Rtn!$A39,ETL_Rtn!$C$1)-1,"")</f>
        <v>-1.0491559755441582E-2</v>
      </c>
      <c r="E38">
        <f ca="1">IF(ISNUMBER(ETL_Price!K38/ETL_Price!K39-1),ETL_Price!K38/ETL_Price!K39-1,"")</f>
        <v>-6.4806059897792867E-4</v>
      </c>
      <c r="F38">
        <f ca="1">IF(ISNUMBER(ETL_Price!L38/ETL_Price!L39-1),ETL_Price!L38/ETL_Price!L39-1,"")</f>
        <v>-8.8493858902998213E-3</v>
      </c>
      <c r="G38">
        <f ca="1">IF(ISNUMBER(ETL_Price!M38/ETL_Price!M39-1),ETL_Price!M38/ETL_Price!M39-1,"")</f>
        <v>6.8604578584829934E-3</v>
      </c>
      <c r="H38">
        <f ca="1">IF(ISNUMBER(ETL_Price!N38/ETL_Price!N39-1),ETL_Price!N38/ETL_Price!N39-1,"")</f>
        <v>1.6789987483921909E-2</v>
      </c>
      <c r="I38">
        <f ca="1">IF(ISNUMBER(ETL_Price!O38/ETL_Price!O39-1),ETL_Price!O38/ETL_Price!O39-1,"")</f>
        <v>-7.4551642626462522E-3</v>
      </c>
      <c r="J38">
        <f ca="1">IF(ISNUMBER(ETL_Price!P38/ETL_Price!P39-1),ETL_Price!P38/ETL_Price!P39-1,"")</f>
        <v>-9.4022482515033756E-3</v>
      </c>
      <c r="K38">
        <f ca="1">IF(ISNUMBER(ETL_Price!Q38/ETL_Price!Q39-1),ETL_Price!Q38/ETL_Price!Q39-1,"")</f>
        <v>4.3285495156641929E-4</v>
      </c>
      <c r="L38">
        <f ca="1">IF(ISNUMBER(ETL_Price!R38/ETL_Price!R39-1),ETL_Price!R38/ETL_Price!R39-1,"")</f>
        <v>-1.2344412918713354E-3</v>
      </c>
      <c r="M38">
        <f ca="1">IF(ISNUMBER(ETL_Price!S38/ETL_Price!S39-1),ETL_Price!S38/ETL_Price!S39-1,"")</f>
        <v>4.4539223974948694E-3</v>
      </c>
      <c r="N38">
        <f ca="1">IF(ISNUMBER(ETL_Price!T38/ETL_Price!T39-1),ETL_Price!T38/ETL_Price!T39-1,"")</f>
        <v>-5.3019746456853811E-3</v>
      </c>
      <c r="O38">
        <f ca="1">IF(ISNUMBER(ETL_Price!U38/ETL_Price!U39-1),ETL_Price!U38/ETL_Price!U39-1,"")</f>
        <v>-9.7709260666589692E-4</v>
      </c>
      <c r="P38">
        <f ca="1">IF(ISNUMBER(ETL_Price!V38/ETL_Price!V39-1),ETL_Price!V38/ETL_Price!V39-1,"")</f>
        <v>-4.837835745800767E-3</v>
      </c>
      <c r="Q38">
        <f ca="1">IF(ISNUMBER(ETL_Price!W38/ETL_Price!W39-1),ETL_Price!W38/ETL_Price!W39-1,"")</f>
        <v>-1.2255743690278154E-3</v>
      </c>
      <c r="R38">
        <f ca="1">IF(ISNUMBER(ETL_Price!X38/ETL_Price!X39-1),ETL_Price!X38/ETL_Price!X39-1,"")</f>
        <v>-3.0209682413380179E-3</v>
      </c>
      <c r="S38">
        <f ca="1">IF(ISNUMBER(ETL_Price!Y38/ETL_Price!Y39-1),ETL_Price!Y38/ETL_Price!Y39-1,"")</f>
        <v>6.0276176907911871E-3</v>
      </c>
      <c r="T38">
        <f ca="1">IF(ISNUMBER(ETL_Price!Z38/ETL_Price!Z39-1),ETL_Price!Z38/ETL_Price!Z39-1,"")</f>
        <v>1.3983831721706697E-3</v>
      </c>
      <c r="U38">
        <f ca="1">IF(ISNUMBER(ETL_Price!AA38/ETL_Price!AA39-1),ETL_Price!AA38/ETL_Price!AA39-1,"")</f>
        <v>6.6777963272119933E-3</v>
      </c>
      <c r="V38">
        <f ca="1">IF(ISNUMBER(ETL_Price!AB38/ETL_Price!AB39-1),ETL_Price!AB38/ETL_Price!AB39-1,"")</f>
        <v>-9.9419390757973236E-3</v>
      </c>
      <c r="W38">
        <f ca="1">IF(ISNUMBER(ETL_Price!AC38/ETL_Price!AC39-1),ETL_Price!AC38/ETL_Price!AC39-1,"")</f>
        <v>-1.5306586358054819E-3</v>
      </c>
      <c r="X38">
        <f ca="1">IF(ISNUMBER(ETL_Price!AD38/ETL_Price!AD39-1),ETL_Price!AD38/ETL_Price!AD39-1,"")</f>
        <v>-1.3188950919319486E-3</v>
      </c>
      <c r="Y38">
        <f ca="1">IF(ISNUMBER(ETL_Price!AE38/ETL_Price!AE39-1),ETL_Price!AE38/ETL_Price!AE39-1,"")</f>
        <v>-1.6336729551884588E-3</v>
      </c>
      <c r="Z38">
        <f ca="1">IF(ISNUMBER(ETL_Price!AF38/ETL_Price!AF39-1),ETL_Price!AF38/ETL_Price!AF39-1,"")</f>
        <v>-2.7041724342495854E-3</v>
      </c>
      <c r="AA38">
        <f ca="1">IF(ISNUMBER(ETL_Price!AG38/ETL_Price!AG39-1),ETL_Price!AG38/ETL_Price!AG39-1,"")</f>
        <v>-2.9507093228581249E-3</v>
      </c>
      <c r="AB38">
        <f ca="1">IF(ISNUMBER(ETL_Price!AH38/ETL_Price!AH39-1),ETL_Price!AH38/ETL_Price!AH39-1,"")</f>
        <v>-2.9192356404225128E-3</v>
      </c>
      <c r="AC38">
        <f ca="1">IF(ISNUMBER(ETL_Price!AI38/ETL_Price!AI39-1),ETL_Price!AI38/ETL_Price!AI39-1,"")</f>
        <v>-9.304608882932941E-4</v>
      </c>
      <c r="AD38">
        <f ca="1">IF(ISNUMBER(ETL_Price!AJ38/ETL_Price!AJ39-1),ETL_Price!AJ38/ETL_Price!AJ39-1,"")</f>
        <v>-5.1000007544377279E-4</v>
      </c>
      <c r="AE38">
        <f ca="1">IF(ISNUMBER(ETL_Price!AK38/ETL_Price!AK39-1),ETL_Price!AK38/ETL_Price!AK39-1,"")</f>
        <v>-5.7450006320913793E-4</v>
      </c>
      <c r="AF38">
        <f ca="1">IF(ISNUMBER(ETL_Price!AL38/ETL_Price!AL39-1),ETL_Price!AL38/ETL_Price!AL39-1,"")</f>
        <v>-7.656721880374695E-4</v>
      </c>
      <c r="AG38">
        <f ca="1">IF(ISNUMBER(ETL_Price!AM38/ETL_Price!AM39-1),ETL_Price!AM38/ETL_Price!AM39-1,"")</f>
        <v>8.8491183675376561E-5</v>
      </c>
      <c r="AH38">
        <f ca="1">IF(ISNUMBER(ETL_Price!AN38/ETL_Price!AN39-1),ETL_Price!AN38/ETL_Price!AN39-1,"")</f>
        <v>-3.0255468688311637E-4</v>
      </c>
      <c r="AI38">
        <f ca="1">IF(ISNUMBER(ETL_Price!AO38/ETL_Price!AO39-1),ETL_Price!AO38/ETL_Price!AO39-1,"")</f>
        <v>-9.2720914977872937E-4</v>
      </c>
      <c r="AJ38">
        <f ca="1">IF(ISNUMBER(ETL_Price!AP38/ETL_Price!AP39-1),ETL_Price!AP38/ETL_Price!AP39-1,"")</f>
        <v>-8.8176424174069012E-4</v>
      </c>
      <c r="AK38">
        <f ca="1">IF(ISNUMBER(ETL_Price!AQ38/ETL_Price!AQ39-1),ETL_Price!AQ38/ETL_Price!AQ39-1,"")</f>
        <v>-1.1821634514005419E-3</v>
      </c>
      <c r="AL38">
        <f ca="1">IF(ISNUMBER(ETL_Price!AR38/ETL_Price!AR39-1),ETL_Price!AR38/ETL_Price!AR39-1,"")</f>
        <v>4.3301908250814591E-4</v>
      </c>
      <c r="AM38">
        <f ca="1">IF(ISNUMBER(ETL_Price!AS38/ETL_Price!AS39-1),ETL_Price!AS38/ETL_Price!AS39-1,"")</f>
        <v>3.1275415896488079E-2</v>
      </c>
      <c r="AN38">
        <f ca="1">IF(ISNUMBER(ETL_Price!AT38/ETL_Price!AT39-1),ETL_Price!AT38/ETL_Price!AT39-1,"")</f>
        <v>3.4433285509325673E-2</v>
      </c>
      <c r="AO38">
        <f ca="1">IF(ISNUMBER(ETL_Price!AU38/ETL_Price!AU39-1),ETL_Price!AU38/ETL_Price!AU39-1,"")</f>
        <v>9.6753279138197534E-3</v>
      </c>
      <c r="AP38">
        <f ca="1">IF(ISNUMBER(ETL_Price!AV38/ETL_Price!AV39-1),ETL_Price!AV38/ETL_Price!AV39-1,"")</f>
        <v>4.6399318214100926E-3</v>
      </c>
      <c r="AQ38">
        <f ca="1">IF(ISNUMBER(ETL_Price!AW38/ETL_Price!AW39-1),ETL_Price!AW38/ETL_Price!AW39-1,"")</f>
        <v>-2.5792367399741334E-2</v>
      </c>
      <c r="AR38">
        <f ca="1">IF(ISNUMBER(ETL_Price!AX38/ETL_Price!AX39-1),ETL_Price!AX38/ETL_Price!AX39-1,"")</f>
        <v>2.2742935906271411E-2</v>
      </c>
      <c r="AS38">
        <f ca="1">IF(ISNUMBER(ETL_Price!AY38/ETL_Price!AY39-1),ETL_Price!AY38/ETL_Price!AY39-1,"")</f>
        <v>-5.5459834786362294E-2</v>
      </c>
      <c r="AT38">
        <f ca="1">IF(ISNUMBER(ETL_Price!AZ38/ETL_Price!AZ39-1),ETL_Price!AZ38/ETL_Price!AZ39-1,"")</f>
        <v>0.28125</v>
      </c>
      <c r="AU38">
        <f ca="1">IF(ISNUMBER(ETL_Price!BA38/ETL_Price!BA39-1),ETL_Price!BA38/ETL_Price!BA39-1,"")</f>
        <v>6.5300352167492193E-3</v>
      </c>
      <c r="AV38">
        <f ca="1">IF(ISNUMBER(ETL_Price!BB38/ETL_Price!BB39-1),ETL_Price!BB38/ETL_Price!BB39-1,"")</f>
        <v>-7.5868591442429523E-4</v>
      </c>
      <c r="AW38">
        <f ca="1">IF(ISNUMBER(ETL_Price!BC38/ETL_Price!BC39-1),ETL_Price!BC38/ETL_Price!BC39-1,"")</f>
        <v>1.5609137055837552E-2</v>
      </c>
      <c r="AX38">
        <f ca="1">IF(ISNUMBER(ETL_Price!BD38/ETL_Price!BD39-1),ETL_Price!BD38/ETL_Price!BD39-1,"")</f>
        <v>1.8192492155835183E-2</v>
      </c>
      <c r="AY38">
        <f ca="1">IF(ISNUMBER(ETL_Price!BE38/ETL_Price!BE39-1),ETL_Price!BE38/ETL_Price!BE39-1,"")</f>
        <v>-1.2486683781282037E-3</v>
      </c>
      <c r="AZ38">
        <f ca="1">IF(ISNUMBER(ETL_Price!BF38/ETL_Price!BF39-1),ETL_Price!BF38/ETL_Price!BF39-1,"")</f>
        <v>-1.4823352849712923E-2</v>
      </c>
      <c r="BA38">
        <f ca="1">IF(ISNUMBER(ETL_Price!BG38/ETL_Price!BG39-1),ETL_Price!BG38/ETL_Price!BG39-1,"")</f>
        <v>-1.9690038798171328E-2</v>
      </c>
      <c r="BB38">
        <f ca="1">IF(ISNUMBER(ETL_Price!BH38/ETL_Price!BH39-1),ETL_Price!BH38/ETL_Price!BH39-1,"")</f>
        <v>-9.2036350314346205E-3</v>
      </c>
      <c r="BC38">
        <f ca="1">IF(ISNUMBER(ETL_Price!BI38/ETL_Price!BI39-1),ETL_Price!BI38/ETL_Price!BI39-1,"")</f>
        <v>-5.1698670605612174E-3</v>
      </c>
      <c r="BD38">
        <f ca="1">IF(ISNUMBER(ETL_Price!BJ38/ETL_Price!BJ39-1),ETL_Price!BJ38/ETL_Price!BJ39-1,"")</f>
        <v>-3.436592449177156E-2</v>
      </c>
      <c r="BE38">
        <f ca="1">IF(ISNUMBER(ETL_Price!BK38/ETL_Price!BK39-1),ETL_Price!BK38/ETL_Price!BK39-1,"")</f>
        <v>-3.7831021437577661E-3</v>
      </c>
      <c r="BF38">
        <f ca="1">IF(ISNUMBER(ETL_Price!BL38/ETL_Price!BL39-1),ETL_Price!BL38/ETL_Price!BL39-1,"")</f>
        <v>3.1642826181187633E-2</v>
      </c>
      <c r="BG38">
        <f ca="1">IF(ISNUMBER(ETL_Price!BM38/ETL_Price!BM39-1),ETL_Price!BM38/ETL_Price!BM39-1,"")</f>
        <v>3.9581777445854005E-3</v>
      </c>
      <c r="BH38">
        <f ca="1">IF(ISNUMBER(ETL_Price!BN38/ETL_Price!BN39-1),ETL_Price!BN38/ETL_Price!BN39-1,"")</f>
        <v>-4.988109738414126E-3</v>
      </c>
      <c r="BI38">
        <f ca="1">IF(ISNUMBER(ETL_Price!BO38/ETL_Price!BO39-1),ETL_Price!BO38/ETL_Price!BO39-1,"")</f>
        <v>1.6530202379113179E-2</v>
      </c>
      <c r="BJ38">
        <f ca="1">IF(ISNUMBER(ETL_Price!BP38/ETL_Price!BP39-1),ETL_Price!BP38/ETL_Price!BP39-1,"")</f>
        <v>-1.1431293165039547E-3</v>
      </c>
      <c r="BK38">
        <f ca="1">IF(ISNUMBER(ETL_Price!BQ38/ETL_Price!BQ39-1),ETL_Price!BQ38/ETL_Price!BQ39-1,"")</f>
        <v>4.4662795891015072E-4</v>
      </c>
      <c r="BL38">
        <f ca="1">IF(ISNUMBER(ETL_Price!BR38/ETL_Price!BR39-1),ETL_Price!BR38/ETL_Price!BR39-1,"")</f>
        <v>7.7332044465923122E-3</v>
      </c>
      <c r="BM38">
        <f ca="1">IF(ISNUMBER(ETL_Price!BS38/ETL_Price!BS39-1),ETL_Price!BS38/ETL_Price!BS39-1,"")</f>
        <v>5.1441054189276247E-3</v>
      </c>
      <c r="BN38">
        <f ca="1">IF(ISNUMBER(ETL_Price!BT38/ETL_Price!BT39-1),ETL_Price!BT38/ETL_Price!BT39-1,"")</f>
        <v>1.9232530451507301E-3</v>
      </c>
      <c r="BO38">
        <f ca="1">IF(ISNUMBER(ETL_Price!BU38/ETL_Price!BU39-1),ETL_Price!BU38/ETL_Price!BU39-1,"")</f>
        <v>-5.3613389472635387E-3</v>
      </c>
      <c r="BP38">
        <f ca="1">IF(ISNUMBER(ETL_Price!BV38/ETL_Price!BV39-1),ETL_Price!BV38/ETL_Price!BV39-1,"")</f>
        <v>5.4845840997685968E-4</v>
      </c>
      <c r="BQ38">
        <f ca="1">IF(ISNUMBER(ETL_Price!BW38/ETL_Price!BW39-1),ETL_Price!BW38/ETL_Price!BW39-1,"")</f>
        <v>-5.1774451661489307E-3</v>
      </c>
    </row>
    <row r="39" spans="1:69">
      <c r="A39" s="8">
        <f>MATCH($B39,ETL_Price!$B$5:$B$187,0)</f>
        <v>35</v>
      </c>
      <c r="B39" s="1">
        <f>IF(ISNUMBER(Equities!$C40),Equities!B40,"")</f>
        <v>43131</v>
      </c>
      <c r="C39" s="67">
        <f ca="1">IF(ISNUMBER(OFFSET(ETL_Price!$B$4,ETL_Rtn!$A39,ETL_Rtn!$C$1)/OFFSET(ETL_Price!$B$4,ETL_Rtn!$A40,ETL_Rtn!$C$1)-1),OFFSET(ETL_Price!$B$4,ETL_Rtn!$A39,ETL_Rtn!$C$1)/OFFSET(ETL_Price!$B$4,ETL_Rtn!$A40,ETL_Rtn!$C$1)-1,"")</f>
        <v>8.6441415858016235E-3</v>
      </c>
      <c r="E39">
        <f ca="1">IF(ISNUMBER(ETL_Price!K39/ETL_Price!K40-1),ETL_Price!K39/ETL_Price!K40-1,"")</f>
        <v>4.8894038116098493E-4</v>
      </c>
      <c r="F39">
        <f ca="1">IF(ISNUMBER(ETL_Price!L39/ETL_Price!L40-1),ETL_Price!L39/ETL_Price!L40-1,"")</f>
        <v>7.0423511471551237E-4</v>
      </c>
      <c r="G39">
        <f ca="1">IF(ISNUMBER(ETL_Price!M39/ETL_Price!M40-1),ETL_Price!M39/ETL_Price!M40-1,"")</f>
        <v>5.092654735669333E-3</v>
      </c>
      <c r="H39">
        <f ca="1">IF(ISNUMBER(ETL_Price!N39/ETL_Price!N40-1),ETL_Price!N39/ETL_Price!N40-1,"")</f>
        <v>-8.31531210112324E-3</v>
      </c>
      <c r="I39">
        <f ca="1">IF(ISNUMBER(ETL_Price!O39/ETL_Price!O40-1),ETL_Price!O39/ETL_Price!O40-1,"")</f>
        <v>8.586423465427373E-3</v>
      </c>
      <c r="J39">
        <f ca="1">IF(ISNUMBER(ETL_Price!P39/ETL_Price!P40-1),ETL_Price!P39/ETL_Price!P40-1,"")</f>
        <v>1.2866167066734935E-2</v>
      </c>
      <c r="K39">
        <f ca="1">IF(ISNUMBER(ETL_Price!Q39/ETL_Price!Q40-1),ETL_Price!Q39/ETL_Price!Q40-1,"")</f>
        <v>3.4410198238166156E-3</v>
      </c>
      <c r="L39">
        <f ca="1">IF(ISNUMBER(ETL_Price!R39/ETL_Price!R40-1),ETL_Price!R39/ETL_Price!R40-1,"")</f>
        <v>1.3997238588256966E-3</v>
      </c>
      <c r="M39">
        <f ca="1">IF(ISNUMBER(ETL_Price!S39/ETL_Price!S40-1),ETL_Price!S39/ETL_Price!S40-1,"")</f>
        <v>2.7028462145795018E-4</v>
      </c>
      <c r="N39">
        <f ca="1">IF(ISNUMBER(ETL_Price!T39/ETL_Price!T40-1),ETL_Price!T39/ETL_Price!T40-1,"")</f>
        <v>-1.5270802226142743E-3</v>
      </c>
      <c r="O39">
        <f ca="1">IF(ISNUMBER(ETL_Price!U39/ETL_Price!U40-1),ETL_Price!U39/ETL_Price!U40-1,"")</f>
        <v>1.3770610617864776E-3</v>
      </c>
      <c r="P39">
        <f ca="1">IF(ISNUMBER(ETL_Price!V39/ETL_Price!V40-1),ETL_Price!V39/ETL_Price!V40-1,"")</f>
        <v>-3.3173892917760517E-3</v>
      </c>
      <c r="Q39">
        <f ca="1">IF(ISNUMBER(ETL_Price!W39/ETL_Price!W40-1),ETL_Price!W39/ETL_Price!W40-1,"")</f>
        <v>-1.0828925299427583E-3</v>
      </c>
      <c r="R39">
        <f ca="1">IF(ISNUMBER(ETL_Price!X39/ETL_Price!X40-1),ETL_Price!X39/ETL_Price!X40-1,"")</f>
        <v>-1.2497118088704018E-2</v>
      </c>
      <c r="S39">
        <f ca="1">IF(ISNUMBER(ETL_Price!Y39/ETL_Price!Y40-1),ETL_Price!Y39/ETL_Price!Y40-1,"")</f>
        <v>-2.2739157421625134E-4</v>
      </c>
      <c r="T39">
        <f ca="1">IF(ISNUMBER(ETL_Price!Z39/ETL_Price!Z40-1),ETL_Price!Z39/ETL_Price!Z40-1,"")</f>
        <v>5.5431216018060336E-3</v>
      </c>
      <c r="U39">
        <f ca="1">IF(ISNUMBER(ETL_Price!AA39/ETL_Price!AA40-1),ETL_Price!AA39/ETL_Price!AA40-1,"")</f>
        <v>5.5679287305121505E-4</v>
      </c>
      <c r="V39">
        <f ca="1">IF(ISNUMBER(ETL_Price!AB39/ETL_Price!AB40-1),ETL_Price!AB39/ETL_Price!AB40-1,"")</f>
        <v>8.4215591915302035E-3</v>
      </c>
      <c r="W39">
        <f ca="1">IF(ISNUMBER(ETL_Price!AC39/ETL_Price!AC40-1),ETL_Price!AC39/ETL_Price!AC40-1,"")</f>
        <v>1.7056294348509748E-3</v>
      </c>
      <c r="X39">
        <f ca="1">IF(ISNUMBER(ETL_Price!AD39/ETL_Price!AD40-1),ETL_Price!AD39/ETL_Price!AD40-1,"")</f>
        <v>1.5746416577049338E-3</v>
      </c>
      <c r="Y39">
        <f ca="1">IF(ISNUMBER(ETL_Price!AE39/ETL_Price!AE40-1),ETL_Price!AE39/ETL_Price!AE40-1,"")</f>
        <v>2.1847941421222483E-3</v>
      </c>
      <c r="Z39">
        <f ca="1">IF(ISNUMBER(ETL_Price!AF39/ETL_Price!AF40-1),ETL_Price!AF39/ETL_Price!AF40-1,"")</f>
        <v>7.4209667045965766E-4</v>
      </c>
      <c r="AA39">
        <f ca="1">IF(ISNUMBER(ETL_Price!AG39/ETL_Price!AG40-1),ETL_Price!AG39/ETL_Price!AG40-1,"")</f>
        <v>6.6435066642656082E-4</v>
      </c>
      <c r="AB39">
        <f ca="1">IF(ISNUMBER(ETL_Price!AH39/ETL_Price!AH40-1),ETL_Price!AH39/ETL_Price!AH40-1,"")</f>
        <v>1.624044218611731E-3</v>
      </c>
      <c r="AC39">
        <f ca="1">IF(ISNUMBER(ETL_Price!AI39/ETL_Price!AI40-1),ETL_Price!AI39/ETL_Price!AI40-1,"")</f>
        <v>2.02375438519109E-3</v>
      </c>
      <c r="AD39">
        <f ca="1">IF(ISNUMBER(ETL_Price!AJ39/ETL_Price!AJ40-1),ETL_Price!AJ39/ETL_Price!AJ40-1,"")</f>
        <v>1.7003718146368918E-3</v>
      </c>
      <c r="AE39">
        <f ca="1">IF(ISNUMBER(ETL_Price!AK39/ETL_Price!AK40-1),ETL_Price!AK39/ETL_Price!AK40-1,"")</f>
        <v>-3.2811117024289516E-4</v>
      </c>
      <c r="AF39">
        <f ca="1">IF(ISNUMBER(ETL_Price!AL39/ETL_Price!AL40-1),ETL_Price!AL39/ETL_Price!AL40-1,"")</f>
        <v>-3.4006604440539601E-4</v>
      </c>
      <c r="AG39">
        <f ca="1">IF(ISNUMBER(ETL_Price!AM39/ETL_Price!AM40-1),ETL_Price!AM39/ETL_Price!AM40-1,"")</f>
        <v>-2.8725354045178175E-4</v>
      </c>
      <c r="AH39">
        <f ca="1">IF(ISNUMBER(ETL_Price!AN39/ETL_Price!AN40-1),ETL_Price!AN39/ETL_Price!AN40-1,"")</f>
        <v>-2.432678220818385E-4</v>
      </c>
      <c r="AI39">
        <f ca="1">IF(ISNUMBER(ETL_Price!AO39/ETL_Price!AO40-1),ETL_Price!AO39/ETL_Price!AO40-1,"")</f>
        <v>-1.9822563402627225E-4</v>
      </c>
      <c r="AJ39">
        <f ca="1">IF(ISNUMBER(ETL_Price!AP39/ETL_Price!AP40-1),ETL_Price!AP39/ETL_Price!AP40-1,"")</f>
        <v>-5.849743132565477E-4</v>
      </c>
      <c r="AK39">
        <f ca="1">IF(ISNUMBER(ETL_Price!AQ39/ETL_Price!AQ40-1),ETL_Price!AQ39/ETL_Price!AQ40-1,"")</f>
        <v>-9.7357472946646428E-4</v>
      </c>
      <c r="AL39">
        <f ca="1">IF(ISNUMBER(ETL_Price!AR39/ETL_Price!AR40-1),ETL_Price!AR39/ETL_Price!AR40-1,"")</f>
        <v>-2.6306227796391024E-4</v>
      </c>
      <c r="AM39">
        <f ca="1">IF(ISNUMBER(ETL_Price!AS39/ETL_Price!AS40-1),ETL_Price!AS39/ETL_Price!AS40-1,"")</f>
        <v>-5.4781425787712168E-3</v>
      </c>
      <c r="AN39">
        <f ca="1">IF(ISNUMBER(ETL_Price!AT39/ETL_Price!AT40-1),ETL_Price!AT39/ETL_Price!AT40-1,"")</f>
        <v>2.0497803806734938E-2</v>
      </c>
      <c r="AO39">
        <f ca="1">IF(ISNUMBER(ETL_Price!AU39/ETL_Price!AU40-1),ETL_Price!AU39/ETL_Price!AU40-1,"")</f>
        <v>1.7986510117411481E-3</v>
      </c>
      <c r="AP39">
        <f ca="1">IF(ISNUMBER(ETL_Price!AV39/ETL_Price!AV40-1),ETL_Price!AV39/ETL_Price!AV40-1,"")</f>
        <v>5.714013618399072E-3</v>
      </c>
      <c r="AQ39">
        <f ca="1">IF(ISNUMBER(ETL_Price!AW39/ETL_Price!AW40-1),ETL_Price!AW39/ETL_Price!AW40-1,"")</f>
        <v>2.4731761879116965E-2</v>
      </c>
      <c r="AR39">
        <f ca="1">IF(ISNUMBER(ETL_Price!AX39/ETL_Price!AX40-1),ETL_Price!AX39/ETL_Price!AX40-1,"")</f>
        <v>1.8245614035087732E-2</v>
      </c>
      <c r="AS39">
        <f ca="1">IF(ISNUMBER(ETL_Price!AY39/ETL_Price!AY40-1),ETL_Price!AY39/ETL_Price!AY40-1,"")</f>
        <v>-2.9121727387677265E-2</v>
      </c>
      <c r="AT39">
        <f ca="1">IF(ISNUMBER(ETL_Price!AZ39/ETL_Price!AZ40-1),ETL_Price!AZ39/ETL_Price!AZ40-1,"")</f>
        <v>0.53191489361702127</v>
      </c>
      <c r="AU39">
        <f ca="1">IF(ISNUMBER(ETL_Price!BA39/ETL_Price!BA40-1),ETL_Price!BA39/ETL_Price!BA40-1,"")</f>
        <v>-3.6638789326961518E-3</v>
      </c>
      <c r="AV39">
        <f ca="1">IF(ISNUMBER(ETL_Price!BB39/ETL_Price!BB40-1),ETL_Price!BB39/ETL_Price!BB40-1,"")</f>
        <v>1.2473104867627427E-4</v>
      </c>
      <c r="AW39">
        <f ca="1">IF(ISNUMBER(ETL_Price!BC39/ETL_Price!BC40-1),ETL_Price!BC39/ETL_Price!BC40-1,"")</f>
        <v>2.3744911804612912E-3</v>
      </c>
      <c r="AX39">
        <f ca="1">IF(ISNUMBER(ETL_Price!BD39/ETL_Price!BD40-1),ETL_Price!BD39/ETL_Price!BD40-1,"")</f>
        <v>1.6744519824314352E-3</v>
      </c>
      <c r="AY39">
        <f ca="1">IF(ISNUMBER(ETL_Price!BE39/ETL_Price!BE40-1),ETL_Price!BE39/ETL_Price!BE40-1,"")</f>
        <v>-2.0936813398192644E-2</v>
      </c>
      <c r="AZ39">
        <f ca="1">IF(ISNUMBER(ETL_Price!BF39/ETL_Price!BF40-1),ETL_Price!BF39/ETL_Price!BF40-1,"")</f>
        <v>-1.2136476084789738E-4</v>
      </c>
      <c r="BA39">
        <f ca="1">IF(ISNUMBER(ETL_Price!BG39/ETL_Price!BG40-1),ETL_Price!BG39/ETL_Price!BG40-1,"")</f>
        <v>2.9040223601082271E-3</v>
      </c>
      <c r="BB39">
        <f ca="1">IF(ISNUMBER(ETL_Price!BH39/ETL_Price!BH40-1),ETL_Price!BH39/ETL_Price!BH40-1,"")</f>
        <v>-2.1528088353031105E-3</v>
      </c>
      <c r="BC39">
        <f ca="1">IF(ISNUMBER(ETL_Price!BI39/ETL_Price!BI40-1),ETL_Price!BI39/ETL_Price!BI40-1,"")</f>
        <v>-8.4516565246788411E-2</v>
      </c>
      <c r="BD39">
        <f ca="1">IF(ISNUMBER(ETL_Price!BJ39/ETL_Price!BJ40-1),ETL_Price!BJ39/ETL_Price!BJ40-1,"")</f>
        <v>-3.0046948356807546E-2</v>
      </c>
      <c r="BE39">
        <f ca="1">IF(ISNUMBER(ETL_Price!BK39/ETL_Price!BK40-1),ETL_Price!BK39/ETL_Price!BK40-1,"")</f>
        <v>-4.8019207683073217E-2</v>
      </c>
      <c r="BF39">
        <f ca="1">IF(ISNUMBER(ETL_Price!BL39/ETL_Price!BL40-1),ETL_Price!BL39/ETL_Price!BL40-1,"")</f>
        <v>5.0068274920346045E-2</v>
      </c>
      <c r="BG39">
        <f ca="1">IF(ISNUMBER(ETL_Price!BM39/ETL_Price!BM40-1),ETL_Price!BM39/ETL_Price!BM40-1,"")</f>
        <v>2.6958214767109911E-3</v>
      </c>
      <c r="BH39">
        <f ca="1">IF(ISNUMBER(ETL_Price!BN39/ETL_Price!BN40-1),ETL_Price!BN39/ETL_Price!BN40-1,"")</f>
        <v>1.0728104115371062E-2</v>
      </c>
      <c r="BI39">
        <f ca="1">IF(ISNUMBER(ETL_Price!BO39/ETL_Price!BO40-1),ETL_Price!BO39/ETL_Price!BO40-1,"")</f>
        <v>3.5658914728682323E-3</v>
      </c>
      <c r="BJ39">
        <f ca="1">IF(ISNUMBER(ETL_Price!BP39/ETL_Price!BP40-1),ETL_Price!BP39/ETL_Price!BP40-1,"")</f>
        <v>-4.6775493434048077E-3</v>
      </c>
      <c r="BK39">
        <f ca="1">IF(ISNUMBER(ETL_Price!BQ39/ETL_Price!BQ40-1),ETL_Price!BQ39/ETL_Price!BQ40-1,"")</f>
        <v>2.8666129176744271E-3</v>
      </c>
      <c r="BL39">
        <f ca="1">IF(ISNUMBER(ETL_Price!BR39/ETL_Price!BR40-1),ETL_Price!BR39/ETL_Price!BR40-1,"")</f>
        <v>9.6758587324630163E-4</v>
      </c>
      <c r="BM39">
        <f ca="1">IF(ISNUMBER(ETL_Price!BS39/ETL_Price!BS40-1),ETL_Price!BS39/ETL_Price!BS40-1,"")</f>
        <v>3.1102000424116927E-3</v>
      </c>
      <c r="BN39">
        <f ca="1">IF(ISNUMBER(ETL_Price!BT39/ETL_Price!BT40-1),ETL_Price!BT39/ETL_Price!BT40-1,"")</f>
        <v>3.7690751976466874E-3</v>
      </c>
      <c r="BO39">
        <f ca="1">IF(ISNUMBER(ETL_Price!BU39/ETL_Price!BU40-1),ETL_Price!BU39/ETL_Price!BU40-1,"")</f>
        <v>-2.8504026393273429E-3</v>
      </c>
      <c r="BP39">
        <f ca="1">IF(ISNUMBER(ETL_Price!BV39/ETL_Price!BV40-1),ETL_Price!BV39/ETL_Price!BV40-1,"")</f>
        <v>-9.4364066430965288E-3</v>
      </c>
      <c r="BQ39">
        <f ca="1">IF(ISNUMBER(ETL_Price!BW39/ETL_Price!BW40-1),ETL_Price!BW39/ETL_Price!BW40-1,"")</f>
        <v>1.7287986421072876E-3</v>
      </c>
    </row>
    <row r="40" spans="1:69">
      <c r="A40" s="8">
        <f>MATCH($B40,ETL_Price!$B$5:$B$187,0)</f>
        <v>36</v>
      </c>
      <c r="B40" s="1">
        <f>IF(ISNUMBER(Equities!$C41),Equities!B41,"")</f>
        <v>43130</v>
      </c>
      <c r="C40" s="67">
        <f ca="1">IF(ISNUMBER(OFFSET(ETL_Price!$B$4,ETL_Rtn!$A40,ETL_Rtn!$C$1)/OFFSET(ETL_Price!$B$4,ETL_Rtn!$A41,ETL_Rtn!$C$1)-1),OFFSET(ETL_Price!$B$4,ETL_Rtn!$A40,ETL_Rtn!$C$1)/OFFSET(ETL_Price!$B$4,ETL_Rtn!$A41,ETL_Rtn!$C$1)-1,"")</f>
        <v>-1.4565281895070892E-2</v>
      </c>
      <c r="E40">
        <f ca="1">IF(ISNUMBER(ETL_Price!K40/ETL_Price!K41-1),ETL_Price!K40/ETL_Price!K41-1,"")</f>
        <v>-1.0898781509218525E-2</v>
      </c>
      <c r="F40">
        <f ca="1">IF(ISNUMBER(ETL_Price!L40/ETL_Price!L41-1),ETL_Price!L40/ETL_Price!L41-1,"")</f>
        <v>-9.9614607580482684E-3</v>
      </c>
      <c r="G40">
        <f ca="1">IF(ISNUMBER(ETL_Price!M40/ETL_Price!M41-1),ETL_Price!M40/ETL_Price!M41-1,"")</f>
        <v>-2.545041784920099E-3</v>
      </c>
      <c r="H40">
        <f ca="1">IF(ISNUMBER(ETL_Price!N40/ETL_Price!N41-1),ETL_Price!N40/ETL_Price!N41-1,"")</f>
        <v>-1.4277588794270102E-2</v>
      </c>
      <c r="I40">
        <f ca="1">IF(ISNUMBER(ETL_Price!O40/ETL_Price!O41-1),ETL_Price!O40/ETL_Price!O41-1,"")</f>
        <v>-1.0907913970653493E-2</v>
      </c>
      <c r="J40">
        <f ca="1">IF(ISNUMBER(ETL_Price!P40/ETL_Price!P41-1),ETL_Price!P40/ETL_Price!P41-1,"")</f>
        <v>-1.9781706478744998E-2</v>
      </c>
      <c r="K40">
        <f ca="1">IF(ISNUMBER(ETL_Price!Q40/ETL_Price!Q41-1),ETL_Price!Q40/ETL_Price!Q41-1,"")</f>
        <v>-1.1104994954170611E-2</v>
      </c>
      <c r="L40">
        <f ca="1">IF(ISNUMBER(ETL_Price!R40/ETL_Price!R41-1),ETL_Price!R40/ETL_Price!R41-1,"")</f>
        <v>-7.6022089437307594E-3</v>
      </c>
      <c r="M40">
        <f ca="1">IF(ISNUMBER(ETL_Price!S40/ETL_Price!S41-1),ETL_Price!S40/ETL_Price!S41-1,"")</f>
        <v>-1.8841867019686487E-2</v>
      </c>
      <c r="N40">
        <f ca="1">IF(ISNUMBER(ETL_Price!T40/ETL_Price!T41-1),ETL_Price!T40/ETL_Price!T41-1,"")</f>
        <v>-9.2125613610383184E-3</v>
      </c>
      <c r="O40">
        <f ca="1">IF(ISNUMBER(ETL_Price!U40/ETL_Price!U41-1),ETL_Price!U40/ETL_Price!U41-1,"")</f>
        <v>-7.3026836463055966E-3</v>
      </c>
      <c r="P40">
        <f ca="1">IF(ISNUMBER(ETL_Price!V40/ETL_Price!V41-1),ETL_Price!V40/ETL_Price!V41-1,"")</f>
        <v>-4.7604422604422547E-3</v>
      </c>
      <c r="Q40">
        <f ca="1">IF(ISNUMBER(ETL_Price!W40/ETL_Price!W41-1),ETL_Price!W40/ETL_Price!W41-1,"")</f>
        <v>-3.1079662907412819E-3</v>
      </c>
      <c r="R40">
        <f ca="1">IF(ISNUMBER(ETL_Price!X40/ETL_Price!X41-1),ETL_Price!X40/ETL_Price!X41-1,"")</f>
        <v>-1.6360963943868323E-2</v>
      </c>
      <c r="S40">
        <f ca="1">IF(ISNUMBER(ETL_Price!Y40/ETL_Price!Y41-1),ETL_Price!Y40/ETL_Price!Y41-1,"")</f>
        <v>-9.0907756444130738E-3</v>
      </c>
      <c r="T40">
        <f ca="1">IF(ISNUMBER(ETL_Price!Z40/ETL_Price!Z41-1),ETL_Price!Z40/ETL_Price!Z41-1,"")</f>
        <v>-1.0167633313773683E-2</v>
      </c>
      <c r="U40">
        <f ca="1">IF(ISNUMBER(ETL_Price!AA40/ETL_Price!AA41-1),ETL_Price!AA40/ETL_Price!AA41-1,"")</f>
        <v>-4.0205185082489159E-3</v>
      </c>
      <c r="V40">
        <f ca="1">IF(ISNUMBER(ETL_Price!AB40/ETL_Price!AB41-1),ETL_Price!AB40/ETL_Price!AB41-1,"")</f>
        <v>-6.4123116383452139E-4</v>
      </c>
      <c r="W40">
        <f ca="1">IF(ISNUMBER(ETL_Price!AC40/ETL_Price!AC41-1),ETL_Price!AC40/ETL_Price!AC41-1,"")</f>
        <v>8.3676843057078898E-4</v>
      </c>
      <c r="X40">
        <f ca="1">IF(ISNUMBER(ETL_Price!AD40/ETL_Price!AD41-1),ETL_Price!AD40/ETL_Price!AD41-1,"")</f>
        <v>1.28574182124086E-3</v>
      </c>
      <c r="Y40">
        <f ca="1">IF(ISNUMBER(ETL_Price!AE40/ETL_Price!AE41-1),ETL_Price!AE40/ETL_Price!AE41-1,"")</f>
        <v>2.8158902854857892E-4</v>
      </c>
      <c r="Z40">
        <f ca="1">IF(ISNUMBER(ETL_Price!AF40/ETL_Price!AF41-1),ETL_Price!AF40/ETL_Price!AF41-1,"")</f>
        <v>-1.5165211893082287E-3</v>
      </c>
      <c r="AA40">
        <f ca="1">IF(ISNUMBER(ETL_Price!AG40/ETL_Price!AG41-1),ETL_Price!AG40/ETL_Price!AG41-1,"")</f>
        <v>-1.3729492147006583E-3</v>
      </c>
      <c r="AB40">
        <f ca="1">IF(ISNUMBER(ETL_Price!AH40/ETL_Price!AH41-1),ETL_Price!AH40/ETL_Price!AH41-1,"")</f>
        <v>-2.1526166986023387E-3</v>
      </c>
      <c r="AC40">
        <f ca="1">IF(ISNUMBER(ETL_Price!AI40/ETL_Price!AI41-1),ETL_Price!AI40/ETL_Price!AI41-1,"")</f>
        <v>-1.7912968989549638E-3</v>
      </c>
      <c r="AD40">
        <f ca="1">IF(ISNUMBER(ETL_Price!AJ40/ETL_Price!AJ41-1),ETL_Price!AJ40/ETL_Price!AJ41-1,"")</f>
        <v>-1.2717701001943027E-3</v>
      </c>
      <c r="AE40">
        <f ca="1">IF(ISNUMBER(ETL_Price!AK40/ETL_Price!AK41-1),ETL_Price!AK40/ETL_Price!AK41-1,"")</f>
        <v>9.362108084598475E-5</v>
      </c>
      <c r="AF40">
        <f ca="1">IF(ISNUMBER(ETL_Price!AL40/ETL_Price!AL41-1),ETL_Price!AL40/ETL_Price!AL41-1,"")</f>
        <v>1.8112059946706616E-4</v>
      </c>
      <c r="AG40">
        <f ca="1">IF(ISNUMBER(ETL_Price!AM40/ETL_Price!AM41-1),ETL_Price!AM40/ETL_Price!AM41-1,"")</f>
        <v>-2.105388754657378E-4</v>
      </c>
      <c r="AH40">
        <f ca="1">IF(ISNUMBER(ETL_Price!AN40/ETL_Price!AN41-1),ETL_Price!AN40/ETL_Price!AN41-1,"")</f>
        <v>-7.1005461996542785E-4</v>
      </c>
      <c r="AI40">
        <f ca="1">IF(ISNUMBER(ETL_Price!AO40/ETL_Price!AO41-1),ETL_Price!AO40/ETL_Price!AO41-1,"")</f>
        <v>7.4760285954411643E-4</v>
      </c>
      <c r="AJ40">
        <f ca="1">IF(ISNUMBER(ETL_Price!AP40/ETL_Price!AP41-1),ETL_Price!AP40/ETL_Price!AP41-1,"")</f>
        <v>6.0449708383636391E-4</v>
      </c>
      <c r="AK40">
        <f ca="1">IF(ISNUMBER(ETL_Price!AQ40/ETL_Price!AQ41-1),ETL_Price!AQ40/ETL_Price!AQ41-1,"")</f>
        <v>-2.9631773371774361E-4</v>
      </c>
      <c r="AL40">
        <f ca="1">IF(ISNUMBER(ETL_Price!AR40/ETL_Price!AR41-1),ETL_Price!AR40/ETL_Price!AR41-1,"")</f>
        <v>-1.9664442846072383E-3</v>
      </c>
      <c r="AM40">
        <f ca="1">IF(ISNUMBER(ETL_Price!AS40/ETL_Price!AS41-1),ETL_Price!AS40/ETL_Price!AS41-1,"")</f>
        <v>9.7638847638847892E-3</v>
      </c>
      <c r="AN40">
        <f ca="1">IF(ISNUMBER(ETL_Price!AT40/ETL_Price!AT41-1),ETL_Price!AT40/ETL_Price!AT41-1,"")</f>
        <v>-1.5850144092218854E-2</v>
      </c>
      <c r="AO40">
        <f ca="1">IF(ISNUMBER(ETL_Price!AU40/ETL_Price!AU41-1),ETL_Price!AU40/ETL_Price!AU41-1,"")</f>
        <v>-4.773507035950364E-3</v>
      </c>
      <c r="AP40">
        <f ca="1">IF(ISNUMBER(ETL_Price!AV40/ETL_Price!AV41-1),ETL_Price!AV40/ETL_Price!AV41-1,"")</f>
        <v>2.6736691334445783E-3</v>
      </c>
      <c r="AQ40">
        <f ca="1">IF(ISNUMBER(ETL_Price!AW40/ETL_Price!AW41-1),ETL_Price!AW40/ETL_Price!AW41-1,"")</f>
        <v>1.1947681730527293E-2</v>
      </c>
      <c r="AR40">
        <f ca="1">IF(ISNUMBER(ETL_Price!AX40/ETL_Price!AX41-1),ETL_Price!AX40/ETL_Price!AX41-1,"")</f>
        <v>-9.7289784572619498E-3</v>
      </c>
      <c r="AS40">
        <f ca="1">IF(ISNUMBER(ETL_Price!AY40/ETL_Price!AY41-1),ETL_Price!AY40/ETL_Price!AY41-1,"")</f>
        <v>1.2608044338531021E-2</v>
      </c>
      <c r="AT40">
        <f ca="1">IF(ISNUMBER(ETL_Price!AZ40/ETL_Price!AZ41-1),ETL_Price!AZ40/ETL_Price!AZ41-1,"")</f>
        <v>-0.18614718614718617</v>
      </c>
      <c r="AU40">
        <f ca="1">IF(ISNUMBER(ETL_Price!BA40/ETL_Price!BA41-1),ETL_Price!BA40/ETL_Price!BA41-1,"")</f>
        <v>2.1890462012980061E-2</v>
      </c>
      <c r="AV40">
        <f ca="1">IF(ISNUMBER(ETL_Price!BB40/ETL_Price!BB41-1),ETL_Price!BB40/ETL_Price!BB41-1,"")</f>
        <v>2.0233512550504207E-2</v>
      </c>
      <c r="AW40">
        <f ca="1">IF(ISNUMBER(ETL_Price!BC40/ETL_Price!BC41-1),ETL_Price!BC40/ETL_Price!BC41-1,"")</f>
        <v>1.3428442515523331E-2</v>
      </c>
      <c r="AX40">
        <f ca="1">IF(ISNUMBER(ETL_Price!BD40/ETL_Price!BD41-1),ETL_Price!BD40/ETL_Price!BD41-1,"")</f>
        <v>1.5341748581529258E-2</v>
      </c>
      <c r="AY40">
        <f ca="1">IF(ISNUMBER(ETL_Price!BE40/ETL_Price!BE41-1),ETL_Price!BE40/ETL_Price!BE41-1,"")</f>
        <v>7.6323383727441296E-3</v>
      </c>
      <c r="AZ40">
        <f ca="1">IF(ISNUMBER(ETL_Price!BF40/ETL_Price!BF41-1),ETL_Price!BF40/ETL_Price!BF41-1,"")</f>
        <v>6.7461396169121723E-3</v>
      </c>
      <c r="BA40">
        <f ca="1">IF(ISNUMBER(ETL_Price!BG40/ETL_Price!BG41-1),ETL_Price!BG40/ETL_Price!BG41-1,"")</f>
        <v>8.5424764131654118E-3</v>
      </c>
      <c r="BB40">
        <f ca="1">IF(ISNUMBER(ETL_Price!BH40/ETL_Price!BH41-1),ETL_Price!BH40/ETL_Price!BH41-1,"")</f>
        <v>4.7598746406403158E-3</v>
      </c>
      <c r="BC40">
        <f ca="1">IF(ISNUMBER(ETL_Price!BI40/ETL_Price!BI41-1),ETL_Price!BI40/ETL_Price!BI41-1,"")</f>
        <v>6.8641618497109702E-2</v>
      </c>
      <c r="BD40">
        <f ca="1">IF(ISNUMBER(ETL_Price!BJ40/ETL_Price!BJ41-1),ETL_Price!BJ40/ETL_Price!BJ41-1,"")</f>
        <v>2.4531024531024626E-2</v>
      </c>
      <c r="BE40">
        <f ca="1">IF(ISNUMBER(ETL_Price!BK40/ETL_Price!BK41-1),ETL_Price!BK40/ETL_Price!BK41-1,"")</f>
        <v>1.585365853658538E-2</v>
      </c>
      <c r="BF40">
        <f ca="1">IF(ISNUMBER(ETL_Price!BL40/ETL_Price!BL41-1),ETL_Price!BL40/ETL_Price!BL41-1,"")</f>
        <v>9.6507352941175295E-3</v>
      </c>
      <c r="BG40">
        <f ca="1">IF(ISNUMBER(ETL_Price!BM40/ETL_Price!BM41-1),ETL_Price!BM40/ETL_Price!BM41-1,"")</f>
        <v>-3.6558979332984576E-3</v>
      </c>
      <c r="BH40">
        <f ca="1">IF(ISNUMBER(ETL_Price!BN40/ETL_Price!BN41-1),ETL_Price!BN40/ETL_Price!BN41-1,"")</f>
        <v>-4.0287265720790888E-3</v>
      </c>
      <c r="BI40">
        <f ca="1">IF(ISNUMBER(ETL_Price!BO40/ETL_Price!BO41-1),ETL_Price!BO40/ETL_Price!BO41-1,"")</f>
        <v>-1.6168395363026278E-2</v>
      </c>
      <c r="BJ40">
        <f ca="1">IF(ISNUMBER(ETL_Price!BP40/ETL_Price!BP41-1),ETL_Price!BP40/ETL_Price!BP41-1,"")</f>
        <v>-1.577759896498887E-3</v>
      </c>
      <c r="BK40">
        <f ca="1">IF(ISNUMBER(ETL_Price!BQ40/ETL_Price!BQ41-1),ETL_Price!BQ40/ETL_Price!BQ41-1,"")</f>
        <v>-6.2667860340204218E-4</v>
      </c>
      <c r="BL40">
        <f ca="1">IF(ISNUMBER(ETL_Price!BR40/ETL_Price!BR41-1),ETL_Price!BR40/ETL_Price!BR41-1,"")</f>
        <v>1.5343616248082448E-3</v>
      </c>
      <c r="BM40">
        <f ca="1">IF(ISNUMBER(ETL_Price!BS40/ETL_Price!BS41-1),ETL_Price!BS40/ETL_Price!BS41-1,"")</f>
        <v>5.1868694045758001E-3</v>
      </c>
      <c r="BN40">
        <f ca="1">IF(ISNUMBER(ETL_Price!BT40/ETL_Price!BT41-1),ETL_Price!BT40/ETL_Price!BT41-1,"")</f>
        <v>-1.6519823788545551E-3</v>
      </c>
      <c r="BO40">
        <f ca="1">IF(ISNUMBER(ETL_Price!BU40/ETL_Price!BU41-1),ETL_Price!BU40/ETL_Price!BU41-1,"")</f>
        <v>1.0351617640009803E-3</v>
      </c>
      <c r="BP40">
        <f ca="1">IF(ISNUMBER(ETL_Price!BV40/ETL_Price!BV41-1),ETL_Price!BV40/ETL_Price!BV41-1,"")</f>
        <v>1.9009177999598226E-3</v>
      </c>
      <c r="BQ40">
        <f ca="1">IF(ISNUMBER(ETL_Price!BW40/ETL_Price!BW41-1),ETL_Price!BW40/ETL_Price!BW41-1,"")</f>
        <v>8.2717966595886594E-3</v>
      </c>
    </row>
    <row r="41" spans="1:69">
      <c r="A41" s="8">
        <f>MATCH($B41,ETL_Price!$B$5:$B$187,0)</f>
        <v>37</v>
      </c>
      <c r="B41" s="1">
        <f>IF(ISNUMBER(Equities!$C42),Equities!B42,"")</f>
        <v>43129</v>
      </c>
      <c r="C41" s="67">
        <f ca="1">IF(ISNUMBER(OFFSET(ETL_Price!$B$4,ETL_Rtn!$A41,ETL_Rtn!$C$1)/OFFSET(ETL_Price!$B$4,ETL_Rtn!$A42,ETL_Rtn!$C$1)-1),OFFSET(ETL_Price!$B$4,ETL_Rtn!$A41,ETL_Rtn!$C$1)/OFFSET(ETL_Price!$B$4,ETL_Rtn!$A42,ETL_Rtn!$C$1)-1,"")</f>
        <v>-1.6019979975025023E-2</v>
      </c>
      <c r="E41">
        <f ca="1">IF(ISNUMBER(ETL_Price!K41/ETL_Price!K42-1),ETL_Price!K41/ETL_Price!K42-1,"")</f>
        <v>-6.731944014173874E-3</v>
      </c>
      <c r="F41">
        <f ca="1">IF(ISNUMBER(ETL_Price!L41/ETL_Price!L42-1),ETL_Price!L41/ETL_Price!L42-1,"")</f>
        <v>-1.1981104400108356E-3</v>
      </c>
      <c r="G41">
        <f ca="1">IF(ISNUMBER(ETL_Price!M41/ETL_Price!M42-1),ETL_Price!M41/ETL_Price!M42-1,"")</f>
        <v>-9.7370726161463139E-3</v>
      </c>
      <c r="H41">
        <f ca="1">IF(ISNUMBER(ETL_Price!N41/ETL_Price!N42-1),ETL_Price!N41/ETL_Price!N42-1,"")</f>
        <v>-1.0748192695630987E-4</v>
      </c>
      <c r="I41">
        <f ca="1">IF(ISNUMBER(ETL_Price!O41/ETL_Price!O42-1),ETL_Price!O41/ETL_Price!O42-1,"")</f>
        <v>-5.6472619390893763E-3</v>
      </c>
      <c r="J41">
        <f ca="1">IF(ISNUMBER(ETL_Price!P41/ETL_Price!P42-1),ETL_Price!P41/ETL_Price!P42-1,"")</f>
        <v>-4.690337191306182E-3</v>
      </c>
      <c r="K41">
        <f ca="1">IF(ISNUMBER(ETL_Price!Q41/ETL_Price!Q42-1),ETL_Price!Q41/ETL_Price!Q42-1,"")</f>
        <v>-7.0968383047085304E-3</v>
      </c>
      <c r="L41">
        <f ca="1">IF(ISNUMBER(ETL_Price!R41/ETL_Price!R42-1),ETL_Price!R41/ETL_Price!R42-1,"")</f>
        <v>-6.8453864869221226E-3</v>
      </c>
      <c r="M41">
        <f ca="1">IF(ISNUMBER(ETL_Price!S41/ETL_Price!S42-1),ETL_Price!S41/ETL_Price!S42-1,"")</f>
        <v>-1.285185358489882E-2</v>
      </c>
      <c r="N41">
        <f ca="1">IF(ISNUMBER(ETL_Price!T41/ETL_Price!T42-1),ETL_Price!T41/ETL_Price!T42-1,"")</f>
        <v>-3.7849606431082927E-3</v>
      </c>
      <c r="O41">
        <f ca="1">IF(ISNUMBER(ETL_Price!U41/ETL_Price!U42-1),ETL_Price!U41/ETL_Price!U42-1,"")</f>
        <v>-6.3270777479892404E-3</v>
      </c>
      <c r="P41">
        <f ca="1">IF(ISNUMBER(ETL_Price!V41/ETL_Price!V42-1),ETL_Price!V41/ETL_Price!V42-1,"")</f>
        <v>-3.7100784088734962E-3</v>
      </c>
      <c r="Q41">
        <f ca="1">IF(ISNUMBER(ETL_Price!W41/ETL_Price!W42-1),ETL_Price!W41/ETL_Price!W42-1,"")</f>
        <v>-8.4512854034951568E-3</v>
      </c>
      <c r="R41">
        <f ca="1">IF(ISNUMBER(ETL_Price!X41/ETL_Price!X42-1),ETL_Price!X41/ETL_Price!X42-1,"")</f>
        <v>-4.0229556484437934E-3</v>
      </c>
      <c r="S41">
        <f ca="1">IF(ISNUMBER(ETL_Price!Y41/ETL_Price!Y42-1),ETL_Price!Y41/ETL_Price!Y42-1,"")</f>
        <v>-4.6026388462718781E-3</v>
      </c>
      <c r="T41">
        <f ca="1">IF(ISNUMBER(ETL_Price!Z41/ETL_Price!Z42-1),ETL_Price!Z41/ETL_Price!Z42-1,"")</f>
        <v>-8.1055617334553354E-3</v>
      </c>
      <c r="U41">
        <f ca="1">IF(ISNUMBER(ETL_Price!AA41/ETL_Price!AA42-1),ETL_Price!AA41/ETL_Price!AA42-1,"")</f>
        <v>-9.7473915431083302E-3</v>
      </c>
      <c r="V41">
        <f ca="1">IF(ISNUMBER(ETL_Price!AB41/ETL_Price!AB42-1),ETL_Price!AB41/ETL_Price!AB42-1,"")</f>
        <v>-1.1253764463464933E-2</v>
      </c>
      <c r="W41">
        <f ca="1">IF(ISNUMBER(ETL_Price!AC41/ETL_Price!AC42-1),ETL_Price!AC41/ETL_Price!AC42-1,"")</f>
        <v>-4.3267120387033842E-3</v>
      </c>
      <c r="X41">
        <f ca="1">IF(ISNUMBER(ETL_Price!AD41/ETL_Price!AD42-1),ETL_Price!AD41/ETL_Price!AD42-1,"")</f>
        <v>-5.1768252060985231E-3</v>
      </c>
      <c r="Y41">
        <f ca="1">IF(ISNUMBER(ETL_Price!AE41/ETL_Price!AE42-1),ETL_Price!AE41/ETL_Price!AE42-1,"")</f>
        <v>-3.5271050565450768E-3</v>
      </c>
      <c r="Z41">
        <f ca="1">IF(ISNUMBER(ETL_Price!AF41/ETL_Price!AF42-1),ETL_Price!AF41/ETL_Price!AF42-1,"")</f>
        <v>-1.2777755851127726E-3</v>
      </c>
      <c r="AA41">
        <f ca="1">IF(ISNUMBER(ETL_Price!AG41/ETL_Price!AG42-1),ETL_Price!AG41/ETL_Price!AG42-1,"")</f>
        <v>-1.4170105677703271E-3</v>
      </c>
      <c r="AB41">
        <f ca="1">IF(ISNUMBER(ETL_Price!AH41/ETL_Price!AH42-1),ETL_Price!AH41/ETL_Price!AH42-1,"")</f>
        <v>-1.1358741715412624E-3</v>
      </c>
      <c r="AC41">
        <f ca="1">IF(ISNUMBER(ETL_Price!AI41/ETL_Price!AI42-1),ETL_Price!AI41/ETL_Price!AI42-1,"")</f>
        <v>6.6052181223241746E-5</v>
      </c>
      <c r="AD41">
        <f ca="1">IF(ISNUMBER(ETL_Price!AJ41/ETL_Price!AJ42-1),ETL_Price!AJ41/ETL_Price!AJ42-1,"")</f>
        <v>-2.4064072475324938E-3</v>
      </c>
      <c r="AE41">
        <f ca="1">IF(ISNUMBER(ETL_Price!AK41/ETL_Price!AK42-1),ETL_Price!AK41/ETL_Price!AK42-1,"")</f>
        <v>-2.5055599991968824E-3</v>
      </c>
      <c r="AF41">
        <f ca="1">IF(ISNUMBER(ETL_Price!AL41/ETL_Price!AL42-1),ETL_Price!AL41/ETL_Price!AL42-1,"")</f>
        <v>-2.8769923040455891E-3</v>
      </c>
      <c r="AG41">
        <f ca="1">IF(ISNUMBER(ETL_Price!AM41/ETL_Price!AM42-1),ETL_Price!AM41/ETL_Price!AM42-1,"")</f>
        <v>-1.2076641986805692E-3</v>
      </c>
      <c r="AH41">
        <f ca="1">IF(ISNUMBER(ETL_Price!AN41/ETL_Price!AN42-1),ETL_Price!AN41/ETL_Price!AN42-1,"")</f>
        <v>-2.6968321074484214E-3</v>
      </c>
      <c r="AI41">
        <f ca="1">IF(ISNUMBER(ETL_Price!AO41/ETL_Price!AO42-1),ETL_Price!AO41/ETL_Price!AO42-1,"")</f>
        <v>-1.898212655966014E-3</v>
      </c>
      <c r="AJ41">
        <f ca="1">IF(ISNUMBER(ETL_Price!AP41/ETL_Price!AP42-1),ETL_Price!AP41/ETL_Price!AP42-1,"")</f>
        <v>-2.9384860329683127E-3</v>
      </c>
      <c r="AK41">
        <f ca="1">IF(ISNUMBER(ETL_Price!AQ41/ETL_Price!AQ42-1),ETL_Price!AQ41/ETL_Price!AQ42-1,"")</f>
        <v>-4.5958989663700267E-3</v>
      </c>
      <c r="AL41">
        <f ca="1">IF(ISNUMBER(ETL_Price!AR41/ETL_Price!AR42-1),ETL_Price!AR41/ETL_Price!AR42-1,"")</f>
        <v>-4.27749465839522E-3</v>
      </c>
      <c r="AM41">
        <f ca="1">IF(ISNUMBER(ETL_Price!AS41/ETL_Price!AS42-1),ETL_Price!AS41/ETL_Price!AS42-1,"")</f>
        <v>1.2669649234933633E-2</v>
      </c>
      <c r="AN41">
        <f ca="1">IF(ISNUMBER(ETL_Price!AT41/ETL_Price!AT42-1),ETL_Price!AT41/ETL_Price!AT42-1,"")</f>
        <v>0.10333863275039734</v>
      </c>
      <c r="AO41">
        <f ca="1">IF(ISNUMBER(ETL_Price!AU41/ETL_Price!AU42-1),ETL_Price!AU41/ETL_Price!AU42-1,"")</f>
        <v>-6.6189182514202471E-3</v>
      </c>
      <c r="AP41">
        <f ca="1">IF(ISNUMBER(ETL_Price!AV41/ETL_Price!AV42-1),ETL_Price!AV41/ETL_Price!AV42-1,"")</f>
        <v>2.1051624324195384E-3</v>
      </c>
      <c r="AQ41">
        <f ca="1">IF(ISNUMBER(ETL_Price!AW41/ETL_Price!AW42-1),ETL_Price!AW41/ETL_Price!AW42-1,"")</f>
        <v>-3.4674353511299216E-3</v>
      </c>
      <c r="AR41">
        <f ca="1">IF(ISNUMBER(ETL_Price!AX41/ETL_Price!AX42-1),ETL_Price!AX41/ETL_Price!AX42-1,"")</f>
        <v>5.5904961565338418E-3</v>
      </c>
      <c r="AS41">
        <f ca="1">IF(ISNUMBER(ETL_Price!AY41/ETL_Price!AY42-1),ETL_Price!AY41/ETL_Price!AY42-1,"")</f>
        <v>-2.7702149870217796E-2</v>
      </c>
      <c r="AT41">
        <f ca="1">IF(ISNUMBER(ETL_Price!AZ41/ETL_Price!AZ42-1),ETL_Price!AZ41/ETL_Price!AZ42-1,"")</f>
        <v>0</v>
      </c>
      <c r="AU41">
        <f ca="1">IF(ISNUMBER(ETL_Price!BA41/ETL_Price!BA42-1),ETL_Price!BA41/ETL_Price!BA42-1,"")</f>
        <v>1.1175846310454762E-2</v>
      </c>
      <c r="AV41">
        <f ca="1">IF(ISNUMBER(ETL_Price!BB41/ETL_Price!BB42-1),ETL_Price!BB41/ETL_Price!BB42-1,"")</f>
        <v>7.2419649437627243E-3</v>
      </c>
      <c r="AW41">
        <f ca="1">IF(ISNUMBER(ETL_Price!BC41/ETL_Price!BC42-1),ETL_Price!BC41/ETL_Price!BC42-1,"")</f>
        <v>2.8415493735775676E-2</v>
      </c>
      <c r="AX41">
        <f ca="1">IF(ISNUMBER(ETL_Price!BD41/ETL_Price!BD42-1),ETL_Price!BD41/ETL_Price!BD42-1,"")</f>
        <v>1.5135638607521207E-2</v>
      </c>
      <c r="AY41">
        <f ca="1">IF(ISNUMBER(ETL_Price!BE41/ETL_Price!BE42-1),ETL_Price!BE41/ETL_Price!BE42-1,"")</f>
        <v>2.2559106444452137E-2</v>
      </c>
      <c r="AZ41">
        <f ca="1">IF(ISNUMBER(ETL_Price!BF41/ETL_Price!BF42-1),ETL_Price!BF41/ETL_Price!BF42-1,"")</f>
        <v>-6.9531872027495112E-3</v>
      </c>
      <c r="BA41">
        <f ca="1">IF(ISNUMBER(ETL_Price!BG41/ETL_Price!BG42-1),ETL_Price!BG41/ETL_Price!BG42-1,"")</f>
        <v>-7.9491911483532407E-3</v>
      </c>
      <c r="BB41">
        <f ca="1">IF(ISNUMBER(ETL_Price!BH41/ETL_Price!BH42-1),ETL_Price!BH41/ETL_Price!BH42-1,"")</f>
        <v>-6.6095316629766199E-3</v>
      </c>
      <c r="BC41">
        <f ca="1">IF(ISNUMBER(ETL_Price!BI41/ETL_Price!BI42-1),ETL_Price!BI41/ETL_Price!BI42-1,"")</f>
        <v>0.24909747292418771</v>
      </c>
      <c r="BD41">
        <f ca="1">IF(ISNUMBER(ETL_Price!BJ41/ETL_Price!BJ42-1),ETL_Price!BJ41/ETL_Price!BJ42-1,"")</f>
        <v>9.8837209302325535E-2</v>
      </c>
      <c r="BE41">
        <f ca="1">IF(ISNUMBER(ETL_Price!BK41/ETL_Price!BK42-1),ETL_Price!BK41/ETL_Price!BK42-1,"")</f>
        <v>7.3710073710071544E-3</v>
      </c>
      <c r="BF41">
        <f ca="1">IF(ISNUMBER(ETL_Price!BL41/ETL_Price!BL42-1),ETL_Price!BL41/ETL_Price!BL42-1,"")</f>
        <v>-2.3777478689995357E-2</v>
      </c>
      <c r="BG41">
        <f ca="1">IF(ISNUMBER(ETL_Price!BM41/ETL_Price!BM42-1),ETL_Price!BM41/ETL_Price!BM42-1,"")</f>
        <v>-8.7271651505065329E-3</v>
      </c>
      <c r="BH41">
        <f ca="1">IF(ISNUMBER(ETL_Price!BN41/ETL_Price!BN42-1),ETL_Price!BN41/ETL_Price!BN42-1,"")</f>
        <v>-1.800355484203886E-2</v>
      </c>
      <c r="BI41">
        <f ca="1">IF(ISNUMBER(ETL_Price!BO41/ETL_Price!BO42-1),ETL_Price!BO41/ETL_Price!BO42-1,"")</f>
        <v>-8.7692772905957339E-3</v>
      </c>
      <c r="BJ41">
        <f ca="1">IF(ISNUMBER(ETL_Price!BP41/ETL_Price!BP42-1),ETL_Price!BP41/ETL_Price!BP42-1,"")</f>
        <v>1.8652292809382409E-3</v>
      </c>
      <c r="BK41">
        <f ca="1">IF(ISNUMBER(ETL_Price!BQ41/ETL_Price!BQ42-1),ETL_Price!BQ41/ETL_Price!BQ42-1,"")</f>
        <v>-1.9656897784131599E-3</v>
      </c>
      <c r="BL41">
        <f ca="1">IF(ISNUMBER(ETL_Price!BR41/ETL_Price!BR42-1),ETL_Price!BR41/ETL_Price!BR42-1,"")</f>
        <v>-3.5406775569324367E-3</v>
      </c>
      <c r="BM41">
        <f ca="1">IF(ISNUMBER(ETL_Price!BS41/ETL_Price!BS42-1),ETL_Price!BS41/ETL_Price!BS42-1,"")</f>
        <v>-6.0734463276835848E-3</v>
      </c>
      <c r="BN41">
        <f ca="1">IF(ISNUMBER(ETL_Price!BT41/ETL_Price!BT42-1),ETL_Price!BT41/ETL_Price!BT42-1,"")</f>
        <v>3.49972370602325E-3</v>
      </c>
      <c r="BO41">
        <f ca="1">IF(ISNUMBER(ETL_Price!BU41/ETL_Price!BU42-1),ETL_Price!BU41/ETL_Price!BU42-1,"")</f>
        <v>9.170382508028041E-4</v>
      </c>
      <c r="BP41">
        <f ca="1">IF(ISNUMBER(ETL_Price!BV41/ETL_Price!BV42-1),ETL_Price!BV41/ETL_Price!BV42-1,"")</f>
        <v>6.68504421570848E-3</v>
      </c>
      <c r="BQ41">
        <f ca="1">IF(ISNUMBER(ETL_Price!BW41/ETL_Price!BW42-1),ETL_Price!BW41/ETL_Price!BW42-1,"")</f>
        <v>2.2552569722380511E-3</v>
      </c>
    </row>
    <row r="42" spans="1:69">
      <c r="A42" s="8">
        <f>MATCH($B42,ETL_Price!$B$5:$B$187,0)</f>
        <v>38</v>
      </c>
      <c r="B42" s="1">
        <f>IF(ISNUMBER(Equities!$C43),Equities!B43,"")</f>
        <v>43126</v>
      </c>
      <c r="C42" s="67">
        <f ca="1">IF(ISNUMBER(OFFSET(ETL_Price!$B$4,ETL_Rtn!$A42,ETL_Rtn!$C$1)/OFFSET(ETL_Price!$B$4,ETL_Rtn!$A43,ETL_Rtn!$C$1)-1),OFFSET(ETL_Price!$B$4,ETL_Rtn!$A42,ETL_Rtn!$C$1)/OFFSET(ETL_Price!$B$4,ETL_Rtn!$A43,ETL_Rtn!$C$1)-1,"")</f>
        <v>1.2331813029778704E-2</v>
      </c>
      <c r="E42">
        <f ca="1">IF(ISNUMBER(ETL_Price!K42/ETL_Price!K43-1),ETL_Price!K42/ETL_Price!K43-1,"")</f>
        <v>1.1841155234656897E-2</v>
      </c>
      <c r="F42">
        <f ca="1">IF(ISNUMBER(ETL_Price!L42/ETL_Price!L43-1),ETL_Price!L42/ETL_Price!L43-1,"")</f>
        <v>4.7546244645537694E-3</v>
      </c>
      <c r="G42">
        <f ca="1">IF(ISNUMBER(ETL_Price!M42/ETL_Price!M43-1),ETL_Price!M42/ETL_Price!M43-1,"")</f>
        <v>2.2118068833651972E-2</v>
      </c>
      <c r="H42">
        <f ca="1">IF(ISNUMBER(ETL_Price!N42/ETL_Price!N43-1),ETL_Price!N42/ETL_Price!N43-1,"")</f>
        <v>-1.5889653727224617E-3</v>
      </c>
      <c r="I42">
        <f ca="1">IF(ISNUMBER(ETL_Price!O42/ETL_Price!O43-1),ETL_Price!O42/ETL_Price!O43-1,"")</f>
        <v>1.5301742947745334E-2</v>
      </c>
      <c r="J42">
        <f ca="1">IF(ISNUMBER(ETL_Price!P42/ETL_Price!P43-1),ETL_Price!P42/ETL_Price!P43-1,"")</f>
        <v>2.5081863377790503E-2</v>
      </c>
      <c r="K42">
        <f ca="1">IF(ISNUMBER(ETL_Price!Q42/ETL_Price!Q43-1),ETL_Price!Q42/ETL_Price!Q43-1,"")</f>
        <v>1.3516859355001243E-2</v>
      </c>
      <c r="L42">
        <f ca="1">IF(ISNUMBER(ETL_Price!R42/ETL_Price!R43-1),ETL_Price!R42/ETL_Price!R43-1,"")</f>
        <v>7.7141896511991881E-3</v>
      </c>
      <c r="M42">
        <f ca="1">IF(ISNUMBER(ETL_Price!S42/ETL_Price!S43-1),ETL_Price!S42/ETL_Price!S43-1,"")</f>
        <v>9.738797852909542E-5</v>
      </c>
      <c r="N42">
        <f ca="1">IF(ISNUMBER(ETL_Price!T42/ETL_Price!T43-1),ETL_Price!T42/ETL_Price!T43-1,"")</f>
        <v>6.3681458640574284E-4</v>
      </c>
      <c r="O42">
        <f ca="1">IF(ISNUMBER(ETL_Price!U42/ETL_Price!U43-1),ETL_Price!U42/ETL_Price!U43-1,"")</f>
        <v>5.2824493316085963E-3</v>
      </c>
      <c r="P42">
        <f ca="1">IF(ISNUMBER(ETL_Price!V42/ETL_Price!V43-1),ETL_Price!V42/ETL_Price!V43-1,"")</f>
        <v>7.0487635775362545E-3</v>
      </c>
      <c r="Q42">
        <f ca="1">IF(ISNUMBER(ETL_Price!W42/ETL_Price!W43-1),ETL_Price!W42/ETL_Price!W43-1,"")</f>
        <v>3.18989529044722E-3</v>
      </c>
      <c r="R42">
        <f ca="1">IF(ISNUMBER(ETL_Price!X42/ETL_Price!X43-1),ETL_Price!X42/ETL_Price!X43-1,"")</f>
        <v>1.5958811010291063E-2</v>
      </c>
      <c r="S42">
        <f ca="1">IF(ISNUMBER(ETL_Price!Y42/ETL_Price!Y43-1),ETL_Price!Y42/ETL_Price!Y43-1,"")</f>
        <v>1.7256747915357362E-3</v>
      </c>
      <c r="T42">
        <f ca="1">IF(ISNUMBER(ETL_Price!Z42/ETL_Price!Z43-1),ETL_Price!Z42/ETL_Price!Z43-1,"")</f>
        <v>1.4009094259539001E-2</v>
      </c>
      <c r="U42">
        <f ca="1">IF(ISNUMBER(ETL_Price!AA42/ETL_Price!AA43-1),ETL_Price!AA42/ETL_Price!AA43-1,"")</f>
        <v>3.8588754134509795E-3</v>
      </c>
      <c r="V42">
        <f ca="1">IF(ISNUMBER(ETL_Price!AB42/ETL_Price!AB43-1),ETL_Price!AB42/ETL_Price!AB43-1,"")</f>
        <v>-1.3454689354965854E-3</v>
      </c>
      <c r="W42">
        <f ca="1">IF(ISNUMBER(ETL_Price!AC42/ETL_Price!AC43-1),ETL_Price!AC42/ETL_Price!AC43-1,"")</f>
        <v>-2.9961490547126823E-3</v>
      </c>
      <c r="X42">
        <f ca="1">IF(ISNUMBER(ETL_Price!AD42/ETL_Price!AD43-1),ETL_Price!AD42/ETL_Price!AD43-1,"")</f>
        <v>-2.8951854419658751E-3</v>
      </c>
      <c r="Y42">
        <f ca="1">IF(ISNUMBER(ETL_Price!AE42/ETL_Price!AE43-1),ETL_Price!AE42/ETL_Price!AE43-1,"")</f>
        <v>-3.1540468930582044E-3</v>
      </c>
      <c r="Z42">
        <f ca="1">IF(ISNUMBER(ETL_Price!AF42/ETL_Price!AF43-1),ETL_Price!AF42/ETL_Price!AF43-1,"")</f>
        <v>-2.0677839264262587E-3</v>
      </c>
      <c r="AA42">
        <f ca="1">IF(ISNUMBER(ETL_Price!AG42/ETL_Price!AG43-1),ETL_Price!AG42/ETL_Price!AG43-1,"")</f>
        <v>-2.331697778920172E-3</v>
      </c>
      <c r="AB42">
        <f ca="1">IF(ISNUMBER(ETL_Price!AH42/ETL_Price!AH43-1),ETL_Price!AH42/ETL_Price!AH43-1,"")</f>
        <v>-1.6091667013469202E-3</v>
      </c>
      <c r="AC42">
        <f ca="1">IF(ISNUMBER(ETL_Price!AI42/ETL_Price!AI43-1),ETL_Price!AI42/ETL_Price!AI43-1,"")</f>
        <v>9.4083169521752552E-5</v>
      </c>
      <c r="AD42">
        <f ca="1">IF(ISNUMBER(ETL_Price!AJ42/ETL_Price!AJ43-1),ETL_Price!AJ42/ETL_Price!AJ43-1,"")</f>
        <v>-9.9440141472773025E-4</v>
      </c>
      <c r="AE42">
        <f ca="1">IF(ISNUMBER(ETL_Price!AK42/ETL_Price!AK43-1),ETL_Price!AK42/ETL_Price!AK43-1,"")</f>
        <v>3.0686881708374969E-4</v>
      </c>
      <c r="AF42">
        <f ca="1">IF(ISNUMBER(ETL_Price!AL42/ETL_Price!AL43-1),ETL_Price!AL42/ETL_Price!AL43-1,"")</f>
        <v>3.6710873771306218E-4</v>
      </c>
      <c r="AG42">
        <f ca="1">IF(ISNUMBER(ETL_Price!AM42/ETL_Price!AM43-1),ETL_Price!AM42/ETL_Price!AM43-1,"")</f>
        <v>9.5624553059225903E-5</v>
      </c>
      <c r="AH42">
        <f ca="1">IF(ISNUMBER(ETL_Price!AN42/ETL_Price!AN43-1),ETL_Price!AN42/ETL_Price!AN43-1,"")</f>
        <v>5.072655581939145E-4</v>
      </c>
      <c r="AI42">
        <f ca="1">IF(ISNUMBER(ETL_Price!AO42/ETL_Price!AO43-1),ETL_Price!AO42/ETL_Price!AO43-1,"")</f>
        <v>-2.5654257424956306E-4</v>
      </c>
      <c r="AJ42">
        <f ca="1">IF(ISNUMBER(ETL_Price!AP42/ETL_Price!AP43-1),ETL_Price!AP42/ETL_Price!AP43-1,"")</f>
        <v>-1.8087240940267701E-4</v>
      </c>
      <c r="AK42">
        <f ca="1">IF(ISNUMBER(ETL_Price!AQ42/ETL_Price!AQ43-1),ETL_Price!AQ42/ETL_Price!AQ43-1,"")</f>
        <v>6.7660831034754843E-4</v>
      </c>
      <c r="AL42">
        <f ca="1">IF(ISNUMBER(ETL_Price!AR42/ETL_Price!AR43-1),ETL_Price!AR42/ETL_Price!AR43-1,"")</f>
        <v>2.0157760051979778E-3</v>
      </c>
      <c r="AM42">
        <f ca="1">IF(ISNUMBER(ETL_Price!AS42/ETL_Price!AS43-1),ETL_Price!AS42/ETL_Price!AS43-1,"")</f>
        <v>1.6392816201757698E-2</v>
      </c>
      <c r="AN42">
        <f ca="1">IF(ISNUMBER(ETL_Price!AT42/ETL_Price!AT43-1),ETL_Price!AT42/ETL_Price!AT43-1,"")</f>
        <v>2.7777777777777901E-2</v>
      </c>
      <c r="AO42">
        <f ca="1">IF(ISNUMBER(ETL_Price!AU42/ETL_Price!AU43-1),ETL_Price!AU42/ETL_Price!AU43-1,"")</f>
        <v>1.646834362604821E-2</v>
      </c>
      <c r="AP42">
        <f ca="1">IF(ISNUMBER(ETL_Price!AV42/ETL_Price!AV43-1),ETL_Price!AV42/ETL_Price!AV43-1,"")</f>
        <v>1.5350983726014178E-2</v>
      </c>
      <c r="AQ42">
        <f ca="1">IF(ISNUMBER(ETL_Price!AW42/ETL_Price!AW43-1),ETL_Price!AW42/ETL_Price!AW43-1,"")</f>
        <v>-1.0867768595041349E-2</v>
      </c>
      <c r="AR42">
        <f ca="1">IF(ISNUMBER(ETL_Price!AX42/ETL_Price!AX43-1),ETL_Price!AX42/ETL_Price!AX43-1,"")</f>
        <v>-2.1872863978127155E-2</v>
      </c>
      <c r="AS42">
        <f ca="1">IF(ISNUMBER(ETL_Price!AY42/ETL_Price!AY43-1),ETL_Price!AY42/ETL_Price!AY43-1,"")</f>
        <v>3.9101149947596392E-2</v>
      </c>
      <c r="AT42">
        <f ca="1">IF(ISNUMBER(ETL_Price!AZ42/ETL_Price!AZ43-1),ETL_Price!AZ42/ETL_Price!AZ43-1,"")</f>
        <v>0.22872340425531923</v>
      </c>
      <c r="AU42">
        <f ca="1">IF(ISNUMBER(ETL_Price!BA42/ETL_Price!BA43-1),ETL_Price!BA42/ETL_Price!BA43-1,"")</f>
        <v>-4.9653674242587931E-3</v>
      </c>
      <c r="AV42">
        <f ca="1">IF(ISNUMBER(ETL_Price!BB42/ETL_Price!BB43-1),ETL_Price!BB42/ETL_Price!BB43-1,"")</f>
        <v>-2.8293563888860063E-2</v>
      </c>
      <c r="AW42">
        <f ca="1">IF(ISNUMBER(ETL_Price!BC42/ETL_Price!BC43-1),ETL_Price!BC42/ETL_Price!BC43-1,"")</f>
        <v>-2.0623241722570906E-2</v>
      </c>
      <c r="AX42">
        <f ca="1">IF(ISNUMBER(ETL_Price!BD42/ETL_Price!BD43-1),ETL_Price!BD42/ETL_Price!BD43-1,"")</f>
        <v>-1.2010447397623691E-2</v>
      </c>
      <c r="AY42">
        <f ca="1">IF(ISNUMBER(ETL_Price!BE42/ETL_Price!BE43-1),ETL_Price!BE42/ETL_Price!BE43-1,"")</f>
        <v>-3.8433863919552502E-3</v>
      </c>
      <c r="AZ42">
        <f ca="1">IF(ISNUMBER(ETL_Price!BF42/ETL_Price!BF43-1),ETL_Price!BF42/ETL_Price!BF43-1,"")</f>
        <v>-8.582734473750353E-3</v>
      </c>
      <c r="BA42">
        <f ca="1">IF(ISNUMBER(ETL_Price!BG42/ETL_Price!BG43-1),ETL_Price!BG42/ETL_Price!BG43-1,"")</f>
        <v>-1.2070586519338677E-2</v>
      </c>
      <c r="BB42">
        <f ca="1">IF(ISNUMBER(ETL_Price!BH42/ETL_Price!BH43-1),ETL_Price!BH42/ETL_Price!BH43-1,"")</f>
        <v>-3.926219640878692E-3</v>
      </c>
      <c r="BC42">
        <f ca="1">IF(ISNUMBER(ETL_Price!BI42/ETL_Price!BI43-1),ETL_Price!BI42/ETL_Price!BI43-1,"")</f>
        <v>-4.3177892918825567E-2</v>
      </c>
      <c r="BD42">
        <f ca="1">IF(ISNUMBER(ETL_Price!BJ42/ETL_Price!BJ43-1),ETL_Price!BJ42/ETL_Price!BJ43-1,"")</f>
        <v>-1.3555787278414888E-2</v>
      </c>
      <c r="BE42">
        <f ca="1">IF(ISNUMBER(ETL_Price!BK42/ETL_Price!BK43-1),ETL_Price!BK42/ETL_Price!BK43-1,"")</f>
        <v>8.6741016109046498E-3</v>
      </c>
      <c r="BF42">
        <f ca="1">IF(ISNUMBER(ETL_Price!BL42/ETL_Price!BL43-1),ETL_Price!BL42/ETL_Price!BL43-1,"")</f>
        <v>-2.7486910994764524E-2</v>
      </c>
      <c r="BG42">
        <f ca="1">IF(ISNUMBER(ETL_Price!BM42/ETL_Price!BM43-1),ETL_Price!BM42/ETL_Price!BM43-1,"")</f>
        <v>-7.9242791107199118E-3</v>
      </c>
      <c r="BH42">
        <f ca="1">IF(ISNUMBER(ETL_Price!BN42/ETL_Price!BN43-1),ETL_Price!BN42/ETL_Price!BN43-1,"")</f>
        <v>-9.8779449332954128E-3</v>
      </c>
      <c r="BI42">
        <f ca="1">IF(ISNUMBER(ETL_Price!BO42/ETL_Price!BO43-1),ETL_Price!BO42/ETL_Price!BO43-1,"")</f>
        <v>9.6168523889481605E-3</v>
      </c>
      <c r="BJ42">
        <f ca="1">IF(ISNUMBER(ETL_Price!BP42/ETL_Price!BP43-1),ETL_Price!BP42/ETL_Price!BP43-1,"")</f>
        <v>-5.0556916028132726E-4</v>
      </c>
      <c r="BK42">
        <f ca="1">IF(ISNUMBER(ETL_Price!BQ42/ETL_Price!BQ43-1),ETL_Price!BQ42/ETL_Price!BQ43-1,"")</f>
        <v>1.5212527964205691E-3</v>
      </c>
      <c r="BL42">
        <f ca="1">IF(ISNUMBER(ETL_Price!BR42/ETL_Price!BR43-1),ETL_Price!BR42/ETL_Price!BR43-1,"")</f>
        <v>2.5008067118423849E-3</v>
      </c>
      <c r="BM42">
        <f ca="1">IF(ISNUMBER(ETL_Price!BS42/ETL_Price!BS43-1),ETL_Price!BS42/ETL_Price!BS43-1,"")</f>
        <v>1.2728044123884175E-3</v>
      </c>
      <c r="BN42">
        <f ca="1">IF(ISNUMBER(ETL_Price!BT42/ETL_Price!BT43-1),ETL_Price!BT42/ETL_Price!BT43-1,"")</f>
        <v>-7.5861438625354216E-3</v>
      </c>
      <c r="BO42">
        <f ca="1">IF(ISNUMBER(ETL_Price!BU42/ETL_Price!BU43-1),ETL_Price!BU42/ETL_Price!BU43-1,"")</f>
        <v>6.108016772013336E-3</v>
      </c>
      <c r="BP42">
        <f ca="1">IF(ISNUMBER(ETL_Price!BV42/ETL_Price!BV43-1),ETL_Price!BV42/ETL_Price!BV43-1,"")</f>
        <v>-5.5607512069366649E-4</v>
      </c>
      <c r="BQ42">
        <f ca="1">IF(ISNUMBER(ETL_Price!BW42/ETL_Price!BW43-1),ETL_Price!BW42/ETL_Price!BW43-1,"")</f>
        <v>5.0119712689546958E-3</v>
      </c>
    </row>
    <row r="43" spans="1:69">
      <c r="A43" s="8">
        <f>MATCH($B43,ETL_Price!$B$5:$B$187,0)</f>
        <v>39</v>
      </c>
      <c r="B43" s="1">
        <f>IF(ISNUMBER(Equities!$C44),Equities!B44,"")</f>
        <v>43125</v>
      </c>
      <c r="C43" s="67">
        <f ca="1">IF(ISNUMBER(OFFSET(ETL_Price!$B$4,ETL_Rtn!$A43,ETL_Rtn!$C$1)/OFFSET(ETL_Price!$B$4,ETL_Rtn!$A44,ETL_Rtn!$C$1)-1),OFFSET(ETL_Price!$B$4,ETL_Rtn!$A43,ETL_Rtn!$C$1)/OFFSET(ETL_Price!$B$4,ETL_Rtn!$A44,ETL_Rtn!$C$1)-1,"")</f>
        <v>1.7057893621759135E-3</v>
      </c>
      <c r="E43">
        <f ca="1">IF(ISNUMBER(ETL_Price!K43/ETL_Price!K44-1),ETL_Price!K43/ETL_Price!K44-1,"")</f>
        <v>6.0263467651555658E-4</v>
      </c>
      <c r="F43">
        <f ca="1">IF(ISNUMBER(ETL_Price!L43/ETL_Price!L44-1),ETL_Price!L43/ETL_Price!L44-1,"")</f>
        <v>-3.5874857955324746E-3</v>
      </c>
      <c r="G43">
        <f ca="1">IF(ISNUMBER(ETL_Price!M43/ETL_Price!M44-1),ETL_Price!M43/ETL_Price!M44-1,"")</f>
        <v>0</v>
      </c>
      <c r="H43">
        <f ca="1">IF(ISNUMBER(ETL_Price!N43/ETL_Price!N44-1),ETL_Price!N43/ETL_Price!N44-1,"")</f>
        <v>-1.1331710996884681E-2</v>
      </c>
      <c r="I43">
        <f ca="1">IF(ISNUMBER(ETL_Price!O43/ETL_Price!O44-1),ETL_Price!O43/ETL_Price!O44-1,"")</f>
        <v>-9.2309494097004841E-3</v>
      </c>
      <c r="J43">
        <f ca="1">IF(ISNUMBER(ETL_Price!P43/ETL_Price!P44-1),ETL_Price!P43/ETL_Price!P44-1,"")</f>
        <v>-1.7089141490338799E-2</v>
      </c>
      <c r="K43">
        <f ca="1">IF(ISNUMBER(ETL_Price!Q43/ETL_Price!Q44-1),ETL_Price!Q43/ETL_Price!Q44-1,"")</f>
        <v>1.4540931039845884E-3</v>
      </c>
      <c r="L43">
        <f ca="1">IF(ISNUMBER(ETL_Price!R43/ETL_Price!R44-1),ETL_Price!R43/ETL_Price!R44-1,"")</f>
        <v>3.5145532738267704E-4</v>
      </c>
      <c r="M43">
        <f ca="1">IF(ISNUMBER(ETL_Price!S43/ETL_Price!S44-1),ETL_Price!S43/ETL_Price!S44-1,"")</f>
        <v>-3.1771166909573267E-3</v>
      </c>
      <c r="N43">
        <f ca="1">IF(ISNUMBER(ETL_Price!T43/ETL_Price!T44-1),ETL_Price!T43/ETL_Price!T44-1,"")</f>
        <v>5.7643687847632741E-3</v>
      </c>
      <c r="O43">
        <f ca="1">IF(ISNUMBER(ETL_Price!U43/ETL_Price!U44-1),ETL_Price!U43/ETL_Price!U44-1,"")</f>
        <v>1.2593098981756867E-3</v>
      </c>
      <c r="P43">
        <f ca="1">IF(ISNUMBER(ETL_Price!V43/ETL_Price!V44-1),ETL_Price!V43/ETL_Price!V44-1,"")</f>
        <v>-2.2290545734050538E-3</v>
      </c>
      <c r="Q43">
        <f ca="1">IF(ISNUMBER(ETL_Price!W43/ETL_Price!W44-1),ETL_Price!W43/ETL_Price!W44-1,"")</f>
        <v>-5.1655918330384409E-4</v>
      </c>
      <c r="R43">
        <f ca="1">IF(ISNUMBER(ETL_Price!X43/ETL_Price!X44-1),ETL_Price!X43/ETL_Price!X44-1,"")</f>
        <v>8.0595913301459987E-3</v>
      </c>
      <c r="S43">
        <f ca="1">IF(ISNUMBER(ETL_Price!Y43/ETL_Price!Y44-1),ETL_Price!Y43/ETL_Price!Y44-1,"")</f>
        <v>7.8074875710076874E-4</v>
      </c>
      <c r="T43">
        <f ca="1">IF(ISNUMBER(ETL_Price!Z43/ETL_Price!Z44-1),ETL_Price!Z43/ETL_Price!Z44-1,"")</f>
        <v>-2.5988254757319806E-3</v>
      </c>
      <c r="U43">
        <f ca="1">IF(ISNUMBER(ETL_Price!AA43/ETL_Price!AA44-1),ETL_Price!AA43/ETL_Price!AA44-1,"")</f>
        <v>4.0127300401273658E-3</v>
      </c>
      <c r="V43">
        <f ca="1">IF(ISNUMBER(ETL_Price!AB43/ETL_Price!AB44-1),ETL_Price!AB43/ETL_Price!AB44-1,"")</f>
        <v>9.3465409809871947E-3</v>
      </c>
      <c r="W43">
        <f ca="1">IF(ISNUMBER(ETL_Price!AC43/ETL_Price!AC44-1),ETL_Price!AC43/ETL_Price!AC44-1,"")</f>
        <v>4.8515106637003758E-3</v>
      </c>
      <c r="X43">
        <f ca="1">IF(ISNUMBER(ETL_Price!AD43/ETL_Price!AD44-1),ETL_Price!AD43/ETL_Price!AD44-1,"")</f>
        <v>5.1836551414459198E-3</v>
      </c>
      <c r="Y43">
        <f ca="1">IF(ISNUMBER(ETL_Price!AE43/ETL_Price!AE44-1),ETL_Price!AE43/ETL_Price!AE44-1,"")</f>
        <v>4.7564688710133307E-3</v>
      </c>
      <c r="Z43">
        <f ca="1">IF(ISNUMBER(ETL_Price!AF43/ETL_Price!AF44-1),ETL_Price!AF43/ETL_Price!AF44-1,"")</f>
        <v>2.4974088149647411E-3</v>
      </c>
      <c r="AA43">
        <f ca="1">IF(ISNUMBER(ETL_Price!AG43/ETL_Price!AG44-1),ETL_Price!AG43/ETL_Price!AG44-1,"")</f>
        <v>2.2587590166347482E-3</v>
      </c>
      <c r="AB43">
        <f ca="1">IF(ISNUMBER(ETL_Price!AH43/ETL_Price!AH44-1),ETL_Price!AH43/ETL_Price!AH44-1,"")</f>
        <v>3.7840152335333332E-3</v>
      </c>
      <c r="AC43">
        <f ca="1">IF(ISNUMBER(ETL_Price!AI43/ETL_Price!AI44-1),ETL_Price!AI43/ETL_Price!AI44-1,"")</f>
        <v>-1.3543472880028773E-4</v>
      </c>
      <c r="AD43">
        <f ca="1">IF(ISNUMBER(ETL_Price!AJ43/ETL_Price!AJ44-1),ETL_Price!AJ43/ETL_Price!AJ44-1,"")</f>
        <v>2.2896458550398791E-3</v>
      </c>
      <c r="AE43">
        <f ca="1">IF(ISNUMBER(ETL_Price!AK43/ETL_Price!AK44-1),ETL_Price!AK43/ETL_Price!AK44-1,"")</f>
        <v>-1.8399401505764246E-4</v>
      </c>
      <c r="AF43">
        <f ca="1">IF(ISNUMBER(ETL_Price!AL43/ETL_Price!AL44-1),ETL_Price!AL43/ETL_Price!AL44-1,"")</f>
        <v>-1.7905817500329935E-4</v>
      </c>
      <c r="AG43">
        <f ca="1">IF(ISNUMBER(ETL_Price!AM43/ETL_Price!AM44-1),ETL_Price!AM43/ETL_Price!AM44-1,"")</f>
        <v>-2.0194875351198238E-4</v>
      </c>
      <c r="AH43">
        <f ca="1">IF(ISNUMBER(ETL_Price!AN43/ETL_Price!AN44-1),ETL_Price!AN43/ETL_Price!AN44-1,"")</f>
        <v>-1.4807402914351897E-4</v>
      </c>
      <c r="AI43">
        <f ca="1">IF(ISNUMBER(ETL_Price!AO43/ETL_Price!AO44-1),ETL_Price!AO43/ETL_Price!AO44-1,"")</f>
        <v>-1.6443595022808122E-4</v>
      </c>
      <c r="AJ43">
        <f ca="1">IF(ISNUMBER(ETL_Price!AP43/ETL_Price!AP44-1),ETL_Price!AP43/ETL_Price!AP44-1,"")</f>
        <v>-1.5596146019025703E-4</v>
      </c>
      <c r="AK43">
        <f ca="1">IF(ISNUMBER(ETL_Price!AQ43/ETL_Price!AQ44-1),ETL_Price!AQ43/ETL_Price!AQ44-1,"")</f>
        <v>-5.9867383423750642E-4</v>
      </c>
      <c r="AL43">
        <f ca="1">IF(ISNUMBER(ETL_Price!AR43/ETL_Price!AR44-1),ETL_Price!AR43/ETL_Price!AR44-1,"")</f>
        <v>-9.8449629301056163E-6</v>
      </c>
      <c r="AM43">
        <f ca="1">IF(ISNUMBER(ETL_Price!AS43/ETL_Price!AS44-1),ETL_Price!AS43/ETL_Price!AS44-1,"")</f>
        <v>-1.1146797657283214E-2</v>
      </c>
      <c r="AN43">
        <f ca="1">IF(ISNUMBER(ETL_Price!AT43/ETL_Price!AT44-1),ETL_Price!AT43/ETL_Price!AT44-1,"")</f>
        <v>4.081632653061229E-2</v>
      </c>
      <c r="AO43">
        <f ca="1">IF(ISNUMBER(ETL_Price!AU43/ETL_Price!AU44-1),ETL_Price!AU43/ETL_Price!AU44-1,"")</f>
        <v>-4.34913017396521E-3</v>
      </c>
      <c r="AP43">
        <f ca="1">IF(ISNUMBER(ETL_Price!AV43/ETL_Price!AV44-1),ETL_Price!AV43/ETL_Price!AV44-1,"")</f>
        <v>-6.083723625126769E-3</v>
      </c>
      <c r="AQ43">
        <f ca="1">IF(ISNUMBER(ETL_Price!AW43/ETL_Price!AW44-1),ETL_Price!AW43/ETL_Price!AW44-1,"")</f>
        <v>1.7875920084121866E-2</v>
      </c>
      <c r="AR43">
        <f ca="1">IF(ISNUMBER(ETL_Price!AX43/ETL_Price!AX44-1),ETL_Price!AX43/ETL_Price!AX44-1,"")</f>
        <v>-2.7266530334014716E-3</v>
      </c>
      <c r="AS43">
        <f ca="1">IF(ISNUMBER(ETL_Price!AY43/ETL_Price!AY44-1),ETL_Price!AY43/ETL_Price!AY44-1,"")</f>
        <v>6.8814871391831289E-3</v>
      </c>
      <c r="AT43">
        <f ca="1">IF(ISNUMBER(ETL_Price!AZ43/ETL_Price!AZ44-1),ETL_Price!AZ43/ETL_Price!AZ44-1,"")</f>
        <v>-0.3605442176870749</v>
      </c>
      <c r="AU43">
        <f ca="1">IF(ISNUMBER(ETL_Price!BA43/ETL_Price!BA44-1),ETL_Price!BA43/ETL_Price!BA44-1,"")</f>
        <v>4.8900284999005006E-3</v>
      </c>
      <c r="AV43">
        <f ca="1">IF(ISNUMBER(ETL_Price!BB43/ETL_Price!BB44-1),ETL_Price!BB43/ETL_Price!BB44-1,"")</f>
        <v>-1.5017992966385951E-2</v>
      </c>
      <c r="AW43">
        <f ca="1">IF(ISNUMBER(ETL_Price!BC43/ETL_Price!BC44-1),ETL_Price!BC43/ETL_Price!BC44-1,"")</f>
        <v>-7.8368223295759432E-3</v>
      </c>
      <c r="AX43">
        <f ca="1">IF(ISNUMBER(ETL_Price!BD43/ETL_Price!BD44-1),ETL_Price!BD43/ETL_Price!BD44-1,"")</f>
        <v>-2.7833914190572573E-3</v>
      </c>
      <c r="AY43">
        <f ca="1">IF(ISNUMBER(ETL_Price!BE43/ETL_Price!BE44-1),ETL_Price!BE43/ETL_Price!BE44-1,"")</f>
        <v>3.8316876161617053E-3</v>
      </c>
      <c r="AZ43">
        <f ca="1">IF(ISNUMBER(ETL_Price!BF43/ETL_Price!BF44-1),ETL_Price!BF43/ETL_Price!BF44-1,"")</f>
        <v>5.6373279918677799E-3</v>
      </c>
      <c r="BA43">
        <f ca="1">IF(ISNUMBER(ETL_Price!BG43/ETL_Price!BG44-1),ETL_Price!BG43/ETL_Price!BG44-1,"")</f>
        <v>7.6138032208221684E-3</v>
      </c>
      <c r="BB43">
        <f ca="1">IF(ISNUMBER(ETL_Price!BH43/ETL_Price!BH44-1),ETL_Price!BH43/ETL_Price!BH44-1,"")</f>
        <v>3.4229941837682354E-3</v>
      </c>
      <c r="BC43">
        <f ca="1">IF(ISNUMBER(ETL_Price!BI43/ETL_Price!BI44-1),ETL_Price!BI43/ETL_Price!BI44-1,"")</f>
        <v>9.5902353966870191E-3</v>
      </c>
      <c r="BD43">
        <f ca="1">IF(ISNUMBER(ETL_Price!BJ43/ETL_Price!BJ44-1),ETL_Price!BJ43/ETL_Price!BJ44-1,"")</f>
        <v>9.1012514220705443E-2</v>
      </c>
      <c r="BE43">
        <f ca="1">IF(ISNUMBER(ETL_Price!BK43/ETL_Price!BK44-1),ETL_Price!BK43/ETL_Price!BK44-1,"")</f>
        <v>4.9414824447334249E-2</v>
      </c>
      <c r="BF43">
        <f ca="1">IF(ISNUMBER(ETL_Price!BL43/ETL_Price!BL44-1),ETL_Price!BL43/ETL_Price!BL44-1,"")</f>
        <v>8.9871611982881516E-2</v>
      </c>
      <c r="BG43">
        <f ca="1">IF(ISNUMBER(ETL_Price!BM43/ETL_Price!BM44-1),ETL_Price!BM43/ETL_Price!BM44-1,"")</f>
        <v>4.8661800486617945E-3</v>
      </c>
      <c r="BH43">
        <f ca="1">IF(ISNUMBER(ETL_Price!BN43/ETL_Price!BN44-1),ETL_Price!BN43/ETL_Price!BN44-1,"")</f>
        <v>7.2045285608095533E-3</v>
      </c>
      <c r="BI43">
        <f ca="1">IF(ISNUMBER(ETL_Price!BO43/ETL_Price!BO44-1),ETL_Price!BO43/ETL_Price!BO44-1,"")</f>
        <v>-1.5241579027586161E-3</v>
      </c>
      <c r="BJ43">
        <f ca="1">IF(ISNUMBER(ETL_Price!BP43/ETL_Price!BP44-1),ETL_Price!BP43/ETL_Price!BP44-1,"")</f>
        <v>-3.1498543192376438E-3</v>
      </c>
      <c r="BK43">
        <f ca="1">IF(ISNUMBER(ETL_Price!BQ43/ETL_Price!BQ44-1),ETL_Price!BQ43/ETL_Price!BQ44-1,"")</f>
        <v>5.3720118184252819E-4</v>
      </c>
      <c r="BL43">
        <f ca="1">IF(ISNUMBER(ETL_Price!BR43/ETL_Price!BR44-1),ETL_Price!BR43/ETL_Price!BR44-1,"")</f>
        <v>-9.6711798839443919E-4</v>
      </c>
      <c r="BM43">
        <f ca="1">IF(ISNUMBER(ETL_Price!BS43/ETL_Price!BS44-1),ETL_Price!BS43/ETL_Price!BS44-1,"")</f>
        <v>-7.0214857463838376E-3</v>
      </c>
      <c r="BN43">
        <f ca="1">IF(ISNUMBER(ETL_Price!BT43/ETL_Price!BT44-1),ETL_Price!BT43/ETL_Price!BT44-1,"")</f>
        <v>1.7396081303791E-3</v>
      </c>
      <c r="BO43">
        <f ca="1">IF(ISNUMBER(ETL_Price!BU43/ETL_Price!BU44-1),ETL_Price!BU43/ETL_Price!BU44-1,"")</f>
        <v>-4.4857018254315095E-3</v>
      </c>
      <c r="BP43">
        <f ca="1">IF(ISNUMBER(ETL_Price!BV43/ETL_Price!BV44-1),ETL_Price!BV43/ETL_Price!BV44-1,"")</f>
        <v>1.020511436475191E-3</v>
      </c>
      <c r="BQ43">
        <f ca="1">IF(ISNUMBER(ETL_Price!BW43/ETL_Price!BW44-1),ETL_Price!BW43/ETL_Price!BW44-1,"")</f>
        <v>-3.0235518777849135E-3</v>
      </c>
    </row>
    <row r="44" spans="1:69">
      <c r="A44" s="8">
        <f>MATCH($B44,ETL_Price!$B$5:$B$187,0)</f>
        <v>40</v>
      </c>
      <c r="B44" s="1">
        <f>IF(ISNUMBER(Equities!$C45),Equities!B45,"")</f>
        <v>43124</v>
      </c>
      <c r="C44" s="67">
        <f ca="1">IF(ISNUMBER(OFFSET(ETL_Price!$B$4,ETL_Rtn!$A44,ETL_Rtn!$C$1)/OFFSET(ETL_Price!$B$4,ETL_Rtn!$A45,ETL_Rtn!$C$1)-1),OFFSET(ETL_Price!$B$4,ETL_Rtn!$A44,ETL_Rtn!$C$1)/OFFSET(ETL_Price!$B$4,ETL_Rtn!$A45,ETL_Rtn!$C$1)-1,"")</f>
        <v>1.2199851295615627E-3</v>
      </c>
      <c r="E44">
        <f ca="1">IF(ISNUMBER(ETL_Price!K44/ETL_Price!K45-1),ETL_Price!K44/ETL_Price!K45-1,"")</f>
        <v>-5.6003071363419643E-4</v>
      </c>
      <c r="F44">
        <f ca="1">IF(ISNUMBER(ETL_Price!L44/ETL_Price!L45-1),ETL_Price!L44/ETL_Price!L45-1,"")</f>
        <v>-7.9160414890980801E-3</v>
      </c>
      <c r="G44">
        <f ca="1">IF(ISNUMBER(ETL_Price!M44/ETL_Price!M45-1),ETL_Price!M44/ETL_Price!M45-1,"")</f>
        <v>3.7205277153694594E-2</v>
      </c>
      <c r="H44">
        <f ca="1">IF(ISNUMBER(ETL_Price!N44/ETL_Price!N45-1),ETL_Price!N44/ETL_Price!N45-1,"")</f>
        <v>-7.6010968262095746E-3</v>
      </c>
      <c r="I44">
        <f ca="1">IF(ISNUMBER(ETL_Price!O44/ETL_Price!O45-1),ETL_Price!O44/ETL_Price!O45-1,"")</f>
        <v>8.4996674835347008E-4</v>
      </c>
      <c r="J44">
        <f ca="1">IF(ISNUMBER(ETL_Price!P44/ETL_Price!P45-1),ETL_Price!P44/ETL_Price!P45-1,"")</f>
        <v>9.6720272489057013E-3</v>
      </c>
      <c r="K44">
        <f ca="1">IF(ISNUMBER(ETL_Price!Q44/ETL_Price!Q45-1),ETL_Price!Q44/ETL_Price!Q45-1,"")</f>
        <v>-2.2977228225092849E-3</v>
      </c>
      <c r="L44">
        <f ca="1">IF(ISNUMBER(ETL_Price!R44/ETL_Price!R45-1),ETL_Price!R44/ETL_Price!R45-1,"")</f>
        <v>-9.1747622301852072E-4</v>
      </c>
      <c r="M44">
        <f ca="1">IF(ISNUMBER(ETL_Price!S44/ETL_Price!S45-1),ETL_Price!S44/ETL_Price!S45-1,"")</f>
        <v>1.1014355685436961E-3</v>
      </c>
      <c r="N44">
        <f ca="1">IF(ISNUMBER(ETL_Price!T44/ETL_Price!T45-1),ETL_Price!T44/ETL_Price!T45-1,"")</f>
        <v>4.9800121959482357E-3</v>
      </c>
      <c r="O44">
        <f ca="1">IF(ISNUMBER(ETL_Price!U44/ETL_Price!U45-1),ETL_Price!U44/ETL_Price!U45-1,"")</f>
        <v>9.3636330896385012E-4</v>
      </c>
      <c r="P44">
        <f ca="1">IF(ISNUMBER(ETL_Price!V44/ETL_Price!V45-1),ETL_Price!V44/ETL_Price!V45-1,"")</f>
        <v>2.7361362672935208E-3</v>
      </c>
      <c r="Q44">
        <f ca="1">IF(ISNUMBER(ETL_Price!W44/ETL_Price!W45-1),ETL_Price!W44/ETL_Price!W45-1,"")</f>
        <v>8.7699373599336994E-4</v>
      </c>
      <c r="R44">
        <f ca="1">IF(ISNUMBER(ETL_Price!X44/ETL_Price!X45-1),ETL_Price!X44/ETL_Price!X45-1,"")</f>
        <v>4.4282588518582688E-3</v>
      </c>
      <c r="S44">
        <f ca="1">IF(ISNUMBER(ETL_Price!Y44/ETL_Price!Y45-1),ETL_Price!Y44/ETL_Price!Y45-1,"")</f>
        <v>5.3390569948568167E-3</v>
      </c>
      <c r="T44">
        <f ca="1">IF(ISNUMBER(ETL_Price!Z44/ETL_Price!Z45-1),ETL_Price!Z44/ETL_Price!Z45-1,"")</f>
        <v>-8.3352784543366809E-3</v>
      </c>
      <c r="U44">
        <f ca="1">IF(ISNUMBER(ETL_Price!AA44/ETL_Price!AA45-1),ETL_Price!AA44/ETL_Price!AA45-1,"")</f>
        <v>5.4257095158598556E-3</v>
      </c>
      <c r="V44">
        <f ca="1">IF(ISNUMBER(ETL_Price!AB44/ETL_Price!AB45-1),ETL_Price!AB44/ETL_Price!AB45-1,"")</f>
        <v>-3.7405491444488792E-3</v>
      </c>
      <c r="W44">
        <f ca="1">IF(ISNUMBER(ETL_Price!AC44/ETL_Price!AC45-1),ETL_Price!AC44/ETL_Price!AC45-1,"")</f>
        <v>3.7192872310882752E-3</v>
      </c>
      <c r="X44">
        <f ca="1">IF(ISNUMBER(ETL_Price!AD44/ETL_Price!AD45-1),ETL_Price!AD44/ETL_Price!AD45-1,"")</f>
        <v>5.269199535779423E-3</v>
      </c>
      <c r="Y44">
        <f ca="1">IF(ISNUMBER(ETL_Price!AE44/ETL_Price!AE45-1),ETL_Price!AE44/ETL_Price!AE45-1,"")</f>
        <v>1.8618840921071911E-3</v>
      </c>
      <c r="Z44">
        <f ca="1">IF(ISNUMBER(ETL_Price!AF44/ETL_Price!AF45-1),ETL_Price!AF44/ETL_Price!AF45-1,"")</f>
        <v>-1.4538823587393335E-3</v>
      </c>
      <c r="AA44">
        <f ca="1">IF(ISNUMBER(ETL_Price!AG44/ETL_Price!AG45-1),ETL_Price!AG44/ETL_Price!AG45-1,"")</f>
        <v>-1.781745375727728E-3</v>
      </c>
      <c r="AB44">
        <f ca="1">IF(ISNUMBER(ETL_Price!AH44/ETL_Price!AH45-1),ETL_Price!AH44/ETL_Price!AH45-1,"")</f>
        <v>-1.4738342284095207E-3</v>
      </c>
      <c r="AC44">
        <f ca="1">IF(ISNUMBER(ETL_Price!AI44/ETL_Price!AI45-1),ETL_Price!AI44/ETL_Price!AI45-1,"")</f>
        <v>-1.2779893323205949E-3</v>
      </c>
      <c r="AD44">
        <f ca="1">IF(ISNUMBER(ETL_Price!AJ44/ETL_Price!AJ45-1),ETL_Price!AJ44/ETL_Price!AJ45-1,"")</f>
        <v>1.6719629781782874E-3</v>
      </c>
      <c r="AE44">
        <f ca="1">IF(ISNUMBER(ETL_Price!AK44/ETL_Price!AK45-1),ETL_Price!AK44/ETL_Price!AK45-1,"")</f>
        <v>-2.5631173482887348E-4</v>
      </c>
      <c r="AF44">
        <f ca="1">IF(ISNUMBER(ETL_Price!AL44/ETL_Price!AL45-1),ETL_Price!AL44/ETL_Price!AL45-1,"")</f>
        <v>-2.3256399972282349E-4</v>
      </c>
      <c r="AG44">
        <f ca="1">IF(ISNUMBER(ETL_Price!AM44/ETL_Price!AM45-1),ETL_Price!AM44/ETL_Price!AM45-1,"")</f>
        <v>-3.3866036624496942E-4</v>
      </c>
      <c r="AH44">
        <f ca="1">IF(ISNUMBER(ETL_Price!AN44/ETL_Price!AN45-1),ETL_Price!AN44/ETL_Price!AN45-1,"")</f>
        <v>-1.2690448961527601E-4</v>
      </c>
      <c r="AI44">
        <f ca="1">IF(ISNUMBER(ETL_Price!AO44/ETL_Price!AO45-1),ETL_Price!AO44/ETL_Price!AO45-1,"")</f>
        <v>1.1817153188697915E-4</v>
      </c>
      <c r="AJ44">
        <f ca="1">IF(ISNUMBER(ETL_Price!AP44/ETL_Price!AP45-1),ETL_Price!AP44/ETL_Price!AP45-1,"")</f>
        <v>-4.2654306396605612E-5</v>
      </c>
      <c r="AK44">
        <f ca="1">IF(ISNUMBER(ETL_Price!AQ44/ETL_Price!AQ45-1),ETL_Price!AQ44/ETL_Price!AQ45-1,"")</f>
        <v>-4.8879261803935758E-4</v>
      </c>
      <c r="AL44">
        <f ca="1">IF(ISNUMBER(ETL_Price!AR44/ETL_Price!AR45-1),ETL_Price!AR44/ETL_Price!AR45-1,"")</f>
        <v>-1.5383664808831243E-3</v>
      </c>
      <c r="AM44">
        <f ca="1">IF(ISNUMBER(ETL_Price!AS44/ETL_Price!AS45-1),ETL_Price!AS44/ETL_Price!AS45-1,"")</f>
        <v>1.2781753472886459E-2</v>
      </c>
      <c r="AN44">
        <f ca="1">IF(ISNUMBER(ETL_Price!AT44/ETL_Price!AT45-1),ETL_Price!AT44/ETL_Price!AT45-1,"")</f>
        <v>4.8128342245989053E-2</v>
      </c>
      <c r="AO44">
        <f ca="1">IF(ISNUMBER(ETL_Price!AU44/ETL_Price!AU45-1),ETL_Price!AU44/ETL_Price!AU45-1,"")</f>
        <v>9.4872830036334399E-3</v>
      </c>
      <c r="AP44">
        <f ca="1">IF(ISNUMBER(ETL_Price!AV44/ETL_Price!AV45-1),ETL_Price!AV44/ETL_Price!AV45-1,"")</f>
        <v>9.4063748903401301E-3</v>
      </c>
      <c r="AQ44">
        <f ca="1">IF(ISNUMBER(ETL_Price!AW44/ETL_Price!AW45-1),ETL_Price!AW44/ETL_Price!AW45-1,"")</f>
        <v>-2.391742195367641E-3</v>
      </c>
      <c r="AR44">
        <f ca="1">IF(ISNUMBER(ETL_Price!AX44/ETL_Price!AX45-1),ETL_Price!AX44/ETL_Price!AX45-1,"")</f>
        <v>4.1067761806981018E-3</v>
      </c>
      <c r="AS44">
        <f ca="1">IF(ISNUMBER(ETL_Price!AY44/ETL_Price!AY45-1),ETL_Price!AY44/ETL_Price!AY45-1,"")</f>
        <v>-3.3600770218228493E-2</v>
      </c>
      <c r="AT44">
        <f ca="1">IF(ISNUMBER(ETL_Price!AZ44/ETL_Price!AZ45-1),ETL_Price!AZ44/ETL_Price!AZ45-1,"")</f>
        <v>0</v>
      </c>
      <c r="AU44">
        <f ca="1">IF(ISNUMBER(ETL_Price!BA44/ETL_Price!BA45-1),ETL_Price!BA44/ETL_Price!BA45-1,"")</f>
        <v>6.4121844581899179E-3</v>
      </c>
      <c r="AV44">
        <f ca="1">IF(ISNUMBER(ETL_Price!BB44/ETL_Price!BB45-1),ETL_Price!BB44/ETL_Price!BB45-1,"")</f>
        <v>-1.9919041320989095E-2</v>
      </c>
      <c r="AW44">
        <f ca="1">IF(ISNUMBER(ETL_Price!BC44/ETL_Price!BC45-1),ETL_Price!BC44/ETL_Price!BC45-1,"")</f>
        <v>1.096158020403748E-2</v>
      </c>
      <c r="AX44">
        <f ca="1">IF(ISNUMBER(ETL_Price!BD44/ETL_Price!BD45-1),ETL_Price!BD44/ETL_Price!BD45-1,"")</f>
        <v>8.5783312916838383E-3</v>
      </c>
      <c r="AY44">
        <f ca="1">IF(ISNUMBER(ETL_Price!BE44/ETL_Price!BE45-1),ETL_Price!BE44/ETL_Price!BE45-1,"")</f>
        <v>-1.3409229164856096E-2</v>
      </c>
      <c r="AZ44">
        <f ca="1">IF(ISNUMBER(ETL_Price!BF44/ETL_Price!BF45-1),ETL_Price!BF44/ETL_Price!BF45-1,"")</f>
        <v>1.46598510724405E-3</v>
      </c>
      <c r="BA44">
        <f ca="1">IF(ISNUMBER(ETL_Price!BG44/ETL_Price!BG45-1),ETL_Price!BG44/ETL_Price!BG45-1,"")</f>
        <v>5.0470795822454839E-4</v>
      </c>
      <c r="BB44">
        <f ca="1">IF(ISNUMBER(ETL_Price!BH44/ETL_Price!BH45-1),ETL_Price!BH44/ETL_Price!BH45-1,"")</f>
        <v>2.4142973394256639E-3</v>
      </c>
      <c r="BC44">
        <f ca="1">IF(ISNUMBER(ETL_Price!BI44/ETL_Price!BI45-1),ETL_Price!BI44/ETL_Price!BI45-1,"")</f>
        <v>3.3333333333333437E-2</v>
      </c>
      <c r="BD44">
        <f ca="1">IF(ISNUMBER(ETL_Price!BJ44/ETL_Price!BJ45-1),ETL_Price!BJ44/ETL_Price!BJ45-1,"")</f>
        <v>7.4498567335243848E-3</v>
      </c>
      <c r="BE44">
        <f ca="1">IF(ISNUMBER(ETL_Price!BK44/ETL_Price!BK45-1),ETL_Price!BK44/ETL_Price!BK45-1,"")</f>
        <v>4.2005420054200382E-2</v>
      </c>
      <c r="BF44">
        <f ca="1">IF(ISNUMBER(ETL_Price!BL44/ETL_Price!BL45-1),ETL_Price!BL44/ETL_Price!BL45-1,"")</f>
        <v>4.7310756972111623E-2</v>
      </c>
      <c r="BG44">
        <f ca="1">IF(ISNUMBER(ETL_Price!BM44/ETL_Price!BM45-1),ETL_Price!BM44/ETL_Price!BM45-1,"")</f>
        <v>1.4662975985636262E-2</v>
      </c>
      <c r="BH44">
        <f ca="1">IF(ISNUMBER(ETL_Price!BN44/ETL_Price!BN45-1),ETL_Price!BN44/ETL_Price!BN45-1,"")</f>
        <v>3.4056642819133343E-2</v>
      </c>
      <c r="BI44">
        <f ca="1">IF(ISNUMBER(ETL_Price!BO44/ETL_Price!BO45-1),ETL_Price!BO44/ETL_Price!BO45-1,"")</f>
        <v>1.7682643089809158E-2</v>
      </c>
      <c r="BJ44">
        <f ca="1">IF(ISNUMBER(ETL_Price!BP44/ETL_Price!BP45-1),ETL_Price!BP44/ETL_Price!BP45-1,"")</f>
        <v>-7.6890618406864064E-3</v>
      </c>
      <c r="BK44">
        <f ca="1">IF(ISNUMBER(ETL_Price!BQ44/ETL_Price!BQ45-1),ETL_Price!BQ44/ETL_Price!BQ45-1,"")</f>
        <v>5.853746397694426E-3</v>
      </c>
      <c r="BL44">
        <f ca="1">IF(ISNUMBER(ETL_Price!BR44/ETL_Price!BR45-1),ETL_Price!BR44/ETL_Price!BR45-1,"")</f>
        <v>8.8625091470850847E-3</v>
      </c>
      <c r="BM44">
        <f ca="1">IF(ISNUMBER(ETL_Price!BS44/ETL_Price!BS45-1),ETL_Price!BS44/ETL_Price!BS45-1,"")</f>
        <v>1.7285714285714349E-2</v>
      </c>
      <c r="BN44">
        <f ca="1">IF(ISNUMBER(ETL_Price!BT44/ETL_Price!BT45-1),ETL_Price!BT44/ETL_Price!BT45-1,"")</f>
        <v>-9.8812437675641629E-3</v>
      </c>
      <c r="BO44">
        <f ca="1">IF(ISNUMBER(ETL_Price!BU44/ETL_Price!BU45-1),ETL_Price!BU44/ETL_Price!BU45-1,"")</f>
        <v>-3.1690771881449642E-3</v>
      </c>
      <c r="BP44">
        <f ca="1">IF(ISNUMBER(ETL_Price!BV44/ETL_Price!BV45-1),ETL_Price!BV44/ETL_Price!BV45-1,"")</f>
        <v>-1.4593929723081156E-2</v>
      </c>
      <c r="BQ44">
        <f ca="1">IF(ISNUMBER(ETL_Price!BW44/ETL_Price!BW45-1),ETL_Price!BW44/ETL_Price!BW45-1,"")</f>
        <v>-3.0067296412915945E-2</v>
      </c>
    </row>
    <row r="45" spans="1:69">
      <c r="A45" s="8">
        <f>MATCH($B45,ETL_Price!$B$5:$B$187,0)</f>
        <v>41</v>
      </c>
      <c r="B45" s="1">
        <f>IF(ISNUMBER(Equities!$C46),Equities!B46,"")</f>
        <v>43123</v>
      </c>
      <c r="C45" s="67">
        <f ca="1">IF(ISNUMBER(OFFSET(ETL_Price!$B$4,ETL_Rtn!$A45,ETL_Rtn!$C$1)/OFFSET(ETL_Price!$B$4,ETL_Rtn!$A46,ETL_Rtn!$C$1)-1),OFFSET(ETL_Price!$B$4,ETL_Rtn!$A45,ETL_Rtn!$C$1)/OFFSET(ETL_Price!$B$4,ETL_Rtn!$A46,ETL_Rtn!$C$1)-1,"")</f>
        <v>1.168818019640061E-2</v>
      </c>
      <c r="E45">
        <f ca="1">IF(ISNUMBER(ETL_Price!K45/ETL_Price!K46-1),ETL_Price!K45/ETL_Price!K46-1,"")</f>
        <v>2.1743964814313621E-3</v>
      </c>
      <c r="F45">
        <f ca="1">IF(ISNUMBER(ETL_Price!L45/ETL_Price!L46-1),ETL_Price!L45/ETL_Price!L46-1,"")</f>
        <v>1.9125414702285681E-3</v>
      </c>
      <c r="G45">
        <f ca="1">IF(ISNUMBER(ETL_Price!M45/ETL_Price!M46-1),ETL_Price!M45/ETL_Price!M46-1,"")</f>
        <v>-1.2207834376609328E-2</v>
      </c>
      <c r="H45">
        <f ca="1">IF(ISNUMBER(ETL_Price!N45/ETL_Price!N46-1),ETL_Price!N45/ETL_Price!N46-1,"")</f>
        <v>1.292474533229937E-2</v>
      </c>
      <c r="I45">
        <f ca="1">IF(ISNUMBER(ETL_Price!O45/ETL_Price!O46-1),ETL_Price!O45/ETL_Price!O46-1,"")</f>
        <v>1.6586398282860459E-2</v>
      </c>
      <c r="J45">
        <f ca="1">IF(ISNUMBER(ETL_Price!P45/ETL_Price!P46-1),ETL_Price!P45/ETL_Price!P46-1,"")</f>
        <v>2.1649306528492396E-2</v>
      </c>
      <c r="K45">
        <f ca="1">IF(ISNUMBER(ETL_Price!Q45/ETL_Price!Q46-1),ETL_Price!Q45/ETL_Price!Q46-1,"")</f>
        <v>3.965397486897615E-3</v>
      </c>
      <c r="L45">
        <f ca="1">IF(ISNUMBER(ETL_Price!R45/ETL_Price!R46-1),ETL_Price!R45/ETL_Price!R46-1,"")</f>
        <v>6.0853545041879009E-3</v>
      </c>
      <c r="M45">
        <f ca="1">IF(ISNUMBER(ETL_Price!S45/ETL_Price!S46-1),ETL_Price!S45/ETL_Price!S46-1,"")</f>
        <v>9.0999550687076436E-4</v>
      </c>
      <c r="N45">
        <f ca="1">IF(ISNUMBER(ETL_Price!T45/ETL_Price!T46-1),ETL_Price!T45/ETL_Price!T46-1,"")</f>
        <v>-6.7750677506750456E-5</v>
      </c>
      <c r="O45">
        <f ca="1">IF(ISNUMBER(ETL_Price!U45/ETL_Price!U46-1),ETL_Price!U45/ETL_Price!U46-1,"")</f>
        <v>3.5056017347308011E-3</v>
      </c>
      <c r="P45">
        <f ca="1">IF(ISNUMBER(ETL_Price!V45/ETL_Price!V46-1),ETL_Price!V45/ETL_Price!V46-1,"")</f>
        <v>8.3547058366364446E-3</v>
      </c>
      <c r="Q45">
        <f ca="1">IF(ISNUMBER(ETL_Price!W45/ETL_Price!W46-1),ETL_Price!W45/ETL_Price!W46-1,"")</f>
        <v>3.2363338112972873E-3</v>
      </c>
      <c r="R45">
        <f ca="1">IF(ISNUMBER(ETL_Price!X45/ETL_Price!X46-1),ETL_Price!X45/ETL_Price!X46-1,"")</f>
        <v>4.6283712111150344E-4</v>
      </c>
      <c r="S45">
        <f ca="1">IF(ISNUMBER(ETL_Price!Y45/ETL_Price!Y46-1),ETL_Price!Y45/ETL_Price!Y46-1,"")</f>
        <v>2.6659401961175444E-3</v>
      </c>
      <c r="T45">
        <f ca="1">IF(ISNUMBER(ETL_Price!Z45/ETL_Price!Z46-1),ETL_Price!Z45/ETL_Price!Z46-1,"")</f>
        <v>6.8532485768819651E-3</v>
      </c>
      <c r="U45">
        <f ca="1">IF(ISNUMBER(ETL_Price!AA45/ETL_Price!AA46-1),ETL_Price!AA45/ETL_Price!AA46-1,"")</f>
        <v>-2.7816411682901609E-4</v>
      </c>
      <c r="V45">
        <f ca="1">IF(ISNUMBER(ETL_Price!AB45/ETL_Price!AB46-1),ETL_Price!AB45/ETL_Price!AB46-1,"")</f>
        <v>7.2144288577153937E-3</v>
      </c>
      <c r="W45">
        <f ca="1">IF(ISNUMBER(ETL_Price!AC45/ETL_Price!AC46-1),ETL_Price!AC45/ETL_Price!AC46-1,"")</f>
        <v>2.9682525054766096E-3</v>
      </c>
      <c r="X45">
        <f ca="1">IF(ISNUMBER(ETL_Price!AD45/ETL_Price!AD46-1),ETL_Price!AD45/ETL_Price!AD46-1,"")</f>
        <v>3.4265468832239687E-3</v>
      </c>
      <c r="Y45">
        <f ca="1">IF(ISNUMBER(ETL_Price!AE45/ETL_Price!AE46-1),ETL_Price!AE45/ETL_Price!AE46-1,"")</f>
        <v>2.6112728345806246E-3</v>
      </c>
      <c r="Z45">
        <f ca="1">IF(ISNUMBER(ETL_Price!AF45/ETL_Price!AF46-1),ETL_Price!AF45/ETL_Price!AF46-1,"")</f>
        <v>1.9653641602512817E-3</v>
      </c>
      <c r="AA45">
        <f ca="1">IF(ISNUMBER(ETL_Price!AG45/ETL_Price!AG46-1),ETL_Price!AG45/ETL_Price!AG46-1,"")</f>
        <v>1.9646907797568058E-3</v>
      </c>
      <c r="AB45">
        <f ca="1">IF(ISNUMBER(ETL_Price!AH45/ETL_Price!AH46-1),ETL_Price!AH45/ETL_Price!AH46-1,"")</f>
        <v>2.3378650518790511E-3</v>
      </c>
      <c r="AC45">
        <f ca="1">IF(ISNUMBER(ETL_Price!AI45/ETL_Price!AI46-1),ETL_Price!AI45/ETL_Price!AI46-1,"")</f>
        <v>-2.4447727826837351E-4</v>
      </c>
      <c r="AD45">
        <f ca="1">IF(ISNUMBER(ETL_Price!AJ45/ETL_Price!AJ46-1),ETL_Price!AJ45/ETL_Price!AJ46-1,"")</f>
        <v>1.7732749907706236E-3</v>
      </c>
      <c r="AE45">
        <f ca="1">IF(ISNUMBER(ETL_Price!AK45/ETL_Price!AK46-1),ETL_Price!AK45/ETL_Price!AK46-1,"")</f>
        <v>8.4621739422985343E-4</v>
      </c>
      <c r="AF45">
        <f ca="1">IF(ISNUMBER(ETL_Price!AL45/ETL_Price!AL46-1),ETL_Price!AL45/ETL_Price!AL46-1,"")</f>
        <v>1.0452670528564578E-3</v>
      </c>
      <c r="AG45">
        <f ca="1">IF(ISNUMBER(ETL_Price!AM45/ETL_Price!AM46-1),ETL_Price!AM45/ETL_Price!AM46-1,"")</f>
        <v>1.5342490803171849E-4</v>
      </c>
      <c r="AH45">
        <f ca="1">IF(ISNUMBER(ETL_Price!AN45/ETL_Price!AN46-1),ETL_Price!AN45/ETL_Price!AN46-1,"")</f>
        <v>9.4628386645090323E-4</v>
      </c>
      <c r="AI45">
        <f ca="1">IF(ISNUMBER(ETL_Price!AO45/ETL_Price!AO46-1),ETL_Price!AO45/ETL_Price!AO46-1,"")</f>
        <v>5.6557352012376327E-4</v>
      </c>
      <c r="AJ45">
        <f ca="1">IF(ISNUMBER(ETL_Price!AP45/ETL_Price!AP46-1),ETL_Price!AP45/ETL_Price!AP46-1,"")</f>
        <v>5.4458313161531713E-4</v>
      </c>
      <c r="AK45">
        <f ca="1">IF(ISNUMBER(ETL_Price!AQ45/ETL_Price!AQ46-1),ETL_Price!AQ45/ETL_Price!AQ46-1,"")</f>
        <v>1.2648470315577143E-3</v>
      </c>
      <c r="AL45">
        <f ca="1">IF(ISNUMBER(ETL_Price!AR45/ETL_Price!AR46-1),ETL_Price!AR45/ETL_Price!AR46-1,"")</f>
        <v>2.0442085156007206E-3</v>
      </c>
      <c r="AM45">
        <f ca="1">IF(ISNUMBER(ETL_Price!AS45/ETL_Price!AS46-1),ETL_Price!AS45/ETL_Price!AS46-1,"")</f>
        <v>-1.3924528301886729E-2</v>
      </c>
      <c r="AN45">
        <f ca="1">IF(ISNUMBER(ETL_Price!AT45/ETL_Price!AT46-1),ETL_Price!AT45/ETL_Price!AT46-1,"")</f>
        <v>-1.0582010582010359E-2</v>
      </c>
      <c r="AO45">
        <f ca="1">IF(ISNUMBER(ETL_Price!AU45/ETL_Price!AU46-1),ETL_Price!AU45/ETL_Price!AU46-1,"")</f>
        <v>-5.869663372297218E-3</v>
      </c>
      <c r="AP45">
        <f ca="1">IF(ISNUMBER(ETL_Price!AV45/ETL_Price!AV46-1),ETL_Price!AV45/ETL_Price!AV46-1,"")</f>
        <v>-6.2960092987214278E-3</v>
      </c>
      <c r="AQ45">
        <f ca="1">IF(ISNUMBER(ETL_Price!AW45/ETL_Price!AW46-1),ETL_Price!AW45/ETL_Price!AW46-1,"")</f>
        <v>-1.2267904509283722E-2</v>
      </c>
      <c r="AR45">
        <f ca="1">IF(ISNUMBER(ETL_Price!AX45/ETL_Price!AX46-1),ETL_Price!AX45/ETL_Price!AX46-1,"")</f>
        <v>6.8493150684934001E-4</v>
      </c>
      <c r="AS45">
        <f ca="1">IF(ISNUMBER(ETL_Price!AY45/ETL_Price!AY46-1),ETL_Price!AY45/ETL_Price!AY46-1,"")</f>
        <v>1.4759680273265907E-2</v>
      </c>
      <c r="AT45">
        <f ca="1">IF(ISNUMBER(ETL_Price!AZ45/ETL_Price!AZ46-1),ETL_Price!AZ45/ETL_Price!AZ46-1,"")</f>
        <v>-0.34080717488789236</v>
      </c>
      <c r="AU45">
        <f ca="1">IF(ISNUMBER(ETL_Price!BA45/ETL_Price!BA46-1),ETL_Price!BA45/ETL_Price!BA46-1,"")</f>
        <v>-3.7910369984366366E-3</v>
      </c>
      <c r="AV45">
        <f ca="1">IF(ISNUMBER(ETL_Price!BB45/ETL_Price!BB46-1),ETL_Price!BB45/ETL_Price!BB46-1,"")</f>
        <v>-8.7500620747876789E-3</v>
      </c>
      <c r="AW45">
        <f ca="1">IF(ISNUMBER(ETL_Price!BC45/ETL_Price!BC46-1),ETL_Price!BC45/ETL_Price!BC46-1,"")</f>
        <v>-1.7382958302228801E-2</v>
      </c>
      <c r="AX45">
        <f ca="1">IF(ISNUMBER(ETL_Price!BD45/ETL_Price!BD46-1),ETL_Price!BD45/ETL_Price!BD46-1,"")</f>
        <v>-6.9541593171542626E-3</v>
      </c>
      <c r="AY45">
        <f ca="1">IF(ISNUMBER(ETL_Price!BE45/ETL_Price!BE46-1),ETL_Price!BE45/ETL_Price!BE46-1,"")</f>
        <v>1.8994908124861709E-2</v>
      </c>
      <c r="AZ45">
        <f ca="1">IF(ISNUMBER(ETL_Price!BF45/ETL_Price!BF46-1),ETL_Price!BF45/ETL_Price!BF46-1,"")</f>
        <v>1.7955517170169522E-3</v>
      </c>
      <c r="BA45">
        <f ca="1">IF(ISNUMBER(ETL_Price!BG45/ETL_Price!BG46-1),ETL_Price!BG45/ETL_Price!BG46-1,"")</f>
        <v>1.0403026093759316E-3</v>
      </c>
      <c r="BB45">
        <f ca="1">IF(ISNUMBER(ETL_Price!BH45/ETL_Price!BH46-1),ETL_Price!BH45/ETL_Price!BH46-1,"")</f>
        <v>3.4392255728488141E-3</v>
      </c>
      <c r="BC45">
        <f ca="1">IF(ISNUMBER(ETL_Price!BI45/ETL_Price!BI46-1),ETL_Price!BI45/ETL_Price!BI46-1,"")</f>
        <v>6.346328195829587E-3</v>
      </c>
      <c r="BD45">
        <f ca="1">IF(ISNUMBER(ETL_Price!BJ45/ETL_Price!BJ46-1),ETL_Price!BJ45/ETL_Price!BJ46-1,"")</f>
        <v>3.8690476190476053E-2</v>
      </c>
      <c r="BE45">
        <f ca="1">IF(ISNUMBER(ETL_Price!BK45/ETL_Price!BK46-1),ETL_Price!BK45/ETL_Price!BK46-1,"")</f>
        <v>9.5759233926129284E-3</v>
      </c>
      <c r="BF45">
        <f ca="1">IF(ISNUMBER(ETL_Price!BL45/ETL_Price!BL46-1),ETL_Price!BL45/ETL_Price!BL46-1,"")</f>
        <v>6.5162907268170311E-3</v>
      </c>
      <c r="BG45">
        <f ca="1">IF(ISNUMBER(ETL_Price!BM45/ETL_Price!BM46-1),ETL_Price!BM45/ETL_Price!BM46-1,"")</f>
        <v>3.6038741647270722E-3</v>
      </c>
      <c r="BH45">
        <f ca="1">IF(ISNUMBER(ETL_Price!BN45/ETL_Price!BN46-1),ETL_Price!BN45/ETL_Price!BN46-1,"")</f>
        <v>-4.473482841838905E-3</v>
      </c>
      <c r="BI45">
        <f ca="1">IF(ISNUMBER(ETL_Price!BO45/ETL_Price!BO46-1),ETL_Price!BO45/ETL_Price!BO46-1,"")</f>
        <v>1.5435501653803696E-2</v>
      </c>
      <c r="BJ45">
        <f ca="1">IF(ISNUMBER(ETL_Price!BP45/ETL_Price!BP46-1),ETL_Price!BP45/ETL_Price!BP46-1,"")</f>
        <v>-6.559527714004032E-4</v>
      </c>
      <c r="BK45">
        <f ca="1">IF(ISNUMBER(ETL_Price!BQ45/ETL_Price!BQ46-1),ETL_Price!BQ45/ETL_Price!BQ46-1,"")</f>
        <v>0</v>
      </c>
      <c r="BL45">
        <f ca="1">IF(ISNUMBER(ETL_Price!BR45/ETL_Price!BR46-1),ETL_Price!BR45/ETL_Price!BR46-1,"")</f>
        <v>3.0174522916326385E-3</v>
      </c>
      <c r="BM45">
        <f ca="1">IF(ISNUMBER(ETL_Price!BS45/ETL_Price!BS46-1),ETL_Price!BS45/ETL_Price!BS46-1,"")</f>
        <v>9.2943447486937281E-4</v>
      </c>
      <c r="BN45">
        <f ca="1">IF(ISNUMBER(ETL_Price!BT45/ETL_Price!BT46-1),ETL_Price!BT45/ETL_Price!BT46-1,"")</f>
        <v>-5.4994590695996992E-3</v>
      </c>
      <c r="BO45">
        <f ca="1">IF(ISNUMBER(ETL_Price!BU45/ETL_Price!BU46-1),ETL_Price!BU45/ETL_Price!BU46-1,"")</f>
        <v>-2.6298231859793741E-3</v>
      </c>
      <c r="BP45">
        <f ca="1">IF(ISNUMBER(ETL_Price!BV45/ETL_Price!BV46-1),ETL_Price!BV45/ETL_Price!BV46-1,"")</f>
        <v>-1.5020123646320993E-3</v>
      </c>
      <c r="BQ45">
        <f ca="1">IF(ISNUMBER(ETL_Price!BW45/ETL_Price!BW46-1),ETL_Price!BW45/ETL_Price!BW46-1,"")</f>
        <v>1.1017134296682274E-2</v>
      </c>
    </row>
    <row r="46" spans="1:69">
      <c r="A46" s="8">
        <f>MATCH($B46,ETL_Price!$B$5:$B$187,0)</f>
        <v>42</v>
      </c>
      <c r="B46" s="1">
        <f>IF(ISNUMBER(Equities!$C47),Equities!B47,"")</f>
        <v>43122</v>
      </c>
      <c r="C46" s="67">
        <f ca="1">IF(ISNUMBER(OFFSET(ETL_Price!$B$4,ETL_Rtn!$A46,ETL_Rtn!$C$1)/OFFSET(ETL_Price!$B$4,ETL_Rtn!$A47,ETL_Rtn!$C$1)-1),OFFSET(ETL_Price!$B$4,ETL_Rtn!$A46,ETL_Rtn!$C$1)/OFFSET(ETL_Price!$B$4,ETL_Rtn!$A47,ETL_Rtn!$C$1)-1,"")</f>
        <v>8.5134838911966604E-3</v>
      </c>
      <c r="E46">
        <f ca="1">IF(ISNUMBER(ETL_Price!K46/ETL_Price!K47-1),ETL_Price!K46/ETL_Price!K47-1,"")</f>
        <v>8.0667544390278234E-3</v>
      </c>
      <c r="F46">
        <f ca="1">IF(ISNUMBER(ETL_Price!L46/ETL_Price!L47-1),ETL_Price!L46/ETL_Price!L47-1,"")</f>
        <v>4.4422277456996895E-3</v>
      </c>
      <c r="G46">
        <f ca="1">IF(ISNUMBER(ETL_Price!M46/ETL_Price!M47-1),ETL_Price!M46/ETL_Price!M47-1,"")</f>
        <v>5.613430272286779E-3</v>
      </c>
      <c r="H46">
        <f ca="1">IF(ISNUMBER(ETL_Price!N46/ETL_Price!N47-1),ETL_Price!N46/ETL_Price!N47-1,"")</f>
        <v>3.4736135577606575E-4</v>
      </c>
      <c r="I46">
        <f ca="1">IF(ISNUMBER(ETL_Price!O46/ETL_Price!O47-1),ETL_Price!O46/ETL_Price!O47-1,"")</f>
        <v>4.2945426259397568E-3</v>
      </c>
      <c r="J46">
        <f ca="1">IF(ISNUMBER(ETL_Price!P46/ETL_Price!P47-1),ETL_Price!P46/ETL_Price!P47-1,"")</f>
        <v>1.9014349536250474E-3</v>
      </c>
      <c r="K46">
        <f ca="1">IF(ISNUMBER(ETL_Price!Q46/ETL_Price!Q47-1),ETL_Price!Q46/ETL_Price!Q47-1,"")</f>
        <v>5.9879478785980211E-3</v>
      </c>
      <c r="L46">
        <f ca="1">IF(ISNUMBER(ETL_Price!R46/ETL_Price!R47-1),ETL_Price!R46/ETL_Price!R47-1,"")</f>
        <v>5.5922472506695353E-3</v>
      </c>
      <c r="M46">
        <f ca="1">IF(ISNUMBER(ETL_Price!S46/ETL_Price!S47-1),ETL_Price!S46/ETL_Price!S47-1,"")</f>
        <v>1.5922878849651267E-2</v>
      </c>
      <c r="N46">
        <f ca="1">IF(ISNUMBER(ETL_Price!T46/ETL_Price!T47-1),ETL_Price!T46/ETL_Price!T47-1,"")</f>
        <v>-9.4761066738879851E-4</v>
      </c>
      <c r="O46">
        <f ca="1">IF(ISNUMBER(ETL_Price!U46/ETL_Price!U47-1),ETL_Price!U46/ETL_Price!U47-1,"")</f>
        <v>-2.5291758499834671E-4</v>
      </c>
      <c r="P46">
        <f ca="1">IF(ISNUMBER(ETL_Price!V46/ETL_Price!V47-1),ETL_Price!V46/ETL_Price!V47-1,"")</f>
        <v>7.8721654329689805E-3</v>
      </c>
      <c r="Q46">
        <f ca="1">IF(ISNUMBER(ETL_Price!W46/ETL_Price!W47-1),ETL_Price!W46/ETL_Price!W47-1,"")</f>
        <v>5.5523339738812183E-3</v>
      </c>
      <c r="R46">
        <f ca="1">IF(ISNUMBER(ETL_Price!X46/ETL_Price!X47-1),ETL_Price!X46/ETL_Price!X47-1,"")</f>
        <v>6.1925610052520064E-3</v>
      </c>
      <c r="S46">
        <f ca="1">IF(ISNUMBER(ETL_Price!Y46/ETL_Price!Y47-1),ETL_Price!Y46/ETL_Price!Y47-1,"")</f>
        <v>6.6672959139308929E-3</v>
      </c>
      <c r="T46">
        <f ca="1">IF(ISNUMBER(ETL_Price!Z46/ETL_Price!Z47-1),ETL_Price!Z46/ETL_Price!Z47-1,"")</f>
        <v>7.0181959972108743E-3</v>
      </c>
      <c r="U46">
        <f ca="1">IF(ISNUMBER(ETL_Price!AA46/ETL_Price!AA47-1),ETL_Price!AA46/ETL_Price!AA47-1,"")</f>
        <v>1.6110797060486126E-2</v>
      </c>
      <c r="V46">
        <f ca="1">IF(ISNUMBER(ETL_Price!AB46/ETL_Price!AB47-1),ETL_Price!AB46/ETL_Price!AB47-1,"")</f>
        <v>1.1235053366502878E-3</v>
      </c>
      <c r="W46">
        <f ca="1">IF(ISNUMBER(ETL_Price!AC46/ETL_Price!AC47-1),ETL_Price!AC46/ETL_Price!AC47-1,"")</f>
        <v>6.1960769816860051E-4</v>
      </c>
      <c r="X46">
        <f ca="1">IF(ISNUMBER(ETL_Price!AD46/ETL_Price!AD47-1),ETL_Price!AD46/ETL_Price!AD47-1,"")</f>
        <v>8.8039821925622874E-4</v>
      </c>
      <c r="Y46">
        <f ca="1">IF(ISNUMBER(ETL_Price!AE46/ETL_Price!AE47-1),ETL_Price!AE46/ETL_Price!AE47-1,"")</f>
        <v>6.1344741929136859E-4</v>
      </c>
      <c r="Z46">
        <f ca="1">IF(ISNUMBER(ETL_Price!AF46/ETL_Price!AF47-1),ETL_Price!AF46/ETL_Price!AF47-1,"")</f>
        <v>-1.0852032536367018E-3</v>
      </c>
      <c r="AA46">
        <f ca="1">IF(ISNUMBER(ETL_Price!AG46/ETL_Price!AG47-1),ETL_Price!AG46/ETL_Price!AG47-1,"")</f>
        <v>-9.6990089543458335E-4</v>
      </c>
      <c r="AB46">
        <f ca="1">IF(ISNUMBER(ETL_Price!AH46/ETL_Price!AH47-1),ETL_Price!AH46/ETL_Price!AH47-1,"")</f>
        <v>-1.2214431124181191E-3</v>
      </c>
      <c r="AC46">
        <f ca="1">IF(ISNUMBER(ETL_Price!AI46/ETL_Price!AI47-1),ETL_Price!AI46/ETL_Price!AI47-1,"")</f>
        <v>5.2186814131616188E-4</v>
      </c>
      <c r="AD46">
        <f ca="1">IF(ISNUMBER(ETL_Price!AJ46/ETL_Price!AJ47-1),ETL_Price!AJ46/ETL_Price!AJ47-1,"")</f>
        <v>8.4043920898757563E-4</v>
      </c>
      <c r="AE46">
        <f ca="1">IF(ISNUMBER(ETL_Price!AK46/ETL_Price!AK47-1),ETL_Price!AK46/ETL_Price!AK47-1,"")</f>
        <v>-8.9214728319908509E-4</v>
      </c>
      <c r="AF46">
        <f ca="1">IF(ISNUMBER(ETL_Price!AL46/ETL_Price!AL47-1),ETL_Price!AL46/ETL_Price!AL47-1,"")</f>
        <v>-9.4242640936059718E-4</v>
      </c>
      <c r="AG46">
        <f ca="1">IF(ISNUMBER(ETL_Price!AM46/ETL_Price!AM47-1),ETL_Price!AM46/ETL_Price!AM47-1,"")</f>
        <v>-7.170845391450964E-4</v>
      </c>
      <c r="AH46">
        <f ca="1">IF(ISNUMBER(ETL_Price!AN46/ETL_Price!AN47-1),ETL_Price!AN46/ETL_Price!AN47-1,"")</f>
        <v>-1.0554536114367741E-3</v>
      </c>
      <c r="AI46">
        <f ca="1">IF(ISNUMBER(ETL_Price!AO46/ETL_Price!AO47-1),ETL_Price!AO46/ETL_Price!AO47-1,"")</f>
        <v>-7.413956748965056E-4</v>
      </c>
      <c r="AJ46">
        <f ca="1">IF(ISNUMBER(ETL_Price!AP46/ETL_Price!AP47-1),ETL_Price!AP46/ETL_Price!AP47-1,"")</f>
        <v>-1.0862069042081313E-3</v>
      </c>
      <c r="AK46">
        <f ca="1">IF(ISNUMBER(ETL_Price!AQ46/ETL_Price!AQ47-1),ETL_Price!AQ46/ETL_Price!AQ47-1,"")</f>
        <v>-1.6628799632589786E-3</v>
      </c>
      <c r="AL46">
        <f ca="1">IF(ISNUMBER(ETL_Price!AR46/ETL_Price!AR47-1),ETL_Price!AR46/ETL_Price!AR47-1,"")</f>
        <v>-1.3388484568287451E-3</v>
      </c>
      <c r="AM46">
        <f ca="1">IF(ISNUMBER(ETL_Price!AS46/ETL_Price!AS47-1),ETL_Price!AS46/ETL_Price!AS47-1,"")</f>
        <v>-3.4596871239471749E-3</v>
      </c>
      <c r="AN46">
        <f ca="1">IF(ISNUMBER(ETL_Price!AT46/ETL_Price!AT47-1),ETL_Price!AT46/ETL_Price!AT47-1,"")</f>
        <v>-1.7605633802817433E-3</v>
      </c>
      <c r="AO46">
        <f ca="1">IF(ISNUMBER(ETL_Price!AU46/ETL_Price!AU47-1),ETL_Price!AU46/ETL_Price!AU47-1,"")</f>
        <v>-2.3024175384153134E-3</v>
      </c>
      <c r="AP46">
        <f ca="1">IF(ISNUMBER(ETL_Price!AV46/ETL_Price!AV47-1),ETL_Price!AV46/ETL_Price!AV47-1,"")</f>
        <v>-4.0517075053058127E-3</v>
      </c>
      <c r="AQ46">
        <f ca="1">IF(ISNUMBER(ETL_Price!AW46/ETL_Price!AW47-1),ETL_Price!AW46/ETL_Price!AW47-1,"")</f>
        <v>-1.0764262648009781E-3</v>
      </c>
      <c r="AR46">
        <f ca="1">IF(ISNUMBER(ETL_Price!AX46/ETL_Price!AX47-1),ETL_Price!AX46/ETL_Price!AX47-1,"")</f>
        <v>6.2026188835284657E-3</v>
      </c>
      <c r="AS46">
        <f ca="1">IF(ISNUMBER(ETL_Price!AY46/ETL_Price!AY47-1),ETL_Price!AY46/ETL_Price!AY47-1,"")</f>
        <v>8.0869907785687811E-3</v>
      </c>
      <c r="AT46">
        <f ca="1">IF(ISNUMBER(ETL_Price!AZ46/ETL_Price!AZ47-1),ETL_Price!AZ46/ETL_Price!AZ47-1,"")</f>
        <v>-0.19784172661870514</v>
      </c>
      <c r="AU46">
        <f ca="1">IF(ISNUMBER(ETL_Price!BA46/ETL_Price!BA47-1),ETL_Price!BA46/ETL_Price!BA47-1,"")</f>
        <v>-9.6037640906100341E-3</v>
      </c>
      <c r="AV46">
        <f ca="1">IF(ISNUMBER(ETL_Price!BB46/ETL_Price!BB47-1),ETL_Price!BB46/ETL_Price!BB47-1,"")</f>
        <v>-1.0515453786054674E-2</v>
      </c>
      <c r="AW46">
        <f ca="1">IF(ISNUMBER(ETL_Price!BC46/ETL_Price!BC47-1),ETL_Price!BC46/ETL_Price!BC47-1,"")</f>
        <v>-1.3258970851310115E-2</v>
      </c>
      <c r="AX46">
        <f ca="1">IF(ISNUMBER(ETL_Price!BD46/ETL_Price!BD47-1),ETL_Price!BD46/ETL_Price!BD47-1,"")</f>
        <v>-1.2288899272411724E-2</v>
      </c>
      <c r="AY46">
        <f ca="1">IF(ISNUMBER(ETL_Price!BE46/ETL_Price!BE47-1),ETL_Price!BE46/ETL_Price!BE47-1,"")</f>
        <v>-1.8826565786915772E-3</v>
      </c>
      <c r="AZ46">
        <f ca="1">IF(ISNUMBER(ETL_Price!BF46/ETL_Price!BF47-1),ETL_Price!BF46/ETL_Price!BF47-1,"")</f>
        <v>-1.8373290035036405E-3</v>
      </c>
      <c r="BA46">
        <f ca="1">IF(ISNUMBER(ETL_Price!BG46/ETL_Price!BG47-1),ETL_Price!BG46/ETL_Price!BG47-1,"")</f>
        <v>-2.4676807240471277E-3</v>
      </c>
      <c r="BB46">
        <f ca="1">IF(ISNUMBER(ETL_Price!BH46/ETL_Price!BH47-1),ETL_Price!BH46/ETL_Price!BH47-1,"")</f>
        <v>-1.0631738779950384E-3</v>
      </c>
      <c r="BC46">
        <f ca="1">IF(ISNUMBER(ETL_Price!BI46/ETL_Price!BI47-1),ETL_Price!BI46/ETL_Price!BI47-1,"")</f>
        <v>-2.1295474711623852E-2</v>
      </c>
      <c r="BD46">
        <f ca="1">IF(ISNUMBER(ETL_Price!BJ46/ETL_Price!BJ47-1),ETL_Price!BJ46/ETL_Price!BJ47-1,"")</f>
        <v>1.8181818181818299E-2</v>
      </c>
      <c r="BE46">
        <f ca="1">IF(ISNUMBER(ETL_Price!BK46/ETL_Price!BK47-1),ETL_Price!BK46/ETL_Price!BK47-1,"")</f>
        <v>-3.0503978779840901E-2</v>
      </c>
      <c r="BF46">
        <f ca="1">IF(ISNUMBER(ETL_Price!BL46/ETL_Price!BL47-1),ETL_Price!BL46/ETL_Price!BL47-1,"")</f>
        <v>-2.6354319180087793E-2</v>
      </c>
      <c r="BG46">
        <f ca="1">IF(ISNUMBER(ETL_Price!BM46/ETL_Price!BM47-1),ETL_Price!BM46/ETL_Price!BM47-1,"")</f>
        <v>-9.0015752756722467E-4</v>
      </c>
      <c r="BH46">
        <f ca="1">IF(ISNUMBER(ETL_Price!BN46/ETL_Price!BN47-1),ETL_Price!BN46/ETL_Price!BN47-1,"")</f>
        <v>-2.7588635830007036E-3</v>
      </c>
      <c r="BI46">
        <f ca="1">IF(ISNUMBER(ETL_Price!BO46/ETL_Price!BO47-1),ETL_Price!BO46/ETL_Price!BO47-1,"")</f>
        <v>1.8936405239073917E-3</v>
      </c>
      <c r="BJ46">
        <f ca="1">IF(ISNUMBER(ETL_Price!BP46/ETL_Price!BP47-1),ETL_Price!BP46/ETL_Price!BP47-1,"")</f>
        <v>3.9060058746320792E-4</v>
      </c>
      <c r="BK46">
        <f ca="1">IF(ISNUMBER(ETL_Price!BQ46/ETL_Price!BQ47-1),ETL_Price!BQ46/ETL_Price!BQ47-1,"")</f>
        <v>9.0065747996082024E-5</v>
      </c>
      <c r="BL46">
        <f ca="1">IF(ISNUMBER(ETL_Price!BR46/ETL_Price!BR47-1),ETL_Price!BR46/ETL_Price!BR47-1,"")</f>
        <v>3.2727867779414055E-3</v>
      </c>
      <c r="BM46">
        <f ca="1">IF(ISNUMBER(ETL_Price!BS46/ETL_Price!BS47-1),ETL_Price!BS46/ETL_Price!BS47-1,"")</f>
        <v>9.3087025544813518E-3</v>
      </c>
      <c r="BN46">
        <f ca="1">IF(ISNUMBER(ETL_Price!BT46/ETL_Price!BT47-1),ETL_Price!BT46/ETL_Price!BT47-1,"")</f>
        <v>1.3541572627968623E-3</v>
      </c>
      <c r="BO46">
        <f ca="1">IF(ISNUMBER(ETL_Price!BU46/ETL_Price!BU47-1),ETL_Price!BU46/ETL_Price!BU47-1,"")</f>
        <v>-3.7220012412548797E-3</v>
      </c>
      <c r="BP46">
        <f ca="1">IF(ISNUMBER(ETL_Price!BV46/ETL_Price!BV47-1),ETL_Price!BV46/ETL_Price!BV47-1,"")</f>
        <v>-1.1946343943195381E-2</v>
      </c>
      <c r="BQ46">
        <f ca="1">IF(ISNUMBER(ETL_Price!BW46/ETL_Price!BW47-1),ETL_Price!BW46/ETL_Price!BW47-1,"")</f>
        <v>2.4716851260870865E-3</v>
      </c>
    </row>
    <row r="47" spans="1:69">
      <c r="A47" s="8">
        <f>MATCH($B47,ETL_Price!$B$5:$B$187,0)</f>
        <v>43</v>
      </c>
      <c r="B47" s="1">
        <f>IF(ISNUMBER(Equities!$C48),Equities!B48,"")</f>
        <v>43119</v>
      </c>
      <c r="C47" s="67">
        <f ca="1">IF(ISNUMBER(OFFSET(ETL_Price!$B$4,ETL_Rtn!$A47,ETL_Rtn!$C$1)/OFFSET(ETL_Price!$B$4,ETL_Rtn!$A48,ETL_Rtn!$C$1)-1),OFFSET(ETL_Price!$B$4,ETL_Rtn!$A47,ETL_Rtn!$C$1)/OFFSET(ETL_Price!$B$4,ETL_Rtn!$A48,ETL_Rtn!$C$1)-1,"")</f>
        <v>6.4583261189385954E-3</v>
      </c>
      <c r="E47">
        <f ca="1">IF(ISNUMBER(ETL_Price!K47/ETL_Price!K48-1),ETL_Price!K47/ETL_Price!K48-1,"")</f>
        <v>4.3852281783969271E-3</v>
      </c>
      <c r="F47">
        <f ca="1">IF(ISNUMBER(ETL_Price!L47/ETL_Price!L48-1),ETL_Price!L47/ETL_Price!L48-1,"")</f>
        <v>7.7770505204493023E-3</v>
      </c>
      <c r="G47">
        <f ca="1">IF(ISNUMBER(ETL_Price!M47/ETL_Price!M48-1),ETL_Price!M47/ETL_Price!M48-1,"")</f>
        <v>3.1724505064989472E-3</v>
      </c>
      <c r="H47">
        <f ca="1">IF(ISNUMBER(ETL_Price!N47/ETL_Price!N48-1),ETL_Price!N47/ETL_Price!N48-1,"")</f>
        <v>1.8806255173404729E-3</v>
      </c>
      <c r="I47">
        <f ca="1">IF(ISNUMBER(ETL_Price!O47/ETL_Price!O48-1),ETL_Price!O47/ETL_Price!O48-1,"")</f>
        <v>4.1389156445719166E-3</v>
      </c>
      <c r="J47">
        <f ca="1">IF(ISNUMBER(ETL_Price!P47/ETL_Price!P48-1),ETL_Price!P47/ETL_Price!P48-1,"")</f>
        <v>6.4605205682815026E-3</v>
      </c>
      <c r="K47">
        <f ca="1">IF(ISNUMBER(ETL_Price!Q47/ETL_Price!Q48-1),ETL_Price!Q47/ETL_Price!Q48-1,"")</f>
        <v>6.0754532092111013E-3</v>
      </c>
      <c r="L47">
        <f ca="1">IF(ISNUMBER(ETL_Price!R47/ETL_Price!R48-1),ETL_Price!R47/ETL_Price!R48-1,"")</f>
        <v>6.0758618039276069E-3</v>
      </c>
      <c r="M47">
        <f ca="1">IF(ISNUMBER(ETL_Price!S47/ETL_Price!S48-1),ETL_Price!S47/ETL_Price!S48-1,"")</f>
        <v>-2.9733570826552258E-3</v>
      </c>
      <c r="N47">
        <f ca="1">IF(ISNUMBER(ETL_Price!T47/ETL_Price!T48-1),ETL_Price!T47/ETL_Price!T48-1,"")</f>
        <v>5.6839454068957629E-3</v>
      </c>
      <c r="O47">
        <f ca="1">IF(ISNUMBER(ETL_Price!U47/ETL_Price!U48-1),ETL_Price!U47/ETL_Price!U48-1,"")</f>
        <v>5.3761487885501946E-3</v>
      </c>
      <c r="P47">
        <f ca="1">IF(ISNUMBER(ETL_Price!V47/ETL_Price!V48-1),ETL_Price!V47/ETL_Price!V48-1,"")</f>
        <v>8.970204694538797E-3</v>
      </c>
      <c r="Q47">
        <f ca="1">IF(ISNUMBER(ETL_Price!W47/ETL_Price!W48-1),ETL_Price!W47/ETL_Price!W48-1,"")</f>
        <v>8.4989782455355822E-3</v>
      </c>
      <c r="R47">
        <f ca="1">IF(ISNUMBER(ETL_Price!X47/ETL_Price!X48-1),ETL_Price!X47/ETL_Price!X48-1,"")</f>
        <v>5.0248666369723249E-3</v>
      </c>
      <c r="S47">
        <f ca="1">IF(ISNUMBER(ETL_Price!Y47/ETL_Price!Y48-1),ETL_Price!Y47/ETL_Price!Y48-1,"")</f>
        <v>5.5128513630051668E-3</v>
      </c>
      <c r="T47">
        <f ca="1">IF(ISNUMBER(ETL_Price!Z47/ETL_Price!Z48-1),ETL_Price!Z47/ETL_Price!Z48-1,"")</f>
        <v>2.9779319657408099E-3</v>
      </c>
      <c r="U47">
        <f ca="1">IF(ISNUMBER(ETL_Price!AA47/ETL_Price!AA48-1),ETL_Price!AA47/ETL_Price!AA48-1,"")</f>
        <v>1.8405776582191002E-3</v>
      </c>
      <c r="V47">
        <f ca="1">IF(ISNUMBER(ETL_Price!AB47/ETL_Price!AB48-1),ETL_Price!AB47/ETL_Price!AB48-1,"")</f>
        <v>-1.8423582185197462E-3</v>
      </c>
      <c r="W47">
        <f ca="1">IF(ISNUMBER(ETL_Price!AC47/ETL_Price!AC48-1),ETL_Price!AC47/ETL_Price!AC48-1,"")</f>
        <v>-4.7090179952635758E-4</v>
      </c>
      <c r="X47">
        <f ca="1">IF(ISNUMBER(ETL_Price!AD47/ETL_Price!AD48-1),ETL_Price!AD47/ETL_Price!AD48-1,"")</f>
        <v>2.008726852595899E-4</v>
      </c>
      <c r="Y47">
        <f ca="1">IF(ISNUMBER(ETL_Price!AE47/ETL_Price!AE48-1),ETL_Price!AE47/ETL_Price!AE48-1,"")</f>
        <v>-1.4529319779866823E-3</v>
      </c>
      <c r="Z47">
        <f ca="1">IF(ISNUMBER(ETL_Price!AF47/ETL_Price!AF48-1),ETL_Price!AF47/ETL_Price!AF48-1,"")</f>
        <v>-1.5022262500492545E-3</v>
      </c>
      <c r="AA47">
        <f ca="1">IF(ISNUMBER(ETL_Price!AG47/ETL_Price!AG48-1),ETL_Price!AG47/ETL_Price!AG48-1,"")</f>
        <v>-1.3725229174603726E-3</v>
      </c>
      <c r="AB47">
        <f ca="1">IF(ISNUMBER(ETL_Price!AH47/ETL_Price!AH48-1),ETL_Price!AH47/ETL_Price!AH48-1,"")</f>
        <v>-2.0870519436321233E-3</v>
      </c>
      <c r="AC47">
        <f ca="1">IF(ISNUMBER(ETL_Price!AI47/ETL_Price!AI48-1),ETL_Price!AI47/ETL_Price!AI48-1,"")</f>
        <v>-2.1123532014477586E-4</v>
      </c>
      <c r="AD47">
        <f ca="1">IF(ISNUMBER(ETL_Price!AJ47/ETL_Price!AJ48-1),ETL_Price!AJ47/ETL_Price!AJ48-1,"")</f>
        <v>-1.2244045122152825E-3</v>
      </c>
      <c r="AE47">
        <f ca="1">IF(ISNUMBER(ETL_Price!AK47/ETL_Price!AK48-1),ETL_Price!AK47/ETL_Price!AK48-1,"")</f>
        <v>-9.8408074499101161E-4</v>
      </c>
      <c r="AF47">
        <f ca="1">IF(ISNUMBER(ETL_Price!AL47/ETL_Price!AL48-1),ETL_Price!AL47/ETL_Price!AL48-1,"")</f>
        <v>-1.1778254175355274E-3</v>
      </c>
      <c r="AG47">
        <f ca="1">IF(ISNUMBER(ETL_Price!AM47/ETL_Price!AM48-1),ETL_Price!AM47/ETL_Price!AM48-1,"")</f>
        <v>-3.0895687785426063E-4</v>
      </c>
      <c r="AH47">
        <f ca="1">IF(ISNUMBER(ETL_Price!AN47/ETL_Price!AN48-1),ETL_Price!AN47/ETL_Price!AN48-1,"")</f>
        <v>-1.5747946432429494E-3</v>
      </c>
      <c r="AI47">
        <f ca="1">IF(ISNUMBER(ETL_Price!AO47/ETL_Price!AO48-1),ETL_Price!AO47/ETL_Price!AO48-1,"")</f>
        <v>-1.2650370823219514E-4</v>
      </c>
      <c r="AJ47">
        <f ca="1">IF(ISNUMBER(ETL_Price!AP47/ETL_Price!AP48-1),ETL_Price!AP47/ETL_Price!AP48-1,"")</f>
        <v>-7.54801040480646E-4</v>
      </c>
      <c r="AK47">
        <f ca="1">IF(ISNUMBER(ETL_Price!AQ47/ETL_Price!AQ48-1),ETL_Price!AQ47/ETL_Price!AQ48-1,"")</f>
        <v>-1.793037943409681E-3</v>
      </c>
      <c r="AL47">
        <f ca="1">IF(ISNUMBER(ETL_Price!AR47/ETL_Price!AR48-1),ETL_Price!AR47/ETL_Price!AR48-1,"")</f>
        <v>-3.6940459148134819E-3</v>
      </c>
      <c r="AM47">
        <f ca="1">IF(ISNUMBER(ETL_Price!AS47/ETL_Price!AS48-1),ETL_Price!AS47/ETL_Price!AS48-1,"")</f>
        <v>1.2797074954296273E-2</v>
      </c>
      <c r="AN47">
        <f ca="1">IF(ISNUMBER(ETL_Price!AT47/ETL_Price!AT48-1),ETL_Price!AT47/ETL_Price!AT48-1,"")</f>
        <v>-8.7260034904014239E-3</v>
      </c>
      <c r="AO47">
        <f ca="1">IF(ISNUMBER(ETL_Price!AU47/ETL_Price!AU48-1),ETL_Price!AU47/ETL_Price!AU48-1,"")</f>
        <v>4.1716928025734568E-3</v>
      </c>
      <c r="AP47">
        <f ca="1">IF(ISNUMBER(ETL_Price!AV47/ETL_Price!AV48-1),ETL_Price!AV47/ETL_Price!AV48-1,"")</f>
        <v>-7.1832199980845779E-3</v>
      </c>
      <c r="AQ47">
        <f ca="1">IF(ISNUMBER(ETL_Price!AW47/ETL_Price!AW48-1),ETL_Price!AW47/ETL_Price!AW48-1,"")</f>
        <v>7.3820744880510603E-3</v>
      </c>
      <c r="AR47">
        <f ca="1">IF(ISNUMBER(ETL_Price!AX47/ETL_Price!AX48-1),ETL_Price!AX47/ETL_Price!AX48-1,"")</f>
        <v>3.4578146611341509E-3</v>
      </c>
      <c r="AS47">
        <f ca="1">IF(ISNUMBER(ETL_Price!AY47/ETL_Price!AY48-1),ETL_Price!AY47/ETL_Price!AY48-1,"")</f>
        <v>-7.0160568818571356E-3</v>
      </c>
      <c r="AT47">
        <f ca="1">IF(ISNUMBER(ETL_Price!AZ47/ETL_Price!AZ48-1),ETL_Price!AZ47/ETL_Price!AZ48-1,"")</f>
        <v>3.3100775193798455</v>
      </c>
      <c r="AU47">
        <f ca="1">IF(ISNUMBER(ETL_Price!BA47/ETL_Price!BA48-1),ETL_Price!BA47/ETL_Price!BA48-1,"")</f>
        <v>-4.282416824759272E-3</v>
      </c>
      <c r="AV47">
        <f ca="1">IF(ISNUMBER(ETL_Price!BB47/ETL_Price!BB48-1),ETL_Price!BB47/ETL_Price!BB48-1,"")</f>
        <v>6.279667721518889E-3</v>
      </c>
      <c r="AW47">
        <f ca="1">IF(ISNUMBER(ETL_Price!BC47/ETL_Price!BC48-1),ETL_Price!BC47/ETL_Price!BC48-1,"")</f>
        <v>-9.9391565260875669E-3</v>
      </c>
      <c r="AX47">
        <f ca="1">IF(ISNUMBER(ETL_Price!BD47/ETL_Price!BD48-1),ETL_Price!BD47/ETL_Price!BD48-1,"")</f>
        <v>-7.2430634248490389E-3</v>
      </c>
      <c r="AY47">
        <f ca="1">IF(ISNUMBER(ETL_Price!BE47/ETL_Price!BE48-1),ETL_Price!BE47/ETL_Price!BE48-1,"")</f>
        <v>8.8186252218032113E-3</v>
      </c>
      <c r="AZ47">
        <f ca="1">IF(ISNUMBER(ETL_Price!BF47/ETL_Price!BF48-1),ETL_Price!BF47/ETL_Price!BF48-1,"")</f>
        <v>2.2697549389405491E-3</v>
      </c>
      <c r="BA47">
        <f ca="1">IF(ISNUMBER(ETL_Price!BG47/ETL_Price!BG48-1),ETL_Price!BG47/ETL_Price!BG48-1,"")</f>
        <v>3.6183326197565258E-3</v>
      </c>
      <c r="BB47">
        <f ca="1">IF(ISNUMBER(ETL_Price!BH47/ETL_Price!BH48-1),ETL_Price!BH47/ETL_Price!BH48-1,"")</f>
        <v>3.327016788512438E-5</v>
      </c>
      <c r="BC47">
        <f ca="1">IF(ISNUMBER(ETL_Price!BI47/ETL_Price!BI48-1),ETL_Price!BI47/ETL_Price!BI48-1,"")</f>
        <v>-7.7741407528641671E-2</v>
      </c>
      <c r="BD47">
        <f ca="1">IF(ISNUMBER(ETL_Price!BJ47/ETL_Price!BJ48-1),ETL_Price!BJ47/ETL_Price!BJ48-1,"")</f>
        <v>-2.3090586145648295E-2</v>
      </c>
      <c r="BE47">
        <f ca="1">IF(ISNUMBER(ETL_Price!BK47/ETL_Price!BK48-1),ETL_Price!BK47/ETL_Price!BK48-1,"")</f>
        <v>1.4804845222072816E-2</v>
      </c>
      <c r="BF47">
        <f ca="1">IF(ISNUMBER(ETL_Price!BL47/ETL_Price!BL48-1),ETL_Price!BL47/ETL_Price!BL48-1,"")</f>
        <v>8.1837381203801352E-2</v>
      </c>
      <c r="BG47">
        <f ca="1">IF(ISNUMBER(ETL_Price!BM47/ETL_Price!BM48-1),ETL_Price!BM47/ETL_Price!BM48-1,"")</f>
        <v>4.4454490657022117E-3</v>
      </c>
      <c r="BH47">
        <f ca="1">IF(ISNUMBER(ETL_Price!BN47/ETL_Price!BN48-1),ETL_Price!BN47/ETL_Price!BN48-1,"")</f>
        <v>4.8366167276159278E-3</v>
      </c>
      <c r="BI47">
        <f ca="1">IF(ISNUMBER(ETL_Price!BO47/ETL_Price!BO48-1),ETL_Price!BO47/ETL_Price!BO48-1,"")</f>
        <v>-9.0695856137608111E-3</v>
      </c>
      <c r="BJ47">
        <f ca="1">IF(ISNUMBER(ETL_Price!BP47/ETL_Price!BP48-1),ETL_Price!BP47/ETL_Price!BP48-1,"")</f>
        <v>-3.2858366425289054E-3</v>
      </c>
      <c r="BK47">
        <f ca="1">IF(ISNUMBER(ETL_Price!BQ47/ETL_Price!BQ48-1),ETL_Price!BQ47/ETL_Price!BQ48-1,"")</f>
        <v>2.5282167042890435E-3</v>
      </c>
      <c r="BL47">
        <f ca="1">IF(ISNUMBER(ETL_Price!BR47/ETL_Price!BR48-1),ETL_Price!BR47/ETL_Price!BR48-1,"")</f>
        <v>-1.3074031704527478E-3</v>
      </c>
      <c r="BM47">
        <f ca="1">IF(ISNUMBER(ETL_Price!BS47/ETL_Price!BS48-1),ETL_Price!BS47/ETL_Price!BS48-1,"")</f>
        <v>-2.5910464948899481E-3</v>
      </c>
      <c r="BN47">
        <f ca="1">IF(ISNUMBER(ETL_Price!BT47/ETL_Price!BT48-1),ETL_Price!BT47/ETL_Price!BT48-1,"")</f>
        <v>-3.0600306003060185E-3</v>
      </c>
      <c r="BO47">
        <f ca="1">IF(ISNUMBER(ETL_Price!BU47/ETL_Price!BU48-1),ETL_Price!BU47/ETL_Price!BU48-1,"")</f>
        <v>3.5476490853081355E-3</v>
      </c>
      <c r="BP47">
        <f ca="1">IF(ISNUMBER(ETL_Price!BV47/ETL_Price!BV48-1),ETL_Price!BV47/ETL_Price!BV48-1,"")</f>
        <v>5.3415104604579433E-3</v>
      </c>
      <c r="BQ47">
        <f ca="1">IF(ISNUMBER(ETL_Price!BW47/ETL_Price!BW48-1),ETL_Price!BW47/ETL_Price!BW48-1,"")</f>
        <v>-4.7641289117233976E-3</v>
      </c>
    </row>
    <row r="48" spans="1:69">
      <c r="A48" s="8">
        <f>MATCH($B48,ETL_Price!$B$5:$B$187,0)</f>
        <v>44</v>
      </c>
      <c r="B48" s="1">
        <f>IF(ISNUMBER(Equities!$C49),Equities!B49,"")</f>
        <v>43118</v>
      </c>
      <c r="C48" s="67">
        <f ca="1">IF(ISNUMBER(OFFSET(ETL_Price!$B$4,ETL_Rtn!$A48,ETL_Rtn!$C$1)/OFFSET(ETL_Price!$B$4,ETL_Rtn!$A49,ETL_Rtn!$C$1)-1),OFFSET(ETL_Price!$B$4,ETL_Rtn!$A48,ETL_Rtn!$C$1)/OFFSET(ETL_Price!$B$4,ETL_Rtn!$A49,ETL_Rtn!$C$1)-1,"")</f>
        <v>-8.9843148371770987E-4</v>
      </c>
      <c r="E48">
        <f ca="1">IF(ISNUMBER(ETL_Price!K48/ETL_Price!K49-1),ETL_Price!K48/ETL_Price!K49-1,"")</f>
        <v>-1.616379310344751E-3</v>
      </c>
      <c r="F48">
        <f ca="1">IF(ISNUMBER(ETL_Price!L48/ETL_Price!L49-1),ETL_Price!L48/ETL_Price!L49-1,"")</f>
        <v>2.2503446099677582E-3</v>
      </c>
      <c r="G48">
        <f ca="1">IF(ISNUMBER(ETL_Price!M48/ETL_Price!M49-1),ETL_Price!M48/ETL_Price!M49-1,"")</f>
        <v>-2.789904465078985E-3</v>
      </c>
      <c r="H48">
        <f ca="1">IF(ISNUMBER(ETL_Price!N48/ETL_Price!N49-1),ETL_Price!N48/ETL_Price!N49-1,"")</f>
        <v>-4.397876014838098E-3</v>
      </c>
      <c r="I48">
        <f ca="1">IF(ISNUMBER(ETL_Price!O48/ETL_Price!O49-1),ETL_Price!O48/ETL_Price!O49-1,"")</f>
        <v>4.3313080124975922E-3</v>
      </c>
      <c r="J48">
        <f ca="1">IF(ISNUMBER(ETL_Price!P48/ETL_Price!P49-1),ETL_Price!P48/ETL_Price!P49-1,"")</f>
        <v>1.7572761365102219E-2</v>
      </c>
      <c r="K48">
        <f ca="1">IF(ISNUMBER(ETL_Price!Q48/ETL_Price!Q49-1),ETL_Price!Q48/ETL_Price!Q49-1,"")</f>
        <v>-1.7041654062910361E-5</v>
      </c>
      <c r="L48">
        <f ca="1">IF(ISNUMBER(ETL_Price!R48/ETL_Price!R49-1),ETL_Price!R48/ETL_Price!R49-1,"")</f>
        <v>-6.9127078612851722E-4</v>
      </c>
      <c r="M48">
        <f ca="1">IF(ISNUMBER(ETL_Price!S48/ETL_Price!S49-1),ETL_Price!S48/ETL_Price!S49-1,"")</f>
        <v>-5.4071848615792062E-3</v>
      </c>
      <c r="N48">
        <f ca="1">IF(ISNUMBER(ETL_Price!T48/ETL_Price!T49-1),ETL_Price!T48/ETL_Price!T49-1,"")</f>
        <v>-3.4034442856101244E-5</v>
      </c>
      <c r="O48">
        <f ca="1">IF(ISNUMBER(ETL_Price!U48/ETL_Price!U49-1),ETL_Price!U48/ETL_Price!U49-1,"")</f>
        <v>-3.7275622466704794E-3</v>
      </c>
      <c r="P48">
        <f ca="1">IF(ISNUMBER(ETL_Price!V48/ETL_Price!V49-1),ETL_Price!V48/ETL_Price!V49-1,"")</f>
        <v>-1.4599692222704297E-3</v>
      </c>
      <c r="Q48">
        <f ca="1">IF(ISNUMBER(ETL_Price!W48/ETL_Price!W49-1),ETL_Price!W48/ETL_Price!W49-1,"")</f>
        <v>-2.7811598260090165E-3</v>
      </c>
      <c r="R48">
        <f ca="1">IF(ISNUMBER(ETL_Price!X48/ETL_Price!X49-1),ETL_Price!X48/ETL_Price!X49-1,"")</f>
        <v>-1.0368320240032869E-3</v>
      </c>
      <c r="S48">
        <f ca="1">IF(ISNUMBER(ETL_Price!Y48/ETL_Price!Y49-1),ETL_Price!Y48/ETL_Price!Y49-1,"")</f>
        <v>-5.0940075947014662E-4</v>
      </c>
      <c r="T48">
        <f ca="1">IF(ISNUMBER(ETL_Price!Z48/ETL_Price!Z49-1),ETL_Price!Z48/ETL_Price!Z49-1,"")</f>
        <v>2.5568501105157626E-3</v>
      </c>
      <c r="U48">
        <f ca="1">IF(ISNUMBER(ETL_Price!AA48/ETL_Price!AA49-1),ETL_Price!AA48/ETL_Price!AA49-1,"")</f>
        <v>-2.5420138398531966E-3</v>
      </c>
      <c r="V48">
        <f ca="1">IF(ISNUMBER(ETL_Price!AB48/ETL_Price!AB49-1),ETL_Price!AB48/ETL_Price!AB49-1,"")</f>
        <v>-6.4464783127735625E-3</v>
      </c>
      <c r="W48">
        <f ca="1">IF(ISNUMBER(ETL_Price!AC48/ETL_Price!AC49-1),ETL_Price!AC48/ETL_Price!AC49-1,"")</f>
        <v>-1.2889031120850714E-3</v>
      </c>
      <c r="X48">
        <f ca="1">IF(ISNUMBER(ETL_Price!AD48/ETL_Price!AD49-1),ETL_Price!AD48/ETL_Price!AD49-1,"")</f>
        <v>-1.3213814277530656E-3</v>
      </c>
      <c r="Y48">
        <f ca="1">IF(ISNUMBER(ETL_Price!AE48/ETL_Price!AE49-1),ETL_Price!AE48/ETL_Price!AE49-1,"")</f>
        <v>-1.3550062101228555E-3</v>
      </c>
      <c r="Z48">
        <f ca="1">IF(ISNUMBER(ETL_Price!AF48/ETL_Price!AF49-1),ETL_Price!AF48/ETL_Price!AF49-1,"")</f>
        <v>-1.6521773337005996E-3</v>
      </c>
      <c r="AA48">
        <f ca="1">IF(ISNUMBER(ETL_Price!AG48/ETL_Price!AG49-1),ETL_Price!AG48/ETL_Price!AG49-1,"")</f>
        <v>-1.6635351267128007E-3</v>
      </c>
      <c r="AB48">
        <f ca="1">IF(ISNUMBER(ETL_Price!AH48/ETL_Price!AH49-1),ETL_Price!AH48/ETL_Price!AH49-1,"")</f>
        <v>-2.4387709148855352E-3</v>
      </c>
      <c r="AC48">
        <f ca="1">IF(ISNUMBER(ETL_Price!AI48/ETL_Price!AI49-1),ETL_Price!AI48/ETL_Price!AI49-1,"")</f>
        <v>4.0864405502905043E-4</v>
      </c>
      <c r="AD48">
        <f ca="1">IF(ISNUMBER(ETL_Price!AJ48/ETL_Price!AJ49-1),ETL_Price!AJ48/ETL_Price!AJ49-1,"")</f>
        <v>-6.0907084010064505E-4</v>
      </c>
      <c r="AE48">
        <f ca="1">IF(ISNUMBER(ETL_Price!AK48/ETL_Price!AK49-1),ETL_Price!AK48/ETL_Price!AK49-1,"")</f>
        <v>-5.6540996184306636E-4</v>
      </c>
      <c r="AF48">
        <f ca="1">IF(ISNUMBER(ETL_Price!AL48/ETL_Price!AL49-1),ETL_Price!AL48/ETL_Price!AL49-1,"")</f>
        <v>-8.7709278845293781E-4</v>
      </c>
      <c r="AG48">
        <f ca="1">IF(ISNUMBER(ETL_Price!AM48/ETL_Price!AM49-1),ETL_Price!AM48/ETL_Price!AM49-1,"")</f>
        <v>5.23736369181238E-4</v>
      </c>
      <c r="AH48">
        <f ca="1">IF(ISNUMBER(ETL_Price!AN48/ETL_Price!AN49-1),ETL_Price!AN48/ETL_Price!AN49-1,"")</f>
        <v>-5.1092099767502397E-4</v>
      </c>
      <c r="AI48">
        <f ca="1">IF(ISNUMBER(ETL_Price!AO48/ETL_Price!AO49-1),ETL_Price!AO48/ETL_Price!AO49-1,"")</f>
        <v>-2.2194750818393949E-4</v>
      </c>
      <c r="AJ48">
        <f ca="1">IF(ISNUMBER(ETL_Price!AP48/ETL_Price!AP49-1),ETL_Price!AP48/ETL_Price!AP49-1,"")</f>
        <v>-5.4106938372189273E-4</v>
      </c>
      <c r="AK48">
        <f ca="1">IF(ISNUMBER(ETL_Price!AQ48/ETL_Price!AQ49-1),ETL_Price!AQ48/ETL_Price!AQ49-1,"")</f>
        <v>-2.014075239933466E-3</v>
      </c>
      <c r="AL48">
        <f ca="1">IF(ISNUMBER(ETL_Price!AR48/ETL_Price!AR49-1),ETL_Price!AR48/ETL_Price!AR49-1,"")</f>
        <v>-9.0536536510643639E-4</v>
      </c>
      <c r="AM48">
        <f ca="1">IF(ISNUMBER(ETL_Price!AS48/ETL_Price!AS49-1),ETL_Price!AS48/ETL_Price!AS49-1,"")</f>
        <v>1.3588634959851742E-2</v>
      </c>
      <c r="AN48">
        <f ca="1">IF(ISNUMBER(ETL_Price!AT48/ETL_Price!AT49-1),ETL_Price!AT48/ETL_Price!AT49-1,"")</f>
        <v>1.9572953736654686E-2</v>
      </c>
      <c r="AO48">
        <f ca="1">IF(ISNUMBER(ETL_Price!AU48/ETL_Price!AU49-1),ETL_Price!AU48/ETL_Price!AU49-1,"")</f>
        <v>1.1232528589580681E-2</v>
      </c>
      <c r="AP48">
        <f ca="1">IF(ISNUMBER(ETL_Price!AV48/ETL_Price!AV49-1),ETL_Price!AV48/ETL_Price!AV49-1,"")</f>
        <v>1.0990075042362601E-2</v>
      </c>
      <c r="AQ48">
        <f ca="1">IF(ISNUMBER(ETL_Price!AW48/ETL_Price!AW49-1),ETL_Price!AW48/ETL_Price!AW49-1,"")</f>
        <v>3.1490643149064246E-2</v>
      </c>
      <c r="AR48">
        <f ca="1">IF(ISNUMBER(ETL_Price!AX48/ETL_Price!AX49-1),ETL_Price!AX48/ETL_Price!AX49-1,"")</f>
        <v>8.3682008368199945E-3</v>
      </c>
      <c r="AS48">
        <f ca="1">IF(ISNUMBER(ETL_Price!AY48/ETL_Price!AY49-1),ETL_Price!AY48/ETL_Price!AY49-1,"")</f>
        <v>-3.1864546708726404E-4</v>
      </c>
      <c r="AT48">
        <f ca="1">IF(ISNUMBER(ETL_Price!AZ48/ETL_Price!AZ49-1),ETL_Price!AZ48/ETL_Price!AZ49-1,"")</f>
        <v>0.86956521739130443</v>
      </c>
      <c r="AU48">
        <f ca="1">IF(ISNUMBER(ETL_Price!BA48/ETL_Price!BA49-1),ETL_Price!BA48/ETL_Price!BA49-1,"")</f>
        <v>5.6762634854325977E-3</v>
      </c>
      <c r="AV48">
        <f ca="1">IF(ISNUMBER(ETL_Price!BB48/ETL_Price!BB49-1),ETL_Price!BB48/ETL_Price!BB49-1,"")</f>
        <v>5.0790684729995483E-3</v>
      </c>
      <c r="AW48">
        <f ca="1">IF(ISNUMBER(ETL_Price!BC48/ETL_Price!BC49-1),ETL_Price!BC48/ETL_Price!BC49-1,"")</f>
        <v>-1.2500520855041053E-4</v>
      </c>
      <c r="AX48">
        <f ca="1">IF(ISNUMBER(ETL_Price!BD48/ETL_Price!BD49-1),ETL_Price!BD48/ETL_Price!BD49-1,"")</f>
        <v>5.446895269696217E-3</v>
      </c>
      <c r="AY48">
        <f ca="1">IF(ISNUMBER(ETL_Price!BE48/ETL_Price!BE49-1),ETL_Price!BE48/ETL_Price!BE49-1,"")</f>
        <v>1.5345754793850919E-2</v>
      </c>
      <c r="AZ48">
        <f ca="1">IF(ISNUMBER(ETL_Price!BF48/ETL_Price!BF49-1),ETL_Price!BF48/ETL_Price!BF49-1,"")</f>
        <v>-8.841553575943184E-3</v>
      </c>
      <c r="BA48">
        <f ca="1">IF(ISNUMBER(ETL_Price!BG48/ETL_Price!BG49-1),ETL_Price!BG48/ETL_Price!BG49-1,"")</f>
        <v>-1.0803389216178183E-2</v>
      </c>
      <c r="BB48">
        <f ca="1">IF(ISNUMBER(ETL_Price!BH48/ETL_Price!BH49-1),ETL_Price!BH48/ETL_Price!BH49-1,"")</f>
        <v>-7.3047003084116824E-3</v>
      </c>
      <c r="BC48">
        <f ca="1">IF(ISNUMBER(ETL_Price!BI48/ETL_Price!BI49-1),ETL_Price!BI48/ETL_Price!BI49-1,"")</f>
        <v>2.6028547439126859E-2</v>
      </c>
      <c r="BD48">
        <f ca="1">IF(ISNUMBER(ETL_Price!BJ48/ETL_Price!BJ49-1),ETL_Price!BJ48/ETL_Price!BJ49-1,"")</f>
        <v>-5.300353356890497E-3</v>
      </c>
      <c r="BE48">
        <f ca="1">IF(ISNUMBER(ETL_Price!BK48/ETL_Price!BK49-1),ETL_Price!BK48/ETL_Price!BK49-1,"")</f>
        <v>3.6262203626220346E-2</v>
      </c>
      <c r="BF48">
        <f ca="1">IF(ISNUMBER(ETL_Price!BL48/ETL_Price!BL49-1),ETL_Price!BL48/ETL_Price!BL49-1,"")</f>
        <v>-4.0526849037487378E-2</v>
      </c>
      <c r="BG48">
        <f ca="1">IF(ISNUMBER(ETL_Price!BM48/ETL_Price!BM49-1),ETL_Price!BM48/ETL_Price!BM49-1,"")</f>
        <v>-8.960573476702538E-3</v>
      </c>
      <c r="BH48">
        <f ca="1">IF(ISNUMBER(ETL_Price!BN48/ETL_Price!BN49-1),ETL_Price!BN48/ETL_Price!BN49-1,"")</f>
        <v>-1.2349994174531087E-2</v>
      </c>
      <c r="BI48">
        <f ca="1">IF(ISNUMBER(ETL_Price!BO48/ETL_Price!BO49-1),ETL_Price!BO48/ETL_Price!BO49-1,"")</f>
        <v>-3.1264655307172706E-4</v>
      </c>
      <c r="BJ48">
        <f ca="1">IF(ISNUMBER(ETL_Price!BP48/ETL_Price!BP49-1),ETL_Price!BP48/ETL_Price!BP49-1,"")</f>
        <v>-1.7255852998787624E-3</v>
      </c>
      <c r="BK48">
        <f ca="1">IF(ISNUMBER(ETL_Price!BQ48/ETL_Price!BQ49-1),ETL_Price!BQ48/ETL_Price!BQ49-1,"")</f>
        <v>1.0846967368707272E-3</v>
      </c>
      <c r="BL48">
        <f ca="1">IF(ISNUMBER(ETL_Price!BR48/ETL_Price!BR49-1),ETL_Price!BR48/ETL_Price!BR49-1,"")</f>
        <v>4.2671918595109659E-3</v>
      </c>
      <c r="BM48">
        <f ca="1">IF(ISNUMBER(ETL_Price!BS48/ETL_Price!BS49-1),ETL_Price!BS48/ETL_Price!BS49-1,"")</f>
        <v>4.5549851782227258E-3</v>
      </c>
      <c r="BN48">
        <f ca="1">IF(ISNUMBER(ETL_Price!BT48/ETL_Price!BT49-1),ETL_Price!BT48/ETL_Price!BT49-1,"")</f>
        <v>-1.617395992452253E-3</v>
      </c>
      <c r="BO48">
        <f ca="1">IF(ISNUMBER(ETL_Price!BU48/ETL_Price!BU49-1),ETL_Price!BU48/ETL_Price!BU49-1,"")</f>
        <v>-4.4601414491937108E-3</v>
      </c>
      <c r="BP48">
        <f ca="1">IF(ISNUMBER(ETL_Price!BV48/ETL_Price!BV49-1),ETL_Price!BV48/ETL_Price!BV49-1,"")</f>
        <v>-1.3619104147525429E-2</v>
      </c>
      <c r="BQ48">
        <f ca="1">IF(ISNUMBER(ETL_Price!BW48/ETL_Price!BW49-1),ETL_Price!BW48/ETL_Price!BW49-1,"")</f>
        <v>-3.5062678416283299E-3</v>
      </c>
    </row>
    <row r="49" spans="1:69">
      <c r="A49" s="8">
        <f>MATCH($B49,ETL_Price!$B$5:$B$187,0)</f>
        <v>45</v>
      </c>
      <c r="B49" s="1">
        <f>IF(ISNUMBER(Equities!$C50),Equities!B50,"")</f>
        <v>43117</v>
      </c>
      <c r="C49" s="67">
        <f ca="1">IF(ISNUMBER(OFFSET(ETL_Price!$B$4,ETL_Rtn!$A49,ETL_Rtn!$C$1)/OFFSET(ETL_Price!$B$4,ETL_Rtn!$A50,ETL_Rtn!$C$1)-1),OFFSET(ETL_Price!$B$4,ETL_Rtn!$A49,ETL_Rtn!$C$1)/OFFSET(ETL_Price!$B$4,ETL_Rtn!$A50,ETL_Rtn!$C$1)-1,"")</f>
        <v>-3.1512891359236628E-3</v>
      </c>
      <c r="E49">
        <f ca="1">IF(ISNUMBER(ETL_Price!K49/ETL_Price!K50-1),ETL_Price!K49/ETL_Price!K50-1,"")</f>
        <v>9.4150020530034961E-3</v>
      </c>
      <c r="F49">
        <f ca="1">IF(ISNUMBER(ETL_Price!L49/ETL_Price!L50-1),ETL_Price!L49/ETL_Price!L50-1,"")</f>
        <v>-2.548308811958E-3</v>
      </c>
      <c r="G49">
        <f ca="1">IF(ISNUMBER(ETL_Price!M49/ETL_Price!M50-1),ETL_Price!M49/ETL_Price!M50-1,"")</f>
        <v>1.7003130457961868E-2</v>
      </c>
      <c r="H49">
        <f ca="1">IF(ISNUMBER(ETL_Price!N49/ETL_Price!N50-1),ETL_Price!N49/ETL_Price!N50-1,"")</f>
        <v>-3.4849140837373005E-3</v>
      </c>
      <c r="I49">
        <f ca="1">IF(ISNUMBER(ETL_Price!O49/ETL_Price!O50-1),ETL_Price!O49/ETL_Price!O50-1,"")</f>
        <v>2.4654636065162272E-3</v>
      </c>
      <c r="J49">
        <f ca="1">IF(ISNUMBER(ETL_Price!P49/ETL_Price!P50-1),ETL_Price!P49/ETL_Price!P50-1,"")</f>
        <v>6.3735211866793318E-3</v>
      </c>
      <c r="K49">
        <f ca="1">IF(ISNUMBER(ETL_Price!Q49/ETL_Price!Q50-1),ETL_Price!Q49/ETL_Price!Q50-1,"")</f>
        <v>1.2374379987060591E-2</v>
      </c>
      <c r="L49">
        <f ca="1">IF(ISNUMBER(ETL_Price!R49/ETL_Price!R50-1),ETL_Price!R49/ETL_Price!R50-1,"")</f>
        <v>6.8089812047373854E-3</v>
      </c>
      <c r="M49">
        <f ca="1">IF(ISNUMBER(ETL_Price!S49/ETL_Price!S50-1),ETL_Price!S49/ETL_Price!S50-1,"")</f>
        <v>3.7364927384297975E-3</v>
      </c>
      <c r="N49">
        <f ca="1">IF(ISNUMBER(ETL_Price!T49/ETL_Price!T50-1),ETL_Price!T49/ETL_Price!T50-1,"")</f>
        <v>-1.9701086956521729E-3</v>
      </c>
      <c r="O49">
        <f ca="1">IF(ISNUMBER(ETL_Price!U49/ETL_Price!U50-1),ETL_Price!U49/ETL_Price!U50-1,"")</f>
        <v>2.0670897552130807E-3</v>
      </c>
      <c r="P49">
        <f ca="1">IF(ISNUMBER(ETL_Price!V49/ETL_Price!V50-1),ETL_Price!V49/ETL_Price!V50-1,"")</f>
        <v>2.7697542832272326E-3</v>
      </c>
      <c r="Q49">
        <f ca="1">IF(ISNUMBER(ETL_Price!W49/ETL_Price!W50-1),ETL_Price!W49/ETL_Price!W50-1,"")</f>
        <v>7.3750237278817909E-3</v>
      </c>
      <c r="R49">
        <f ca="1">IF(ISNUMBER(ETL_Price!X49/ETL_Price!X50-1),ETL_Price!X49/ETL_Price!X50-1,"")</f>
        <v>5.7617451444478274E-3</v>
      </c>
      <c r="S49">
        <f ca="1">IF(ISNUMBER(ETL_Price!Y49/ETL_Price!Y50-1),ETL_Price!Y49/ETL_Price!Y50-1,"")</f>
        <v>3.5191393961473416E-3</v>
      </c>
      <c r="T49">
        <f ca="1">IF(ISNUMBER(ETL_Price!Z49/ETL_Price!Z50-1),ETL_Price!Z49/ETL_Price!Z50-1,"")</f>
        <v>1.3974292619693074E-2</v>
      </c>
      <c r="U49">
        <f ca="1">IF(ISNUMBER(ETL_Price!AA49/ETL_Price!AA50-1),ETL_Price!AA49/ETL_Price!AA50-1,"")</f>
        <v>-1.2693935119887367E-3</v>
      </c>
      <c r="V49">
        <f ca="1">IF(ISNUMBER(ETL_Price!AB49/ETL_Price!AB50-1),ETL_Price!AB49/ETL_Price!AB50-1,"")</f>
        <v>4.23593350383622E-3</v>
      </c>
      <c r="W49">
        <f ca="1">IF(ISNUMBER(ETL_Price!AC49/ETL_Price!AC50-1),ETL_Price!AC49/ETL_Price!AC50-1,"")</f>
        <v>-3.8322334276896797E-4</v>
      </c>
      <c r="X49">
        <f ca="1">IF(ISNUMBER(ETL_Price!AD49/ETL_Price!AD50-1),ETL_Price!AD49/ETL_Price!AD50-1,"")</f>
        <v>-5.84126961127307E-5</v>
      </c>
      <c r="Y49">
        <f ca="1">IF(ISNUMBER(ETL_Price!AE49/ETL_Price!AE50-1),ETL_Price!AE49/ETL_Price!AE50-1,"")</f>
        <v>-4.8921881616770246E-4</v>
      </c>
      <c r="Z49">
        <f ca="1">IF(ISNUMBER(ETL_Price!AF49/ETL_Price!AF50-1),ETL_Price!AF49/ETL_Price!AF50-1,"")</f>
        <v>-1.7915605228411291E-3</v>
      </c>
      <c r="AA49">
        <f ca="1">IF(ISNUMBER(ETL_Price!AG49/ETL_Price!AG50-1),ETL_Price!AG49/ETL_Price!AG50-1,"")</f>
        <v>-1.5557080759551756E-3</v>
      </c>
      <c r="AB49">
        <f ca="1">IF(ISNUMBER(ETL_Price!AH49/ETL_Price!AH50-1),ETL_Price!AH49/ETL_Price!AH50-1,"")</f>
        <v>-2.0776365415130504E-3</v>
      </c>
      <c r="AC49">
        <f ca="1">IF(ISNUMBER(ETL_Price!AI49/ETL_Price!AI50-1),ETL_Price!AI49/ETL_Price!AI50-1,"")</f>
        <v>-4.1713616697180989E-4</v>
      </c>
      <c r="AD49">
        <f ca="1">IF(ISNUMBER(ETL_Price!AJ49/ETL_Price!AJ50-1),ETL_Price!AJ49/ETL_Price!AJ50-1,"")</f>
        <v>-5.5167785640741762E-5</v>
      </c>
      <c r="AE49">
        <f ca="1">IF(ISNUMBER(ETL_Price!AK49/ETL_Price!AK50-1),ETL_Price!AK49/ETL_Price!AK50-1,"")</f>
        <v>-7.7875453303133391E-4</v>
      </c>
      <c r="AF49">
        <f ca="1">IF(ISNUMBER(ETL_Price!AL49/ETL_Price!AL50-1),ETL_Price!AL49/ETL_Price!AL50-1,"")</f>
        <v>-9.9869876042013583E-4</v>
      </c>
      <c r="AG49">
        <f ca="1">IF(ISNUMBER(ETL_Price!AM49/ETL_Price!AM50-1),ETL_Price!AM49/ETL_Price!AM50-1,"")</f>
        <v>-1.2807665214498165E-5</v>
      </c>
      <c r="AH49">
        <f ca="1">IF(ISNUMBER(ETL_Price!AN49/ETL_Price!AN50-1),ETL_Price!AN49/ETL_Price!AN50-1,"")</f>
        <v>-7.5035789128841124E-4</v>
      </c>
      <c r="AI49">
        <f ca="1">IF(ISNUMBER(ETL_Price!AO49/ETL_Price!AO50-1),ETL_Price!AO49/ETL_Price!AO50-1,"")</f>
        <v>-9.1009079765946854E-4</v>
      </c>
      <c r="AJ49">
        <f ca="1">IF(ISNUMBER(ETL_Price!AP49/ETL_Price!AP50-1),ETL_Price!AP49/ETL_Price!AP50-1,"")</f>
        <v>-1.0694628053772304E-3</v>
      </c>
      <c r="AK49">
        <f ca="1">IF(ISNUMBER(ETL_Price!AQ49/ETL_Price!AQ50-1),ETL_Price!AQ49/ETL_Price!AQ50-1,"")</f>
        <v>-1.5036119969819017E-3</v>
      </c>
      <c r="AL49">
        <f ca="1">IF(ISNUMBER(ETL_Price!AR49/ETL_Price!AR50-1),ETL_Price!AR49/ETL_Price!AR50-1,"")</f>
        <v>-2.3389253110173147E-4</v>
      </c>
      <c r="AM49">
        <f ca="1">IF(ISNUMBER(ETL_Price!AS49/ETL_Price!AS50-1),ETL_Price!AS49/ETL_Price!AS50-1,"")</f>
        <v>2.1008237751763748E-2</v>
      </c>
      <c r="AN49">
        <f ca="1">IF(ISNUMBER(ETL_Price!AT49/ETL_Price!AT50-1),ETL_Price!AT49/ETL_Price!AT50-1,"")</f>
        <v>0</v>
      </c>
      <c r="AO49">
        <f ca="1">IF(ISNUMBER(ETL_Price!AU49/ETL_Price!AU50-1),ETL_Price!AU49/ETL_Price!AU50-1,"")</f>
        <v>1.224468796624989E-2</v>
      </c>
      <c r="AP49">
        <f ca="1">IF(ISNUMBER(ETL_Price!AV49/ETL_Price!AV50-1),ETL_Price!AV49/ETL_Price!AV50-1,"")</f>
        <v>1.2748222603579329E-2</v>
      </c>
      <c r="AQ49">
        <f ca="1">IF(ISNUMBER(ETL_Price!AW49/ETL_Price!AW50-1),ETL_Price!AW49/ETL_Price!AW50-1,"")</f>
        <v>7.8040320832430954E-3</v>
      </c>
      <c r="AR49">
        <f ca="1">IF(ISNUMBER(ETL_Price!AX49/ETL_Price!AX50-1),ETL_Price!AX49/ETL_Price!AX50-1,"")</f>
        <v>-9.6685082872928207E-3</v>
      </c>
      <c r="AS49">
        <f ca="1">IF(ISNUMBER(ETL_Price!AY49/ETL_Price!AY50-1),ETL_Price!AY49/ETL_Price!AY50-1,"")</f>
        <v>5.4830829052330277E-3</v>
      </c>
      <c r="AT49">
        <f ca="1">IF(ISNUMBER(ETL_Price!AZ49/ETL_Price!AZ50-1),ETL_Price!AZ49/ETL_Price!AZ50-1,"")</f>
        <v>0.53333333333333321</v>
      </c>
      <c r="AU49">
        <f ca="1">IF(ISNUMBER(ETL_Price!BA49/ETL_Price!BA50-1),ETL_Price!BA49/ETL_Price!BA50-1,"")</f>
        <v>4.1299083203596432E-3</v>
      </c>
      <c r="AV49">
        <f ca="1">IF(ISNUMBER(ETL_Price!BB49/ETL_Price!BB50-1),ETL_Price!BB49/ETL_Price!BB50-1,"")</f>
        <v>-2.9630950965235936E-3</v>
      </c>
      <c r="AW49">
        <f ca="1">IF(ISNUMBER(ETL_Price!BC49/ETL_Price!BC50-1),ETL_Price!BC49/ETL_Price!BC50-1,"")</f>
        <v>-1.8747266023710907E-4</v>
      </c>
      <c r="AX49">
        <f ca="1">IF(ISNUMBER(ETL_Price!BD49/ETL_Price!BD50-1),ETL_Price!BD49/ETL_Price!BD50-1,"")</f>
        <v>2.9235272105205823E-3</v>
      </c>
      <c r="AY49">
        <f ca="1">IF(ISNUMBER(ETL_Price!BE49/ETL_Price!BE50-1),ETL_Price!BE49/ETL_Price!BE50-1,"")</f>
        <v>8.698961561461882E-4</v>
      </c>
      <c r="AZ49">
        <f ca="1">IF(ISNUMBER(ETL_Price!BF49/ETL_Price!BF50-1),ETL_Price!BF49/ETL_Price!BF50-1,"")</f>
        <v>-9.3732426614002717E-3</v>
      </c>
      <c r="BA49">
        <f ca="1">IF(ISNUMBER(ETL_Price!BG49/ETL_Price!BG50-1),ETL_Price!BG49/ETL_Price!BG50-1,"")</f>
        <v>-1.103869159133386E-2</v>
      </c>
      <c r="BB49">
        <f ca="1">IF(ISNUMBER(ETL_Price!BH49/ETL_Price!BH50-1),ETL_Price!BH49/ETL_Price!BH50-1,"")</f>
        <v>-7.6367916609291209E-3</v>
      </c>
      <c r="BC49">
        <f ca="1">IF(ISNUMBER(ETL_Price!BI49/ETL_Price!BI50-1),ETL_Price!BI49/ETL_Price!BI50-1,"")</f>
        <v>2.1440823327615766E-2</v>
      </c>
      <c r="BD49">
        <f ca="1">IF(ISNUMBER(ETL_Price!BJ49/ETL_Price!BJ50-1),ETL_Price!BJ49/ETL_Price!BJ50-1,"")</f>
        <v>3.4104750304506659E-2</v>
      </c>
      <c r="BE49">
        <f ca="1">IF(ISNUMBER(ETL_Price!BK49/ETL_Price!BK50-1),ETL_Price!BK49/ETL_Price!BK50-1,"")</f>
        <v>2.7220630372492671E-2</v>
      </c>
      <c r="BF49">
        <f ca="1">IF(ISNUMBER(ETL_Price!BL49/ETL_Price!BL50-1),ETL_Price!BL49/ETL_Price!BL50-1,"")</f>
        <v>1.7525773195876448E-2</v>
      </c>
      <c r="BG49">
        <f ca="1">IF(ISNUMBER(ETL_Price!BM49/ETL_Price!BM50-1),ETL_Price!BM49/ETL_Price!BM50-1,"")</f>
        <v>1.5705631590756663E-3</v>
      </c>
      <c r="BH49">
        <f ca="1">IF(ISNUMBER(ETL_Price!BN49/ETL_Price!BN50-1),ETL_Price!BN49/ETL_Price!BN50-1,"")</f>
        <v>-1.3380650415963924E-3</v>
      </c>
      <c r="BI49">
        <f ca="1">IF(ISNUMBER(ETL_Price!BO49/ETL_Price!BO50-1),ETL_Price!BO49/ETL_Price!BO50-1,"")</f>
        <v>3.7658873372039547E-3</v>
      </c>
      <c r="BJ49">
        <f ca="1">IF(ISNUMBER(ETL_Price!BP49/ETL_Price!BP50-1),ETL_Price!BP49/ETL_Price!BP50-1,"")</f>
        <v>-6.6802342742622312E-4</v>
      </c>
      <c r="BK49">
        <f ca="1">IF(ISNUMBER(ETL_Price!BQ49/ETL_Price!BQ50-1),ETL_Price!BQ49/ETL_Price!BQ50-1,"")</f>
        <v>-7.2260861710771174E-4</v>
      </c>
      <c r="BL49">
        <f ca="1">IF(ISNUMBER(ETL_Price!BR49/ETL_Price!BR50-1),ETL_Price!BR49/ETL_Price!BR50-1,"")</f>
        <v>-6.0358890701468493E-3</v>
      </c>
      <c r="BM49">
        <f ca="1">IF(ISNUMBER(ETL_Price!BS49/ETL_Price!BS50-1),ETL_Price!BS49/ETL_Price!BS50-1,"")</f>
        <v>2.8277262180973484E-3</v>
      </c>
      <c r="BN49">
        <f ca="1">IF(ISNUMBER(ETL_Price!BT49/ETL_Price!BT50-1),ETL_Price!BT49/ETL_Price!BT50-1,"")</f>
        <v>7.6052512449071852E-3</v>
      </c>
      <c r="BO49">
        <f ca="1">IF(ISNUMBER(ETL_Price!BU49/ETL_Price!BU50-1),ETL_Price!BU49/ETL_Price!BU50-1,"")</f>
        <v>4.3166358546142813E-3</v>
      </c>
      <c r="BP49">
        <f ca="1">IF(ISNUMBER(ETL_Price!BV49/ETL_Price!BV50-1),ETL_Price!BV49/ETL_Price!BV50-1,"")</f>
        <v>1.4330730460130336E-3</v>
      </c>
      <c r="BQ49">
        <f ca="1">IF(ISNUMBER(ETL_Price!BW49/ETL_Price!BW50-1),ETL_Price!BW49/ETL_Price!BW50-1,"")</f>
        <v>-4.9621635032881528E-4</v>
      </c>
    </row>
    <row r="50" spans="1:69">
      <c r="A50" s="8">
        <f>MATCH($B50,ETL_Price!$B$5:$B$187,0)</f>
        <v>46</v>
      </c>
      <c r="B50" s="1">
        <f>IF(ISNUMBER(Equities!$C51),Equities!B51,"")</f>
        <v>43116</v>
      </c>
      <c r="C50" s="67">
        <f ca="1">IF(ISNUMBER(OFFSET(ETL_Price!$B$4,ETL_Rtn!$A50,ETL_Rtn!$C$1)/OFFSET(ETL_Price!$B$4,ETL_Rtn!$A51,ETL_Rtn!$C$1)-1),OFFSET(ETL_Price!$B$4,ETL_Rtn!$A50,ETL_Rtn!$C$1)/OFFSET(ETL_Price!$B$4,ETL_Rtn!$A51,ETL_Rtn!$C$1)-1,"")</f>
        <v>9.6251752980416327E-3</v>
      </c>
      <c r="E50">
        <f ca="1">IF(ISNUMBER(ETL_Price!K50/ETL_Price!K51-1),ETL_Price!K50/ETL_Price!K51-1,"")</f>
        <v>-3.5244630756861017E-3</v>
      </c>
      <c r="F50">
        <f ca="1">IF(ISNUMBER(ETL_Price!L50/ETL_Price!L51-1),ETL_Price!L50/ETL_Price!L51-1,"")</f>
        <v>2.8240688186809138E-3</v>
      </c>
      <c r="G50">
        <f ca="1">IF(ISNUMBER(ETL_Price!M50/ETL_Price!M51-1),ETL_Price!M50/ETL_Price!M51-1,"")</f>
        <v>9.9545618575902495E-4</v>
      </c>
      <c r="H50">
        <f ca="1">IF(ISNUMBER(ETL_Price!N50/ETL_Price!N51-1),ETL_Price!N50/ETL_Price!N51-1,"")</f>
        <v>9.9907737251885287E-3</v>
      </c>
      <c r="I50">
        <f ca="1">IF(ISNUMBER(ETL_Price!O50/ETL_Price!O51-1),ETL_Price!O50/ETL_Price!O51-1,"")</f>
        <v>1.8056809323373946E-2</v>
      </c>
      <c r="J50">
        <f ca="1">IF(ISNUMBER(ETL_Price!P50/ETL_Price!P51-1),ETL_Price!P50/ETL_Price!P51-1,"")</f>
        <v>2.5408927686477289E-2</v>
      </c>
      <c r="K50">
        <f ca="1">IF(ISNUMBER(ETL_Price!Q50/ETL_Price!Q51-1),ETL_Price!Q50/ETL_Price!Q51-1,"")</f>
        <v>-1.9242607523988209E-3</v>
      </c>
      <c r="L50">
        <f ca="1">IF(ISNUMBER(ETL_Price!R50/ETL_Price!R51-1),ETL_Price!R50/ETL_Price!R51-1,"")</f>
        <v>-2.5954292678035396E-3</v>
      </c>
      <c r="M50">
        <f ca="1">IF(ISNUMBER(ETL_Price!S50/ETL_Price!S51-1),ETL_Price!S50/ETL_Price!S51-1,"")</f>
        <v>-1.216174835069983E-2</v>
      </c>
      <c r="N50">
        <f ca="1">IF(ISNUMBER(ETL_Price!T50/ETL_Price!T51-1),ETL_Price!T50/ETL_Price!T51-1,"")</f>
        <v>-9.9875575881899215E-3</v>
      </c>
      <c r="O50">
        <f ca="1">IF(ISNUMBER(ETL_Price!U50/ETL_Price!U51-1),ETL_Price!U50/ETL_Price!U51-1,"")</f>
        <v>-3.3252611414320565E-3</v>
      </c>
      <c r="P50">
        <f ca="1">IF(ISNUMBER(ETL_Price!V50/ETL_Price!V51-1),ETL_Price!V50/ETL_Price!V51-1,"")</f>
        <v>-2.8407970013809569E-3</v>
      </c>
      <c r="Q50">
        <f ca="1">IF(ISNUMBER(ETL_Price!W50/ETL_Price!W51-1),ETL_Price!W50/ETL_Price!W51-1,"")</f>
        <v>1.6074855945367172E-3</v>
      </c>
      <c r="R50">
        <f ca="1">IF(ISNUMBER(ETL_Price!X50/ETL_Price!X51-1),ETL_Price!X50/ETL_Price!X51-1,"")</f>
        <v>1.2299760074589994E-3</v>
      </c>
      <c r="S50">
        <f ca="1">IF(ISNUMBER(ETL_Price!Y50/ETL_Price!Y51-1),ETL_Price!Y50/ETL_Price!Y51-1,"")</f>
        <v>-2.3592524572120244E-3</v>
      </c>
      <c r="T50">
        <f ca="1">IF(ISNUMBER(ETL_Price!Z50/ETL_Price!Z51-1),ETL_Price!Z50/ETL_Price!Z51-1,"")</f>
        <v>-2.7241352441884636E-3</v>
      </c>
      <c r="U50">
        <f ca="1">IF(ISNUMBER(ETL_Price!AA50/ETL_Price!AA51-1),ETL_Price!AA50/ETL_Price!AA51-1,"")</f>
        <v>1.1296243998872857E-3</v>
      </c>
      <c r="V50">
        <f ca="1">IF(ISNUMBER(ETL_Price!AB50/ETL_Price!AB51-1),ETL_Price!AB50/ETL_Price!AB51-1,"")</f>
        <v>5.5977608956414571E-4</v>
      </c>
      <c r="W50">
        <f ca="1">IF(ISNUMBER(ETL_Price!AC50/ETL_Price!AC51-1),ETL_Price!AC50/ETL_Price!AC51-1,"")</f>
        <v>-3.4457730177950285E-4</v>
      </c>
      <c r="X50">
        <f ca="1">IF(ISNUMBER(ETL_Price!AD50/ETL_Price!AD51-1),ETL_Price!AD50/ETL_Price!AD51-1,"")</f>
        <v>-7.8636769612361324E-4</v>
      </c>
      <c r="Y50">
        <f ca="1">IF(ISNUMBER(ETL_Price!AE50/ETL_Price!AE51-1),ETL_Price!AE50/ETL_Price!AE51-1,"")</f>
        <v>5.4919278329679244E-5</v>
      </c>
      <c r="Z50">
        <f ca="1">IF(ISNUMBER(ETL_Price!AF50/ETL_Price!AF51-1),ETL_Price!AF50/ETL_Price!AF51-1,"")</f>
        <v>5.6969702922637921E-4</v>
      </c>
      <c r="AA50">
        <f ca="1">IF(ISNUMBER(ETL_Price!AG50/ETL_Price!AG51-1),ETL_Price!AG50/ETL_Price!AG51-1,"")</f>
        <v>6.226707079217686E-4</v>
      </c>
      <c r="AB50">
        <f ca="1">IF(ISNUMBER(ETL_Price!AH50/ETL_Price!AH51-1),ETL_Price!AH50/ETL_Price!AH51-1,"")</f>
        <v>1.103989589966492E-3</v>
      </c>
      <c r="AC50">
        <f ca="1">IF(ISNUMBER(ETL_Price!AI50/ETL_Price!AI51-1),ETL_Price!AI50/ETL_Price!AI51-1,"")</f>
        <v>3.1985904877851468E-5</v>
      </c>
      <c r="AD50">
        <f ca="1">IF(ISNUMBER(ETL_Price!AJ50/ETL_Price!AJ51-1),ETL_Price!AJ50/ETL_Price!AJ51-1,"")</f>
        <v>5.3685144942328122E-4</v>
      </c>
      <c r="AE50">
        <f ca="1">IF(ISNUMBER(ETL_Price!AK50/ETL_Price!AK51-1),ETL_Price!AK50/ETL_Price!AK51-1,"")</f>
        <v>7.4624187279215271E-4</v>
      </c>
      <c r="AF50">
        <f ca="1">IF(ISNUMBER(ETL_Price!AL50/ETL_Price!AL51-1),ETL_Price!AL50/ETL_Price!AL51-1,"")</f>
        <v>8.6807147209100322E-4</v>
      </c>
      <c r="AG50">
        <f ca="1">IF(ISNUMBER(ETL_Price!AM50/ETL_Price!AM51-1),ETL_Price!AM50/ETL_Price!AM51-1,"")</f>
        <v>3.2202606333542327E-4</v>
      </c>
      <c r="AH50">
        <f ca="1">IF(ISNUMBER(ETL_Price!AN50/ETL_Price!AN51-1),ETL_Price!AN50/ETL_Price!AN51-1,"")</f>
        <v>6.5613513341089558E-4</v>
      </c>
      <c r="AI50">
        <f ca="1">IF(ISNUMBER(ETL_Price!AO50/ETL_Price!AO51-1),ETL_Price!AO50/ETL_Price!AO51-1,"")</f>
        <v>2.6557512013591911E-4</v>
      </c>
      <c r="AJ50">
        <f ca="1">IF(ISNUMBER(ETL_Price!AP50/ETL_Price!AP51-1),ETL_Price!AP50/ETL_Price!AP51-1,"")</f>
        <v>3.6208263550063791E-4</v>
      </c>
      <c r="AK50">
        <f ca="1">IF(ISNUMBER(ETL_Price!AQ50/ETL_Price!AQ51-1),ETL_Price!AQ50/ETL_Price!AQ51-1,"")</f>
        <v>1.6563474137325507E-3</v>
      </c>
      <c r="AL50">
        <f ca="1">IF(ISNUMBER(ETL_Price!AR50/ETL_Price!AR51-1),ETL_Price!AR50/ETL_Price!AR51-1,"")</f>
        <v>1.926938857434779E-3</v>
      </c>
      <c r="AM50">
        <f ca="1">IF(ISNUMBER(ETL_Price!AS50/ETL_Price!AS51-1),ETL_Price!AS50/ETL_Price!AS51-1,"")</f>
        <v>-3.5739533422353142E-3</v>
      </c>
      <c r="AN50">
        <f ca="1">IF(ISNUMBER(ETL_Price!AT50/ETL_Price!AT51-1),ETL_Price!AT50/ETL_Price!AT51-1,"")</f>
        <v>-4.2589437819420595E-2</v>
      </c>
      <c r="AO50">
        <f ca="1">IF(ISNUMBER(ETL_Price!AU50/ETL_Price!AU51-1),ETL_Price!AU50/ETL_Price!AU51-1,"")</f>
        <v>4.0291337362468038E-3</v>
      </c>
      <c r="AP50">
        <f ca="1">IF(ISNUMBER(ETL_Price!AV50/ETL_Price!AV51-1),ETL_Price!AV50/ETL_Price!AV51-1,"")</f>
        <v>7.7576835655697174E-3</v>
      </c>
      <c r="AQ50">
        <f ca="1">IF(ISNUMBER(ETL_Price!AW50/ETL_Price!AW51-1),ETL_Price!AW50/ETL_Price!AW51-1,"")</f>
        <v>7.6452599388376896E-3</v>
      </c>
      <c r="AR50">
        <f ca="1">IF(ISNUMBER(ETL_Price!AX50/ETL_Price!AX51-1),ETL_Price!AX50/ETL_Price!AX51-1,"")</f>
        <v>6.9108500345538282E-4</v>
      </c>
      <c r="AS50">
        <f ca="1">IF(ISNUMBER(ETL_Price!AY50/ETL_Price!AY51-1),ETL_Price!AY50/ETL_Price!AY51-1,"")</f>
        <v>3.3571512069670018E-3</v>
      </c>
      <c r="AT50">
        <f ca="1">IF(ISNUMBER(ETL_Price!AZ50/ETL_Price!AZ51-1),ETL_Price!AZ50/ETL_Price!AZ51-1,"")</f>
        <v>-2.8</v>
      </c>
      <c r="AU50">
        <f ca="1">IF(ISNUMBER(ETL_Price!BA50/ETL_Price!BA51-1),ETL_Price!BA50/ETL_Price!BA51-1,"")</f>
        <v>4.3696650067714948E-4</v>
      </c>
      <c r="AV50">
        <f ca="1">IF(ISNUMBER(ETL_Price!BB50/ETL_Price!BB51-1),ETL_Price!BB50/ETL_Price!BB51-1,"")</f>
        <v>-1.6337830460890657E-2</v>
      </c>
      <c r="AW50">
        <f ca="1">IF(ISNUMBER(ETL_Price!BC50/ETL_Price!BC51-1),ETL_Price!BC50/ETL_Price!BC51-1,"")</f>
        <v>1.9949859777343315E-2</v>
      </c>
      <c r="AX50">
        <f ca="1">IF(ISNUMBER(ETL_Price!BD50/ETL_Price!BD51-1),ETL_Price!BD50/ETL_Price!BD51-1,"")</f>
        <v>6.6731245291140606E-3</v>
      </c>
      <c r="AY50">
        <f ca="1">IF(ISNUMBER(ETL_Price!BE50/ETL_Price!BE51-1),ETL_Price!BE50/ETL_Price!BE51-1,"")</f>
        <v>5.4574112373473316E-3</v>
      </c>
      <c r="AZ50">
        <f ca="1">IF(ISNUMBER(ETL_Price!BF50/ETL_Price!BF51-1),ETL_Price!BF50/ETL_Price!BF51-1,"")</f>
        <v>2.5097106853588791E-4</v>
      </c>
      <c r="BA50">
        <f ca="1">IF(ISNUMBER(ETL_Price!BG50/ETL_Price!BG51-1),ETL_Price!BG50/ETL_Price!BG51-1,"")</f>
        <v>5.4512094018099866E-4</v>
      </c>
      <c r="BB50">
        <f ca="1">IF(ISNUMBER(ETL_Price!BH50/ETL_Price!BH51-1),ETL_Price!BH50/ETL_Price!BH51-1,"")</f>
        <v>5.9218532427940396E-4</v>
      </c>
      <c r="BC50">
        <f ca="1">IF(ISNUMBER(ETL_Price!BI50/ETL_Price!BI51-1),ETL_Price!BI50/ETL_Price!BI51-1,"")</f>
        <v>0.14763779527559051</v>
      </c>
      <c r="BD50">
        <f ca="1">IF(ISNUMBER(ETL_Price!BJ50/ETL_Price!BJ51-1),ETL_Price!BJ50/ETL_Price!BJ51-1,"")</f>
        <v>7.6721311475409948E-2</v>
      </c>
      <c r="BE50">
        <f ca="1">IF(ISNUMBER(ETL_Price!BK50/ETL_Price!BK51-1),ETL_Price!BK50/ETL_Price!BK51-1,"")</f>
        <v>-5.4200542005420016E-2</v>
      </c>
      <c r="BF50">
        <f ca="1">IF(ISNUMBER(ETL_Price!BL50/ETL_Price!BL51-1),ETL_Price!BL50/ETL_Price!BL51-1,"")</f>
        <v>2.0661157024792765E-3</v>
      </c>
      <c r="BG50">
        <f ca="1">IF(ISNUMBER(ETL_Price!BM50/ETL_Price!BM51-1),ETL_Price!BM50/ETL_Price!BM51-1,"")</f>
        <v>1.6480635253575127E-3</v>
      </c>
      <c r="BH50">
        <f ca="1">IF(ISNUMBER(ETL_Price!BN50/ETL_Price!BN51-1),ETL_Price!BN50/ETL_Price!BN51-1,"")</f>
        <v>2.8003033661980758E-3</v>
      </c>
      <c r="BI50">
        <f ca="1">IF(ISNUMBER(ETL_Price!BO50/ETL_Price!BO51-1),ETL_Price!BO50/ETL_Price!BO51-1,"")</f>
        <v>-8.8646967340590965E-3</v>
      </c>
      <c r="BJ50">
        <f ca="1">IF(ISNUMBER(ETL_Price!BP50/ETL_Price!BP51-1),ETL_Price!BP50/ETL_Price!BP51-1,"")</f>
        <v>9.9525697846192251E-4</v>
      </c>
      <c r="BK50">
        <f ca="1">IF(ISNUMBER(ETL_Price!BQ50/ETL_Price!BQ51-1),ETL_Price!BQ50/ETL_Price!BQ51-1,"")</f>
        <v>-1.2629679747406808E-3</v>
      </c>
      <c r="BL50">
        <f ca="1">IF(ISNUMBER(ETL_Price!BR50/ETL_Price!BR51-1),ETL_Price!BR50/ETL_Price!BR51-1,"")</f>
        <v>-3.2615786040435246E-4</v>
      </c>
      <c r="BM50">
        <f ca="1">IF(ISNUMBER(ETL_Price!BS50/ETL_Price!BS51-1),ETL_Price!BS50/ETL_Price!BS51-1,"")</f>
        <v>0</v>
      </c>
      <c r="BN50">
        <f ca="1">IF(ISNUMBER(ETL_Price!BT50/ETL_Price!BT51-1),ETL_Price!BT50/ETL_Price!BT51-1,"")</f>
        <v>-8.1418491043971919E-4</v>
      </c>
      <c r="BO50">
        <f ca="1">IF(ISNUMBER(ETL_Price!BU50/ETL_Price!BU51-1),ETL_Price!BU50/ETL_Price!BU51-1,"")</f>
        <v>3.4171799833135896E-3</v>
      </c>
      <c r="BP50">
        <f ca="1">IF(ISNUMBER(ETL_Price!BV50/ETL_Price!BV51-1),ETL_Price!BV50/ETL_Price!BV51-1,"")</f>
        <v>-2.0314798111537025E-3</v>
      </c>
      <c r="BQ50">
        <f ca="1">IF(ISNUMBER(ETL_Price!BW50/ETL_Price!BW51-1),ETL_Price!BW50/ETL_Price!BW51-1,"")</f>
        <v>2.6742956651535366E-3</v>
      </c>
    </row>
    <row r="51" spans="1:69">
      <c r="A51" s="8">
        <f>MATCH($B51,ETL_Price!$B$5:$B$187,0)</f>
        <v>47</v>
      </c>
      <c r="B51" s="1">
        <f>IF(ISNUMBER(Equities!$C52),Equities!B52,"")</f>
        <v>43115</v>
      </c>
      <c r="C51" s="67">
        <f ca="1">IF(ISNUMBER(OFFSET(ETL_Price!$B$4,ETL_Rtn!$A51,ETL_Rtn!$C$1)/OFFSET(ETL_Price!$B$4,ETL_Rtn!$A52,ETL_Rtn!$C$1)-1),OFFSET(ETL_Price!$B$4,ETL_Rtn!$A51,ETL_Rtn!$C$1)/OFFSET(ETL_Price!$B$4,ETL_Rtn!$A52,ETL_Rtn!$C$1)-1,"")</f>
        <v>-8.2397016262173439E-3</v>
      </c>
      <c r="E51">
        <f ca="1">IF(ISNUMBER(ETL_Price!K51/ETL_Price!K52-1),ETL_Price!K51/ETL_Price!K52-1,"")</f>
        <v>0</v>
      </c>
      <c r="F51">
        <f ca="1">IF(ISNUMBER(ETL_Price!L51/ETL_Price!L52-1),ETL_Price!L51/ETL_Price!L52-1,"")</f>
        <v>-2.2144654418831955E-4</v>
      </c>
      <c r="G51">
        <f ca="1">IF(ISNUMBER(ETL_Price!M51/ETL_Price!M52-1),ETL_Price!M51/ETL_Price!M52-1,"")</f>
        <v>5.0820979489125673E-3</v>
      </c>
      <c r="H51">
        <f ca="1">IF(ISNUMBER(ETL_Price!N51/ETL_Price!N52-1),ETL_Price!N51/ETL_Price!N52-1,"")</f>
        <v>2.5814012282161514E-3</v>
      </c>
      <c r="I51">
        <f ca="1">IF(ISNUMBER(ETL_Price!O51/ETL_Price!O52-1),ETL_Price!O51/ETL_Price!O52-1,"")</f>
        <v>-2.3452417410372295E-3</v>
      </c>
      <c r="J51">
        <f ca="1">IF(ISNUMBER(ETL_Price!P51/ETL_Price!P52-1),ETL_Price!P51/ETL_Price!P52-1,"")</f>
        <v>1.1949702179725463E-4</v>
      </c>
      <c r="K51">
        <f ca="1">IF(ISNUMBER(ETL_Price!Q51/ETL_Price!Q52-1),ETL_Price!Q51/ETL_Price!Q52-1,"")</f>
        <v>2.2348875437376847E-3</v>
      </c>
      <c r="L51">
        <f ca="1">IF(ISNUMBER(ETL_Price!R51/ETL_Price!R52-1),ETL_Price!R51/ETL_Price!R52-1,"")</f>
        <v>3.8714373098156507E-3</v>
      </c>
      <c r="M51">
        <f ca="1">IF(ISNUMBER(ETL_Price!S51/ETL_Price!S52-1),ETL_Price!S51/ETL_Price!S52-1,"")</f>
        <v>3.6780289277480449E-3</v>
      </c>
      <c r="N51">
        <f ca="1">IF(ISNUMBER(ETL_Price!T51/ETL_Price!T52-1),ETL_Price!T51/ETL_Price!T52-1,"")</f>
        <v>7.8630740552447786E-3</v>
      </c>
      <c r="O51">
        <f ca="1">IF(ISNUMBER(ETL_Price!U51/ETL_Price!U52-1),ETL_Price!U51/ETL_Price!U52-1,"")</f>
        <v>4.2832770699481326E-3</v>
      </c>
      <c r="P51">
        <f ca="1">IF(ISNUMBER(ETL_Price!V51/ETL_Price!V52-1),ETL_Price!V51/ETL_Price!V52-1,"")</f>
        <v>4.0009507209632922E-3</v>
      </c>
      <c r="Q51">
        <f ca="1">IF(ISNUMBER(ETL_Price!W51/ETL_Price!W52-1),ETL_Price!W51/ETL_Price!W52-1,"")</f>
        <v>5.1077939417716323E-3</v>
      </c>
      <c r="R51">
        <f ca="1">IF(ISNUMBER(ETL_Price!X51/ETL_Price!X52-1),ETL_Price!X51/ETL_Price!X52-1,"")</f>
        <v>2.1742463957230562E-3</v>
      </c>
      <c r="S51">
        <f ca="1">IF(ISNUMBER(ETL_Price!Y51/ETL_Price!Y52-1),ETL_Price!Y51/ETL_Price!Y52-1,"")</f>
        <v>5.0383891584446783E-3</v>
      </c>
      <c r="T51">
        <f ca="1">IF(ISNUMBER(ETL_Price!Z51/ETL_Price!Z52-1),ETL_Price!Z51/ETL_Price!Z52-1,"")</f>
        <v>1.6540878089503774E-3</v>
      </c>
      <c r="U51">
        <f ca="1">IF(ISNUMBER(ETL_Price!AA51/ETL_Price!AA52-1),ETL_Price!AA51/ETL_Price!AA52-1,"")</f>
        <v>5.965909090908994E-3</v>
      </c>
      <c r="V51">
        <f ca="1">IF(ISNUMBER(ETL_Price!AB51/ETL_Price!AB52-1),ETL_Price!AB51/ETL_Price!AB52-1,"")</f>
        <v>5.1442810063500044E-3</v>
      </c>
      <c r="W51">
        <f ca="1">IF(ISNUMBER(ETL_Price!AC51/ETL_Price!AC52-1),ETL_Price!AC51/ETL_Price!AC52-1,"")</f>
        <v>4.7932743481602369E-3</v>
      </c>
      <c r="X51">
        <f ca="1">IF(ISNUMBER(ETL_Price!AD51/ETL_Price!AD52-1),ETL_Price!AD51/ETL_Price!AD52-1,"")</f>
        <v>6.1296573901634677E-3</v>
      </c>
      <c r="Y51">
        <f ca="1">IF(ISNUMBER(ETL_Price!AE51/ETL_Price!AE52-1),ETL_Price!AE51/ETL_Price!AE52-1,"")</f>
        <v>3.6729213466137889E-3</v>
      </c>
      <c r="Z51">
        <f ca="1">IF(ISNUMBER(ETL_Price!AF51/ETL_Price!AF52-1),ETL_Price!AF51/ETL_Price!AF52-1,"")</f>
        <v>0</v>
      </c>
      <c r="AA51">
        <f ca="1">IF(ISNUMBER(ETL_Price!AG51/ETL_Price!AG52-1),ETL_Price!AG51/ETL_Price!AG52-1,"")</f>
        <v>0</v>
      </c>
      <c r="AB51">
        <f ca="1">IF(ISNUMBER(ETL_Price!AH51/ETL_Price!AH52-1),ETL_Price!AH51/ETL_Price!AH52-1,"")</f>
        <v>0</v>
      </c>
      <c r="AC51">
        <f ca="1">IF(ISNUMBER(ETL_Price!AI51/ETL_Price!AI52-1),ETL_Price!AI51/ETL_Price!AI52-1,"")</f>
        <v>-3.4373028630207969E-4</v>
      </c>
      <c r="AD51">
        <f ca="1">IF(ISNUMBER(ETL_Price!AJ51/ETL_Price!AJ52-1),ETL_Price!AJ51/ETL_Price!AJ52-1,"")</f>
        <v>1.9485527525959778E-3</v>
      </c>
      <c r="AE51">
        <f ca="1">IF(ISNUMBER(ETL_Price!AK51/ETL_Price!AK52-1),ETL_Price!AK51/ETL_Price!AK52-1,"")</f>
        <v>0</v>
      </c>
      <c r="AF51">
        <f ca="1">IF(ISNUMBER(ETL_Price!AL51/ETL_Price!AL52-1),ETL_Price!AL51/ETL_Price!AL52-1,"")</f>
        <v>0</v>
      </c>
      <c r="AG51">
        <f ca="1">IF(ISNUMBER(ETL_Price!AM51/ETL_Price!AM52-1),ETL_Price!AM51/ETL_Price!AM52-1,"")</f>
        <v>0</v>
      </c>
      <c r="AH51">
        <f ca="1">IF(ISNUMBER(ETL_Price!AN51/ETL_Price!AN52-1),ETL_Price!AN51/ETL_Price!AN52-1,"")</f>
        <v>0</v>
      </c>
      <c r="AI51">
        <f ca="1">IF(ISNUMBER(ETL_Price!AO51/ETL_Price!AO52-1),ETL_Price!AO51/ETL_Price!AO52-1,"")</f>
        <v>0</v>
      </c>
      <c r="AJ51">
        <f ca="1">IF(ISNUMBER(ETL_Price!AP51/ETL_Price!AP52-1),ETL_Price!AP51/ETL_Price!AP52-1,"")</f>
        <v>0</v>
      </c>
      <c r="AK51">
        <f ca="1">IF(ISNUMBER(ETL_Price!AQ51/ETL_Price!AQ52-1),ETL_Price!AQ51/ETL_Price!AQ52-1,"")</f>
        <v>0</v>
      </c>
      <c r="AL51">
        <f ca="1">IF(ISNUMBER(ETL_Price!AR51/ETL_Price!AR52-1),ETL_Price!AR51/ETL_Price!AR52-1,"")</f>
        <v>0</v>
      </c>
      <c r="AM51">
        <f ca="1">IF(ISNUMBER(ETL_Price!AS51/ETL_Price!AS52-1),ETL_Price!AS51/ETL_Price!AS52-1,"")</f>
        <v>0</v>
      </c>
      <c r="AN51">
        <f ca="1">IF(ISNUMBER(ETL_Price!AT51/ETL_Price!AT52-1),ETL_Price!AT51/ETL_Price!AT52-1,"")</f>
        <v>1.0327022375215211E-2</v>
      </c>
      <c r="AO51">
        <f ca="1">IF(ISNUMBER(ETL_Price!AU51/ETL_Price!AU52-1),ETL_Price!AU51/ETL_Price!AU52-1,"")</f>
        <v>0</v>
      </c>
      <c r="AP51">
        <f ca="1">IF(ISNUMBER(ETL_Price!AV51/ETL_Price!AV52-1),ETL_Price!AV51/ETL_Price!AV52-1,"")</f>
        <v>0</v>
      </c>
      <c r="AQ51">
        <f ca="1">IF(ISNUMBER(ETL_Price!AW51/ETL_Price!AW52-1),ETL_Price!AW51/ETL_Price!AW52-1,"")</f>
        <v>7.1277719112987636E-3</v>
      </c>
      <c r="AR51">
        <f ca="1">IF(ISNUMBER(ETL_Price!AX51/ETL_Price!AX52-1),ETL_Price!AX51/ETL_Price!AX52-1,"")</f>
        <v>1.3840830449827202E-3</v>
      </c>
      <c r="AS51">
        <f ca="1">IF(ISNUMBER(ETL_Price!AY51/ETL_Price!AY52-1),ETL_Price!AY51/ETL_Price!AY52-1,"")</f>
        <v>1.1521435486612663E-2</v>
      </c>
      <c r="AT51">
        <f ca="1">IF(ISNUMBER(ETL_Price!AZ51/ETL_Price!AZ52-1),ETL_Price!AZ51/ETL_Price!AZ52-1,"")</f>
        <v>-0.69135802469135799</v>
      </c>
      <c r="AU51">
        <f ca="1">IF(ISNUMBER(ETL_Price!BA51/ETL_Price!BA52-1),ETL_Price!BA51/ETL_Price!BA52-1,"")</f>
        <v>1.0837003249351662E-2</v>
      </c>
      <c r="AV51">
        <f ca="1">IF(ISNUMBER(ETL_Price!BB51/ETL_Price!BB52-1),ETL_Price!BB51/ETL_Price!BB52-1,"")</f>
        <v>2.4376212716581414E-4</v>
      </c>
      <c r="AW51">
        <f ca="1">IF(ISNUMBER(ETL_Price!BC51/ETL_Price!BC52-1),ETL_Price!BC51/ETL_Price!BC52-1,"")</f>
        <v>0</v>
      </c>
      <c r="AX51">
        <f ca="1">IF(ISNUMBER(ETL_Price!BD51/ETL_Price!BD52-1),ETL_Price!BD51/ETL_Price!BD52-1,"")</f>
        <v>0</v>
      </c>
      <c r="AY51">
        <f ca="1">IF(ISNUMBER(ETL_Price!BE51/ETL_Price!BE52-1),ETL_Price!BE51/ETL_Price!BE52-1,"")</f>
        <v>0</v>
      </c>
      <c r="AZ51">
        <f ca="1">IF(ISNUMBER(ETL_Price!BF51/ETL_Price!BF52-1),ETL_Price!BF51/ETL_Price!BF52-1,"")</f>
        <v>0</v>
      </c>
      <c r="BA51">
        <f ca="1">IF(ISNUMBER(ETL_Price!BG51/ETL_Price!BG52-1),ETL_Price!BG51/ETL_Price!BG52-1,"")</f>
        <v>0</v>
      </c>
      <c r="BB51">
        <f ca="1">IF(ISNUMBER(ETL_Price!BH51/ETL_Price!BH52-1),ETL_Price!BH51/ETL_Price!BH52-1,"")</f>
        <v>0</v>
      </c>
      <c r="BC51">
        <f ca="1">IF(ISNUMBER(ETL_Price!BI51/ETL_Price!BI52-1),ETL_Price!BI51/ETL_Price!BI52-1,"")</f>
        <v>0</v>
      </c>
      <c r="BD51">
        <f ca="1">IF(ISNUMBER(ETL_Price!BJ51/ETL_Price!BJ52-1),ETL_Price!BJ51/ETL_Price!BJ52-1,"")</f>
        <v>0</v>
      </c>
      <c r="BE51">
        <f ca="1">IF(ISNUMBER(ETL_Price!BK51/ETL_Price!BK52-1),ETL_Price!BK51/ETL_Price!BK52-1,"")</f>
        <v>3.7974683544303778E-2</v>
      </c>
      <c r="BF51">
        <f ca="1">IF(ISNUMBER(ETL_Price!BL51/ETL_Price!BL52-1),ETL_Price!BL51/ETL_Price!BL52-1,"")</f>
        <v>0.10628571428571432</v>
      </c>
      <c r="BG51">
        <f ca="1">IF(ISNUMBER(ETL_Price!BM51/ETL_Price!BM52-1),ETL_Price!BM51/ETL_Price!BM52-1,"")</f>
        <v>0</v>
      </c>
      <c r="BH51">
        <f ca="1">IF(ISNUMBER(ETL_Price!BN51/ETL_Price!BN52-1),ETL_Price!BN51/ETL_Price!BN52-1,"")</f>
        <v>0</v>
      </c>
      <c r="BI51">
        <f ca="1">IF(ISNUMBER(ETL_Price!BO51/ETL_Price!BO52-1),ETL_Price!BO51/ETL_Price!BO52-1,"")</f>
        <v>0</v>
      </c>
      <c r="BJ51">
        <f ca="1">IF(ISNUMBER(ETL_Price!BP51/ETL_Price!BP52-1),ETL_Price!BP51/ETL_Price!BP52-1,"")</f>
        <v>-4.7360356595625985E-3</v>
      </c>
      <c r="BK51">
        <f ca="1">IF(ISNUMBER(ETL_Price!BQ51/ETL_Price!BQ52-1),ETL_Price!BQ51/ETL_Price!BQ52-1,"")</f>
        <v>2.8044146915142676E-3</v>
      </c>
      <c r="BL51">
        <f ca="1">IF(ISNUMBER(ETL_Price!BR51/ETL_Price!BR52-1),ETL_Price!BR51/ETL_Price!BR52-1,"")</f>
        <v>5.081134240288554E-3</v>
      </c>
      <c r="BM51">
        <f ca="1">IF(ISNUMBER(ETL_Price!BS51/ETL_Price!BS52-1),ETL_Price!BS51/ETL_Price!BS52-1,"")</f>
        <v>4.6620046620047262E-3</v>
      </c>
      <c r="BN51">
        <f ca="1">IF(ISNUMBER(ETL_Price!BT51/ETL_Price!BT52-1),ETL_Price!BT51/ETL_Price!BT52-1,"")</f>
        <v>-4.6821537907436594E-3</v>
      </c>
      <c r="BO51">
        <f ca="1">IF(ISNUMBER(ETL_Price!BU51/ETL_Price!BU52-1),ETL_Price!BU51/ETL_Price!BU52-1,"")</f>
        <v>-5.4676065936122287E-3</v>
      </c>
      <c r="BP51">
        <f ca="1">IF(ISNUMBER(ETL_Price!BV51/ETL_Price!BV52-1),ETL_Price!BV51/ETL_Price!BV52-1,"")</f>
        <v>-4.8921305430669193E-3</v>
      </c>
      <c r="BQ51">
        <f ca="1">IF(ISNUMBER(ETL_Price!BW51/ETL_Price!BW52-1),ETL_Price!BW51/ETL_Price!BW52-1,"")</f>
        <v>3.2132272656371086E-3</v>
      </c>
    </row>
    <row r="52" spans="1:69">
      <c r="A52" s="8">
        <f>MATCH($B52,ETL_Price!$B$5:$B$187,0)</f>
        <v>48</v>
      </c>
      <c r="B52" s="1">
        <f>IF(ISNUMBER(Equities!$C53),Equities!B53,"")</f>
        <v>43112</v>
      </c>
      <c r="C52" s="67">
        <f ca="1">IF(ISNUMBER(OFFSET(ETL_Price!$B$4,ETL_Rtn!$A52,ETL_Rtn!$C$1)/OFFSET(ETL_Price!$B$4,ETL_Rtn!$A53,ETL_Rtn!$C$1)-1),OFFSET(ETL_Price!$B$4,ETL_Rtn!$A52,ETL_Rtn!$C$1)/OFFSET(ETL_Price!$B$4,ETL_Rtn!$A53,ETL_Rtn!$C$1)-1,"")</f>
        <v>1.3630956380149106E-2</v>
      </c>
      <c r="E52">
        <f ca="1">IF(ISNUMBER(ETL_Price!K52/ETL_Price!K53-1),ETL_Price!K52/ETL_Price!K53-1,"")</f>
        <v>6.749627831013516E-3</v>
      </c>
      <c r="F52">
        <f ca="1">IF(ISNUMBER(ETL_Price!L52/ETL_Price!L53-1),ETL_Price!L52/ETL_Price!L53-1,"")</f>
        <v>4.8313881688011318E-3</v>
      </c>
      <c r="G52">
        <f ca="1">IF(ISNUMBER(ETL_Price!M52/ETL_Price!M53-1),ETL_Price!M52/ETL_Price!M53-1,"")</f>
        <v>-2.0563106561255484E-4</v>
      </c>
      <c r="H52">
        <f ca="1">IF(ISNUMBER(ETL_Price!N52/ETL_Price!N53-1),ETL_Price!N52/ETL_Price!N53-1,"")</f>
        <v>-2.3875568684330606E-3</v>
      </c>
      <c r="I52">
        <f ca="1">IF(ISNUMBER(ETL_Price!O52/ETL_Price!O53-1),ETL_Price!O52/ETL_Price!O53-1,"")</f>
        <v>9.3877358220768592E-3</v>
      </c>
      <c r="J52">
        <f ca="1">IF(ISNUMBER(ETL_Price!P52/ETL_Price!P53-1),ETL_Price!P52/ETL_Price!P53-1,"")</f>
        <v>1.41035108722527E-2</v>
      </c>
      <c r="K52">
        <f ca="1">IF(ISNUMBER(ETL_Price!Q52/ETL_Price!Q53-1),ETL_Price!Q52/ETL_Price!Q53-1,"")</f>
        <v>7.2311670251830051E-3</v>
      </c>
      <c r="L52">
        <f ca="1">IF(ISNUMBER(ETL_Price!R52/ETL_Price!R53-1),ETL_Price!R52/ETL_Price!R53-1,"")</f>
        <v>6.5230606169239813E-3</v>
      </c>
      <c r="M52">
        <f ca="1">IF(ISNUMBER(ETL_Price!S52/ETL_Price!S53-1),ETL_Price!S52/ETL_Price!S53-1,"")</f>
        <v>9.3961035723433284E-3</v>
      </c>
      <c r="N52">
        <f ca="1">IF(ISNUMBER(ETL_Price!T52/ETL_Price!T53-1),ETL_Price!T52/ETL_Price!T53-1,"")</f>
        <v>7.3059984295515967E-3</v>
      </c>
      <c r="O52">
        <f ca="1">IF(ISNUMBER(ETL_Price!U52/ETL_Price!U53-1),ETL_Price!U52/ETL_Price!U53-1,"")</f>
        <v>7.5339209304026156E-3</v>
      </c>
      <c r="P52">
        <f ca="1">IF(ISNUMBER(ETL_Price!V52/ETL_Price!V53-1),ETL_Price!V52/ETL_Price!V53-1,"")</f>
        <v>1.0083226632522369E-2</v>
      </c>
      <c r="Q52">
        <f ca="1">IF(ISNUMBER(ETL_Price!W52/ETL_Price!W53-1),ETL_Price!W52/ETL_Price!W53-1,"")</f>
        <v>6.5598932181076819E-4</v>
      </c>
      <c r="R52">
        <f ca="1">IF(ISNUMBER(ETL_Price!X52/ETL_Price!X53-1),ETL_Price!X52/ETL_Price!X53-1,"")</f>
        <v>7.0652828218928931E-3</v>
      </c>
      <c r="S52">
        <f ca="1">IF(ISNUMBER(ETL_Price!Y52/ETL_Price!Y53-1),ETL_Price!Y52/ETL_Price!Y53-1,"")</f>
        <v>7.2817977766255204E-3</v>
      </c>
      <c r="T52">
        <f ca="1">IF(ISNUMBER(ETL_Price!Z52/ETL_Price!Z53-1),ETL_Price!Z52/ETL_Price!Z53-1,"")</f>
        <v>5.6581477891897158E-3</v>
      </c>
      <c r="U52">
        <f ca="1">IF(ISNUMBER(ETL_Price!AA52/ETL_Price!AA53-1),ETL_Price!AA52/ETL_Price!AA53-1,"")</f>
        <v>2.8490028490029129E-3</v>
      </c>
      <c r="V52">
        <f ca="1">IF(ISNUMBER(ETL_Price!AB52/ETL_Price!AB53-1),ETL_Price!AB52/ETL_Price!AB53-1,"")</f>
        <v>-1.2042389210019655E-3</v>
      </c>
      <c r="W52">
        <f ca="1">IF(ISNUMBER(ETL_Price!AC52/ETL_Price!AC53-1),ETL_Price!AC52/ETL_Price!AC53-1,"")</f>
        <v>3.2857325479791477E-3</v>
      </c>
      <c r="X52">
        <f ca="1">IF(ISNUMBER(ETL_Price!AD52/ETL_Price!AD53-1),ETL_Price!AD52/ETL_Price!AD53-1,"")</f>
        <v>4.1249309197490813E-3</v>
      </c>
      <c r="Y52">
        <f ca="1">IF(ISNUMBER(ETL_Price!AE52/ETL_Price!AE53-1),ETL_Price!AE52/ETL_Price!AE53-1,"")</f>
        <v>2.61887693029772E-3</v>
      </c>
      <c r="Z52">
        <f ca="1">IF(ISNUMBER(ETL_Price!AF52/ETL_Price!AF53-1),ETL_Price!AF52/ETL_Price!AF53-1,"")</f>
        <v>-2.6513347506518237E-4</v>
      </c>
      <c r="AA52">
        <f ca="1">IF(ISNUMBER(ETL_Price!AG52/ETL_Price!AG53-1),ETL_Price!AG52/ETL_Price!AG53-1,"")</f>
        <v>-5.1252482542141209E-4</v>
      </c>
      <c r="AB52">
        <f ca="1">IF(ISNUMBER(ETL_Price!AH52/ETL_Price!AH53-1),ETL_Price!AH52/ETL_Price!AH53-1,"")</f>
        <v>3.8070055824679372E-5</v>
      </c>
      <c r="AC52">
        <f ca="1">IF(ISNUMBER(ETL_Price!AI52/ETL_Price!AI53-1),ETL_Price!AI52/ETL_Price!AI53-1,"")</f>
        <v>5.5787354866243533E-4</v>
      </c>
      <c r="AD52">
        <f ca="1">IF(ISNUMBER(ETL_Price!AJ52/ETL_Price!AJ53-1),ETL_Price!AJ52/ETL_Price!AJ53-1,"")</f>
        <v>1.8420874866320602E-3</v>
      </c>
      <c r="AE52">
        <f ca="1">IF(ISNUMBER(ETL_Price!AK52/ETL_Price!AK53-1),ETL_Price!AK52/ETL_Price!AK53-1,"")</f>
        <v>-1.9619374808355072E-4</v>
      </c>
      <c r="AF52">
        <f ca="1">IF(ISNUMBER(ETL_Price!AL52/ETL_Price!AL53-1),ETL_Price!AL52/ETL_Price!AL53-1,"")</f>
        <v>-2.6239570948960456E-4</v>
      </c>
      <c r="AG52">
        <f ca="1">IF(ISNUMBER(ETL_Price!AM52/ETL_Price!AM53-1),ETL_Price!AM52/ETL_Price!AM53-1,"")</f>
        <v>3.6012813636077112E-5</v>
      </c>
      <c r="AH52">
        <f ca="1">IF(ISNUMBER(ETL_Price!AN52/ETL_Price!AN53-1),ETL_Price!AN52/ETL_Price!AN53-1,"")</f>
        <v>-3.5223566626507719E-4</v>
      </c>
      <c r="AI52">
        <f ca="1">IF(ISNUMBER(ETL_Price!AO52/ETL_Price!AO53-1),ETL_Price!AO52/ETL_Price!AO53-1,"")</f>
        <v>-3.2104606937355396E-4</v>
      </c>
      <c r="AJ52">
        <f ca="1">IF(ISNUMBER(ETL_Price!AP52/ETL_Price!AP53-1),ETL_Price!AP52/ETL_Price!AP53-1,"")</f>
        <v>-4.6335733843283489E-4</v>
      </c>
      <c r="AK52">
        <f ca="1">IF(ISNUMBER(ETL_Price!AQ52/ETL_Price!AQ53-1),ETL_Price!AQ52/ETL_Price!AQ53-1,"")</f>
        <v>-3.6474741355740914E-4</v>
      </c>
      <c r="AL52">
        <f ca="1">IF(ISNUMBER(ETL_Price!AR52/ETL_Price!AR53-1),ETL_Price!AR52/ETL_Price!AR53-1,"")</f>
        <v>4.1806928385756947E-4</v>
      </c>
      <c r="AM52">
        <f ca="1">IF(ISNUMBER(ETL_Price!AS52/ETL_Price!AS53-1),ETL_Price!AS52/ETL_Price!AS53-1,"")</f>
        <v>3.7450230614577418E-3</v>
      </c>
      <c r="AN52">
        <f ca="1">IF(ISNUMBER(ETL_Price!AT52/ETL_Price!AT53-1),ETL_Price!AT52/ETL_Price!AT53-1,"")</f>
        <v>0</v>
      </c>
      <c r="AO52">
        <f ca="1">IF(ISNUMBER(ETL_Price!AU52/ETL_Price!AU53-1),ETL_Price!AU52/ETL_Price!AU53-1,"")</f>
        <v>1.3241913535015026E-2</v>
      </c>
      <c r="AP52">
        <f ca="1">IF(ISNUMBER(ETL_Price!AV52/ETL_Price!AV53-1),ETL_Price!AV52/ETL_Price!AV53-1,"")</f>
        <v>3.421091774505447E-3</v>
      </c>
      <c r="AQ52">
        <f ca="1">IF(ISNUMBER(ETL_Price!AW52/ETL_Price!AW53-1),ETL_Price!AW52/ETL_Price!AW53-1,"")</f>
        <v>-1.9711020056070727E-2</v>
      </c>
      <c r="AR52">
        <f ca="1">IF(ISNUMBER(ETL_Price!AX52/ETL_Price!AX53-1),ETL_Price!AX52/ETL_Price!AX53-1,"")</f>
        <v>-6.9156293222671916E-4</v>
      </c>
      <c r="AS52">
        <f ca="1">IF(ISNUMBER(ETL_Price!AY52/ETL_Price!AY53-1),ETL_Price!AY52/ETL_Price!AY53-1,"")</f>
        <v>-3.8512644511237593E-2</v>
      </c>
      <c r="AT52">
        <f ca="1">IF(ISNUMBER(ETL_Price!AZ52/ETL_Price!AZ53-1),ETL_Price!AZ52/ETL_Price!AZ53-1,"")</f>
        <v>-0.13829787234042545</v>
      </c>
      <c r="AU52">
        <f ca="1">IF(ISNUMBER(ETL_Price!BA52/ETL_Price!BA53-1),ETL_Price!BA52/ETL_Price!BA53-1,"")</f>
        <v>-5.0690522395202553E-3</v>
      </c>
      <c r="AV52">
        <f ca="1">IF(ISNUMBER(ETL_Price!BB52/ETL_Price!BB53-1),ETL_Price!BB52/ETL_Price!BB53-1,"")</f>
        <v>-1.1422347316471293E-2</v>
      </c>
      <c r="AW52">
        <f ca="1">IF(ISNUMBER(ETL_Price!BC52/ETL_Price!BC53-1),ETL_Price!BC52/ETL_Price!BC53-1,"")</f>
        <v>5.039289374786371E-3</v>
      </c>
      <c r="AX52">
        <f ca="1">IF(ISNUMBER(ETL_Price!BD52/ETL_Price!BD53-1),ETL_Price!BD52/ETL_Price!BD53-1,"")</f>
        <v>4.7073692463142081E-3</v>
      </c>
      <c r="AY52">
        <f ca="1">IF(ISNUMBER(ETL_Price!BE52/ETL_Price!BE53-1),ETL_Price!BE52/ETL_Price!BE53-1,"")</f>
        <v>-7.4962925453032625E-3</v>
      </c>
      <c r="AZ52">
        <f ca="1">IF(ISNUMBER(ETL_Price!BF52/ETL_Price!BF53-1),ETL_Price!BF52/ETL_Price!BF53-1,"")</f>
        <v>-3.7880619184896824E-3</v>
      </c>
      <c r="BA52">
        <f ca="1">IF(ISNUMBER(ETL_Price!BG52/ETL_Price!BG53-1),ETL_Price!BG52/ETL_Price!BG53-1,"")</f>
        <v>-4.6053980361252522E-3</v>
      </c>
      <c r="BB52">
        <f ca="1">IF(ISNUMBER(ETL_Price!BH52/ETL_Price!BH53-1),ETL_Price!BH52/ETL_Price!BH53-1,"")</f>
        <v>-2.7295577862277431E-3</v>
      </c>
      <c r="BC52">
        <f ca="1">IF(ISNUMBER(ETL_Price!BI52/ETL_Price!BI53-1),ETL_Price!BI52/ETL_Price!BI53-1,"")</f>
        <v>2.8340080971659853E-2</v>
      </c>
      <c r="BD52">
        <f ca="1">IF(ISNUMBER(ETL_Price!BJ52/ETL_Price!BJ53-1),ETL_Price!BJ52/ETL_Price!BJ53-1,"")</f>
        <v>-1.2305699481865218E-2</v>
      </c>
      <c r="BE52">
        <f ca="1">IF(ISNUMBER(ETL_Price!BK52/ETL_Price!BK53-1),ETL_Price!BK52/ETL_Price!BK53-1,"")</f>
        <v>4.5588235294117707E-2</v>
      </c>
      <c r="BF52">
        <f ca="1">IF(ISNUMBER(ETL_Price!BL52/ETL_Price!BL53-1),ETL_Price!BL52/ETL_Price!BL53-1,"")</f>
        <v>7.4278698588090997E-2</v>
      </c>
      <c r="BG52">
        <f ca="1">IF(ISNUMBER(ETL_Price!BM52/ETL_Price!BM53-1),ETL_Price!BM52/ETL_Price!BM53-1,"")</f>
        <v>9.3761814744801608E-3</v>
      </c>
      <c r="BH52">
        <f ca="1">IF(ISNUMBER(ETL_Price!BN52/ETL_Price!BN53-1),ETL_Price!BN52/ETL_Price!BN53-1,"")</f>
        <v>1.0314747141341396E-2</v>
      </c>
      <c r="BI52">
        <f ca="1">IF(ISNUMBER(ETL_Price!BO52/ETL_Price!BO53-1),ETL_Price!BO52/ETL_Price!BO53-1,"")</f>
        <v>7.8369905956112706E-3</v>
      </c>
      <c r="BJ52">
        <f ca="1">IF(ISNUMBER(ETL_Price!BP52/ETL_Price!BP53-1),ETL_Price!BP52/ETL_Price!BP53-1,"")</f>
        <v>-4.5603709923429658E-3</v>
      </c>
      <c r="BK52">
        <f ca="1">IF(ISNUMBER(ETL_Price!BQ52/ETL_Price!BQ53-1),ETL_Price!BQ52/ETL_Price!BQ53-1,"")</f>
        <v>2.448535413076991E-3</v>
      </c>
      <c r="BL52">
        <f ca="1">IF(ISNUMBER(ETL_Price!BR52/ETL_Price!BR53-1),ETL_Price!BR52/ETL_Price!BR53-1,"")</f>
        <v>1.4128989361702038E-2</v>
      </c>
      <c r="BM52">
        <f ca="1">IF(ISNUMBER(ETL_Price!BS52/ETL_Price!BS53-1),ETL_Price!BS52/ETL_Price!BS53-1,"")</f>
        <v>1.4034569360318994E-2</v>
      </c>
      <c r="BN52">
        <f ca="1">IF(ISNUMBER(ETL_Price!BT52/ETL_Price!BT53-1),ETL_Price!BT52/ETL_Price!BT53-1,"")</f>
        <v>-1.7975912277548023E-3</v>
      </c>
      <c r="BO52">
        <f ca="1">IF(ISNUMBER(ETL_Price!BU52/ETL_Price!BU53-1),ETL_Price!BU52/ETL_Price!BU53-1,"")</f>
        <v>3.794175294088431E-3</v>
      </c>
      <c r="BP52">
        <f ca="1">IF(ISNUMBER(ETL_Price!BV52/ETL_Price!BV53-1),ETL_Price!BV52/ETL_Price!BV53-1,"")</f>
        <v>-1.9771936762082998E-3</v>
      </c>
      <c r="BQ52">
        <f ca="1">IF(ISNUMBER(ETL_Price!BW52/ETL_Price!BW53-1),ETL_Price!BW52/ETL_Price!BW53-1,"")</f>
        <v>-2.8308343184222373E-3</v>
      </c>
    </row>
    <row r="53" spans="1:69">
      <c r="A53" s="8">
        <f>MATCH($B53,ETL_Price!$B$5:$B$187,0)</f>
        <v>49</v>
      </c>
      <c r="B53" s="1">
        <f>IF(ISNUMBER(Equities!$C54),Equities!B54,"")</f>
        <v>43111</v>
      </c>
      <c r="C53" s="67">
        <f ca="1">IF(ISNUMBER(OFFSET(ETL_Price!$B$4,ETL_Rtn!$A53,ETL_Rtn!$C$1)/OFFSET(ETL_Price!$B$4,ETL_Rtn!$A54,ETL_Rtn!$C$1)-1),OFFSET(ETL_Price!$B$4,ETL_Rtn!$A53,ETL_Rtn!$C$1)/OFFSET(ETL_Price!$B$4,ETL_Rtn!$A54,ETL_Rtn!$C$1)-1,"")</f>
        <v>6.2765595640423832E-4</v>
      </c>
      <c r="E53">
        <f ca="1">IF(ISNUMBER(ETL_Price!K53/ETL_Price!K54-1),ETL_Price!K53/ETL_Price!K54-1,"")</f>
        <v>7.0336180014045624E-3</v>
      </c>
      <c r="F53">
        <f ca="1">IF(ISNUMBER(ETL_Price!L53/ETL_Price!L54-1),ETL_Price!L53/ETL_Price!L54-1,"")</f>
        <v>-4.0417415778583043E-3</v>
      </c>
      <c r="G53">
        <f ca="1">IF(ISNUMBER(ETL_Price!M53/ETL_Price!M54-1),ETL_Price!M53/ETL_Price!M54-1,"")</f>
        <v>1.4895927229174877E-2</v>
      </c>
      <c r="H53">
        <f ca="1">IF(ISNUMBER(ETL_Price!N53/ETL_Price!N54-1),ETL_Price!N53/ETL_Price!N54-1,"")</f>
        <v>-3.2692679563817162E-3</v>
      </c>
      <c r="I53">
        <f ca="1">IF(ISNUMBER(ETL_Price!O53/ETL_Price!O54-1),ETL_Price!O53/ETL_Price!O54-1,"")</f>
        <v>1.5019122267947438E-3</v>
      </c>
      <c r="J53">
        <f ca="1">IF(ISNUMBER(ETL_Price!P53/ETL_Price!P54-1),ETL_Price!P53/ETL_Price!P54-1,"")</f>
        <v>5.1671512396689323E-4</v>
      </c>
      <c r="K53">
        <f ca="1">IF(ISNUMBER(ETL_Price!Q53/ETL_Price!Q54-1),ETL_Price!Q53/ETL_Price!Q54-1,"")</f>
        <v>5.5276381909548089E-3</v>
      </c>
      <c r="L53">
        <f ca="1">IF(ISNUMBER(ETL_Price!R53/ETL_Price!R54-1),ETL_Price!R53/ETL_Price!R54-1,"")</f>
        <v>3.9708465531878012E-3</v>
      </c>
      <c r="M53">
        <f ca="1">IF(ISNUMBER(ETL_Price!S53/ETL_Price!S54-1),ETL_Price!S53/ETL_Price!S54-1,"")</f>
        <v>1.4056978101899542E-2</v>
      </c>
      <c r="N53">
        <f ca="1">IF(ISNUMBER(ETL_Price!T53/ETL_Price!T54-1),ETL_Price!T53/ETL_Price!T54-1,"")</f>
        <v>7.7756752107347449E-3</v>
      </c>
      <c r="O53">
        <f ca="1">IF(ISNUMBER(ETL_Price!U53/ETL_Price!U54-1),ETL_Price!U53/ETL_Price!U54-1,"")</f>
        <v>6.6637213754510149E-3</v>
      </c>
      <c r="P53">
        <f ca="1">IF(ISNUMBER(ETL_Price!V53/ETL_Price!V54-1),ETL_Price!V53/ETL_Price!V54-1,"")</f>
        <v>8.6366938413107164E-3</v>
      </c>
      <c r="Q53">
        <f ca="1">IF(ISNUMBER(ETL_Price!W53/ETL_Price!W54-1),ETL_Price!W53/ETL_Price!W54-1,"")</f>
        <v>-1.0811699743411562E-3</v>
      </c>
      <c r="R53">
        <f ca="1">IF(ISNUMBER(ETL_Price!X53/ETL_Price!X54-1),ETL_Price!X53/ETL_Price!X54-1,"")</f>
        <v>1.6866302380671438E-3</v>
      </c>
      <c r="S53">
        <f ca="1">IF(ISNUMBER(ETL_Price!Y53/ETL_Price!Y54-1),ETL_Price!Y53/ETL_Price!Y54-1,"")</f>
        <v>4.1962985909711481E-3</v>
      </c>
      <c r="T53">
        <f ca="1">IF(ISNUMBER(ETL_Price!Z53/ETL_Price!Z54-1),ETL_Price!Z53/ETL_Price!Z54-1,"")</f>
        <v>3.8184237640725982E-3</v>
      </c>
      <c r="U53">
        <f ca="1">IF(ISNUMBER(ETL_Price!AA53/ETL_Price!AA54-1),ETL_Price!AA53/ETL_Price!AA54-1,"")</f>
        <v>-3.1241124680487786E-3</v>
      </c>
      <c r="V53">
        <f ca="1">IF(ISNUMBER(ETL_Price!AB53/ETL_Price!AB54-1),ETL_Price!AB53/ETL_Price!AB54-1,"")</f>
        <v>-1.2027904738993733E-3</v>
      </c>
      <c r="W53">
        <f ca="1">IF(ISNUMBER(ETL_Price!AC53/ETL_Price!AC54-1),ETL_Price!AC53/ETL_Price!AC54-1,"")</f>
        <v>1.3793882175427985E-3</v>
      </c>
      <c r="X53">
        <f ca="1">IF(ISNUMBER(ETL_Price!AD53/ETL_Price!AD54-1),ETL_Price!AD53/ETL_Price!AD54-1,"")</f>
        <v>1.3814538222283179E-3</v>
      </c>
      <c r="Y53">
        <f ca="1">IF(ISNUMBER(ETL_Price!AE53/ETL_Price!AE54-1),ETL_Price!AE53/ETL_Price!AE54-1,"")</f>
        <v>1.6091722820075205E-3</v>
      </c>
      <c r="Z53">
        <f ca="1">IF(ISNUMBER(ETL_Price!AF53/ETL_Price!AF54-1),ETL_Price!AF53/ETL_Price!AF54-1,"")</f>
        <v>1.3471191807155058E-3</v>
      </c>
      <c r="AA53">
        <f ca="1">IF(ISNUMBER(ETL_Price!AG53/ETL_Price!AG54-1),ETL_Price!AG53/ETL_Price!AG54-1,"")</f>
        <v>1.2324919704751469E-3</v>
      </c>
      <c r="AB53">
        <f ca="1">IF(ISNUMBER(ETL_Price!AH53/ETL_Price!AH54-1),ETL_Price!AH53/ETL_Price!AH54-1,"")</f>
        <v>2.1469051962736962E-3</v>
      </c>
      <c r="AC53">
        <f ca="1">IF(ISNUMBER(ETL_Price!AI53/ETL_Price!AI54-1),ETL_Price!AI53/ETL_Price!AI54-1,"")</f>
        <v>1.1817940982363773E-3</v>
      </c>
      <c r="AD53">
        <f ca="1">IF(ISNUMBER(ETL_Price!AJ53/ETL_Price!AJ54-1),ETL_Price!AJ53/ETL_Price!AJ54-1,"")</f>
        <v>1.3567250537511732E-3</v>
      </c>
      <c r="AE53">
        <f ca="1">IF(ISNUMBER(ETL_Price!AK53/ETL_Price!AK54-1),ETL_Price!AK53/ETL_Price!AK54-1,"")</f>
        <v>1.5177920512874365E-3</v>
      </c>
      <c r="AF53">
        <f ca="1">IF(ISNUMBER(ETL_Price!AL53/ETL_Price!AL54-1),ETL_Price!AL53/ETL_Price!AL54-1,"")</f>
        <v>1.7318729148401157E-3</v>
      </c>
      <c r="AG53">
        <f ca="1">IF(ISNUMBER(ETL_Price!AM53/ETL_Price!AM54-1),ETL_Price!AM53/ETL_Price!AM54-1,"")</f>
        <v>7.6897965859923367E-4</v>
      </c>
      <c r="AH53">
        <f ca="1">IF(ISNUMBER(ETL_Price!AN53/ETL_Price!AN54-1),ETL_Price!AN53/ETL_Price!AN54-1,"")</f>
        <v>1.2874627846626296E-3</v>
      </c>
      <c r="AI53">
        <f ca="1">IF(ISNUMBER(ETL_Price!AO53/ETL_Price!AO54-1),ETL_Price!AO53/ETL_Price!AO54-1,"")</f>
        <v>1.1369979120585683E-3</v>
      </c>
      <c r="AJ53">
        <f ca="1">IF(ISNUMBER(ETL_Price!AP53/ETL_Price!AP54-1),ETL_Price!AP53/ETL_Price!AP54-1,"")</f>
        <v>1.4657520208434249E-3</v>
      </c>
      <c r="AK53">
        <f ca="1">IF(ISNUMBER(ETL_Price!AQ53/ETL_Price!AQ54-1),ETL_Price!AQ53/ETL_Price!AQ54-1,"")</f>
        <v>2.9774904832939875E-3</v>
      </c>
      <c r="AL53">
        <f ca="1">IF(ISNUMBER(ETL_Price!AR53/ETL_Price!AR54-1),ETL_Price!AR53/ETL_Price!AR54-1,"")</f>
        <v>2.1911563538792311E-3</v>
      </c>
      <c r="AM53">
        <f ca="1">IF(ISNUMBER(ETL_Price!AS53/ETL_Price!AS54-1),ETL_Price!AS53/ETL_Price!AS54-1,"")</f>
        <v>-7.8613892365457794E-3</v>
      </c>
      <c r="AN53">
        <f ca="1">IF(ISNUMBER(ETL_Price!AT53/ETL_Price!AT54-1),ETL_Price!AT53/ETL_Price!AT54-1,"")</f>
        <v>6.9981583793738311E-2</v>
      </c>
      <c r="AO53">
        <f ca="1">IF(ISNUMBER(ETL_Price!AU53/ETL_Price!AU54-1),ETL_Price!AU53/ETL_Price!AU54-1,"")</f>
        <v>-1.4443412772103592E-2</v>
      </c>
      <c r="AP53">
        <f ca="1">IF(ISNUMBER(ETL_Price!AV53/ETL_Price!AV54-1),ETL_Price!AV53/ETL_Price!AV54-1,"")</f>
        <v>-1.2243498702189104E-2</v>
      </c>
      <c r="AQ53">
        <f ca="1">IF(ISNUMBER(ETL_Price!AW53/ETL_Price!AW54-1),ETL_Price!AW53/ETL_Price!AW54-1,"")</f>
        <v>-7.4914383561641706E-3</v>
      </c>
      <c r="AR53">
        <f ca="1">IF(ISNUMBER(ETL_Price!AX53/ETL_Price!AX54-1),ETL_Price!AX53/ETL_Price!AX54-1,"")</f>
        <v>6.2630480167014113E-3</v>
      </c>
      <c r="AS53">
        <f ca="1">IF(ISNUMBER(ETL_Price!AY53/ETL_Price!AY54-1),ETL_Price!AY53/ETL_Price!AY54-1,"")</f>
        <v>4.0720568823418457E-2</v>
      </c>
      <c r="AT53">
        <f ca="1">IF(ISNUMBER(ETL_Price!AZ53/ETL_Price!AZ54-1),ETL_Price!AZ53/ETL_Price!AZ54-1,"")</f>
        <v>-0.48066298342541436</v>
      </c>
      <c r="AU53">
        <f ca="1">IF(ISNUMBER(ETL_Price!BA53/ETL_Price!BA54-1),ETL_Price!BA53/ETL_Price!BA54-1,"")</f>
        <v>-2.7899630752943327E-3</v>
      </c>
      <c r="AV53">
        <f ca="1">IF(ISNUMBER(ETL_Price!BB53/ETL_Price!BB54-1),ETL_Price!BB53/ETL_Price!BB54-1,"")</f>
        <v>-1.376530534641407E-2</v>
      </c>
      <c r="AW53">
        <f ca="1">IF(ISNUMBER(ETL_Price!BC53/ETL_Price!BC54-1),ETL_Price!BC53/ETL_Price!BC54-1,"")</f>
        <v>1.1757915214742898E-3</v>
      </c>
      <c r="AX53">
        <f ca="1">IF(ISNUMBER(ETL_Price!BD53/ETL_Price!BD54-1),ETL_Price!BD53/ETL_Price!BD54-1,"")</f>
        <v>-1.6194022407659991E-2</v>
      </c>
      <c r="AY53">
        <f ca="1">IF(ISNUMBER(ETL_Price!BE53/ETL_Price!BE54-1),ETL_Price!BE53/ETL_Price!BE54-1,"")</f>
        <v>-2.289293950291138E-2</v>
      </c>
      <c r="AZ53">
        <f ca="1">IF(ISNUMBER(ETL_Price!BF53/ETL_Price!BF54-1),ETL_Price!BF53/ETL_Price!BF54-1,"")</f>
        <v>7.9369904502717414E-3</v>
      </c>
      <c r="BA53">
        <f ca="1">IF(ISNUMBER(ETL_Price!BG53/ETL_Price!BG54-1),ETL_Price!BG53/ETL_Price!BG54-1,"")</f>
        <v>1.007508462862039E-2</v>
      </c>
      <c r="BB53">
        <f ca="1">IF(ISNUMBER(ETL_Price!BH53/ETL_Price!BH54-1),ETL_Price!BH53/ETL_Price!BH54-1,"")</f>
        <v>6.2484803185416382E-3</v>
      </c>
      <c r="BC53">
        <f ca="1">IF(ISNUMBER(ETL_Price!BI53/ETL_Price!BI54-1),ETL_Price!BI53/ETL_Price!BI54-1,"")</f>
        <v>6.109979633401208E-3</v>
      </c>
      <c r="BD53">
        <f ca="1">IF(ISNUMBER(ETL_Price!BJ53/ETL_Price!BJ54-1),ETL_Price!BJ53/ETL_Price!BJ54-1,"")</f>
        <v>-6.5940713853599564E-2</v>
      </c>
      <c r="BE53">
        <f ca="1">IF(ISNUMBER(ETL_Price!BK53/ETL_Price!BK54-1),ETL_Price!BK53/ETL_Price!BK54-1,"")</f>
        <v>-8.7463556851312685E-3</v>
      </c>
      <c r="BF53">
        <f ca="1">IF(ISNUMBER(ETL_Price!BL53/ETL_Price!BL54-1),ETL_Price!BL53/ETL_Price!BL54-1,"")</f>
        <v>-5.838150289017352E-2</v>
      </c>
      <c r="BG53">
        <f ca="1">IF(ISNUMBER(ETL_Price!BM53/ETL_Price!BM54-1),ETL_Price!BM53/ETL_Price!BM54-1,"")</f>
        <v>2.4255286894565575E-3</v>
      </c>
      <c r="BH53">
        <f ca="1">IF(ISNUMBER(ETL_Price!BN53/ETL_Price!BN54-1),ETL_Price!BN53/ETL_Price!BN54-1,"")</f>
        <v>-4.0504842970354726E-3</v>
      </c>
      <c r="BI53">
        <f ca="1">IF(ISNUMBER(ETL_Price!BO53/ETL_Price!BO54-1),ETL_Price!BO53/ETL_Price!BO54-1,"")</f>
        <v>3.6180588327827667E-3</v>
      </c>
      <c r="BJ53">
        <f ca="1">IF(ISNUMBER(ETL_Price!BP53/ETL_Price!BP54-1),ETL_Price!BP53/ETL_Price!BP54-1,"")</f>
        <v>-4.9517093361949316E-3</v>
      </c>
      <c r="BK53">
        <f ca="1">IF(ISNUMBER(ETL_Price!BQ53/ETL_Price!BQ54-1),ETL_Price!BQ53/ETL_Price!BQ54-1,"")</f>
        <v>3.4580034580034003E-3</v>
      </c>
      <c r="BL53">
        <f ca="1">IF(ISNUMBER(ETL_Price!BR53/ETL_Price!BR54-1),ETL_Price!BR53/ETL_Price!BR54-1,"")</f>
        <v>7.030465349849413E-3</v>
      </c>
      <c r="BM53">
        <f ca="1">IF(ISNUMBER(ETL_Price!BS53/ETL_Price!BS54-1),ETL_Price!BS53/ETL_Price!BS54-1,"")</f>
        <v>2.2951062412084333E-3</v>
      </c>
      <c r="BN53">
        <f ca="1">IF(ISNUMBER(ETL_Price!BT53/ETL_Price!BT54-1),ETL_Price!BT53/ETL_Price!BT54-1,"")</f>
        <v>-1.6152189519023086E-3</v>
      </c>
      <c r="BO53">
        <f ca="1">IF(ISNUMBER(ETL_Price!BU53/ETL_Price!BU54-1),ETL_Price!BU53/ETL_Price!BU54-1,"")</f>
        <v>-1.04065097681596E-2</v>
      </c>
      <c r="BP53">
        <f ca="1">IF(ISNUMBER(ETL_Price!BV53/ETL_Price!BV54-1),ETL_Price!BV53/ETL_Price!BV54-1,"")</f>
        <v>-3.5863910131153087E-3</v>
      </c>
      <c r="BQ53">
        <f ca="1">IF(ISNUMBER(ETL_Price!BW53/ETL_Price!BW54-1),ETL_Price!BW53/ETL_Price!BW54-1,"")</f>
        <v>-6.4288805093650758E-3</v>
      </c>
    </row>
    <row r="54" spans="1:69">
      <c r="A54" s="8">
        <f>MATCH($B54,ETL_Price!$B$5:$B$187,0)</f>
        <v>50</v>
      </c>
      <c r="B54" s="1">
        <f>IF(ISNUMBER(Equities!$C55),Equities!B55,"")</f>
        <v>43110</v>
      </c>
      <c r="C54" s="67">
        <f ca="1">IF(ISNUMBER(OFFSET(ETL_Price!$B$4,ETL_Rtn!$A54,ETL_Rtn!$C$1)/OFFSET(ETL_Price!$B$4,ETL_Rtn!$A55,ETL_Rtn!$C$1)-1),OFFSET(ETL_Price!$B$4,ETL_Rtn!$A54,ETL_Rtn!$C$1)/OFFSET(ETL_Price!$B$4,ETL_Rtn!$A55,ETL_Rtn!$C$1)-1,"")</f>
        <v>2.7179824163872102E-3</v>
      </c>
      <c r="E54">
        <f ca="1">IF(ISNUMBER(ETL_Price!K54/ETL_Price!K55-1),ETL_Price!K54/ETL_Price!K55-1,"")</f>
        <v>-1.1122055472160275E-3</v>
      </c>
      <c r="F54">
        <f ca="1">IF(ISNUMBER(ETL_Price!L54/ETL_Price!L55-1),ETL_Price!L54/ETL_Price!L55-1,"")</f>
        <v>-3.5993563114325999E-3</v>
      </c>
      <c r="G54">
        <f ca="1">IF(ISNUMBER(ETL_Price!M54/ETL_Price!M55-1),ETL_Price!M54/ETL_Price!M55-1,"")</f>
        <v>-8.4065462950304592E-3</v>
      </c>
      <c r="H54">
        <f ca="1">IF(ISNUMBER(ETL_Price!N54/ETL_Price!N55-1),ETL_Price!N54/ETL_Price!N55-1,"")</f>
        <v>-2.5907767676213167E-3</v>
      </c>
      <c r="I54">
        <f ca="1">IF(ISNUMBER(ETL_Price!O54/ETL_Price!O55-1),ETL_Price!O54/ETL_Price!O55-1,"")</f>
        <v>2.009260462520146E-3</v>
      </c>
      <c r="J54">
        <f ca="1">IF(ISNUMBER(ETL_Price!P54/ETL_Price!P55-1),ETL_Price!P54/ETL_Price!P55-1,"")</f>
        <v>2.7326105120237809E-3</v>
      </c>
      <c r="K54">
        <f ca="1">IF(ISNUMBER(ETL_Price!Q54/ETL_Price!Q55-1),ETL_Price!Q54/ETL_Price!Q55-1,"")</f>
        <v>-2.9704959854615076E-4</v>
      </c>
      <c r="L54">
        <f ca="1">IF(ISNUMBER(ETL_Price!R54/ETL_Price!R55-1),ETL_Price!R54/ETL_Price!R55-1,"")</f>
        <v>-1.5507206749735269E-3</v>
      </c>
      <c r="M54">
        <f ca="1">IF(ISNUMBER(ETL_Price!S54/ETL_Price!S55-1),ETL_Price!S54/ETL_Price!S55-1,"")</f>
        <v>4.9244620381916349E-4</v>
      </c>
      <c r="N54">
        <f ca="1">IF(ISNUMBER(ETL_Price!T54/ETL_Price!T55-1),ETL_Price!T54/ETL_Price!T55-1,"")</f>
        <v>-1.9915530680220117E-3</v>
      </c>
      <c r="O54">
        <f ca="1">IF(ISNUMBER(ETL_Price!U54/ETL_Price!U55-1),ETL_Price!U54/ETL_Price!U55-1,"")</f>
        <v>9.2125142793975101E-4</v>
      </c>
      <c r="P54">
        <f ca="1">IF(ISNUMBER(ETL_Price!V54/ETL_Price!V55-1),ETL_Price!V54/ETL_Price!V55-1,"")</f>
        <v>1.2931382849752371E-3</v>
      </c>
      <c r="Q54">
        <f ca="1">IF(ISNUMBER(ETL_Price!W54/ETL_Price!W55-1),ETL_Price!W54/ETL_Price!W55-1,"")</f>
        <v>-5.3509197601103731E-3</v>
      </c>
      <c r="R54">
        <f ca="1">IF(ISNUMBER(ETL_Price!X54/ETL_Price!X55-1),ETL_Price!X54/ETL_Price!X55-1,"")</f>
        <v>-2.2724992304540281E-3</v>
      </c>
      <c r="S54">
        <f ca="1">IF(ISNUMBER(ETL_Price!Y54/ETL_Price!Y55-1),ETL_Price!Y54/ETL_Price!Y55-1,"")</f>
        <v>1.0698252275606945E-2</v>
      </c>
      <c r="T54">
        <f ca="1">IF(ISNUMBER(ETL_Price!Z54/ETL_Price!Z55-1),ETL_Price!Z54/ETL_Price!Z55-1,"")</f>
        <v>-2.2844307359298766E-3</v>
      </c>
      <c r="U54">
        <f ca="1">IF(ISNUMBER(ETL_Price!AA54/ETL_Price!AA55-1),ETL_Price!AA54/ETL_Price!AA55-1,"")</f>
        <v>-7.7497534169367333E-3</v>
      </c>
      <c r="V54">
        <f ca="1">IF(ISNUMBER(ETL_Price!AB54/ETL_Price!AB55-1),ETL_Price!AB54/ETL_Price!AB55-1,"")</f>
        <v>-8.9008980370340884E-3</v>
      </c>
      <c r="W54">
        <f ca="1">IF(ISNUMBER(ETL_Price!AC54/ETL_Price!AC55-1),ETL_Price!AC54/ETL_Price!AC55-1,"")</f>
        <v>2.2071253109956501E-3</v>
      </c>
      <c r="X54">
        <f ca="1">IF(ISNUMBER(ETL_Price!AD54/ETL_Price!AD55-1),ETL_Price!AD54/ETL_Price!AD55-1,"")</f>
        <v>3.0721352602705032E-3</v>
      </c>
      <c r="Y54">
        <f ca="1">IF(ISNUMBER(ETL_Price!AE54/ETL_Price!AE55-1),ETL_Price!AE54/ETL_Price!AE55-1,"")</f>
        <v>1.1673092526527373E-3</v>
      </c>
      <c r="Z54">
        <f ca="1">IF(ISNUMBER(ETL_Price!AF54/ETL_Price!AF55-1),ETL_Price!AF54/ETL_Price!AF55-1,"")</f>
        <v>6.8835645063769491E-5</v>
      </c>
      <c r="AA54">
        <f ca="1">IF(ISNUMBER(ETL_Price!AG54/ETL_Price!AG55-1),ETL_Price!AG54/ETL_Price!AG55-1,"")</f>
        <v>-2.5193301330195261E-4</v>
      </c>
      <c r="AB54">
        <f ca="1">IF(ISNUMBER(ETL_Price!AH54/ETL_Price!AH55-1),ETL_Price!AH54/ETL_Price!AH55-1,"")</f>
        <v>6.7331186139485411E-4</v>
      </c>
      <c r="AC54">
        <f ca="1">IF(ISNUMBER(ETL_Price!AI54/ETL_Price!AI55-1),ETL_Price!AI54/ETL_Price!AI55-1,"")</f>
        <v>-3.1808938830653055E-3</v>
      </c>
      <c r="AD54">
        <f ca="1">IF(ISNUMBER(ETL_Price!AJ54/ETL_Price!AJ55-1),ETL_Price!AJ54/ETL_Price!AJ55-1,"")</f>
        <v>-1.0842184380148723E-3</v>
      </c>
      <c r="AE54">
        <f ca="1">IF(ISNUMBER(ETL_Price!AK54/ETL_Price!AK55-1),ETL_Price!AK54/ETL_Price!AK55-1,"")</f>
        <v>-2.4173820571773419E-3</v>
      </c>
      <c r="AF54">
        <f ca="1">IF(ISNUMBER(ETL_Price!AL54/ETL_Price!AL55-1),ETL_Price!AL54/ETL_Price!AL55-1,"")</f>
        <v>-2.9252660438444655E-3</v>
      </c>
      <c r="AG54">
        <f ca="1">IF(ISNUMBER(ETL_Price!AM54/ETL_Price!AM55-1),ETL_Price!AM54/ETL_Price!AM55-1,"")</f>
        <v>-6.3827171396546589E-4</v>
      </c>
      <c r="AH54">
        <f ca="1">IF(ISNUMBER(ETL_Price!AN54/ETL_Price!AN55-1),ETL_Price!AN54/ETL_Price!AN55-1,"")</f>
        <v>-2.7036612835116269E-3</v>
      </c>
      <c r="AI54">
        <f ca="1">IF(ISNUMBER(ETL_Price!AO54/ETL_Price!AO55-1),ETL_Price!AO54/ETL_Price!AO55-1,"")</f>
        <v>-1.1563319498648639E-3</v>
      </c>
      <c r="AJ54">
        <f ca="1">IF(ISNUMBER(ETL_Price!AP54/ETL_Price!AP55-1),ETL_Price!AP54/ETL_Price!AP55-1,"")</f>
        <v>-2.017982982178701E-3</v>
      </c>
      <c r="AK54">
        <f ca="1">IF(ISNUMBER(ETL_Price!AQ54/ETL_Price!AQ55-1),ETL_Price!AQ54/ETL_Price!AQ55-1,"")</f>
        <v>-5.0525136152738126E-3</v>
      </c>
      <c r="AL54">
        <f ca="1">IF(ISNUMBER(ETL_Price!AR54/ETL_Price!AR55-1),ETL_Price!AR54/ETL_Price!AR55-1,"")</f>
        <v>-5.829505131018986E-3</v>
      </c>
      <c r="AM54">
        <f ca="1">IF(ISNUMBER(ETL_Price!AS54/ETL_Price!AS55-1),ETL_Price!AS54/ETL_Price!AS55-1,"")</f>
        <v>1.4884449667058597E-3</v>
      </c>
      <c r="AN54">
        <f ca="1">IF(ISNUMBER(ETL_Price!AT54/ETL_Price!AT55-1),ETL_Price!AT54/ETL_Price!AT55-1,"")</f>
        <v>0.16523605150214604</v>
      </c>
      <c r="AO54">
        <f ca="1">IF(ISNUMBER(ETL_Price!AU54/ETL_Price!AU55-1),ETL_Price!AU54/ETL_Price!AU55-1,"")</f>
        <v>-4.7743724010471666E-3</v>
      </c>
      <c r="AP54">
        <f ca="1">IF(ISNUMBER(ETL_Price!AV54/ETL_Price!AV55-1),ETL_Price!AV54/ETL_Price!AV55-1,"")</f>
        <v>2.9393033850966255E-4</v>
      </c>
      <c r="AQ54">
        <f ca="1">IF(ISNUMBER(ETL_Price!AW54/ETL_Price!AW55-1),ETL_Price!AW54/ETL_Price!AW55-1,"")</f>
        <v>-6.464783940115737E-3</v>
      </c>
      <c r="AR54">
        <f ca="1">IF(ISNUMBER(ETL_Price!AX54/ETL_Price!AX55-1),ETL_Price!AX54/ETL_Price!AX55-1,"")</f>
        <v>5.598320503848786E-3</v>
      </c>
      <c r="AS54">
        <f ca="1">IF(ISNUMBER(ETL_Price!AY54/ETL_Price!AY55-1),ETL_Price!AY54/ETL_Price!AY55-1,"")</f>
        <v>-0.23222817431591147</v>
      </c>
      <c r="AT54">
        <f ca="1">IF(ISNUMBER(ETL_Price!AZ54/ETL_Price!AZ55-1),ETL_Price!AZ54/ETL_Price!AZ55-1,"")</f>
        <v>0.60176991150442505</v>
      </c>
      <c r="AU54">
        <f ca="1">IF(ISNUMBER(ETL_Price!BA54/ETL_Price!BA55-1),ETL_Price!BA54/ETL_Price!BA55-1,"")</f>
        <v>1.730309999161328E-2</v>
      </c>
      <c r="AV54">
        <f ca="1">IF(ISNUMBER(ETL_Price!BB54/ETL_Price!BB55-1),ETL_Price!BB54/ETL_Price!BB55-1,"")</f>
        <v>1.6072946449269709E-2</v>
      </c>
      <c r="AW54">
        <f ca="1">IF(ISNUMBER(ETL_Price!BC54/ETL_Price!BC55-1),ETL_Price!BC54/ETL_Price!BC55-1,"")</f>
        <v>6.9964694738655631E-3</v>
      </c>
      <c r="AX54">
        <f ca="1">IF(ISNUMBER(ETL_Price!BD54/ETL_Price!BD55-1),ETL_Price!BD54/ETL_Price!BD55-1,"")</f>
        <v>9.9046467902230706E-3</v>
      </c>
      <c r="AY54">
        <f ca="1">IF(ISNUMBER(ETL_Price!BE54/ETL_Price!BE55-1),ETL_Price!BE54/ETL_Price!BE55-1,"")</f>
        <v>1.3313397557569218E-2</v>
      </c>
      <c r="AZ54">
        <f ca="1">IF(ISNUMBER(ETL_Price!BF54/ETL_Price!BF55-1),ETL_Price!BF54/ETL_Price!BF55-1,"")</f>
        <v>-1.360802070272249E-2</v>
      </c>
      <c r="BA54">
        <f ca="1">IF(ISNUMBER(ETL_Price!BG54/ETL_Price!BG55-1),ETL_Price!BG54/ETL_Price!BG55-1,"")</f>
        <v>-1.7841492505520917E-2</v>
      </c>
      <c r="BB54">
        <f ca="1">IF(ISNUMBER(ETL_Price!BH54/ETL_Price!BH55-1),ETL_Price!BH54/ETL_Price!BH55-1,"")</f>
        <v>-1.0160523427721335E-2</v>
      </c>
      <c r="BC54">
        <f ca="1">IF(ISNUMBER(ETL_Price!BI54/ETL_Price!BI55-1),ETL_Price!BI54/ETL_Price!BI55-1,"")</f>
        <v>-2.5793650793650813E-2</v>
      </c>
      <c r="BD54">
        <f ca="1">IF(ISNUMBER(ETL_Price!BJ54/ETL_Price!BJ55-1),ETL_Price!BJ54/ETL_Price!BJ55-1,"")</f>
        <v>-3.6166365280289048E-3</v>
      </c>
      <c r="BE54">
        <f ca="1">IF(ISNUMBER(ETL_Price!BK54/ETL_Price!BK55-1),ETL_Price!BK54/ETL_Price!BK55-1,"")</f>
        <v>3.9393939393939537E-2</v>
      </c>
      <c r="BF54">
        <f ca="1">IF(ISNUMBER(ETL_Price!BL54/ETL_Price!BL55-1),ETL_Price!BL54/ETL_Price!BL55-1,"")</f>
        <v>-2.9725182277061002E-2</v>
      </c>
      <c r="BG54">
        <f ca="1">IF(ISNUMBER(ETL_Price!BM54/ETL_Price!BM55-1),ETL_Price!BM54/ETL_Price!BM55-1,"")</f>
        <v>4.2627692776127102E-3</v>
      </c>
      <c r="BH54">
        <f ca="1">IF(ISNUMBER(ETL_Price!BN54/ETL_Price!BN55-1),ETL_Price!BN54/ETL_Price!BN55-1,"")</f>
        <v>1.4697236919458678E-3</v>
      </c>
      <c r="BI54">
        <f ca="1">IF(ISNUMBER(ETL_Price!BO54/ETL_Price!BO55-1),ETL_Price!BO54/ETL_Price!BO55-1,"")</f>
        <v>9.68869123252869E-3</v>
      </c>
      <c r="BJ54">
        <f ca="1">IF(ISNUMBER(ETL_Price!BP54/ETL_Price!BP55-1),ETL_Price!BP54/ETL_Price!BP55-1,"")</f>
        <v>-1.8362662586075551E-3</v>
      </c>
      <c r="BK54">
        <f ca="1">IF(ISNUMBER(ETL_Price!BQ54/ETL_Price!BQ55-1),ETL_Price!BQ54/ETL_Price!BQ55-1,"")</f>
        <v>8.1967213114753079E-4</v>
      </c>
      <c r="BL54">
        <f ca="1">IF(ISNUMBER(ETL_Price!BR54/ETL_Price!BR55-1),ETL_Price!BR54/ETL_Price!BR55-1,"")</f>
        <v>9.2150456563633298E-4</v>
      </c>
      <c r="BM54">
        <f ca="1">IF(ISNUMBER(ETL_Price!BS54/ETL_Price!BS55-1),ETL_Price!BS54/ETL_Price!BS55-1,"")</f>
        <v>-2.4372230428361119E-3</v>
      </c>
      <c r="BN54">
        <f ca="1">IF(ISNUMBER(ETL_Price!BT54/ETL_Price!BT55-1),ETL_Price!BT54/ETL_Price!BT55-1,"")</f>
        <v>-1.0741233910341874E-2</v>
      </c>
      <c r="BO54">
        <f ca="1">IF(ISNUMBER(ETL_Price!BU54/ETL_Price!BU55-1),ETL_Price!BU54/ETL_Price!BU55-1,"")</f>
        <v>2.5786171244734923E-4</v>
      </c>
      <c r="BP54">
        <f ca="1">IF(ISNUMBER(ETL_Price!BV54/ETL_Price!BV55-1),ETL_Price!BV54/ETL_Price!BV55-1,"")</f>
        <v>7.3714651394503061E-3</v>
      </c>
      <c r="BQ54">
        <f ca="1">IF(ISNUMBER(ETL_Price!BW54/ETL_Price!BW55-1),ETL_Price!BW54/ETL_Price!BW55-1,"")</f>
        <v>-4.3391290967841334E-3</v>
      </c>
    </row>
    <row r="55" spans="1:69">
      <c r="A55" s="8">
        <f>MATCH($B55,ETL_Price!$B$5:$B$187,0)</f>
        <v>51</v>
      </c>
      <c r="B55" s="1">
        <f>IF(ISNUMBER(Equities!$C56),Equities!B56,"")</f>
        <v>43109</v>
      </c>
      <c r="C55" s="67">
        <f ca="1">IF(ISNUMBER(OFFSET(ETL_Price!$B$4,ETL_Rtn!$A55,ETL_Rtn!$C$1)/OFFSET(ETL_Price!$B$4,ETL_Rtn!$A56,ETL_Rtn!$C$1)-1),OFFSET(ETL_Price!$B$4,ETL_Rtn!$A55,ETL_Rtn!$C$1)/OFFSET(ETL_Price!$B$4,ETL_Rtn!$A56,ETL_Rtn!$C$1)-1,"")</f>
        <v>-2.9730975338653209E-3</v>
      </c>
      <c r="E55">
        <f ca="1">IF(ISNUMBER(ETL_Price!K55/ETL_Price!K56-1),ETL_Price!K55/ETL_Price!K56-1,"")</f>
        <v>1.3029031448006378E-3</v>
      </c>
      <c r="F55">
        <f ca="1">IF(ISNUMBER(ETL_Price!L55/ETL_Price!L56-1),ETL_Price!L55/ETL_Price!L56-1,"")</f>
        <v>1.7752215570518981E-3</v>
      </c>
      <c r="G55">
        <f ca="1">IF(ISNUMBER(ETL_Price!M55/ETL_Price!M56-1),ETL_Price!M55/ETL_Price!M56-1,"")</f>
        <v>-6.487774464959295E-3</v>
      </c>
      <c r="H55">
        <f ca="1">IF(ISNUMBER(ETL_Price!N55/ETL_Price!N56-1),ETL_Price!N55/ETL_Price!N56-1,"")</f>
        <v>5.7121098330856768E-3</v>
      </c>
      <c r="I55">
        <f ca="1">IF(ISNUMBER(ETL_Price!O55/ETL_Price!O56-1),ETL_Price!O55/ETL_Price!O56-1,"")</f>
        <v>3.6207670472658826E-3</v>
      </c>
      <c r="J55">
        <f ca="1">IF(ISNUMBER(ETL_Price!P55/ETL_Price!P56-1),ETL_Price!P55/ETL_Price!P56-1,"")</f>
        <v>1.6746777124017065E-3</v>
      </c>
      <c r="K55">
        <f ca="1">IF(ISNUMBER(ETL_Price!Q55/ETL_Price!Q56-1),ETL_Price!Q55/ETL_Price!Q56-1,"")</f>
        <v>3.0892192819864661E-3</v>
      </c>
      <c r="L55">
        <f ca="1">IF(ISNUMBER(ETL_Price!R55/ETL_Price!R56-1),ETL_Price!R55/ETL_Price!R56-1,"")</f>
        <v>2.1333646487775582E-3</v>
      </c>
      <c r="M55">
        <f ca="1">IF(ISNUMBER(ETL_Price!S55/ETL_Price!S56-1),ETL_Price!S55/ETL_Price!S56-1,"")</f>
        <v>-2.2298318631714942E-3</v>
      </c>
      <c r="N55">
        <f ca="1">IF(ISNUMBER(ETL_Price!T55/ETL_Price!T56-1),ETL_Price!T55/ETL_Price!T56-1,"")</f>
        <v>2.0989608423371831E-3</v>
      </c>
      <c r="O55">
        <f ca="1">IF(ISNUMBER(ETL_Price!U55/ETL_Price!U56-1),ETL_Price!U55/ETL_Price!U56-1,"")</f>
        <v>5.148529520705214E-3</v>
      </c>
      <c r="P55">
        <f ca="1">IF(ISNUMBER(ETL_Price!V55/ETL_Price!V56-1),ETL_Price!V55/ETL_Price!V56-1,"")</f>
        <v>2.9180513901272409E-3</v>
      </c>
      <c r="Q55">
        <f ca="1">IF(ISNUMBER(ETL_Price!W55/ETL_Price!W56-1),ETL_Price!W55/ETL_Price!W56-1,"")</f>
        <v>-4.8963897928722133E-4</v>
      </c>
      <c r="R55">
        <f ca="1">IF(ISNUMBER(ETL_Price!X55/ETL_Price!X56-1),ETL_Price!X55/ETL_Price!X56-1,"")</f>
        <v>7.4296801716715599E-3</v>
      </c>
      <c r="S55">
        <f ca="1">IF(ISNUMBER(ETL_Price!Y55/ETL_Price!Y56-1),ETL_Price!Y55/ETL_Price!Y56-1,"")</f>
        <v>4.5506994693680358E-3</v>
      </c>
      <c r="T55">
        <f ca="1">IF(ISNUMBER(ETL_Price!Z55/ETL_Price!Z56-1),ETL_Price!Z55/ETL_Price!Z56-1,"")</f>
        <v>-1.4211863892237275E-3</v>
      </c>
      <c r="U55">
        <f ca="1">IF(ISNUMBER(ETL_Price!AA55/ETL_Price!AA56-1),ETL_Price!AA55/ETL_Price!AA56-1,"")</f>
        <v>-7.2737445796614564E-3</v>
      </c>
      <c r="V55">
        <f ca="1">IF(ISNUMBER(ETL_Price!AB55/ETL_Price!AB56-1),ETL_Price!AB55/ETL_Price!AB56-1,"")</f>
        <v>-8.7442886403025222E-3</v>
      </c>
      <c r="W55">
        <f ca="1">IF(ISNUMBER(ETL_Price!AC55/ETL_Price!AC56-1),ETL_Price!AC55/ETL_Price!AC56-1,"")</f>
        <v>-3.0080268463864579E-3</v>
      </c>
      <c r="X55">
        <f ca="1">IF(ISNUMBER(ETL_Price!AD55/ETL_Price!AD56-1),ETL_Price!AD55/ETL_Price!AD56-1,"")</f>
        <v>-2.6582481938336455E-3</v>
      </c>
      <c r="Y55">
        <f ca="1">IF(ISNUMBER(ETL_Price!AE55/ETL_Price!AE56-1),ETL_Price!AE55/ETL_Price!AE56-1,"")</f>
        <v>-3.5780617101898171E-3</v>
      </c>
      <c r="Z55">
        <f ca="1">IF(ISNUMBER(ETL_Price!AF55/ETL_Price!AF56-1),ETL_Price!AF55/ETL_Price!AF56-1,"")</f>
        <v>-3.00984818404193E-3</v>
      </c>
      <c r="AA55">
        <f ca="1">IF(ISNUMBER(ETL_Price!AG55/ETL_Price!AG56-1),ETL_Price!AG55/ETL_Price!AG56-1,"")</f>
        <v>-3.2371325124075367E-3</v>
      </c>
      <c r="AB55">
        <f ca="1">IF(ISNUMBER(ETL_Price!AH55/ETL_Price!AH56-1),ETL_Price!AH55/ETL_Price!AH56-1,"")</f>
        <v>-3.2311407241352175E-3</v>
      </c>
      <c r="AC55">
        <f ca="1">IF(ISNUMBER(ETL_Price!AI55/ETL_Price!AI56-1),ETL_Price!AI55/ETL_Price!AI56-1,"")</f>
        <v>-2.0657659696917685E-3</v>
      </c>
      <c r="AD55">
        <f ca="1">IF(ISNUMBER(ETL_Price!AJ55/ETL_Price!AJ56-1),ETL_Price!AJ55/ETL_Price!AJ56-1,"")</f>
        <v>-9.6697252953070745E-4</v>
      </c>
      <c r="AE55">
        <f ca="1">IF(ISNUMBER(ETL_Price!AK55/ETL_Price!AK56-1),ETL_Price!AK55/ETL_Price!AK56-1,"")</f>
        <v>-3.1697137343555948E-4</v>
      </c>
      <c r="AF55">
        <f ca="1">IF(ISNUMBER(ETL_Price!AL55/ETL_Price!AL56-1),ETL_Price!AL55/ETL_Price!AL56-1,"")</f>
        <v>-4.695378189706334E-4</v>
      </c>
      <c r="AG55">
        <f ca="1">IF(ISNUMBER(ETL_Price!AM55/ETL_Price!AM56-1),ETL_Price!AM55/ETL_Price!AM56-1,"")</f>
        <v>2.1649820219882265E-4</v>
      </c>
      <c r="AH55">
        <f ca="1">IF(ISNUMBER(ETL_Price!AN55/ETL_Price!AN56-1),ETL_Price!AN55/ETL_Price!AN56-1,"")</f>
        <v>-2.0864638454032303E-4</v>
      </c>
      <c r="AI55">
        <f ca="1">IF(ISNUMBER(ETL_Price!AO55/ETL_Price!AO56-1),ETL_Price!AO55/ETL_Price!AO56-1,"")</f>
        <v>1.622430843872813E-5</v>
      </c>
      <c r="AJ55">
        <f ca="1">IF(ISNUMBER(ETL_Price!AP55/ETL_Price!AP56-1),ETL_Price!AP55/ETL_Price!AP56-1,"")</f>
        <v>-1.5626078996255899E-4</v>
      </c>
      <c r="AK55">
        <f ca="1">IF(ISNUMBER(ETL_Price!AQ55/ETL_Price!AQ56-1),ETL_Price!AQ55/ETL_Price!AQ56-1,"")</f>
        <v>-1.0007536371182679E-3</v>
      </c>
      <c r="AL55">
        <f ca="1">IF(ISNUMBER(ETL_Price!AR55/ETL_Price!AR56-1),ETL_Price!AR55/ETL_Price!AR56-1,"")</f>
        <v>-1.0470681916240343E-3</v>
      </c>
      <c r="AM55">
        <f ca="1">IF(ISNUMBER(ETL_Price!AS55/ETL_Price!AS56-1),ETL_Price!AS55/ETL_Price!AS56-1,"")</f>
        <v>2.9435483870967616E-2</v>
      </c>
      <c r="AN55">
        <f ca="1">IF(ISNUMBER(ETL_Price!AT55/ETL_Price!AT56-1),ETL_Price!AT55/ETL_Price!AT56-1,"")</f>
        <v>8.1206496519721671E-2</v>
      </c>
      <c r="AO55">
        <f ca="1">IF(ISNUMBER(ETL_Price!AU55/ETL_Price!AU56-1),ETL_Price!AU55/ETL_Price!AU56-1,"")</f>
        <v>9.9548918960956634E-3</v>
      </c>
      <c r="AP55">
        <f ca="1">IF(ISNUMBER(ETL_Price!AV55/ETL_Price!AV56-1),ETL_Price!AV55/ETL_Price!AV56-1,"")</f>
        <v>8.7966394860392594E-3</v>
      </c>
      <c r="AQ55">
        <f ca="1">IF(ISNUMBER(ETL_Price!AW55/ETL_Price!AW56-1),ETL_Price!AW55/ETL_Price!AW56-1,"")</f>
        <v>5.7749069598322933E-3</v>
      </c>
      <c r="AR55">
        <f ca="1">IF(ISNUMBER(ETL_Price!AX55/ETL_Price!AX56-1),ETL_Price!AX55/ETL_Price!AX56-1,"")</f>
        <v>7.0472163495418627E-3</v>
      </c>
      <c r="AS55">
        <f ca="1">IF(ISNUMBER(ETL_Price!AY55/ETL_Price!AY56-1),ETL_Price!AY55/ETL_Price!AY56-1,"")</f>
        <v>-1.4646440629606627E-2</v>
      </c>
      <c r="AT55">
        <f ca="1">IF(ISNUMBER(ETL_Price!AZ55/ETL_Price!AZ56-1),ETL_Price!AZ55/ETL_Price!AZ56-1,"")</f>
        <v>-9.6000000000000085E-2</v>
      </c>
      <c r="AU55">
        <f ca="1">IF(ISNUMBER(ETL_Price!BA55/ETL_Price!BA56-1),ETL_Price!BA55/ETL_Price!BA56-1,"")</f>
        <v>6.8754944400493123E-3</v>
      </c>
      <c r="AV55">
        <f ca="1">IF(ISNUMBER(ETL_Price!BB55/ETL_Price!BB56-1),ETL_Price!BB55/ETL_Price!BB56-1,"")</f>
        <v>1.8755781228474211E-2</v>
      </c>
      <c r="AW55">
        <f ca="1">IF(ISNUMBER(ETL_Price!BC55/ETL_Price!BC56-1),ETL_Price!BC55/ETL_Price!BC56-1,"")</f>
        <v>2.3577629897316044E-2</v>
      </c>
      <c r="AX55">
        <f ca="1">IF(ISNUMBER(ETL_Price!BD55/ETL_Price!BD56-1),ETL_Price!BD55/ETL_Price!BD56-1,"")</f>
        <v>2.1735550798616776E-2</v>
      </c>
      <c r="AY55">
        <f ca="1">IF(ISNUMBER(ETL_Price!BE55/ETL_Price!BE56-1),ETL_Price!BE55/ETL_Price!BE56-1,"")</f>
        <v>4.4063955684250367E-3</v>
      </c>
      <c r="AZ55">
        <f ca="1">IF(ISNUMBER(ETL_Price!BF55/ETL_Price!BF56-1),ETL_Price!BF55/ETL_Price!BF56-1,"")</f>
        <v>-3.3224910561479026E-3</v>
      </c>
      <c r="BA55">
        <f ca="1">IF(ISNUMBER(ETL_Price!BG55/ETL_Price!BG56-1),ETL_Price!BG55/ETL_Price!BG56-1,"")</f>
        <v>-4.0945111314728555E-3</v>
      </c>
      <c r="BB55">
        <f ca="1">IF(ISNUMBER(ETL_Price!BH55/ETL_Price!BH56-1),ETL_Price!BH55/ETL_Price!BH56-1,"")</f>
        <v>-2.8595531086569315E-3</v>
      </c>
      <c r="BC55">
        <f ca="1">IF(ISNUMBER(ETL_Price!BI55/ETL_Price!BI56-1),ETL_Price!BI55/ETL_Price!BI56-1,"")</f>
        <v>5.8823529411764719E-2</v>
      </c>
      <c r="BD55">
        <f ca="1">IF(ISNUMBER(ETL_Price!BJ55/ETL_Price!BJ56-1),ETL_Price!BJ55/ETL_Price!BJ56-1,"")</f>
        <v>3.3001245330012585E-2</v>
      </c>
      <c r="BE55">
        <f ca="1">IF(ISNUMBER(ETL_Price!BK55/ETL_Price!BK56-1),ETL_Price!BK55/ETL_Price!BK56-1,"")</f>
        <v>6.0975609756095395E-3</v>
      </c>
      <c r="BF55">
        <f ca="1">IF(ISNUMBER(ETL_Price!BL55/ETL_Price!BL56-1),ETL_Price!BL55/ETL_Price!BL56-1,"")</f>
        <v>8.2574377656344788E-2</v>
      </c>
      <c r="BG55">
        <f ca="1">IF(ISNUMBER(ETL_Price!BM55/ETL_Price!BM56-1),ETL_Price!BM55/ETL_Price!BM56-1,"")</f>
        <v>-5.074219933353552E-3</v>
      </c>
      <c r="BH55">
        <f ca="1">IF(ISNUMBER(ETL_Price!BN55/ETL_Price!BN56-1),ETL_Price!BN55/ETL_Price!BN56-1,"")</f>
        <v>-7.8161455902937549E-3</v>
      </c>
      <c r="BI55">
        <f ca="1">IF(ISNUMBER(ETL_Price!BO55/ETL_Price!BO56-1),ETL_Price!BO55/ETL_Price!BO56-1,"")</f>
        <v>1.992548193746968E-2</v>
      </c>
      <c r="BJ55">
        <f ca="1">IF(ISNUMBER(ETL_Price!BP55/ETL_Price!BP56-1),ETL_Price!BP55/ETL_Price!BP56-1,"")</f>
        <v>5.8178907837223015E-3</v>
      </c>
      <c r="BK55">
        <f ca="1">IF(ISNUMBER(ETL_Price!BQ55/ETL_Price!BQ56-1),ETL_Price!BQ55/ETL_Price!BQ56-1,"")</f>
        <v>-2.4529844644316512E-3</v>
      </c>
      <c r="BL55">
        <f ca="1">IF(ISNUMBER(ETL_Price!BR55/ETL_Price!BR56-1),ETL_Price!BR55/ETL_Price!BR56-1,"")</f>
        <v>-2.5068939583856586E-3</v>
      </c>
      <c r="BM55">
        <f ca="1">IF(ISNUMBER(ETL_Price!BS55/ETL_Price!BS56-1),ETL_Price!BS55/ETL_Price!BS56-1,"")</f>
        <v>-2.0636792452829456E-3</v>
      </c>
      <c r="BN55">
        <f ca="1">IF(ISNUMBER(ETL_Price!BT55/ETL_Price!BT56-1),ETL_Price!BT55/ETL_Price!BT56-1,"")</f>
        <v>-3.890706516933351E-3</v>
      </c>
      <c r="BO55">
        <f ca="1">IF(ISNUMBER(ETL_Price!BU55/ETL_Price!BU56-1),ETL_Price!BU55/ETL_Price!BU56-1,"")</f>
        <v>3.0005158781687413E-4</v>
      </c>
      <c r="BP55">
        <f ca="1">IF(ISNUMBER(ETL_Price!BV55/ETL_Price!BV56-1),ETL_Price!BV55/ETL_Price!BV56-1,"")</f>
        <v>-3.2377876463464128E-3</v>
      </c>
      <c r="BQ55">
        <f ca="1">IF(ISNUMBER(ETL_Price!BW55/ETL_Price!BW56-1),ETL_Price!BW55/ETL_Price!BW56-1,"")</f>
        <v>3.8926133028513998E-3</v>
      </c>
    </row>
    <row r="56" spans="1:69">
      <c r="A56" s="8">
        <f>MATCH($B56,ETL_Price!$B$5:$B$187,0)</f>
        <v>52</v>
      </c>
      <c r="B56" s="1">
        <f>IF(ISNUMBER(Equities!$C57),Equities!B57,"")</f>
        <v>43108</v>
      </c>
      <c r="C56" s="67">
        <f ca="1">IF(ISNUMBER(OFFSET(ETL_Price!$B$4,ETL_Rtn!$A56,ETL_Rtn!$C$1)/OFFSET(ETL_Price!$B$4,ETL_Rtn!$A57,ETL_Rtn!$C$1)-1),OFFSET(ETL_Price!$B$4,ETL_Rtn!$A56,ETL_Rtn!$C$1)/OFFSET(ETL_Price!$B$4,ETL_Rtn!$A57,ETL_Rtn!$C$1)-1,"")</f>
        <v>2.4623555156706445E-3</v>
      </c>
      <c r="E56">
        <f ca="1">IF(ISNUMBER(ETL_Price!K56/ETL_Price!K57-1),ETL_Price!K56/ETL_Price!K57-1,"")</f>
        <v>1.6623225124401397E-3</v>
      </c>
      <c r="F56">
        <f ca="1">IF(ISNUMBER(ETL_Price!L56/ETL_Price!L57-1),ETL_Price!L56/ETL_Price!L57-1,"")</f>
        <v>2.4448183433445347E-3</v>
      </c>
      <c r="G56">
        <f ca="1">IF(ISNUMBER(ETL_Price!M56/ETL_Price!M57-1),ETL_Price!M56/ETL_Price!M57-1,"")</f>
        <v>3.8833222652872035E-3</v>
      </c>
      <c r="H56">
        <f ca="1">IF(ISNUMBER(ETL_Price!N56/ETL_Price!N57-1),ETL_Price!N56/ETL_Price!N57-1,"")</f>
        <v>0</v>
      </c>
      <c r="I56">
        <f ca="1">IF(ISNUMBER(ETL_Price!O56/ETL_Price!O57-1),ETL_Price!O56/ETL_Price!O57-1,"")</f>
        <v>2.7548593785291509E-3</v>
      </c>
      <c r="J56">
        <f ca="1">IF(ISNUMBER(ETL_Price!P56/ETL_Price!P57-1),ETL_Price!P56/ETL_Price!P57-1,"")</f>
        <v>1.929308372428773E-3</v>
      </c>
      <c r="K56">
        <f ca="1">IF(ISNUMBER(ETL_Price!Q56/ETL_Price!Q57-1),ETL_Price!Q56/ETL_Price!Q57-1,"")</f>
        <v>2.5831960461284442E-3</v>
      </c>
      <c r="L56">
        <f ca="1">IF(ISNUMBER(ETL_Price!R56/ETL_Price!R57-1),ETL_Price!R56/ETL_Price!R57-1,"")</f>
        <v>8.2662759447460488E-4</v>
      </c>
      <c r="M56">
        <f ca="1">IF(ISNUMBER(ETL_Price!S56/ETL_Price!S57-1),ETL_Price!S56/ETL_Price!S57-1,"")</f>
        <v>2.486201344685135E-3</v>
      </c>
      <c r="N56">
        <f ca="1">IF(ISNUMBER(ETL_Price!T56/ETL_Price!T57-1),ETL_Price!T56/ETL_Price!T57-1,"")</f>
        <v>8.9544014327036514E-4</v>
      </c>
      <c r="O56">
        <f ca="1">IF(ISNUMBER(ETL_Price!U56/ETL_Price!U57-1),ETL_Price!U56/ETL_Price!U57-1,"")</f>
        <v>2.4133962053987101E-3</v>
      </c>
      <c r="P56">
        <f ca="1">IF(ISNUMBER(ETL_Price!V56/ETL_Price!V57-1),ETL_Price!V56/ETL_Price!V57-1,"")</f>
        <v>8.5182330750832591E-4</v>
      </c>
      <c r="Q56">
        <f ca="1">IF(ISNUMBER(ETL_Price!W56/ETL_Price!W57-1),ETL_Price!W56/ETL_Price!W57-1,"")</f>
        <v>-3.3274314031572771E-4</v>
      </c>
      <c r="R56">
        <f ca="1">IF(ISNUMBER(ETL_Price!X56/ETL_Price!X57-1),ETL_Price!X56/ETL_Price!X57-1,"")</f>
        <v>-4.0869848238536122E-3</v>
      </c>
      <c r="S56">
        <f ca="1">IF(ISNUMBER(ETL_Price!Y56/ETL_Price!Y57-1),ETL_Price!Y56/ETL_Price!Y57-1,"")</f>
        <v>-1.4720219493116193E-3</v>
      </c>
      <c r="T56">
        <f ca="1">IF(ISNUMBER(ETL_Price!Z56/ETL_Price!Z57-1),ETL_Price!Z56/ETL_Price!Z57-1,"")</f>
        <v>3.2610705622573288E-3</v>
      </c>
      <c r="U56">
        <f ca="1">IF(ISNUMBER(ETL_Price!AA56/ETL_Price!AA57-1),ETL_Price!AA56/ETL_Price!AA57-1,"")</f>
        <v>9.8011761411354037E-4</v>
      </c>
      <c r="V56">
        <f ca="1">IF(ISNUMBER(ETL_Price!AB56/ETL_Price!AB57-1),ETL_Price!AB56/ETL_Price!AB57-1,"")</f>
        <v>3.3989407951939832E-3</v>
      </c>
      <c r="W56">
        <f ca="1">IF(ISNUMBER(ETL_Price!AC56/ETL_Price!AC57-1),ETL_Price!AC56/ETL_Price!AC57-1,"")</f>
        <v>-6.5523221404895082E-4</v>
      </c>
      <c r="X56">
        <f ca="1">IF(ISNUMBER(ETL_Price!AD56/ETL_Price!AD57-1),ETL_Price!AD56/ETL_Price!AD57-1,"")</f>
        <v>-4.2980572232076408E-4</v>
      </c>
      <c r="Y56">
        <f ca="1">IF(ISNUMBER(ETL_Price!AE56/ETL_Price!AE57-1),ETL_Price!AE56/ETL_Price!AE57-1,"")</f>
        <v>-7.5385359075241798E-4</v>
      </c>
      <c r="Z56">
        <f ca="1">IF(ISNUMBER(ETL_Price!AF56/ETL_Price!AF57-1),ETL_Price!AF56/ETL_Price!AF57-1,"")</f>
        <v>6.8633170411391831E-5</v>
      </c>
      <c r="AA56">
        <f ca="1">IF(ISNUMBER(ETL_Price!AG56/ETL_Price!AG57-1),ETL_Price!AG56/ETL_Price!AG57-1,"")</f>
        <v>1.3697504314791331E-5</v>
      </c>
      <c r="AB56">
        <f ca="1">IF(ISNUMBER(ETL_Price!AH56/ETL_Price!AH57-1),ETL_Price!AH56/ETL_Price!AH57-1,"")</f>
        <v>3.668378576668907E-4</v>
      </c>
      <c r="AC56">
        <f ca="1">IF(ISNUMBER(ETL_Price!AI56/ETL_Price!AI57-1),ETL_Price!AI56/ETL_Price!AI57-1,"")</f>
        <v>-8.2111771498472041E-4</v>
      </c>
      <c r="AD56">
        <f ca="1">IF(ISNUMBER(ETL_Price!AJ56/ETL_Price!AJ57-1),ETL_Price!AJ56/ETL_Price!AJ57-1,"")</f>
        <v>-4.2236478792301302E-4</v>
      </c>
      <c r="AE56">
        <f ca="1">IF(ISNUMBER(ETL_Price!AK56/ETL_Price!AK57-1),ETL_Price!AK56/ETL_Price!AK57-1,"")</f>
        <v>1.9273339245695631E-4</v>
      </c>
      <c r="AF56">
        <f ca="1">IF(ISNUMBER(ETL_Price!AL56/ETL_Price!AL57-1),ETL_Price!AL56/ETL_Price!AL57-1,"")</f>
        <v>5.3858574703413709E-5</v>
      </c>
      <c r="AG56">
        <f ca="1">IF(ISNUMBER(ETL_Price!AM56/ETL_Price!AM57-1),ETL_Price!AM56/ETL_Price!AM57-1,"")</f>
        <v>6.787058971151616E-4</v>
      </c>
      <c r="AH56">
        <f ca="1">IF(ISNUMBER(ETL_Price!AN56/ETL_Price!AN57-1),ETL_Price!AN56/ETL_Price!AN57-1,"")</f>
        <v>2.268196891248575E-4</v>
      </c>
      <c r="AI56">
        <f ca="1">IF(ISNUMBER(ETL_Price!AO56/ETL_Price!AO57-1),ETL_Price!AO56/ETL_Price!AO57-1,"")</f>
        <v>2.3801316055416244E-4</v>
      </c>
      <c r="AJ56">
        <f ca="1">IF(ISNUMBER(ETL_Price!AP56/ETL_Price!AP57-1),ETL_Price!AP56/ETL_Price!AP57-1,"")</f>
        <v>1.1776279032282844E-4</v>
      </c>
      <c r="AK56">
        <f ca="1">IF(ISNUMBER(ETL_Price!AQ56/ETL_Price!AQ57-1),ETL_Price!AQ56/ETL_Price!AQ57-1,"")</f>
        <v>1.1469706320887951E-4</v>
      </c>
      <c r="AL56">
        <f ca="1">IF(ISNUMBER(ETL_Price!AR56/ETL_Price!AR57-1),ETL_Price!AR56/ETL_Price!AR57-1,"")</f>
        <v>2.4002525847199863E-4</v>
      </c>
      <c r="AM56">
        <f ca="1">IF(ISNUMBER(ETL_Price!AS56/ETL_Price!AS57-1),ETL_Price!AS56/ETL_Price!AS57-1,"")</f>
        <v>1.4941646811774678E-3</v>
      </c>
      <c r="AN56">
        <f ca="1">IF(ISNUMBER(ETL_Price!AT56/ETL_Price!AT57-1),ETL_Price!AT56/ETL_Price!AT57-1,"")</f>
        <v>-1.8223234624145768E-2</v>
      </c>
      <c r="AO56">
        <f ca="1">IF(ISNUMBER(ETL_Price!AU56/ETL_Price!AU57-1),ETL_Price!AU56/ETL_Price!AU57-1,"")</f>
        <v>-4.3363791234318771E-3</v>
      </c>
      <c r="AP56">
        <f ca="1">IF(ISNUMBER(ETL_Price!AV56/ETL_Price!AV57-1),ETL_Price!AV56/ETL_Price!AV57-1,"")</f>
        <v>-6.0906724298835924E-3</v>
      </c>
      <c r="AQ56">
        <f ca="1">IF(ISNUMBER(ETL_Price!AW56/ETL_Price!AW57-1),ETL_Price!AW56/ETL_Price!AW57-1,"")</f>
        <v>-1.2002873927560165E-2</v>
      </c>
      <c r="AR56">
        <f ca="1">IF(ISNUMBER(ETL_Price!AX56/ETL_Price!AX57-1),ETL_Price!AX56/ETL_Price!AX57-1,"")</f>
        <v>-5.606166783461819E-3</v>
      </c>
      <c r="AS56">
        <f ca="1">IF(ISNUMBER(ETL_Price!AY56/ETL_Price!AY57-1),ETL_Price!AY56/ETL_Price!AY57-1,"")</f>
        <v>-4.9766405439644057E-4</v>
      </c>
      <c r="AT56">
        <f ca="1">IF(ISNUMBER(ETL_Price!AZ56/ETL_Price!AZ57-1),ETL_Price!AZ56/ETL_Price!AZ57-1,"")</f>
        <v>0.60256410256410242</v>
      </c>
      <c r="AU56">
        <f ca="1">IF(ISNUMBER(ETL_Price!BA56/ETL_Price!BA57-1),ETL_Price!BA56/ETL_Price!BA57-1,"")</f>
        <v>1.3198481566706111E-2</v>
      </c>
      <c r="AV56">
        <f ca="1">IF(ISNUMBER(ETL_Price!BB56/ETL_Price!BB57-1),ETL_Price!BB56/ETL_Price!BB57-1,"")</f>
        <v>1.5265650288728727E-2</v>
      </c>
      <c r="AW56">
        <f ca="1">IF(ISNUMBER(ETL_Price!BC56/ETL_Price!BC57-1),ETL_Price!BC56/ETL_Price!BC57-1,"")</f>
        <v>-2.9878289907290245E-3</v>
      </c>
      <c r="AX56">
        <f ca="1">IF(ISNUMBER(ETL_Price!BD56/ETL_Price!BD57-1),ETL_Price!BD56/ETL_Price!BD57-1,"")</f>
        <v>-3.3029028618319911E-3</v>
      </c>
      <c r="AY56">
        <f ca="1">IF(ISNUMBER(ETL_Price!BE56/ETL_Price!BE57-1),ETL_Price!BE56/ETL_Price!BE57-1,"")</f>
        <v>-3.5395216717294398E-3</v>
      </c>
      <c r="AZ56">
        <f ca="1">IF(ISNUMBER(ETL_Price!BF56/ETL_Price!BF57-1),ETL_Price!BF56/ETL_Price!BF57-1,"")</f>
        <v>-1.2472282550742841E-3</v>
      </c>
      <c r="BA56">
        <f ca="1">IF(ISNUMBER(ETL_Price!BG56/ETL_Price!BG57-1),ETL_Price!BG56/ETL_Price!BG57-1,"")</f>
        <v>-7.623469559755458E-4</v>
      </c>
      <c r="BB56">
        <f ca="1">IF(ISNUMBER(ETL_Price!BH56/ETL_Price!BH57-1),ETL_Price!BH56/ETL_Price!BH57-1,"")</f>
        <v>-2.1466483045768925E-3</v>
      </c>
      <c r="BC56">
        <f ca="1">IF(ISNUMBER(ETL_Price!BI56/ETL_Price!BI57-1),ETL_Price!BI56/ETL_Price!BI57-1,"")</f>
        <v>3.2537960954446721E-2</v>
      </c>
      <c r="BD56">
        <f ca="1">IF(ISNUMBER(ETL_Price!BJ56/ETL_Price!BJ57-1),ETL_Price!BJ56/ETL_Price!BJ57-1,"")</f>
        <v>1.388888888888884E-2</v>
      </c>
      <c r="BE56">
        <f ca="1">IF(ISNUMBER(ETL_Price!BK56/ETL_Price!BK57-1),ETL_Price!BK56/ETL_Price!BK57-1,"")</f>
        <v>-3.6710719530102742E-2</v>
      </c>
      <c r="BF56">
        <f ca="1">IF(ISNUMBER(ETL_Price!BL56/ETL_Price!BL57-1),ETL_Price!BL56/ETL_Price!BL57-1,"")</f>
        <v>-2.1390374331550777E-2</v>
      </c>
      <c r="BG56">
        <f ca="1">IF(ISNUMBER(ETL_Price!BM56/ETL_Price!BM57-1),ETL_Price!BM56/ETL_Price!BM57-1,"")</f>
        <v>-1.4368902669590344E-3</v>
      </c>
      <c r="BH56">
        <f ca="1">IF(ISNUMBER(ETL_Price!BN56/ETL_Price!BN57-1),ETL_Price!BN56/ETL_Price!BN57-1,"")</f>
        <v>-8.1573618744577026E-3</v>
      </c>
      <c r="BI56">
        <f ca="1">IF(ISNUMBER(ETL_Price!BO56/ETL_Price!BO57-1),ETL_Price!BO56/ETL_Price!BO57-1,"")</f>
        <v>4.7200520833332593E-3</v>
      </c>
      <c r="BJ56">
        <f ca="1">IF(ISNUMBER(ETL_Price!BP56/ETL_Price!BP57-1),ETL_Price!BP56/ETL_Price!BP57-1,"")</f>
        <v>2.8864706336342305E-3</v>
      </c>
      <c r="BK56">
        <f ca="1">IF(ISNUMBER(ETL_Price!BQ56/ETL_Price!BQ57-1),ETL_Price!BQ56/ETL_Price!BQ57-1,"")</f>
        <v>-2.9891304347827719E-3</v>
      </c>
      <c r="BL56">
        <f ca="1">IF(ISNUMBER(ETL_Price!BR56/ETL_Price!BR57-1),ETL_Price!BR56/ETL_Price!BR57-1,"")</f>
        <v>-5.1542106575774849E-3</v>
      </c>
      <c r="BM56">
        <f ca="1">IF(ISNUMBER(ETL_Price!BS56/ETL_Price!BS57-1),ETL_Price!BS56/ETL_Price!BS57-1,"")</f>
        <v>-2.2105961240881378E-4</v>
      </c>
      <c r="BN56">
        <f ca="1">IF(ISNUMBER(ETL_Price!BT56/ETL_Price!BT57-1),ETL_Price!BT56/ETL_Price!BT57-1,"")</f>
        <v>3.5382574082265528E-4</v>
      </c>
      <c r="BO56">
        <f ca="1">IF(ISNUMBER(ETL_Price!BU56/ETL_Price!BU57-1),ETL_Price!BU56/ETL_Price!BU57-1,"")</f>
        <v>0</v>
      </c>
      <c r="BP56">
        <f ca="1">IF(ISNUMBER(ETL_Price!BV56/ETL_Price!BV57-1),ETL_Price!BV56/ETL_Price!BV57-1,"")</f>
        <v>5.9291747888239321E-3</v>
      </c>
      <c r="BQ56">
        <f ca="1">IF(ISNUMBER(ETL_Price!BW56/ETL_Price!BW57-1),ETL_Price!BW56/ETL_Price!BW57-1,"")</f>
        <v>2.4465778878908218E-3</v>
      </c>
    </row>
    <row r="57" spans="1:69">
      <c r="A57" s="8">
        <f>MATCH($B57,ETL_Price!$B$5:$B$187,0)</f>
        <v>53</v>
      </c>
      <c r="B57" s="1">
        <f>IF(ISNUMBER(Equities!$C58),Equities!B58,"")</f>
        <v>43105</v>
      </c>
      <c r="C57" s="67">
        <f ca="1">IF(ISNUMBER(OFFSET(ETL_Price!$B$4,ETL_Rtn!$A57,ETL_Rtn!$C$1)/OFFSET(ETL_Price!$B$4,ETL_Rtn!$A58,ETL_Rtn!$C$1)-1),OFFSET(ETL_Price!$B$4,ETL_Rtn!$A57,ETL_Rtn!$C$1)/OFFSET(ETL_Price!$B$4,ETL_Rtn!$A58,ETL_Rtn!$C$1)-1,"")</f>
        <v>5.2814135678653784E-3</v>
      </c>
      <c r="E57">
        <f ca="1">IF(ISNUMBER(ETL_Price!K57/ETL_Price!K58-1),ETL_Price!K57/ETL_Price!K58-1,"")</f>
        <v>7.0337996835525551E-3</v>
      </c>
      <c r="F57">
        <f ca="1">IF(ISNUMBER(ETL_Price!L57/ETL_Price!L58-1),ETL_Price!L57/ETL_Price!L58-1,"")</f>
        <v>1.085774808903639E-2</v>
      </c>
      <c r="G57">
        <f ca="1">IF(ISNUMBER(ETL_Price!M57/ETL_Price!M58-1),ETL_Price!M57/ETL_Price!M58-1,"")</f>
        <v>5.3917852613600825E-3</v>
      </c>
      <c r="H57">
        <f ca="1">IF(ISNUMBER(ETL_Price!N57/ETL_Price!N58-1),ETL_Price!N57/ETL_Price!N58-1,"")</f>
        <v>8.8571886806658728E-3</v>
      </c>
      <c r="I57">
        <f ca="1">IF(ISNUMBER(ETL_Price!O57/ETL_Price!O58-1),ETL_Price!O57/ETL_Price!O58-1,"")</f>
        <v>2.5429066698594571E-3</v>
      </c>
      <c r="J57">
        <f ca="1">IF(ISNUMBER(ETL_Price!P57/ETL_Price!P58-1),ETL_Price!P57/ETL_Price!P58-1,"")</f>
        <v>6.6210242101671923E-4</v>
      </c>
      <c r="K57">
        <f ca="1">IF(ISNUMBER(ETL_Price!Q57/ETL_Price!Q58-1),ETL_Price!Q57/ETL_Price!Q58-1,"")</f>
        <v>9.2444799148709844E-3</v>
      </c>
      <c r="L57">
        <f ca="1">IF(ISNUMBER(ETL_Price!R57/ETL_Price!R58-1),ETL_Price!R57/ETL_Price!R58-1,"")</f>
        <v>8.1838361336903365E-3</v>
      </c>
      <c r="M57">
        <f ca="1">IF(ISNUMBER(ETL_Price!S57/ETL_Price!S58-1),ETL_Price!S57/ETL_Price!S58-1,"")</f>
        <v>-3.6313285085665115E-4</v>
      </c>
      <c r="N57">
        <f ca="1">IF(ISNUMBER(ETL_Price!T57/ETL_Price!T58-1),ETL_Price!T57/ETL_Price!T58-1,"")</f>
        <v>6.3424947145878097E-3</v>
      </c>
      <c r="O57">
        <f ca="1">IF(ISNUMBER(ETL_Price!U57/ETL_Price!U58-1),ETL_Price!U57/ETL_Price!U58-1,"")</f>
        <v>6.5024851451849219E-3</v>
      </c>
      <c r="P57">
        <f ca="1">IF(ISNUMBER(ETL_Price!V57/ETL_Price!V58-1),ETL_Price!V57/ETL_Price!V58-1,"")</f>
        <v>8.508897525056236E-3</v>
      </c>
      <c r="Q57">
        <f ca="1">IF(ISNUMBER(ETL_Price!W57/ETL_Price!W58-1),ETL_Price!W57/ETL_Price!W58-1,"")</f>
        <v>5.2409991810544732E-3</v>
      </c>
      <c r="R57">
        <f ca="1">IF(ISNUMBER(ETL_Price!X57/ETL_Price!X58-1),ETL_Price!X57/ETL_Price!X58-1,"")</f>
        <v>9.4230634256908807E-3</v>
      </c>
      <c r="S57">
        <f ca="1">IF(ISNUMBER(ETL_Price!Y57/ETL_Price!Y58-1),ETL_Price!Y57/ETL_Price!Y58-1,"")</f>
        <v>3.4553507281525064E-3</v>
      </c>
      <c r="T57">
        <f ca="1">IF(ISNUMBER(ETL_Price!Z57/ETL_Price!Z58-1),ETL_Price!Z57/ETL_Price!Z58-1,"")</f>
        <v>1.0700565349394342E-2</v>
      </c>
      <c r="U57">
        <f ca="1">IF(ISNUMBER(ETL_Price!AA57/ETL_Price!AA58-1),ETL_Price!AA57/ETL_Price!AA58-1,"")</f>
        <v>2.6674154148531581E-3</v>
      </c>
      <c r="V57">
        <f ca="1">IF(ISNUMBER(ETL_Price!AB57/ETL_Price!AB58-1),ETL_Price!AB57/ETL_Price!AB58-1,"")</f>
        <v>3.888271702904289E-3</v>
      </c>
      <c r="W57">
        <f ca="1">IF(ISNUMBER(ETL_Price!AC57/ETL_Price!AC58-1),ETL_Price!AC57/ETL_Price!AC58-1,"")</f>
        <v>-1.5863093299068876E-3</v>
      </c>
      <c r="X57">
        <f ca="1">IF(ISNUMBER(ETL_Price!AD57/ETL_Price!AD58-1),ETL_Price!AD57/ETL_Price!AD58-1,"")</f>
        <v>-2.0951950285365006E-3</v>
      </c>
      <c r="Y57">
        <f ca="1">IF(ISNUMBER(ETL_Price!AE57/ETL_Price!AE58-1),ETL_Price!AE57/ETL_Price!AE58-1,"")</f>
        <v>-9.5306531816652384E-4</v>
      </c>
      <c r="Z57">
        <f ca="1">IF(ISNUMBER(ETL_Price!AF57/ETL_Price!AF58-1),ETL_Price!AF57/ETL_Price!AF58-1,"")</f>
        <v>-1.0626836434868281E-3</v>
      </c>
      <c r="AA57">
        <f ca="1">IF(ISNUMBER(ETL_Price!AG57/ETL_Price!AG58-1),ETL_Price!AG57/ETL_Price!AG58-1,"")</f>
        <v>-1.2267029053250056E-3</v>
      </c>
      <c r="AB57">
        <f ca="1">IF(ISNUMBER(ETL_Price!AH57/ETL_Price!AH58-1),ETL_Price!AH57/ETL_Price!AH58-1,"")</f>
        <v>-9.9569913291208678E-4</v>
      </c>
      <c r="AC57">
        <f ca="1">IF(ISNUMBER(ETL_Price!AI57/ETL_Price!AI58-1),ETL_Price!AI57/ETL_Price!AI58-1,"")</f>
        <v>7.068727947561193E-4</v>
      </c>
      <c r="AD57">
        <f ca="1">IF(ISNUMBER(ETL_Price!AJ57/ETL_Price!AJ58-1),ETL_Price!AJ57/ETL_Price!AJ58-1,"")</f>
        <v>6.2055069701960619E-4</v>
      </c>
      <c r="AE57">
        <f ca="1">IF(ISNUMBER(ETL_Price!AK57/ETL_Price!AK58-1),ETL_Price!AK57/ETL_Price!AK58-1,"")</f>
        <v>5.1701611832677408E-4</v>
      </c>
      <c r="AF57">
        <f ca="1">IF(ISNUMBER(ETL_Price!AL57/ETL_Price!AL58-1),ETL_Price!AL57/ETL_Price!AL58-1,"")</f>
        <v>5.2107856985905698E-4</v>
      </c>
      <c r="AG57">
        <f ca="1">IF(ISNUMBER(ETL_Price!AM57/ETL_Price!AM58-1),ETL_Price!AM57/ETL_Price!AM58-1,"")</f>
        <v>5.0356343962953964E-4</v>
      </c>
      <c r="AH57">
        <f ca="1">IF(ISNUMBER(ETL_Price!AN57/ETL_Price!AN58-1),ETL_Price!AN57/ETL_Price!AN58-1,"")</f>
        <v>8.6884168008083407E-4</v>
      </c>
      <c r="AI57">
        <f ca="1">IF(ISNUMBER(ETL_Price!AO57/ETL_Price!AO58-1),ETL_Price!AO57/ETL_Price!AO58-1,"")</f>
        <v>3.5408170140138751E-5</v>
      </c>
      <c r="AJ57">
        <f ca="1">IF(ISNUMBER(ETL_Price!AP57/ETL_Price!AP58-1),ETL_Price!AP57/ETL_Price!AP58-1,"")</f>
        <v>2.4045327434918384E-4</v>
      </c>
      <c r="AK57">
        <f ca="1">IF(ISNUMBER(ETL_Price!AQ57/ETL_Price!AQ58-1),ETL_Price!AQ57/ETL_Price!AQ58-1,"")</f>
        <v>9.3118692620852705E-4</v>
      </c>
      <c r="AL57">
        <f ca="1">IF(ISNUMBER(ETL_Price!AR57/ETL_Price!AR58-1),ETL_Price!AR57/ETL_Price!AR58-1,"")</f>
        <v>1.815340641995844E-3</v>
      </c>
      <c r="AM57">
        <f ca="1">IF(ISNUMBER(ETL_Price!AS57/ETL_Price!AS58-1),ETL_Price!AS57/ETL_Price!AS58-1,"")</f>
        <v>9.7043832823648923E-3</v>
      </c>
      <c r="AN57">
        <f ca="1">IF(ISNUMBER(ETL_Price!AT57/ETL_Price!AT58-1),ETL_Price!AT57/ETL_Price!AT58-1,"")</f>
        <v>1.1520737327189057E-2</v>
      </c>
      <c r="AO57">
        <f ca="1">IF(ISNUMBER(ETL_Price!AU57/ETL_Price!AU58-1),ETL_Price!AU57/ETL_Price!AU58-1,"")</f>
        <v>1.3657770800628022E-2</v>
      </c>
      <c r="AP57">
        <f ca="1">IF(ISNUMBER(ETL_Price!AV57/ETL_Price!AV58-1),ETL_Price!AV57/ETL_Price!AV58-1,"")</f>
        <v>1.0773508092542849E-2</v>
      </c>
      <c r="AQ57">
        <f ca="1">IF(ISNUMBER(ETL_Price!AW57/ETL_Price!AW58-1),ETL_Price!AW57/ETL_Price!AW58-1,"")</f>
        <v>4.4148236193062296E-3</v>
      </c>
      <c r="AR57">
        <f ca="1">IF(ISNUMBER(ETL_Price!AX57/ETL_Price!AX58-1),ETL_Price!AX57/ETL_Price!AX58-1,"")</f>
        <v>-7.6495132127955001E-3</v>
      </c>
      <c r="AS57">
        <f ca="1">IF(ISNUMBER(ETL_Price!AY57/ETL_Price!AY58-1),ETL_Price!AY57/ETL_Price!AY58-1,"")</f>
        <v>1.5234002452427342E-2</v>
      </c>
      <c r="AT57">
        <f ca="1">IF(ISNUMBER(ETL_Price!AZ57/ETL_Price!AZ58-1),ETL_Price!AZ57/ETL_Price!AZ58-1,"")</f>
        <v>-8.2352941176470518E-2</v>
      </c>
      <c r="AU57">
        <f ca="1">IF(ISNUMBER(ETL_Price!BA57/ETL_Price!BA58-1),ETL_Price!BA57/ETL_Price!BA58-1,"")</f>
        <v>-1.58172309874135E-2</v>
      </c>
      <c r="AV57">
        <f ca="1">IF(ISNUMBER(ETL_Price!BB57/ETL_Price!BB58-1),ETL_Price!BB57/ETL_Price!BB58-1,"")</f>
        <v>-5.3758632682467944E-3</v>
      </c>
      <c r="AW57">
        <f ca="1">IF(ISNUMBER(ETL_Price!BC57/ETL_Price!BC58-1),ETL_Price!BC57/ETL_Price!BC58-1,"")</f>
        <v>-7.8252719227499545E-3</v>
      </c>
      <c r="AX57">
        <f ca="1">IF(ISNUMBER(ETL_Price!BD57/ETL_Price!BD58-1),ETL_Price!BD57/ETL_Price!BD58-1,"")</f>
        <v>-7.3480747365383126E-3</v>
      </c>
      <c r="AY57">
        <f ca="1">IF(ISNUMBER(ETL_Price!BE57/ETL_Price!BE58-1),ETL_Price!BE57/ETL_Price!BE58-1,"")</f>
        <v>-9.4002982530891899E-3</v>
      </c>
      <c r="AZ57">
        <f ca="1">IF(ISNUMBER(ETL_Price!BF57/ETL_Price!BF58-1),ETL_Price!BF57/ETL_Price!BF58-1,"")</f>
        <v>-3.5160150557917991E-3</v>
      </c>
      <c r="BA57">
        <f ca="1">IF(ISNUMBER(ETL_Price!BG57/ETL_Price!BG58-1),ETL_Price!BG57/ETL_Price!BG58-1,"")</f>
        <v>-4.9839237488255028E-3</v>
      </c>
      <c r="BB57">
        <f ca="1">IF(ISNUMBER(ETL_Price!BH57/ETL_Price!BH58-1),ETL_Price!BH57/ETL_Price!BH58-1,"")</f>
        <v>-1.730919729179492E-3</v>
      </c>
      <c r="BC57">
        <f ca="1">IF(ISNUMBER(ETL_Price!BI57/ETL_Price!BI58-1),ETL_Price!BI57/ETL_Price!BI58-1,"")</f>
        <v>0</v>
      </c>
      <c r="BD57">
        <f ca="1">IF(ISNUMBER(ETL_Price!BJ57/ETL_Price!BJ58-1),ETL_Price!BJ57/ETL_Price!BJ58-1,"")</f>
        <v>-1.2468827930174564E-2</v>
      </c>
      <c r="BE57">
        <f ca="1">IF(ISNUMBER(ETL_Price!BK57/ETL_Price!BK58-1),ETL_Price!BK57/ETL_Price!BK58-1,"")</f>
        <v>-1.8731988472622363E-2</v>
      </c>
      <c r="BF57">
        <f ca="1">IF(ISNUMBER(ETL_Price!BL57/ETL_Price!BL58-1),ETL_Price!BL57/ETL_Price!BL58-1,"")</f>
        <v>2.8100183262064649E-2</v>
      </c>
      <c r="BG57">
        <f ca="1">IF(ISNUMBER(ETL_Price!BM57/ETL_Price!BM58-1),ETL_Price!BM57/ETL_Price!BM58-1,"")</f>
        <v>5.2966101694917889E-4</v>
      </c>
      <c r="BH57">
        <f ca="1">IF(ISNUMBER(ETL_Price!BN57/ETL_Price!BN58-1),ETL_Price!BN57/ETL_Price!BN58-1,"")</f>
        <v>9.2651572181368103E-4</v>
      </c>
      <c r="BI57">
        <f ca="1">IF(ISNUMBER(ETL_Price!BO57/ETL_Price!BO58-1),ETL_Price!BO57/ETL_Price!BO58-1,"")</f>
        <v>-9.1920657958394214E-3</v>
      </c>
      <c r="BJ57">
        <f ca="1">IF(ISNUMBER(ETL_Price!BP57/ETL_Price!BP58-1),ETL_Price!BP57/ETL_Price!BP58-1,"")</f>
        <v>-2.0794824399259504E-3</v>
      </c>
      <c r="BK57">
        <f ca="1">IF(ISNUMBER(ETL_Price!BQ57/ETL_Price!BQ58-1),ETL_Price!BQ57/ETL_Price!BQ58-1,"")</f>
        <v>1.1789244581483782E-3</v>
      </c>
      <c r="BL57">
        <f ca="1">IF(ISNUMBER(ETL_Price!BR57/ETL_Price!BR58-1),ETL_Price!BR57/ETL_Price!BR58-1,"")</f>
        <v>-3.2316871063970964E-3</v>
      </c>
      <c r="BM57">
        <f ca="1">IF(ISNUMBER(ETL_Price!BS57/ETL_Price!BS58-1),ETL_Price!BS57/ETL_Price!BS58-1,"")</f>
        <v>1.4759058372075806E-3</v>
      </c>
      <c r="BN57">
        <f ca="1">IF(ISNUMBER(ETL_Price!BT57/ETL_Price!BT58-1),ETL_Price!BT57/ETL_Price!BT58-1,"")</f>
        <v>2.6607538802660979E-3</v>
      </c>
      <c r="BO57">
        <f ca="1">IF(ISNUMBER(ETL_Price!BU57/ETL_Price!BU58-1),ETL_Price!BU57/ETL_Price!BU58-1,"")</f>
        <v>2.1717455030800803E-3</v>
      </c>
      <c r="BP57">
        <f ca="1">IF(ISNUMBER(ETL_Price!BV57/ETL_Price!BV58-1),ETL_Price!BV57/ETL_Price!BV58-1,"")</f>
        <v>6.5832784726782556E-4</v>
      </c>
      <c r="BQ57">
        <f ca="1">IF(ISNUMBER(ETL_Price!BW57/ETL_Price!BW58-1),ETL_Price!BW57/ETL_Price!BW58-1,"")</f>
        <v>-5.5713755107089646E-4</v>
      </c>
    </row>
    <row r="58" spans="1:69">
      <c r="A58" s="8">
        <f>MATCH($B58,ETL_Price!$B$5:$B$187,0)</f>
        <v>54</v>
      </c>
      <c r="B58" s="1">
        <f>IF(ISNUMBER(Equities!$C59),Equities!B59,"")</f>
        <v>43104</v>
      </c>
      <c r="C58" s="67">
        <f ca="1">IF(ISNUMBER(OFFSET(ETL_Price!$B$4,ETL_Rtn!$A58,ETL_Rtn!$C$1)/OFFSET(ETL_Price!$B$4,ETL_Rtn!$A59,ETL_Rtn!$C$1)-1),OFFSET(ETL_Price!$B$4,ETL_Rtn!$A58,ETL_Rtn!$C$1)/OFFSET(ETL_Price!$B$4,ETL_Rtn!$A59,ETL_Rtn!$C$1)-1,"")</f>
        <v>5.0293915076962126E-3</v>
      </c>
      <c r="E58">
        <f ca="1">IF(ISNUMBER(ETL_Price!K58/ETL_Price!K59-1),ETL_Price!K58/ETL_Price!K59-1,"")</f>
        <v>4.0286613639211044E-3</v>
      </c>
      <c r="F58">
        <f ca="1">IF(ISNUMBER(ETL_Price!L58/ETL_Price!L59-1),ETL_Price!L58/ETL_Price!L59-1,"")</f>
        <v>1.6809691499424462E-2</v>
      </c>
      <c r="G58">
        <f ca="1">IF(ISNUMBER(ETL_Price!M58/ETL_Price!M59-1),ETL_Price!M58/ETL_Price!M59-1,"")</f>
        <v>8.3628266164208487E-3</v>
      </c>
      <c r="H58">
        <f ca="1">IF(ISNUMBER(ETL_Price!N58/ETL_Price!N59-1),ETL_Price!N58/ETL_Price!N59-1,"")</f>
        <v>3.2567184451178122E-2</v>
      </c>
      <c r="I58">
        <f ca="1">IF(ISNUMBER(ETL_Price!O58/ETL_Price!O59-1),ETL_Price!O58/ETL_Price!O59-1,"")</f>
        <v>5.7436041746083966E-3</v>
      </c>
      <c r="J58">
        <f ca="1">IF(ISNUMBER(ETL_Price!P58/ETL_Price!P59-1),ETL_Price!P58/ETL_Price!P59-1,"")</f>
        <v>9.4763913279769518E-3</v>
      </c>
      <c r="K58">
        <f ca="1">IF(ISNUMBER(ETL_Price!Q58/ETL_Price!Q59-1),ETL_Price!Q58/ETL_Price!Q59-1,"")</f>
        <v>8.3920898852292147E-3</v>
      </c>
      <c r="L58">
        <f ca="1">IF(ISNUMBER(ETL_Price!R58/ETL_Price!R59-1),ETL_Price!R58/ETL_Price!R59-1,"")</f>
        <v>7.6935629594547805E-3</v>
      </c>
      <c r="M58">
        <f ca="1">IF(ISNUMBER(ETL_Price!S58/ETL_Price!S59-1),ETL_Price!S58/ETL_Price!S59-1,"")</f>
        <v>9.0862136806646454E-3</v>
      </c>
      <c r="N58">
        <f ca="1">IF(ISNUMBER(ETL_Price!T58/ETL_Price!T59-1),ETL_Price!T58/ETL_Price!T59-1,"")</f>
        <v>1.3096910112359472E-2</v>
      </c>
      <c r="O58">
        <f ca="1">IF(ISNUMBER(ETL_Price!U58/ETL_Price!U59-1),ETL_Price!U58/ETL_Price!U59-1,"")</f>
        <v>1.3636880184855427E-2</v>
      </c>
      <c r="P58">
        <f ca="1">IF(ISNUMBER(ETL_Price!V58/ETL_Price!V59-1),ETL_Price!V58/ETL_Price!V59-1,"")</f>
        <v>7.2935552991593156E-3</v>
      </c>
      <c r="Q58">
        <f ca="1">IF(ISNUMBER(ETL_Price!W58/ETL_Price!W59-1),ETL_Price!W58/ETL_Price!W59-1,"")</f>
        <v>3.9582562356599293E-3</v>
      </c>
      <c r="R58">
        <f ca="1">IF(ISNUMBER(ETL_Price!X58/ETL_Price!X59-1),ETL_Price!X58/ETL_Price!X59-1,"")</f>
        <v>3.3122796709752489E-3</v>
      </c>
      <c r="S58">
        <f ca="1">IF(ISNUMBER(ETL_Price!Y58/ETL_Price!Y59-1),ETL_Price!Y58/ETL_Price!Y59-1,"")</f>
        <v>1.243357472320028E-2</v>
      </c>
      <c r="T58">
        <f ca="1">IF(ISNUMBER(ETL_Price!Z58/ETL_Price!Z59-1),ETL_Price!Z58/ETL_Price!Z59-1,"")</f>
        <v>7.3281832723575135E-3</v>
      </c>
      <c r="U58">
        <f ca="1">IF(ISNUMBER(ETL_Price!AA58/ETL_Price!AA59-1),ETL_Price!AA58/ETL_Price!AA59-1,"")</f>
        <v>8.7806259736582515E-3</v>
      </c>
      <c r="V58">
        <f ca="1">IF(ISNUMBER(ETL_Price!AB58/ETL_Price!AB59-1),ETL_Price!AB58/ETL_Price!AB59-1,"")</f>
        <v>1.5099737741397501E-3</v>
      </c>
      <c r="W58">
        <f ca="1">IF(ISNUMBER(ETL_Price!AC58/ETL_Price!AC59-1),ETL_Price!AC58/ETL_Price!AC59-1,"")</f>
        <v>8.2331495903442686E-4</v>
      </c>
      <c r="X58">
        <f ca="1">IF(ISNUMBER(ETL_Price!AD58/ETL_Price!AD59-1),ETL_Price!AD58/ETL_Price!AD59-1,"")</f>
        <v>7.6475734838998832E-4</v>
      </c>
      <c r="Y58">
        <f ca="1">IF(ISNUMBER(ETL_Price!AE58/ETL_Price!AE59-1),ETL_Price!AE58/ETL_Price!AE59-1,"")</f>
        <v>1.0827351927411577E-3</v>
      </c>
      <c r="Z58">
        <f ca="1">IF(ISNUMBER(ETL_Price!AF58/ETL_Price!AF59-1),ETL_Price!AF58/ETL_Price!AF59-1,"")</f>
        <v>-3.9651264679529952E-4</v>
      </c>
      <c r="AA58">
        <f ca="1">IF(ISNUMBER(ETL_Price!AG58/ETL_Price!AG59-1),ETL_Price!AG58/ETL_Price!AG59-1,"")</f>
        <v>-5.3781819010523257E-4</v>
      </c>
      <c r="AB58">
        <f ca="1">IF(ISNUMBER(ETL_Price!AH58/ETL_Price!AH59-1),ETL_Price!AH58/ETL_Price!AH59-1,"")</f>
        <v>-3.2487955263393875E-4</v>
      </c>
      <c r="AC58">
        <f ca="1">IF(ISNUMBER(ETL_Price!AI58/ETL_Price!AI59-1),ETL_Price!AI58/ETL_Price!AI59-1,"")</f>
        <v>9.5668603955889608E-4</v>
      </c>
      <c r="AD58">
        <f ca="1">IF(ISNUMBER(ETL_Price!AJ58/ETL_Price!AJ59-1),ETL_Price!AJ58/ETL_Price!AJ59-1,"")</f>
        <v>2.8881124057822394E-3</v>
      </c>
      <c r="AE58">
        <f ca="1">IF(ISNUMBER(ETL_Price!AK58/ETL_Price!AK59-1),ETL_Price!AK58/ETL_Price!AK59-1,"")</f>
        <v>1.6584528219087957E-4</v>
      </c>
      <c r="AF58">
        <f ca="1">IF(ISNUMBER(ETL_Price!AL58/ETL_Price!AL59-1),ETL_Price!AL58/ETL_Price!AL59-1,"")</f>
        <v>-7.1146228517449117E-5</v>
      </c>
      <c r="AG58">
        <f ca="1">IF(ISNUMBER(ETL_Price!AM58/ETL_Price!AM59-1),ETL_Price!AM58/ETL_Price!AM59-1,"")</f>
        <v>9.9632712856445593E-4</v>
      </c>
      <c r="AH58">
        <f ca="1">IF(ISNUMBER(ETL_Price!AN58/ETL_Price!AN59-1),ETL_Price!AN58/ETL_Price!AN59-1,"")</f>
        <v>5.2466668954975759E-5</v>
      </c>
      <c r="AI58">
        <f ca="1">IF(ISNUMBER(ETL_Price!AO58/ETL_Price!AO59-1),ETL_Price!AO58/ETL_Price!AO59-1,"")</f>
        <v>-7.1794745706510454E-5</v>
      </c>
      <c r="AJ58">
        <f ca="1">IF(ISNUMBER(ETL_Price!AP58/ETL_Price!AP59-1),ETL_Price!AP58/ETL_Price!AP59-1,"")</f>
        <v>-2.1255086275817625E-5</v>
      </c>
      <c r="AK58">
        <f ca="1">IF(ISNUMBER(ETL_Price!AQ58/ETL_Price!AQ59-1),ETL_Price!AQ58/ETL_Price!AQ59-1,"")</f>
        <v>5.5291304952276299E-4</v>
      </c>
      <c r="AL58">
        <f ca="1">IF(ISNUMBER(ETL_Price!AR58/ETL_Price!AR59-1),ETL_Price!AR58/ETL_Price!AR59-1,"")</f>
        <v>4.4442113360609881E-4</v>
      </c>
      <c r="AM58">
        <f ca="1">IF(ISNUMBER(ETL_Price!AS58/ETL_Price!AS59-1),ETL_Price!AS58/ETL_Price!AS59-1,"")</f>
        <v>2.2066936373668078E-3</v>
      </c>
      <c r="AN58">
        <f ca="1">IF(ISNUMBER(ETL_Price!AT58/ETL_Price!AT59-1),ETL_Price!AT58/ETL_Price!AT59-1,"")</f>
        <v>-1.8099547511312264E-2</v>
      </c>
      <c r="AO58">
        <f ca="1">IF(ISNUMBER(ETL_Price!AU58/ETL_Price!AU59-1),ETL_Price!AU58/ETL_Price!AU59-1,"")</f>
        <v>7.8582353251410719E-3</v>
      </c>
      <c r="AP58">
        <f ca="1">IF(ISNUMBER(ETL_Price!AV58/ETL_Price!AV59-1),ETL_Price!AV58/ETL_Price!AV59-1,"")</f>
        <v>4.889243663939391E-3</v>
      </c>
      <c r="AQ58">
        <f ca="1">IF(ISNUMBER(ETL_Price!AW58/ETL_Price!AW59-1),ETL_Price!AW58/ETL_Price!AW59-1,"")</f>
        <v>8.4972596337684614E-4</v>
      </c>
      <c r="AR58">
        <f ca="1">IF(ISNUMBER(ETL_Price!AX58/ETL_Price!AX59-1),ETL_Price!AX58/ETL_Price!AX59-1,"")</f>
        <v>-2.7739251040221902E-3</v>
      </c>
      <c r="AS58">
        <f ca="1">IF(ISNUMBER(ETL_Price!AY58/ETL_Price!AY59-1),ETL_Price!AY58/ETL_Price!AY59-1,"")</f>
        <v>-5.4792587051334385E-3</v>
      </c>
      <c r="AT58">
        <f ca="1">IF(ISNUMBER(ETL_Price!AZ58/ETL_Price!AZ59-1),ETL_Price!AZ58/ETL_Price!AZ59-1,"")</f>
        <v>-0.43333333333333335</v>
      </c>
      <c r="AU58">
        <f ca="1">IF(ISNUMBER(ETL_Price!BA58/ETL_Price!BA59-1),ETL_Price!BA58/ETL_Price!BA59-1,"")</f>
        <v>-1.8930928632920896E-2</v>
      </c>
      <c r="AV58">
        <f ca="1">IF(ISNUMBER(ETL_Price!BB58/ETL_Price!BB59-1),ETL_Price!BB58/ETL_Price!BB59-1,"")</f>
        <v>-3.25511194854885E-2</v>
      </c>
      <c r="AW58">
        <f ca="1">IF(ISNUMBER(ETL_Price!BC58/ETL_Price!BC59-1),ETL_Price!BC58/ETL_Price!BC59-1,"")</f>
        <v>-2.5862618112326041E-2</v>
      </c>
      <c r="AX58">
        <f ca="1">IF(ISNUMBER(ETL_Price!BD58/ETL_Price!BD59-1),ETL_Price!BD58/ETL_Price!BD59-1,"")</f>
        <v>-1.7411690944986957E-2</v>
      </c>
      <c r="AY58">
        <f ca="1">IF(ISNUMBER(ETL_Price!BE58/ETL_Price!BE59-1),ETL_Price!BE58/ETL_Price!BE59-1,"")</f>
        <v>-1.93849394601463E-2</v>
      </c>
      <c r="AZ58">
        <f ca="1">IF(ISNUMBER(ETL_Price!BF58/ETL_Price!BF59-1),ETL_Price!BF58/ETL_Price!BF59-1,"")</f>
        <v>-6.8736580875969899E-3</v>
      </c>
      <c r="BA58">
        <f ca="1">IF(ISNUMBER(ETL_Price!BG58/ETL_Price!BG59-1),ETL_Price!BG58/ETL_Price!BG59-1,"")</f>
        <v>-7.450141120743381E-3</v>
      </c>
      <c r="BB58">
        <f ca="1">IF(ISNUMBER(ETL_Price!BH58/ETL_Price!BH59-1),ETL_Price!BH58/ETL_Price!BH59-1,"")</f>
        <v>-6.5883172354179731E-3</v>
      </c>
      <c r="BC58">
        <f ca="1">IF(ISNUMBER(ETL_Price!BI58/ETL_Price!BI59-1),ETL_Price!BI58/ETL_Price!BI59-1,"")</f>
        <v>7.6502732240437687E-3</v>
      </c>
      <c r="BD58">
        <f ca="1">IF(ISNUMBER(ETL_Price!BJ58/ETL_Price!BJ59-1),ETL_Price!BJ58/ETL_Price!BJ59-1,"")</f>
        <v>1.0075566750629594E-2</v>
      </c>
      <c r="BE58">
        <f ca="1">IF(ISNUMBER(ETL_Price!BK58/ETL_Price!BK59-1),ETL_Price!BK58/ETL_Price!BK59-1,"")</f>
        <v>-2.5280898876404612E-2</v>
      </c>
      <c r="BF58">
        <f ca="1">IF(ISNUMBER(ETL_Price!BL58/ETL_Price!BL59-1),ETL_Price!BL58/ETL_Price!BL59-1,"")</f>
        <v>-6.6704675028506188E-2</v>
      </c>
      <c r="BG58">
        <f ca="1">IF(ISNUMBER(ETL_Price!BM58/ETL_Price!BM59-1),ETL_Price!BM58/ETL_Price!BM59-1,"")</f>
        <v>2.3511566173681775E-3</v>
      </c>
      <c r="BH58">
        <f ca="1">IF(ISNUMBER(ETL_Price!BN58/ETL_Price!BN59-1),ETL_Price!BN58/ETL_Price!BN59-1,"")</f>
        <v>1.1582787977060249E-4</v>
      </c>
      <c r="BI58">
        <f ca="1">IF(ISNUMBER(ETL_Price!BO58/ETL_Price!BO59-1),ETL_Price!BO58/ETL_Price!BO59-1,"")</f>
        <v>6.1658283303585026E-3</v>
      </c>
      <c r="BJ58">
        <f ca="1">IF(ISNUMBER(ETL_Price!BP58/ETL_Price!BP59-1),ETL_Price!BP58/ETL_Price!BP59-1,"")</f>
        <v>-5.6960758655733024E-4</v>
      </c>
      <c r="BK58">
        <f ca="1">IF(ISNUMBER(ETL_Price!BQ58/ETL_Price!BQ59-1),ETL_Price!BQ58/ETL_Price!BQ59-1,"")</f>
        <v>1.1803159615035863E-3</v>
      </c>
      <c r="BL58">
        <f ca="1">IF(ISNUMBER(ETL_Price!BR58/ETL_Price!BR59-1),ETL_Price!BR58/ETL_Price!BR59-1,"")</f>
        <v>4.4111527257595373E-3</v>
      </c>
      <c r="BM58">
        <f ca="1">IF(ISNUMBER(ETL_Price!BS58/ETL_Price!BS59-1),ETL_Price!BS58/ETL_Price!BS59-1,"")</f>
        <v>2.589523527670945E-3</v>
      </c>
      <c r="BN58">
        <f ca="1">IF(ISNUMBER(ETL_Price!BT58/ETL_Price!BT59-1),ETL_Price!BT58/ETL_Price!BT59-1,"")</f>
        <v>2.1331437205580617E-3</v>
      </c>
      <c r="BO58">
        <f ca="1">IF(ISNUMBER(ETL_Price!BU58/ETL_Price!BU59-1),ETL_Price!BU58/ETL_Price!BU59-1,"")</f>
        <v>-6.5529036473346292E-3</v>
      </c>
      <c r="BP58">
        <f ca="1">IF(ISNUMBER(ETL_Price!BV58/ETL_Price!BV59-1),ETL_Price!BV58/ETL_Price!BV59-1,"")</f>
        <v>-5.0459717134470061E-3</v>
      </c>
      <c r="BQ58">
        <f ca="1">IF(ISNUMBER(ETL_Price!BW58/ETL_Price!BW59-1),ETL_Price!BW58/ETL_Price!BW59-1,"")</f>
        <v>-2.3776439709742858E-3</v>
      </c>
    </row>
    <row r="59" spans="1:69">
      <c r="A59" s="8">
        <f>MATCH($B59,ETL_Price!$B$5:$B$187,0)</f>
        <v>55</v>
      </c>
      <c r="B59" s="1">
        <f>IF(ISNUMBER(Equities!$C60),Equities!B60,"")</f>
        <v>43103</v>
      </c>
      <c r="C59" s="67">
        <f ca="1">IF(ISNUMBER(OFFSET(ETL_Price!$B$4,ETL_Rtn!$A59,ETL_Rtn!$C$1)/OFFSET(ETL_Price!$B$4,ETL_Rtn!$A60,ETL_Rtn!$C$1)-1),OFFSET(ETL_Price!$B$4,ETL_Rtn!$A59,ETL_Rtn!$C$1)/OFFSET(ETL_Price!$B$4,ETL_Rtn!$A60,ETL_Rtn!$C$1)-1,"")</f>
        <v>8.1023070526402563E-3</v>
      </c>
      <c r="E59">
        <f ca="1">IF(ISNUMBER(ETL_Price!K59/ETL_Price!K60-1),ETL_Price!K59/ETL_Price!K60-1,"")</f>
        <v>6.3988189078607594E-3</v>
      </c>
      <c r="F59">
        <f ca="1">IF(ISNUMBER(ETL_Price!L59/ETL_Price!L60-1),ETL_Price!L59/ETL_Price!L60-1,"")</f>
        <v>5.6415266790632579E-3</v>
      </c>
      <c r="G59">
        <f ca="1">IF(ISNUMBER(ETL_Price!M59/ETL_Price!M60-1),ETL_Price!M59/ETL_Price!M60-1,"")</f>
        <v>1.336739116591712E-3</v>
      </c>
      <c r="H59">
        <f ca="1">IF(ISNUMBER(ETL_Price!N59/ETL_Price!N60-1),ETL_Price!N59/ETL_Price!N60-1,"")</f>
        <v>0</v>
      </c>
      <c r="I59">
        <f ca="1">IF(ISNUMBER(ETL_Price!O59/ETL_Price!O60-1),ETL_Price!O59/ETL_Price!O60-1,"")</f>
        <v>1.4956426790355692E-3</v>
      </c>
      <c r="J59">
        <f ca="1">IF(ISNUMBER(ETL_Price!P59/ETL_Price!P60-1),ETL_Price!P59/ETL_Price!P60-1,"")</f>
        <v>1.657139495516935E-3</v>
      </c>
      <c r="K59">
        <f ca="1">IF(ISNUMBER(ETL_Price!Q59/ETL_Price!Q60-1),ETL_Price!Q59/ETL_Price!Q60-1,"")</f>
        <v>8.3858198491453262E-3</v>
      </c>
      <c r="L59">
        <f ca="1">IF(ISNUMBER(ETL_Price!R59/ETL_Price!R60-1),ETL_Price!R59/ETL_Price!R60-1,"")</f>
        <v>6.7033689136775099E-3</v>
      </c>
      <c r="M59">
        <f ca="1">IF(ISNUMBER(ETL_Price!S59/ETL_Price!S60-1),ETL_Price!S59/ETL_Price!S60-1,"")</f>
        <v>1.2095481722118162E-2</v>
      </c>
      <c r="N59">
        <f ca="1">IF(ISNUMBER(ETL_Price!T59/ETL_Price!T60-1),ETL_Price!T59/ETL_Price!T60-1,"")</f>
        <v>4.4792438189964479E-3</v>
      </c>
      <c r="O59">
        <f ca="1">IF(ISNUMBER(ETL_Price!U59/ETL_Price!U60-1),ETL_Price!U59/ETL_Price!U60-1,"")</f>
        <v>4.2224589166159898E-3</v>
      </c>
      <c r="P59">
        <f ca="1">IF(ISNUMBER(ETL_Price!V59/ETL_Price!V60-1),ETL_Price!V59/ETL_Price!V60-1,"")</f>
        <v>3.8884752213121931E-3</v>
      </c>
      <c r="Q59">
        <f ca="1">IF(ISNUMBER(ETL_Price!W59/ETL_Price!W60-1),ETL_Price!W59/ETL_Price!W60-1,"")</f>
        <v>-1.3207735247209307E-3</v>
      </c>
      <c r="R59">
        <f ca="1">IF(ISNUMBER(ETL_Price!X59/ETL_Price!X60-1),ETL_Price!X59/ETL_Price!X60-1,"")</f>
        <v>8.1094029005706059E-3</v>
      </c>
      <c r="S59">
        <f ca="1">IF(ISNUMBER(ETL_Price!Y59/ETL_Price!Y60-1),ETL_Price!Y59/ETL_Price!Y60-1,"")</f>
        <v>2.3568024712286029E-3</v>
      </c>
      <c r="T59">
        <f ca="1">IF(ISNUMBER(ETL_Price!Z59/ETL_Price!Z60-1),ETL_Price!Z59/ETL_Price!Z60-1,"")</f>
        <v>1.0316425274279784E-2</v>
      </c>
      <c r="U59">
        <f ca="1">IF(ISNUMBER(ETL_Price!AA59/ETL_Price!AA60-1),ETL_Price!AA59/ETL_Price!AA60-1,"")</f>
        <v>-1.1064425770308195E-2</v>
      </c>
      <c r="V59">
        <f ca="1">IF(ISNUMBER(ETL_Price!AB59/ETL_Price!AB60-1),ETL_Price!AB59/ETL_Price!AB60-1,"")</f>
        <v>-5.7680151706700489E-3</v>
      </c>
      <c r="W59">
        <f ca="1">IF(ISNUMBER(ETL_Price!AC59/ETL_Price!AC60-1),ETL_Price!AC59/ETL_Price!AC60-1,"")</f>
        <v>1.4446208716356601E-4</v>
      </c>
      <c r="X59">
        <f ca="1">IF(ISNUMBER(ETL_Price!AD59/ETL_Price!AD60-1),ETL_Price!AD59/ETL_Price!AD60-1,"")</f>
        <v>-1.3346045594120337E-4</v>
      </c>
      <c r="Y59">
        <f ca="1">IF(ISNUMBER(ETL_Price!AE59/ETL_Price!AE60-1),ETL_Price!AE59/ETL_Price!AE60-1,"")</f>
        <v>6.5605621161179961E-4</v>
      </c>
      <c r="Z59">
        <f ca="1">IF(ISNUMBER(ETL_Price!AF59/ETL_Price!AF60-1),ETL_Price!AF59/ETL_Price!AF60-1,"")</f>
        <v>1.1418881831726235E-3</v>
      </c>
      <c r="AA59">
        <f ca="1">IF(ISNUMBER(ETL_Price!AG59/ETL_Price!AG60-1),ETL_Price!AG59/ETL_Price!AG60-1,"")</f>
        <v>9.9915140565554061E-4</v>
      </c>
      <c r="AB59">
        <f ca="1">IF(ISNUMBER(ETL_Price!AH59/ETL_Price!AH60-1),ETL_Price!AH59/ETL_Price!AH60-1,"")</f>
        <v>1.6027693639117935E-3</v>
      </c>
      <c r="AC59">
        <f ca="1">IF(ISNUMBER(ETL_Price!AI59/ETL_Price!AI60-1),ETL_Price!AI59/ETL_Price!AI60-1,"")</f>
        <v>2.5318726886691678E-4</v>
      </c>
      <c r="AD59">
        <f ca="1">IF(ISNUMBER(ETL_Price!AJ59/ETL_Price!AJ60-1),ETL_Price!AJ59/ETL_Price!AJ60-1,"")</f>
        <v>2.0354222477696471E-3</v>
      </c>
      <c r="AE59">
        <f ca="1">IF(ISNUMBER(ETL_Price!AK59/ETL_Price!AK60-1),ETL_Price!AK59/ETL_Price!AK60-1,"")</f>
        <v>-3.8744329799922372E-4</v>
      </c>
      <c r="AF59">
        <f ca="1">IF(ISNUMBER(ETL_Price!AL59/ETL_Price!AL60-1),ETL_Price!AL59/ETL_Price!AL60-1,"")</f>
        <v>-7.752063601421666E-4</v>
      </c>
      <c r="AG59">
        <f ca="1">IF(ISNUMBER(ETL_Price!AM59/ETL_Price!AM60-1),ETL_Price!AM59/ETL_Price!AM60-1,"")</f>
        <v>9.7540702480691799E-4</v>
      </c>
      <c r="AH59">
        <f ca="1">IF(ISNUMBER(ETL_Price!AN59/ETL_Price!AN60-1),ETL_Price!AN59/ETL_Price!AN60-1,"")</f>
        <v>-4.327852204092375E-4</v>
      </c>
      <c r="AI59">
        <f ca="1">IF(ISNUMBER(ETL_Price!AO59/ETL_Price!AO60-1),ETL_Price!AO59/ETL_Price!AO60-1,"")</f>
        <v>9.8349063426539374E-7</v>
      </c>
      <c r="AJ59">
        <f ca="1">IF(ISNUMBER(ETL_Price!AP59/ETL_Price!AP60-1),ETL_Price!AP59/ETL_Price!AP60-1,"")</f>
        <v>-1.2308722235077063E-4</v>
      </c>
      <c r="AK59">
        <f ca="1">IF(ISNUMBER(ETL_Price!AQ59/ETL_Price!AQ60-1),ETL_Price!AQ59/ETL_Price!AQ60-1,"")</f>
        <v>-8.6531389261457203E-4</v>
      </c>
      <c r="AL59">
        <f ca="1">IF(ISNUMBER(ETL_Price!AR59/ETL_Price!AR60-1),ETL_Price!AR59/ETL_Price!AR60-1,"")</f>
        <v>-1.3039375842024414E-3</v>
      </c>
      <c r="AM59">
        <f ca="1">IF(ISNUMBER(ETL_Price!AS59/ETL_Price!AS60-1),ETL_Price!AS59/ETL_Price!AS60-1,"")</f>
        <v>-6.5765436609426242E-3</v>
      </c>
      <c r="AN59">
        <f ca="1">IF(ISNUMBER(ETL_Price!AT59/ETL_Price!AT60-1),ETL_Price!AT59/ETL_Price!AT60-1,"")</f>
        <v>-5.3533190578158529E-2</v>
      </c>
      <c r="AO59">
        <f ca="1">IF(ISNUMBER(ETL_Price!AU59/ETL_Price!AU60-1),ETL_Price!AU59/ETL_Price!AU60-1,"")</f>
        <v>-2.4726430976430569E-3</v>
      </c>
      <c r="AP59">
        <f ca="1">IF(ISNUMBER(ETL_Price!AV59/ETL_Price!AV60-1),ETL_Price!AV59/ETL_Price!AV60-1,"")</f>
        <v>-2.8356798169245634E-3</v>
      </c>
      <c r="AQ59">
        <f ca="1">IF(ISNUMBER(ETL_Price!AW59/ETL_Price!AW60-1),ETL_Price!AW59/ETL_Price!AW60-1,"")</f>
        <v>1.4963346269943889E-2</v>
      </c>
      <c r="AR59">
        <f ca="1">IF(ISNUMBER(ETL_Price!AX59/ETL_Price!AX60-1),ETL_Price!AX59/ETL_Price!AX60-1,"")</f>
        <v>2.0847810979847115E-3</v>
      </c>
      <c r="AS59">
        <f ca="1">IF(ISNUMBER(ETL_Price!AY59/ETL_Price!AY60-1),ETL_Price!AY59/ETL_Price!AY60-1,"")</f>
        <v>-4.9157993792047217E-3</v>
      </c>
      <c r="AT59">
        <f ca="1">IF(ISNUMBER(ETL_Price!AZ59/ETL_Price!AZ60-1),ETL_Price!AZ59/ETL_Price!AZ60-1,"")</f>
        <v>-0.29577464788732388</v>
      </c>
      <c r="AU59">
        <f ca="1">IF(ISNUMBER(ETL_Price!BA59/ETL_Price!BA60-1),ETL_Price!BA59/ETL_Price!BA60-1,"")</f>
        <v>-1.4867324866682408E-2</v>
      </c>
      <c r="AV59">
        <f ca="1">IF(ISNUMBER(ETL_Price!BB59/ETL_Price!BB60-1),ETL_Price!BB59/ETL_Price!BB60-1,"")</f>
        <v>-1.5017943886295404E-2</v>
      </c>
      <c r="AW59">
        <f ca="1">IF(ISNUMBER(ETL_Price!BC59/ETL_Price!BC60-1),ETL_Price!BC59/ETL_Price!BC60-1,"")</f>
        <v>-2.8067278918584293E-2</v>
      </c>
      <c r="AX59">
        <f ca="1">IF(ISNUMBER(ETL_Price!BD59/ETL_Price!BD60-1),ETL_Price!BD59/ETL_Price!BD60-1,"")</f>
        <v>-2.0868775857396216E-2</v>
      </c>
      <c r="AY59">
        <f ca="1">IF(ISNUMBER(ETL_Price!BE59/ETL_Price!BE60-1),ETL_Price!BE59/ETL_Price!BE60-1,"")</f>
        <v>-1.6555809514026243E-2</v>
      </c>
      <c r="AZ59">
        <f ca="1">IF(ISNUMBER(ETL_Price!BF59/ETL_Price!BF60-1),ETL_Price!BF59/ETL_Price!BF60-1,"")</f>
        <v>-8.6240884216881586E-4</v>
      </c>
      <c r="BA59">
        <f ca="1">IF(ISNUMBER(ETL_Price!BG59/ETL_Price!BG60-1),ETL_Price!BG59/ETL_Price!BG60-1,"")</f>
        <v>2.0313889076688518E-3</v>
      </c>
      <c r="BB59">
        <f ca="1">IF(ISNUMBER(ETL_Price!BH59/ETL_Price!BH60-1),ETL_Price!BH59/ETL_Price!BH60-1,"")</f>
        <v>-5.3826282074281862E-3</v>
      </c>
      <c r="BC59">
        <f ca="1">IF(ISNUMBER(ETL_Price!BI59/ETL_Price!BI60-1),ETL_Price!BI59/ETL_Price!BI60-1,"")</f>
        <v>-6.3459570112589514E-2</v>
      </c>
      <c r="BD59">
        <f ca="1">IF(ISNUMBER(ETL_Price!BJ59/ETL_Price!BJ60-1),ETL_Price!BJ59/ETL_Price!BJ60-1,"")</f>
        <v>-4.5673076923076872E-2</v>
      </c>
      <c r="BE59">
        <f ca="1">IF(ISNUMBER(ETL_Price!BK59/ETL_Price!BK60-1),ETL_Price!BK59/ETL_Price!BK60-1,"")</f>
        <v>-2.063273727647863E-2</v>
      </c>
      <c r="BF59">
        <f ca="1">IF(ISNUMBER(ETL_Price!BL59/ETL_Price!BL60-1),ETL_Price!BL59/ETL_Price!BL60-1,"")</f>
        <v>-4.8290830168204013E-2</v>
      </c>
      <c r="BG59">
        <f ca="1">IF(ISNUMBER(ETL_Price!BM59/ETL_Price!BM60-1),ETL_Price!BM59/ETL_Price!BM60-1,"")</f>
        <v>1.8235696375656918E-3</v>
      </c>
      <c r="BH59">
        <f ca="1">IF(ISNUMBER(ETL_Price!BN59/ETL_Price!BN60-1),ETL_Price!BN59/ETL_Price!BN60-1,"")</f>
        <v>3.5452749041031684E-3</v>
      </c>
      <c r="BI59">
        <f ca="1">IF(ISNUMBER(ETL_Price!BO59/ETL_Price!BO60-1),ETL_Price!BO59/ETL_Price!BO60-1,"")</f>
        <v>2.087129368891838E-2</v>
      </c>
      <c r="BJ59">
        <f ca="1">IF(ISNUMBER(ETL_Price!BP59/ETL_Price!BP60-1),ETL_Price!BP59/ETL_Price!BP60-1,"")</f>
        <v>-8.9210182265631044E-4</v>
      </c>
      <c r="BK59">
        <f ca="1">IF(ISNUMBER(ETL_Price!BQ59/ETL_Price!BQ60-1),ETL_Price!BQ59/ETL_Price!BQ60-1,"")</f>
        <v>4.5417385775281538E-4</v>
      </c>
      <c r="BL59">
        <f ca="1">IF(ISNUMBER(ETL_Price!BR59/ETL_Price!BR60-1),ETL_Price!BR59/ETL_Price!BR60-1,"")</f>
        <v>-3.6487270917986425E-3</v>
      </c>
      <c r="BM59">
        <f ca="1">IF(ISNUMBER(ETL_Price!BS59/ETL_Price!BS60-1),ETL_Price!BS59/ETL_Price!BS60-1,"")</f>
        <v>-5.4451802796173787E-3</v>
      </c>
      <c r="BN59">
        <f ca="1">IF(ISNUMBER(ETL_Price!BT59/ETL_Price!BT60-1),ETL_Price!BT59/ETL_Price!BT60-1,"")</f>
        <v>1.9592127526939507E-3</v>
      </c>
      <c r="BO59">
        <f ca="1">IF(ISNUMBER(ETL_Price!BU59/ETL_Price!BU60-1),ETL_Price!BU59/ETL_Price!BU60-1,"")</f>
        <v>-6.6636818924856733E-3</v>
      </c>
      <c r="BP59">
        <f ca="1">IF(ISNUMBER(ETL_Price!BV59/ETL_Price!BV60-1),ETL_Price!BV59/ETL_Price!BV60-1,"")</f>
        <v>-7.4324378556693826E-3</v>
      </c>
      <c r="BQ59">
        <f ca="1">IF(ISNUMBER(ETL_Price!BW59/ETL_Price!BW60-1),ETL_Price!BW59/ETL_Price!BW60-1,"")</f>
        <v>-7.1737331003401961E-3</v>
      </c>
    </row>
    <row r="60" spans="1:69">
      <c r="A60" s="8">
        <f>MATCH($B60,ETL_Price!$B$5:$B$187,0)</f>
        <v>56</v>
      </c>
      <c r="B60" s="1">
        <f>IF(ISNUMBER(Equities!$C61),Equities!B61,"")</f>
        <v>43102</v>
      </c>
      <c r="C60" s="67">
        <f ca="1">IF(ISNUMBER(OFFSET(ETL_Price!$B$4,ETL_Rtn!$A60,ETL_Rtn!$C$1)/OFFSET(ETL_Price!$B$4,ETL_Rtn!$A61,ETL_Rtn!$C$1)-1),OFFSET(ETL_Price!$B$4,ETL_Rtn!$A60,ETL_Rtn!$C$1)/OFFSET(ETL_Price!$B$4,ETL_Rtn!$A61,ETL_Rtn!$C$1)-1,"")</f>
        <v>2.4503736561347411E-2</v>
      </c>
      <c r="E60">
        <f ca="1">IF(ISNUMBER(ETL_Price!K60/ETL_Price!K61-1),ETL_Price!K60/ETL_Price!K61-1,"")</f>
        <v>8.3033800741318942E-3</v>
      </c>
      <c r="F60">
        <f ca="1">IF(ISNUMBER(ETL_Price!L60/ETL_Price!L61-1),ETL_Price!L60/ETL_Price!L61-1,"")</f>
        <v>-3.9298393817280841E-3</v>
      </c>
      <c r="G60">
        <f ca="1">IF(ISNUMBER(ETL_Price!M60/ETL_Price!M61-1),ETL_Price!M60/ETL_Price!M61-1,"")</f>
        <v>1.9488474659328459E-2</v>
      </c>
      <c r="H60">
        <f ca="1">IF(ISNUMBER(ETL_Price!N60/ETL_Price!N61-1),ETL_Price!N60/ETL_Price!N61-1,"")</f>
        <v>0</v>
      </c>
      <c r="I60">
        <f ca="1">IF(ISNUMBER(ETL_Price!O60/ETL_Price!O61-1),ETL_Price!O60/ETL_Price!O61-1,"")</f>
        <v>1.9925699760855453E-2</v>
      </c>
      <c r="J60">
        <f ca="1">IF(ISNUMBER(ETL_Price!P60/ETL_Price!P61-1),ETL_Price!P60/ETL_Price!P61-1,"")</f>
        <v>3.0718317918235982E-2</v>
      </c>
      <c r="K60">
        <f ca="1">IF(ISNUMBER(ETL_Price!Q60/ETL_Price!Q61-1),ETL_Price!Q60/ETL_Price!Q61-1,"")</f>
        <v>7.4490264031650266E-3</v>
      </c>
      <c r="L60">
        <f ca="1">IF(ISNUMBER(ETL_Price!R60/ETL_Price!R61-1),ETL_Price!R60/ETL_Price!R61-1,"")</f>
        <v>7.1223634140535896E-3</v>
      </c>
      <c r="M60">
        <f ca="1">IF(ISNUMBER(ETL_Price!S60/ETL_Price!S61-1),ETL_Price!S60/ETL_Price!S61-1,"")</f>
        <v>1.3244328013413353E-2</v>
      </c>
      <c r="N60">
        <f ca="1">IF(ISNUMBER(ETL_Price!T60/ETL_Price!T61-1),ETL_Price!T60/ETL_Price!T61-1,"")</f>
        <v>1.0730072722087591E-2</v>
      </c>
      <c r="O60">
        <f ca="1">IF(ISNUMBER(ETL_Price!U60/ETL_Price!U61-1),ETL_Price!U60/ETL_Price!U61-1,"")</f>
        <v>4.5857535921736137E-3</v>
      </c>
      <c r="P60">
        <f ca="1">IF(ISNUMBER(ETL_Price!V60/ETL_Price!V61-1),ETL_Price!V60/ETL_Price!V61-1,"")</f>
        <v>9.5214232022049483E-3</v>
      </c>
      <c r="Q60">
        <f ca="1">IF(ISNUMBER(ETL_Price!W60/ETL_Price!W61-1),ETL_Price!W60/ETL_Price!W61-1,"")</f>
        <v>-4.2646398271938279E-3</v>
      </c>
      <c r="R60">
        <f ca="1">IF(ISNUMBER(ETL_Price!X60/ETL_Price!X61-1),ETL_Price!X60/ETL_Price!X61-1,"")</f>
        <v>8.7475161333263607E-3</v>
      </c>
      <c r="S60">
        <f ca="1">IF(ISNUMBER(ETL_Price!Y60/ETL_Price!Y61-1),ETL_Price!Y60/ETL_Price!Y61-1,"")</f>
        <v>1.1833315261204902E-3</v>
      </c>
      <c r="T60">
        <f ca="1">IF(ISNUMBER(ETL_Price!Z60/ETL_Price!Z61-1),ETL_Price!Z60/ETL_Price!Z61-1,"")</f>
        <v>1.2588024857916214E-2</v>
      </c>
      <c r="U60">
        <f ca="1">IF(ISNUMBER(ETL_Price!AA60/ETL_Price!AA61-1),ETL_Price!AA60/ETL_Price!AA61-1,"")</f>
        <v>3.7958667229018861E-3</v>
      </c>
      <c r="V60">
        <f ca="1">IF(ISNUMBER(ETL_Price!AB60/ETL_Price!AB61-1),ETL_Price!AB60/ETL_Price!AB61-1,"")</f>
        <v>-4.8749803428211891E-3</v>
      </c>
      <c r="W60">
        <f ca="1">IF(ISNUMBER(ETL_Price!AC60/ETL_Price!AC61-1),ETL_Price!AC60/ETL_Price!AC61-1,"")</f>
        <v>-3.6123105728880223E-4</v>
      </c>
      <c r="X60">
        <f ca="1">IF(ISNUMBER(ETL_Price!AD60/ETL_Price!AD61-1),ETL_Price!AD60/ETL_Price!AD61-1,"")</f>
        <v>2.3681125868391106E-4</v>
      </c>
      <c r="Y60">
        <f ca="1">IF(ISNUMBER(ETL_Price!AE60/ETL_Price!AE61-1),ETL_Price!AE60/ETL_Price!AE61-1,"")</f>
        <v>-1.7422941914986279E-3</v>
      </c>
      <c r="Z60">
        <f ca="1">IF(ISNUMBER(ETL_Price!AF60/ETL_Price!AF61-1),ETL_Price!AF60/ETL_Price!AF61-1,"")</f>
        <v>-2.8782673710032736E-3</v>
      </c>
      <c r="AA60">
        <f ca="1">IF(ISNUMBER(ETL_Price!AG60/ETL_Price!AG61-1),ETL_Price!AG60/ETL_Price!AG61-1,"")</f>
        <v>-3.178934443004211E-3</v>
      </c>
      <c r="AB60">
        <f ca="1">IF(ISNUMBER(ETL_Price!AH60/ETL_Price!AH61-1),ETL_Price!AH60/ETL_Price!AH61-1,"")</f>
        <v>-4.4903473040686093E-3</v>
      </c>
      <c r="AC60">
        <f ca="1">IF(ISNUMBER(ETL_Price!AI60/ETL_Price!AI61-1),ETL_Price!AI60/ETL_Price!AI61-1,"")</f>
        <v>-3.8541458315721755E-5</v>
      </c>
      <c r="AD60">
        <f ca="1">IF(ISNUMBER(ETL_Price!AJ60/ETL_Price!AJ61-1),ETL_Price!AJ60/ETL_Price!AJ61-1,"")</f>
        <v>1.4330748108415392E-3</v>
      </c>
      <c r="AE60">
        <f ca="1">IF(ISNUMBER(ETL_Price!AK60/ETL_Price!AK61-1),ETL_Price!AK60/ETL_Price!AK61-1,"")</f>
        <v>1.7512523084151077E-4</v>
      </c>
      <c r="AF60">
        <f ca="1">IF(ISNUMBER(ETL_Price!AL60/ETL_Price!AL61-1),ETL_Price!AL60/ETL_Price!AL61-1,"")</f>
        <v>-1.0244428938421812E-4</v>
      </c>
      <c r="AG60">
        <f ca="1">IF(ISNUMBER(ETL_Price!AM60/ETL_Price!AM61-1),ETL_Price!AM60/ETL_Price!AM61-1,"")</f>
        <v>1.1529126002494117E-3</v>
      </c>
      <c r="AH60">
        <f ca="1">IF(ISNUMBER(ETL_Price!AN60/ETL_Price!AN61-1),ETL_Price!AN60/ETL_Price!AN61-1,"")</f>
        <v>5.2446712669462769E-5</v>
      </c>
      <c r="AI60">
        <f ca="1">IF(ISNUMBER(ETL_Price!AO60/ETL_Price!AO61-1),ETL_Price!AO60/ETL_Price!AO61-1,"")</f>
        <v>1.6525373087361572E-4</v>
      </c>
      <c r="AJ60">
        <f ca="1">IF(ISNUMBER(ETL_Price!AP60/ETL_Price!AP61-1),ETL_Price!AP60/ETL_Price!AP61-1,"")</f>
        <v>4.8505713928803651E-4</v>
      </c>
      <c r="AK60">
        <f ca="1">IF(ISNUMBER(ETL_Price!AQ60/ETL_Price!AQ61-1),ETL_Price!AQ60/ETL_Price!AQ61-1,"")</f>
        <v>1.0248188348049858E-4</v>
      </c>
      <c r="AL60">
        <f ca="1">IF(ISNUMBER(ETL_Price!AR60/ETL_Price!AR61-1),ETL_Price!AR60/ETL_Price!AR61-1,"")</f>
        <v>6.6702916733607509E-5</v>
      </c>
      <c r="AM60">
        <f ca="1">IF(ISNUMBER(ETL_Price!AS60/ETL_Price!AS61-1),ETL_Price!AS60/ETL_Price!AS61-1,"")</f>
        <v>2.4070840608630517E-2</v>
      </c>
      <c r="AN60">
        <f ca="1">IF(ISNUMBER(ETL_Price!AT60/ETL_Price!AT61-1),ETL_Price!AT60/ETL_Price!AT61-1,"")</f>
        <v>9.3676814988290502E-2</v>
      </c>
      <c r="AO60">
        <f ca="1">IF(ISNUMBER(ETL_Price!AU60/ETL_Price!AU61-1),ETL_Price!AU60/ETL_Price!AU61-1,"")</f>
        <v>1.2625859037877607E-2</v>
      </c>
      <c r="AP60">
        <f ca="1">IF(ISNUMBER(ETL_Price!AV60/ETL_Price!AV61-1),ETL_Price!AV60/ETL_Price!AV61-1,"")</f>
        <v>1.3461732378743596E-2</v>
      </c>
      <c r="AQ60">
        <f ca="1">IF(ISNUMBER(ETL_Price!AW60/ETL_Price!AW61-1),ETL_Price!AW60/ETL_Price!AW61-1,"")</f>
        <v>-1.7581020970133476E-2</v>
      </c>
      <c r="AR60">
        <f ca="1">IF(ISNUMBER(ETL_Price!AX60/ETL_Price!AX61-1),ETL_Price!AX60/ETL_Price!AX61-1,"")</f>
        <v>6.2937062937062915E-3</v>
      </c>
      <c r="AS60">
        <f ca="1">IF(ISNUMBER(ETL_Price!AY60/ETL_Price!AY61-1),ETL_Price!AY60/ETL_Price!AY61-1,"")</f>
        <v>-5.1781762088931593E-3</v>
      </c>
      <c r="AT60">
        <f ca="1">IF(ISNUMBER(ETL_Price!AZ60/ETL_Price!AZ61-1),ETL_Price!AZ60/ETL_Price!AZ61-1,"")</f>
        <v>0.70399999999999996</v>
      </c>
      <c r="AU60">
        <f ca="1">IF(ISNUMBER(ETL_Price!BA60/ETL_Price!BA61-1),ETL_Price!BA60/ETL_Price!BA61-1,"")</f>
        <v>4.4702399903626677E-3</v>
      </c>
      <c r="AV60">
        <f ca="1">IF(ISNUMBER(ETL_Price!BB60/ETL_Price!BB61-1),ETL_Price!BB60/ETL_Price!BB61-1,"")</f>
        <v>1.1067390451025005E-2</v>
      </c>
      <c r="AW60">
        <f ca="1">IF(ISNUMBER(ETL_Price!BC60/ETL_Price!BC61-1),ETL_Price!BC60/ETL_Price!BC61-1,"")</f>
        <v>-1.1525907792737766E-2</v>
      </c>
      <c r="AX60">
        <f ca="1">IF(ISNUMBER(ETL_Price!BD60/ETL_Price!BD61-1),ETL_Price!BD60/ETL_Price!BD61-1,"")</f>
        <v>-4.1452603680469657E-4</v>
      </c>
      <c r="AY60">
        <f ca="1">IF(ISNUMBER(ETL_Price!BE60/ETL_Price!BE61-1),ETL_Price!BE60/ETL_Price!BE61-1,"")</f>
        <v>-2.1403679254766717E-2</v>
      </c>
      <c r="AZ60">
        <f ca="1">IF(ISNUMBER(ETL_Price!BF60/ETL_Price!BF61-1),ETL_Price!BF60/ETL_Price!BF61-1,"")</f>
        <v>-2.1827876738811369E-3</v>
      </c>
      <c r="BA60">
        <f ca="1">IF(ISNUMBER(ETL_Price!BG60/ETL_Price!BG61-1),ETL_Price!BG60/ETL_Price!BG61-1,"")</f>
        <v>-1.1713348610332686E-3</v>
      </c>
      <c r="BB60">
        <f ca="1">IF(ISNUMBER(ETL_Price!BH60/ETL_Price!BH61-1),ETL_Price!BH60/ETL_Price!BH61-1,"")</f>
        <v>-4.2930210125813328E-3</v>
      </c>
      <c r="BC60">
        <f ca="1">IF(ISNUMBER(ETL_Price!BI60/ETL_Price!BI61-1),ETL_Price!BI60/ETL_Price!BI61-1,"")</f>
        <v>-0.11503623188405798</v>
      </c>
      <c r="BD60">
        <f ca="1">IF(ISNUMBER(ETL_Price!BJ60/ETL_Price!BJ61-1),ETL_Price!BJ60/ETL_Price!BJ61-1,"")</f>
        <v>2.4000000000000021E-2</v>
      </c>
      <c r="BE60">
        <f ca="1">IF(ISNUMBER(ETL_Price!BK60/ETL_Price!BK61-1),ETL_Price!BK60/ETL_Price!BK61-1,"")</f>
        <v>-1.3736263736264798E-3</v>
      </c>
      <c r="BF60">
        <f ca="1">IF(ISNUMBER(ETL_Price!BL60/ETL_Price!BL61-1),ETL_Price!BL60/ETL_Price!BL61-1,"")</f>
        <v>3.0760626398210311E-2</v>
      </c>
      <c r="BG60">
        <f ca="1">IF(ISNUMBER(ETL_Price!BM60/ETL_Price!BM61-1),ETL_Price!BM60/ETL_Price!BM61-1,"")</f>
        <v>5.1936149087297157E-3</v>
      </c>
      <c r="BH60">
        <f ca="1">IF(ISNUMBER(ETL_Price!BN60/ETL_Price!BN61-1),ETL_Price!BN60/ETL_Price!BN61-1,"")</f>
        <v>3.557888597258696E-3</v>
      </c>
      <c r="BI60">
        <f ca="1">IF(ISNUMBER(ETL_Price!BO60/ETL_Price!BO61-1),ETL_Price!BO60/ETL_Price!BO61-1,"")</f>
        <v>-8.2754054948697142E-4</v>
      </c>
      <c r="BJ60">
        <f ca="1">IF(ISNUMBER(ETL_Price!BP60/ETL_Price!BP61-1),ETL_Price!BP60/ETL_Price!BP61-1,"")</f>
        <v>-2.2712275370992963E-3</v>
      </c>
      <c r="BK60">
        <f ca="1">IF(ISNUMBER(ETL_Price!BQ60/ETL_Price!BQ61-1),ETL_Price!BQ60/ETL_Price!BQ61-1,"")</f>
        <v>2.8238294771361083E-3</v>
      </c>
      <c r="BL60">
        <f ca="1">IF(ISNUMBER(ETL_Price!BR60/ETL_Price!BR61-1),ETL_Price!BR60/ETL_Price!BR61-1,"")</f>
        <v>3.912753912753919E-3</v>
      </c>
      <c r="BM60">
        <f ca="1">IF(ISNUMBER(ETL_Price!BS60/ETL_Price!BS61-1),ETL_Price!BS60/ETL_Price!BS61-1,"")</f>
        <v>6.4430126638523877E-3</v>
      </c>
      <c r="BN60">
        <f ca="1">IF(ISNUMBER(ETL_Price!BT60/ETL_Price!BT61-1),ETL_Price!BT60/ETL_Price!BT61-1,"")</f>
        <v>-3.0187339074846387E-3</v>
      </c>
      <c r="BO60">
        <f ca="1">IF(ISNUMBER(ETL_Price!BU60/ETL_Price!BU61-1),ETL_Price!BU60/ETL_Price!BU61-1,"")</f>
        <v>0</v>
      </c>
      <c r="BP60">
        <f ca="1">IF(ISNUMBER(ETL_Price!BV60/ETL_Price!BV61-1),ETL_Price!BV60/ETL_Price!BV61-1,"")</f>
        <v>6.1456213457375952E-3</v>
      </c>
      <c r="BQ60">
        <f ca="1">IF(ISNUMBER(ETL_Price!BW60/ETL_Price!BW61-1),ETL_Price!BW60/ETL_Price!BW61-1,"")</f>
        <v>-1.4084932748979928E-2</v>
      </c>
    </row>
    <row r="61" spans="1:69">
      <c r="A61" s="8">
        <f>MATCH($B61,ETL_Price!$B$5:$B$187,0)</f>
        <v>57</v>
      </c>
      <c r="B61" s="1">
        <f>IF(ISNUMBER(Equities!$C62),Equities!B62,"")</f>
        <v>43101</v>
      </c>
      <c r="C61" s="67">
        <f ca="1">IF(ISNUMBER(OFFSET(ETL_Price!$B$4,ETL_Rtn!$A61,ETL_Rtn!$C$1)/OFFSET(ETL_Price!$B$4,ETL_Rtn!$A62,ETL_Rtn!$C$1)-1),OFFSET(ETL_Price!$B$4,ETL_Rtn!$A61,ETL_Rtn!$C$1)/OFFSET(ETL_Price!$B$4,ETL_Rtn!$A62,ETL_Rtn!$C$1)-1,"")</f>
        <v>1.831536458207772E-5</v>
      </c>
      <c r="E61">
        <f ca="1">IF(ISNUMBER(ETL_Price!K61/ETL_Price!K62-1),ETL_Price!K61/ETL_Price!K62-1,"")</f>
        <v>0</v>
      </c>
      <c r="F61">
        <f ca="1">IF(ISNUMBER(ETL_Price!L61/ETL_Price!L62-1),ETL_Price!L61/ETL_Price!L62-1,"")</f>
        <v>0</v>
      </c>
      <c r="G61">
        <f ca="1">IF(ISNUMBER(ETL_Price!M61/ETL_Price!M62-1),ETL_Price!M61/ETL_Price!M62-1,"")</f>
        <v>0</v>
      </c>
      <c r="H61">
        <f ca="1">IF(ISNUMBER(ETL_Price!N61/ETL_Price!N62-1),ETL_Price!N61/ETL_Price!N62-1,"")</f>
        <v>0</v>
      </c>
      <c r="I61">
        <f ca="1">IF(ISNUMBER(ETL_Price!O61/ETL_Price!O62-1),ETL_Price!O61/ETL_Price!O62-1,"")</f>
        <v>0</v>
      </c>
      <c r="J61">
        <f ca="1">IF(ISNUMBER(ETL_Price!P61/ETL_Price!P62-1),ETL_Price!P61/ETL_Price!P62-1,"")</f>
        <v>0</v>
      </c>
      <c r="K61">
        <f ca="1">IF(ISNUMBER(ETL_Price!Q61/ETL_Price!Q62-1),ETL_Price!Q61/ETL_Price!Q62-1,"")</f>
        <v>2.2710962127359124E-5</v>
      </c>
      <c r="L61">
        <f ca="1">IF(ISNUMBER(ETL_Price!R61/ETL_Price!R62-1),ETL_Price!R61/ETL_Price!R62-1,"")</f>
        <v>1.6141594063157072E-5</v>
      </c>
      <c r="M61">
        <f ca="1">IF(ISNUMBER(ETL_Price!S61/ETL_Price!S62-1),ETL_Price!S61/ETL_Price!S62-1,"")</f>
        <v>0</v>
      </c>
      <c r="N61">
        <f ca="1">IF(ISNUMBER(ETL_Price!T61/ETL_Price!T62-1),ETL_Price!T61/ETL_Price!T62-1,"")</f>
        <v>0</v>
      </c>
      <c r="O61">
        <f ca="1">IF(ISNUMBER(ETL_Price!U61/ETL_Price!U62-1),ETL_Price!U61/ETL_Price!U62-1,"")</f>
        <v>3.8216073680485962E-5</v>
      </c>
      <c r="P61">
        <f ca="1">IF(ISNUMBER(ETL_Price!V61/ETL_Price!V62-1),ETL_Price!V61/ETL_Price!V62-1,"")</f>
        <v>0</v>
      </c>
      <c r="Q61">
        <f ca="1">IF(ISNUMBER(ETL_Price!W61/ETL_Price!W62-1),ETL_Price!W61/ETL_Price!W62-1,"")</f>
        <v>0</v>
      </c>
      <c r="R61">
        <f ca="1">IF(ISNUMBER(ETL_Price!X61/ETL_Price!X62-1),ETL_Price!X61/ETL_Price!X62-1,"")</f>
        <v>0</v>
      </c>
      <c r="S61">
        <f ca="1">IF(ISNUMBER(ETL_Price!Y61/ETL_Price!Y62-1),ETL_Price!Y61/ETL_Price!Y62-1,"")</f>
        <v>3.378816392762829E-5</v>
      </c>
      <c r="T61">
        <f ca="1">IF(ISNUMBER(ETL_Price!Z61/ETL_Price!Z62-1),ETL_Price!Z61/ETL_Price!Z62-1,"")</f>
        <v>2.0393587168543448E-5</v>
      </c>
      <c r="U61">
        <f ca="1">IF(ISNUMBER(ETL_Price!AA61/ETL_Price!AA62-1),ETL_Price!AA61/ETL_Price!AA62-1,"")</f>
        <v>0</v>
      </c>
      <c r="V61">
        <f ca="1">IF(ISNUMBER(ETL_Price!AB61/ETL_Price!AB62-1),ETL_Price!AB61/ETL_Price!AB62-1,"")</f>
        <v>0</v>
      </c>
      <c r="W61">
        <f ca="1">IF(ISNUMBER(ETL_Price!AC61/ETL_Price!AC62-1),ETL_Price!AC61/ETL_Price!AC62-1,"")</f>
        <v>0</v>
      </c>
      <c r="X61">
        <f ca="1">IF(ISNUMBER(ETL_Price!AD61/ETL_Price!AD62-1),ETL_Price!AD61/ETL_Price!AD62-1,"")</f>
        <v>0</v>
      </c>
      <c r="Y61">
        <f ca="1">IF(ISNUMBER(ETL_Price!AE61/ETL_Price!AE62-1),ETL_Price!AE61/ETL_Price!AE62-1,"")</f>
        <v>0</v>
      </c>
      <c r="Z61">
        <f ca="1">IF(ISNUMBER(ETL_Price!AF61/ETL_Price!AF62-1),ETL_Price!AF61/ETL_Price!AF62-1,"")</f>
        <v>0</v>
      </c>
      <c r="AA61">
        <f ca="1">IF(ISNUMBER(ETL_Price!AG61/ETL_Price!AG62-1),ETL_Price!AG61/ETL_Price!AG62-1,"")</f>
        <v>0</v>
      </c>
      <c r="AB61">
        <f ca="1">IF(ISNUMBER(ETL_Price!AH61/ETL_Price!AH62-1),ETL_Price!AH61/ETL_Price!AH62-1,"")</f>
        <v>0</v>
      </c>
      <c r="AC61">
        <f ca="1">IF(ISNUMBER(ETL_Price!AI61/ETL_Price!AI62-1),ETL_Price!AI61/ETL_Price!AI62-1,"")</f>
        <v>0</v>
      </c>
      <c r="AD61">
        <f ca="1">IF(ISNUMBER(ETL_Price!AJ61/ETL_Price!AJ62-1),ETL_Price!AJ61/ETL_Price!AJ62-1,"")</f>
        <v>0</v>
      </c>
      <c r="AE61">
        <f ca="1">IF(ISNUMBER(ETL_Price!AK61/ETL_Price!AK62-1),ETL_Price!AK61/ETL_Price!AK62-1,"")</f>
        <v>0</v>
      </c>
      <c r="AF61">
        <f ca="1">IF(ISNUMBER(ETL_Price!AL61/ETL_Price!AL62-1),ETL_Price!AL61/ETL_Price!AL62-1,"")</f>
        <v>0</v>
      </c>
      <c r="AG61">
        <f ca="1">IF(ISNUMBER(ETL_Price!AM61/ETL_Price!AM62-1),ETL_Price!AM61/ETL_Price!AM62-1,"")</f>
        <v>0</v>
      </c>
      <c r="AH61">
        <f ca="1">IF(ISNUMBER(ETL_Price!AN61/ETL_Price!AN62-1),ETL_Price!AN61/ETL_Price!AN62-1,"")</f>
        <v>0</v>
      </c>
      <c r="AI61">
        <f ca="1">IF(ISNUMBER(ETL_Price!AO61/ETL_Price!AO62-1),ETL_Price!AO61/ETL_Price!AO62-1,"")</f>
        <v>0</v>
      </c>
      <c r="AJ61">
        <f ca="1">IF(ISNUMBER(ETL_Price!AP61/ETL_Price!AP62-1),ETL_Price!AP61/ETL_Price!AP62-1,"")</f>
        <v>0</v>
      </c>
      <c r="AK61">
        <f ca="1">IF(ISNUMBER(ETL_Price!AQ61/ETL_Price!AQ62-1),ETL_Price!AQ61/ETL_Price!AQ62-1,"")</f>
        <v>0</v>
      </c>
      <c r="AL61">
        <f ca="1">IF(ISNUMBER(ETL_Price!AR61/ETL_Price!AR62-1),ETL_Price!AR61/ETL_Price!AR62-1,"")</f>
        <v>0</v>
      </c>
      <c r="AM61">
        <f ca="1">IF(ISNUMBER(ETL_Price!AS61/ETL_Price!AS62-1),ETL_Price!AS61/ETL_Price!AS62-1,"")</f>
        <v>0</v>
      </c>
      <c r="AN61">
        <f ca="1">IF(ISNUMBER(ETL_Price!AT61/ETL_Price!AT62-1),ETL_Price!AT61/ETL_Price!AT62-1,"")</f>
        <v>0</v>
      </c>
      <c r="AO61">
        <f ca="1">IF(ISNUMBER(ETL_Price!AU61/ETL_Price!AU62-1),ETL_Price!AU61/ETL_Price!AU62-1,"")</f>
        <v>0</v>
      </c>
      <c r="AP61">
        <f ca="1">IF(ISNUMBER(ETL_Price!AV61/ETL_Price!AV62-1),ETL_Price!AV61/ETL_Price!AV62-1,"")</f>
        <v>0</v>
      </c>
      <c r="AQ61">
        <f ca="1">IF(ISNUMBER(ETL_Price!AW61/ETL_Price!AW62-1),ETL_Price!AW61/ETL_Price!AW62-1,"")</f>
        <v>1.0920770877944408E-2</v>
      </c>
      <c r="AR61">
        <f ca="1">IF(ISNUMBER(ETL_Price!AX61/ETL_Price!AX62-1),ETL_Price!AX61/ETL_Price!AX62-1,"")</f>
        <v>0</v>
      </c>
      <c r="AS61">
        <f ca="1">IF(ISNUMBER(ETL_Price!AY61/ETL_Price!AY62-1),ETL_Price!AY61/ETL_Price!AY62-1,"")</f>
        <v>-8.3833774392472193E-6</v>
      </c>
      <c r="AT61">
        <f ca="1">IF(ISNUMBER(ETL_Price!AZ61/ETL_Price!AZ62-1),ETL_Price!AZ61/ETL_Price!AZ62-1,"")</f>
        <v>0.10619469026548689</v>
      </c>
      <c r="AU61">
        <f ca="1">IF(ISNUMBER(ETL_Price!BA61/ETL_Price!BA62-1),ETL_Price!BA61/ETL_Price!BA62-1,"")</f>
        <v>-3.4418372527267316E-5</v>
      </c>
      <c r="AV61">
        <f ca="1">IF(ISNUMBER(ETL_Price!BB61/ETL_Price!BB62-1),ETL_Price!BB61/ETL_Price!BB62-1,"")</f>
        <v>-7.74882332682858E-4</v>
      </c>
      <c r="AW61">
        <f ca="1">IF(ISNUMBER(ETL_Price!BC61/ETL_Price!BC62-1),ETL_Price!BC61/ETL_Price!BC62-1,"")</f>
        <v>0</v>
      </c>
      <c r="AX61">
        <f ca="1">IF(ISNUMBER(ETL_Price!BD61/ETL_Price!BD62-1),ETL_Price!BD61/ETL_Price!BD62-1,"")</f>
        <v>0</v>
      </c>
      <c r="AY61">
        <f ca="1">IF(ISNUMBER(ETL_Price!BE61/ETL_Price!BE62-1),ETL_Price!BE61/ETL_Price!BE62-1,"")</f>
        <v>0</v>
      </c>
      <c r="AZ61">
        <f ca="1">IF(ISNUMBER(ETL_Price!BF61/ETL_Price!BF62-1),ETL_Price!BF61/ETL_Price!BF62-1,"")</f>
        <v>0</v>
      </c>
      <c r="BA61">
        <f ca="1">IF(ISNUMBER(ETL_Price!BG61/ETL_Price!BG62-1),ETL_Price!BG61/ETL_Price!BG62-1,"")</f>
        <v>0</v>
      </c>
      <c r="BB61">
        <f ca="1">IF(ISNUMBER(ETL_Price!BH61/ETL_Price!BH62-1),ETL_Price!BH61/ETL_Price!BH62-1,"")</f>
        <v>0</v>
      </c>
      <c r="BC61">
        <f ca="1">IF(ISNUMBER(ETL_Price!BI61/ETL_Price!BI62-1),ETL_Price!BI61/ETL_Price!BI62-1,"")</f>
        <v>0</v>
      </c>
      <c r="BD61">
        <f ca="1">IF(ISNUMBER(ETL_Price!BJ61/ETL_Price!BJ62-1),ETL_Price!BJ61/ETL_Price!BJ62-1,"")</f>
        <v>0</v>
      </c>
      <c r="BE61">
        <f ca="1">IF(ISNUMBER(ETL_Price!BK61/ETL_Price!BK62-1),ETL_Price!BK61/ETL_Price!BK62-1,"")</f>
        <v>9.7087378640776656E-3</v>
      </c>
      <c r="BF61">
        <f ca="1">IF(ISNUMBER(ETL_Price!BL61/ETL_Price!BL62-1),ETL_Price!BL61/ETL_Price!BL62-1,"")</f>
        <v>1.6486640136441189E-2</v>
      </c>
      <c r="BG61">
        <f ca="1">IF(ISNUMBER(ETL_Price!BM61/ETL_Price!BM62-1),ETL_Price!BM61/ETL_Price!BM62-1,"")</f>
        <v>0</v>
      </c>
      <c r="BH61">
        <f ca="1">IF(ISNUMBER(ETL_Price!BN61/ETL_Price!BN62-1),ETL_Price!BN61/ETL_Price!BN62-1,"")</f>
        <v>0</v>
      </c>
      <c r="BI61">
        <f ca="1">IF(ISNUMBER(ETL_Price!BO61/ETL_Price!BO62-1),ETL_Price!BO61/ETL_Price!BO62-1,"")</f>
        <v>0</v>
      </c>
      <c r="BJ61">
        <f ca="1">IF(ISNUMBER(ETL_Price!BP61/ETL_Price!BP62-1),ETL_Price!BP61/ETL_Price!BP62-1,"")</f>
        <v>3.0701687057699267E-4</v>
      </c>
      <c r="BK61">
        <f ca="1">IF(ISNUMBER(ETL_Price!BQ61/ETL_Price!BQ62-1),ETL_Price!BQ61/ETL_Price!BQ62-1,"")</f>
        <v>0</v>
      </c>
      <c r="BL61">
        <f ca="1">IF(ISNUMBER(ETL_Price!BR61/ETL_Price!BR62-1),ETL_Price!BR61/ETL_Price!BR62-1,"")</f>
        <v>5.8309037900894367E-4</v>
      </c>
      <c r="BM61">
        <f ca="1">IF(ISNUMBER(ETL_Price!BS61/ETL_Price!BS62-1),ETL_Price!BS61/ETL_Price!BS62-1,"")</f>
        <v>-7.4002812106854776E-4</v>
      </c>
      <c r="BN61">
        <f ca="1">IF(ISNUMBER(ETL_Price!BT61/ETL_Price!BT62-1),ETL_Price!BT61/ETL_Price!BT62-1,"")</f>
        <v>-5.3243411127879003E-4</v>
      </c>
      <c r="BO61">
        <f ca="1">IF(ISNUMBER(ETL_Price!BU61/ETL_Price!BU62-1),ETL_Price!BU61/ETL_Price!BU62-1,"")</f>
        <v>0</v>
      </c>
      <c r="BP61">
        <f ca="1">IF(ISNUMBER(ETL_Price!BV61/ETL_Price!BV62-1),ETL_Price!BV61/ETL_Price!BV62-1,"")</f>
        <v>0</v>
      </c>
      <c r="BQ61">
        <f ca="1">IF(ISNUMBER(ETL_Price!BW61/ETL_Price!BW62-1),ETL_Price!BW61/ETL_Price!BW62-1,"")</f>
        <v>0</v>
      </c>
    </row>
    <row r="62" spans="1:69">
      <c r="A62" s="8">
        <f>MATCH($B62,ETL_Price!$B$5:$B$187,0)</f>
        <v>58</v>
      </c>
      <c r="B62" s="1">
        <f>IF(ISNUMBER(Equities!$C63),Equities!B63,"")</f>
        <v>43098</v>
      </c>
      <c r="C62" s="67">
        <f ca="1">IF(ISNUMBER(OFFSET(ETL_Price!$B$4,ETL_Rtn!$A62,ETL_Rtn!$C$1)/OFFSET(ETL_Price!$B$4,ETL_Rtn!$A63,ETL_Rtn!$C$1)-1),OFFSET(ETL_Price!$B$4,ETL_Rtn!$A62,ETL_Rtn!$C$1)/OFFSET(ETL_Price!$B$4,ETL_Rtn!$A63,ETL_Rtn!$C$1)-1,"")</f>
        <v>8.1421909175238838E-4</v>
      </c>
      <c r="E62">
        <f ca="1">IF(ISNUMBER(ETL_Price!K62/ETL_Price!K63-1),ETL_Price!K62/ETL_Price!K63-1,"")</f>
        <v>-5.1831786689685577E-3</v>
      </c>
      <c r="F62">
        <f ca="1">IF(ISNUMBER(ETL_Price!L62/ETL_Price!L63-1),ETL_Price!L62/ETL_Price!L63-1,"")</f>
        <v>-5.7741799103937508E-3</v>
      </c>
      <c r="G62">
        <f ca="1">IF(ISNUMBER(ETL_Price!M62/ETL_Price!M63-1),ETL_Price!M62/ETL_Price!M63-1,"")</f>
        <v>0</v>
      </c>
      <c r="H62">
        <f ca="1">IF(ISNUMBER(ETL_Price!N62/ETL_Price!N63-1),ETL_Price!N62/ETL_Price!N63-1,"")</f>
        <v>-8.3567489086633362E-4</v>
      </c>
      <c r="I62">
        <f ca="1">IF(ISNUMBER(ETL_Price!O62/ETL_Price!O63-1),ETL_Price!O62/ETL_Price!O63-1,"")</f>
        <v>1.8564337786564078E-3</v>
      </c>
      <c r="J62">
        <f ca="1">IF(ISNUMBER(ETL_Price!P62/ETL_Price!P63-1),ETL_Price!P62/ETL_Price!P63-1,"")</f>
        <v>2.166212055984218E-3</v>
      </c>
      <c r="K62">
        <f ca="1">IF(ISNUMBER(ETL_Price!Q62/ETL_Price!Q63-1),ETL_Price!Q62/ETL_Price!Q63-1,"")</f>
        <v>-5.6816128915705422E-3</v>
      </c>
      <c r="L62">
        <f ca="1">IF(ISNUMBER(ETL_Price!R62/ETL_Price!R63-1),ETL_Price!R62/ETL_Price!R63-1,"")</f>
        <v>-2.0980316355787565E-3</v>
      </c>
      <c r="M62">
        <f ca="1">IF(ISNUMBER(ETL_Price!S62/ETL_Price!S63-1),ETL_Price!S62/ETL_Price!S63-1,"")</f>
        <v>2.2551667481041093E-4</v>
      </c>
      <c r="N62">
        <f ca="1">IF(ISNUMBER(ETL_Price!T62/ETL_Price!T63-1),ETL_Price!T62/ETL_Price!T63-1,"")</f>
        <v>1.3922107592903021E-3</v>
      </c>
      <c r="O62">
        <f ca="1">IF(ISNUMBER(ETL_Price!U62/ETL_Price!U63-1),ETL_Price!U62/ETL_Price!U63-1,"")</f>
        <v>-4.9656226126815195E-4</v>
      </c>
      <c r="P62">
        <f ca="1">IF(ISNUMBER(ETL_Price!V62/ETL_Price!V63-1),ETL_Price!V62/ETL_Price!V63-1,"")</f>
        <v>-3.4956304619225831E-3</v>
      </c>
      <c r="Q62">
        <f ca="1">IF(ISNUMBER(ETL_Price!W62/ETL_Price!W63-1),ETL_Price!W62/ETL_Price!W63-1,"")</f>
        <v>2.3257137437162623E-3</v>
      </c>
      <c r="R62">
        <f ca="1">IF(ISNUMBER(ETL_Price!X62/ETL_Price!X63-1),ETL_Price!X62/ETL_Price!X63-1,"")</f>
        <v>-3.4984108082550813E-3</v>
      </c>
      <c r="S62">
        <f ca="1">IF(ISNUMBER(ETL_Price!Y62/ETL_Price!Y63-1),ETL_Price!Y62/ETL_Price!Y63-1,"")</f>
        <v>-8.4163783350488242E-4</v>
      </c>
      <c r="T62">
        <f ca="1">IF(ISNUMBER(ETL_Price!Z62/ETL_Price!Z63-1),ETL_Price!Z62/ETL_Price!Z63-1,"")</f>
        <v>-5.1532773130460452E-3</v>
      </c>
      <c r="U62">
        <f ca="1">IF(ISNUMBER(ETL_Price!AA62/ETL_Price!AA63-1),ETL_Price!AA62/ETL_Price!AA63-1,"")</f>
        <v>-2.5241901556585233E-3</v>
      </c>
      <c r="V62">
        <f ca="1">IF(ISNUMBER(ETL_Price!AB62/ETL_Price!AB63-1),ETL_Price!AB62/ETL_Price!AB63-1,"")</f>
        <v>1.8117369042931486E-3</v>
      </c>
      <c r="W62">
        <f ca="1">IF(ISNUMBER(ETL_Price!AC62/ETL_Price!AC63-1),ETL_Price!AC62/ETL_Price!AC63-1,"")</f>
        <v>2.9519685928915962E-3</v>
      </c>
      <c r="X62">
        <f ca="1">IF(ISNUMBER(ETL_Price!AD62/ETL_Price!AD63-1),ETL_Price!AD62/ETL_Price!AD63-1,"")</f>
        <v>3.0521749497876005E-3</v>
      </c>
      <c r="Y62">
        <f ca="1">IF(ISNUMBER(ETL_Price!AE62/ETL_Price!AE63-1),ETL_Price!AE62/ETL_Price!AE63-1,"")</f>
        <v>2.9446909709771596E-3</v>
      </c>
      <c r="Z62">
        <f ca="1">IF(ISNUMBER(ETL_Price!AF62/ETL_Price!AF63-1),ETL_Price!AF62/ETL_Price!AF63-1,"")</f>
        <v>1.3799515548922336E-3</v>
      </c>
      <c r="AA62">
        <f ca="1">IF(ISNUMBER(ETL_Price!AG62/ETL_Price!AG63-1),ETL_Price!AG62/ETL_Price!AG63-1,"")</f>
        <v>1.3251728189294099E-3</v>
      </c>
      <c r="AB62">
        <f ca="1">IF(ISNUMBER(ETL_Price!AH62/ETL_Price!AH63-1),ETL_Price!AH62/ETL_Price!AH63-1,"")</f>
        <v>1.463310256286432E-3</v>
      </c>
      <c r="AC62">
        <f ca="1">IF(ISNUMBER(ETL_Price!AI62/ETL_Price!AI63-1),ETL_Price!AI62/ETL_Price!AI63-1,"")</f>
        <v>4.7534899924084328E-4</v>
      </c>
      <c r="AD62">
        <f ca="1">IF(ISNUMBER(ETL_Price!AJ62/ETL_Price!AJ63-1),ETL_Price!AJ62/ETL_Price!AJ63-1,"")</f>
        <v>1.1732730090110444E-3</v>
      </c>
      <c r="AE62">
        <f ca="1">IF(ISNUMBER(ETL_Price!AK62/ETL_Price!AK63-1),ETL_Price!AK62/ETL_Price!AK63-1,"")</f>
        <v>3.1961251408785252E-4</v>
      </c>
      <c r="AF62">
        <f ca="1">IF(ISNUMBER(ETL_Price!AL62/ETL_Price!AL63-1),ETL_Price!AL62/ETL_Price!AL63-1,"")</f>
        <v>3.5031489125869619E-4</v>
      </c>
      <c r="AG62">
        <f ca="1">IF(ISNUMBER(ETL_Price!AM62/ETL_Price!AM63-1),ETL_Price!AM62/ETL_Price!AM63-1,"")</f>
        <v>2.1434713030599184E-4</v>
      </c>
      <c r="AH62">
        <f ca="1">IF(ISNUMBER(ETL_Price!AN62/ETL_Price!AN63-1),ETL_Price!AN62/ETL_Price!AN63-1,"")</f>
        <v>2.5053256555662706E-4</v>
      </c>
      <c r="AI62">
        <f ca="1">IF(ISNUMBER(ETL_Price!AO62/ETL_Price!AO63-1),ETL_Price!AO62/ETL_Price!AO63-1,"")</f>
        <v>2.2284709049258389E-4</v>
      </c>
      <c r="AJ62">
        <f ca="1">IF(ISNUMBER(ETL_Price!AP62/ETL_Price!AP63-1),ETL_Price!AP62/ETL_Price!AP63-1,"")</f>
        <v>3.0530265063855033E-4</v>
      </c>
      <c r="AK62">
        <f ca="1">IF(ISNUMBER(ETL_Price!AQ62/ETL_Price!AQ63-1),ETL_Price!AQ62/ETL_Price!AQ63-1,"")</f>
        <v>6.0295681270550183E-4</v>
      </c>
      <c r="AL62">
        <f ca="1">IF(ISNUMBER(ETL_Price!AR62/ETL_Price!AR63-1),ETL_Price!AR62/ETL_Price!AR63-1,"")</f>
        <v>5.7481345643539683E-4</v>
      </c>
      <c r="AM62">
        <f ca="1">IF(ISNUMBER(ETL_Price!AS62/ETL_Price!AS63-1),ETL_Price!AS62/ETL_Price!AS63-1,"")</f>
        <v>-1.0327093190701353E-2</v>
      </c>
      <c r="AN62">
        <f ca="1">IF(ISNUMBER(ETL_Price!AT62/ETL_Price!AT63-1),ETL_Price!AT62/ETL_Price!AT63-1,"")</f>
        <v>7.0754716981131782E-3</v>
      </c>
      <c r="AO62">
        <f ca="1">IF(ISNUMBER(ETL_Price!AU62/ETL_Price!AU63-1),ETL_Price!AU62/ETL_Price!AU63-1,"")</f>
        <v>1.2514159339770181E-2</v>
      </c>
      <c r="AP62">
        <f ca="1">IF(ISNUMBER(ETL_Price!AV62/ETL_Price!AV63-1),ETL_Price!AV62/ETL_Price!AV63-1,"")</f>
        <v>5.4750076041774065E-3</v>
      </c>
      <c r="AQ62">
        <f ca="1">IF(ISNUMBER(ETL_Price!AW62/ETL_Price!AW63-1),ETL_Price!AW62/ETL_Price!AW63-1,"")</f>
        <v>1.2093103896666735E-2</v>
      </c>
      <c r="AR62">
        <f ca="1">IF(ISNUMBER(ETL_Price!AX62/ETL_Price!AX63-1),ETL_Price!AX62/ETL_Price!AX63-1,"")</f>
        <v>3.5087719298245723E-3</v>
      </c>
      <c r="AS62">
        <f ca="1">IF(ISNUMBER(ETL_Price!AY62/ETL_Price!AY63-1),ETL_Price!AY62/ETL_Price!AY63-1,"")</f>
        <v>4.1102864806835671E-2</v>
      </c>
      <c r="AT62">
        <f ca="1">IF(ISNUMBER(ETL_Price!AZ62/ETL_Price!AZ63-1),ETL_Price!AZ62/ETL_Price!AZ63-1,"")</f>
        <v>-0.13740458015267187</v>
      </c>
      <c r="AU62">
        <f ca="1">IF(ISNUMBER(ETL_Price!BA62/ETL_Price!BA63-1),ETL_Price!BA62/ETL_Price!BA63-1,"")</f>
        <v>7.6472883339837594E-3</v>
      </c>
      <c r="AV62">
        <f ca="1">IF(ISNUMBER(ETL_Price!BB62/ETL_Price!BB63-1),ETL_Price!BB62/ETL_Price!BB63-1,"")</f>
        <v>2.2007673980217746E-4</v>
      </c>
      <c r="AW62">
        <f ca="1">IF(ISNUMBER(ETL_Price!BC62/ETL_Price!BC63-1),ETL_Price!BC62/ETL_Price!BC63-1,"")</f>
        <v>-8.2945579607525133E-3</v>
      </c>
      <c r="AX62">
        <f ca="1">IF(ISNUMBER(ETL_Price!BD62/ETL_Price!BD63-1),ETL_Price!BD62/ETL_Price!BD63-1,"")</f>
        <v>-8.53688529895269E-3</v>
      </c>
      <c r="AY62">
        <f ca="1">IF(ISNUMBER(ETL_Price!BE62/ETL_Price!BE63-1),ETL_Price!BE62/ETL_Price!BE63-1,"")</f>
        <v>-6.2519251100955353E-3</v>
      </c>
      <c r="AZ62">
        <f ca="1">IF(ISNUMBER(ETL_Price!BF62/ETL_Price!BF63-1),ETL_Price!BF62/ETL_Price!BF63-1,"")</f>
        <v>-1.3354330010091786E-2</v>
      </c>
      <c r="BA62">
        <f ca="1">IF(ISNUMBER(ETL_Price!BG62/ETL_Price!BG63-1),ETL_Price!BG62/ETL_Price!BG63-1,"")</f>
        <v>-1.1336593693337282E-2</v>
      </c>
      <c r="BB62">
        <f ca="1">IF(ISNUMBER(ETL_Price!BH62/ETL_Price!BH63-1),ETL_Price!BH62/ETL_Price!BH63-1,"")</f>
        <v>-4.1639568898843571E-4</v>
      </c>
      <c r="BC62">
        <f ca="1">IF(ISNUMBER(ETL_Price!BI62/ETL_Price!BI63-1),ETL_Price!BI62/ETL_Price!BI63-1,"")</f>
        <v>8.447937131630634E-2</v>
      </c>
      <c r="BD62">
        <f ca="1">IF(ISNUMBER(ETL_Price!BJ62/ETL_Price!BJ63-1),ETL_Price!BJ62/ETL_Price!BJ63-1,"")</f>
        <v>4.4344473007712049E-2</v>
      </c>
      <c r="BE62">
        <f ca="1">IF(ISNUMBER(ETL_Price!BK62/ETL_Price!BK63-1),ETL_Price!BK62/ETL_Price!BK63-1,"")</f>
        <v>8.3916083916082407E-3</v>
      </c>
      <c r="BF62">
        <f ca="1">IF(ISNUMBER(ETL_Price!BL62/ETL_Price!BL63-1),ETL_Price!BL62/ETL_Price!BL63-1,"")</f>
        <v>2.8053769725306932E-2</v>
      </c>
      <c r="BG62">
        <f ca="1">IF(ISNUMBER(ETL_Price!BM62/ETL_Price!BM63-1),ETL_Price!BM62/ETL_Price!BM63-1,"")</f>
        <v>9.3277829170519411E-3</v>
      </c>
      <c r="BH62">
        <f ca="1">IF(ISNUMBER(ETL_Price!BN62/ETL_Price!BN63-1),ETL_Price!BN62/ETL_Price!BN63-1,"")</f>
        <v>1.3118241446551826E-2</v>
      </c>
      <c r="BI62">
        <f ca="1">IF(ISNUMBER(ETL_Price!BO62/ETL_Price!BO63-1),ETL_Price!BO62/ETL_Price!BO63-1,"")</f>
        <v>9.6925133689840237E-3</v>
      </c>
      <c r="BJ62">
        <f ca="1">IF(ISNUMBER(ETL_Price!BP62/ETL_Price!BP63-1),ETL_Price!BP62/ETL_Price!BP63-1,"")</f>
        <v>-2.5417630035675653E-3</v>
      </c>
      <c r="BK62">
        <f ca="1">IF(ISNUMBER(ETL_Price!BQ62/ETL_Price!BQ63-1),ETL_Price!BQ62/ETL_Price!BQ63-1,"")</f>
        <v>2.5570776255707806E-3</v>
      </c>
      <c r="BL62">
        <f ca="1">IF(ISNUMBER(ETL_Price!BR62/ETL_Price!BR63-1),ETL_Price!BR62/ETL_Price!BR63-1,"")</f>
        <v>5.1913254626141381E-3</v>
      </c>
      <c r="BM62">
        <f ca="1">IF(ISNUMBER(ETL_Price!BS62/ETL_Price!BS63-1),ETL_Price!BS62/ETL_Price!BS63-1,"")</f>
        <v>5.2071710183738684E-3</v>
      </c>
      <c r="BN62">
        <f ca="1">IF(ISNUMBER(ETL_Price!BT62/ETL_Price!BT63-1),ETL_Price!BT62/ETL_Price!BT63-1,"")</f>
        <v>-1.59475502790829E-3</v>
      </c>
      <c r="BO62">
        <f ca="1">IF(ISNUMBER(ETL_Price!BU62/ETL_Price!BU63-1),ETL_Price!BU62/ETL_Price!BU63-1,"")</f>
        <v>1.8620031398484116E-3</v>
      </c>
      <c r="BP62">
        <f ca="1">IF(ISNUMBER(ETL_Price!BV62/ETL_Price!BV63-1),ETL_Price!BV62/ETL_Price!BV63-1,"")</f>
        <v>2.4042548024383326E-3</v>
      </c>
      <c r="BQ62">
        <f ca="1">IF(ISNUMBER(ETL_Price!BW62/ETL_Price!BW63-1),ETL_Price!BW62/ETL_Price!BW63-1,"")</f>
        <v>-1.4185681516358795E-3</v>
      </c>
    </row>
    <row r="63" spans="1:69">
      <c r="A63" s="8">
        <f>MATCH($B63,ETL_Price!$B$5:$B$187,0)</f>
        <v>59</v>
      </c>
      <c r="B63" s="1">
        <f>IF(ISNUMBER(Equities!$C64),Equities!B64,"")</f>
        <v>43097</v>
      </c>
      <c r="C63" s="67">
        <f ca="1">IF(ISNUMBER(OFFSET(ETL_Price!$B$4,ETL_Rtn!$A63,ETL_Rtn!$C$1)/OFFSET(ETL_Price!$B$4,ETL_Rtn!$A64,ETL_Rtn!$C$1)-1),OFFSET(ETL_Price!$B$4,ETL_Rtn!$A63,ETL_Rtn!$C$1)/OFFSET(ETL_Price!$B$4,ETL_Rtn!$A64,ETL_Rtn!$C$1)-1,"")</f>
        <v>1.0538046254828792E-2</v>
      </c>
      <c r="E63">
        <f ca="1">IF(ISNUMBER(ETL_Price!K63/ETL_Price!K64-1),ETL_Price!K63/ETL_Price!K64-1,"")</f>
        <v>1.8340279279212002E-3</v>
      </c>
      <c r="F63">
        <f ca="1">IF(ISNUMBER(ETL_Price!L63/ETL_Price!L64-1),ETL_Price!L63/ETL_Price!L64-1,"")</f>
        <v>-7.2841582234091096E-3</v>
      </c>
      <c r="G63">
        <f ca="1">IF(ISNUMBER(ETL_Price!M63/ETL_Price!M64-1),ETL_Price!M63/ETL_Price!M64-1,"")</f>
        <v>4.3319179299128319E-3</v>
      </c>
      <c r="H63">
        <f ca="1">IF(ISNUMBER(ETL_Price!N63/ETL_Price!N64-1),ETL_Price!N63/ETL_Price!N64-1,"")</f>
        <v>-5.5531768073358023E-3</v>
      </c>
      <c r="I63">
        <f ca="1">IF(ISNUMBER(ETL_Price!O63/ETL_Price!O64-1),ETL_Price!O63/ETL_Price!O64-1,"")</f>
        <v>8.9888862835778571E-3</v>
      </c>
      <c r="J63">
        <f ca="1">IF(ISNUMBER(ETL_Price!P63/ETL_Price!P64-1),ETL_Price!P63/ETL_Price!P64-1,"")</f>
        <v>5.7016203653892372E-3</v>
      </c>
      <c r="K63">
        <f ca="1">IF(ISNUMBER(ETL_Price!Q63/ETL_Price!Q64-1),ETL_Price!Q63/ETL_Price!Q64-1,"")</f>
        <v>1.9548926619119555E-3</v>
      </c>
      <c r="L63">
        <f ca="1">IF(ISNUMBER(ETL_Price!R63/ETL_Price!R64-1),ETL_Price!R63/ETL_Price!R64-1,"")</f>
        <v>1.900289279705758E-3</v>
      </c>
      <c r="M63">
        <f ca="1">IF(ISNUMBER(ETL_Price!S63/ETL_Price!S64-1),ETL_Price!S63/ETL_Price!S64-1,"")</f>
        <v>2.3555625722095908E-3</v>
      </c>
      <c r="N63">
        <f ca="1">IF(ISNUMBER(ETL_Price!T63/ETL_Price!T64-1),ETL_Price!T63/ETL_Price!T64-1,"")</f>
        <v>4.6263089944054148E-3</v>
      </c>
      <c r="O63">
        <f ca="1">IF(ISNUMBER(ETL_Price!U63/ETL_Price!U64-1),ETL_Price!U63/ETL_Price!U64-1,"")</f>
        <v>5.7328492260677599E-4</v>
      </c>
      <c r="P63">
        <f ca="1">IF(ISNUMBER(ETL_Price!V63/ETL_Price!V64-1),ETL_Price!V63/ETL_Price!V64-1,"")</f>
        <v>1.6673614005835447E-3</v>
      </c>
      <c r="Q63">
        <f ca="1">IF(ISNUMBER(ETL_Price!W63/ETL_Price!W64-1),ETL_Price!W63/ETL_Price!W64-1,"")</f>
        <v>-1.5679352189867934E-4</v>
      </c>
      <c r="R63">
        <f ca="1">IF(ISNUMBER(ETL_Price!X63/ETL_Price!X64-1),ETL_Price!X63/ETL_Price!X64-1,"")</f>
        <v>1.6523329994755365E-3</v>
      </c>
      <c r="S63">
        <f ca="1">IF(ISNUMBER(ETL_Price!Y63/ETL_Price!Y64-1),ETL_Price!Y63/ETL_Price!Y64-1,"")</f>
        <v>3.0800223027951379E-3</v>
      </c>
      <c r="T63">
        <f ca="1">IF(ISNUMBER(ETL_Price!Z63/ETL_Price!Z64-1),ETL_Price!Z63/ETL_Price!Z64-1,"")</f>
        <v>6.0586566383791229E-4</v>
      </c>
      <c r="U63">
        <f ca="1">IF(ISNUMBER(ETL_Price!AA63/ETL_Price!AA64-1),ETL_Price!AA63/ETL_Price!AA64-1,"")</f>
        <v>2.1079258010119339E-3</v>
      </c>
      <c r="V63">
        <f ca="1">IF(ISNUMBER(ETL_Price!AB63/ETL_Price!AB64-1),ETL_Price!AB63/ETL_Price!AB64-1,"")</f>
        <v>2.7646129541865072E-3</v>
      </c>
      <c r="W63">
        <f ca="1">IF(ISNUMBER(ETL_Price!AC63/ETL_Price!AC64-1),ETL_Price!AC63/ETL_Price!AC64-1,"")</f>
        <v>1.0609114807937914E-3</v>
      </c>
      <c r="X63">
        <f ca="1">IF(ISNUMBER(ETL_Price!AD63/ETL_Price!AD64-1),ETL_Price!AD63/ETL_Price!AD64-1,"")</f>
        <v>1.4750671403536142E-3</v>
      </c>
      <c r="Y63">
        <f ca="1">IF(ISNUMBER(ETL_Price!AE63/ETL_Price!AE64-1),ETL_Price!AE63/ETL_Price!AE64-1,"")</f>
        <v>4.7017230042412095E-4</v>
      </c>
      <c r="Z63">
        <f ca="1">IF(ISNUMBER(ETL_Price!AF63/ETL_Price!AF64-1),ETL_Price!AF63/ETL_Price!AF64-1,"")</f>
        <v>-6.5529197169533759E-4</v>
      </c>
      <c r="AA63">
        <f ca="1">IF(ISNUMBER(ETL_Price!AG63/ETL_Price!AG64-1),ETL_Price!AG63/ETL_Price!AG64-1,"")</f>
        <v>-7.3263406975954126E-4</v>
      </c>
      <c r="AB63">
        <f ca="1">IF(ISNUMBER(ETL_Price!AH63/ETL_Price!AH64-1),ETL_Price!AH63/ETL_Price!AH64-1,"")</f>
        <v>-6.7253206598394399E-4</v>
      </c>
      <c r="AC63">
        <f ca="1">IF(ISNUMBER(ETL_Price!AI63/ETL_Price!AI64-1),ETL_Price!AI63/ETL_Price!AI64-1,"")</f>
        <v>1.4029749718558193E-4</v>
      </c>
      <c r="AD63">
        <f ca="1">IF(ISNUMBER(ETL_Price!AJ63/ETL_Price!AJ64-1),ETL_Price!AJ63/ETL_Price!AJ64-1,"")</f>
        <v>8.682108155704249E-4</v>
      </c>
      <c r="AE63">
        <f ca="1">IF(ISNUMBER(ETL_Price!AK63/ETL_Price!AK64-1),ETL_Price!AK63/ETL_Price!AK64-1,"")</f>
        <v>1.4464021679234662E-3</v>
      </c>
      <c r="AF63">
        <f ca="1">IF(ISNUMBER(ETL_Price!AL63/ETL_Price!AL64-1),ETL_Price!AL63/ETL_Price!AL64-1,"")</f>
        <v>1.6785729249590986E-3</v>
      </c>
      <c r="AG63">
        <f ca="1">IF(ISNUMBER(ETL_Price!AM63/ETL_Price!AM64-1),ETL_Price!AM63/ETL_Price!AM64-1,"")</f>
        <v>6.5599822281581233E-4</v>
      </c>
      <c r="AH63">
        <f ca="1">IF(ISNUMBER(ETL_Price!AN63/ETL_Price!AN64-1),ETL_Price!AN63/ETL_Price!AN64-1,"")</f>
        <v>1.5487348152540825E-3</v>
      </c>
      <c r="AI63">
        <f ca="1">IF(ISNUMBER(ETL_Price!AO63/ETL_Price!AO64-1),ETL_Price!AO63/ETL_Price!AO64-1,"")</f>
        <v>1.2333274228186752E-3</v>
      </c>
      <c r="AJ63">
        <f ca="1">IF(ISNUMBER(ETL_Price!AP63/ETL_Price!AP64-1),ETL_Price!AP63/ETL_Price!AP64-1,"")</f>
        <v>1.5386253999671862E-3</v>
      </c>
      <c r="AK63">
        <f ca="1">IF(ISNUMBER(ETL_Price!AQ63/ETL_Price!AQ64-1),ETL_Price!AQ63/ETL_Price!AQ64-1,"")</f>
        <v>2.4007141382189623E-3</v>
      </c>
      <c r="AL63">
        <f ca="1">IF(ISNUMBER(ETL_Price!AR63/ETL_Price!AR64-1),ETL_Price!AR63/ETL_Price!AR64-1,"")</f>
        <v>2.3554564103964726E-3</v>
      </c>
      <c r="AM63">
        <f ca="1">IF(ISNUMBER(ETL_Price!AS63/ETL_Price!AS64-1),ETL_Price!AS63/ETL_Price!AS64-1,"")</f>
        <v>8.2133820052268103E-3</v>
      </c>
      <c r="AN63">
        <f ca="1">IF(ISNUMBER(ETL_Price!AT63/ETL_Price!AT64-1),ETL_Price!AT63/ETL_Price!AT64-1,"")</f>
        <v>0.10129870129870122</v>
      </c>
      <c r="AO63">
        <f ca="1">IF(ISNUMBER(ETL_Price!AU63/ETL_Price!AU64-1),ETL_Price!AU63/ETL_Price!AU64-1,"")</f>
        <v>7.3900994403086617E-3</v>
      </c>
      <c r="AP63">
        <f ca="1">IF(ISNUMBER(ETL_Price!AV63/ETL_Price!AV64-1),ETL_Price!AV63/ETL_Price!AV64-1,"")</f>
        <v>1.003584229390686E-2</v>
      </c>
      <c r="AQ63">
        <f ca="1">IF(ISNUMBER(ETL_Price!AW63/ETL_Price!AW64-1),ETL_Price!AW63/ETL_Price!AW64-1,"")</f>
        <v>-6.6307857911731549E-3</v>
      </c>
      <c r="AR63">
        <f ca="1">IF(ISNUMBER(ETL_Price!AX63/ETL_Price!AX64-1),ETL_Price!AX63/ETL_Price!AX64-1,"")</f>
        <v>2.8149190710766714E-3</v>
      </c>
      <c r="AS63">
        <f ca="1">IF(ISNUMBER(ETL_Price!AY63/ETL_Price!AY64-1),ETL_Price!AY63/ETL_Price!AY64-1,"")</f>
        <v>2.7759920344218258E-2</v>
      </c>
      <c r="AT63">
        <f ca="1">IF(ISNUMBER(ETL_Price!AZ63/ETL_Price!AZ64-1),ETL_Price!AZ63/ETL_Price!AZ64-1,"")</f>
        <v>-0.22485207100591709</v>
      </c>
      <c r="AU63">
        <f ca="1">IF(ISNUMBER(ETL_Price!BA63/ETL_Price!BA64-1),ETL_Price!BA63/ETL_Price!BA64-1,"")</f>
        <v>3.3100052629517762E-3</v>
      </c>
      <c r="AV63">
        <f ca="1">IF(ISNUMBER(ETL_Price!BB63/ETL_Price!BB64-1),ETL_Price!BB63/ETL_Price!BB64-1,"")</f>
        <v>4.3630772187783773E-3</v>
      </c>
      <c r="AW63">
        <f ca="1">IF(ISNUMBER(ETL_Price!BC63/ETL_Price!BC64-1),ETL_Price!BC63/ETL_Price!BC64-1,"")</f>
        <v>1.5135645780707696E-2</v>
      </c>
      <c r="AX63">
        <f ca="1">IF(ISNUMBER(ETL_Price!BD63/ETL_Price!BD64-1),ETL_Price!BD63/ETL_Price!BD64-1,"")</f>
        <v>9.2857212846499948E-3</v>
      </c>
      <c r="AY63">
        <f ca="1">IF(ISNUMBER(ETL_Price!BE63/ETL_Price!BE64-1),ETL_Price!BE63/ETL_Price!BE64-1,"")</f>
        <v>-7.4917590650258603E-5</v>
      </c>
      <c r="AZ63">
        <f ca="1">IF(ISNUMBER(ETL_Price!BF63/ETL_Price!BF64-1),ETL_Price!BF63/ETL_Price!BF64-1,"")</f>
        <v>5.0848893406809648E-3</v>
      </c>
      <c r="BA63">
        <f ca="1">IF(ISNUMBER(ETL_Price!BG63/ETL_Price!BG64-1),ETL_Price!BG63/ETL_Price!BG64-1,"")</f>
        <v>5.7097604335376584E-3</v>
      </c>
      <c r="BB63">
        <f ca="1">IF(ISNUMBER(ETL_Price!BH63/ETL_Price!BH64-1),ETL_Price!BH63/ETL_Price!BH64-1,"")</f>
        <v>5.2431669694978922E-3</v>
      </c>
      <c r="BC63">
        <f ca="1">IF(ISNUMBER(ETL_Price!BI63/ETL_Price!BI64-1),ETL_Price!BI63/ETL_Price!BI64-1,"")</f>
        <v>-2.769818529130863E-2</v>
      </c>
      <c r="BD63">
        <f ca="1">IF(ISNUMBER(ETL_Price!BJ63/ETL_Price!BJ64-1),ETL_Price!BJ63/ETL_Price!BJ64-1,"")</f>
        <v>6.4295485636115091E-2</v>
      </c>
      <c r="BE63">
        <f ca="1">IF(ISNUMBER(ETL_Price!BK63/ETL_Price!BK64-1),ETL_Price!BK63/ETL_Price!BK64-1,"")</f>
        <v>1.1315417256011262E-2</v>
      </c>
      <c r="BF63">
        <f ca="1">IF(ISNUMBER(ETL_Price!BL63/ETL_Price!BL64-1),ETL_Price!BL63/ETL_Price!BL64-1,"")</f>
        <v>2.3325358851674638E-2</v>
      </c>
      <c r="BG63">
        <f ca="1">IF(ISNUMBER(ETL_Price!BM63/ETL_Price!BM64-1),ETL_Price!BM63/ETL_Price!BM64-1,"")</f>
        <v>7.9254079254078569E-3</v>
      </c>
      <c r="BH63">
        <f ca="1">IF(ISNUMBER(ETL_Price!BN63/ETL_Price!BN64-1),ETL_Price!BN63/ETL_Price!BN64-1,"")</f>
        <v>1.8292316023828192E-2</v>
      </c>
      <c r="BI63">
        <f ca="1">IF(ISNUMBER(ETL_Price!BO63/ETL_Price!BO64-1),ETL_Price!BO63/ETL_Price!BO64-1,"")</f>
        <v>3.3534540576793948E-3</v>
      </c>
      <c r="BJ63">
        <f ca="1">IF(ISNUMBER(ETL_Price!BP63/ETL_Price!BP64-1),ETL_Price!BP63/ETL_Price!BP64-1,"")</f>
        <v>-3.7373768191109047E-3</v>
      </c>
      <c r="BK63">
        <f ca="1">IF(ISNUMBER(ETL_Price!BQ63/ETL_Price!BQ64-1),ETL_Price!BQ63/ETL_Price!BQ64-1,"")</f>
        <v>2.6554344840217237E-3</v>
      </c>
      <c r="BL63">
        <f ca="1">IF(ISNUMBER(ETL_Price!BR63/ETL_Price!BR64-1),ETL_Price!BR63/ETL_Price!BR64-1,"")</f>
        <v>4.6265141318975189E-3</v>
      </c>
      <c r="BM63">
        <f ca="1">IF(ISNUMBER(ETL_Price!BS63/ETL_Price!BS64-1),ETL_Price!BS63/ETL_Price!BS64-1,"")</f>
        <v>3.2089552238805386E-3</v>
      </c>
      <c r="BN63">
        <f ca="1">IF(ISNUMBER(ETL_Price!BT63/ETL_Price!BT64-1),ETL_Price!BT63/ETL_Price!BT64-1,"")</f>
        <v>-4.2346713718569573E-3</v>
      </c>
      <c r="BO63">
        <f ca="1">IF(ISNUMBER(ETL_Price!BU63/ETL_Price!BU64-1),ETL_Price!BU63/ETL_Price!BU64-1,"")</f>
        <v>-3.9155040800209484E-3</v>
      </c>
      <c r="BP63">
        <f ca="1">IF(ISNUMBER(ETL_Price!BV63/ETL_Price!BV64-1),ETL_Price!BV63/ETL_Price!BV64-1,"")</f>
        <v>6.9039157510351057E-3</v>
      </c>
      <c r="BQ63">
        <f ca="1">IF(ISNUMBER(ETL_Price!BW63/ETL_Price!BW64-1),ETL_Price!BW63/ETL_Price!BW64-1,"")</f>
        <v>-1.1456135061802541E-3</v>
      </c>
    </row>
    <row r="64" spans="1:69">
      <c r="A64" s="8">
        <f>MATCH($B64,ETL_Price!$B$5:$B$187,0)</f>
        <v>60</v>
      </c>
      <c r="B64" s="1">
        <f>IF(ISNUMBER(Equities!$C65),Equities!B65,"")</f>
        <v>43096</v>
      </c>
      <c r="C64" s="67">
        <f ca="1">IF(ISNUMBER(OFFSET(ETL_Price!$B$4,ETL_Rtn!$A64,ETL_Rtn!$C$1)/OFFSET(ETL_Price!$B$4,ETL_Rtn!$A65,ETL_Rtn!$C$1)-1),OFFSET(ETL_Price!$B$4,ETL_Rtn!$A64,ETL_Rtn!$C$1)/OFFSET(ETL_Price!$B$4,ETL_Rtn!$A65,ETL_Rtn!$C$1)-1,"")</f>
        <v>-3.2222232148972907E-3</v>
      </c>
      <c r="E64">
        <f ca="1">IF(ISNUMBER(ETL_Price!K64/ETL_Price!K65-1),ETL_Price!K64/ETL_Price!K65-1,"")</f>
        <v>7.9089722066782997E-4</v>
      </c>
      <c r="F64">
        <f ca="1">IF(ISNUMBER(ETL_Price!L64/ETL_Price!L65-1),ETL_Price!L64/ETL_Price!L65-1,"")</f>
        <v>-9.061769183792423E-4</v>
      </c>
      <c r="G64">
        <f ca="1">IF(ISNUMBER(ETL_Price!M64/ETL_Price!M65-1),ETL_Price!M64/ETL_Price!M65-1,"")</f>
        <v>4.8186625064574606E-3</v>
      </c>
      <c r="H64">
        <f ca="1">IF(ISNUMBER(ETL_Price!N64/ETL_Price!N65-1),ETL_Price!N64/ETL_Price!N65-1,"")</f>
        <v>8.0899186596239403E-4</v>
      </c>
      <c r="I64">
        <f ca="1">IF(ISNUMBER(ETL_Price!O64/ETL_Price!O65-1),ETL_Price!O64/ETL_Price!O65-1,"")</f>
        <v>6.6434489676625574E-4</v>
      </c>
      <c r="J64">
        <f ca="1">IF(ISNUMBER(ETL_Price!P64/ETL_Price!P65-1),ETL_Price!P64/ETL_Price!P65-1,"")</f>
        <v>-3.0318164811362625E-3</v>
      </c>
      <c r="K64">
        <f ca="1">IF(ISNUMBER(ETL_Price!Q64/ETL_Price!Q65-1),ETL_Price!Q64/ETL_Price!Q65-1,"")</f>
        <v>2.9546186907998262E-3</v>
      </c>
      <c r="L64">
        <f ca="1">IF(ISNUMBER(ETL_Price!R64/ETL_Price!R65-1),ETL_Price!R64/ETL_Price!R65-1,"")</f>
        <v>2.2442196181187146E-3</v>
      </c>
      <c r="M64">
        <f ca="1">IF(ISNUMBER(ETL_Price!S64/ETL_Price!S65-1),ETL_Price!S64/ETL_Price!S65-1,"")</f>
        <v>2.0885684249982717E-3</v>
      </c>
      <c r="N64">
        <f ca="1">IF(ISNUMBER(ETL_Price!T64/ETL_Price!T65-1),ETL_Price!T64/ETL_Price!T65-1,"")</f>
        <v>6.4972567138317228E-3</v>
      </c>
      <c r="O64">
        <f ca="1">IF(ISNUMBER(ETL_Price!U64/ETL_Price!U65-1),ETL_Price!U64/ETL_Price!U65-1,"")</f>
        <v>3.1822712982132462E-3</v>
      </c>
      <c r="P64">
        <f ca="1">IF(ISNUMBER(ETL_Price!V64/ETL_Price!V65-1),ETL_Price!V64/ETL_Price!V65-1,"")</f>
        <v>-2.9170312955784095E-4</v>
      </c>
      <c r="Q64">
        <f ca="1">IF(ISNUMBER(ETL_Price!W64/ETL_Price!W65-1),ETL_Price!W64/ETL_Price!W65-1,"")</f>
        <v>1.6515841402326981E-3</v>
      </c>
      <c r="R64">
        <f ca="1">IF(ISNUMBER(ETL_Price!X64/ETL_Price!X65-1),ETL_Price!X64/ETL_Price!X65-1,"")</f>
        <v>2.6508288181894546E-3</v>
      </c>
      <c r="S64">
        <f ca="1">IF(ISNUMBER(ETL_Price!Y64/ETL_Price!Y65-1),ETL_Price!Y64/ETL_Price!Y65-1,"")</f>
        <v>1.0153660836194067E-3</v>
      </c>
      <c r="T64">
        <f ca="1">IF(ISNUMBER(ETL_Price!Z64/ETL_Price!Z65-1),ETL_Price!Z64/ETL_Price!Z65-1,"")</f>
        <v>1.1743116614117977E-3</v>
      </c>
      <c r="U64">
        <f ca="1">IF(ISNUMBER(ETL_Price!AA64/ETL_Price!AA65-1),ETL_Price!AA64/ETL_Price!AA65-1,"")</f>
        <v>-8.4245998315080062E-4</v>
      </c>
      <c r="V64">
        <f ca="1">IF(ISNUMBER(ETL_Price!AB64/ETL_Price!AB65-1),ETL_Price!AB64/ETL_Price!AB65-1,"")</f>
        <v>3.1695721077653616E-3</v>
      </c>
      <c r="W64">
        <f ca="1">IF(ISNUMBER(ETL_Price!AC64/ETL_Price!AC65-1),ETL_Price!AC64/ETL_Price!AC65-1,"")</f>
        <v>3.5874450647790379E-3</v>
      </c>
      <c r="X64">
        <f ca="1">IF(ISNUMBER(ETL_Price!AD64/ETL_Price!AD65-1),ETL_Price!AD64/ETL_Price!AD65-1,"")</f>
        <v>2.5635831230779171E-3</v>
      </c>
      <c r="Y64">
        <f ca="1">IF(ISNUMBER(ETL_Price!AE64/ETL_Price!AE65-1),ETL_Price!AE64/ETL_Price!AE65-1,"")</f>
        <v>3.7783271899185511E-3</v>
      </c>
      <c r="Z64">
        <f ca="1">IF(ISNUMBER(ETL_Price!AF64/ETL_Price!AF65-1),ETL_Price!AF64/ETL_Price!AF65-1,"")</f>
        <v>3.0559288944698171E-3</v>
      </c>
      <c r="AA64">
        <f ca="1">IF(ISNUMBER(ETL_Price!AG64/ETL_Price!AG65-1),ETL_Price!AG64/ETL_Price!AG65-1,"")</f>
        <v>3.1772262267242279E-3</v>
      </c>
      <c r="AB64">
        <f ca="1">IF(ISNUMBER(ETL_Price!AH64/ETL_Price!AH65-1),ETL_Price!AH64/ETL_Price!AH65-1,"")</f>
        <v>4.3541213473181628E-3</v>
      </c>
      <c r="AC64">
        <f ca="1">IF(ISNUMBER(ETL_Price!AI64/ETL_Price!AI65-1),ETL_Price!AI64/ETL_Price!AI65-1,"")</f>
        <v>3.4986873271036778E-4</v>
      </c>
      <c r="AD64">
        <f ca="1">IF(ISNUMBER(ETL_Price!AJ64/ETL_Price!AJ65-1),ETL_Price!AJ64/ETL_Price!AJ65-1,"")</f>
        <v>1.3582831717440236E-3</v>
      </c>
      <c r="AE64">
        <f ca="1">IF(ISNUMBER(ETL_Price!AK64/ETL_Price!AK65-1),ETL_Price!AK64/ETL_Price!AK65-1,"")</f>
        <v>5.7656019054963537E-4</v>
      </c>
      <c r="AF64">
        <f ca="1">IF(ISNUMBER(ETL_Price!AL64/ETL_Price!AL65-1),ETL_Price!AL64/ETL_Price!AL65-1,"")</f>
        <v>6.8132029391110294E-4</v>
      </c>
      <c r="AG64">
        <f ca="1">IF(ISNUMBER(ETL_Price!AM64/ETL_Price!AM65-1),ETL_Price!AM64/ETL_Price!AM65-1,"")</f>
        <v>2.208039842233056E-4</v>
      </c>
      <c r="AH64">
        <f ca="1">IF(ISNUMBER(ETL_Price!AN64/ETL_Price!AN65-1),ETL_Price!AN64/ETL_Price!AN65-1,"")</f>
        <v>5.2273786906686937E-4</v>
      </c>
      <c r="AI64">
        <f ca="1">IF(ISNUMBER(ETL_Price!AO64/ETL_Price!AO65-1),ETL_Price!AO64/ETL_Price!AO65-1,"")</f>
        <v>3.4046301985268812E-4</v>
      </c>
      <c r="AJ64">
        <f ca="1">IF(ISNUMBER(ETL_Price!AP64/ETL_Price!AP65-1),ETL_Price!AP64/ETL_Price!AP65-1,"")</f>
        <v>6.31025774360916E-4</v>
      </c>
      <c r="AK64">
        <f ca="1">IF(ISNUMBER(ETL_Price!AQ64/ETL_Price!AQ65-1),ETL_Price!AQ64/ETL_Price!AQ65-1,"")</f>
        <v>1.2258422176401051E-3</v>
      </c>
      <c r="AL64">
        <f ca="1">IF(ISNUMBER(ETL_Price!AR64/ETL_Price!AR65-1),ETL_Price!AR64/ETL_Price!AR65-1,"")</f>
        <v>1.1399729716650153E-3</v>
      </c>
      <c r="AM64">
        <f ca="1">IF(ISNUMBER(ETL_Price!AS64/ETL_Price!AS65-1),ETL_Price!AS64/ETL_Price!AS65-1,"")</f>
        <v>-2.6215866860559101E-2</v>
      </c>
      <c r="AN64">
        <f ca="1">IF(ISNUMBER(ETL_Price!AT64/ETL_Price!AT65-1),ETL_Price!AT64/ETL_Price!AT65-1,"")</f>
        <v>-8.3333333333333259E-2</v>
      </c>
      <c r="AO64">
        <f ca="1">IF(ISNUMBER(ETL_Price!AU64/ETL_Price!AU65-1),ETL_Price!AU64/ETL_Price!AU65-1,"")</f>
        <v>-8.1442067542625285E-4</v>
      </c>
      <c r="AP64">
        <f ca="1">IF(ISNUMBER(ETL_Price!AV64/ETL_Price!AV65-1),ETL_Price!AV64/ETL_Price!AV65-1,"")</f>
        <v>-5.1200655368455195E-5</v>
      </c>
      <c r="AQ64">
        <f ca="1">IF(ISNUMBER(ETL_Price!AW64/ETL_Price!AW65-1),ETL_Price!AW64/ETL_Price!AW65-1,"")</f>
        <v>-9.893324156916572E-4</v>
      </c>
      <c r="AR64">
        <f ca="1">IF(ISNUMBER(ETL_Price!AX64/ETL_Price!AX65-1),ETL_Price!AX64/ETL_Price!AX65-1,"")</f>
        <v>2.8228652081863093E-3</v>
      </c>
      <c r="AS64">
        <f ca="1">IF(ISNUMBER(ETL_Price!AY64/ETL_Price!AY65-1),ETL_Price!AY64/ETL_Price!AY65-1,"")</f>
        <v>4.0964522936522307E-2</v>
      </c>
      <c r="AT64">
        <f ca="1">IF(ISNUMBER(ETL_Price!AZ64/ETL_Price!AZ65-1),ETL_Price!AZ64/ETL_Price!AZ65-1,"")</f>
        <v>-0.38545454545454549</v>
      </c>
      <c r="AU64">
        <f ca="1">IF(ISNUMBER(ETL_Price!BA64/ETL_Price!BA65-1),ETL_Price!BA64/ETL_Price!BA65-1,"")</f>
        <v>-1.5850682230734714E-3</v>
      </c>
      <c r="AV64">
        <f ca="1">IF(ISNUMBER(ETL_Price!BB64/ETL_Price!BB65-1),ETL_Price!BB64/ETL_Price!BB65-1,"")</f>
        <v>-5.9420885199231721E-3</v>
      </c>
      <c r="AW64">
        <f ca="1">IF(ISNUMBER(ETL_Price!BC64/ETL_Price!BC65-1),ETL_Price!BC64/ETL_Price!BC65-1,"")</f>
        <v>-6.407247944171246E-3</v>
      </c>
      <c r="AX64">
        <f ca="1">IF(ISNUMBER(ETL_Price!BD64/ETL_Price!BD65-1),ETL_Price!BD64/ETL_Price!BD65-1,"")</f>
        <v>-4.2410227889929653E-3</v>
      </c>
      <c r="AY64">
        <f ca="1">IF(ISNUMBER(ETL_Price!BE64/ETL_Price!BE65-1),ETL_Price!BE64/ETL_Price!BE65-1,"")</f>
        <v>-4.9696849219759143E-3</v>
      </c>
      <c r="AZ64">
        <f ca="1">IF(ISNUMBER(ETL_Price!BF64/ETL_Price!BF65-1),ETL_Price!BF64/ETL_Price!BF65-1,"")</f>
        <v>2.9553134604265452E-3</v>
      </c>
      <c r="BA64">
        <f ca="1">IF(ISNUMBER(ETL_Price!BG64/ETL_Price!BG65-1),ETL_Price!BG64/ETL_Price!BG65-1,"")</f>
        <v>3.7900690993153408E-3</v>
      </c>
      <c r="BB64">
        <f ca="1">IF(ISNUMBER(ETL_Price!BH64/ETL_Price!BH65-1),ETL_Price!BH64/ETL_Price!BH65-1,"")</f>
        <v>2.4306137847658338E-3</v>
      </c>
      <c r="BC64">
        <f ca="1">IF(ISNUMBER(ETL_Price!BI64/ETL_Price!BI65-1),ETL_Price!BI64/ETL_Price!BI65-1,"")</f>
        <v>2.1463414634146361E-2</v>
      </c>
      <c r="BD64">
        <f ca="1">IF(ISNUMBER(ETL_Price!BJ64/ETL_Price!BJ65-1),ETL_Price!BJ64/ETL_Price!BJ65-1,"")</f>
        <v>-6.1182868796737511E-3</v>
      </c>
      <c r="BE64">
        <f ca="1">IF(ISNUMBER(ETL_Price!BK64/ETL_Price!BK65-1),ETL_Price!BK64/ETL_Price!BK65-1,"")</f>
        <v>-4.2253521126759397E-3</v>
      </c>
      <c r="BF64">
        <f ca="1">IF(ISNUMBER(ETL_Price!BL64/ETL_Price!BL65-1),ETL_Price!BL64/ETL_Price!BL65-1,"")</f>
        <v>-2.4504084014002392E-2</v>
      </c>
      <c r="BG64">
        <f ca="1">IF(ISNUMBER(ETL_Price!BM64/ETL_Price!BM65-1),ETL_Price!BM64/ETL_Price!BM65-1,"")</f>
        <v>2.2583910910365379E-3</v>
      </c>
      <c r="BH64">
        <f ca="1">IF(ISNUMBER(ETL_Price!BN64/ETL_Price!BN65-1),ETL_Price!BN64/ETL_Price!BN65-1,"")</f>
        <v>5.9927360774818528E-3</v>
      </c>
      <c r="BI64">
        <f ca="1">IF(ISNUMBER(ETL_Price!BO64/ETL_Price!BO65-1),ETL_Price!BO64/ETL_Price!BO65-1,"")</f>
        <v>-5.5027513756877866E-3</v>
      </c>
      <c r="BJ64">
        <f ca="1">IF(ISNUMBER(ETL_Price!BP64/ETL_Price!BP65-1),ETL_Price!BP64/ETL_Price!BP65-1,"")</f>
        <v>2.124894901780916E-3</v>
      </c>
      <c r="BK64">
        <f ca="1">IF(ISNUMBER(ETL_Price!BQ64/ETL_Price!BQ65-1),ETL_Price!BQ64/ETL_Price!BQ65-1,"")</f>
        <v>-2.7462467960459591E-4</v>
      </c>
      <c r="BL64">
        <f ca="1">IF(ISNUMBER(ETL_Price!BR64/ETL_Price!BR65-1),ETL_Price!BR64/ETL_Price!BR65-1,"")</f>
        <v>2.5299375948728553E-3</v>
      </c>
      <c r="BM64">
        <f ca="1">IF(ISNUMBER(ETL_Price!BS64/ETL_Price!BS65-1),ETL_Price!BS64/ETL_Price!BS65-1,"")</f>
        <v>1.9440705847166839E-3</v>
      </c>
      <c r="BN64">
        <f ca="1">IF(ISNUMBER(ETL_Price!BT64/ETL_Price!BT65-1),ETL_Price!BT64/ETL_Price!BT65-1,"")</f>
        <v>1.0597898083546387E-3</v>
      </c>
      <c r="BO64">
        <f ca="1">IF(ISNUMBER(ETL_Price!BU64/ETL_Price!BU65-1),ETL_Price!BU64/ETL_Price!BU65-1,"")</f>
        <v>1.9050923917758311E-3</v>
      </c>
      <c r="BP64">
        <f ca="1">IF(ISNUMBER(ETL_Price!BV64/ETL_Price!BV65-1),ETL_Price!BV64/ETL_Price!BV65-1,"")</f>
        <v>-1.9296871252937775E-2</v>
      </c>
      <c r="BQ64">
        <f ca="1">IF(ISNUMBER(ETL_Price!BW64/ETL_Price!BW65-1),ETL_Price!BW64/ETL_Price!BW65-1,"")</f>
        <v>2.235919748610149E-3</v>
      </c>
    </row>
    <row r="65" spans="1:69">
      <c r="A65" s="8">
        <f>MATCH($B65,ETL_Price!$B$5:$B$187,0)</f>
        <v>61</v>
      </c>
      <c r="B65" s="1">
        <f>IF(ISNUMBER(Equities!$C66),Equities!B66,"")</f>
        <v>43095</v>
      </c>
      <c r="C65" s="67">
        <f ca="1">IF(ISNUMBER(OFFSET(ETL_Price!$B$4,ETL_Rtn!$A65,ETL_Rtn!$C$1)/OFFSET(ETL_Price!$B$4,ETL_Rtn!$A66,ETL_Rtn!$C$1)-1),OFFSET(ETL_Price!$B$4,ETL_Rtn!$A65,ETL_Rtn!$C$1)/OFFSET(ETL_Price!$B$4,ETL_Rtn!$A66,ETL_Rtn!$C$1)-1,"")</f>
        <v>-2.9768797454597928E-3</v>
      </c>
      <c r="E65">
        <f ca="1">IF(ISNUMBER(ETL_Price!K65/ETL_Price!K66-1),ETL_Price!K65/ETL_Price!K66-1,"")</f>
        <v>-1.0583824636460903E-3</v>
      </c>
      <c r="F65">
        <f ca="1">IF(ISNUMBER(ETL_Price!L65/ETL_Price!L66-1),ETL_Price!L65/ETL_Price!L66-1,"")</f>
        <v>0</v>
      </c>
      <c r="G65">
        <f ca="1">IF(ISNUMBER(ETL_Price!M65/ETL_Price!M66-1),ETL_Price!M65/ETL_Price!M66-1,"")</f>
        <v>6.9320927565084123E-3</v>
      </c>
      <c r="H65">
        <f ca="1">IF(ISNUMBER(ETL_Price!N65/ETL_Price!N66-1),ETL_Price!N65/ETL_Price!N66-1,"")</f>
        <v>-2.0266635511819731E-3</v>
      </c>
      <c r="I65">
        <f ca="1">IF(ISNUMBER(ETL_Price!O65/ETL_Price!O66-1),ETL_Price!O65/ETL_Price!O66-1,"")</f>
        <v>0</v>
      </c>
      <c r="J65">
        <f ca="1">IF(ISNUMBER(ETL_Price!P65/ETL_Price!P66-1),ETL_Price!P65/ETL_Price!P66-1,"")</f>
        <v>0</v>
      </c>
      <c r="K65">
        <f ca="1">IF(ISNUMBER(ETL_Price!Q65/ETL_Price!Q66-1),ETL_Price!Q65/ETL_Price!Q66-1,"")</f>
        <v>-2.1963789183852001E-3</v>
      </c>
      <c r="L65">
        <f ca="1">IF(ISNUMBER(ETL_Price!R65/ETL_Price!R66-1),ETL_Price!R65/ETL_Price!R66-1,"")</f>
        <v>-6.1425557881467086E-4</v>
      </c>
      <c r="M65">
        <f ca="1">IF(ISNUMBER(ETL_Price!S65/ETL_Price!S66-1),ETL_Price!S65/ETL_Price!S66-1,"")</f>
        <v>5.510727480200206E-3</v>
      </c>
      <c r="N65">
        <f ca="1">IF(ISNUMBER(ETL_Price!T65/ETL_Price!T66-1),ETL_Price!T65/ETL_Price!T66-1,"")</f>
        <v>2.1662213878248515E-4</v>
      </c>
      <c r="O65">
        <f ca="1">IF(ISNUMBER(ETL_Price!U65/ETL_Price!U66-1),ETL_Price!U65/ETL_Price!U66-1,"")</f>
        <v>3.8355323718919365E-4</v>
      </c>
      <c r="P65">
        <f ca="1">IF(ISNUMBER(ETL_Price!V65/ETL_Price!V66-1),ETL_Price!V65/ETL_Price!V66-1,"")</f>
        <v>1.2934991237587568E-3</v>
      </c>
      <c r="Q65">
        <f ca="1">IF(ISNUMBER(ETL_Price!W65/ETL_Price!W66-1),ETL_Price!W65/ETL_Price!W66-1,"")</f>
        <v>1.9487924846912641E-3</v>
      </c>
      <c r="R65">
        <f ca="1">IF(ISNUMBER(ETL_Price!X65/ETL_Price!X66-1),ETL_Price!X65/ETL_Price!X66-1,"")</f>
        <v>9.2418065883514977E-4</v>
      </c>
      <c r="S65">
        <f ca="1">IF(ISNUMBER(ETL_Price!Y65/ETL_Price!Y66-1),ETL_Price!Y65/ETL_Price!Y66-1,"")</f>
        <v>-1.0528844071520105E-3</v>
      </c>
      <c r="T65">
        <f ca="1">IF(ISNUMBER(ETL_Price!Z65/ETL_Price!Z66-1),ETL_Price!Z65/ETL_Price!Z66-1,"")</f>
        <v>-5.9113813622219125E-3</v>
      </c>
      <c r="U65">
        <f ca="1">IF(ISNUMBER(ETL_Price!AA65/ETL_Price!AA66-1),ETL_Price!AA65/ETL_Price!AA66-1,"")</f>
        <v>1.5468991702995982E-3</v>
      </c>
      <c r="V65">
        <f ca="1">IF(ISNUMBER(ETL_Price!AB65/ETL_Price!AB66-1),ETL_Price!AB65/ETL_Price!AB66-1,"")</f>
        <v>-3.0808120704637343E-3</v>
      </c>
      <c r="W65">
        <f ca="1">IF(ISNUMBER(ETL_Price!AC65/ETL_Price!AC66-1),ETL_Price!AC65/ETL_Price!AC66-1,"")</f>
        <v>8.8985722961676395E-4</v>
      </c>
      <c r="X65">
        <f ca="1">IF(ISNUMBER(ETL_Price!AD65/ETL_Price!AD66-1),ETL_Price!AD65/ETL_Price!AD66-1,"")</f>
        <v>1.5216769802550711E-3</v>
      </c>
      <c r="Y65">
        <f ca="1">IF(ISNUMBER(ETL_Price!AE65/ETL_Price!AE66-1),ETL_Price!AE65/ETL_Price!AE66-1,"")</f>
        <v>1.8748812529503223E-3</v>
      </c>
      <c r="Z65">
        <f ca="1">IF(ISNUMBER(ETL_Price!AF65/ETL_Price!AF66-1),ETL_Price!AF65/ETL_Price!AF66-1,"")</f>
        <v>1.3409105421109402E-3</v>
      </c>
      <c r="AA65">
        <f ca="1">IF(ISNUMBER(ETL_Price!AG65/ETL_Price!AG66-1),ETL_Price!AG65/ETL_Price!AG66-1,"")</f>
        <v>1.3942602192418274E-3</v>
      </c>
      <c r="AB65">
        <f ca="1">IF(ISNUMBER(ETL_Price!AH65/ETL_Price!AH66-1),ETL_Price!AH65/ETL_Price!AH66-1,"")</f>
        <v>2.0304956144765463E-3</v>
      </c>
      <c r="AC65">
        <f ca="1">IF(ISNUMBER(ETL_Price!AI65/ETL_Price!AI66-1),ETL_Price!AI65/ETL_Price!AI66-1,"")</f>
        <v>-2.3673722899086869E-4</v>
      </c>
      <c r="AD65">
        <f ca="1">IF(ISNUMBER(ETL_Price!AJ65/ETL_Price!AJ66-1),ETL_Price!AJ65/ETL_Price!AJ66-1,"")</f>
        <v>7.4968185093737816E-4</v>
      </c>
      <c r="AE65">
        <f ca="1">IF(ISNUMBER(ETL_Price!AK65/ETL_Price!AK66-1),ETL_Price!AK65/ETL_Price!AK66-1,"")</f>
        <v>-1.2043288620677828E-4</v>
      </c>
      <c r="AF65">
        <f ca="1">IF(ISNUMBER(ETL_Price!AL65/ETL_Price!AL66-1),ETL_Price!AL65/ETL_Price!AL66-1,"")</f>
        <v>-1.8863772125632394E-4</v>
      </c>
      <c r="AG65">
        <f ca="1">IF(ISNUMBER(ETL_Price!AM65/ETL_Price!AM66-1),ETL_Price!AM65/ETL_Price!AM66-1,"")</f>
        <v>1.1145922769206784E-4</v>
      </c>
      <c r="AH65">
        <f ca="1">IF(ISNUMBER(ETL_Price!AN65/ETL_Price!AN66-1),ETL_Price!AN65/ETL_Price!AN66-1,"")</f>
        <v>-1.3459670847193461E-4</v>
      </c>
      <c r="AI65">
        <f ca="1">IF(ISNUMBER(ETL_Price!AO65/ETL_Price!AO66-1),ETL_Price!AO65/ETL_Price!AO66-1,"")</f>
        <v>-1.0739937343806627E-4</v>
      </c>
      <c r="AJ65">
        <f ca="1">IF(ISNUMBER(ETL_Price!AP65/ETL_Price!AP66-1),ETL_Price!AP65/ETL_Price!AP66-1,"")</f>
        <v>-1.3275978737115057E-4</v>
      </c>
      <c r="AK65">
        <f ca="1">IF(ISNUMBER(ETL_Price!AQ65/ETL_Price!AQ66-1),ETL_Price!AQ65/ETL_Price!AQ66-1,"")</f>
        <v>-3.3516462161375937E-4</v>
      </c>
      <c r="AL65">
        <f ca="1">IF(ISNUMBER(ETL_Price!AR65/ETL_Price!AR66-1),ETL_Price!AR65/ETL_Price!AR66-1,"")</f>
        <v>1.7816347129784305E-4</v>
      </c>
      <c r="AM65">
        <f ca="1">IF(ISNUMBER(ETL_Price!AS65/ETL_Price!AS66-1),ETL_Price!AS65/ETL_Price!AS66-1,"")</f>
        <v>-2.1765417170495072E-3</v>
      </c>
      <c r="AN65">
        <f ca="1">IF(ISNUMBER(ETL_Price!AT65/ETL_Price!AT66-1),ETL_Price!AT65/ETL_Price!AT66-1,"")</f>
        <v>0</v>
      </c>
      <c r="AO65">
        <f ca="1">IF(ISNUMBER(ETL_Price!AU65/ETL_Price!AU66-1),ETL_Price!AU65/ETL_Price!AU66-1,"")</f>
        <v>4.3454644215112914E-4</v>
      </c>
      <c r="AP65">
        <f ca="1">IF(ISNUMBER(ETL_Price!AV65/ETL_Price!AV66-1),ETL_Price!AV65/ETL_Price!AV66-1,"")</f>
        <v>8.7116941682885418E-4</v>
      </c>
      <c r="AQ65">
        <f ca="1">IF(ISNUMBER(ETL_Price!AW65/ETL_Price!AW66-1),ETL_Price!AW65/ETL_Price!AW66-1,"")</f>
        <v>-4.7945205479452691E-3</v>
      </c>
      <c r="AR65">
        <f ca="1">IF(ISNUMBER(ETL_Price!AX65/ETL_Price!AX66-1),ETL_Price!AX65/ETL_Price!AX66-1,"")</f>
        <v>0</v>
      </c>
      <c r="AS65">
        <f ca="1">IF(ISNUMBER(ETL_Price!AY65/ETL_Price!AY66-1),ETL_Price!AY65/ETL_Price!AY66-1,"")</f>
        <v>0</v>
      </c>
      <c r="AT65">
        <f ca="1">IF(ISNUMBER(ETL_Price!AZ65/ETL_Price!AZ66-1),ETL_Price!AZ65/ETL_Price!AZ66-1,"")</f>
        <v>0.22222222222222232</v>
      </c>
      <c r="AU65">
        <f ca="1">IF(ISNUMBER(ETL_Price!BA65/ETL_Price!BA66-1),ETL_Price!BA65/ETL_Price!BA66-1,"")</f>
        <v>-2.4312942300186435E-4</v>
      </c>
      <c r="AV65">
        <f ca="1">IF(ISNUMBER(ETL_Price!BB65/ETL_Price!BB66-1),ETL_Price!BB65/ETL_Price!BB66-1,"")</f>
        <v>-6.5873637179447719E-4</v>
      </c>
      <c r="AW65">
        <f ca="1">IF(ISNUMBER(ETL_Price!BC65/ETL_Price!BC66-1),ETL_Price!BC65/ETL_Price!BC66-1,"")</f>
        <v>-9.5994503051615165E-3</v>
      </c>
      <c r="AX65">
        <f ca="1">IF(ISNUMBER(ETL_Price!BD65/ETL_Price!BD66-1),ETL_Price!BD65/ETL_Price!BD66-1,"")</f>
        <v>-6.6359315988587797E-3</v>
      </c>
      <c r="AY65">
        <f ca="1">IF(ISNUMBER(ETL_Price!BE65/ETL_Price!BE66-1),ETL_Price!BE65/ETL_Price!BE66-1,"")</f>
        <v>0</v>
      </c>
      <c r="AZ65">
        <f ca="1">IF(ISNUMBER(ETL_Price!BF65/ETL_Price!BF66-1),ETL_Price!BF65/ETL_Price!BF66-1,"")</f>
        <v>-2.1863180218194556E-3</v>
      </c>
      <c r="BA65">
        <f ca="1">IF(ISNUMBER(ETL_Price!BG65/ETL_Price!BG66-1),ETL_Price!BG65/ETL_Price!BG66-1,"")</f>
        <v>-2.3270676998854434E-3</v>
      </c>
      <c r="BB65">
        <f ca="1">IF(ISNUMBER(ETL_Price!BH65/ETL_Price!BH66-1),ETL_Price!BH65/ETL_Price!BH66-1,"")</f>
        <v>-2.1411368741656167E-3</v>
      </c>
      <c r="BC65">
        <f ca="1">IF(ISNUMBER(ETL_Price!BI65/ETL_Price!BI66-1),ETL_Price!BI65/ETL_Price!BI66-1,"")</f>
        <v>3.5353535353535248E-2</v>
      </c>
      <c r="BD65">
        <f ca="1">IF(ISNUMBER(ETL_Price!BJ65/ETL_Price!BJ66-1),ETL_Price!BJ65/ETL_Price!BJ66-1,"")</f>
        <v>7.6866764275256294E-2</v>
      </c>
      <c r="BE65">
        <f ca="1">IF(ISNUMBER(ETL_Price!BK65/ETL_Price!BK66-1),ETL_Price!BK65/ETL_Price!BK66-1,"")</f>
        <v>5.6657223796034994E-3</v>
      </c>
      <c r="BF65">
        <f ca="1">IF(ISNUMBER(ETL_Price!BL65/ETL_Price!BL66-1),ETL_Price!BL65/ETL_Price!BL66-1,"")</f>
        <v>4.0048543689320315E-2</v>
      </c>
      <c r="BG65">
        <f ca="1">IF(ISNUMBER(ETL_Price!BM65/ETL_Price!BM66-1),ETL_Price!BM65/ETL_Price!BM66-1,"")</f>
        <v>6.8213893680413307E-3</v>
      </c>
      <c r="BH65">
        <f ca="1">IF(ISNUMBER(ETL_Price!BN65/ETL_Price!BN66-1),ETL_Price!BN65/ETL_Price!BN66-1,"")</f>
        <v>9.9651525340833658E-3</v>
      </c>
      <c r="BI65">
        <f ca="1">IF(ISNUMBER(ETL_Price!BO65/ETL_Price!BO66-1),ETL_Price!BO65/ETL_Price!BO66-1,"")</f>
        <v>2.5654181631606043E-2</v>
      </c>
      <c r="BJ65">
        <f ca="1">IF(ISNUMBER(ETL_Price!BP65/ETL_Price!BP66-1),ETL_Price!BP65/ETL_Price!BP66-1,"")</f>
        <v>-1.983370203676893E-3</v>
      </c>
      <c r="BK65">
        <f ca="1">IF(ISNUMBER(ETL_Price!BQ65/ETL_Price!BQ66-1),ETL_Price!BQ65/ETL_Price!BQ66-1,"")</f>
        <v>-4.5749839875575127E-4</v>
      </c>
      <c r="BL65">
        <f ca="1">IF(ISNUMBER(ETL_Price!BR65/ETL_Price!BR66-1),ETL_Price!BR65/ETL_Price!BR66-1,"")</f>
        <v>-1.0109519797810718E-3</v>
      </c>
      <c r="BM65">
        <f ca="1">IF(ISNUMBER(ETL_Price!BS65/ETL_Price!BS66-1),ETL_Price!BS65/ETL_Price!BS66-1,"")</f>
        <v>2.2436616558230149E-4</v>
      </c>
      <c r="BN65">
        <f ca="1">IF(ISNUMBER(ETL_Price!BT65/ETL_Price!BT66-1),ETL_Price!BT65/ETL_Price!BT66-1,"")</f>
        <v>-2.6487727352997315E-4</v>
      </c>
      <c r="BO65">
        <f ca="1">IF(ISNUMBER(ETL_Price!BU65/ETL_Price!BU66-1),ETL_Price!BU65/ETL_Price!BU66-1,"")</f>
        <v>-5.7737059187817907E-3</v>
      </c>
      <c r="BP65">
        <f ca="1">IF(ISNUMBER(ETL_Price!BV65/ETL_Price!BV66-1),ETL_Price!BV65/ETL_Price!BV66-1,"")</f>
        <v>-8.0955288259501046E-3</v>
      </c>
      <c r="BQ65">
        <f ca="1">IF(ISNUMBER(ETL_Price!BW65/ETL_Price!BW66-1),ETL_Price!BW65/ETL_Price!BW66-1,"")</f>
        <v>-8.3892617449664586E-3</v>
      </c>
    </row>
    <row r="66" spans="1:69">
      <c r="A66" s="8">
        <f>MATCH($B66,ETL_Price!$B$5:$B$187,0)</f>
        <v>62</v>
      </c>
      <c r="B66" s="1">
        <f>IF(ISNUMBER(Equities!$C67),Equities!B67,"")</f>
        <v>43094</v>
      </c>
      <c r="C66" s="67">
        <f ca="1">IF(ISNUMBER(OFFSET(ETL_Price!$B$4,ETL_Rtn!$A66,ETL_Rtn!$C$1)/OFFSET(ETL_Price!$B$4,ETL_Rtn!$A67,ETL_Rtn!$C$1)-1),OFFSET(ETL_Price!$B$4,ETL_Rtn!$A66,ETL_Rtn!$C$1)/OFFSET(ETL_Price!$B$4,ETL_Rtn!$A67,ETL_Rtn!$C$1)-1,"")</f>
        <v>1.231935672980633E-3</v>
      </c>
      <c r="E66">
        <f ca="1">IF(ISNUMBER(ETL_Price!K66/ETL_Price!K67-1),ETL_Price!K66/ETL_Price!K67-1,"")</f>
        <v>0</v>
      </c>
      <c r="F66">
        <f ca="1">IF(ISNUMBER(ETL_Price!L66/ETL_Price!L67-1),ETL_Price!L66/ETL_Price!L67-1,"")</f>
        <v>0</v>
      </c>
      <c r="G66">
        <f ca="1">IF(ISNUMBER(ETL_Price!M66/ETL_Price!M67-1),ETL_Price!M66/ETL_Price!M67-1,"")</f>
        <v>0</v>
      </c>
      <c r="H66">
        <f ca="1">IF(ISNUMBER(ETL_Price!N66/ETL_Price!N67-1),ETL_Price!N66/ETL_Price!N67-1,"")</f>
        <v>1.5902013556445826E-3</v>
      </c>
      <c r="I66">
        <f ca="1">IF(ISNUMBER(ETL_Price!O66/ETL_Price!O67-1),ETL_Price!O66/ETL_Price!O67-1,"")</f>
        <v>0</v>
      </c>
      <c r="J66">
        <f ca="1">IF(ISNUMBER(ETL_Price!P66/ETL_Price!P67-1),ETL_Price!P66/ETL_Price!P67-1,"")</f>
        <v>0</v>
      </c>
      <c r="K66">
        <f ca="1">IF(ISNUMBER(ETL_Price!Q66/ETL_Price!Q67-1),ETL_Price!Q66/ETL_Price!Q67-1,"")</f>
        <v>4.4400144980061285E-4</v>
      </c>
      <c r="L66">
        <f ca="1">IF(ISNUMBER(ETL_Price!R66/ETL_Price!R67-1),ETL_Price!R66/ETL_Price!R67-1,"")</f>
        <v>2.9509137726835277E-4</v>
      </c>
      <c r="M66">
        <f ca="1">IF(ISNUMBER(ETL_Price!S66/ETL_Price!S67-1),ETL_Price!S66/ETL_Price!S67-1,"")</f>
        <v>1.0530873538217023E-4</v>
      </c>
      <c r="N66">
        <f ca="1">IF(ISNUMBER(ETL_Price!T66/ETL_Price!T67-1),ETL_Price!T66/ETL_Price!T67-1,"")</f>
        <v>4.3343205952472985E-4</v>
      </c>
      <c r="O66">
        <f ca="1">IF(ISNUMBER(ETL_Price!U66/ETL_Price!U67-1),ETL_Price!U66/ETL_Price!U67-1,"")</f>
        <v>6.5246593744006098E-4</v>
      </c>
      <c r="P66">
        <f ca="1">IF(ISNUMBER(ETL_Price!V66/ETL_Price!V67-1),ETL_Price!V66/ETL_Price!V67-1,"")</f>
        <v>-8.3444592790415939E-5</v>
      </c>
      <c r="Q66">
        <f ca="1">IF(ISNUMBER(ETL_Price!W66/ETL_Price!W67-1),ETL_Price!W66/ETL_Price!W67-1,"")</f>
        <v>5.0701912537087779E-4</v>
      </c>
      <c r="R66">
        <f ca="1">IF(ISNUMBER(ETL_Price!X66/ETL_Price!X67-1),ETL_Price!X66/ETL_Price!X67-1,"")</f>
        <v>2.1436783936579218E-4</v>
      </c>
      <c r="S66">
        <f ca="1">IF(ISNUMBER(ETL_Price!Y66/ETL_Price!Y67-1),ETL_Price!Y66/ETL_Price!Y67-1,"")</f>
        <v>-3.9123322695777674E-4</v>
      </c>
      <c r="T66">
        <f ca="1">IF(ISNUMBER(ETL_Price!Z66/ETL_Price!Z67-1),ETL_Price!Z66/ETL_Price!Z67-1,"")</f>
        <v>2.3532529005865221E-4</v>
      </c>
      <c r="U66">
        <f ca="1">IF(ISNUMBER(ETL_Price!AA66/ETL_Price!AA67-1),ETL_Price!AA66/ETL_Price!AA67-1,"")</f>
        <v>4.2205965109731736E-4</v>
      </c>
      <c r="V66">
        <f ca="1">IF(ISNUMBER(ETL_Price!AB66/ETL_Price!AB67-1),ETL_Price!AB66/ETL_Price!AB67-1,"")</f>
        <v>2.3704171934268992E-4</v>
      </c>
      <c r="W66">
        <f ca="1">IF(ISNUMBER(ETL_Price!AC66/ETL_Price!AC67-1),ETL_Price!AC66/ETL_Price!AC67-1,"")</f>
        <v>1.0050134147432388E-4</v>
      </c>
      <c r="X66">
        <f ca="1">IF(ISNUMBER(ETL_Price!AD66/ETL_Price!AD67-1),ETL_Price!AD66/ETL_Price!AD67-1,"")</f>
        <v>1.7663794801126009E-4</v>
      </c>
      <c r="Y66">
        <f ca="1">IF(ISNUMBER(ETL_Price!AE66/ETL_Price!AE67-1),ETL_Price!AE66/ETL_Price!AE67-1,"")</f>
        <v>6.2679247958552509E-6</v>
      </c>
      <c r="Z66">
        <f ca="1">IF(ISNUMBER(ETL_Price!AF66/ETL_Price!AF67-1),ETL_Price!AF66/ETL_Price!AF67-1,"")</f>
        <v>0</v>
      </c>
      <c r="AA66">
        <f ca="1">IF(ISNUMBER(ETL_Price!AG66/ETL_Price!AG67-1),ETL_Price!AG66/ETL_Price!AG67-1,"")</f>
        <v>0</v>
      </c>
      <c r="AB66">
        <f ca="1">IF(ISNUMBER(ETL_Price!AH66/ETL_Price!AH67-1),ETL_Price!AH66/ETL_Price!AH67-1,"")</f>
        <v>0</v>
      </c>
      <c r="AC66">
        <f ca="1">IF(ISNUMBER(ETL_Price!AI66/ETL_Price!AI67-1),ETL_Price!AI66/ETL_Price!AI67-1,"")</f>
        <v>5.0431830868413741E-4</v>
      </c>
      <c r="AD66">
        <f ca="1">IF(ISNUMBER(ETL_Price!AJ66/ETL_Price!AJ67-1),ETL_Price!AJ66/ETL_Price!AJ67-1,"")</f>
        <v>7.6662430625873412E-8</v>
      </c>
      <c r="AE66">
        <f ca="1">IF(ISNUMBER(ETL_Price!AK66/ETL_Price!AK67-1),ETL_Price!AK66/ETL_Price!AK67-1,"")</f>
        <v>0</v>
      </c>
      <c r="AF66">
        <f ca="1">IF(ISNUMBER(ETL_Price!AL66/ETL_Price!AL67-1),ETL_Price!AL66/ETL_Price!AL67-1,"")</f>
        <v>0</v>
      </c>
      <c r="AG66">
        <f ca="1">IF(ISNUMBER(ETL_Price!AM66/ETL_Price!AM67-1),ETL_Price!AM66/ETL_Price!AM67-1,"")</f>
        <v>0</v>
      </c>
      <c r="AH66">
        <f ca="1">IF(ISNUMBER(ETL_Price!AN66/ETL_Price!AN67-1),ETL_Price!AN66/ETL_Price!AN67-1,"")</f>
        <v>0</v>
      </c>
      <c r="AI66">
        <f ca="1">IF(ISNUMBER(ETL_Price!AO66/ETL_Price!AO67-1),ETL_Price!AO66/ETL_Price!AO67-1,"")</f>
        <v>0</v>
      </c>
      <c r="AJ66">
        <f ca="1">IF(ISNUMBER(ETL_Price!AP66/ETL_Price!AP67-1),ETL_Price!AP66/ETL_Price!AP67-1,"")</f>
        <v>0</v>
      </c>
      <c r="AK66">
        <f ca="1">IF(ISNUMBER(ETL_Price!AQ66/ETL_Price!AQ67-1),ETL_Price!AQ66/ETL_Price!AQ67-1,"")</f>
        <v>0</v>
      </c>
      <c r="AL66">
        <f ca="1">IF(ISNUMBER(ETL_Price!AR66/ETL_Price!AR67-1),ETL_Price!AR66/ETL_Price!AR67-1,"")</f>
        <v>0</v>
      </c>
      <c r="AM66">
        <f ca="1">IF(ISNUMBER(ETL_Price!AS66/ETL_Price!AS67-1),ETL_Price!AS66/ETL_Price!AS67-1,"")</f>
        <v>0</v>
      </c>
      <c r="AN66">
        <f ca="1">IF(ISNUMBER(ETL_Price!AT66/ETL_Price!AT67-1),ETL_Price!AT66/ETL_Price!AT67-1,"")</f>
        <v>0</v>
      </c>
      <c r="AO66">
        <f ca="1">IF(ISNUMBER(ETL_Price!AU66/ETL_Price!AU67-1),ETL_Price!AU66/ETL_Price!AU67-1,"")</f>
        <v>4.8910385305145354E-4</v>
      </c>
      <c r="AP66">
        <f ca="1">IF(ISNUMBER(ETL_Price!AV66/ETL_Price!AV67-1),ETL_Price!AV66/ETL_Price!AV67-1,"")</f>
        <v>0</v>
      </c>
      <c r="AQ66">
        <f ca="1">IF(ISNUMBER(ETL_Price!AW66/ETL_Price!AW67-1),ETL_Price!AW66/ETL_Price!AW67-1,"")</f>
        <v>1.7582229083579204E-3</v>
      </c>
      <c r="AR66">
        <f ca="1">IF(ISNUMBER(ETL_Price!AX66/ETL_Price!AX67-1),ETL_Price!AX66/ETL_Price!AX67-1,"")</f>
        <v>0</v>
      </c>
      <c r="AS66">
        <f ca="1">IF(ISNUMBER(ETL_Price!AY66/ETL_Price!AY67-1),ETL_Price!AY66/ETL_Price!AY67-1,"")</f>
        <v>6.5368225439454974E-5</v>
      </c>
      <c r="AT66">
        <f ca="1">IF(ISNUMBER(ETL_Price!AZ66/ETL_Price!AZ67-1),ETL_Price!AZ66/ETL_Price!AZ67-1,"")</f>
        <v>-2.5974025974025983E-2</v>
      </c>
      <c r="AU66">
        <f ca="1">IF(ISNUMBER(ETL_Price!BA66/ETL_Price!BA67-1),ETL_Price!BA66/ETL_Price!BA67-1,"")</f>
        <v>-1.1492009800732061E-3</v>
      </c>
      <c r="AV66">
        <f ca="1">IF(ISNUMBER(ETL_Price!BB66/ETL_Price!BB67-1),ETL_Price!BB66/ETL_Price!BB67-1,"")</f>
        <v>1.692662261282063E-3</v>
      </c>
      <c r="AW66">
        <f ca="1">IF(ISNUMBER(ETL_Price!BC66/ETL_Price!BC67-1),ETL_Price!BC66/ETL_Price!BC67-1,"")</f>
        <v>0</v>
      </c>
      <c r="AX66">
        <f ca="1">IF(ISNUMBER(ETL_Price!BD66/ETL_Price!BD67-1),ETL_Price!BD66/ETL_Price!BD67-1,"")</f>
        <v>0</v>
      </c>
      <c r="AY66">
        <f ca="1">IF(ISNUMBER(ETL_Price!BE66/ETL_Price!BE67-1),ETL_Price!BE66/ETL_Price!BE67-1,"")</f>
        <v>0</v>
      </c>
      <c r="AZ66">
        <f ca="1">IF(ISNUMBER(ETL_Price!BF66/ETL_Price!BF67-1),ETL_Price!BF66/ETL_Price!BF67-1,"")</f>
        <v>0</v>
      </c>
      <c r="BA66">
        <f ca="1">IF(ISNUMBER(ETL_Price!BG66/ETL_Price!BG67-1),ETL_Price!BG66/ETL_Price!BG67-1,"")</f>
        <v>0</v>
      </c>
      <c r="BB66">
        <f ca="1">IF(ISNUMBER(ETL_Price!BH66/ETL_Price!BH67-1),ETL_Price!BH66/ETL_Price!BH67-1,"")</f>
        <v>0</v>
      </c>
      <c r="BC66">
        <f ca="1">IF(ISNUMBER(ETL_Price!BI66/ETL_Price!BI67-1),ETL_Price!BI66/ETL_Price!BI67-1,"")</f>
        <v>0</v>
      </c>
      <c r="BD66">
        <f ca="1">IF(ISNUMBER(ETL_Price!BJ66/ETL_Price!BJ67-1),ETL_Price!BJ66/ETL_Price!BJ67-1,"")</f>
        <v>0</v>
      </c>
      <c r="BE66">
        <f ca="1">IF(ISNUMBER(ETL_Price!BK66/ETL_Price!BK67-1),ETL_Price!BK66/ETL_Price!BK67-1,"")</f>
        <v>1.7291066282420831E-2</v>
      </c>
      <c r="BF66">
        <f ca="1">IF(ISNUMBER(ETL_Price!BL66/ETL_Price!BL67-1),ETL_Price!BL66/ETL_Price!BL67-1,"")</f>
        <v>9.8039215686274161E-3</v>
      </c>
      <c r="BG66">
        <f ca="1">IF(ISNUMBER(ETL_Price!BM66/ETL_Price!BM67-1),ETL_Price!BM66/ETL_Price!BM67-1,"")</f>
        <v>0</v>
      </c>
      <c r="BH66">
        <f ca="1">IF(ISNUMBER(ETL_Price!BN66/ETL_Price!BN67-1),ETL_Price!BN66/ETL_Price!BN67-1,"")</f>
        <v>0</v>
      </c>
      <c r="BI66">
        <f ca="1">IF(ISNUMBER(ETL_Price!BO66/ETL_Price!BO67-1),ETL_Price!BO66/ETL_Price!BO67-1,"")</f>
        <v>0</v>
      </c>
      <c r="BJ66">
        <f ca="1">IF(ISNUMBER(ETL_Price!BP66/ETL_Price!BP67-1),ETL_Price!BP66/ETL_Price!BP67-1,"")</f>
        <v>-1.9034566773260542E-3</v>
      </c>
      <c r="BK66">
        <f ca="1">IF(ISNUMBER(ETL_Price!BQ66/ETL_Price!BQ67-1),ETL_Price!BQ66/ETL_Price!BQ67-1,"")</f>
        <v>1.7415215398717265E-3</v>
      </c>
      <c r="BL66">
        <f ca="1">IF(ISNUMBER(ETL_Price!BR66/ETL_Price!BR67-1),ETL_Price!BR66/ETL_Price!BR67-1,"")</f>
        <v>6.744225257124814E-4</v>
      </c>
      <c r="BM66">
        <f ca="1">IF(ISNUMBER(ETL_Price!BS66/ETL_Price!BS67-1),ETL_Price!BS66/ETL_Price!BS67-1,"")</f>
        <v>5.9866796378060805E-4</v>
      </c>
      <c r="BN66">
        <f ca="1">IF(ISNUMBER(ETL_Price!BT66/ETL_Price!BT67-1),ETL_Price!BT66/ETL_Price!BT67-1,"")</f>
        <v>-2.6480713213872242E-4</v>
      </c>
      <c r="BO66">
        <f ca="1">IF(ISNUMBER(ETL_Price!BU66/ETL_Price!BU67-1),ETL_Price!BU66/ETL_Price!BU67-1,"")</f>
        <v>-7.0110827523595098E-3</v>
      </c>
      <c r="BP66">
        <f ca="1">IF(ISNUMBER(ETL_Price!BV66/ETL_Price!BV67-1),ETL_Price!BV66/ETL_Price!BV67-1,"")</f>
        <v>-7.3685544956103577E-4</v>
      </c>
      <c r="BQ66">
        <f ca="1">IF(ISNUMBER(ETL_Price!BW66/ETL_Price!BW67-1),ETL_Price!BW66/ETL_Price!BW67-1,"")</f>
        <v>0</v>
      </c>
    </row>
    <row r="67" spans="1:69">
      <c r="A67" s="8">
        <f>MATCH($B67,ETL_Price!$B$5:$B$187,0)</f>
        <v>63</v>
      </c>
      <c r="B67" s="1">
        <f>IF(ISNUMBER(Equities!$C68),Equities!B68,"")</f>
        <v>43091</v>
      </c>
      <c r="C67" s="67">
        <f ca="1">IF(ISNUMBER(OFFSET(ETL_Price!$B$4,ETL_Rtn!$A67,ETL_Rtn!$C$1)/OFFSET(ETL_Price!$B$4,ETL_Rtn!$A68,ETL_Rtn!$C$1)-1),OFFSET(ETL_Price!$B$4,ETL_Rtn!$A67,ETL_Rtn!$C$1)/OFFSET(ETL_Price!$B$4,ETL_Rtn!$A68,ETL_Rtn!$C$1)-1,"")</f>
        <v>8.1767584886092148E-3</v>
      </c>
      <c r="E67">
        <f ca="1">IF(ISNUMBER(ETL_Price!K67/ETL_Price!K68-1),ETL_Price!K67/ETL_Price!K68-1,"")</f>
        <v>-4.5817393474556489E-4</v>
      </c>
      <c r="F67">
        <f ca="1">IF(ISNUMBER(ETL_Price!L67/ETL_Price!L68-1),ETL_Price!L67/ETL_Price!L68-1,"")</f>
        <v>-4.870084407328501E-3</v>
      </c>
      <c r="G67">
        <f ca="1">IF(ISNUMBER(ETL_Price!M67/ETL_Price!M68-1),ETL_Price!M67/ETL_Price!M68-1,"")</f>
        <v>7.0674265769588018E-4</v>
      </c>
      <c r="H67">
        <f ca="1">IF(ISNUMBER(ETL_Price!N67/ETL_Price!N68-1),ETL_Price!N67/ETL_Price!N68-1,"")</f>
        <v>1.6032467276885232E-3</v>
      </c>
      <c r="I67">
        <f ca="1">IF(ISNUMBER(ETL_Price!O67/ETL_Price!O68-1),ETL_Price!O67/ETL_Price!O68-1,"")</f>
        <v>7.183218204341868E-3</v>
      </c>
      <c r="J67">
        <f ca="1">IF(ISNUMBER(ETL_Price!P67/ETL_Price!P68-1),ETL_Price!P67/ETL_Price!P68-1,"")</f>
        <v>4.8409321769362634E-3</v>
      </c>
      <c r="K67">
        <f ca="1">IF(ISNUMBER(ETL_Price!Q67/ETL_Price!Q68-1),ETL_Price!Q67/ETL_Price!Q68-1,"")</f>
        <v>-8.193715736916074E-4</v>
      </c>
      <c r="L67">
        <f ca="1">IF(ISNUMBER(ETL_Price!R67/ETL_Price!R68-1),ETL_Price!R67/ETL_Price!R68-1,"")</f>
        <v>-7.5534802559296121E-4</v>
      </c>
      <c r="M67">
        <f ca="1">IF(ISNUMBER(ETL_Price!S67/ETL_Price!S68-1),ETL_Price!S67/ETL_Price!S68-1,"")</f>
        <v>1.220447587952922E-3</v>
      </c>
      <c r="N67">
        <f ca="1">IF(ISNUMBER(ETL_Price!T67/ETL_Price!T68-1),ETL_Price!T67/ETL_Price!T68-1,"")</f>
        <v>1.2295674815565594E-3</v>
      </c>
      <c r="O67">
        <f ca="1">IF(ISNUMBER(ETL_Price!U67/ETL_Price!U68-1),ETL_Price!U67/ETL_Price!U68-1,"")</f>
        <v>1.3451191391238293E-3</v>
      </c>
      <c r="P67">
        <f ca="1">IF(ISNUMBER(ETL_Price!V67/ETL_Price!V68-1),ETL_Price!V67/ETL_Price!V68-1,"")</f>
        <v>-1.3333333333332975E-3</v>
      </c>
      <c r="Q67">
        <f ca="1">IF(ISNUMBER(ETL_Price!W67/ETL_Price!W68-1),ETL_Price!W67/ETL_Price!W68-1,"")</f>
        <v>6.3099765387453211E-4</v>
      </c>
      <c r="R67">
        <f ca="1">IF(ISNUMBER(ETL_Price!X67/ETL_Price!X68-1),ETL_Price!X67/ETL_Price!X68-1,"")</f>
        <v>-3.4837336571132971E-3</v>
      </c>
      <c r="S67">
        <f ca="1">IF(ISNUMBER(ETL_Price!Y67/ETL_Price!Y68-1),ETL_Price!Y67/ETL_Price!Y68-1,"")</f>
        <v>-2.0150725858213425E-3</v>
      </c>
      <c r="T67">
        <f ca="1">IF(ISNUMBER(ETL_Price!Z67/ETL_Price!Z68-1),ETL_Price!Z67/ETL_Price!Z68-1,"")</f>
        <v>-8.646559862731662E-4</v>
      </c>
      <c r="U67">
        <f ca="1">IF(ISNUMBER(ETL_Price!AA67/ETL_Price!AA68-1),ETL_Price!AA67/ETL_Price!AA68-1,"")</f>
        <v>0</v>
      </c>
      <c r="V67">
        <f ca="1">IF(ISNUMBER(ETL_Price!AB67/ETL_Price!AB68-1),ETL_Price!AB67/ETL_Price!AB68-1,"")</f>
        <v>3.1615554852981731E-4</v>
      </c>
      <c r="W67">
        <f ca="1">IF(ISNUMBER(ETL_Price!AC67/ETL_Price!AC68-1),ETL_Price!AC67/ETL_Price!AC68-1,"")</f>
        <v>-1.8640251876411718E-4</v>
      </c>
      <c r="X67">
        <f ca="1">IF(ISNUMBER(ETL_Price!AD67/ETL_Price!AD68-1),ETL_Price!AD67/ETL_Price!AD68-1,"")</f>
        <v>6.7339104509844816E-5</v>
      </c>
      <c r="Y67">
        <f ca="1">IF(ISNUMBER(ETL_Price!AE67/ETL_Price!AE68-1),ETL_Price!AE67/ETL_Price!AE68-1,"")</f>
        <v>-6.1231449004650607E-4</v>
      </c>
      <c r="Z67">
        <f ca="1">IF(ISNUMBER(ETL_Price!AF67/ETL_Price!AF68-1),ETL_Price!AF67/ETL_Price!AF68-1,"")</f>
        <v>-2.2098036712203672E-4</v>
      </c>
      <c r="AA67">
        <f ca="1">IF(ISNUMBER(ETL_Price!AG67/ETL_Price!AG68-1),ETL_Price!AG67/ETL_Price!AG68-1,"")</f>
        <v>-4.2038693876067512E-4</v>
      </c>
      <c r="AB67">
        <f ca="1">IF(ISNUMBER(ETL_Price!AH67/ETL_Price!AH68-1),ETL_Price!AH67/ETL_Price!AH68-1,"")</f>
        <v>-3.4350429900831259E-4</v>
      </c>
      <c r="AC67">
        <f ca="1">IF(ISNUMBER(ETL_Price!AI67/ETL_Price!AI68-1),ETL_Price!AI67/ETL_Price!AI68-1,"")</f>
        <v>5.5452520526744209E-4</v>
      </c>
      <c r="AD67">
        <f ca="1">IF(ISNUMBER(ETL_Price!AJ67/ETL_Price!AJ68-1),ETL_Price!AJ67/ETL_Price!AJ68-1,"")</f>
        <v>-1.5337799512482597E-4</v>
      </c>
      <c r="AE67">
        <f ca="1">IF(ISNUMBER(ETL_Price!AK67/ETL_Price!AK68-1),ETL_Price!AK67/ETL_Price!AK68-1,"")</f>
        <v>-4.154295191138857E-5</v>
      </c>
      <c r="AF67">
        <f ca="1">IF(ISNUMBER(ETL_Price!AL67/ETL_Price!AL68-1),ETL_Price!AL67/ETL_Price!AL68-1,"")</f>
        <v>-1.05835519028874E-4</v>
      </c>
      <c r="AG67">
        <f ca="1">IF(ISNUMBER(ETL_Price!AM67/ETL_Price!AM68-1),ETL_Price!AM67/ETL_Price!AM68-1,"")</f>
        <v>1.7662440454579986E-4</v>
      </c>
      <c r="AH67">
        <f ca="1">IF(ISNUMBER(ETL_Price!AN67/ETL_Price!AN68-1),ETL_Price!AN67/ETL_Price!AN68-1,"")</f>
        <v>-1.0363854803863148E-4</v>
      </c>
      <c r="AI67">
        <f ca="1">IF(ISNUMBER(ETL_Price!AO67/ETL_Price!AO68-1),ETL_Price!AO67/ETL_Price!AO68-1,"")</f>
        <v>-3.176632592151174E-4</v>
      </c>
      <c r="AJ67">
        <f ca="1">IF(ISNUMBER(ETL_Price!AP67/ETL_Price!AP68-1),ETL_Price!AP67/ETL_Price!AP68-1,"")</f>
        <v>-1.6336996727273068E-4</v>
      </c>
      <c r="AK67">
        <f ca="1">IF(ISNUMBER(ETL_Price!AQ67/ETL_Price!AQ68-1),ETL_Price!AQ67/ETL_Price!AQ68-1,"")</f>
        <v>9.6489166232949231E-5</v>
      </c>
      <c r="AL67">
        <f ca="1">IF(ISNUMBER(ETL_Price!AR67/ETL_Price!AR68-1),ETL_Price!AR67/ETL_Price!AR68-1,"")</f>
        <v>6.7382748752886634E-4</v>
      </c>
      <c r="AM67">
        <f ca="1">IF(ISNUMBER(ETL_Price!AS67/ETL_Price!AS68-1),ETL_Price!AS67/ETL_Price!AS68-1,"")</f>
        <v>-6.444856199147031E-4</v>
      </c>
      <c r="AN67">
        <f ca="1">IF(ISNUMBER(ETL_Price!AT67/ETL_Price!AT68-1),ETL_Price!AT67/ETL_Price!AT68-1,"")</f>
        <v>7.194244604316502E-3</v>
      </c>
      <c r="AO67">
        <f ca="1">IF(ISNUMBER(ETL_Price!AU67/ETL_Price!AU68-1),ETL_Price!AU67/ETL_Price!AU68-1,"")</f>
        <v>-3.2596294887810018E-4</v>
      </c>
      <c r="AP67">
        <f ca="1">IF(ISNUMBER(ETL_Price!AV67/ETL_Price!AV68-1),ETL_Price!AV67/ETL_Price!AV68-1,"")</f>
        <v>2.0540207456094528E-3</v>
      </c>
      <c r="AQ67">
        <f ca="1">IF(ISNUMBER(ETL_Price!AW67/ETL_Price!AW68-1),ETL_Price!AW67/ETL_Price!AW68-1,"")</f>
        <v>8.3891891891891834E-3</v>
      </c>
      <c r="AR67">
        <f ca="1">IF(ISNUMBER(ETL_Price!AX67/ETL_Price!AX68-1),ETL_Price!AX67/ETL_Price!AX68-1,"")</f>
        <v>-3.5161744022502717E-3</v>
      </c>
      <c r="AS67">
        <f ca="1">IF(ISNUMBER(ETL_Price!AY67/ETL_Price!AY68-1),ETL_Price!AY67/ETL_Price!AY68-1,"")</f>
        <v>5.1563003544956576E-3</v>
      </c>
      <c r="AT67">
        <f ca="1">IF(ISNUMBER(ETL_Price!AZ67/ETL_Price!AZ68-1),ETL_Price!AZ67/ETL_Price!AZ68-1,"")</f>
        <v>0.41717791411042948</v>
      </c>
      <c r="AU67">
        <f ca="1">IF(ISNUMBER(ETL_Price!BA67/ETL_Price!BA68-1),ETL_Price!BA67/ETL_Price!BA68-1,"")</f>
        <v>-4.6788875987897605E-3</v>
      </c>
      <c r="AV67">
        <f ca="1">IF(ISNUMBER(ETL_Price!BB67/ETL_Price!BB68-1),ETL_Price!BB67/ETL_Price!BB68-1,"")</f>
        <v>-2.2089010670432341E-2</v>
      </c>
      <c r="AW67">
        <f ca="1">IF(ISNUMBER(ETL_Price!BC67/ETL_Price!BC68-1),ETL_Price!BC67/ETL_Price!BC68-1,"")</f>
        <v>1.9196704428424249E-2</v>
      </c>
      <c r="AX67">
        <f ca="1">IF(ISNUMBER(ETL_Price!BD67/ETL_Price!BD68-1),ETL_Price!BD67/ETL_Price!BD68-1,"")</f>
        <v>8.8720848747574355E-3</v>
      </c>
      <c r="AY67">
        <f ca="1">IF(ISNUMBER(ETL_Price!BE67/ETL_Price!BE68-1),ETL_Price!BE67/ETL_Price!BE68-1,"")</f>
        <v>-5.8773374833409608E-4</v>
      </c>
      <c r="AZ67">
        <f ca="1">IF(ISNUMBER(ETL_Price!BF67/ETL_Price!BF68-1),ETL_Price!BF67/ETL_Price!BF68-1,"")</f>
        <v>-3.5740802489718781E-3</v>
      </c>
      <c r="BA67">
        <f ca="1">IF(ISNUMBER(ETL_Price!BG67/ETL_Price!BG68-1),ETL_Price!BG67/ETL_Price!BG68-1,"")</f>
        <v>-4.100574218077746E-3</v>
      </c>
      <c r="BB67">
        <f ca="1">IF(ISNUMBER(ETL_Price!BH67/ETL_Price!BH68-1),ETL_Price!BH67/ETL_Price!BH68-1,"")</f>
        <v>-2.7852282365310455E-3</v>
      </c>
      <c r="BC67">
        <f ca="1">IF(ISNUMBER(ETL_Price!BI67/ETL_Price!BI68-1),ETL_Price!BI67/ETL_Price!BI68-1,"")</f>
        <v>2.9106029106029219E-2</v>
      </c>
      <c r="BD67">
        <f ca="1">IF(ISNUMBER(ETL_Price!BJ67/ETL_Price!BJ68-1),ETL_Price!BJ67/ETL_Price!BJ68-1,"")</f>
        <v>1.2601927353595332E-2</v>
      </c>
      <c r="BE67">
        <f ca="1">IF(ISNUMBER(ETL_Price!BK67/ETL_Price!BK68-1),ETL_Price!BK67/ETL_Price!BK68-1,"")</f>
        <v>-2.1156558533145353E-2</v>
      </c>
      <c r="BF67">
        <f ca="1">IF(ISNUMBER(ETL_Price!BL67/ETL_Price!BL68-1),ETL_Price!BL67/ETL_Price!BL68-1,"")</f>
        <v>-1.2704174228675202E-2</v>
      </c>
      <c r="BG67">
        <f ca="1">IF(ISNUMBER(ETL_Price!BM67/ETL_Price!BM68-1),ETL_Price!BM67/ETL_Price!BM68-1,"")</f>
        <v>6.3915410715695842E-3</v>
      </c>
      <c r="BH67">
        <f ca="1">IF(ISNUMBER(ETL_Price!BN67/ETL_Price!BN68-1),ETL_Price!BN67/ETL_Price!BN68-1,"")</f>
        <v>1.2691926696384304E-2</v>
      </c>
      <c r="BI67">
        <f ca="1">IF(ISNUMBER(ETL_Price!BO67/ETL_Price!BO68-1),ETL_Price!BO67/ETL_Price!BO68-1,"")</f>
        <v>1.8848526387937881E-3</v>
      </c>
      <c r="BJ67">
        <f ca="1">IF(ISNUMBER(ETL_Price!BP67/ETL_Price!BP68-1),ETL_Price!BP67/ETL_Price!BP68-1,"")</f>
        <v>9.137426900585055E-5</v>
      </c>
      <c r="BK67">
        <f ca="1">IF(ISNUMBER(ETL_Price!BQ67/ETL_Price!BQ68-1),ETL_Price!BQ67/ETL_Price!BQ68-1,"")</f>
        <v>1.1929888960264812E-3</v>
      </c>
      <c r="BL67">
        <f ca="1">IF(ISNUMBER(ETL_Price!BR67/ETL_Price!BR68-1),ETL_Price!BR67/ETL_Price!BR68-1,"")</f>
        <v>-1.0106114199091021E-3</v>
      </c>
      <c r="BM67">
        <f ca="1">IF(ISNUMBER(ETL_Price!BS67/ETL_Price!BS68-1),ETL_Price!BS67/ETL_Price!BS68-1,"")</f>
        <v>-1.7182130584192379E-3</v>
      </c>
      <c r="BN67">
        <f ca="1">IF(ISNUMBER(ETL_Price!BT67/ETL_Price!BT68-1),ETL_Price!BT67/ETL_Price!BT68-1,"")</f>
        <v>-3.5295155739867301E-4</v>
      </c>
      <c r="BO67">
        <f ca="1">IF(ISNUMBER(ETL_Price!BU67/ETL_Price!BU68-1),ETL_Price!BU67/ETL_Price!BU68-1,"")</f>
        <v>-1.6468491824753739E-3</v>
      </c>
      <c r="BP67">
        <f ca="1">IF(ISNUMBER(ETL_Price!BV67/ETL_Price!BV68-1),ETL_Price!BV67/ETL_Price!BV68-1,"")</f>
        <v>-1.1017254619254402E-2</v>
      </c>
      <c r="BQ67">
        <f ca="1">IF(ISNUMBER(ETL_Price!BW67/ETL_Price!BW68-1),ETL_Price!BW67/ETL_Price!BW68-1,"")</f>
        <v>9.3446638642755708E-3</v>
      </c>
    </row>
    <row r="68" spans="1:69">
      <c r="A68" s="8">
        <f>MATCH($B68,ETL_Price!$B$5:$B$187,0)</f>
        <v>64</v>
      </c>
      <c r="B68" s="1">
        <f>IF(ISNUMBER(Equities!$C69),Equities!B69,"")</f>
        <v>43090</v>
      </c>
      <c r="C68" s="67">
        <f ca="1">IF(ISNUMBER(OFFSET(ETL_Price!$B$4,ETL_Rtn!$A68,ETL_Rtn!$C$1)/OFFSET(ETL_Price!$B$4,ETL_Rtn!$A69,ETL_Rtn!$C$1)-1),OFFSET(ETL_Price!$B$4,ETL_Rtn!$A68,ETL_Rtn!$C$1)/OFFSET(ETL_Price!$B$4,ETL_Rtn!$A69,ETL_Rtn!$C$1)-1,"")</f>
        <v>8.6153994975861625E-3</v>
      </c>
      <c r="E68">
        <f ca="1">IF(ISNUMBER(ETL_Price!K68/ETL_Price!K69-1),ETL_Price!K68/ETL_Price!K69-1,"")</f>
        <v>1.9856303069889503E-3</v>
      </c>
      <c r="F68">
        <f ca="1">IF(ISNUMBER(ETL_Price!L68/ETL_Price!L69-1),ETL_Price!L68/ETL_Price!L69-1,"")</f>
        <v>5.1032327980522485E-3</v>
      </c>
      <c r="G68">
        <f ca="1">IF(ISNUMBER(ETL_Price!M68/ETL_Price!M69-1),ETL_Price!M68/ETL_Price!M69-1,"")</f>
        <v>2.4076209708911334E-2</v>
      </c>
      <c r="H68">
        <f ca="1">IF(ISNUMBER(ETL_Price!N68/ETL_Price!N69-1),ETL_Price!N68/ETL_Price!N69-1,"")</f>
        <v>-1.1191819574939421E-3</v>
      </c>
      <c r="I68">
        <f ca="1">IF(ISNUMBER(ETL_Price!O68/ETL_Price!O69-1),ETL_Price!O68/ETL_Price!O69-1,"")</f>
        <v>4.5484569555611642E-3</v>
      </c>
      <c r="J68">
        <f ca="1">IF(ISNUMBER(ETL_Price!P68/ETL_Price!P69-1),ETL_Price!P68/ETL_Price!P69-1,"")</f>
        <v>7.9142142973853691E-3</v>
      </c>
      <c r="K68">
        <f ca="1">IF(ISNUMBER(ETL_Price!Q68/ETL_Price!Q69-1),ETL_Price!Q68/ETL_Price!Q69-1,"")</f>
        <v>-3.3940337412208255E-4</v>
      </c>
      <c r="L68">
        <f ca="1">IF(ISNUMBER(ETL_Price!R68/ETL_Price!R69-1),ETL_Price!R68/ETL_Price!R69-1,"")</f>
        <v>1.9020793369430855E-3</v>
      </c>
      <c r="M68">
        <f ca="1">IF(ISNUMBER(ETL_Price!S68/ETL_Price!S69-1),ETL_Price!S68/ETL_Price!S69-1,"")</f>
        <v>1.7493365109592984E-2</v>
      </c>
      <c r="N68">
        <f ca="1">IF(ISNUMBER(ETL_Price!T68/ETL_Price!T69-1),ETL_Price!T68/ETL_Price!T69-1,"")</f>
        <v>4.8695399374953929E-3</v>
      </c>
      <c r="O68">
        <f ca="1">IF(ISNUMBER(ETL_Price!U68/ETL_Price!U69-1),ETL_Price!U68/ETL_Price!U69-1,"")</f>
        <v>5.3833730677532721E-4</v>
      </c>
      <c r="P68">
        <f ca="1">IF(ISNUMBER(ETL_Price!V68/ETL_Price!V69-1),ETL_Price!V68/ETL_Price!V69-1,"")</f>
        <v>5.1514009297650709E-3</v>
      </c>
      <c r="Q68">
        <f ca="1">IF(ISNUMBER(ETL_Price!W68/ETL_Price!W69-1),ETL_Price!W68/ETL_Price!W69-1,"")</f>
        <v>9.783673981531571E-4</v>
      </c>
      <c r="R68">
        <f ca="1">IF(ISNUMBER(ETL_Price!X68/ETL_Price!X69-1),ETL_Price!X68/ETL_Price!X69-1,"")</f>
        <v>-3.845453967459278E-4</v>
      </c>
      <c r="S68">
        <f ca="1">IF(ISNUMBER(ETL_Price!Y68/ETL_Price!Y69-1),ETL_Price!Y68/ETL_Price!Y69-1,"")</f>
        <v>5.977030752111645E-3</v>
      </c>
      <c r="T68">
        <f ca="1">IF(ISNUMBER(ETL_Price!Z68/ETL_Price!Z69-1),ETL_Price!Z68/ETL_Price!Z69-1,"")</f>
        <v>-2.177751829419039E-3</v>
      </c>
      <c r="U68">
        <f ca="1">IF(ISNUMBER(ETL_Price!AA68/ETL_Price!AA69-1),ETL_Price!AA68/ETL_Price!AA69-1,"")</f>
        <v>4.9483953060935892E-3</v>
      </c>
      <c r="V68">
        <f ca="1">IF(ISNUMBER(ETL_Price!AB68/ETL_Price!AB69-1),ETL_Price!AB68/ETL_Price!AB69-1,"")</f>
        <v>-8.3085123060040456E-3</v>
      </c>
      <c r="W68">
        <f ca="1">IF(ISNUMBER(ETL_Price!AC68/ETL_Price!AC69-1),ETL_Price!AC68/ETL_Price!AC69-1,"")</f>
        <v>-4.1153880786004571E-4</v>
      </c>
      <c r="X68">
        <f ca="1">IF(ISNUMBER(ETL_Price!AD68/ETL_Price!AD69-1),ETL_Price!AD68/ETL_Price!AD69-1,"")</f>
        <v>-1.0067658350212394E-3</v>
      </c>
      <c r="Y68">
        <f ca="1">IF(ISNUMBER(ETL_Price!AE68/ETL_Price!AE69-1),ETL_Price!AE68/ETL_Price!AE69-1,"")</f>
        <v>4.3632734577836452E-4</v>
      </c>
      <c r="Z68">
        <f ca="1">IF(ISNUMBER(ETL_Price!AF68/ETL_Price!AF69-1),ETL_Price!AF68/ETL_Price!AF69-1,"")</f>
        <v>1.219332317223154E-3</v>
      </c>
      <c r="AA68">
        <f ca="1">IF(ISNUMBER(ETL_Price!AG68/ETL_Price!AG69-1),ETL_Price!AG68/ETL_Price!AG69-1,"")</f>
        <v>1.230687583780643E-3</v>
      </c>
      <c r="AB68">
        <f ca="1">IF(ISNUMBER(ETL_Price!AH68/ETL_Price!AH69-1),ETL_Price!AH68/ETL_Price!AH69-1,"")</f>
        <v>2.2848279771447988E-3</v>
      </c>
      <c r="AC68">
        <f ca="1">IF(ISNUMBER(ETL_Price!AI68/ETL_Price!AI69-1),ETL_Price!AI68/ETL_Price!AI69-1,"")</f>
        <v>-1.3778019466259561E-4</v>
      </c>
      <c r="AD68">
        <f ca="1">IF(ISNUMBER(ETL_Price!AJ68/ETL_Price!AJ69-1),ETL_Price!AJ68/ETL_Price!AJ69-1,"")</f>
        <v>-1.2799023901999274E-4</v>
      </c>
      <c r="AE68">
        <f ca="1">IF(ISNUMBER(ETL_Price!AK68/ETL_Price!AK69-1),ETL_Price!AK68/ETL_Price!AK69-1,"")</f>
        <v>-2.3239979858691306E-4</v>
      </c>
      <c r="AF68">
        <f ca="1">IF(ISNUMBER(ETL_Price!AL68/ETL_Price!AL69-1),ETL_Price!AL68/ETL_Price!AL69-1,"")</f>
        <v>-4.147869451045505E-4</v>
      </c>
      <c r="AG68">
        <f ca="1">IF(ISNUMBER(ETL_Price!AM68/ETL_Price!AM69-1),ETL_Price!AM68/ETL_Price!AM69-1,"")</f>
        <v>3.8858528122598379E-4</v>
      </c>
      <c r="AH68">
        <f ca="1">IF(ISNUMBER(ETL_Price!AN68/ETL_Price!AN69-1),ETL_Price!AN68/ETL_Price!AN69-1,"")</f>
        <v>-1.7973881887056731E-4</v>
      </c>
      <c r="AI68">
        <f ca="1">IF(ISNUMBER(ETL_Price!AO68/ETL_Price!AO69-1),ETL_Price!AO68/ETL_Price!AO69-1,"")</f>
        <v>1.9207914842889195E-5</v>
      </c>
      <c r="AJ68">
        <f ca="1">IF(ISNUMBER(ETL_Price!AP68/ETL_Price!AP69-1),ETL_Price!AP68/ETL_Price!AP69-1,"")</f>
        <v>-2.0993959687165553E-4</v>
      </c>
      <c r="AK68">
        <f ca="1">IF(ISNUMBER(ETL_Price!AQ68/ETL_Price!AQ69-1),ETL_Price!AQ68/ETL_Price!AQ69-1,"")</f>
        <v>-8.6719252587863505E-4</v>
      </c>
      <c r="AL68">
        <f ca="1">IF(ISNUMBER(ETL_Price!AR68/ETL_Price!AR69-1),ETL_Price!AR68/ETL_Price!AR69-1,"")</f>
        <v>-1.0328361976482681E-3</v>
      </c>
      <c r="AM68">
        <f ca="1">IF(ISNUMBER(ETL_Price!AS68/ETL_Price!AS69-1),ETL_Price!AS68/ETL_Price!AS69-1,"")</f>
        <v>-5.7669203043650974E-3</v>
      </c>
      <c r="AN68">
        <f ca="1">IF(ISNUMBER(ETL_Price!AT68/ETL_Price!AT69-1),ETL_Price!AT68/ETL_Price!AT69-1,"")</f>
        <v>2.962962962962945E-2</v>
      </c>
      <c r="AO68">
        <f ca="1">IF(ISNUMBER(ETL_Price!AU68/ETL_Price!AU69-1),ETL_Price!AU68/ETL_Price!AU69-1,"")</f>
        <v>1.6455905903142165E-2</v>
      </c>
      <c r="AP68">
        <f ca="1">IF(ISNUMBER(ETL_Price!AV68/ETL_Price!AV69-1),ETL_Price!AV68/ETL_Price!AV69-1,"")</f>
        <v>1.042909770144762E-2</v>
      </c>
      <c r="AQ68">
        <f ca="1">IF(ISNUMBER(ETL_Price!AW68/ETL_Price!AW69-1),ETL_Price!AW68/ETL_Price!AW69-1,"")</f>
        <v>7.7570052730202566E-3</v>
      </c>
      <c r="AR68">
        <f ca="1">IF(ISNUMBER(ETL_Price!AX68/ETL_Price!AX69-1),ETL_Price!AX68/ETL_Price!AX69-1,"")</f>
        <v>-8.3682008368201055E-3</v>
      </c>
      <c r="AS68">
        <f ca="1">IF(ISNUMBER(ETL_Price!AY68/ETL_Price!AY69-1),ETL_Price!AY68/ETL_Price!AY69-1,"")</f>
        <v>-2.7121718987334065E-2</v>
      </c>
      <c r="AT68">
        <f ca="1">IF(ISNUMBER(ETL_Price!AZ68/ETL_Price!AZ69-1),ETL_Price!AZ68/ETL_Price!AZ69-1,"")</f>
        <v>-0.27555555555555555</v>
      </c>
      <c r="AU68">
        <f ca="1">IF(ISNUMBER(ETL_Price!BA68/ETL_Price!BA69-1),ETL_Price!BA68/ETL_Price!BA69-1,"")</f>
        <v>-1.0882558874259263E-2</v>
      </c>
      <c r="AV68">
        <f ca="1">IF(ISNUMBER(ETL_Price!BB68/ETL_Price!BB69-1),ETL_Price!BB68/ETL_Price!BB69-1,"")</f>
        <v>-1.9719110394015527E-2</v>
      </c>
      <c r="AW68">
        <f ca="1">IF(ISNUMBER(ETL_Price!BC68/ETL_Price!BC69-1),ETL_Price!BC68/ETL_Price!BC69-1,"")</f>
        <v>-1.0859156938247461E-2</v>
      </c>
      <c r="AX68">
        <f ca="1">IF(ISNUMBER(ETL_Price!BD68/ETL_Price!BD69-1),ETL_Price!BD68/ETL_Price!BD69-1,"")</f>
        <v>-1.471081212144898E-3</v>
      </c>
      <c r="AY68">
        <f ca="1">IF(ISNUMBER(ETL_Price!BE68/ETL_Price!BE69-1),ETL_Price!BE68/ETL_Price!BE69-1,"")</f>
        <v>2.3232080183865911E-3</v>
      </c>
      <c r="AZ68">
        <f ca="1">IF(ISNUMBER(ETL_Price!BF68/ETL_Price!BF69-1),ETL_Price!BF68/ETL_Price!BF69-1,"")</f>
        <v>-5.0258156285520883E-4</v>
      </c>
      <c r="BA68">
        <f ca="1">IF(ISNUMBER(ETL_Price!BG68/ETL_Price!BG69-1),ETL_Price!BG68/ETL_Price!BG69-1,"")</f>
        <v>-8.6355353844347338E-4</v>
      </c>
      <c r="BB68">
        <f ca="1">IF(ISNUMBER(ETL_Price!BH68/ETL_Price!BH69-1),ETL_Price!BH68/ETL_Price!BH69-1,"")</f>
        <v>-6.1318196708215478E-4</v>
      </c>
      <c r="BC68">
        <f ca="1">IF(ISNUMBER(ETL_Price!BI68/ETL_Price!BI69-1),ETL_Price!BI68/ETL_Price!BI69-1,"")</f>
        <v>-1.0288065843621519E-2</v>
      </c>
      <c r="BD68">
        <f ca="1">IF(ISNUMBER(ETL_Price!BJ68/ETL_Price!BJ69-1),ETL_Price!BJ68/ETL_Price!BJ69-1,"")</f>
        <v>-4.3940467753366352E-2</v>
      </c>
      <c r="BE68">
        <f ca="1">IF(ISNUMBER(ETL_Price!BK68/ETL_Price!BK69-1),ETL_Price!BK68/ETL_Price!BK69-1,"")</f>
        <v>-1.1157601115760141E-2</v>
      </c>
      <c r="BF68">
        <f ca="1">IF(ISNUMBER(ETL_Price!BL68/ETL_Price!BL69-1),ETL_Price!BL68/ETL_Price!BL69-1,"")</f>
        <v>3.4418022528160286E-2</v>
      </c>
      <c r="BG68">
        <f ca="1">IF(ISNUMBER(ETL_Price!BM68/ETL_Price!BM69-1),ETL_Price!BM68/ETL_Price!BM69-1,"")</f>
        <v>9.477924334571064E-4</v>
      </c>
      <c r="BH68">
        <f ca="1">IF(ISNUMBER(ETL_Price!BN68/ETL_Price!BN69-1),ETL_Price!BN68/ETL_Price!BN69-1,"")</f>
        <v>-2.2238695329872549E-3</v>
      </c>
      <c r="BI68">
        <f ca="1">IF(ISNUMBER(ETL_Price!BO68/ETL_Price!BO69-1),ETL_Price!BO68/ETL_Price!BO69-1,"")</f>
        <v>4.6479600619726558E-3</v>
      </c>
      <c r="BJ68">
        <f ca="1">IF(ISNUMBER(ETL_Price!BP68/ETL_Price!BP69-1),ETL_Price!BP68/ETL_Price!BP69-1,"")</f>
        <v>2.7419797093486409E-4</v>
      </c>
      <c r="BK68">
        <f ca="1">IF(ISNUMBER(ETL_Price!BQ68/ETL_Price!BQ69-1),ETL_Price!BQ68/ETL_Price!BQ69-1,"")</f>
        <v>-7.3360843649705743E-4</v>
      </c>
      <c r="BL68">
        <f ca="1">IF(ISNUMBER(ETL_Price!BR68/ETL_Price!BR69-1),ETL_Price!BR68/ETL_Price!BR69-1,"")</f>
        <v>2.5271670457405193E-4</v>
      </c>
      <c r="BM68">
        <f ca="1">IF(ISNUMBER(ETL_Price!BS68/ETL_Price!BS69-1),ETL_Price!BS68/ETL_Price!BS69-1,"")</f>
        <v>7.4760765550241359E-4</v>
      </c>
      <c r="BN68">
        <f ca="1">IF(ISNUMBER(ETL_Price!BT68/ETL_Price!BT69-1),ETL_Price!BT68/ETL_Price!BT69-1,"")</f>
        <v>-6.172839506173311E-4</v>
      </c>
      <c r="BO68">
        <f ca="1">IF(ISNUMBER(ETL_Price!BU68/ETL_Price!BU69-1),ETL_Price!BU68/ETL_Price!BU69-1,"")</f>
        <v>-3.98065032618522E-3</v>
      </c>
      <c r="BP68">
        <f ca="1">IF(ISNUMBER(ETL_Price!BV68/ETL_Price!BV69-1),ETL_Price!BV68/ETL_Price!BV69-1,"")</f>
        <v>3.0968999559832788E-3</v>
      </c>
      <c r="BQ68">
        <f ca="1">IF(ISNUMBER(ETL_Price!BW68/ETL_Price!BW69-1),ETL_Price!BW68/ETL_Price!BW69-1,"")</f>
        <v>3.0941908084332059E-3</v>
      </c>
    </row>
    <row r="69" spans="1:69">
      <c r="A69" s="8">
        <f>MATCH($B69,ETL_Price!$B$5:$B$187,0)</f>
        <v>65</v>
      </c>
      <c r="B69" s="1">
        <f>IF(ISNUMBER(Equities!$C70),Equities!B70,"")</f>
        <v>43089</v>
      </c>
      <c r="C69" s="67">
        <f ca="1">IF(ISNUMBER(OFFSET(ETL_Price!$B$4,ETL_Rtn!$A69,ETL_Rtn!$C$1)/OFFSET(ETL_Price!$B$4,ETL_Rtn!$A70,ETL_Rtn!$C$1)-1),OFFSET(ETL_Price!$B$4,ETL_Rtn!$A69,ETL_Rtn!$C$1)/OFFSET(ETL_Price!$B$4,ETL_Rtn!$A70,ETL_Rtn!$C$1)-1,"")</f>
        <v>-5.9939323519475618E-4</v>
      </c>
      <c r="E69">
        <f ca="1">IF(ISNUMBER(ETL_Price!K69/ETL_Price!K70-1),ETL_Price!K69/ETL_Price!K70-1,"")</f>
        <v>-8.2790409737931725E-4</v>
      </c>
      <c r="F69">
        <f ca="1">IF(ISNUMBER(ETL_Price!L69/ETL_Price!L70-1),ETL_Price!L69/ETL_Price!L70-1,"")</f>
        <v>-8.254657726214365E-3</v>
      </c>
      <c r="G69">
        <f ca="1">IF(ISNUMBER(ETL_Price!M69/ETL_Price!M70-1),ETL_Price!M69/ETL_Price!M70-1,"")</f>
        <v>9.4476679191368707E-3</v>
      </c>
      <c r="H69">
        <f ca="1">IF(ISNUMBER(ETL_Price!N69/ETL_Price!N70-1),ETL_Price!N69/ETL_Price!N70-1,"")</f>
        <v>1.0372573027812582E-3</v>
      </c>
      <c r="I69">
        <f ca="1">IF(ISNUMBER(ETL_Price!O69/ETL_Price!O70-1),ETL_Price!O69/ETL_Price!O70-1,"")</f>
        <v>-6.6897612127847506E-4</v>
      </c>
      <c r="J69">
        <f ca="1">IF(ISNUMBER(ETL_Price!P69/ETL_Price!P70-1),ETL_Price!P69/ETL_Price!P70-1,"")</f>
        <v>-3.1190759217736286E-3</v>
      </c>
      <c r="K69">
        <f ca="1">IF(ISNUMBER(ETL_Price!Q69/ETL_Price!Q70-1),ETL_Price!Q69/ETL_Price!Q70-1,"")</f>
        <v>-7.3709295963153565E-4</v>
      </c>
      <c r="L69">
        <f ca="1">IF(ISNUMBER(ETL_Price!R69/ETL_Price!R70-1),ETL_Price!R69/ETL_Price!R70-1,"")</f>
        <v>-8.2086202643749662E-4</v>
      </c>
      <c r="M69">
        <f ca="1">IF(ISNUMBER(ETL_Price!S69/ETL_Price!S70-1),ETL_Price!S69/ETL_Price!S70-1,"")</f>
        <v>1.0175467156594786E-2</v>
      </c>
      <c r="N69">
        <f ca="1">IF(ISNUMBER(ETL_Price!T69/ETL_Price!T70-1),ETL_Price!T69/ETL_Price!T70-1,"")</f>
        <v>4.1599766457451892E-3</v>
      </c>
      <c r="O69">
        <f ca="1">IF(ISNUMBER(ETL_Price!U69/ETL_Price!U70-1),ETL_Price!U69/ETL_Price!U70-1,"")</f>
        <v>2.3124951823016993E-3</v>
      </c>
      <c r="P69">
        <f ca="1">IF(ISNUMBER(ETL_Price!V69/ETL_Price!V70-1),ETL_Price!V69/ETL_Price!V70-1,"")</f>
        <v>-1.0041420861051087E-3</v>
      </c>
      <c r="Q69">
        <f ca="1">IF(ISNUMBER(ETL_Price!W69/ETL_Price!W70-1),ETL_Price!W69/ETL_Price!W70-1,"")</f>
        <v>-4.3026709988831513E-3</v>
      </c>
      <c r="R69">
        <f ca="1">IF(ISNUMBER(ETL_Price!X69/ETL_Price!X70-1),ETL_Price!X69/ETL_Price!X70-1,"")</f>
        <v>-3.0691071481652177E-3</v>
      </c>
      <c r="S69">
        <f ca="1">IF(ISNUMBER(ETL_Price!Y69/ETL_Price!Y70-1),ETL_Price!Y69/ETL_Price!Y70-1,"")</f>
        <v>-4.1552450093607085E-4</v>
      </c>
      <c r="T69">
        <f ca="1">IF(ISNUMBER(ETL_Price!Z69/ETL_Price!Z70-1),ETL_Price!Z69/ETL_Price!Z70-1,"")</f>
        <v>-1.1734611738188905E-3</v>
      </c>
      <c r="U69">
        <f ca="1">IF(ISNUMBER(ETL_Price!AA69/ETL_Price!AA70-1),ETL_Price!AA69/ETL_Price!AA70-1,"")</f>
        <v>-2.82685512367431E-4</v>
      </c>
      <c r="V69">
        <f ca="1">IF(ISNUMBER(ETL_Price!AB69/ETL_Price!AB70-1),ETL_Price!AB69/ETL_Price!AB70-1,"")</f>
        <v>-4.525593008739115E-3</v>
      </c>
      <c r="W69">
        <f ca="1">IF(ISNUMBER(ETL_Price!AC69/ETL_Price!AC70-1),ETL_Price!AC69/ETL_Price!AC70-1,"")</f>
        <v>-4.3547162720469768E-4</v>
      </c>
      <c r="X69">
        <f ca="1">IF(ISNUMBER(ETL_Price!AD69/ETL_Price!AD70-1),ETL_Price!AD69/ETL_Price!AD70-1,"")</f>
        <v>-7.9970424294428799E-4</v>
      </c>
      <c r="Y69">
        <f ca="1">IF(ISNUMBER(ETL_Price!AE69/ETL_Price!AE70-1),ETL_Price!AE69/ETL_Price!AE70-1,"")</f>
        <v>-1.9462521136603961E-4</v>
      </c>
      <c r="Z69">
        <f ca="1">IF(ISNUMBER(ETL_Price!AF69/ETL_Price!AF70-1),ETL_Price!AF69/ETL_Price!AF70-1,"")</f>
        <v>-1.8501523799241415E-3</v>
      </c>
      <c r="AA69">
        <f ca="1">IF(ISNUMBER(ETL_Price!AG69/ETL_Price!AG70-1),ETL_Price!AG69/ETL_Price!AG70-1,"")</f>
        <v>-2.1228805434574394E-3</v>
      </c>
      <c r="AB69">
        <f ca="1">IF(ISNUMBER(ETL_Price!AH69/ETL_Price!AH70-1),ETL_Price!AH69/ETL_Price!AH70-1,"")</f>
        <v>-2.3869246488132934E-3</v>
      </c>
      <c r="AC69">
        <f ca="1">IF(ISNUMBER(ETL_Price!AI69/ETL_Price!AI70-1),ETL_Price!AI69/ETL_Price!AI70-1,"")</f>
        <v>-1.8433854405830452E-4</v>
      </c>
      <c r="AD69">
        <f ca="1">IF(ISNUMBER(ETL_Price!AJ69/ETL_Price!AJ70-1),ETL_Price!AJ69/ETL_Price!AJ70-1,"")</f>
        <v>5.1989519280981611E-4</v>
      </c>
      <c r="AE69">
        <f ca="1">IF(ISNUMBER(ETL_Price!AK69/ETL_Price!AK70-1),ETL_Price!AK69/ETL_Price!AK70-1,"")</f>
        <v>-1.4971538699540821E-3</v>
      </c>
      <c r="AF69">
        <f ca="1">IF(ISNUMBER(ETL_Price!AL69/ETL_Price!AL70-1),ETL_Price!AL69/ETL_Price!AL70-1,"")</f>
        <v>-1.920977016751424E-3</v>
      </c>
      <c r="AG69">
        <f ca="1">IF(ISNUMBER(ETL_Price!AM69/ETL_Price!AM70-1),ETL_Price!AM69/ETL_Price!AM70-1,"")</f>
        <v>-5.3667194394035889E-5</v>
      </c>
      <c r="AH69">
        <f ca="1">IF(ISNUMBER(ETL_Price!AN69/ETL_Price!AN70-1),ETL_Price!AN69/ETL_Price!AN70-1,"")</f>
        <v>-1.4838323083153915E-3</v>
      </c>
      <c r="AI69">
        <f ca="1">IF(ISNUMBER(ETL_Price!AO69/ETL_Price!AO70-1),ETL_Price!AO69/ETL_Price!AO70-1,"")</f>
        <v>-7.6920199844876525E-4</v>
      </c>
      <c r="AJ69">
        <f ca="1">IF(ISNUMBER(ETL_Price!AP69/ETL_Price!AP70-1),ETL_Price!AP69/ETL_Price!AP70-1,"")</f>
        <v>-1.3771332933829594E-3</v>
      </c>
      <c r="AK69">
        <f ca="1">IF(ISNUMBER(ETL_Price!AQ69/ETL_Price!AQ70-1),ETL_Price!AQ69/ETL_Price!AQ70-1,"")</f>
        <v>-2.9619519910495384E-3</v>
      </c>
      <c r="AL69">
        <f ca="1">IF(ISNUMBER(ETL_Price!AR69/ETL_Price!AR70-1),ETL_Price!AR69/ETL_Price!AR70-1,"")</f>
        <v>-3.6628142960837273E-3</v>
      </c>
      <c r="AM69">
        <f ca="1">IF(ISNUMBER(ETL_Price!AS69/ETL_Price!AS70-1),ETL_Price!AS69/ETL_Price!AS70-1,"")</f>
        <v>1.3228372017529688E-2</v>
      </c>
      <c r="AN69">
        <f ca="1">IF(ISNUMBER(ETL_Price!AT69/ETL_Price!AT70-1),ETL_Price!AT69/ETL_Price!AT70-1,"")</f>
        <v>6.8601583113456543E-2</v>
      </c>
      <c r="AO69">
        <f ca="1">IF(ISNUMBER(ETL_Price!AU69/ETL_Price!AU70-1),ETL_Price!AU69/ETL_Price!AU70-1,"")</f>
        <v>2.3246803564509477E-3</v>
      </c>
      <c r="AP69">
        <f ca="1">IF(ISNUMBER(ETL_Price!AV69/ETL_Price!AV70-1),ETL_Price!AV69/ETL_Price!AV70-1,"")</f>
        <v>-2.1744757960134864E-3</v>
      </c>
      <c r="AQ69">
        <f ca="1">IF(ISNUMBER(ETL_Price!AW69/ETL_Price!AW70-1),ETL_Price!AW69/ETL_Price!AW70-1,"")</f>
        <v>7.2425599157230902E-3</v>
      </c>
      <c r="AR69">
        <f ca="1">IF(ISNUMBER(ETL_Price!AX69/ETL_Price!AX70-1),ETL_Price!AX69/ETL_Price!AX70-1,"")</f>
        <v>-1.3927576601671099E-3</v>
      </c>
      <c r="AS69">
        <f ca="1">IF(ISNUMBER(ETL_Price!AY69/ETL_Price!AY70-1),ETL_Price!AY69/ETL_Price!AY70-1,"")</f>
        <v>5.1309195268662844E-3</v>
      </c>
      <c r="AT69">
        <f ca="1">IF(ISNUMBER(ETL_Price!AZ69/ETL_Price!AZ70-1),ETL_Price!AZ69/ETL_Price!AZ70-1,"")</f>
        <v>0.19680851063829796</v>
      </c>
      <c r="AU69">
        <f ca="1">IF(ISNUMBER(ETL_Price!BA69/ETL_Price!BA70-1),ETL_Price!BA69/ETL_Price!BA70-1,"")</f>
        <v>-2.937195106377577E-3</v>
      </c>
      <c r="AV69">
        <f ca="1">IF(ISNUMBER(ETL_Price!BB69/ETL_Price!BB70-1),ETL_Price!BB69/ETL_Price!BB70-1,"")</f>
        <v>-1.1354687471385461E-3</v>
      </c>
      <c r="AW69">
        <f ca="1">IF(ISNUMBER(ETL_Price!BC69/ETL_Price!BC70-1),ETL_Price!BC69/ETL_Price!BC70-1,"")</f>
        <v>-1.3565657783673024E-2</v>
      </c>
      <c r="AX69">
        <f ca="1">IF(ISNUMBER(ETL_Price!BD69/ETL_Price!BD70-1),ETL_Price!BD69/ETL_Price!BD70-1,"")</f>
        <v>-7.5389788462842944E-3</v>
      </c>
      <c r="AY69">
        <f ca="1">IF(ISNUMBER(ETL_Price!BE69/ETL_Price!BE70-1),ETL_Price!BE69/ETL_Price!BE70-1,"")</f>
        <v>-1.0346271647110106E-2</v>
      </c>
      <c r="AZ69">
        <f ca="1">IF(ISNUMBER(ETL_Price!BF69/ETL_Price!BF70-1),ETL_Price!BF69/ETL_Price!BF70-1,"")</f>
        <v>-1.0915447148754365E-2</v>
      </c>
      <c r="BA69">
        <f ca="1">IF(ISNUMBER(ETL_Price!BG69/ETL_Price!BG70-1),ETL_Price!BG69/ETL_Price!BG70-1,"")</f>
        <v>-1.4353211783833975E-2</v>
      </c>
      <c r="BB69">
        <f ca="1">IF(ISNUMBER(ETL_Price!BH69/ETL_Price!BH70-1),ETL_Price!BH69/ETL_Price!BH70-1,"")</f>
        <v>-8.3308139110328527E-3</v>
      </c>
      <c r="BC69">
        <f ca="1">IF(ISNUMBER(ETL_Price!BI69/ETL_Price!BI70-1),ETL_Price!BI69/ETL_Price!BI70-1,"")</f>
        <v>-3.0907278165503316E-2</v>
      </c>
      <c r="BD69">
        <f ca="1">IF(ISNUMBER(ETL_Price!BJ69/ETL_Price!BJ70-1),ETL_Price!BJ69/ETL_Price!BJ70-1,"")</f>
        <v>-2.5552486187845336E-2</v>
      </c>
      <c r="BE69">
        <f ca="1">IF(ISNUMBER(ETL_Price!BK69/ETL_Price!BK70-1),ETL_Price!BK69/ETL_Price!BK70-1,"")</f>
        <v>3.0172413793103425E-2</v>
      </c>
      <c r="BF69">
        <f ca="1">IF(ISNUMBER(ETL_Price!BL69/ETL_Price!BL70-1),ETL_Price!BL69/ETL_Price!BL70-1,"")</f>
        <v>0.13817663817663828</v>
      </c>
      <c r="BG69">
        <f ca="1">IF(ISNUMBER(ETL_Price!BM69/ETL_Price!BM70-1),ETL_Price!BM69/ETL_Price!BM70-1,"")</f>
        <v>4.283334655350135E-3</v>
      </c>
      <c r="BH69">
        <f ca="1">IF(ISNUMBER(ETL_Price!BN69/ETL_Price!BN70-1),ETL_Price!BN69/ETL_Price!BN70-1,"")</f>
        <v>7.5936760861445851E-3</v>
      </c>
      <c r="BI69">
        <f ca="1">IF(ISNUMBER(ETL_Price!BO69/ETL_Price!BO70-1),ETL_Price!BO69/ETL_Price!BO70-1,"")</f>
        <v>1.0964148973198862E-2</v>
      </c>
      <c r="BJ69">
        <f ca="1">IF(ISNUMBER(ETL_Price!BP69/ETL_Price!BP70-1),ETL_Price!BP69/ETL_Price!BP70-1,"")</f>
        <v>-6.2971148315218439E-3</v>
      </c>
      <c r="BK69">
        <f ca="1">IF(ISNUMBER(ETL_Price!BQ69/ETL_Price!BQ70-1),ETL_Price!BQ69/ETL_Price!BQ70-1,"")</f>
        <v>3.404490246595504E-3</v>
      </c>
      <c r="BL69">
        <f ca="1">IF(ISNUMBER(ETL_Price!BR69/ETL_Price!BR70-1),ETL_Price!BR69/ETL_Price!BR70-1,"")</f>
        <v>2.6182432432433345E-3</v>
      </c>
      <c r="BM69">
        <f ca="1">IF(ISNUMBER(ETL_Price!BS69/ETL_Price!BS70-1),ETL_Price!BS69/ETL_Price!BS70-1,"")</f>
        <v>-6.7239447142319886E-4</v>
      </c>
      <c r="BN69">
        <f ca="1">IF(ISNUMBER(ETL_Price!BT69/ETL_Price!BT70-1),ETL_Price!BT69/ETL_Price!BT70-1,"")</f>
        <v>4.5176720701567419E-3</v>
      </c>
      <c r="BO69">
        <f ca="1">IF(ISNUMBER(ETL_Price!BU69/ETL_Price!BU70-1),ETL_Price!BU69/ETL_Price!BU70-1,"")</f>
        <v>-1.1331232688392978E-3</v>
      </c>
      <c r="BP69">
        <f ca="1">IF(ISNUMBER(ETL_Price!BV69/ETL_Price!BV70-1),ETL_Price!BV69/ETL_Price!BV70-1,"")</f>
        <v>1.2276891113420785E-3</v>
      </c>
      <c r="BQ69">
        <f ca="1">IF(ISNUMBER(ETL_Price!BW69/ETL_Price!BW70-1),ETL_Price!BW69/ETL_Price!BW70-1,"")</f>
        <v>1.6407887940201871E-3</v>
      </c>
    </row>
    <row r="70" spans="1:69">
      <c r="A70" s="8">
        <f>MATCH($B70,ETL_Price!$B$5:$B$187,0)</f>
        <v>66</v>
      </c>
      <c r="B70" s="1">
        <f>IF(ISNUMBER(Equities!$C71),Equities!B71,"")</f>
        <v>43088</v>
      </c>
      <c r="C70" s="67">
        <f ca="1">IF(ISNUMBER(OFFSET(ETL_Price!$B$4,ETL_Rtn!$A70,ETL_Rtn!$C$1)/OFFSET(ETL_Price!$B$4,ETL_Rtn!$A71,ETL_Rtn!$C$1)-1),OFFSET(ETL_Price!$B$4,ETL_Rtn!$A70,ETL_Rtn!$C$1)/OFFSET(ETL_Price!$B$4,ETL_Rtn!$A71,ETL_Rtn!$C$1)-1,"")</f>
        <v>6.9543440921842059E-3</v>
      </c>
      <c r="E70">
        <f ca="1">IF(ISNUMBER(ETL_Price!K70/ETL_Price!K71-1),ETL_Price!K70/ETL_Price!K71-1,"")</f>
        <v>-3.230291135099761E-3</v>
      </c>
      <c r="F70">
        <f ca="1">IF(ISNUMBER(ETL_Price!L70/ETL_Price!L71-1),ETL_Price!L70/ETL_Price!L71-1,"")</f>
        <v>-7.5358367826410255E-3</v>
      </c>
      <c r="G70">
        <f ca="1">IF(ISNUMBER(ETL_Price!M70/ETL_Price!M71-1),ETL_Price!M70/ETL_Price!M71-1,"")</f>
        <v>-5.950589102576842E-3</v>
      </c>
      <c r="H70">
        <f ca="1">IF(ISNUMBER(ETL_Price!N70/ETL_Price!N71-1),ETL_Price!N70/ETL_Price!N71-1,"")</f>
        <v>-1.4745585166561215E-3</v>
      </c>
      <c r="I70">
        <f ca="1">IF(ISNUMBER(ETL_Price!O70/ETL_Price!O71-1),ETL_Price!O70/ETL_Price!O71-1,"")</f>
        <v>6.9964589140050215E-3</v>
      </c>
      <c r="J70">
        <f ca="1">IF(ISNUMBER(ETL_Price!P70/ETL_Price!P71-1),ETL_Price!P70/ETL_Price!P71-1,"")</f>
        <v>1.110368432072173E-2</v>
      </c>
      <c r="K70">
        <f ca="1">IF(ISNUMBER(ETL_Price!Q70/ETL_Price!Q71-1),ETL_Price!Q70/ETL_Price!Q71-1,"")</f>
        <v>-3.478872160460833E-3</v>
      </c>
      <c r="L70">
        <f ca="1">IF(ISNUMBER(ETL_Price!R70/ETL_Price!R71-1),ETL_Price!R70/ETL_Price!R71-1,"")</f>
        <v>-3.5096626533208664E-3</v>
      </c>
      <c r="M70">
        <f ca="1">IF(ISNUMBER(ETL_Price!S70/ETL_Price!S71-1),ETL_Price!S70/ETL_Price!S71-1,"")</f>
        <v>-2.9799652291015999E-3</v>
      </c>
      <c r="N70">
        <f ca="1">IF(ISNUMBER(ETL_Price!T70/ETL_Price!T71-1),ETL_Price!T70/ETL_Price!T71-1,"")</f>
        <v>-2.6567674782543849E-3</v>
      </c>
      <c r="O70">
        <f ca="1">IF(ISNUMBER(ETL_Price!U70/ETL_Price!U71-1),ETL_Price!U70/ETL_Price!U71-1,"")</f>
        <v>-2.153680486116416E-3</v>
      </c>
      <c r="P70">
        <f ca="1">IF(ISNUMBER(ETL_Price!V70/ETL_Price!V71-1),ETL_Price!V70/ETL_Price!V71-1,"")</f>
        <v>-1.2953367875647714E-3</v>
      </c>
      <c r="Q70">
        <f ca="1">IF(ISNUMBER(ETL_Price!W70/ETL_Price!W71-1),ETL_Price!W70/ETL_Price!W71-1,"")</f>
        <v>-1.9037428198901418E-3</v>
      </c>
      <c r="R70">
        <f ca="1">IF(ISNUMBER(ETL_Price!X70/ETL_Price!X71-1),ETL_Price!X70/ETL_Price!X71-1,"")</f>
        <v>-2.5576607301847076E-3</v>
      </c>
      <c r="S70">
        <f ca="1">IF(ISNUMBER(ETL_Price!Y70/ETL_Price!Y71-1),ETL_Price!Y70/ETL_Price!Y71-1,"")</f>
        <v>-3.3806658037859316E-3</v>
      </c>
      <c r="T70">
        <f ca="1">IF(ISNUMBER(ETL_Price!Z70/ETL_Price!Z71-1),ETL_Price!Z70/ETL_Price!Z71-1,"")</f>
        <v>-5.0855375853707807E-3</v>
      </c>
      <c r="U70">
        <f ca="1">IF(ISNUMBER(ETL_Price!AA70/ETL_Price!AA71-1),ETL_Price!AA70/ETL_Price!AA71-1,"")</f>
        <v>-6.5992698680146233E-3</v>
      </c>
      <c r="V70">
        <f ca="1">IF(ISNUMBER(ETL_Price!AB70/ETL_Price!AB71-1),ETL_Price!AB70/ETL_Price!AB71-1,"")</f>
        <v>-1.3850415512465464E-2</v>
      </c>
      <c r="W70">
        <f ca="1">IF(ISNUMBER(ETL_Price!AC70/ETL_Price!AC71-1),ETL_Price!AC70/ETL_Price!AC71-1,"")</f>
        <v>-4.3123431197885642E-3</v>
      </c>
      <c r="X70">
        <f ca="1">IF(ISNUMBER(ETL_Price!AD70/ETL_Price!AD71-1),ETL_Price!AD70/ETL_Price!AD71-1,"")</f>
        <v>-5.0470186265128003E-3</v>
      </c>
      <c r="Y70">
        <f ca="1">IF(ISNUMBER(ETL_Price!AE70/ETL_Price!AE71-1),ETL_Price!AE70/ETL_Price!AE71-1,"")</f>
        <v>-3.8754685377100362E-3</v>
      </c>
      <c r="Z70">
        <f ca="1">IF(ISNUMBER(ETL_Price!AF70/ETL_Price!AF71-1),ETL_Price!AF70/ETL_Price!AF71-1,"")</f>
        <v>-3.5746070866218282E-3</v>
      </c>
      <c r="AA70">
        <f ca="1">IF(ISNUMBER(ETL_Price!AG70/ETL_Price!AG71-1),ETL_Price!AG70/ETL_Price!AG71-1,"")</f>
        <v>-3.9244219094609623E-3</v>
      </c>
      <c r="AB70">
        <f ca="1">IF(ISNUMBER(ETL_Price!AH70/ETL_Price!AH71-1),ETL_Price!AH70/ETL_Price!AH71-1,"")</f>
        <v>-4.6755596686360867E-3</v>
      </c>
      <c r="AC70">
        <f ca="1">IF(ISNUMBER(ETL_Price!AI70/ETL_Price!AI71-1),ETL_Price!AI70/ETL_Price!AI71-1,"")</f>
        <v>7.3456595676391068E-4</v>
      </c>
      <c r="AD70">
        <f ca="1">IF(ISNUMBER(ETL_Price!AJ70/ETL_Price!AJ71-1),ETL_Price!AJ70/ETL_Price!AJ71-1,"")</f>
        <v>-4.5834045498349685E-4</v>
      </c>
      <c r="AE70">
        <f ca="1">IF(ISNUMBER(ETL_Price!AK70/ETL_Price!AK71-1),ETL_Price!AK70/ETL_Price!AK71-1,"")</f>
        <v>-1.5886970494494168E-4</v>
      </c>
      <c r="AF70">
        <f ca="1">IF(ISNUMBER(ETL_Price!AL70/ETL_Price!AL71-1),ETL_Price!AL70/ETL_Price!AL71-1,"")</f>
        <v>-2.6599108067637545E-4</v>
      </c>
      <c r="AG70">
        <f ca="1">IF(ISNUMBER(ETL_Price!AM70/ETL_Price!AM71-1),ETL_Price!AM70/ETL_Price!AM71-1,"")</f>
        <v>2.0669626176039735E-4</v>
      </c>
      <c r="AH70">
        <f ca="1">IF(ISNUMBER(ETL_Price!AN70/ETL_Price!AN71-1),ETL_Price!AN70/ETL_Price!AN71-1,"")</f>
        <v>3.7268822962177595E-5</v>
      </c>
      <c r="AI70">
        <f ca="1">IF(ISNUMBER(ETL_Price!AO70/ETL_Price!AO71-1),ETL_Price!AO70/ETL_Price!AO71-1,"")</f>
        <v>1.3437003341532083E-4</v>
      </c>
      <c r="AJ70">
        <f ca="1">IF(ISNUMBER(ETL_Price!AP70/ETL_Price!AP71-1),ETL_Price!AP70/ETL_Price!AP71-1,"")</f>
        <v>-9.7502344488242798E-5</v>
      </c>
      <c r="AK70">
        <f ca="1">IF(ISNUMBER(ETL_Price!AQ70/ETL_Price!AQ71-1),ETL_Price!AQ70/ETL_Price!AQ71-1,"")</f>
        <v>-9.7209770128015016E-4</v>
      </c>
      <c r="AL70">
        <f ca="1">IF(ISNUMBER(ETL_Price!AR70/ETL_Price!AR71-1),ETL_Price!AR70/ETL_Price!AR71-1,"")</f>
        <v>-7.4834989546146424E-4</v>
      </c>
      <c r="AM70">
        <f ca="1">IF(ISNUMBER(ETL_Price!AS70/ETL_Price!AS71-1),ETL_Price!AS70/ETL_Price!AS71-1,"")</f>
        <v>2.9320858741959555E-2</v>
      </c>
      <c r="AN70">
        <f ca="1">IF(ISNUMBER(ETL_Price!AT70/ETL_Price!AT71-1),ETL_Price!AT70/ETL_Price!AT71-1,"")</f>
        <v>0.22653721682847894</v>
      </c>
      <c r="AO70">
        <f ca="1">IF(ISNUMBER(ETL_Price!AU70/ETL_Price!AU71-1),ETL_Price!AU70/ETL_Price!AU71-1,"")</f>
        <v>1.2270282384580833E-2</v>
      </c>
      <c r="AP70">
        <f ca="1">IF(ISNUMBER(ETL_Price!AV70/ETL_Price!AV71-1),ETL_Price!AV70/ETL_Price!AV71-1,"")</f>
        <v>1.2369621049321156E-2</v>
      </c>
      <c r="AQ70">
        <f ca="1">IF(ISNUMBER(ETL_Price!AW70/ETL_Price!AW71-1),ETL_Price!AW70/ETL_Price!AW71-1,"")</f>
        <v>-1.3339107838891362E-2</v>
      </c>
      <c r="AR70">
        <f ca="1">IF(ISNUMBER(ETL_Price!AX70/ETL_Price!AX71-1),ETL_Price!AX70/ETL_Price!AX71-1,"")</f>
        <v>-4.1608876560332853E-3</v>
      </c>
      <c r="AS70">
        <f ca="1">IF(ISNUMBER(ETL_Price!AY70/ETL_Price!AY71-1),ETL_Price!AY70/ETL_Price!AY71-1,"")</f>
        <v>1.4942707201192285E-2</v>
      </c>
      <c r="AT70">
        <f ca="1">IF(ISNUMBER(ETL_Price!AZ70/ETL_Price!AZ71-1),ETL_Price!AZ70/ETL_Price!AZ71-1,"")</f>
        <v>0.87999999999999989</v>
      </c>
      <c r="AU70">
        <f ca="1">IF(ISNUMBER(ETL_Price!BA70/ETL_Price!BA71-1),ETL_Price!BA70/ETL_Price!BA71-1,"")</f>
        <v>7.7533910435567677E-4</v>
      </c>
      <c r="AV70">
        <f ca="1">IF(ISNUMBER(ETL_Price!BB70/ETL_Price!BB71-1),ETL_Price!BB70/ETL_Price!BB71-1,"")</f>
        <v>-2.6849315068493418E-3</v>
      </c>
      <c r="AW70">
        <f ca="1">IF(ISNUMBER(ETL_Price!BC70/ETL_Price!BC71-1),ETL_Price!BC70/ETL_Price!BC71-1,"")</f>
        <v>4.8061389337641369E-3</v>
      </c>
      <c r="AX70">
        <f ca="1">IF(ISNUMBER(ETL_Price!BD70/ETL_Price!BD71-1),ETL_Price!BD70/ETL_Price!BD71-1,"")</f>
        <v>5.2765565029906369E-3</v>
      </c>
      <c r="AY70">
        <f ca="1">IF(ISNUMBER(ETL_Price!BE70/ETL_Price!BE71-1),ETL_Price!BE70/ETL_Price!BE71-1,"")</f>
        <v>-1.4840444721393453E-3</v>
      </c>
      <c r="AZ70">
        <f ca="1">IF(ISNUMBER(ETL_Price!BF70/ETL_Price!BF71-1),ETL_Price!BF70/ETL_Price!BF71-1,"")</f>
        <v>3.1334472902315724E-3</v>
      </c>
      <c r="BA70">
        <f ca="1">IF(ISNUMBER(ETL_Price!BG70/ETL_Price!BG71-1),ETL_Price!BG70/ETL_Price!BG71-1,"")</f>
        <v>4.51273986893308E-3</v>
      </c>
      <c r="BB70">
        <f ca="1">IF(ISNUMBER(ETL_Price!BH70/ETL_Price!BH71-1),ETL_Price!BH70/ETL_Price!BH71-1,"")</f>
        <v>1.1054442102531592E-3</v>
      </c>
      <c r="BC70">
        <f ca="1">IF(ISNUMBER(ETL_Price!BI70/ETL_Price!BI71-1),ETL_Price!BI70/ETL_Price!BI71-1,"")</f>
        <v>5.2465897166841469E-2</v>
      </c>
      <c r="BD70">
        <f ca="1">IF(ISNUMBER(ETL_Price!BJ70/ETL_Price!BJ71-1),ETL_Price!BJ70/ETL_Price!BJ71-1,"")</f>
        <v>2.4769992922859085E-2</v>
      </c>
      <c r="BE70">
        <f ca="1">IF(ISNUMBER(ETL_Price!BK70/ETL_Price!BK71-1),ETL_Price!BK70/ETL_Price!BK71-1,"")</f>
        <v>2.8818443804035088E-3</v>
      </c>
      <c r="BF70">
        <f ca="1">IF(ISNUMBER(ETL_Price!BL70/ETL_Price!BL71-1),ETL_Price!BL70/ETL_Price!BL71-1,"")</f>
        <v>4.2918454935620964E-3</v>
      </c>
      <c r="BG70">
        <f ca="1">IF(ISNUMBER(ETL_Price!BM70/ETL_Price!BM71-1),ETL_Price!BM70/ETL_Price!BM71-1,"")</f>
        <v>-1.1884012042465697E-3</v>
      </c>
      <c r="BH70">
        <f ca="1">IF(ISNUMBER(ETL_Price!BN70/ETL_Price!BN71-1),ETL_Price!BN70/ETL_Price!BN71-1,"")</f>
        <v>-3.3498759305212733E-3</v>
      </c>
      <c r="BI70">
        <f ca="1">IF(ISNUMBER(ETL_Price!BO70/ETL_Price!BO71-1),ETL_Price!BO70/ETL_Price!BO71-1,"")</f>
        <v>5.2484254723583756E-3</v>
      </c>
      <c r="BJ70">
        <f ca="1">IF(ISNUMBER(ETL_Price!BP70/ETL_Price!BP71-1),ETL_Price!BP70/ETL_Price!BP71-1,"")</f>
        <v>-3.9341484081834022E-4</v>
      </c>
      <c r="BK70">
        <f ca="1">IF(ISNUMBER(ETL_Price!BQ70/ETL_Price!BQ71-1),ETL_Price!BQ70/ETL_Price!BQ71-1,"")</f>
        <v>4.602780079168145E-4</v>
      </c>
      <c r="BL70">
        <f ca="1">IF(ISNUMBER(ETL_Price!BR70/ETL_Price!BR71-1),ETL_Price!BR70/ETL_Price!BR71-1,"")</f>
        <v>4.9227635375996837E-3</v>
      </c>
      <c r="BM70">
        <f ca="1">IF(ISNUMBER(ETL_Price!BS70/ETL_Price!BS71-1),ETL_Price!BS70/ETL_Price!BS71-1,"")</f>
        <v>1.4944332361954693E-4</v>
      </c>
      <c r="BN70">
        <f ca="1">IF(ISNUMBER(ETL_Price!BT70/ETL_Price!BT71-1),ETL_Price!BT70/ETL_Price!BT71-1,"")</f>
        <v>3.020879609062721E-3</v>
      </c>
      <c r="BO70">
        <f ca="1">IF(ISNUMBER(ETL_Price!BU70/ETL_Price!BU71-1),ETL_Price!BU70/ETL_Price!BU71-1,"")</f>
        <v>1.8938199422138258E-3</v>
      </c>
      <c r="BP70">
        <f ca="1">IF(ISNUMBER(ETL_Price!BV70/ETL_Price!BV71-1),ETL_Price!BV70/ETL_Price!BV71-1,"")</f>
        <v>-3.0754746587164927E-3</v>
      </c>
      <c r="BQ70">
        <f ca="1">IF(ISNUMBER(ETL_Price!BW70/ETL_Price!BW71-1),ETL_Price!BW70/ETL_Price!BW71-1,"")</f>
        <v>7.6020190962711176E-4</v>
      </c>
    </row>
    <row r="71" spans="1:69">
      <c r="A71" s="8">
        <f>MATCH($B71,ETL_Price!$B$5:$B$187,0)</f>
        <v>67</v>
      </c>
      <c r="B71" s="1">
        <f>IF(ISNUMBER(Equities!$C72),Equities!B72,"")</f>
        <v>43087</v>
      </c>
      <c r="C71" s="67">
        <f ca="1">IF(ISNUMBER(OFFSET(ETL_Price!$B$4,ETL_Rtn!$A71,ETL_Rtn!$C$1)/OFFSET(ETL_Price!$B$4,ETL_Rtn!$A72,ETL_Rtn!$C$1)-1),OFFSET(ETL_Price!$B$4,ETL_Rtn!$A71,ETL_Rtn!$C$1)/OFFSET(ETL_Price!$B$4,ETL_Rtn!$A72,ETL_Rtn!$C$1)-1,"")</f>
        <v>6.2139293644587479E-3</v>
      </c>
      <c r="E71">
        <f ca="1">IF(ISNUMBER(ETL_Price!K71/ETL_Price!K72-1),ETL_Price!K71/ETL_Price!K72-1,"")</f>
        <v>5.3628620866204013E-3</v>
      </c>
      <c r="F71">
        <f ca="1">IF(ISNUMBER(ETL_Price!L71/ETL_Price!L72-1),ETL_Price!L71/ETL_Price!L72-1,"")</f>
        <v>1.3731101830345427E-2</v>
      </c>
      <c r="G71">
        <f ca="1">IF(ISNUMBER(ETL_Price!M71/ETL_Price!M72-1),ETL_Price!M71/ETL_Price!M72-1,"")</f>
        <v>6.9930599647145542E-3</v>
      </c>
      <c r="H71">
        <f ca="1">IF(ISNUMBER(ETL_Price!N71/ETL_Price!N72-1),ETL_Price!N71/ETL_Price!N72-1,"")</f>
        <v>1.5454555934806713E-2</v>
      </c>
      <c r="I71">
        <f ca="1">IF(ISNUMBER(ETL_Price!O71/ETL_Price!O72-1),ETL_Price!O71/ETL_Price!O72-1,"")</f>
        <v>7.0125911194875989E-3</v>
      </c>
      <c r="J71">
        <f ca="1">IF(ISNUMBER(ETL_Price!P71/ETL_Price!P72-1),ETL_Price!P71/ETL_Price!P72-1,"")</f>
        <v>4.3296099215901496E-3</v>
      </c>
      <c r="K71">
        <f ca="1">IF(ISNUMBER(ETL_Price!Q71/ETL_Price!Q72-1),ETL_Price!Q71/ETL_Price!Q72-1,"")</f>
        <v>9.8522840006189938E-3</v>
      </c>
      <c r="L71">
        <f ca="1">IF(ISNUMBER(ETL_Price!R71/ETL_Price!R72-1),ETL_Price!R71/ETL_Price!R72-1,"")</f>
        <v>9.4981634172235374E-3</v>
      </c>
      <c r="M71">
        <f ca="1">IF(ISNUMBER(ETL_Price!S71/ETL_Price!S72-1),ETL_Price!S71/ETL_Price!S72-1,"")</f>
        <v>8.4924905600021194E-3</v>
      </c>
      <c r="N71">
        <f ca="1">IF(ISNUMBER(ETL_Price!T71/ETL_Price!T72-1),ETL_Price!T71/ETL_Price!T72-1,"")</f>
        <v>1.6951034457233671E-2</v>
      </c>
      <c r="O71">
        <f ca="1">IF(ISNUMBER(ETL_Price!U71/ETL_Price!U72-1),ETL_Price!U71/ETL_Price!U72-1,"")</f>
        <v>1.151482144246474E-2</v>
      </c>
      <c r="P71">
        <f ca="1">IF(ISNUMBER(ETL_Price!V71/ETL_Price!V72-1),ETL_Price!V71/ETL_Price!V72-1,"")</f>
        <v>1.0727257369710141E-2</v>
      </c>
      <c r="Q71">
        <f ca="1">IF(ISNUMBER(ETL_Price!W71/ETL_Price!W72-1),ETL_Price!W71/ETL_Price!W72-1,"")</f>
        <v>4.0296622392690384E-3</v>
      </c>
      <c r="R71">
        <f ca="1">IF(ISNUMBER(ETL_Price!X71/ETL_Price!X72-1),ETL_Price!X71/ETL_Price!X72-1,"")</f>
        <v>4.4922905776647593E-3</v>
      </c>
      <c r="S71">
        <f ca="1">IF(ISNUMBER(ETL_Price!Y71/ETL_Price!Y72-1),ETL_Price!Y71/ETL_Price!Y72-1,"")</f>
        <v>1.1047652403714192E-2</v>
      </c>
      <c r="T71">
        <f ca="1">IF(ISNUMBER(ETL_Price!Z71/ETL_Price!Z72-1),ETL_Price!Z71/ETL_Price!Z72-1,"")</f>
        <v>9.3790447242649844E-3</v>
      </c>
      <c r="U71">
        <f ca="1">IF(ISNUMBER(ETL_Price!AA71/ETL_Price!AA72-1),ETL_Price!AA71/ETL_Price!AA72-1,"")</f>
        <v>8.0679405520169833E-3</v>
      </c>
      <c r="V71">
        <f ca="1">IF(ISNUMBER(ETL_Price!AB71/ETL_Price!AB72-1),ETL_Price!AB71/ETL_Price!AB72-1,"")</f>
        <v>-2.303086135421295E-3</v>
      </c>
      <c r="W71">
        <f ca="1">IF(ISNUMBER(ETL_Price!AC71/ETL_Price!AC72-1),ETL_Price!AC71/ETL_Price!AC72-1,"")</f>
        <v>1.3336021952730093E-3</v>
      </c>
      <c r="X71">
        <f ca="1">IF(ISNUMBER(ETL_Price!AD71/ETL_Price!AD72-1),ETL_Price!AD71/ETL_Price!AD72-1,"")</f>
        <v>2.2233668835400788E-3</v>
      </c>
      <c r="Y71">
        <f ca="1">IF(ISNUMBER(ETL_Price!AE71/ETL_Price!AE72-1),ETL_Price!AE71/ETL_Price!AE72-1,"")</f>
        <v>1.5215527953471586E-4</v>
      </c>
      <c r="Z71">
        <f ca="1">IF(ISNUMBER(ETL_Price!AF71/ETL_Price!AF72-1),ETL_Price!AF71/ETL_Price!AF72-1,"")</f>
        <v>-1.6306045930324364E-3</v>
      </c>
      <c r="AA71">
        <f ca="1">IF(ISNUMBER(ETL_Price!AG71/ETL_Price!AG72-1),ETL_Price!AG71/ETL_Price!AG72-1,"")</f>
        <v>-1.8790934962485961E-3</v>
      </c>
      <c r="AB71">
        <f ca="1">IF(ISNUMBER(ETL_Price!AH71/ETL_Price!AH72-1),ETL_Price!AH71/ETL_Price!AH72-1,"")</f>
        <v>-2.4972788272089597E-3</v>
      </c>
      <c r="AC71">
        <f ca="1">IF(ISNUMBER(ETL_Price!AI71/ETL_Price!AI72-1),ETL_Price!AI71/ETL_Price!AI72-1,"")</f>
        <v>2.2181751812166972E-4</v>
      </c>
      <c r="AD71">
        <f ca="1">IF(ISNUMBER(ETL_Price!AJ71/ETL_Price!AJ72-1),ETL_Price!AJ71/ETL_Price!AJ72-1,"")</f>
        <v>1.1617619186108374E-3</v>
      </c>
      <c r="AE71">
        <f ca="1">IF(ISNUMBER(ETL_Price!AK71/ETL_Price!AK72-1),ETL_Price!AK71/ETL_Price!AK72-1,"")</f>
        <v>-3.0739523062328633E-4</v>
      </c>
      <c r="AF71">
        <f ca="1">IF(ISNUMBER(ETL_Price!AL71/ETL_Price!AL72-1),ETL_Price!AL71/ETL_Price!AL72-1,"")</f>
        <v>-4.0274367167458802E-4</v>
      </c>
      <c r="AG71">
        <f ca="1">IF(ISNUMBER(ETL_Price!AM71/ETL_Price!AM72-1),ETL_Price!AM71/ETL_Price!AM72-1,"")</f>
        <v>1.777689164428331E-5</v>
      </c>
      <c r="AH71">
        <f ca="1">IF(ISNUMBER(ETL_Price!AN71/ETL_Price!AN72-1),ETL_Price!AN71/ETL_Price!AN72-1,"")</f>
        <v>-3.2942629821908209E-4</v>
      </c>
      <c r="AI71">
        <f ca="1">IF(ISNUMBER(ETL_Price!AO71/ETL_Price!AO72-1),ETL_Price!AO71/ETL_Price!AO72-1,"")</f>
        <v>-6.5124565487817421E-4</v>
      </c>
      <c r="AJ71">
        <f ca="1">IF(ISNUMBER(ETL_Price!AP71/ETL_Price!AP72-1),ETL_Price!AP71/ETL_Price!AP72-1,"")</f>
        <v>-4.2262693205619151E-4</v>
      </c>
      <c r="AK71">
        <f ca="1">IF(ISNUMBER(ETL_Price!AQ71/ETL_Price!AQ72-1),ETL_Price!AQ71/ETL_Price!AQ72-1,"")</f>
        <v>-4.7308208429053256E-4</v>
      </c>
      <c r="AL71">
        <f ca="1">IF(ISNUMBER(ETL_Price!AR71/ETL_Price!AR72-1),ETL_Price!AR71/ETL_Price!AR72-1,"")</f>
        <v>4.9728553339112302E-4</v>
      </c>
      <c r="AM71">
        <f ca="1">IF(ISNUMBER(ETL_Price!AS71/ETL_Price!AS72-1),ETL_Price!AS71/ETL_Price!AS72-1,"")</f>
        <v>1.7509562260943579E-2</v>
      </c>
      <c r="AN71">
        <f ca="1">IF(ISNUMBER(ETL_Price!AT71/ETL_Price!AT72-1),ETL_Price!AT71/ETL_Price!AT72-1,"")</f>
        <v>2.6578073089700949E-2</v>
      </c>
      <c r="AO71">
        <f ca="1">IF(ISNUMBER(ETL_Price!AU71/ETL_Price!AU72-1),ETL_Price!AU71/ETL_Price!AU72-1,"")</f>
        <v>7.5077617837990829E-3</v>
      </c>
      <c r="AP71">
        <f ca="1">IF(ISNUMBER(ETL_Price!AV71/ETL_Price!AV72-1),ETL_Price!AV71/ETL_Price!AV72-1,"")</f>
        <v>6.8605203440814666E-3</v>
      </c>
      <c r="AQ71">
        <f ca="1">IF(ISNUMBER(ETL_Price!AW71/ETL_Price!AW72-1),ETL_Price!AW71/ETL_Price!AW72-1,"")</f>
        <v>1.3830954994511702E-2</v>
      </c>
      <c r="AR71">
        <f ca="1">IF(ISNUMBER(ETL_Price!AX71/ETL_Price!AX72-1),ETL_Price!AX71/ETL_Price!AX72-1,"")</f>
        <v>7.686932215233977E-3</v>
      </c>
      <c r="AS71">
        <f ca="1">IF(ISNUMBER(ETL_Price!AY71/ETL_Price!AY72-1),ETL_Price!AY71/ETL_Price!AY72-1,"")</f>
        <v>-2.4583063250804171E-2</v>
      </c>
      <c r="AT71">
        <f ca="1">IF(ISNUMBER(ETL_Price!AZ71/ETL_Price!AZ72-1),ETL_Price!AZ71/ETL_Price!AZ72-1,"")</f>
        <v>5.2631578947368363E-2</v>
      </c>
      <c r="AU71">
        <f ca="1">IF(ISNUMBER(ETL_Price!BA71/ETL_Price!BA72-1),ETL_Price!BA71/ETL_Price!BA72-1,"")</f>
        <v>-1.3030041835726536E-2</v>
      </c>
      <c r="AV71">
        <f ca="1">IF(ISNUMBER(ETL_Price!BB71/ETL_Price!BB72-1),ETL_Price!BB71/ETL_Price!BB72-1,"")</f>
        <v>-1.1536586686887285E-2</v>
      </c>
      <c r="AW71">
        <f ca="1">IF(ISNUMBER(ETL_Price!BC71/ETL_Price!BC72-1),ETL_Price!BC71/ETL_Price!BC72-1,"")</f>
        <v>-1.6308774160227246E-2</v>
      </c>
      <c r="AX71">
        <f ca="1">IF(ISNUMBER(ETL_Price!BD71/ETL_Price!BD72-1),ETL_Price!BD71/ETL_Price!BD72-1,"")</f>
        <v>-1.2685823103778748E-2</v>
      </c>
      <c r="AY71">
        <f ca="1">IF(ISNUMBER(ETL_Price!BE71/ETL_Price!BE72-1),ETL_Price!BE71/ETL_Price!BE72-1,"")</f>
        <v>-3.0346395719544339E-2</v>
      </c>
      <c r="AZ71">
        <f ca="1">IF(ISNUMBER(ETL_Price!BF71/ETL_Price!BF72-1),ETL_Price!BF71/ETL_Price!BF72-1,"")</f>
        <v>-8.5168159357087436E-3</v>
      </c>
      <c r="BA71">
        <f ca="1">IF(ISNUMBER(ETL_Price!BG71/ETL_Price!BG72-1),ETL_Price!BG71/ETL_Price!BG72-1,"")</f>
        <v>-1.1033384867363605E-2</v>
      </c>
      <c r="BB71">
        <f ca="1">IF(ISNUMBER(ETL_Price!BH71/ETL_Price!BH72-1),ETL_Price!BH71/ETL_Price!BH72-1,"")</f>
        <v>-5.3887108885257717E-3</v>
      </c>
      <c r="BC71">
        <f ca="1">IF(ISNUMBER(ETL_Price!BI71/ETL_Price!BI72-1),ETL_Price!BI71/ETL_Price!BI72-1,"")</f>
        <v>1.1677282377919207E-2</v>
      </c>
      <c r="BD71">
        <f ca="1">IF(ISNUMBER(ETL_Price!BJ71/ETL_Price!BJ72-1),ETL_Price!BJ71/ETL_Price!BJ72-1,"")</f>
        <v>-7.0274068868587669E-3</v>
      </c>
      <c r="BE71">
        <f ca="1">IF(ISNUMBER(ETL_Price!BK71/ETL_Price!BK72-1),ETL_Price!BK71/ETL_Price!BK72-1,"")</f>
        <v>-1.4204545454545525E-2</v>
      </c>
      <c r="BF71">
        <f ca="1">IF(ISNUMBER(ETL_Price!BL71/ETL_Price!BL72-1),ETL_Price!BL71/ETL_Price!BL72-1,"")</f>
        <v>1.4326647564468775E-3</v>
      </c>
      <c r="BG71">
        <f ca="1">IF(ISNUMBER(ETL_Price!BM71/ETL_Price!BM72-1),ETL_Price!BM71/ETL_Price!BM72-1,"")</f>
        <v>6.2983337319622024E-3</v>
      </c>
      <c r="BH71">
        <f ca="1">IF(ISNUMBER(ETL_Price!BN71/ETL_Price!BN72-1),ETL_Price!BN71/ETL_Price!BN72-1,"")</f>
        <v>8.8872199274001584E-3</v>
      </c>
      <c r="BI71">
        <f ca="1">IF(ISNUMBER(ETL_Price!BO71/ETL_Price!BO72-1),ETL_Price!BO71/ETL_Price!BO72-1,"")</f>
        <v>-2.4432809773123898E-3</v>
      </c>
      <c r="BJ71">
        <f ca="1">IF(ISNUMBER(ETL_Price!BP71/ETL_Price!BP72-1),ETL_Price!BP71/ETL_Price!BP72-1,"")</f>
        <v>4.2385709960646167E-4</v>
      </c>
      <c r="BK71">
        <f ca="1">IF(ISNUMBER(ETL_Price!BQ71/ETL_Price!BQ72-1),ETL_Price!BQ71/ETL_Price!BQ72-1,"")</f>
        <v>-2.7609055770294599E-4</v>
      </c>
      <c r="BL71">
        <f ca="1">IF(ISNUMBER(ETL_Price!BR71/ETL_Price!BR72-1),ETL_Price!BR71/ETL_Price!BR72-1,"")</f>
        <v>2.8087496808237855E-3</v>
      </c>
      <c r="BM71">
        <f ca="1">IF(ISNUMBER(ETL_Price!BS71/ETL_Price!BS72-1),ETL_Price!BS71/ETL_Price!BS72-1,"")</f>
        <v>4.7297297297297369E-3</v>
      </c>
      <c r="BN71">
        <f ca="1">IF(ISNUMBER(ETL_Price!BT71/ETL_Price!BT72-1),ETL_Price!BT71/ETL_Price!BT72-1,"")</f>
        <v>-4.4404973357015098E-4</v>
      </c>
      <c r="BO71">
        <f ca="1">IF(ISNUMBER(ETL_Price!BU71/ETL_Price!BU72-1),ETL_Price!BU71/ETL_Price!BU72-1,"")</f>
        <v>-2.4689804573055918E-3</v>
      </c>
      <c r="BP71">
        <f ca="1">IF(ISNUMBER(ETL_Price!BV71/ETL_Price!BV72-1),ETL_Price!BV71/ETL_Price!BV72-1,"")</f>
        <v>-2.6993190631775077E-2</v>
      </c>
      <c r="BQ71">
        <f ca="1">IF(ISNUMBER(ETL_Price!BW71/ETL_Price!BW72-1),ETL_Price!BW71/ETL_Price!BW72-1,"")</f>
        <v>-4.027983888064357E-3</v>
      </c>
    </row>
    <row r="72" spans="1:69">
      <c r="A72" s="8">
        <f>MATCH($B72,ETL_Price!$B$5:$B$187,0)</f>
        <v>68</v>
      </c>
      <c r="B72" s="1">
        <f>IF(ISNUMBER(Equities!$C73),Equities!B73,"")</f>
        <v>43084</v>
      </c>
      <c r="C72" s="67">
        <f ca="1">IF(ISNUMBER(OFFSET(ETL_Price!$B$4,ETL_Rtn!$A72,ETL_Rtn!$C$1)/OFFSET(ETL_Price!$B$4,ETL_Rtn!$A73,ETL_Rtn!$C$1)-1),OFFSET(ETL_Price!$B$4,ETL_Rtn!$A72,ETL_Rtn!$C$1)/OFFSET(ETL_Price!$B$4,ETL_Rtn!$A73,ETL_Rtn!$C$1)-1,"")</f>
        <v>-1.070497158867223E-2</v>
      </c>
      <c r="E72">
        <f ca="1">IF(ISNUMBER(ETL_Price!K72/ETL_Price!K73-1),ETL_Price!K72/ETL_Price!K73-1,"")</f>
        <v>8.9743251345204555E-3</v>
      </c>
      <c r="F72">
        <f ca="1">IF(ISNUMBER(ETL_Price!L72/ETL_Price!L73-1),ETL_Price!L72/ETL_Price!L73-1,"")</f>
        <v>1.2119610147853788E-3</v>
      </c>
      <c r="G72">
        <f ca="1">IF(ISNUMBER(ETL_Price!M72/ETL_Price!M73-1),ETL_Price!M72/ETL_Price!M73-1,"")</f>
        <v>2.4682126327146836E-3</v>
      </c>
      <c r="H72">
        <f ca="1">IF(ISNUMBER(ETL_Price!N72/ETL_Price!N73-1),ETL_Price!N72/ETL_Price!N73-1,"")</f>
        <v>-6.2231074117239382E-3</v>
      </c>
      <c r="I72">
        <f ca="1">IF(ISNUMBER(ETL_Price!O72/ETL_Price!O73-1),ETL_Price!O72/ETL_Price!O73-1,"")</f>
        <v>-1.0912221537263123E-2</v>
      </c>
      <c r="J72">
        <f ca="1">IF(ISNUMBER(ETL_Price!P72/ETL_Price!P73-1),ETL_Price!P72/ETL_Price!P73-1,"")</f>
        <v>-1.4378588468512477E-2</v>
      </c>
      <c r="K72">
        <f ca="1">IF(ISNUMBER(ETL_Price!Q72/ETL_Price!Q73-1),ETL_Price!Q72/ETL_Price!Q73-1,"")</f>
        <v>8.3051905146465099E-3</v>
      </c>
      <c r="L72">
        <f ca="1">IF(ISNUMBER(ETL_Price!R72/ETL_Price!R73-1),ETL_Price!R72/ETL_Price!R73-1,"")</f>
        <v>4.6465059256231012E-3</v>
      </c>
      <c r="M72">
        <f ca="1">IF(ISNUMBER(ETL_Price!S72/ETL_Price!S73-1),ETL_Price!S72/ETL_Price!S73-1,"")</f>
        <v>-2.0675119663672303E-3</v>
      </c>
      <c r="N72">
        <f ca="1">IF(ISNUMBER(ETL_Price!T72/ETL_Price!T73-1),ETL_Price!T72/ETL_Price!T73-1,"")</f>
        <v>1.6311399443929009E-3</v>
      </c>
      <c r="O72">
        <f ca="1">IF(ISNUMBER(ETL_Price!U72/ETL_Price!U73-1),ETL_Price!U72/ETL_Price!U73-1,"")</f>
        <v>1.8707615558501978E-3</v>
      </c>
      <c r="P72">
        <f ca="1">IF(ISNUMBER(ETL_Price!V72/ETL_Price!V73-1),ETL_Price!V72/ETL_Price!V73-1,"")</f>
        <v>1.2686062246278773E-3</v>
      </c>
      <c r="Q72">
        <f ca="1">IF(ISNUMBER(ETL_Price!W72/ETL_Price!W73-1),ETL_Price!W72/ETL_Price!W73-1,"")</f>
        <v>5.2797834510656116E-3</v>
      </c>
      <c r="R72">
        <f ca="1">IF(ISNUMBER(ETL_Price!X72/ETL_Price!X73-1),ETL_Price!X72/ETL_Price!X73-1,"")</f>
        <v>7.6276687904159868E-3</v>
      </c>
      <c r="S72">
        <f ca="1">IF(ISNUMBER(ETL_Price!Y72/ETL_Price!Y73-1),ETL_Price!Y72/ETL_Price!Y73-1,"")</f>
        <v>2.8025805133249371E-3</v>
      </c>
      <c r="T72">
        <f ca="1">IF(ISNUMBER(ETL_Price!Z72/ETL_Price!Z73-1),ETL_Price!Z72/ETL_Price!Z73-1,"")</f>
        <v>9.9921211519176101E-3</v>
      </c>
      <c r="U72">
        <f ca="1">IF(ISNUMBER(ETL_Price!AA72/ETL_Price!AA73-1),ETL_Price!AA72/ETL_Price!AA73-1,"")</f>
        <v>-3.9475539264063331E-3</v>
      </c>
      <c r="V72">
        <f ca="1">IF(ISNUMBER(ETL_Price!AB72/ETL_Price!AB73-1),ETL_Price!AB72/ETL_Price!AB73-1,"")</f>
        <v>1.8458698661742989E-3</v>
      </c>
      <c r="W72">
        <f ca="1">IF(ISNUMBER(ETL_Price!AC72/ETL_Price!AC73-1),ETL_Price!AC72/ETL_Price!AC73-1,"")</f>
        <v>-4.2652924925890012E-4</v>
      </c>
      <c r="X72">
        <f ca="1">IF(ISNUMBER(ETL_Price!AD72/ETL_Price!AD73-1),ETL_Price!AD72/ETL_Price!AD73-1,"")</f>
        <v>-5.3455251072198617E-4</v>
      </c>
      <c r="Y72">
        <f ca="1">IF(ISNUMBER(ETL_Price!AE72/ETL_Price!AE73-1),ETL_Price!AE72/ETL_Price!AE73-1,"")</f>
        <v>-2.0829229572050245E-4</v>
      </c>
      <c r="Z72">
        <f ca="1">IF(ISNUMBER(ETL_Price!AF72/ETL_Price!AF73-1),ETL_Price!AF72/ETL_Price!AF73-1,"")</f>
        <v>-1.7084254662780296E-4</v>
      </c>
      <c r="AA72">
        <f ca="1">IF(ISNUMBER(ETL_Price!AG72/ETL_Price!AG73-1),ETL_Price!AG72/ETL_Price!AG73-1,"")</f>
        <v>-1.724474375672802E-4</v>
      </c>
      <c r="AB72">
        <f ca="1">IF(ISNUMBER(ETL_Price!AH72/ETL_Price!AH73-1),ETL_Price!AH72/ETL_Price!AH73-1,"")</f>
        <v>5.3418619318224003E-4</v>
      </c>
      <c r="AC72">
        <f ca="1">IF(ISNUMBER(ETL_Price!AI72/ETL_Price!AI73-1),ETL_Price!AI72/ETL_Price!AI73-1,"")</f>
        <v>1.9121261443610926E-4</v>
      </c>
      <c r="AD72">
        <f ca="1">IF(ISNUMBER(ETL_Price!AJ72/ETL_Price!AJ73-1),ETL_Price!AJ72/ETL_Price!AJ73-1,"")</f>
        <v>3.399458557562518E-5</v>
      </c>
      <c r="AE72">
        <f ca="1">IF(ISNUMBER(ETL_Price!AK72/ETL_Price!AK73-1),ETL_Price!AK72/ETL_Price!AK73-1,"")</f>
        <v>2.0450621764123156E-4</v>
      </c>
      <c r="AF72">
        <f ca="1">IF(ISNUMBER(ETL_Price!AL72/ETL_Price!AL73-1),ETL_Price!AL72/ETL_Price!AL73-1,"")</f>
        <v>2.7954357587978151E-4</v>
      </c>
      <c r="AG72">
        <f ca="1">IF(ISNUMBER(ETL_Price!AM72/ETL_Price!AM73-1),ETL_Price!AM72/ETL_Price!AM73-1,"")</f>
        <v>-5.158518125059075E-5</v>
      </c>
      <c r="AH72">
        <f ca="1">IF(ISNUMBER(ETL_Price!AN72/ETL_Price!AN73-1),ETL_Price!AN72/ETL_Price!AN73-1,"")</f>
        <v>1.2943422535105498E-4</v>
      </c>
      <c r="AI72">
        <f ca="1">IF(ISNUMBER(ETL_Price!AO72/ETL_Price!AO73-1),ETL_Price!AO72/ETL_Price!AO73-1,"")</f>
        <v>-9.6890455749121251E-5</v>
      </c>
      <c r="AJ72">
        <f ca="1">IF(ISNUMBER(ETL_Price!AP72/ETL_Price!AP73-1),ETL_Price!AP72/ETL_Price!AP73-1,"")</f>
        <v>4.164422013674951E-5</v>
      </c>
      <c r="AK72">
        <f ca="1">IF(ISNUMBER(ETL_Price!AQ72/ETL_Price!AQ73-1),ETL_Price!AQ72/ETL_Price!AQ73-1,"")</f>
        <v>5.1838444282314988E-4</v>
      </c>
      <c r="AL72">
        <f ca="1">IF(ISNUMBER(ETL_Price!AR72/ETL_Price!AR73-1),ETL_Price!AR72/ETL_Price!AR73-1,"")</f>
        <v>1.0651987642715799E-3</v>
      </c>
      <c r="AM72">
        <f ca="1">IF(ISNUMBER(ETL_Price!AS72/ETL_Price!AS73-1),ETL_Price!AS72/ETL_Price!AS73-1,"")</f>
        <v>1.5749372153406327E-3</v>
      </c>
      <c r="AN72">
        <f ca="1">IF(ISNUMBER(ETL_Price!AT72/ETL_Price!AT73-1),ETL_Price!AT72/ETL_Price!AT73-1,"")</f>
        <v>-4.7468354430379778E-2</v>
      </c>
      <c r="AO72">
        <f ca="1">IF(ISNUMBER(ETL_Price!AU72/ETL_Price!AU73-1),ETL_Price!AU72/ETL_Price!AU73-1,"")</f>
        <v>-4.2718228317688567E-3</v>
      </c>
      <c r="AP72">
        <f ca="1">IF(ISNUMBER(ETL_Price!AV72/ETL_Price!AV73-1),ETL_Price!AV72/ETL_Price!AV73-1,"")</f>
        <v>1.9034526516152894E-3</v>
      </c>
      <c r="AQ72">
        <f ca="1">IF(ISNUMBER(ETL_Price!AW72/ETL_Price!AW73-1),ETL_Price!AW72/ETL_Price!AW73-1,"")</f>
        <v>-4.5891608391608329E-3</v>
      </c>
      <c r="AR72">
        <f ca="1">IF(ISNUMBER(ETL_Price!AX72/ETL_Price!AX73-1),ETL_Price!AX72/ETL_Price!AX73-1,"")</f>
        <v>0</v>
      </c>
      <c r="AS72">
        <f ca="1">IF(ISNUMBER(ETL_Price!AY72/ETL_Price!AY73-1),ETL_Price!AY72/ETL_Price!AY73-1,"")</f>
        <v>-2.7555967380987756E-4</v>
      </c>
      <c r="AT72">
        <f ca="1">IF(ISNUMBER(ETL_Price!AZ72/ETL_Price!AZ73-1),ETL_Price!AZ72/ETL_Price!AZ73-1,"")</f>
        <v>1.1590909090909092</v>
      </c>
      <c r="AU72">
        <f ca="1">IF(ISNUMBER(ETL_Price!BA72/ETL_Price!BA73-1),ETL_Price!BA72/ETL_Price!BA73-1,"")</f>
        <v>9.743567971469913E-3</v>
      </c>
      <c r="AV72">
        <f ca="1">IF(ISNUMBER(ETL_Price!BB72/ETL_Price!BB73-1),ETL_Price!BB72/ETL_Price!BB73-1,"")</f>
        <v>7.4207453483932095E-3</v>
      </c>
      <c r="AW72">
        <f ca="1">IF(ISNUMBER(ETL_Price!BC72/ETL_Price!BC73-1),ETL_Price!BC72/ETL_Price!BC73-1,"")</f>
        <v>-1.3289166781003114E-2</v>
      </c>
      <c r="AX72">
        <f ca="1">IF(ISNUMBER(ETL_Price!BD72/ETL_Price!BD73-1),ETL_Price!BD72/ETL_Price!BD73-1,"")</f>
        <v>-9.425483738817575E-3</v>
      </c>
      <c r="AY72">
        <f ca="1">IF(ISNUMBER(ETL_Price!BE72/ETL_Price!BE73-1),ETL_Price!BE72/ETL_Price!BE73-1,"")</f>
        <v>-6.3200638326447178E-3</v>
      </c>
      <c r="AZ72">
        <f ca="1">IF(ISNUMBER(ETL_Price!BF72/ETL_Price!BF73-1),ETL_Price!BF72/ETL_Price!BF73-1,"")</f>
        <v>-7.1421488563605529E-4</v>
      </c>
      <c r="BA72">
        <f ca="1">IF(ISNUMBER(ETL_Price!BG72/ETL_Price!BG73-1),ETL_Price!BG72/ETL_Price!BG73-1,"")</f>
        <v>-1.0465241452876084E-3</v>
      </c>
      <c r="BB72">
        <f ca="1">IF(ISNUMBER(ETL_Price!BH72/ETL_Price!BH73-1),ETL_Price!BH72/ETL_Price!BH73-1,"")</f>
        <v>1.5948959704181753E-4</v>
      </c>
      <c r="BC72">
        <f ca="1">IF(ISNUMBER(ETL_Price!BI72/ETL_Price!BI73-1),ETL_Price!BI72/ETL_Price!BI73-1,"")</f>
        <v>-0.10200190657769304</v>
      </c>
      <c r="BD72">
        <f ca="1">IF(ISNUMBER(ETL_Price!BJ72/ETL_Price!BJ73-1),ETL_Price!BJ72/ETL_Price!BJ73-1,"")</f>
        <v>-6.504599211563733E-2</v>
      </c>
      <c r="BE72">
        <f ca="1">IF(ISNUMBER(ETL_Price!BK72/ETL_Price!BK73-1),ETL_Price!BK72/ETL_Price!BK73-1,"")</f>
        <v>7.1530758226037161E-3</v>
      </c>
      <c r="BF72">
        <f ca="1">IF(ISNUMBER(ETL_Price!BL72/ETL_Price!BL73-1),ETL_Price!BL72/ETL_Price!BL73-1,"")</f>
        <v>-7.1123755334281391E-3</v>
      </c>
      <c r="BG72">
        <f ca="1">IF(ISNUMBER(ETL_Price!BM72/ETL_Price!BM73-1),ETL_Price!BM72/ETL_Price!BM73-1,"")</f>
        <v>3.9878768543633036E-4</v>
      </c>
      <c r="BH72">
        <f ca="1">IF(ISNUMBER(ETL_Price!BN72/ETL_Price!BN73-1),ETL_Price!BN72/ETL_Price!BN73-1,"")</f>
        <v>8.0757097791797072E-3</v>
      </c>
      <c r="BI72">
        <f ca="1">IF(ISNUMBER(ETL_Price!BO72/ETL_Price!BO73-1),ETL_Price!BO72/ETL_Price!BO73-1,"")</f>
        <v>4.5582047685834848E-3</v>
      </c>
      <c r="BJ72">
        <f ca="1">IF(ISNUMBER(ETL_Price!BP72/ETL_Price!BP73-1),ETL_Price!BP72/ETL_Price!BP73-1,"")</f>
        <v>-1.3622122326650832E-4</v>
      </c>
      <c r="BK72">
        <f ca="1">IF(ISNUMBER(ETL_Price!BQ72/ETL_Price!BQ73-1),ETL_Price!BQ72/ETL_Price!BQ73-1,"")</f>
        <v>9.2038656235526872E-5</v>
      </c>
      <c r="BL72">
        <f ca="1">IF(ISNUMBER(ETL_Price!BR72/ETL_Price!BR73-1),ETL_Price!BR72/ETL_Price!BR73-1,"")</f>
        <v>-2.462217694005675E-3</v>
      </c>
      <c r="BM72">
        <f ca="1">IF(ISNUMBER(ETL_Price!BS72/ETL_Price!BS73-1),ETL_Price!BS72/ETL_Price!BS73-1,"")</f>
        <v>-8.2644628099172168E-3</v>
      </c>
      <c r="BN72">
        <f ca="1">IF(ISNUMBER(ETL_Price!BT72/ETL_Price!BT73-1),ETL_Price!BT72/ETL_Price!BT73-1,"")</f>
        <v>1.8684936382240558E-3</v>
      </c>
      <c r="BO72">
        <f ca="1">IF(ISNUMBER(ETL_Price!BU72/ETL_Price!BU73-1),ETL_Price!BU72/ETL_Price!BU73-1,"")</f>
        <v>6.7721741912096789E-4</v>
      </c>
      <c r="BP72">
        <f ca="1">IF(ISNUMBER(ETL_Price!BV72/ETL_Price!BV73-1),ETL_Price!BV72/ETL_Price!BV73-1,"")</f>
        <v>-3.0521018354055629E-2</v>
      </c>
      <c r="BQ72">
        <f ca="1">IF(ISNUMBER(ETL_Price!BW72/ETL_Price!BW73-1),ETL_Price!BW72/ETL_Price!BW73-1,"")</f>
        <v>-9.9844087311106167E-3</v>
      </c>
    </row>
    <row r="73" spans="1:69">
      <c r="A73" s="8">
        <f>MATCH($B73,ETL_Price!$B$5:$B$187,0)</f>
        <v>69</v>
      </c>
      <c r="B73" s="1">
        <f>IF(ISNUMBER(Equities!$C74),Equities!B74,"")</f>
        <v>43083</v>
      </c>
      <c r="C73" s="67">
        <f ca="1">IF(ISNUMBER(OFFSET(ETL_Price!$B$4,ETL_Rtn!$A73,ETL_Rtn!$C$1)/OFFSET(ETL_Price!$B$4,ETL_Rtn!$A74,ETL_Rtn!$C$1)-1),OFFSET(ETL_Price!$B$4,ETL_Rtn!$A73,ETL_Rtn!$C$1)/OFFSET(ETL_Price!$B$4,ETL_Rtn!$A74,ETL_Rtn!$C$1)-1,"")</f>
        <v>-5.2967237666983191E-3</v>
      </c>
      <c r="E73">
        <f ca="1">IF(ISNUMBER(ETL_Price!K73/ETL_Price!K74-1),ETL_Price!K73/ETL_Price!K74-1,"")</f>
        <v>-4.0708263702422531E-3</v>
      </c>
      <c r="F73">
        <f ca="1">IF(ISNUMBER(ETL_Price!L73/ETL_Price!L74-1),ETL_Price!L73/ETL_Price!L74-1,"")</f>
        <v>-7.1278006561039664E-3</v>
      </c>
      <c r="G73">
        <f ca="1">IF(ISNUMBER(ETL_Price!M73/ETL_Price!M74-1),ETL_Price!M73/ETL_Price!M74-1,"")</f>
        <v>-6.6572638523506589E-3</v>
      </c>
      <c r="H73">
        <f ca="1">IF(ISNUMBER(ETL_Price!N73/ETL_Price!N74-1),ETL_Price!N73/ETL_Price!N74-1,"")</f>
        <v>-2.7954918848566157E-3</v>
      </c>
      <c r="I73">
        <f ca="1">IF(ISNUMBER(ETL_Price!O73/ETL_Price!O74-1),ETL_Price!O73/ETL_Price!O74-1,"")</f>
        <v>-1.9067760359453567E-3</v>
      </c>
      <c r="J73">
        <f ca="1">IF(ISNUMBER(ETL_Price!P73/ETL_Price!P74-1),ETL_Price!P73/ETL_Price!P74-1,"")</f>
        <v>1.0364772274493728E-3</v>
      </c>
      <c r="K73">
        <f ca="1">IF(ISNUMBER(ETL_Price!Q73/ETL_Price!Q74-1),ETL_Price!Q73/ETL_Price!Q74-1,"")</f>
        <v>-3.3566561485341984E-3</v>
      </c>
      <c r="L73">
        <f ca="1">IF(ISNUMBER(ETL_Price!R73/ETL_Price!R74-1),ETL_Price!R73/ETL_Price!R74-1,"")</f>
        <v>-2.1205448168990504E-3</v>
      </c>
      <c r="M73">
        <f ca="1">IF(ISNUMBER(ETL_Price!S73/ETL_Price!S74-1),ETL_Price!S73/ETL_Price!S74-1,"")</f>
        <v>-2.3466833541927468E-3</v>
      </c>
      <c r="N73">
        <f ca="1">IF(ISNUMBER(ETL_Price!T73/ETL_Price!T74-1),ETL_Price!T73/ETL_Price!T74-1,"")</f>
        <v>-2.5882787946015506E-3</v>
      </c>
      <c r="O73">
        <f ca="1">IF(ISNUMBER(ETL_Price!U73/ETL_Price!U74-1),ETL_Price!U73/ETL_Price!U74-1,"")</f>
        <v>-3.6502019260640228E-3</v>
      </c>
      <c r="P73">
        <f ca="1">IF(ISNUMBER(ETL_Price!V73/ETL_Price!V74-1),ETL_Price!V73/ETL_Price!V74-1,"")</f>
        <v>1.6519124062857049E-3</v>
      </c>
      <c r="Q73">
        <f ca="1">IF(ISNUMBER(ETL_Price!W73/ETL_Price!W74-1),ETL_Price!W73/ETL_Price!W74-1,"")</f>
        <v>-3.890323788451111E-3</v>
      </c>
      <c r="R73">
        <f ca="1">IF(ISNUMBER(ETL_Price!X73/ETL_Price!X74-1),ETL_Price!X73/ETL_Price!X74-1,"")</f>
        <v>-7.9084107697642292E-3</v>
      </c>
      <c r="S73">
        <f ca="1">IF(ISNUMBER(ETL_Price!Y73/ETL_Price!Y74-1),ETL_Price!Y73/ETL_Price!Y74-1,"")</f>
        <v>-5.8311814252905991E-3</v>
      </c>
      <c r="T73">
        <f ca="1">IF(ISNUMBER(ETL_Price!Z73/ETL_Price!Z74-1),ETL_Price!Z73/ETL_Price!Z74-1,"")</f>
        <v>-5.2135586980972537E-4</v>
      </c>
      <c r="U73">
        <f ca="1">IF(ISNUMBER(ETL_Price!AA73/ETL_Price!AA74-1),ETL_Price!AA73/ETL_Price!AA74-1,"")</f>
        <v>-7.5556177417096526E-3</v>
      </c>
      <c r="V73">
        <f ca="1">IF(ISNUMBER(ETL_Price!AB73/ETL_Price!AB74-1),ETL_Price!AB73/ETL_Price!AB74-1,"")</f>
        <v>-4.8220436280137502E-3</v>
      </c>
      <c r="W73">
        <f ca="1">IF(ISNUMBER(ETL_Price!AC73/ETL_Price!AC74-1),ETL_Price!AC73/ETL_Price!AC74-1,"")</f>
        <v>1.9027979099111025E-3</v>
      </c>
      <c r="X73">
        <f ca="1">IF(ISNUMBER(ETL_Price!AD73/ETL_Price!AD74-1),ETL_Price!AD73/ETL_Price!AD74-1,"")</f>
        <v>2.5701465540164392E-3</v>
      </c>
      <c r="Y73">
        <f ca="1">IF(ISNUMBER(ETL_Price!AE73/ETL_Price!AE74-1),ETL_Price!AE73/ETL_Price!AE74-1,"")</f>
        <v>1.2994175078835379E-3</v>
      </c>
      <c r="Z73">
        <f ca="1">IF(ISNUMBER(ETL_Price!AF73/ETL_Price!AF74-1),ETL_Price!AF73/ETL_Price!AF74-1,"")</f>
        <v>5.5188177031961771E-4</v>
      </c>
      <c r="AA73">
        <f ca="1">IF(ISNUMBER(ETL_Price!AG73/ETL_Price!AG74-1),ETL_Price!AG73/ETL_Price!AG74-1,"")</f>
        <v>3.3593150628963286E-4</v>
      </c>
      <c r="AB73">
        <f ca="1">IF(ISNUMBER(ETL_Price!AH73/ETL_Price!AH74-1),ETL_Price!AH73/ETL_Price!AH74-1,"")</f>
        <v>1.0522466328108937E-3</v>
      </c>
      <c r="AC73">
        <f ca="1">IF(ISNUMBER(ETL_Price!AI73/ETL_Price!AI74-1),ETL_Price!AI73/ETL_Price!AI74-1,"")</f>
        <v>-3.5309793471105522E-5</v>
      </c>
      <c r="AD73">
        <f ca="1">IF(ISNUMBER(ETL_Price!AJ73/ETL_Price!AJ74-1),ETL_Price!AJ73/ETL_Price!AJ74-1,"")</f>
        <v>5.1877047406945209E-5</v>
      </c>
      <c r="AE73">
        <f ca="1">IF(ISNUMBER(ETL_Price!AK73/ETL_Price!AK74-1),ETL_Price!AK73/ETL_Price!AK74-1,"")</f>
        <v>1.642469789287837E-3</v>
      </c>
      <c r="AF73">
        <f ca="1">IF(ISNUMBER(ETL_Price!AL73/ETL_Price!AL74-1),ETL_Price!AL73/ETL_Price!AL74-1,"")</f>
        <v>1.8478734274753883E-3</v>
      </c>
      <c r="AG73">
        <f ca="1">IF(ISNUMBER(ETL_Price!AM73/ETL_Price!AM74-1),ETL_Price!AM73/ETL_Price!AM74-1,"")</f>
        <v>9.4336430084829281E-4</v>
      </c>
      <c r="AH73">
        <f ca="1">IF(ISNUMBER(ETL_Price!AN73/ETL_Price!AN74-1),ETL_Price!AN73/ETL_Price!AN74-1,"")</f>
        <v>1.6343223406167784E-3</v>
      </c>
      <c r="AI73">
        <f ca="1">IF(ISNUMBER(ETL_Price!AO73/ETL_Price!AO74-1),ETL_Price!AO73/ETL_Price!AO74-1,"")</f>
        <v>1.537853763012853E-3</v>
      </c>
      <c r="AJ73">
        <f ca="1">IF(ISNUMBER(ETL_Price!AP73/ETL_Price!AP74-1),ETL_Price!AP73/ETL_Price!AP74-1,"")</f>
        <v>1.7009980105466838E-3</v>
      </c>
      <c r="AK73">
        <f ca="1">IF(ISNUMBER(ETL_Price!AQ73/ETL_Price!AQ74-1),ETL_Price!AQ73/ETL_Price!AQ74-1,"")</f>
        <v>2.4367321054623581E-3</v>
      </c>
      <c r="AL73">
        <f ca="1">IF(ISNUMBER(ETL_Price!AR73/ETL_Price!AR74-1),ETL_Price!AR73/ETL_Price!AR74-1,"")</f>
        <v>2.4373200483327473E-3</v>
      </c>
      <c r="AM73">
        <f ca="1">IF(ISNUMBER(ETL_Price!AS73/ETL_Price!AS74-1),ETL_Price!AS73/ETL_Price!AS74-1,"")</f>
        <v>3.0313380582358551E-3</v>
      </c>
      <c r="AN73">
        <f ca="1">IF(ISNUMBER(ETL_Price!AT73/ETL_Price!AT74-1),ETL_Price!AT73/ETL_Price!AT74-1,"")</f>
        <v>6.3694267515923553E-3</v>
      </c>
      <c r="AO73">
        <f ca="1">IF(ISNUMBER(ETL_Price!AU73/ETL_Price!AU74-1),ETL_Price!AU73/ETL_Price!AU74-1,"")</f>
        <v>1.1817670230724886E-3</v>
      </c>
      <c r="AP73">
        <f ca="1">IF(ISNUMBER(ETL_Price!AV73/ETL_Price!AV74-1),ETL_Price!AV73/ETL_Price!AV74-1,"")</f>
        <v>-1.5859589765276905E-4</v>
      </c>
      <c r="AQ73">
        <f ca="1">IF(ISNUMBER(ETL_Price!AW73/ETL_Price!AW74-1),ETL_Price!AW73/ETL_Price!AW74-1,"")</f>
        <v>7.7519379844961378E-3</v>
      </c>
      <c r="AR73">
        <f ca="1">IF(ISNUMBER(ETL_Price!AX73/ETL_Price!AX74-1),ETL_Price!AX73/ETL_Price!AX74-1,"")</f>
        <v>-5.5594162612925269E-3</v>
      </c>
      <c r="AS73">
        <f ca="1">IF(ISNUMBER(ETL_Price!AY73/ETL_Price!AY74-1),ETL_Price!AY73/ETL_Price!AY74-1,"")</f>
        <v>-4.1702456124059872E-2</v>
      </c>
      <c r="AT73">
        <f ca="1">IF(ISNUMBER(ETL_Price!AZ73/ETL_Price!AZ74-1),ETL_Price!AZ73/ETL_Price!AZ74-1,"")</f>
        <v>-4.384615384615385</v>
      </c>
      <c r="AU73">
        <f ca="1">IF(ISNUMBER(ETL_Price!BA73/ETL_Price!BA74-1),ETL_Price!BA73/ETL_Price!BA74-1,"")</f>
        <v>9.3115136244628083E-3</v>
      </c>
      <c r="AV73">
        <f ca="1">IF(ISNUMBER(ETL_Price!BB73/ETL_Price!BB74-1),ETL_Price!BB73/ETL_Price!BB74-1,"")</f>
        <v>1.7949881043851867E-2</v>
      </c>
      <c r="AW73">
        <f ca="1">IF(ISNUMBER(ETL_Price!BC73/ETL_Price!BC74-1),ETL_Price!BC73/ETL_Price!BC74-1,"")</f>
        <v>1.3508412960130389E-2</v>
      </c>
      <c r="AX73">
        <f ca="1">IF(ISNUMBER(ETL_Price!BD73/ETL_Price!BD74-1),ETL_Price!BD73/ETL_Price!BD74-1,"")</f>
        <v>5.9868952804480458E-3</v>
      </c>
      <c r="AY73">
        <f ca="1">IF(ISNUMBER(ETL_Price!BE73/ETL_Price!BE74-1),ETL_Price!BE73/ETL_Price!BE74-1,"")</f>
        <v>1.4343983139809779E-2</v>
      </c>
      <c r="AZ73">
        <f ca="1">IF(ISNUMBER(ETL_Price!BF73/ETL_Price!BF74-1),ETL_Price!BF73/ETL_Price!BF74-1,"")</f>
        <v>9.779643731782528E-3</v>
      </c>
      <c r="BA73">
        <f ca="1">IF(ISNUMBER(ETL_Price!BG73/ETL_Price!BG74-1),ETL_Price!BG73/ETL_Price!BG74-1,"")</f>
        <v>1.2469655684914427E-2</v>
      </c>
      <c r="BB73">
        <f ca="1">IF(ISNUMBER(ETL_Price!BH73/ETL_Price!BH74-1),ETL_Price!BH73/ETL_Price!BH74-1,"")</f>
        <v>7.2247770010125389E-3</v>
      </c>
      <c r="BC73">
        <f ca="1">IF(ISNUMBER(ETL_Price!BI73/ETL_Price!BI74-1),ETL_Price!BI73/ETL_Price!BI74-1,"")</f>
        <v>3.0451866404715089E-2</v>
      </c>
      <c r="BD73">
        <f ca="1">IF(ISNUMBER(ETL_Price!BJ73/ETL_Price!BJ74-1),ETL_Price!BJ73/ETL_Price!BJ74-1,"")</f>
        <v>1.3990672884743649E-2</v>
      </c>
      <c r="BE73">
        <f ca="1">IF(ISNUMBER(ETL_Price!BK73/ETL_Price!BK74-1),ETL_Price!BK73/ETL_Price!BK74-1,"")</f>
        <v>-8.5106382978722417E-3</v>
      </c>
      <c r="BF73">
        <f ca="1">IF(ISNUMBER(ETL_Price!BL73/ETL_Price!BL74-1),ETL_Price!BL73/ETL_Price!BL74-1,"")</f>
        <v>-1.8841591067690122E-2</v>
      </c>
      <c r="BG73">
        <f ca="1">IF(ISNUMBER(ETL_Price!BM73/ETL_Price!BM74-1),ETL_Price!BM73/ETL_Price!BM74-1,"")</f>
        <v>6.74482094106299E-3</v>
      </c>
      <c r="BH73">
        <f ca="1">IF(ISNUMBER(ETL_Price!BN73/ETL_Price!BN74-1),ETL_Price!BN73/ETL_Price!BN74-1,"")</f>
        <v>4.1814495691838705E-3</v>
      </c>
      <c r="BI73">
        <f ca="1">IF(ISNUMBER(ETL_Price!BO73/ETL_Price!BO74-1),ETL_Price!BO73/ETL_Price!BO74-1,"")</f>
        <v>7.7738515901060179E-3</v>
      </c>
      <c r="BJ73">
        <f ca="1">IF(ISNUMBER(ETL_Price!BP73/ETL_Price!BP74-1),ETL_Price!BP73/ETL_Price!BP74-1,"")</f>
        <v>-1.0734804959178224E-3</v>
      </c>
      <c r="BK73">
        <f ca="1">IF(ISNUMBER(ETL_Price!BQ73/ETL_Price!BQ74-1),ETL_Price!BQ73/ETL_Price!BQ74-1,"")</f>
        <v>-2.760397497240108E-4</v>
      </c>
      <c r="BL73">
        <f ca="1">IF(ISNUMBER(ETL_Price!BR73/ETL_Price!BR74-1),ETL_Price!BR73/ETL_Price!BR74-1,"")</f>
        <v>-4.0588533739219779E-3</v>
      </c>
      <c r="BM73">
        <f ca="1">IF(ISNUMBER(ETL_Price!BS73/ETL_Price!BS74-1),ETL_Price!BS73/ETL_Price!BS74-1,"")</f>
        <v>8.1967213114753079E-4</v>
      </c>
      <c r="BN73">
        <f ca="1">IF(ISNUMBER(ETL_Price!BT73/ETL_Price!BT74-1),ETL_Price!BT73/ETL_Price!BT74-1,"")</f>
        <v>-1.33285942775907E-3</v>
      </c>
      <c r="BO73">
        <f ca="1">IF(ISNUMBER(ETL_Price!BU73/ETL_Price!BU74-1),ETL_Price!BU73/ETL_Price!BU74-1,"")</f>
        <v>2.2921267832627379E-3</v>
      </c>
      <c r="BP73">
        <f ca="1">IF(ISNUMBER(ETL_Price!BV73/ETL_Price!BV74-1),ETL_Price!BV73/ETL_Price!BV74-1,"")</f>
        <v>4.3259153547696716E-3</v>
      </c>
      <c r="BQ73">
        <f ca="1">IF(ISNUMBER(ETL_Price!BW73/ETL_Price!BW74-1),ETL_Price!BW73/ETL_Price!BW74-1,"")</f>
        <v>5.3353428786737656E-3</v>
      </c>
    </row>
    <row r="74" spans="1:69">
      <c r="A74" s="8">
        <f>MATCH($B74,ETL_Price!$B$5:$B$187,0)</f>
        <v>70</v>
      </c>
      <c r="B74" s="1">
        <f>IF(ISNUMBER(Equities!$C75),Equities!B75,"")</f>
        <v>43082</v>
      </c>
      <c r="C74" s="67">
        <f ca="1">IF(ISNUMBER(OFFSET(ETL_Price!$B$4,ETL_Rtn!$A74,ETL_Rtn!$C$1)/OFFSET(ETL_Price!$B$4,ETL_Rtn!$A75,ETL_Rtn!$C$1)-1),OFFSET(ETL_Price!$B$4,ETL_Rtn!$A74,ETL_Rtn!$C$1)/OFFSET(ETL_Price!$B$4,ETL_Rtn!$A75,ETL_Rtn!$C$1)-1,"")</f>
        <v>8.1152385741667388E-3</v>
      </c>
      <c r="E74">
        <f ca="1">IF(ISNUMBER(ETL_Price!K74/ETL_Price!K75-1),ETL_Price!K74/ETL_Price!K75-1,"")</f>
        <v>-4.7295344411457663E-4</v>
      </c>
      <c r="F74">
        <f ca="1">IF(ISNUMBER(ETL_Price!L74/ETL_Price!L75-1),ETL_Price!L74/ETL_Price!L75-1,"")</f>
        <v>-5.166164400683293E-3</v>
      </c>
      <c r="G74">
        <f ca="1">IF(ISNUMBER(ETL_Price!M74/ETL_Price!M75-1),ETL_Price!M74/ETL_Price!M75-1,"")</f>
        <v>-1.2181912990748445E-2</v>
      </c>
      <c r="H74">
        <f ca="1">IF(ISNUMBER(ETL_Price!N74/ETL_Price!N75-1),ETL_Price!N74/ETL_Price!N75-1,"")</f>
        <v>-4.7275079298368938E-3</v>
      </c>
      <c r="I74">
        <f ca="1">IF(ISNUMBER(ETL_Price!O74/ETL_Price!O75-1),ETL_Price!O74/ETL_Price!O75-1,"")</f>
        <v>1.4871910280934708E-2</v>
      </c>
      <c r="J74">
        <f ca="1">IF(ISNUMBER(ETL_Price!P74/ETL_Price!P75-1),ETL_Price!P74/ETL_Price!P75-1,"")</f>
        <v>1.8317676708298869E-2</v>
      </c>
      <c r="K74">
        <f ca="1">IF(ISNUMBER(ETL_Price!Q74/ETL_Price!Q75-1),ETL_Price!Q74/ETL_Price!Q75-1,"")</f>
        <v>-7.6769116880992527E-4</v>
      </c>
      <c r="L74">
        <f ca="1">IF(ISNUMBER(ETL_Price!R74/ETL_Price!R75-1),ETL_Price!R74/ETL_Price!R75-1,"")</f>
        <v>1.2494181631101942E-3</v>
      </c>
      <c r="M74">
        <f ca="1">IF(ISNUMBER(ETL_Price!S74/ETL_Price!S75-1),ETL_Price!S74/ETL_Price!S75-1,"")</f>
        <v>-3.1163753129603844E-3</v>
      </c>
      <c r="N74">
        <f ca="1">IF(ISNUMBER(ETL_Price!T74/ETL_Price!T75-1),ETL_Price!T74/ETL_Price!T75-1,"")</f>
        <v>3.6367684714437853E-3</v>
      </c>
      <c r="O74">
        <f ca="1">IF(ISNUMBER(ETL_Price!U74/ETL_Price!U75-1),ETL_Price!U74/ETL_Price!U75-1,"")</f>
        <v>1.906392249932054E-3</v>
      </c>
      <c r="P74">
        <f ca="1">IF(ISNUMBER(ETL_Price!V74/ETL_Price!V75-1),ETL_Price!V74/ETL_Price!V75-1,"")</f>
        <v>1.7821530105657235E-3</v>
      </c>
      <c r="Q74">
        <f ca="1">IF(ISNUMBER(ETL_Price!W74/ETL_Price!W75-1),ETL_Price!W74/ETL_Price!W75-1,"")</f>
        <v>3.3432223359719515E-3</v>
      </c>
      <c r="R74">
        <f ca="1">IF(ISNUMBER(ETL_Price!X74/ETL_Price!X75-1),ETL_Price!X74/ETL_Price!X75-1,"")</f>
        <v>3.000626649235949E-3</v>
      </c>
      <c r="S74">
        <f ca="1">IF(ISNUMBER(ETL_Price!Y74/ETL_Price!Y75-1),ETL_Price!Y74/ETL_Price!Y75-1,"")</f>
        <v>-3.9805304950053522E-3</v>
      </c>
      <c r="T74">
        <f ca="1">IF(ISNUMBER(ETL_Price!Z74/ETL_Price!Z75-1),ETL_Price!Z74/ETL_Price!Z75-1,"")</f>
        <v>7.2271315501271083E-4</v>
      </c>
      <c r="U74">
        <f ca="1">IF(ISNUMBER(ETL_Price!AA74/ETL_Price!AA75-1),ETL_Price!AA74/ETL_Price!AA75-1,"")</f>
        <v>-6.9910514541382529E-4</v>
      </c>
      <c r="V74">
        <f ca="1">IF(ISNUMBER(ETL_Price!AB74/ETL_Price!AB75-1),ETL_Price!AB74/ETL_Price!AB75-1,"")</f>
        <v>-3.8883806038425561E-3</v>
      </c>
      <c r="W74">
        <f ca="1">IF(ISNUMBER(ETL_Price!AC74/ETL_Price!AC75-1),ETL_Price!AC74/ETL_Price!AC75-1,"")</f>
        <v>3.1386025629733805E-3</v>
      </c>
      <c r="X74">
        <f ca="1">IF(ISNUMBER(ETL_Price!AD74/ETL_Price!AD75-1),ETL_Price!AD74/ETL_Price!AD75-1,"")</f>
        <v>3.2532489799270703E-3</v>
      </c>
      <c r="Y74">
        <f ca="1">IF(ISNUMBER(ETL_Price!AE74/ETL_Price!AE75-1),ETL_Price!AE74/ETL_Price!AE75-1,"")</f>
        <v>3.2550034854046395E-3</v>
      </c>
      <c r="Z74">
        <f ca="1">IF(ISNUMBER(ETL_Price!AF74/ETL_Price!AF75-1),ETL_Price!AF74/ETL_Price!AF75-1,"")</f>
        <v>3.1011017974631461E-3</v>
      </c>
      <c r="AA74">
        <f ca="1">IF(ISNUMBER(ETL_Price!AG74/ETL_Price!AG75-1),ETL_Price!AG74/ETL_Price!AG75-1,"")</f>
        <v>3.228979751701111E-3</v>
      </c>
      <c r="AB74">
        <f ca="1">IF(ISNUMBER(ETL_Price!AH74/ETL_Price!AH75-1),ETL_Price!AH74/ETL_Price!AH75-1,"")</f>
        <v>3.8650689201356059E-3</v>
      </c>
      <c r="AC74">
        <f ca="1">IF(ISNUMBER(ETL_Price!AI74/ETL_Price!AI75-1),ETL_Price!AI74/ETL_Price!AI75-1,"")</f>
        <v>-3.6362522360278149E-4</v>
      </c>
      <c r="AD74">
        <f ca="1">IF(ISNUMBER(ETL_Price!AJ74/ETL_Price!AJ75-1),ETL_Price!AJ74/ETL_Price!AJ75-1,"")</f>
        <v>7.8414199160259379E-4</v>
      </c>
      <c r="AE74">
        <f ca="1">IF(ISNUMBER(ETL_Price!AK74/ETL_Price!AK75-1),ETL_Price!AK74/ETL_Price!AK75-1,"")</f>
        <v>-6.3745027351613803E-4</v>
      </c>
      <c r="AF74">
        <f ca="1">IF(ISNUMBER(ETL_Price!AL74/ETL_Price!AL75-1),ETL_Price!AL74/ETL_Price!AL75-1,"")</f>
        <v>-7.438304443210253E-4</v>
      </c>
      <c r="AG74">
        <f ca="1">IF(ISNUMBER(ETL_Price!AM74/ETL_Price!AM75-1),ETL_Price!AM74/ETL_Price!AM75-1,"")</f>
        <v>-2.7483977852382768E-4</v>
      </c>
      <c r="AH74">
        <f ca="1">IF(ISNUMBER(ETL_Price!AN74/ETL_Price!AN75-1),ETL_Price!AN74/ETL_Price!AN75-1,"")</f>
        <v>-6.1740028347412323E-4</v>
      </c>
      <c r="AI74">
        <f ca="1">IF(ISNUMBER(ETL_Price!AO74/ETL_Price!AO75-1),ETL_Price!AO74/ETL_Price!AO75-1,"")</f>
        <v>-7.2554509405509116E-4</v>
      </c>
      <c r="AJ74">
        <f ca="1">IF(ISNUMBER(ETL_Price!AP74/ETL_Price!AP75-1),ETL_Price!AP74/ETL_Price!AP75-1,"")</f>
        <v>-6.8738184238736899E-4</v>
      </c>
      <c r="AK74">
        <f ca="1">IF(ISNUMBER(ETL_Price!AQ74/ETL_Price!AQ75-1),ETL_Price!AQ74/ETL_Price!AQ75-1,"")</f>
        <v>-1.3313334475429928E-3</v>
      </c>
      <c r="AL74">
        <f ca="1">IF(ISNUMBER(ETL_Price!AR74/ETL_Price!AR75-1),ETL_Price!AR74/ETL_Price!AR75-1,"")</f>
        <v>-4.4801376477632271E-4</v>
      </c>
      <c r="AM74">
        <f ca="1">IF(ISNUMBER(ETL_Price!AS74/ETL_Price!AS75-1),ETL_Price!AS74/ETL_Price!AS75-1,"")</f>
        <v>-2.4530423555870207E-2</v>
      </c>
      <c r="AN74">
        <f ca="1">IF(ISNUMBER(ETL_Price!AT74/ETL_Price!AT75-1),ETL_Price!AT74/ETL_Price!AT75-1,"")</f>
        <v>0</v>
      </c>
      <c r="AO74">
        <f ca="1">IF(ISNUMBER(ETL_Price!AU74/ETL_Price!AU75-1),ETL_Price!AU74/ETL_Price!AU75-1,"")</f>
        <v>-2.5286599747682548E-2</v>
      </c>
      <c r="AP74">
        <f ca="1">IF(ISNUMBER(ETL_Price!AV74/ETL_Price!AV75-1),ETL_Price!AV74/ETL_Price!AV75-1,"")</f>
        <v>-1.4842976928285068E-2</v>
      </c>
      <c r="AQ74">
        <f ca="1">IF(ISNUMBER(ETL_Price!AW74/ETL_Price!AW75-1),ETL_Price!AW74/ETL_Price!AW75-1,"")</f>
        <v>-2.8913601368691255E-2</v>
      </c>
      <c r="AR74">
        <f ca="1">IF(ISNUMBER(ETL_Price!AX74/ETL_Price!AX75-1),ETL_Price!AX74/ETL_Price!AX75-1,"")</f>
        <v>4.1870202372644716E-3</v>
      </c>
      <c r="AS74">
        <f ca="1">IF(ISNUMBER(ETL_Price!AY74/ETL_Price!AY75-1),ETL_Price!AY74/ETL_Price!AY75-1,"")</f>
        <v>4.7918503877147689E-2</v>
      </c>
      <c r="AT74">
        <f ca="1">IF(ISNUMBER(ETL_Price!AZ74/ETL_Price!AZ75-1),ETL_Price!AZ74/ETL_Price!AZ75-1,"")</f>
        <v>-0.7592592592592593</v>
      </c>
      <c r="AU74">
        <f ca="1">IF(ISNUMBER(ETL_Price!BA74/ETL_Price!BA75-1),ETL_Price!BA74/ETL_Price!BA75-1,"")</f>
        <v>3.2845664071399217E-3</v>
      </c>
      <c r="AV74">
        <f ca="1">IF(ISNUMBER(ETL_Price!BB74/ETL_Price!BB75-1),ETL_Price!BB74/ETL_Price!BB75-1,"")</f>
        <v>1.9664041702607271E-3</v>
      </c>
      <c r="AW74">
        <f ca="1">IF(ISNUMBER(ETL_Price!BC74/ETL_Price!BC75-1),ETL_Price!BC74/ETL_Price!BC75-1,"")</f>
        <v>-3.68134586838198E-3</v>
      </c>
      <c r="AX74">
        <f ca="1">IF(ISNUMBER(ETL_Price!BD74/ETL_Price!BD75-1),ETL_Price!BD74/ETL_Price!BD75-1,"")</f>
        <v>-4.4463527503459943E-3</v>
      </c>
      <c r="AY74">
        <f ca="1">IF(ISNUMBER(ETL_Price!BE74/ETL_Price!BE75-1),ETL_Price!BE74/ETL_Price!BE75-1,"")</f>
        <v>-0.29408869781649505</v>
      </c>
      <c r="AZ74">
        <f ca="1">IF(ISNUMBER(ETL_Price!BF74/ETL_Price!BF75-1),ETL_Price!BF74/ETL_Price!BF75-1,"")</f>
        <v>-5.3386591225785818E-3</v>
      </c>
      <c r="BA74">
        <f ca="1">IF(ISNUMBER(ETL_Price!BG74/ETL_Price!BG75-1),ETL_Price!BG74/ETL_Price!BG75-1,"")</f>
        <v>-6.537974329207108E-3</v>
      </c>
      <c r="BB74">
        <f ca="1">IF(ISNUMBER(ETL_Price!BH74/ETL_Price!BH75-1),ETL_Price!BH74/ETL_Price!BH75-1,"")</f>
        <v>-4.0452532021701959E-3</v>
      </c>
      <c r="BC74">
        <f ca="1">IF(ISNUMBER(ETL_Price!BI74/ETL_Price!BI75-1),ETL_Price!BI74/ETL_Price!BI75-1,"")</f>
        <v>2.620967741935476E-2</v>
      </c>
      <c r="BD74">
        <f ca="1">IF(ISNUMBER(ETL_Price!BJ74/ETL_Price!BJ75-1),ETL_Price!BJ74/ETL_Price!BJ75-1,"")</f>
        <v>-0.11078199052132698</v>
      </c>
      <c r="BE74">
        <f ca="1">IF(ISNUMBER(ETL_Price!BK74/ETL_Price!BK75-1),ETL_Price!BK74/ETL_Price!BK75-1,"")</f>
        <v>-5.6417489421720646E-3</v>
      </c>
      <c r="BF74">
        <f ca="1">IF(ISNUMBER(ETL_Price!BL74/ETL_Price!BL75-1),ETL_Price!BL74/ETL_Price!BL75-1,"")</f>
        <v>-6.2413314840499279E-3</v>
      </c>
      <c r="BG74">
        <f ca="1">IF(ISNUMBER(ETL_Price!BM74/ETL_Price!BM75-1),ETL_Price!BM74/ETL_Price!BM75-1,"")</f>
        <v>5.5712555510698536E-3</v>
      </c>
      <c r="BH74">
        <f ca="1">IF(ISNUMBER(ETL_Price!BN74/ETL_Price!BN75-1),ETL_Price!BN74/ETL_Price!BN75-1,"")</f>
        <v>1.296367603645221E-2</v>
      </c>
      <c r="BI74">
        <f ca="1">IF(ISNUMBER(ETL_Price!BO74/ETL_Price!BO75-1),ETL_Price!BO74/ETL_Price!BO75-1,"")</f>
        <v>-9.4504725236261855E-3</v>
      </c>
      <c r="BJ74">
        <f ca="1">IF(ISNUMBER(ETL_Price!BP74/ETL_Price!BP75-1),ETL_Price!BP74/ETL_Price!BP75-1,"")</f>
        <v>-2.0971951900300434E-3</v>
      </c>
      <c r="BK74">
        <f ca="1">IF(ISNUMBER(ETL_Price!BQ74/ETL_Price!BQ75-1),ETL_Price!BQ74/ETL_Price!BQ75-1,"")</f>
        <v>2.8605702685244871E-3</v>
      </c>
      <c r="BL74">
        <f ca="1">IF(ISNUMBER(ETL_Price!BR74/ETL_Price!BR75-1),ETL_Price!BR74/ETL_Price!BR75-1,"")</f>
        <v>7.1538068472152272E-3</v>
      </c>
      <c r="BM74">
        <f ca="1">IF(ISNUMBER(ETL_Price!BS74/ETL_Price!BS75-1),ETL_Price!BS74/ETL_Price!BS75-1,"")</f>
        <v>7.6588076287733564E-3</v>
      </c>
      <c r="BN74">
        <f ca="1">IF(ISNUMBER(ETL_Price!BT74/ETL_Price!BT75-1),ETL_Price!BT74/ETL_Price!BT75-1,"")</f>
        <v>-8.8947600176133568E-3</v>
      </c>
      <c r="BO74">
        <f ca="1">IF(ISNUMBER(ETL_Price!BU74/ETL_Price!BU75-1),ETL_Price!BU74/ETL_Price!BU75-1,"")</f>
        <v>-1.108232730559966E-2</v>
      </c>
      <c r="BP74">
        <f ca="1">IF(ISNUMBER(ETL_Price!BV74/ETL_Price!BV75-1),ETL_Price!BV74/ETL_Price!BV75-1,"")</f>
        <v>-1.6225860467837139E-2</v>
      </c>
      <c r="BQ74">
        <f ca="1">IF(ISNUMBER(ETL_Price!BW74/ETL_Price!BW75-1),ETL_Price!BW74/ETL_Price!BW75-1,"")</f>
        <v>-5.7239260107244672E-4</v>
      </c>
    </row>
    <row r="75" spans="1:69">
      <c r="A75" s="8">
        <f>MATCH($B75,ETL_Price!$B$5:$B$187,0)</f>
        <v>71</v>
      </c>
      <c r="B75" s="1">
        <f>IF(ISNUMBER(Equities!$C76),Equities!B76,"")</f>
        <v>43081</v>
      </c>
      <c r="C75" s="67">
        <f ca="1">IF(ISNUMBER(OFFSET(ETL_Price!$B$4,ETL_Rtn!$A75,ETL_Rtn!$C$1)/OFFSET(ETL_Price!$B$4,ETL_Rtn!$A76,ETL_Rtn!$C$1)-1),OFFSET(ETL_Price!$B$4,ETL_Rtn!$A75,ETL_Rtn!$C$1)/OFFSET(ETL_Price!$B$4,ETL_Rtn!$A76,ETL_Rtn!$C$1)-1,"")</f>
        <v>-1.9136737961798045E-2</v>
      </c>
      <c r="E75">
        <f ca="1">IF(ISNUMBER(ETL_Price!K75/ETL_Price!K76-1),ETL_Price!K75/ETL_Price!K76-1,"")</f>
        <v>1.5488780033008354E-3</v>
      </c>
      <c r="F75">
        <f ca="1">IF(ISNUMBER(ETL_Price!L75/ETL_Price!L76-1),ETL_Price!L75/ETL_Price!L76-1,"")</f>
        <v>5.0639130592566861E-3</v>
      </c>
      <c r="G75">
        <f ca="1">IF(ISNUMBER(ETL_Price!M75/ETL_Price!M76-1),ETL_Price!M75/ETL_Price!M76-1,"")</f>
        <v>1.3921558284858193E-2</v>
      </c>
      <c r="H75">
        <f ca="1">IF(ISNUMBER(ETL_Price!N75/ETL_Price!N76-1),ETL_Price!N75/ETL_Price!N76-1,"")</f>
        <v>-3.1632091227370429E-3</v>
      </c>
      <c r="I75">
        <f ca="1">IF(ISNUMBER(ETL_Price!O75/ETL_Price!O76-1),ETL_Price!O75/ETL_Price!O76-1,"")</f>
        <v>-5.9177726168113676E-3</v>
      </c>
      <c r="J75">
        <f ca="1">IF(ISNUMBER(ETL_Price!P75/ETL_Price!P76-1),ETL_Price!P75/ETL_Price!P76-1,"")</f>
        <v>-1.0414097039614822E-2</v>
      </c>
      <c r="K75">
        <f ca="1">IF(ISNUMBER(ETL_Price!Q75/ETL_Price!Q76-1),ETL_Price!Q75/ETL_Price!Q76-1,"")</f>
        <v>-4.6131570894170082E-4</v>
      </c>
      <c r="L75">
        <f ca="1">IF(ISNUMBER(ETL_Price!R75/ETL_Price!R76-1),ETL_Price!R75/ETL_Price!R76-1,"")</f>
        <v>-3.7958099156365499E-4</v>
      </c>
      <c r="M75">
        <f ca="1">IF(ISNUMBER(ETL_Price!S75/ETL_Price!S76-1),ETL_Price!S75/ETL_Price!S76-1,"")</f>
        <v>1.5266309708981129E-3</v>
      </c>
      <c r="N75">
        <f ca="1">IF(ISNUMBER(ETL_Price!T75/ETL_Price!T76-1),ETL_Price!T75/ETL_Price!T76-1,"")</f>
        <v>-7.0459096640207441E-4</v>
      </c>
      <c r="O75">
        <f ca="1">IF(ISNUMBER(ETL_Price!U75/ETL_Price!U76-1),ETL_Price!U75/ETL_Price!U76-1,"")</f>
        <v>4.6708964228692196E-4</v>
      </c>
      <c r="P75">
        <f ca="1">IF(ISNUMBER(ETL_Price!V75/ETL_Price!V76-1),ETL_Price!V75/ETL_Price!V76-1,"")</f>
        <v>-1.0596812478805839E-3</v>
      </c>
      <c r="Q75">
        <f ca="1">IF(ISNUMBER(ETL_Price!W75/ETL_Price!W76-1),ETL_Price!W75/ETL_Price!W76-1,"")</f>
        <v>-3.8996838197524752E-4</v>
      </c>
      <c r="R75">
        <f ca="1">IF(ISNUMBER(ETL_Price!X75/ETL_Price!X76-1),ETL_Price!X75/ETL_Price!X76-1,"")</f>
        <v>3.8360335888778518E-3</v>
      </c>
      <c r="S75">
        <f ca="1">IF(ISNUMBER(ETL_Price!Y75/ETL_Price!Y76-1),ETL_Price!Y75/ETL_Price!Y76-1,"")</f>
        <v>5.8051160069196861E-3</v>
      </c>
      <c r="T75">
        <f ca="1">IF(ISNUMBER(ETL_Price!Z75/ETL_Price!Z76-1),ETL_Price!Z75/ETL_Price!Z76-1,"")</f>
        <v>-2.5147629755569723E-3</v>
      </c>
      <c r="U75">
        <f ca="1">IF(ISNUMBER(ETL_Price!AA75/ETL_Price!AA76-1),ETL_Price!AA75/ETL_Price!AA76-1,"")</f>
        <v>8.8870080406262542E-3</v>
      </c>
      <c r="V75">
        <f ca="1">IF(ISNUMBER(ETL_Price!AB75/ETL_Price!AB76-1),ETL_Price!AB75/ETL_Price!AB76-1,"")</f>
        <v>-1.0411951109099093E-2</v>
      </c>
      <c r="W75">
        <f ca="1">IF(ISNUMBER(ETL_Price!AC75/ETL_Price!AC76-1),ETL_Price!AC75/ETL_Price!AC76-1,"")</f>
        <v>-2.7657506186137271E-3</v>
      </c>
      <c r="X75">
        <f ca="1">IF(ISNUMBER(ETL_Price!AD75/ETL_Price!AD76-1),ETL_Price!AD75/ETL_Price!AD76-1,"")</f>
        <v>-3.4654958947556436E-3</v>
      </c>
      <c r="Y75">
        <f ca="1">IF(ISNUMBER(ETL_Price!AE75/ETL_Price!AE76-1),ETL_Price!AE75/ETL_Price!AE76-1,"")</f>
        <v>-2.1235565016176627E-3</v>
      </c>
      <c r="Z75">
        <f ca="1">IF(ISNUMBER(ETL_Price!AF75/ETL_Price!AF76-1),ETL_Price!AF75/ETL_Price!AF76-1,"")</f>
        <v>-4.3582586553048142E-4</v>
      </c>
      <c r="AA75">
        <f ca="1">IF(ISNUMBER(ETL_Price!AG75/ETL_Price!AG76-1),ETL_Price!AG75/ETL_Price!AG76-1,"")</f>
        <v>-6.5083721332459543E-4</v>
      </c>
      <c r="AB75">
        <f ca="1">IF(ISNUMBER(ETL_Price!AH75/ETL_Price!AH76-1),ETL_Price!AH75/ETL_Price!AH76-1,"")</f>
        <v>-3.2544645021015395E-4</v>
      </c>
      <c r="AC75">
        <f ca="1">IF(ISNUMBER(ETL_Price!AI75/ETL_Price!AI76-1),ETL_Price!AI75/ETL_Price!AI76-1,"")</f>
        <v>1.1194325896894952E-3</v>
      </c>
      <c r="AD75">
        <f ca="1">IF(ISNUMBER(ETL_Price!AJ75/ETL_Price!AJ76-1),ETL_Price!AJ75/ETL_Price!AJ76-1,"")</f>
        <v>-6.8015082432804075E-4</v>
      </c>
      <c r="AE75">
        <f ca="1">IF(ISNUMBER(ETL_Price!AK75/ETL_Price!AK76-1),ETL_Price!AK75/ETL_Price!AK76-1,"")</f>
        <v>-5.6019458605949257E-4</v>
      </c>
      <c r="AF75">
        <f ca="1">IF(ISNUMBER(ETL_Price!AL75/ETL_Price!AL76-1),ETL_Price!AL75/ETL_Price!AL76-1,"")</f>
        <v>-6.1320540185338945E-4</v>
      </c>
      <c r="AG75">
        <f ca="1">IF(ISNUMBER(ETL_Price!AM75/ETL_Price!AM76-1),ETL_Price!AM75/ETL_Price!AM76-1,"")</f>
        <v>-3.7933026591829844E-4</v>
      </c>
      <c r="AH75">
        <f ca="1">IF(ISNUMBER(ETL_Price!AN75/ETL_Price!AN76-1),ETL_Price!AN75/ETL_Price!AN76-1,"")</f>
        <v>-4.6455203105388865E-4</v>
      </c>
      <c r="AI75">
        <f ca="1">IF(ISNUMBER(ETL_Price!AO75/ETL_Price!AO76-1),ETL_Price!AO75/ETL_Price!AO76-1,"")</f>
        <v>-6.6111799775692148E-4</v>
      </c>
      <c r="AJ75">
        <f ca="1">IF(ISNUMBER(ETL_Price!AP75/ETL_Price!AP76-1),ETL_Price!AP75/ETL_Price!AP76-1,"")</f>
        <v>-5.1549224855673703E-4</v>
      </c>
      <c r="AK75">
        <f ca="1">IF(ISNUMBER(ETL_Price!AQ75/ETL_Price!AQ76-1),ETL_Price!AQ75/ETL_Price!AQ76-1,"")</f>
        <v>-7.4029624597871102E-4</v>
      </c>
      <c r="AL75">
        <f ca="1">IF(ISNUMBER(ETL_Price!AR75/ETL_Price!AR76-1),ETL_Price!AR75/ETL_Price!AR76-1,"")</f>
        <v>-4.873582695981149E-4</v>
      </c>
      <c r="AM75">
        <f ca="1">IF(ISNUMBER(ETL_Price!AS75/ETL_Price!AS76-1),ETL_Price!AS75/ETL_Price!AS76-1,"")</f>
        <v>5.2331909905385388E-3</v>
      </c>
      <c r="AN75">
        <f ca="1">IF(ISNUMBER(ETL_Price!AT75/ETL_Price!AT76-1),ETL_Price!AT75/ETL_Price!AT76-1,"")</f>
        <v>7.1672354948805639E-2</v>
      </c>
      <c r="AO75">
        <f ca="1">IF(ISNUMBER(ETL_Price!AU75/ETL_Price!AU76-1),ETL_Price!AU75/ETL_Price!AU76-1,"")</f>
        <v>1.4976060572319483E-2</v>
      </c>
      <c r="AP75">
        <f ca="1">IF(ISNUMBER(ETL_Price!AV75/ETL_Price!AV76-1),ETL_Price!AV75/ETL_Price!AV76-1,"")</f>
        <v>1.2978106040622661E-2</v>
      </c>
      <c r="AQ75">
        <f ca="1">IF(ISNUMBER(ETL_Price!AW75/ETL_Price!AW76-1),ETL_Price!AW75/ETL_Price!AW76-1,"")</f>
        <v>1.984732824427482E-2</v>
      </c>
      <c r="AR75">
        <f ca="1">IF(ISNUMBER(ETL_Price!AX75/ETL_Price!AX76-1),ETL_Price!AX75/ETL_Price!AX76-1,"")</f>
        <v>8.4447572132302362E-3</v>
      </c>
      <c r="AS75">
        <f ca="1">IF(ISNUMBER(ETL_Price!AY75/ETL_Price!AY76-1),ETL_Price!AY75/ETL_Price!AY76-1,"")</f>
        <v>-6.1231397865062487E-3</v>
      </c>
      <c r="AT75">
        <f ca="1">IF(ISNUMBER(ETL_Price!AZ75/ETL_Price!AZ76-1),ETL_Price!AZ75/ETL_Price!AZ76-1,"")</f>
        <v>-0.5</v>
      </c>
      <c r="AU75">
        <f ca="1">IF(ISNUMBER(ETL_Price!BA75/ETL_Price!BA76-1),ETL_Price!BA75/ETL_Price!BA76-1,"")</f>
        <v>3.2824078467232898E-3</v>
      </c>
      <c r="AV75">
        <f ca="1">IF(ISNUMBER(ETL_Price!BB75/ETL_Price!BB76-1),ETL_Price!BB75/ETL_Price!BB76-1,"")</f>
        <v>-5.763768490169352E-3</v>
      </c>
      <c r="AW75">
        <f ca="1">IF(ISNUMBER(ETL_Price!BC75/ETL_Price!BC76-1),ETL_Price!BC75/ETL_Price!BC76-1,"")</f>
        <v>5.2325812741236266E-3</v>
      </c>
      <c r="AX75">
        <f ca="1">IF(ISNUMBER(ETL_Price!BD75/ETL_Price!BD76-1),ETL_Price!BD75/ETL_Price!BD76-1,"")</f>
        <v>1.2674473038085665E-3</v>
      </c>
      <c r="AY75">
        <f ca="1">IF(ISNUMBER(ETL_Price!BE75/ETL_Price!BE76-1),ETL_Price!BE75/ETL_Price!BE76-1,"")</f>
        <v>-1.7166994194846019E-3</v>
      </c>
      <c r="AZ75">
        <f ca="1">IF(ISNUMBER(ETL_Price!BF75/ETL_Price!BF76-1),ETL_Price!BF75/ETL_Price!BF76-1,"")</f>
        <v>-3.1123979810525615E-3</v>
      </c>
      <c r="BA75">
        <f ca="1">IF(ISNUMBER(ETL_Price!BG75/ETL_Price!BG76-1),ETL_Price!BG75/ETL_Price!BG76-1,"")</f>
        <v>-4.4862906307878703E-3</v>
      </c>
      <c r="BB75">
        <f ca="1">IF(ISNUMBER(ETL_Price!BH75/ETL_Price!BH76-1),ETL_Price!BH75/ETL_Price!BH76-1,"")</f>
        <v>-1.5966851029302065E-3</v>
      </c>
      <c r="BC75">
        <f ca="1">IF(ISNUMBER(ETL_Price!BI75/ETL_Price!BI76-1),ETL_Price!BI75/ETL_Price!BI76-1,"")</f>
        <v>6.2098501070663836E-2</v>
      </c>
      <c r="BD75">
        <f ca="1">IF(ISNUMBER(ETL_Price!BJ75/ETL_Price!BJ76-1),ETL_Price!BJ75/ETL_Price!BJ76-1,"")</f>
        <v>0.10254735467015008</v>
      </c>
      <c r="BE75">
        <f ca="1">IF(ISNUMBER(ETL_Price!BK75/ETL_Price!BK76-1),ETL_Price!BK75/ETL_Price!BK76-1,"")</f>
        <v>-2.4759284731774356E-2</v>
      </c>
      <c r="BF75">
        <f ca="1">IF(ISNUMBER(ETL_Price!BL75/ETL_Price!BL76-1),ETL_Price!BL75/ETL_Price!BL76-1,"")</f>
        <v>-3.545150501672234E-2</v>
      </c>
      <c r="BG75">
        <f ca="1">IF(ISNUMBER(ETL_Price!BM75/ETL_Price!BM76-1),ETL_Price!BM75/ETL_Price!BM76-1,"")</f>
        <v>-4.181072605933922E-3</v>
      </c>
      <c r="BH75">
        <f ca="1">IF(ISNUMBER(ETL_Price!BN75/ETL_Price!BN76-1),ETL_Price!BN75/ETL_Price!BN76-1,"")</f>
        <v>-7.3262406829329718E-3</v>
      </c>
      <c r="BI75">
        <f ca="1">IF(ISNUMBER(ETL_Price!BO75/ETL_Price!BO76-1),ETL_Price!BO75/ETL_Price!BO76-1,"")</f>
        <v>-1.4657699603379926E-2</v>
      </c>
      <c r="BJ75">
        <f ca="1">IF(ISNUMBER(ETL_Price!BP75/ETL_Price!BP76-1),ETL_Price!BP75/ETL_Price!BP76-1,"")</f>
        <v>9.2119967380477341E-4</v>
      </c>
      <c r="BK75">
        <f ca="1">IF(ISNUMBER(ETL_Price!BQ75/ETL_Price!BQ76-1),ETL_Price!BQ75/ETL_Price!BQ76-1,"")</f>
        <v>-1.8421295017038153E-3</v>
      </c>
      <c r="BL75">
        <f ca="1">IF(ISNUMBER(ETL_Price!BR75/ETL_Price!BR76-1),ETL_Price!BR75/ETL_Price!BR76-1,"")</f>
        <v>-2.2941626306399732E-3</v>
      </c>
      <c r="BM75">
        <f ca="1">IF(ISNUMBER(ETL_Price!BS75/ETL_Price!BS76-1),ETL_Price!BS75/ETL_Price!BS76-1,"")</f>
        <v>-1.7240086950005562E-3</v>
      </c>
      <c r="BN75">
        <f ca="1">IF(ISNUMBER(ETL_Price!BT75/ETL_Price!BT76-1),ETL_Price!BT75/ETL_Price!BT76-1,"")</f>
        <v>-8.8059175766153075E-5</v>
      </c>
      <c r="BO75">
        <f ca="1">IF(ISNUMBER(ETL_Price!BU75/ETL_Price!BU76-1),ETL_Price!BU75/ETL_Price!BU76-1,"")</f>
        <v>4.8452124928186624E-3</v>
      </c>
      <c r="BP75">
        <f ca="1">IF(ISNUMBER(ETL_Price!BV75/ETL_Price!BV76-1),ETL_Price!BV75/ETL_Price!BV76-1,"")</f>
        <v>5.3517999838268437E-3</v>
      </c>
      <c r="BQ75">
        <f ca="1">IF(ISNUMBER(ETL_Price!BW75/ETL_Price!BW76-1),ETL_Price!BW75/ETL_Price!BW76-1,"")</f>
        <v>4.7826613391452888E-3</v>
      </c>
    </row>
    <row r="76" spans="1:69">
      <c r="A76" s="8">
        <f>MATCH($B76,ETL_Price!$B$5:$B$187,0)</f>
        <v>72</v>
      </c>
      <c r="B76" s="1">
        <f>IF(ISNUMBER(Equities!$C77),Equities!B77,"")</f>
        <v>43080</v>
      </c>
      <c r="C76" s="67">
        <f ca="1">IF(ISNUMBER(OFFSET(ETL_Price!$B$4,ETL_Rtn!$A76,ETL_Rtn!$C$1)/OFFSET(ETL_Price!$B$4,ETL_Rtn!$A77,ETL_Rtn!$C$1)-1),OFFSET(ETL_Price!$B$4,ETL_Rtn!$A76,ETL_Rtn!$C$1)/OFFSET(ETL_Price!$B$4,ETL_Rtn!$A77,ETL_Rtn!$C$1)-1,"")</f>
        <v>1.5609345278717601E-2</v>
      </c>
      <c r="E76">
        <f ca="1">IF(ISNUMBER(ETL_Price!K76/ETL_Price!K77-1),ETL_Price!K76/ETL_Price!K77-1,"")</f>
        <v>3.2019611540636816E-3</v>
      </c>
      <c r="F76">
        <f ca="1">IF(ISNUMBER(ETL_Price!L76/ETL_Price!L77-1),ETL_Price!L76/ETL_Price!L77-1,"")</f>
        <v>-2.5727770120702598E-3</v>
      </c>
      <c r="G76">
        <f ca="1">IF(ISNUMBER(ETL_Price!M76/ETL_Price!M77-1),ETL_Price!M76/ETL_Price!M77-1,"")</f>
        <v>9.3769111299812913E-4</v>
      </c>
      <c r="H76">
        <f ca="1">IF(ISNUMBER(ETL_Price!N76/ETL_Price!N77-1),ETL_Price!N76/ETL_Price!N77-1,"")</f>
        <v>5.595964767998618E-3</v>
      </c>
      <c r="I76">
        <f ca="1">IF(ISNUMBER(ETL_Price!O76/ETL_Price!O77-1),ETL_Price!O76/ETL_Price!O77-1,"")</f>
        <v>1.1363188005523828E-2</v>
      </c>
      <c r="J76">
        <f ca="1">IF(ISNUMBER(ETL_Price!P76/ETL_Price!P77-1),ETL_Price!P76/ETL_Price!P77-1,"")</f>
        <v>1.2582410136081412E-2</v>
      </c>
      <c r="K76">
        <f ca="1">IF(ISNUMBER(ETL_Price!Q76/ETL_Price!Q77-1),ETL_Price!Q76/ETL_Price!Q77-1,"")</f>
        <v>1.9862245715198679E-3</v>
      </c>
      <c r="L76">
        <f ca="1">IF(ISNUMBER(ETL_Price!R76/ETL_Price!R77-1),ETL_Price!R76/ETL_Price!R77-1,"")</f>
        <v>3.5183577174502378E-3</v>
      </c>
      <c r="M76">
        <f ca="1">IF(ISNUMBER(ETL_Price!S76/ETL_Price!S77-1),ETL_Price!S76/ETL_Price!S77-1,"")</f>
        <v>7.7173593270709606E-3</v>
      </c>
      <c r="N76">
        <f ca="1">IF(ISNUMBER(ETL_Price!T76/ETL_Price!T77-1),ETL_Price!T76/ETL_Price!T77-1,"")</f>
        <v>5.2937667760215579E-3</v>
      </c>
      <c r="O76">
        <f ca="1">IF(ISNUMBER(ETL_Price!U76/ETL_Price!U77-1),ETL_Price!U76/ETL_Price!U77-1,"")</f>
        <v>-1.556723097877466E-4</v>
      </c>
      <c r="P76">
        <f ca="1">IF(ISNUMBER(ETL_Price!V76/ETL_Price!V77-1),ETL_Price!V76/ETL_Price!V77-1,"")</f>
        <v>3.7440435670523797E-3</v>
      </c>
      <c r="Q76">
        <f ca="1">IF(ISNUMBER(ETL_Price!W76/ETL_Price!W77-1),ETL_Price!W76/ETL_Price!W77-1,"")</f>
        <v>1.3893314150974501E-3</v>
      </c>
      <c r="R76">
        <f ca="1">IF(ISNUMBER(ETL_Price!X76/ETL_Price!X77-1),ETL_Price!X76/ETL_Price!X77-1,"")</f>
        <v>4.9839649235194905E-3</v>
      </c>
      <c r="S76">
        <f ca="1">IF(ISNUMBER(ETL_Price!Y76/ETL_Price!Y77-1),ETL_Price!Y76/ETL_Price!Y77-1,"")</f>
        <v>1.803931375742529E-3</v>
      </c>
      <c r="T76">
        <f ca="1">IF(ISNUMBER(ETL_Price!Z76/ETL_Price!Z77-1),ETL_Price!Z76/ETL_Price!Z77-1,"")</f>
        <v>7.2613034518311803E-3</v>
      </c>
      <c r="U76">
        <f ca="1">IF(ISNUMBER(ETL_Price!AA76/ETL_Price!AA77-1),ETL_Price!AA76/ETL_Price!AA77-1,"")</f>
        <v>6.2455642299503733E-3</v>
      </c>
      <c r="V76">
        <f ca="1">IF(ISNUMBER(ETL_Price!AB76/ETL_Price!AB77-1),ETL_Price!AB76/ETL_Price!AB77-1,"")</f>
        <v>2.1170421896266056E-3</v>
      </c>
      <c r="W76">
        <f ca="1">IF(ISNUMBER(ETL_Price!AC76/ETL_Price!AC77-1),ETL_Price!AC76/ETL_Price!AC77-1,"")</f>
        <v>1.6414610646391381E-3</v>
      </c>
      <c r="X76">
        <f ca="1">IF(ISNUMBER(ETL_Price!AD76/ETL_Price!AD77-1),ETL_Price!AD76/ETL_Price!AD77-1,"")</f>
        <v>2.0656186486374128E-3</v>
      </c>
      <c r="Y76">
        <f ca="1">IF(ISNUMBER(ETL_Price!AE76/ETL_Price!AE77-1),ETL_Price!AE76/ETL_Price!AE77-1,"")</f>
        <v>1.5119588070524603E-3</v>
      </c>
      <c r="Z76">
        <f ca="1">IF(ISNUMBER(ETL_Price!AF76/ETL_Price!AF77-1),ETL_Price!AF76/ETL_Price!AF77-1,"")</f>
        <v>-1.6157224482604704E-4</v>
      </c>
      <c r="AA76">
        <f ca="1">IF(ISNUMBER(ETL_Price!AG76/ETL_Price!AG77-1),ETL_Price!AG76/ETL_Price!AG77-1,"")</f>
        <v>-4.0960104857989954E-5</v>
      </c>
      <c r="AB76">
        <f ca="1">IF(ISNUMBER(ETL_Price!AH76/ETL_Price!AH77-1),ETL_Price!AH76/ETL_Price!AH77-1,"")</f>
        <v>3.6366281184085913E-4</v>
      </c>
      <c r="AC76">
        <f ca="1">IF(ISNUMBER(ETL_Price!AI76/ETL_Price!AI77-1),ETL_Price!AI76/ETL_Price!AI77-1,"")</f>
        <v>2.3207441853023703E-4</v>
      </c>
      <c r="AD76">
        <f ca="1">IF(ISNUMBER(ETL_Price!AJ76/ETL_Price!AJ77-1),ETL_Price!AJ76/ETL_Price!AJ77-1,"")</f>
        <v>1.2098002116074369E-3</v>
      </c>
      <c r="AE76">
        <f ca="1">IF(ISNUMBER(ETL_Price!AK76/ETL_Price!AK77-1),ETL_Price!AK76/ETL_Price!AK77-1,"")</f>
        <v>4.7466620661040793E-4</v>
      </c>
      <c r="AF76">
        <f ca="1">IF(ISNUMBER(ETL_Price!AL76/ETL_Price!AL77-1),ETL_Price!AL76/ETL_Price!AL77-1,"")</f>
        <v>7.1722726530798475E-4</v>
      </c>
      <c r="AG76">
        <f ca="1">IF(ISNUMBER(ETL_Price!AM76/ETL_Price!AM77-1),ETL_Price!AM76/ETL_Price!AM77-1,"")</f>
        <v>-3.5026965535556176E-4</v>
      </c>
      <c r="AH76">
        <f ca="1">IF(ISNUMBER(ETL_Price!AN76/ETL_Price!AN77-1),ETL_Price!AN76/ETL_Price!AN77-1,"")</f>
        <v>5.6690789292868082E-4</v>
      </c>
      <c r="AI76">
        <f ca="1">IF(ISNUMBER(ETL_Price!AO76/ETL_Price!AO77-1),ETL_Price!AO76/ETL_Price!AO77-1,"")</f>
        <v>4.8131295086184522E-4</v>
      </c>
      <c r="AJ76">
        <f ca="1">IF(ISNUMBER(ETL_Price!AP76/ETL_Price!AP77-1),ETL_Price!AP76/ETL_Price!AP77-1,"")</f>
        <v>5.5746773938181171E-4</v>
      </c>
      <c r="AK76">
        <f ca="1">IF(ISNUMBER(ETL_Price!AQ76/ETL_Price!AQ77-1),ETL_Price!AQ76/ETL_Price!AQ77-1,"")</f>
        <v>8.648816142025062E-4</v>
      </c>
      <c r="AL76">
        <f ca="1">IF(ISNUMBER(ETL_Price!AR76/ETL_Price!AR77-1),ETL_Price!AR76/ETL_Price!AR77-1,"")</f>
        <v>4.7287700118947562E-4</v>
      </c>
      <c r="AM76">
        <f ca="1">IF(ISNUMBER(ETL_Price!AS76/ETL_Price!AS77-1),ETL_Price!AS76/ETL_Price!AS77-1,"")</f>
        <v>5.3030303030303649E-3</v>
      </c>
      <c r="AN76">
        <f ca="1">IF(ISNUMBER(ETL_Price!AT76/ETL_Price!AT77-1),ETL_Price!AT76/ETL_Price!AT77-1,"")</f>
        <v>-4.5602605863192203E-2</v>
      </c>
      <c r="AO76">
        <f ca="1">IF(ISNUMBER(ETL_Price!AU76/ETL_Price!AU77-1),ETL_Price!AU76/ETL_Price!AU77-1,"")</f>
        <v>1.8964747880410027E-3</v>
      </c>
      <c r="AP76">
        <f ca="1">IF(ISNUMBER(ETL_Price!AV76/ETL_Price!AV77-1),ETL_Price!AV76/ETL_Price!AV77-1,"")</f>
        <v>-7.3804628604567935E-4</v>
      </c>
      <c r="AQ76">
        <f ca="1">IF(ISNUMBER(ETL_Price!AW76/ETL_Price!AW77-1),ETL_Price!AW76/ETL_Price!AW77-1,"")</f>
        <v>-1.0893246187363426E-3</v>
      </c>
      <c r="AR76">
        <f ca="1">IF(ISNUMBER(ETL_Price!AX76/ETL_Price!AX77-1),ETL_Price!AX76/ETL_Price!AX77-1,"")</f>
        <v>4.2402826855123532E-3</v>
      </c>
      <c r="AS76">
        <f ca="1">IF(ISNUMBER(ETL_Price!AY76/ETL_Price!AY77-1),ETL_Price!AY76/ETL_Price!AY77-1,"")</f>
        <v>1.4487154722812479E-2</v>
      </c>
      <c r="AT76">
        <f ca="1">IF(ISNUMBER(ETL_Price!AZ76/ETL_Price!AZ77-1),ETL_Price!AZ76/ETL_Price!AZ77-1,"")</f>
        <v>-4.4247787610619316E-2</v>
      </c>
      <c r="AU76">
        <f ca="1">IF(ISNUMBER(ETL_Price!BA76/ETL_Price!BA77-1),ETL_Price!BA76/ETL_Price!BA77-1,"")</f>
        <v>3.0202095162490394E-4</v>
      </c>
      <c r="AV76">
        <f ca="1">IF(ISNUMBER(ETL_Price!BB76/ETL_Price!BB77-1),ETL_Price!BB76/ETL_Price!BB77-1,"")</f>
        <v>-5.622275270282806E-4</v>
      </c>
      <c r="AW76">
        <f ca="1">IF(ISNUMBER(ETL_Price!BC76/ETL_Price!BC77-1),ETL_Price!BC76/ETL_Price!BC77-1,"")</f>
        <v>-1.2805908001728428E-2</v>
      </c>
      <c r="AX76">
        <f ca="1">IF(ISNUMBER(ETL_Price!BD76/ETL_Price!BD77-1),ETL_Price!BD76/ETL_Price!BD77-1,"")</f>
        <v>-6.6745327036286106E-3</v>
      </c>
      <c r="AY76">
        <f ca="1">IF(ISNUMBER(ETL_Price!BE76/ETL_Price!BE77-1),ETL_Price!BE76/ETL_Price!BE77-1,"")</f>
        <v>-1.2633383716470492E-3</v>
      </c>
      <c r="AZ76">
        <f ca="1">IF(ISNUMBER(ETL_Price!BF76/ETL_Price!BF77-1),ETL_Price!BF76/ETL_Price!BF77-1,"")</f>
        <v>7.1308000521550508E-3</v>
      </c>
      <c r="BA76">
        <f ca="1">IF(ISNUMBER(ETL_Price!BG76/ETL_Price!BG77-1),ETL_Price!BG76/ETL_Price!BG77-1,"")</f>
        <v>8.0651285524568905E-3</v>
      </c>
      <c r="BB76">
        <f ca="1">IF(ISNUMBER(ETL_Price!BH76/ETL_Price!BH77-1),ETL_Price!BH76/ETL_Price!BH77-1,"")</f>
        <v>6.7556300343423192E-3</v>
      </c>
      <c r="BC76">
        <f ca="1">IF(ISNUMBER(ETL_Price!BI76/ETL_Price!BI77-1),ETL_Price!BI76/ETL_Price!BI77-1,"")</f>
        <v>-2.5052192066805867E-2</v>
      </c>
      <c r="BD76">
        <f ca="1">IF(ISNUMBER(ETL_Price!BJ76/ETL_Price!BJ77-1),ETL_Price!BJ76/ETL_Price!BJ77-1,"")</f>
        <v>-0.10676779463243879</v>
      </c>
      <c r="BE76">
        <f ca="1">IF(ISNUMBER(ETL_Price!BK76/ETL_Price!BK77-1),ETL_Price!BK76/ETL_Price!BK77-1,"")</f>
        <v>-2.4161073825503476E-2</v>
      </c>
      <c r="BF76">
        <f ca="1">IF(ISNUMBER(ETL_Price!BL76/ETL_Price!BL77-1),ETL_Price!BL76/ETL_Price!BL77-1,"")</f>
        <v>-3.7966537966537928E-2</v>
      </c>
      <c r="BG76">
        <f ca="1">IF(ISNUMBER(ETL_Price!BM76/ETL_Price!BM77-1),ETL_Price!BM76/ETL_Price!BM77-1,"")</f>
        <v>-1.2046257629296786E-3</v>
      </c>
      <c r="BH76">
        <f ca="1">IF(ISNUMBER(ETL_Price!BN76/ETL_Price!BN77-1),ETL_Price!BN76/ETL_Price!BN77-1,"")</f>
        <v>-2.4783934926284612E-3</v>
      </c>
      <c r="BI76">
        <f ca="1">IF(ISNUMBER(ETL_Price!BO76/ETL_Price!BO77-1),ETL_Price!BO76/ETL_Price!BO77-1,"")</f>
        <v>1.0983263598326465E-2</v>
      </c>
      <c r="BJ76">
        <f ca="1">IF(ISNUMBER(ETL_Price!BP76/ETL_Price!BP77-1),ETL_Price!BP76/ETL_Price!BP77-1,"")</f>
        <v>-3.0194148374040886E-4</v>
      </c>
      <c r="BK76">
        <f ca="1">IF(ISNUMBER(ETL_Price!BQ76/ETL_Price!BQ77-1),ETL_Price!BQ76/ETL_Price!BQ77-1,"")</f>
        <v>9.2191389324236539E-4</v>
      </c>
      <c r="BL76">
        <f ca="1">IF(ISNUMBER(ETL_Price!BR76/ETL_Price!BR77-1),ETL_Price!BR76/ETL_Price!BR77-1,"")</f>
        <v>-3.3976046886941003E-4</v>
      </c>
      <c r="BM76">
        <f ca="1">IF(ISNUMBER(ETL_Price!BS76/ETL_Price!BS77-1),ETL_Price!BS76/ETL_Price!BS77-1,"")</f>
        <v>-3.6594473487676638E-3</v>
      </c>
      <c r="BN76">
        <f ca="1">IF(ISNUMBER(ETL_Price!BT76/ETL_Price!BT77-1),ETL_Price!BT76/ETL_Price!BT77-1,"")</f>
        <v>7.0497003877334485E-4</v>
      </c>
      <c r="BO76">
        <f ca="1">IF(ISNUMBER(ETL_Price!BU76/ETL_Price!BU77-1),ETL_Price!BU76/ETL_Price!BU77-1,"")</f>
        <v>-2.4159081380092928E-3</v>
      </c>
      <c r="BP76">
        <f ca="1">IF(ISNUMBER(ETL_Price!BV76/ETL_Price!BV77-1),ETL_Price!BV76/ETL_Price!BV77-1,"")</f>
        <v>-4.7046944509482325E-3</v>
      </c>
      <c r="BQ76">
        <f ca="1">IF(ISNUMBER(ETL_Price!BW76/ETL_Price!BW77-1),ETL_Price!BW76/ETL_Price!BW77-1,"")</f>
        <v>2.9752869026655748E-3</v>
      </c>
    </row>
    <row r="77" spans="1:69">
      <c r="A77" s="8">
        <f>MATCH($B77,ETL_Price!$B$5:$B$187,0)</f>
        <v>73</v>
      </c>
      <c r="B77" s="1">
        <f>IF(ISNUMBER(Equities!$C78),Equities!B78,"")</f>
        <v>43077</v>
      </c>
      <c r="C77" s="67">
        <f ca="1">IF(ISNUMBER(OFFSET(ETL_Price!$B$4,ETL_Rtn!$A77,ETL_Rtn!$C$1)/OFFSET(ETL_Price!$B$4,ETL_Rtn!$A78,ETL_Rtn!$C$1)-1),OFFSET(ETL_Price!$B$4,ETL_Rtn!$A77,ETL_Rtn!$C$1)/OFFSET(ETL_Price!$B$4,ETL_Rtn!$A78,ETL_Rtn!$C$1)-1,"")</f>
        <v>2.0382259976293726E-2</v>
      </c>
      <c r="E77">
        <f ca="1">IF(ISNUMBER(ETL_Price!K77/ETL_Price!K78-1),ETL_Price!K77/ETL_Price!K78-1,"")</f>
        <v>5.5062988721947814E-3</v>
      </c>
      <c r="F77">
        <f ca="1">IF(ISNUMBER(ETL_Price!L77/ETL_Price!L78-1),ETL_Price!L77/ETL_Price!L78-1,"")</f>
        <v>5.1271574222040428E-3</v>
      </c>
      <c r="G77">
        <f ca="1">IF(ISNUMBER(ETL_Price!M77/ETL_Price!M78-1),ETL_Price!M77/ETL_Price!M78-1,"")</f>
        <v>3.3714801665667427E-3</v>
      </c>
      <c r="H77">
        <f ca="1">IF(ISNUMBER(ETL_Price!N77/ETL_Price!N78-1),ETL_Price!N77/ETL_Price!N78-1,"")</f>
        <v>1.3914551629631733E-2</v>
      </c>
      <c r="I77">
        <f ca="1">IF(ISNUMBER(ETL_Price!O77/ETL_Price!O78-1),ETL_Price!O77/ETL_Price!O78-1,"")</f>
        <v>1.1894772285385491E-2</v>
      </c>
      <c r="J77">
        <f ca="1">IF(ISNUMBER(ETL_Price!P77/ETL_Price!P78-1),ETL_Price!P77/ETL_Price!P78-1,"")</f>
        <v>1.245120274636724E-2</v>
      </c>
      <c r="K77">
        <f ca="1">IF(ISNUMBER(ETL_Price!Q77/ETL_Price!Q78-1),ETL_Price!Q77/ETL_Price!Q78-1,"")</f>
        <v>5.4296560450939335E-3</v>
      </c>
      <c r="L77">
        <f ca="1">IF(ISNUMBER(ETL_Price!R77/ETL_Price!R78-1),ETL_Price!R77/ETL_Price!R78-1,"")</f>
        <v>4.2324951978249814E-3</v>
      </c>
      <c r="M77">
        <f ca="1">IF(ISNUMBER(ETL_Price!S77/ETL_Price!S78-1),ETL_Price!S77/ETL_Price!S78-1,"")</f>
        <v>5.1243416824207078E-3</v>
      </c>
      <c r="N77">
        <f ca="1">IF(ISNUMBER(ETL_Price!T77/ETL_Price!T78-1),ETL_Price!T77/ETL_Price!T78-1,"")</f>
        <v>3.6668412781561965E-3</v>
      </c>
      <c r="O77">
        <f ca="1">IF(ISNUMBER(ETL_Price!U77/ETL_Price!U78-1),ETL_Price!U77/ETL_Price!U78-1,"")</f>
        <v>2.9274004683841337E-3</v>
      </c>
      <c r="P77">
        <f ca="1">IF(ISNUMBER(ETL_Price!V77/ETL_Price!V78-1),ETL_Price!V77/ETL_Price!V78-1,"")</f>
        <v>4.7450091907834668E-3</v>
      </c>
      <c r="Q77">
        <f ca="1">IF(ISNUMBER(ETL_Price!W77/ETL_Price!W78-1),ETL_Price!W77/ETL_Price!W78-1,"")</f>
        <v>-2.8493166530652037E-4</v>
      </c>
      <c r="R77">
        <f ca="1">IF(ISNUMBER(ETL_Price!X77/ETL_Price!X78-1),ETL_Price!X77/ETL_Price!X78-1,"")</f>
        <v>9.4959494741964079E-3</v>
      </c>
      <c r="S77">
        <f ca="1">IF(ISNUMBER(ETL_Price!Y77/ETL_Price!Y78-1),ETL_Price!Y77/ETL_Price!Y78-1,"")</f>
        <v>7.371612552280471E-3</v>
      </c>
      <c r="T77">
        <f ca="1">IF(ISNUMBER(ETL_Price!Z77/ETL_Price!Z78-1),ETL_Price!Z77/ETL_Price!Z78-1,"")</f>
        <v>4.2278052810946765E-3</v>
      </c>
      <c r="U77">
        <f ca="1">IF(ISNUMBER(ETL_Price!AA77/ETL_Price!AA78-1),ETL_Price!AA77/ETL_Price!AA78-1,"")</f>
        <v>4.2765502494654939E-3</v>
      </c>
      <c r="V77">
        <f ca="1">IF(ISNUMBER(ETL_Price!AB77/ETL_Price!AB78-1),ETL_Price!AB77/ETL_Price!AB78-1,"")</f>
        <v>8.3238743851676844E-4</v>
      </c>
      <c r="W77">
        <f ca="1">IF(ISNUMBER(ETL_Price!AC77/ETL_Price!AC78-1),ETL_Price!AC77/ETL_Price!AC78-1,"")</f>
        <v>-2.3637351205850754E-3</v>
      </c>
      <c r="X77">
        <f ca="1">IF(ISNUMBER(ETL_Price!AD77/ETL_Price!AD78-1),ETL_Price!AD77/ETL_Price!AD78-1,"")</f>
        <v>-3.2175463774121171E-3</v>
      </c>
      <c r="Y77">
        <f ca="1">IF(ISNUMBER(ETL_Price!AE77/ETL_Price!AE78-1),ETL_Price!AE77/ETL_Price!AE78-1,"")</f>
        <v>-1.3085713771716634E-3</v>
      </c>
      <c r="Z77">
        <f ca="1">IF(ISNUMBER(ETL_Price!AF77/ETL_Price!AF78-1),ETL_Price!AF77/ETL_Price!AF78-1,"")</f>
        <v>-4.8958889220629409E-5</v>
      </c>
      <c r="AA77">
        <f ca="1">IF(ISNUMBER(ETL_Price!AG77/ETL_Price!AG78-1),ETL_Price!AG77/ETL_Price!AG78-1,"")</f>
        <v>5.461645593829445E-5</v>
      </c>
      <c r="AB77">
        <f ca="1">IF(ISNUMBER(ETL_Price!AH77/ETL_Price!AH78-1),ETL_Price!AH77/ETL_Price!AH78-1,"")</f>
        <v>1.3855740953072626E-4</v>
      </c>
      <c r="AC77">
        <f ca="1">IF(ISNUMBER(ETL_Price!AI77/ETL_Price!AI78-1),ETL_Price!AI77/ETL_Price!AI78-1,"")</f>
        <v>1.518789510066787E-3</v>
      </c>
      <c r="AD77">
        <f ca="1">IF(ISNUMBER(ETL_Price!AJ77/ETL_Price!AJ78-1),ETL_Price!AJ77/ETL_Price!AJ78-1,"")</f>
        <v>-3.0804144102236641E-4</v>
      </c>
      <c r="AE77">
        <f ca="1">IF(ISNUMBER(ETL_Price!AK77/ETL_Price!AK78-1),ETL_Price!AK77/ETL_Price!AK78-1,"")</f>
        <v>-9.5075897677654453E-4</v>
      </c>
      <c r="AF77">
        <f ca="1">IF(ISNUMBER(ETL_Price!AL77/ETL_Price!AL78-1),ETL_Price!AL77/ETL_Price!AL78-1,"")</f>
        <v>-1.1751630414619241E-3</v>
      </c>
      <c r="AG77">
        <f ca="1">IF(ISNUMBER(ETL_Price!AM77/ETL_Price!AM78-1),ETL_Price!AM77/ETL_Price!AM78-1,"")</f>
        <v>-1.8712398793618856E-4</v>
      </c>
      <c r="AH77">
        <f ca="1">IF(ISNUMBER(ETL_Price!AN77/ETL_Price!AN78-1),ETL_Price!AN77/ETL_Price!AN78-1,"")</f>
        <v>-9.0574068943205521E-4</v>
      </c>
      <c r="AI77">
        <f ca="1">IF(ISNUMBER(ETL_Price!AO77/ETL_Price!AO78-1),ETL_Price!AO77/ETL_Price!AO78-1,"")</f>
        <v>-5.5089318476264637E-4</v>
      </c>
      <c r="AJ77">
        <f ca="1">IF(ISNUMBER(ETL_Price!AP77/ETL_Price!AP78-1),ETL_Price!AP77/ETL_Price!AP78-1,"")</f>
        <v>-8.959346632335663E-4</v>
      </c>
      <c r="AK77">
        <f ca="1">IF(ISNUMBER(ETL_Price!AQ77/ETL_Price!AQ78-1),ETL_Price!AQ77/ETL_Price!AQ78-1,"")</f>
        <v>-2.3394460795411742E-3</v>
      </c>
      <c r="AL77">
        <f ca="1">IF(ISNUMBER(ETL_Price!AR77/ETL_Price!AR78-1),ETL_Price!AR77/ETL_Price!AR78-1,"")</f>
        <v>-1.9224825931246636E-3</v>
      </c>
      <c r="AM77">
        <f ca="1">IF(ISNUMBER(ETL_Price!AS77/ETL_Price!AS78-1),ETL_Price!AS77/ETL_Price!AS78-1,"")</f>
        <v>5.331302361005319E-3</v>
      </c>
      <c r="AN77">
        <f ca="1">IF(ISNUMBER(ETL_Price!AT77/ETL_Price!AT78-1),ETL_Price!AT77/ETL_Price!AT78-1,"")</f>
        <v>4.7781569965870352E-2</v>
      </c>
      <c r="AO77">
        <f ca="1">IF(ISNUMBER(ETL_Price!AU77/ETL_Price!AU78-1),ETL_Price!AU77/ETL_Price!AU78-1,"")</f>
        <v>3.0211480362538623E-3</v>
      </c>
      <c r="AP77">
        <f ca="1">IF(ISNUMBER(ETL_Price!AV77/ETL_Price!AV78-1),ETL_Price!AV77/ETL_Price!AV78-1,"")</f>
        <v>4.1821069348861872E-3</v>
      </c>
      <c r="AQ77">
        <f ca="1">IF(ISNUMBER(ETL_Price!AW77/ETL_Price!AW78-1),ETL_Price!AW77/ETL_Price!AW78-1,"")</f>
        <v>-5.2260256075253864E-4</v>
      </c>
      <c r="AR77">
        <f ca="1">IF(ISNUMBER(ETL_Price!AX77/ETL_Price!AX78-1),ETL_Price!AX77/ETL_Price!AX78-1,"")</f>
        <v>5.6858564321251581E-3</v>
      </c>
      <c r="AS77">
        <f ca="1">IF(ISNUMBER(ETL_Price!AY77/ETL_Price!AY78-1),ETL_Price!AY77/ETL_Price!AY78-1,"")</f>
        <v>3.0890264177660942E-2</v>
      </c>
      <c r="AT77">
        <f ca="1">IF(ISNUMBER(ETL_Price!AZ77/ETL_Price!AZ78-1),ETL_Price!AZ77/ETL_Price!AZ78-1,"")</f>
        <v>-0.1811594202898551</v>
      </c>
      <c r="AU77">
        <f ca="1">IF(ISNUMBER(ETL_Price!BA77/ETL_Price!BA78-1),ETL_Price!BA77/ETL_Price!BA78-1,"")</f>
        <v>-1.0971097920569384E-2</v>
      </c>
      <c r="AV77">
        <f ca="1">IF(ISNUMBER(ETL_Price!BB77/ETL_Price!BB78-1),ETL_Price!BB77/ETL_Price!BB78-1,"")</f>
        <v>-1.0668660581578782E-2</v>
      </c>
      <c r="AW77">
        <f ca="1">IF(ISNUMBER(ETL_Price!BC77/ETL_Price!BC78-1),ETL_Price!BC77/ETL_Price!BC78-1,"")</f>
        <v>-1.3428410874493757E-2</v>
      </c>
      <c r="AX77">
        <f ca="1">IF(ISNUMBER(ETL_Price!BD77/ETL_Price!BD78-1),ETL_Price!BD77/ETL_Price!BD78-1,"")</f>
        <v>-1.4735628243287446E-2</v>
      </c>
      <c r="AY77">
        <f ca="1">IF(ISNUMBER(ETL_Price!BE77/ETL_Price!BE78-1),ETL_Price!BE77/ETL_Price!BE78-1,"")</f>
        <v>-7.9394831223038587E-3</v>
      </c>
      <c r="AZ77">
        <f ca="1">IF(ISNUMBER(ETL_Price!BF77/ETL_Price!BF78-1),ETL_Price!BF77/ETL_Price!BF78-1,"")</f>
        <v>-5.5423067420592442E-3</v>
      </c>
      <c r="BA77">
        <f ca="1">IF(ISNUMBER(ETL_Price!BG77/ETL_Price!BG78-1),ETL_Price!BG77/ETL_Price!BG78-1,"")</f>
        <v>-7.2338738001007652E-3</v>
      </c>
      <c r="BB77">
        <f ca="1">IF(ISNUMBER(ETL_Price!BH77/ETL_Price!BH78-1),ETL_Price!BH77/ETL_Price!BH78-1,"")</f>
        <v>-4.2088765600173383E-3</v>
      </c>
      <c r="BC77">
        <f ca="1">IF(ISNUMBER(ETL_Price!BI77/ETL_Price!BI78-1),ETL_Price!BI77/ETL_Price!BI78-1,"")</f>
        <v>-5.7086614173228356E-2</v>
      </c>
      <c r="BD77">
        <f ca="1">IF(ISNUMBER(ETL_Price!BJ77/ETL_Price!BJ78-1),ETL_Price!BJ77/ETL_Price!BJ78-1,"")</f>
        <v>-5.5126791620727644E-2</v>
      </c>
      <c r="BE77">
        <f ca="1">IF(ISNUMBER(ETL_Price!BK77/ETL_Price!BK78-1),ETL_Price!BK77/ETL_Price!BK78-1,"")</f>
        <v>-1.5852047556142668E-2</v>
      </c>
      <c r="BF77">
        <f ca="1">IF(ISNUMBER(ETL_Price!BL77/ETL_Price!BL78-1),ETL_Price!BL77/ETL_Price!BL78-1,"")</f>
        <v>-5.7610673135233492E-2</v>
      </c>
      <c r="BG77">
        <f ca="1">IF(ISNUMBER(ETL_Price!BM77/ETL_Price!BM78-1),ETL_Price!BM77/ETL_Price!BM78-1,"")</f>
        <v>-3.6805888942229581E-3</v>
      </c>
      <c r="BH77">
        <f ca="1">IF(ISNUMBER(ETL_Price!BN77/ETL_Price!BN78-1),ETL_Price!BN77/ETL_Price!BN78-1,"")</f>
        <v>1.3363028953230494E-3</v>
      </c>
      <c r="BI77">
        <f ca="1">IF(ISNUMBER(ETL_Price!BO77/ETL_Price!BO78-1),ETL_Price!BO77/ETL_Price!BO78-1,"")</f>
        <v>1.1818662903510413E-2</v>
      </c>
      <c r="BJ77">
        <f ca="1">IF(ISNUMBER(ETL_Price!BP77/ETL_Price!BP78-1),ETL_Price!BP77/ETL_Price!BP78-1,"")</f>
        <v>-1.6604024211686053E-4</v>
      </c>
      <c r="BK77">
        <f ca="1">IF(ISNUMBER(ETL_Price!BQ77/ETL_Price!BQ78-1),ETL_Price!BQ77/ETL_Price!BQ78-1,"")</f>
        <v>1.8441678192715472E-4</v>
      </c>
      <c r="BL77">
        <f ca="1">IF(ISNUMBER(ETL_Price!BR77/ETL_Price!BR78-1),ETL_Price!BR77/ETL_Price!BR78-1,"")</f>
        <v>0</v>
      </c>
      <c r="BM77">
        <f ca="1">IF(ISNUMBER(ETL_Price!BS77/ETL_Price!BS78-1),ETL_Price!BS77/ETL_Price!BS78-1,"")</f>
        <v>-6.2342288852604844E-3</v>
      </c>
      <c r="BN77">
        <f ca="1">IF(ISNUMBER(ETL_Price!BT77/ETL_Price!BT78-1),ETL_Price!BT77/ETL_Price!BT78-1,"")</f>
        <v>3.4485807763728893E-3</v>
      </c>
      <c r="BO77">
        <f ca="1">IF(ISNUMBER(ETL_Price!BU77/ETL_Price!BU78-1),ETL_Price!BU77/ETL_Price!BU78-1,"")</f>
        <v>-6.1332175399875233E-4</v>
      </c>
      <c r="BP77">
        <f ca="1">IF(ISNUMBER(ETL_Price!BV77/ETL_Price!BV78-1),ETL_Price!BV77/ETL_Price!BV78-1,"")</f>
        <v>-4.8203649496847412E-3</v>
      </c>
      <c r="BQ77">
        <f ca="1">IF(ISNUMBER(ETL_Price!BW77/ETL_Price!BW78-1),ETL_Price!BW77/ETL_Price!BW78-1,"")</f>
        <v>1.2145503127469759E-4</v>
      </c>
    </row>
    <row r="78" spans="1:69">
      <c r="A78" s="8">
        <f>MATCH($B78,ETL_Price!$B$5:$B$187,0)</f>
        <v>74</v>
      </c>
      <c r="B78" s="1">
        <f>IF(ISNUMBER(Equities!$C79),Equities!B79,"")</f>
        <v>43076</v>
      </c>
      <c r="C78" s="67">
        <f ca="1">IF(ISNUMBER(OFFSET(ETL_Price!$B$4,ETL_Rtn!$A78,ETL_Rtn!$C$1)/OFFSET(ETL_Price!$B$4,ETL_Rtn!$A79,ETL_Rtn!$C$1)-1),OFFSET(ETL_Price!$B$4,ETL_Rtn!$A78,ETL_Rtn!$C$1)/OFFSET(ETL_Price!$B$4,ETL_Rtn!$A79,ETL_Rtn!$C$1)-1,"")</f>
        <v>7.7856016763246938E-3</v>
      </c>
      <c r="E78">
        <f ca="1">IF(ISNUMBER(ETL_Price!K78/ETL_Price!K79-1),ETL_Price!K78/ETL_Price!K79-1,"")</f>
        <v>2.9323728639507607E-3</v>
      </c>
      <c r="F78">
        <f ca="1">IF(ISNUMBER(ETL_Price!L78/ETL_Price!L79-1),ETL_Price!L78/ETL_Price!L79-1,"")</f>
        <v>3.2457595947854578E-3</v>
      </c>
      <c r="G78">
        <f ca="1">IF(ISNUMBER(ETL_Price!M78/ETL_Price!M79-1),ETL_Price!M78/ETL_Price!M79-1,"")</f>
        <v>-1.0658080876667864E-2</v>
      </c>
      <c r="H78">
        <f ca="1">IF(ISNUMBER(ETL_Price!N78/ETL_Price!N79-1),ETL_Price!N78/ETL_Price!N79-1,"")</f>
        <v>1.4473978493072082E-2</v>
      </c>
      <c r="I78">
        <f ca="1">IF(ISNUMBER(ETL_Price!O78/ETL_Price!O79-1),ETL_Price!O78/ETL_Price!O79-1,"")</f>
        <v>2.7773447464640721E-3</v>
      </c>
      <c r="J78">
        <f ca="1">IF(ISNUMBER(ETL_Price!P78/ETL_Price!P79-1),ETL_Price!P78/ETL_Price!P79-1,"")</f>
        <v>-1.0615825373704313E-3</v>
      </c>
      <c r="K78">
        <f ca="1">IF(ISNUMBER(ETL_Price!Q78/ETL_Price!Q79-1),ETL_Price!Q78/ETL_Price!Q79-1,"")</f>
        <v>6.5070396443127621E-3</v>
      </c>
      <c r="L78">
        <f ca="1">IF(ISNUMBER(ETL_Price!R78/ETL_Price!R79-1),ETL_Price!R78/ETL_Price!R79-1,"")</f>
        <v>4.2338926202218907E-3</v>
      </c>
      <c r="M78">
        <f ca="1">IF(ISNUMBER(ETL_Price!S78/ETL_Price!S79-1),ETL_Price!S78/ETL_Price!S79-1,"")</f>
        <v>9.3316775104224092E-4</v>
      </c>
      <c r="N78">
        <f ca="1">IF(ISNUMBER(ETL_Price!T78/ETL_Price!T79-1),ETL_Price!T78/ETL_Price!T79-1,"")</f>
        <v>2.3628248884222103E-3</v>
      </c>
      <c r="O78">
        <f ca="1">IF(ISNUMBER(ETL_Price!U78/ETL_Price!U79-1),ETL_Price!U78/ETL_Price!U79-1,"")</f>
        <v>5.6523787093736289E-3</v>
      </c>
      <c r="P78">
        <f ca="1">IF(ISNUMBER(ETL_Price!V78/ETL_Price!V79-1),ETL_Price!V78/ETL_Price!V79-1,"")</f>
        <v>3.3024532509864368E-3</v>
      </c>
      <c r="Q78">
        <f ca="1">IF(ISNUMBER(ETL_Price!W78/ETL_Price!W79-1),ETL_Price!W78/ETL_Price!W79-1,"")</f>
        <v>-5.1855186237835804E-3</v>
      </c>
      <c r="R78">
        <f ca="1">IF(ISNUMBER(ETL_Price!X78/ETL_Price!X79-1),ETL_Price!X78/ETL_Price!X79-1,"")</f>
        <v>-6.0607089956843385E-4</v>
      </c>
      <c r="S78">
        <f ca="1">IF(ISNUMBER(ETL_Price!Y78/ETL_Price!Y79-1),ETL_Price!Y78/ETL_Price!Y79-1,"")</f>
        <v>2.3829054880011302E-3</v>
      </c>
      <c r="T78">
        <f ca="1">IF(ISNUMBER(ETL_Price!Z78/ETL_Price!Z79-1),ETL_Price!Z78/ETL_Price!Z79-1,"")</f>
        <v>7.1788379420325565E-3</v>
      </c>
      <c r="U78">
        <f ca="1">IF(ISNUMBER(ETL_Price!AA78/ETL_Price!AA79-1),ETL_Price!AA78/ETL_Price!AA79-1,"")</f>
        <v>4.8703624122619082E-3</v>
      </c>
      <c r="V78">
        <f ca="1">IF(ISNUMBER(ETL_Price!AB78/ETL_Price!AB79-1),ETL_Price!AB78/ETL_Price!AB79-1,"")</f>
        <v>1.3639463514436567E-3</v>
      </c>
      <c r="W78">
        <f ca="1">IF(ISNUMBER(ETL_Price!AC78/ETL_Price!AC79-1),ETL_Price!AC78/ETL_Price!AC79-1,"")</f>
        <v>-1.7167877986902225E-3</v>
      </c>
      <c r="X78">
        <f ca="1">IF(ISNUMBER(ETL_Price!AD78/ETL_Price!AD79-1),ETL_Price!AD78/ETL_Price!AD79-1,"")</f>
        <v>-1.807172286662273E-3</v>
      </c>
      <c r="Y78">
        <f ca="1">IF(ISNUMBER(ETL_Price!AE78/ETL_Price!AE79-1),ETL_Price!AE78/ETL_Price!AE79-1,"")</f>
        <v>-1.9227819211660169E-3</v>
      </c>
      <c r="Z78">
        <f ca="1">IF(ISNUMBER(ETL_Price!AF78/ETL_Price!AF79-1),ETL_Price!AF78/ETL_Price!AF79-1,"")</f>
        <v>-2.095934180826875E-3</v>
      </c>
      <c r="AA78">
        <f ca="1">IF(ISNUMBER(ETL_Price!AG78/ETL_Price!AG79-1),ETL_Price!AG78/ETL_Price!AG79-1,"")</f>
        <v>-2.4426565933567401E-3</v>
      </c>
      <c r="AB78">
        <f ca="1">IF(ISNUMBER(ETL_Price!AH78/ETL_Price!AH79-1),ETL_Price!AH78/ETL_Price!AH79-1,"")</f>
        <v>-3.2971509853475522E-3</v>
      </c>
      <c r="AC78">
        <f ca="1">IF(ISNUMBER(ETL_Price!AI78/ETL_Price!AI79-1),ETL_Price!AI78/ETL_Price!AI79-1,"")</f>
        <v>5.5064717749897518E-4</v>
      </c>
      <c r="AD78">
        <f ca="1">IF(ISNUMBER(ETL_Price!AJ78/ETL_Price!AJ79-1),ETL_Price!AJ78/ETL_Price!AJ79-1,"")</f>
        <v>-7.4159137018248167E-4</v>
      </c>
      <c r="AE78">
        <f ca="1">IF(ISNUMBER(ETL_Price!AK78/ETL_Price!AK79-1),ETL_Price!AK78/ETL_Price!AK79-1,"")</f>
        <v>9.1311011828576483E-5</v>
      </c>
      <c r="AF78">
        <f ca="1">IF(ISNUMBER(ETL_Price!AL78/ETL_Price!AL79-1),ETL_Price!AL78/ETL_Price!AL79-1,"")</f>
        <v>5.591350650857585E-5</v>
      </c>
      <c r="AG78">
        <f ca="1">IF(ISNUMBER(ETL_Price!AM78/ETL_Price!AM79-1),ETL_Price!AM78/ETL_Price!AM79-1,"")</f>
        <v>2.1086384469271024E-4</v>
      </c>
      <c r="AH78">
        <f ca="1">IF(ISNUMBER(ETL_Price!AN78/ETL_Price!AN79-1),ETL_Price!AN78/ETL_Price!AN79-1,"")</f>
        <v>1.873620840942003E-4</v>
      </c>
      <c r="AI78">
        <f ca="1">IF(ISNUMBER(ETL_Price!AO78/ETL_Price!AO79-1),ETL_Price!AO78/ETL_Price!AO79-1,"")</f>
        <v>1.0822287221534665E-4</v>
      </c>
      <c r="AJ78">
        <f ca="1">IF(ISNUMBER(ETL_Price!AP78/ETL_Price!AP79-1),ETL_Price!AP78/ETL_Price!AP79-1,"")</f>
        <v>-2.7914099012593674E-5</v>
      </c>
      <c r="AK78">
        <f ca="1">IF(ISNUMBER(ETL_Price!AQ78/ETL_Price!AQ79-1),ETL_Price!AQ78/ETL_Price!AQ79-1,"")</f>
        <v>-2.5815435994536173E-4</v>
      </c>
      <c r="AL78">
        <f ca="1">IF(ISNUMBER(ETL_Price!AR78/ETL_Price!AR79-1),ETL_Price!AR78/ETL_Price!AR79-1,"")</f>
        <v>2.9935219625198961E-4</v>
      </c>
      <c r="AM78">
        <f ca="1">IF(ISNUMBER(ETL_Price!AS78/ETL_Price!AS79-1),ETL_Price!AS78/ETL_Price!AS79-1,"")</f>
        <v>1.0647851186658119E-2</v>
      </c>
      <c r="AN78">
        <f ca="1">IF(ISNUMBER(ETL_Price!AT78/ETL_Price!AT79-1),ETL_Price!AT78/ETL_Price!AT79-1,"")</f>
        <v>-6.7796610169491567E-3</v>
      </c>
      <c r="AO78">
        <f ca="1">IF(ISNUMBER(ETL_Price!AU78/ETL_Price!AU79-1),ETL_Price!AU78/ETL_Price!AU79-1,"")</f>
        <v>1.3035592836091459E-2</v>
      </c>
      <c r="AP78">
        <f ca="1">IF(ISNUMBER(ETL_Price!AV78/ETL_Price!AV79-1),ETL_Price!AV78/ETL_Price!AV79-1,"")</f>
        <v>6.768640409316129E-3</v>
      </c>
      <c r="AQ78">
        <f ca="1">IF(ISNUMBER(ETL_Price!AW78/ETL_Price!AW79-1),ETL_Price!AW78/ETL_Price!AW79-1,"")</f>
        <v>3.3646493336245697E-3</v>
      </c>
      <c r="AR78">
        <f ca="1">IF(ISNUMBER(ETL_Price!AX78/ETL_Price!AX79-1),ETL_Price!AX78/ETL_Price!AX79-1,"")</f>
        <v>-4.9504950495048439E-3</v>
      </c>
      <c r="AS78">
        <f ca="1">IF(ISNUMBER(ETL_Price!AY78/ETL_Price!AY79-1),ETL_Price!AY78/ETL_Price!AY79-1,"")</f>
        <v>2.1793531629130669E-3</v>
      </c>
      <c r="AT78">
        <f ca="1">IF(ISNUMBER(ETL_Price!AZ78/ETL_Price!AZ79-1),ETL_Price!AZ78/ETL_Price!AZ79-1,"")</f>
        <v>-0.31000000000000005</v>
      </c>
      <c r="AU78">
        <f ca="1">IF(ISNUMBER(ETL_Price!BA78/ETL_Price!BA79-1),ETL_Price!BA78/ETL_Price!BA79-1,"")</f>
        <v>9.3967700738506466E-4</v>
      </c>
      <c r="AV78">
        <f ca="1">IF(ISNUMBER(ETL_Price!BB78/ETL_Price!BB79-1),ETL_Price!BB78/ETL_Price!BB79-1,"")</f>
        <v>-2.8550385975758541E-3</v>
      </c>
      <c r="AW78">
        <f ca="1">IF(ISNUMBER(ETL_Price!BC78/ETL_Price!BC79-1),ETL_Price!BC78/ETL_Price!BC79-1,"")</f>
        <v>-1.3552259347044959E-2</v>
      </c>
      <c r="AX78">
        <f ca="1">IF(ISNUMBER(ETL_Price!BD78/ETL_Price!BD79-1),ETL_Price!BD78/ETL_Price!BD79-1,"")</f>
        <v>-3.4723408484562679E-3</v>
      </c>
      <c r="AY78">
        <f ca="1">IF(ISNUMBER(ETL_Price!BE78/ETL_Price!BE79-1),ETL_Price!BE78/ETL_Price!BE79-1,"")</f>
        <v>7.1907174374898908E-3</v>
      </c>
      <c r="AZ78">
        <f ca="1">IF(ISNUMBER(ETL_Price!BF78/ETL_Price!BF79-1),ETL_Price!BF78/ETL_Price!BF79-1,"")</f>
        <v>1.6959646572374254E-3</v>
      </c>
      <c r="BA78">
        <f ca="1">IF(ISNUMBER(ETL_Price!BG78/ETL_Price!BG79-1),ETL_Price!BG78/ETL_Price!BG79-1,"")</f>
        <v>1.9867883182989043E-3</v>
      </c>
      <c r="BB78">
        <f ca="1">IF(ISNUMBER(ETL_Price!BH78/ETL_Price!BH79-1),ETL_Price!BH78/ETL_Price!BH79-1,"")</f>
        <v>1.288911624711897E-3</v>
      </c>
      <c r="BC78">
        <f ca="1">IF(ISNUMBER(ETL_Price!BI78/ETL_Price!BI79-1),ETL_Price!BI78/ETL_Price!BI79-1,"")</f>
        <v>-7.8039927404718656E-2</v>
      </c>
      <c r="BD78">
        <f ca="1">IF(ISNUMBER(ETL_Price!BJ78/ETL_Price!BJ79-1),ETL_Price!BJ78/ETL_Price!BJ79-1,"")</f>
        <v>-4.425711275026345E-2</v>
      </c>
      <c r="BE78">
        <f ca="1">IF(ISNUMBER(ETL_Price!BK78/ETL_Price!BK79-1),ETL_Price!BK78/ETL_Price!BK79-1,"")</f>
        <v>-6.5616797900261981E-3</v>
      </c>
      <c r="BF78">
        <f ca="1">IF(ISNUMBER(ETL_Price!BL78/ETL_Price!BL79-1),ETL_Price!BL78/ETL_Price!BL79-1,"")</f>
        <v>0</v>
      </c>
      <c r="BG78">
        <f ca="1">IF(ISNUMBER(ETL_Price!BM78/ETL_Price!BM79-1),ETL_Price!BM78/ETL_Price!BM79-1,"")</f>
        <v>-1.0294583465315199E-2</v>
      </c>
      <c r="BH78">
        <f ca="1">IF(ISNUMBER(ETL_Price!BN78/ETL_Price!BN79-1),ETL_Price!BN78/ETL_Price!BN79-1,"")</f>
        <v>-9.6420468868162468E-3</v>
      </c>
      <c r="BI78">
        <f ca="1">IF(ISNUMBER(ETL_Price!BO78/ETL_Price!BO79-1),ETL_Price!BO78/ETL_Price!BO79-1,"")</f>
        <v>1.3045032165832637E-2</v>
      </c>
      <c r="BJ78">
        <f ca="1">IF(ISNUMBER(ETL_Price!BP78/ETL_Price!BP79-1),ETL_Price!BP78/ETL_Price!BP79-1,"")</f>
        <v>1.057737348705956E-3</v>
      </c>
      <c r="BK78">
        <f ca="1">IF(ISNUMBER(ETL_Price!BQ78/ETL_Price!BQ79-1),ETL_Price!BQ78/ETL_Price!BQ79-1,"")</f>
        <v>-1.8438277864840646E-4</v>
      </c>
      <c r="BL78">
        <f ca="1">IF(ISNUMBER(ETL_Price!BR78/ETL_Price!BR79-1),ETL_Price!BR78/ETL_Price!BR79-1,"")</f>
        <v>-1.9498134961003499E-3</v>
      </c>
      <c r="BM78">
        <f ca="1">IF(ISNUMBER(ETL_Price!BS78/ETL_Price!BS79-1),ETL_Price!BS78/ETL_Price!BS79-1,"")</f>
        <v>6.0479354886882053E-3</v>
      </c>
      <c r="BN78">
        <f ca="1">IF(ISNUMBER(ETL_Price!BT78/ETL_Price!BT79-1),ETL_Price!BT78/ETL_Price!BT79-1,"")</f>
        <v>7.1244100097960228E-3</v>
      </c>
      <c r="BO78">
        <f ca="1">IF(ISNUMBER(ETL_Price!BU78/ETL_Price!BU79-1),ETL_Price!BU78/ETL_Price!BU79-1,"")</f>
        <v>-6.1632085156970717E-4</v>
      </c>
      <c r="BP78">
        <f ca="1">IF(ISNUMBER(ETL_Price!BV78/ETL_Price!BV79-1),ETL_Price!BV78/ETL_Price!BV79-1,"")</f>
        <v>1.6235015539440623E-2</v>
      </c>
      <c r="BQ78">
        <f ca="1">IF(ISNUMBER(ETL_Price!BW78/ETL_Price!BW79-1),ETL_Price!BW78/ETL_Price!BW79-1,"")</f>
        <v>1.8021081264876004E-2</v>
      </c>
    </row>
    <row r="79" spans="1:69">
      <c r="A79" s="8">
        <f>MATCH($B79,ETL_Price!$B$5:$B$187,0)</f>
        <v>75</v>
      </c>
      <c r="B79" s="1">
        <f>IF(ISNUMBER(Equities!$C80),Equities!B80,"")</f>
        <v>43075</v>
      </c>
      <c r="C79" s="67">
        <f ca="1">IF(ISNUMBER(OFFSET(ETL_Price!$B$4,ETL_Rtn!$A79,ETL_Rtn!$C$1)/OFFSET(ETL_Price!$B$4,ETL_Rtn!$A80,ETL_Rtn!$C$1)-1),OFFSET(ETL_Price!$B$4,ETL_Rtn!$A79,ETL_Rtn!$C$1)/OFFSET(ETL_Price!$B$4,ETL_Rtn!$A80,ETL_Rtn!$C$1)-1,"")</f>
        <v>-2.3745445423740352E-2</v>
      </c>
      <c r="E79">
        <f ca="1">IF(ISNUMBER(ETL_Price!K79/ETL_Price!K80-1),ETL_Price!K79/ETL_Price!K80-1,"")</f>
        <v>-1.1408709408766704E-4</v>
      </c>
      <c r="F79">
        <f ca="1">IF(ISNUMBER(ETL_Price!L79/ETL_Price!L80-1),ETL_Price!L79/ETL_Price!L80-1,"")</f>
        <v>-2.5206059536713177E-3</v>
      </c>
      <c r="G79">
        <f ca="1">IF(ISNUMBER(ETL_Price!M79/ETL_Price!M80-1),ETL_Price!M79/ETL_Price!M80-1,"")</f>
        <v>9.9547639799593135E-3</v>
      </c>
      <c r="H79">
        <f ca="1">IF(ISNUMBER(ETL_Price!N79/ETL_Price!N80-1),ETL_Price!N79/ETL_Price!N80-1,"")</f>
        <v>-1.9685815550795294E-2</v>
      </c>
      <c r="I79">
        <f ca="1">IF(ISNUMBER(ETL_Price!O79/ETL_Price!O80-1),ETL_Price!O79/ETL_Price!O80-1,"")</f>
        <v>-2.1426491186708696E-2</v>
      </c>
      <c r="J79">
        <f ca="1">IF(ISNUMBER(ETL_Price!P79/ETL_Price!P80-1),ETL_Price!P79/ETL_Price!P80-1,"")</f>
        <v>-2.8046904182873034E-2</v>
      </c>
      <c r="K79">
        <f ca="1">IF(ISNUMBER(ETL_Price!Q79/ETL_Price!Q80-1),ETL_Price!Q79/ETL_Price!Q80-1,"")</f>
        <v>5.8389019157156774E-4</v>
      </c>
      <c r="L79">
        <f ca="1">IF(ISNUMBER(ETL_Price!R79/ETL_Price!R80-1),ETL_Price!R79/ETL_Price!R80-1,"")</f>
        <v>-1.2870968540382721E-3</v>
      </c>
      <c r="M79">
        <f ca="1">IF(ISNUMBER(ETL_Price!S79/ETL_Price!S80-1),ETL_Price!S79/ETL_Price!S80-1,"")</f>
        <v>-1.1394699899033744E-2</v>
      </c>
      <c r="N79">
        <f ca="1">IF(ISNUMBER(ETL_Price!T79/ETL_Price!T80-1),ETL_Price!T79/ETL_Price!T80-1,"")</f>
        <v>-8.0360132445403964E-3</v>
      </c>
      <c r="O79">
        <f ca="1">IF(ISNUMBER(ETL_Price!U79/ETL_Price!U80-1),ETL_Price!U79/ETL_Price!U80-1,"")</f>
        <v>-2.5839793281653423E-3</v>
      </c>
      <c r="P79">
        <f ca="1">IF(ISNUMBER(ETL_Price!V79/ETL_Price!V80-1),ETL_Price!V79/ETL_Price!V80-1,"")</f>
        <v>-6.9000766675185732E-3</v>
      </c>
      <c r="Q79">
        <f ca="1">IF(ISNUMBER(ETL_Price!W79/ETL_Price!W80-1),ETL_Price!W79/ETL_Price!W80-1,"")</f>
        <v>5.5230004487996087E-3</v>
      </c>
      <c r="R79">
        <f ca="1">IF(ISNUMBER(ETL_Price!X79/ETL_Price!X80-1),ETL_Price!X79/ETL_Price!X80-1,"")</f>
        <v>-2.9327839432641278E-3</v>
      </c>
      <c r="S79">
        <f ca="1">IF(ISNUMBER(ETL_Price!Y79/ETL_Price!Y80-1),ETL_Price!Y79/ETL_Price!Y80-1,"")</f>
        <v>-6.5950571025689131E-3</v>
      </c>
      <c r="T79">
        <f ca="1">IF(ISNUMBER(ETL_Price!Z79/ETL_Price!Z80-1),ETL_Price!Z79/ETL_Price!Z80-1,"")</f>
        <v>4.9515203210634962E-3</v>
      </c>
      <c r="U79">
        <f ca="1">IF(ISNUMBER(ETL_Price!AA79/ETL_Price!AA80-1),ETL_Price!AA79/ETL_Price!AA80-1,"")</f>
        <v>-5.1303976058144629E-3</v>
      </c>
      <c r="V79">
        <f ca="1">IF(ISNUMBER(ETL_Price!AB79/ETL_Price!AB80-1),ETL_Price!AB79/ETL_Price!AB80-1,"")</f>
        <v>6.8243858052774442E-4</v>
      </c>
      <c r="W79">
        <f ca="1">IF(ISNUMBER(ETL_Price!AC79/ETL_Price!AC80-1),ETL_Price!AC79/ETL_Price!AC80-1,"")</f>
        <v>3.5823253165756519E-4</v>
      </c>
      <c r="X79">
        <f ca="1">IF(ISNUMBER(ETL_Price!AD79/ETL_Price!AD80-1),ETL_Price!AD79/ETL_Price!AD80-1,"")</f>
        <v>6.9152294736540831E-4</v>
      </c>
      <c r="Y79">
        <f ca="1">IF(ISNUMBER(ETL_Price!AE79/ETL_Price!AE80-1),ETL_Price!AE79/ETL_Price!AE80-1,"")</f>
        <v>-1.5493831737756203E-4</v>
      </c>
      <c r="Z79">
        <f ca="1">IF(ISNUMBER(ETL_Price!AF79/ETL_Price!AF80-1),ETL_Price!AF79/ETL_Price!AF80-1,"")</f>
        <v>1.2522868911000185E-3</v>
      </c>
      <c r="AA79">
        <f ca="1">IF(ISNUMBER(ETL_Price!AG79/ETL_Price!AG80-1),ETL_Price!AG79/ETL_Price!AG80-1,"")</f>
        <v>1.3593813223733431E-3</v>
      </c>
      <c r="AB79">
        <f ca="1">IF(ISNUMBER(ETL_Price!AH79/ETL_Price!AH80-1),ETL_Price!AH79/ETL_Price!AH80-1,"")</f>
        <v>1.2721414842571388E-3</v>
      </c>
      <c r="AC79">
        <f ca="1">IF(ISNUMBER(ETL_Price!AI79/ETL_Price!AI80-1),ETL_Price!AI79/ETL_Price!AI80-1,"")</f>
        <v>-1.0774114089457942E-3</v>
      </c>
      <c r="AD79">
        <f ca="1">IF(ISNUMBER(ETL_Price!AJ79/ETL_Price!AJ80-1),ETL_Price!AJ79/ETL_Price!AJ80-1,"")</f>
        <v>-1.1554568693329381E-3</v>
      </c>
      <c r="AE79">
        <f ca="1">IF(ISNUMBER(ETL_Price!AK79/ETL_Price!AK80-1),ETL_Price!AK79/ETL_Price!AK80-1,"")</f>
        <v>9.4988372434623436E-4</v>
      </c>
      <c r="AF79">
        <f ca="1">IF(ISNUMBER(ETL_Price!AL79/ETL_Price!AL80-1),ETL_Price!AL79/ETL_Price!AL80-1,"")</f>
        <v>1.1865635800318852E-3</v>
      </c>
      <c r="AG79">
        <f ca="1">IF(ISNUMBER(ETL_Price!AM79/ETL_Price!AM80-1),ETL_Price!AM79/ETL_Price!AM80-1,"")</f>
        <v>1.4501170202607661E-4</v>
      </c>
      <c r="AH79">
        <f ca="1">IF(ISNUMBER(ETL_Price!AN79/ETL_Price!AN80-1),ETL_Price!AN79/ETL_Price!AN80-1,"")</f>
        <v>1.0109123545369858E-3</v>
      </c>
      <c r="AI79">
        <f ca="1">IF(ISNUMBER(ETL_Price!AO79/ETL_Price!AO80-1),ETL_Price!AO79/ETL_Price!AO80-1,"")</f>
        <v>4.2815550607966379E-4</v>
      </c>
      <c r="AJ79">
        <f ca="1">IF(ISNUMBER(ETL_Price!AP79/ETL_Price!AP80-1),ETL_Price!AP79/ETL_Price!AP80-1,"")</f>
        <v>8.1904076889616206E-4</v>
      </c>
      <c r="AK79">
        <f ca="1">IF(ISNUMBER(ETL_Price!AQ79/ETL_Price!AQ80-1),ETL_Price!AQ79/ETL_Price!AQ80-1,"")</f>
        <v>2.0654014962888656E-3</v>
      </c>
      <c r="AL79">
        <f ca="1">IF(ISNUMBER(ETL_Price!AR79/ETL_Price!AR80-1),ETL_Price!AR79/ETL_Price!AR80-1,"")</f>
        <v>2.3580499169058022E-3</v>
      </c>
      <c r="AM79">
        <f ca="1">IF(ISNUMBER(ETL_Price!AS79/ETL_Price!AS80-1),ETL_Price!AS79/ETL_Price!AS80-1,"")</f>
        <v>-5.274575694415029E-3</v>
      </c>
      <c r="AN79">
        <f ca="1">IF(ISNUMBER(ETL_Price!AT79/ETL_Price!AT80-1),ETL_Price!AT79/ETL_Price!AT80-1,"")</f>
        <v>-7.8125000000000111E-2</v>
      </c>
      <c r="AO79">
        <f ca="1">IF(ISNUMBER(ETL_Price!AU79/ETL_Price!AU80-1),ETL_Price!AU79/ETL_Price!AU80-1,"")</f>
        <v>-6.475589841770435E-3</v>
      </c>
      <c r="AP79">
        <f ca="1">IF(ISNUMBER(ETL_Price!AV79/ETL_Price!AV80-1),ETL_Price!AV79/ETL_Price!AV80-1,"")</f>
        <v>-5.4595568748012635E-3</v>
      </c>
      <c r="AQ79">
        <f ca="1">IF(ISNUMBER(ETL_Price!AW79/ETL_Price!AW80-1),ETL_Price!AW79/ETL_Price!AW80-1,"")</f>
        <v>-6.1235125510292754E-3</v>
      </c>
      <c r="AR79">
        <f ca="1">IF(ISNUMBER(ETL_Price!AX79/ETL_Price!AX80-1),ETL_Price!AX79/ETL_Price!AX80-1,"")</f>
        <v>7.8403421240198501E-3</v>
      </c>
      <c r="AS79">
        <f ca="1">IF(ISNUMBER(ETL_Price!AY79/ETL_Price!AY80-1),ETL_Price!AY79/ETL_Price!AY80-1,"")</f>
        <v>4.2493610107587898E-2</v>
      </c>
      <c r="AT79">
        <f ca="1">IF(ISNUMBER(ETL_Price!AZ79/ETL_Price!AZ80-1),ETL_Price!AZ79/ETL_Price!AZ80-1,"")</f>
        <v>0.28205128205128194</v>
      </c>
      <c r="AU79">
        <f ca="1">IF(ISNUMBER(ETL_Price!BA79/ETL_Price!BA80-1),ETL_Price!BA79/ETL_Price!BA80-1,"")</f>
        <v>2.4922295670446015E-2</v>
      </c>
      <c r="AV79">
        <f ca="1">IF(ISNUMBER(ETL_Price!BB79/ETL_Price!BB80-1),ETL_Price!BB79/ETL_Price!BB80-1,"")</f>
        <v>8.4541395024710919E-3</v>
      </c>
      <c r="AW79">
        <f ca="1">IF(ISNUMBER(ETL_Price!BC79/ETL_Price!BC80-1),ETL_Price!BC79/ETL_Price!BC80-1,"")</f>
        <v>6.6964285714286031E-3</v>
      </c>
      <c r="AX79">
        <f ca="1">IF(ISNUMBER(ETL_Price!BD79/ETL_Price!BD80-1),ETL_Price!BD79/ETL_Price!BD80-1,"")</f>
        <v>9.0002851761668001E-3</v>
      </c>
      <c r="AY79">
        <f ca="1">IF(ISNUMBER(ETL_Price!BE79/ETL_Price!BE80-1),ETL_Price!BE79/ETL_Price!BE80-1,"")</f>
        <v>7.9751430015848612E-3</v>
      </c>
      <c r="AZ79">
        <f ca="1">IF(ISNUMBER(ETL_Price!BF79/ETL_Price!BF80-1),ETL_Price!BF79/ETL_Price!BF80-1,"")</f>
        <v>2.4540767850229628E-3</v>
      </c>
      <c r="BA79">
        <f ca="1">IF(ISNUMBER(ETL_Price!BG79/ETL_Price!BG80-1),ETL_Price!BG79/ETL_Price!BG80-1,"")</f>
        <v>2.5095740619882623E-3</v>
      </c>
      <c r="BB79">
        <f ca="1">IF(ISNUMBER(ETL_Price!BH79/ETL_Price!BH80-1),ETL_Price!BH79/ETL_Price!BH80-1,"")</f>
        <v>3.2286840587552046E-3</v>
      </c>
      <c r="BC79">
        <f ca="1">IF(ISNUMBER(ETL_Price!BI79/ETL_Price!BI80-1),ETL_Price!BI79/ETL_Price!BI80-1,"")</f>
        <v>-2.7360988526037078E-2</v>
      </c>
      <c r="BD79">
        <f ca="1">IF(ISNUMBER(ETL_Price!BJ79/ETL_Price!BJ80-1),ETL_Price!BJ79/ETL_Price!BJ80-1,"")</f>
        <v>5.7971014492753659E-2</v>
      </c>
      <c r="BE79">
        <f ca="1">IF(ISNUMBER(ETL_Price!BK79/ETL_Price!BK80-1),ETL_Price!BK79/ETL_Price!BK80-1,"")</f>
        <v>2.2818791946308759E-2</v>
      </c>
      <c r="BF79">
        <f ca="1">IF(ISNUMBER(ETL_Price!BL79/ETL_Price!BL80-1),ETL_Price!BL79/ETL_Price!BL80-1,"")</f>
        <v>-9.0144230769232392E-3</v>
      </c>
      <c r="BG79">
        <f ca="1">IF(ISNUMBER(ETL_Price!BM79/ETL_Price!BM80-1),ETL_Price!BM79/ETL_Price!BM80-1,"")</f>
        <v>9.511731135067869E-4</v>
      </c>
      <c r="BH79">
        <f ca="1">IF(ISNUMBER(ETL_Price!BN79/ETL_Price!BN80-1),ETL_Price!BN79/ETL_Price!BN80-1,"")</f>
        <v>-6.5735929380830171E-3</v>
      </c>
      <c r="BI79">
        <f ca="1">IF(ISNUMBER(ETL_Price!BO79/ETL_Price!BO80-1),ETL_Price!BO79/ETL_Price!BO80-1,"")</f>
        <v>-2.8809441166261607E-2</v>
      </c>
      <c r="BJ79">
        <f ca="1">IF(ISNUMBER(ETL_Price!BP79/ETL_Price!BP80-1),ETL_Price!BP79/ETL_Price!BP80-1,"")</f>
        <v>-3.0220153820592621E-5</v>
      </c>
      <c r="BK79">
        <f ca="1">IF(ISNUMBER(ETL_Price!BQ79/ETL_Price!BQ80-1),ETL_Price!BQ79/ETL_Price!BQ80-1,"")</f>
        <v>-1.2890157444066519E-3</v>
      </c>
      <c r="BL79">
        <f ca="1">IF(ISNUMBER(ETL_Price!BR79/ETL_Price!BR80-1),ETL_Price!BR79/ETL_Price!BR80-1,"")</f>
        <v>-2.5367833587012223E-3</v>
      </c>
      <c r="BM79">
        <f ca="1">IF(ISNUMBER(ETL_Price!BS79/ETL_Price!BS80-1),ETL_Price!BS79/ETL_Price!BS80-1,"")</f>
        <v>-3.719407870267144E-3</v>
      </c>
      <c r="BN79">
        <f ca="1">IF(ISNUMBER(ETL_Price!BT79/ETL_Price!BT80-1),ETL_Price!BT79/ETL_Price!BT80-1,"")</f>
        <v>-2.7531083481349139E-3</v>
      </c>
      <c r="BO79">
        <f ca="1">IF(ISNUMBER(ETL_Price!BU79/ETL_Price!BU80-1),ETL_Price!BU79/ETL_Price!BU80-1,"")</f>
        <v>8.2691060274071582E-3</v>
      </c>
      <c r="BP79">
        <f ca="1">IF(ISNUMBER(ETL_Price!BV79/ETL_Price!BV80-1),ETL_Price!BV79/ETL_Price!BV80-1,"")</f>
        <v>4.8405445798540558E-3</v>
      </c>
      <c r="BQ79">
        <f ca="1">IF(ISNUMBER(ETL_Price!BW79/ETL_Price!BW80-1),ETL_Price!BW79/ETL_Price!BW80-1,"")</f>
        <v>-2.2514187021958065E-3</v>
      </c>
    </row>
    <row r="80" spans="1:69">
      <c r="A80" s="8">
        <f>MATCH($B80,ETL_Price!$B$5:$B$187,0)</f>
        <v>76</v>
      </c>
      <c r="B80" s="1">
        <f>IF(ISNUMBER(Equities!$C81),Equities!B81,"")</f>
        <v>43074</v>
      </c>
      <c r="C80" s="67">
        <f ca="1">IF(ISNUMBER(OFFSET(ETL_Price!$B$4,ETL_Rtn!$A80,ETL_Rtn!$C$1)/OFFSET(ETL_Price!$B$4,ETL_Rtn!$A81,ETL_Rtn!$C$1)-1),OFFSET(ETL_Price!$B$4,ETL_Rtn!$A80,ETL_Rtn!$C$1)/OFFSET(ETL_Price!$B$4,ETL_Rtn!$A81,ETL_Rtn!$C$1)-1,"")</f>
        <v>-1.3180797069308969E-2</v>
      </c>
      <c r="E80">
        <f ca="1">IF(ISNUMBER(ETL_Price!K80/ETL_Price!K81-1),ETL_Price!K80/ETL_Price!K81-1,"")</f>
        <v>-3.7394295759706209E-3</v>
      </c>
      <c r="F80">
        <f ca="1">IF(ISNUMBER(ETL_Price!L80/ETL_Price!L81-1),ETL_Price!L80/ETL_Price!L81-1,"")</f>
        <v>-1.579880432411751E-3</v>
      </c>
      <c r="G80">
        <f ca="1">IF(ISNUMBER(ETL_Price!M80/ETL_Price!M81-1),ETL_Price!M80/ETL_Price!M81-1,"")</f>
        <v>-7.4428613314211356E-3</v>
      </c>
      <c r="H80">
        <f ca="1">IF(ISNUMBER(ETL_Price!N80/ETL_Price!N81-1),ETL_Price!N80/ETL_Price!N81-1,"")</f>
        <v>-3.7336241079906074E-3</v>
      </c>
      <c r="I80">
        <f ca="1">IF(ISNUMBER(ETL_Price!O80/ETL_Price!O81-1),ETL_Price!O80/ETL_Price!O81-1,"")</f>
        <v>-1.0140612280477801E-2</v>
      </c>
      <c r="J80">
        <f ca="1">IF(ISNUMBER(ETL_Price!P80/ETL_Price!P81-1),ETL_Price!P80/ETL_Price!P81-1,"")</f>
        <v>-2.8980549692786406E-3</v>
      </c>
      <c r="K80">
        <f ca="1">IF(ISNUMBER(ETL_Price!Q80/ETL_Price!Q81-1),ETL_Price!Q80/ETL_Price!Q81-1,"")</f>
        <v>-1.2634969708470445E-3</v>
      </c>
      <c r="L80">
        <f ca="1">IF(ISNUMBER(ETL_Price!R80/ETL_Price!R81-1),ETL_Price!R80/ETL_Price!R81-1,"")</f>
        <v>-1.7460775027797748E-3</v>
      </c>
      <c r="M80">
        <f ca="1">IF(ISNUMBER(ETL_Price!S80/ETL_Price!S81-1),ETL_Price!S80/ETL_Price!S81-1,"")</f>
        <v>-3.7144953981941287E-3</v>
      </c>
      <c r="N80">
        <f ca="1">IF(ISNUMBER(ETL_Price!T80/ETL_Price!T81-1),ETL_Price!T80/ETL_Price!T81-1,"")</f>
        <v>-6.0276606759854801E-3</v>
      </c>
      <c r="O80">
        <f ca="1">IF(ISNUMBER(ETL_Price!U80/ETL_Price!U81-1),ETL_Price!U80/ETL_Price!U81-1,"")</f>
        <v>-4.6761748889408983E-3</v>
      </c>
      <c r="P80">
        <f ca="1">IF(ISNUMBER(ETL_Price!V80/ETL_Price!V81-1),ETL_Price!V80/ETL_Price!V81-1,"")</f>
        <v>-3.8610038610038533E-3</v>
      </c>
      <c r="Q80">
        <f ca="1">IF(ISNUMBER(ETL_Price!W80/ETL_Price!W81-1),ETL_Price!W80/ETL_Price!W81-1,"")</f>
        <v>1.1942531041422288E-3</v>
      </c>
      <c r="R80">
        <f ca="1">IF(ISNUMBER(ETL_Price!X80/ETL_Price!X81-1),ETL_Price!X80/ETL_Price!X81-1,"")</f>
        <v>-4.1512503677945123E-3</v>
      </c>
      <c r="S80">
        <f ca="1">IF(ISNUMBER(ETL_Price!Y80/ETL_Price!Y81-1),ETL_Price!Y80/ETL_Price!Y81-1,"")</f>
        <v>-4.9739576708809352E-3</v>
      </c>
      <c r="T80">
        <f ca="1">IF(ISNUMBER(ETL_Price!Z80/ETL_Price!Z81-1),ETL_Price!Z80/ETL_Price!Z81-1,"")</f>
        <v>1.2776185264891105E-3</v>
      </c>
      <c r="U80">
        <f ca="1">IF(ISNUMBER(ETL_Price!AA80/ETL_Price!AA81-1),ETL_Price!AA80/ETL_Price!AA81-1,"")</f>
        <v>-8.1978798586571644E-3</v>
      </c>
      <c r="V80">
        <f ca="1">IF(ISNUMBER(ETL_Price!AB80/ETL_Price!AB81-1),ETL_Price!AB80/ETL_Price!AB81-1,"")</f>
        <v>-5.8796924468565992E-3</v>
      </c>
      <c r="W80">
        <f ca="1">IF(ISNUMBER(ETL_Price!AC80/ETL_Price!AC81-1),ETL_Price!AC80/ETL_Price!AC81-1,"")</f>
        <v>2.6009182173902801E-4</v>
      </c>
      <c r="X80">
        <f ca="1">IF(ISNUMBER(ETL_Price!AD80/ETL_Price!AD81-1),ETL_Price!AD80/ETL_Price!AD81-1,"")</f>
        <v>-1.6516731448956712E-4</v>
      </c>
      <c r="Y80">
        <f ca="1">IF(ISNUMBER(ETL_Price!AE80/ETL_Price!AE81-1),ETL_Price!AE80/ETL_Price!AE81-1,"")</f>
        <v>1.0137847377540421E-3</v>
      </c>
      <c r="Z80">
        <f ca="1">IF(ISNUMBER(ETL_Price!AF80/ETL_Price!AF81-1),ETL_Price!AF80/ETL_Price!AF81-1,"")</f>
        <v>1.3028996865203091E-3</v>
      </c>
      <c r="AA80">
        <f ca="1">IF(ISNUMBER(ETL_Price!AG80/ETL_Price!AG81-1),ETL_Price!AG80/ETL_Price!AG81-1,"")</f>
        <v>1.1743553562895137E-3</v>
      </c>
      <c r="AB80">
        <f ca="1">IF(ISNUMBER(ETL_Price!AH80/ETL_Price!AH81-1),ETL_Price!AH80/ETL_Price!AH81-1,"")</f>
        <v>2.2381595814711108E-3</v>
      </c>
      <c r="AC80">
        <f ca="1">IF(ISNUMBER(ETL_Price!AI80/ETL_Price!AI81-1),ETL_Price!AI80/ETL_Price!AI81-1,"")</f>
        <v>-2.7762002227627036E-4</v>
      </c>
      <c r="AD80">
        <f ca="1">IF(ISNUMBER(ETL_Price!AJ80/ETL_Price!AJ81-1),ETL_Price!AJ80/ETL_Price!AJ81-1,"")</f>
        <v>4.5948021205144407E-4</v>
      </c>
      <c r="AE80">
        <f ca="1">IF(ISNUMBER(ETL_Price!AK80/ETL_Price!AK81-1),ETL_Price!AK80/ETL_Price!AK81-1,"")</f>
        <v>4.3666146187359978E-4</v>
      </c>
      <c r="AF80">
        <f ca="1">IF(ISNUMBER(ETL_Price!AL80/ETL_Price!AL81-1),ETL_Price!AL80/ETL_Price!AL81-1,"")</f>
        <v>5.3601957308968551E-4</v>
      </c>
      <c r="AG80">
        <f ca="1">IF(ISNUMBER(ETL_Price!AM80/ETL_Price!AM81-1),ETL_Price!AM80/ETL_Price!AM81-1,"")</f>
        <v>9.9356830119745609E-5</v>
      </c>
      <c r="AH80">
        <f ca="1">IF(ISNUMBER(ETL_Price!AN80/ETL_Price!AN81-1),ETL_Price!AN80/ETL_Price!AN81-1,"")</f>
        <v>5.3249758067308584E-4</v>
      </c>
      <c r="AI80">
        <f ca="1">IF(ISNUMBER(ETL_Price!AO80/ETL_Price!AO81-1),ETL_Price!AO80/ETL_Price!AO81-1,"")</f>
        <v>1.875377475093476E-4</v>
      </c>
      <c r="AJ80">
        <f ca="1">IF(ISNUMBER(ETL_Price!AP80/ETL_Price!AP81-1),ETL_Price!AP80/ETL_Price!AP81-1,"")</f>
        <v>5.8702058875992336E-4</v>
      </c>
      <c r="AK80">
        <f ca="1">IF(ISNUMBER(ETL_Price!AQ80/ETL_Price!AQ81-1),ETL_Price!AQ80/ETL_Price!AQ81-1,"")</f>
        <v>1.1581467645527255E-3</v>
      </c>
      <c r="AL80">
        <f ca="1">IF(ISNUMBER(ETL_Price!AR80/ETL_Price!AR81-1),ETL_Price!AR80/ETL_Price!AR81-1,"")</f>
        <v>8.4585509951340399E-4</v>
      </c>
      <c r="AM80">
        <f ca="1">IF(ISNUMBER(ETL_Price!AS80/ETL_Price!AS81-1),ETL_Price!AS80/ETL_Price!AS81-1,"")</f>
        <v>-9.0207815200438191E-3</v>
      </c>
      <c r="AN80">
        <f ca="1">IF(ISNUMBER(ETL_Price!AT80/ETL_Price!AT81-1),ETL_Price!AT80/ETL_Price!AT81-1,"")</f>
        <v>-6.9767441860465018E-2</v>
      </c>
      <c r="AO80">
        <f ca="1">IF(ISNUMBER(ETL_Price!AU80/ETL_Price!AU81-1),ETL_Price!AU80/ETL_Price!AU81-1,"")</f>
        <v>-9.5634563456348243E-4</v>
      </c>
      <c r="AP80">
        <f ca="1">IF(ISNUMBER(ETL_Price!AV80/ETL_Price!AV81-1),ETL_Price!AV80/ETL_Price!AV81-1,"")</f>
        <v>-6.4251105961660171E-3</v>
      </c>
      <c r="AQ80">
        <f ca="1">IF(ISNUMBER(ETL_Price!AW80/ETL_Price!AW81-1),ETL_Price!AW80/ETL_Price!AW81-1,"")</f>
        <v>-1.1802068580747505E-2</v>
      </c>
      <c r="AR80">
        <f ca="1">IF(ISNUMBER(ETL_Price!AX80/ETL_Price!AX81-1),ETL_Price!AX80/ETL_Price!AX81-1,"")</f>
        <v>6.4562410329984665E-3</v>
      </c>
      <c r="AS80">
        <f ca="1">IF(ISNUMBER(ETL_Price!AY80/ETL_Price!AY81-1),ETL_Price!AY80/ETL_Price!AY81-1,"")</f>
        <v>-1.7054233370986438E-2</v>
      </c>
      <c r="AT80">
        <f ca="1">IF(ISNUMBER(ETL_Price!AZ80/ETL_Price!AZ81-1),ETL_Price!AZ80/ETL_Price!AZ81-1,"")</f>
        <v>-7.6923076923076872E-2</v>
      </c>
      <c r="AU80">
        <f ca="1">IF(ISNUMBER(ETL_Price!BA80/ETL_Price!BA81-1),ETL_Price!BA80/ETL_Price!BA81-1,"")</f>
        <v>2.4883372903894418E-3</v>
      </c>
      <c r="AV80">
        <f ca="1">IF(ISNUMBER(ETL_Price!BB80/ETL_Price!BB81-1),ETL_Price!BB80/ETL_Price!BB81-1,"")</f>
        <v>-4.3638222701005702E-3</v>
      </c>
      <c r="AW80">
        <f ca="1">IF(ISNUMBER(ETL_Price!BC80/ETL_Price!BC81-1),ETL_Price!BC80/ETL_Price!BC81-1,"")</f>
        <v>3.8633905115128542E-3</v>
      </c>
      <c r="AX80">
        <f ca="1">IF(ISNUMBER(ETL_Price!BD80/ETL_Price!BD81-1),ETL_Price!BD80/ETL_Price!BD81-1,"")</f>
        <v>1.2362452032745885E-3</v>
      </c>
      <c r="AY80">
        <f ca="1">IF(ISNUMBER(ETL_Price!BE80/ETL_Price!BE81-1),ETL_Price!BE80/ETL_Price!BE81-1,"")</f>
        <v>-1.2951552223910534E-2</v>
      </c>
      <c r="AZ80">
        <f ca="1">IF(ISNUMBER(ETL_Price!BF80/ETL_Price!BF81-1),ETL_Price!BF80/ETL_Price!BF81-1,"")</f>
        <v>2.7763978899386643E-4</v>
      </c>
      <c r="BA80">
        <f ca="1">IF(ISNUMBER(ETL_Price!BG80/ETL_Price!BG81-1),ETL_Price!BG80/ETL_Price!BG81-1,"")</f>
        <v>-5.310628703363296E-4</v>
      </c>
      <c r="BB80">
        <f ca="1">IF(ISNUMBER(ETL_Price!BH80/ETL_Price!BH81-1),ETL_Price!BH80/ETL_Price!BH81-1,"")</f>
        <v>1.5775249496337018E-3</v>
      </c>
      <c r="BC80">
        <f ca="1">IF(ISNUMBER(ETL_Price!BI80/ETL_Price!BI81-1),ETL_Price!BI80/ETL_Price!BI81-1,"")</f>
        <v>-2.996575342465746E-2</v>
      </c>
      <c r="BD80">
        <f ca="1">IF(ISNUMBER(ETL_Price!BJ80/ETL_Price!BJ81-1),ETL_Price!BJ80/ETL_Price!BJ81-1,"")</f>
        <v>-6.0240963855421659E-2</v>
      </c>
      <c r="BE80">
        <f ca="1">IF(ISNUMBER(ETL_Price!BK80/ETL_Price!BK81-1),ETL_Price!BK80/ETL_Price!BK81-1,"")</f>
        <v>-6.6666666666665986E-3</v>
      </c>
      <c r="BF80">
        <f ca="1">IF(ISNUMBER(ETL_Price!BL80/ETL_Price!BL81-1),ETL_Price!BL80/ETL_Price!BL81-1,"")</f>
        <v>1.8359853121175052E-2</v>
      </c>
      <c r="BG80">
        <f ca="1">IF(ISNUMBER(ETL_Price!BM80/ETL_Price!BM81-1),ETL_Price!BM80/ETL_Price!BM81-1,"")</f>
        <v>-9.9662559836773967E-3</v>
      </c>
      <c r="BH80">
        <f ca="1">IF(ISNUMBER(ETL_Price!BN80/ETL_Price!BN81-1),ETL_Price!BN80/ETL_Price!BN81-1,"")</f>
        <v>-1.9098501596659156E-2</v>
      </c>
      <c r="BI80">
        <f ca="1">IF(ISNUMBER(ETL_Price!BO80/ETL_Price!BO81-1),ETL_Price!BO80/ETL_Price!BO81-1,"")</f>
        <v>2.610057421263301E-3</v>
      </c>
      <c r="BJ80">
        <f ca="1">IF(ISNUMBER(ETL_Price!BP80/ETL_Price!BP81-1),ETL_Price!BP80/ETL_Price!BP81-1,"")</f>
        <v>-7.5544677122008075E-5</v>
      </c>
      <c r="BK80">
        <f ca="1">IF(ISNUMBER(ETL_Price!BQ80/ETL_Price!BQ81-1),ETL_Price!BQ80/ETL_Price!BQ81-1,"")</f>
        <v>-1.8411120316663698E-4</v>
      </c>
      <c r="BL80">
        <f ca="1">IF(ISNUMBER(ETL_Price!BR80/ETL_Price!BR81-1),ETL_Price!BR80/ETL_Price!BR81-1,"")</f>
        <v>-3.3709758975221105E-3</v>
      </c>
      <c r="BM80">
        <f ca="1">IF(ISNUMBER(ETL_Price!BS80/ETL_Price!BS81-1),ETL_Price!BS80/ETL_Price!BS81-1,"")</f>
        <v>-2.7448071216615855E-3</v>
      </c>
      <c r="BN80">
        <f ca="1">IF(ISNUMBER(ETL_Price!BT80/ETL_Price!BT81-1),ETL_Price!BT80/ETL_Price!BT81-1,"")</f>
        <v>1.6902410817543068E-3</v>
      </c>
      <c r="BO80">
        <f ca="1">IF(ISNUMBER(ETL_Price!BU80/ETL_Price!BU81-1),ETL_Price!BU80/ETL_Price!BU81-1,"")</f>
        <v>-1.0782294587934338E-3</v>
      </c>
      <c r="BP80">
        <f ca="1">IF(ISNUMBER(ETL_Price!BV80/ETL_Price!BV81-1),ETL_Price!BV80/ETL_Price!BV81-1,"")</f>
        <v>-5.0749029036434301E-3</v>
      </c>
      <c r="BQ80">
        <f ca="1">IF(ISNUMBER(ETL_Price!BW80/ETL_Price!BW81-1),ETL_Price!BW80/ETL_Price!BW81-1,"")</f>
        <v>-8.9359997534899094E-4</v>
      </c>
    </row>
    <row r="81" spans="1:69">
      <c r="A81" s="8">
        <f>MATCH($B81,ETL_Price!$B$5:$B$187,0)</f>
        <v>77</v>
      </c>
      <c r="B81" s="1">
        <f>IF(ISNUMBER(Equities!$C82),Equities!B82,"")</f>
        <v>43073</v>
      </c>
      <c r="C81" s="67">
        <f ca="1">IF(ISNUMBER(OFFSET(ETL_Price!$B$4,ETL_Rtn!$A81,ETL_Rtn!$C$1)/OFFSET(ETL_Price!$B$4,ETL_Rtn!$A82,ETL_Rtn!$C$1)-1),OFFSET(ETL_Price!$B$4,ETL_Rtn!$A81,ETL_Rtn!$C$1)/OFFSET(ETL_Price!$B$4,ETL_Rtn!$A82,ETL_Rtn!$C$1)-1,"")</f>
        <v>6.8172697730692899E-3</v>
      </c>
      <c r="E81">
        <f ca="1">IF(ISNUMBER(ETL_Price!K81/ETL_Price!K82-1),ETL_Price!K81/ETL_Price!K82-1,"")</f>
        <v>-1.0521455442770167E-3</v>
      </c>
      <c r="F81">
        <f ca="1">IF(ISNUMBER(ETL_Price!L81/ETL_Price!L82-1),ETL_Price!L81/ETL_Price!L82-1,"")</f>
        <v>1.3797111309548971E-2</v>
      </c>
      <c r="G81">
        <f ca="1">IF(ISNUMBER(ETL_Price!M81/ETL_Price!M82-1),ETL_Price!M81/ETL_Price!M82-1,"")</f>
        <v>1.1426365245982062E-2</v>
      </c>
      <c r="H81">
        <f ca="1">IF(ISNUMBER(ETL_Price!N81/ETL_Price!N82-1),ETL_Price!N81/ETL_Price!N82-1,"")</f>
        <v>-4.9024870908184193E-3</v>
      </c>
      <c r="I81">
        <f ca="1">IF(ISNUMBER(ETL_Price!O81/ETL_Price!O82-1),ETL_Price!O81/ETL_Price!O82-1,"")</f>
        <v>2.2026371110646092E-3</v>
      </c>
      <c r="J81">
        <f ca="1">IF(ISNUMBER(ETL_Price!P81/ETL_Price!P82-1),ETL_Price!P81/ETL_Price!P82-1,"")</f>
        <v>5.9950582692762655E-3</v>
      </c>
      <c r="K81">
        <f ca="1">IF(ISNUMBER(ETL_Price!Q81/ETL_Price!Q82-1),ETL_Price!Q81/ETL_Price!Q82-1,"")</f>
        <v>-9.7118971886372973E-3</v>
      </c>
      <c r="L81">
        <f ca="1">IF(ISNUMBER(ETL_Price!R81/ETL_Price!R82-1),ETL_Price!R81/ETL_Price!R82-1,"")</f>
        <v>-2.9358024184440445E-3</v>
      </c>
      <c r="M81">
        <f ca="1">IF(ISNUMBER(ETL_Price!S81/ETL_Price!S82-1),ETL_Price!S81/ETL_Price!S82-1,"")</f>
        <v>5.7500493491713378E-4</v>
      </c>
      <c r="N81">
        <f ca="1">IF(ISNUMBER(ETL_Price!T81/ETL_Price!T82-1),ETL_Price!T81/ETL_Price!T82-1,"")</f>
        <v>6.6259678379989584E-3</v>
      </c>
      <c r="O81">
        <f ca="1">IF(ISNUMBER(ETL_Price!U81/ETL_Price!U82-1),ETL_Price!U81/ETL_Price!U82-1,"")</f>
        <v>5.7218999843235974E-3</v>
      </c>
      <c r="P81">
        <f ca="1">IF(ISNUMBER(ETL_Price!V81/ETL_Price!V82-1),ETL_Price!V81/ETL_Price!V82-1,"")</f>
        <v>8.1700744289503469E-3</v>
      </c>
      <c r="Q81">
        <f ca="1">IF(ISNUMBER(ETL_Price!W81/ETL_Price!W82-1),ETL_Price!W81/ETL_Price!W82-1,"")</f>
        <v>6.8259210040511054E-3</v>
      </c>
      <c r="R81">
        <f ca="1">IF(ISNUMBER(ETL_Price!X81/ETL_Price!X82-1),ETL_Price!X81/ETL_Price!X82-1,"")</f>
        <v>-8.4353297255052029E-3</v>
      </c>
      <c r="S81">
        <f ca="1">IF(ISNUMBER(ETL_Price!Y81/ETL_Price!Y82-1),ETL_Price!Y81/ETL_Price!Y82-1,"")</f>
        <v>9.7843650838882468E-3</v>
      </c>
      <c r="T81">
        <f ca="1">IF(ISNUMBER(ETL_Price!Z81/ETL_Price!Z82-1),ETL_Price!Z81/ETL_Price!Z82-1,"")</f>
        <v>-1.7537870570068614E-2</v>
      </c>
      <c r="U81">
        <f ca="1">IF(ISNUMBER(ETL_Price!AA81/ETL_Price!AA82-1),ETL_Price!AA81/ETL_Price!AA82-1,"")</f>
        <v>6.9740962140620866E-3</v>
      </c>
      <c r="V81">
        <f ca="1">IF(ISNUMBER(ETL_Price!AB81/ETL_Price!AB82-1),ETL_Price!AB81/ETL_Price!AB82-1,"")</f>
        <v>-2.256317689530718E-3</v>
      </c>
      <c r="W81">
        <f ca="1">IF(ISNUMBER(ETL_Price!AC81/ETL_Price!AC82-1),ETL_Price!AC81/ETL_Price!AC82-1,"")</f>
        <v>-1.286574278656305E-3</v>
      </c>
      <c r="X81">
        <f ca="1">IF(ISNUMBER(ETL_Price!AD81/ETL_Price!AD82-1),ETL_Price!AD81/ETL_Price!AD82-1,"")</f>
        <v>-1.5597708304989633E-3</v>
      </c>
      <c r="Y81">
        <f ca="1">IF(ISNUMBER(ETL_Price!AE81/ETL_Price!AE82-1),ETL_Price!AE81/ETL_Price!AE82-1,"")</f>
        <v>-1.1608895340443626E-3</v>
      </c>
      <c r="Z81">
        <f ca="1">IF(ISNUMBER(ETL_Price!AF81/ETL_Price!AF82-1),ETL_Price!AF81/ETL_Price!AF82-1,"")</f>
        <v>-6.0210590210640902E-4</v>
      </c>
      <c r="AA81">
        <f ca="1">IF(ISNUMBER(ETL_Price!AG81/ETL_Price!AG82-1),ETL_Price!AG81/ETL_Price!AG82-1,"")</f>
        <v>-1.0367264906354645E-3</v>
      </c>
      <c r="AB81">
        <f ca="1">IF(ISNUMBER(ETL_Price!AH81/ETL_Price!AH82-1),ETL_Price!AH81/ETL_Price!AH82-1,"")</f>
        <v>-3.7750355857701923E-4</v>
      </c>
      <c r="AC81">
        <f ca="1">IF(ISNUMBER(ETL_Price!AI81/ETL_Price!AI82-1),ETL_Price!AI81/ETL_Price!AI82-1,"")</f>
        <v>-6.7957344928537555E-4</v>
      </c>
      <c r="AD81">
        <f ca="1">IF(ISNUMBER(ETL_Price!AJ81/ETL_Price!AJ82-1),ETL_Price!AJ81/ETL_Price!AJ82-1,"")</f>
        <v>6.5781898847849796E-4</v>
      </c>
      <c r="AE81">
        <f ca="1">IF(ISNUMBER(ETL_Price!AK81/ETL_Price!AK82-1),ETL_Price!AK81/ETL_Price!AK82-1,"")</f>
        <v>-4.4392860024000669E-4</v>
      </c>
      <c r="AF81">
        <f ca="1">IF(ISNUMBER(ETL_Price!AL81/ETL_Price!AL82-1),ETL_Price!AL81/ETL_Price!AL82-1,"")</f>
        <v>-5.6030791300210048E-4</v>
      </c>
      <c r="AG81">
        <f ca="1">IF(ISNUMBER(ETL_Price!AM81/ETL_Price!AM82-1),ETL_Price!AM81/ETL_Price!AM82-1,"")</f>
        <v>-4.8804481924791254E-5</v>
      </c>
      <c r="AH81">
        <f ca="1">IF(ISNUMBER(ETL_Price!AN81/ETL_Price!AN82-1),ETL_Price!AN81/ETL_Price!AN82-1,"")</f>
        <v>-4.8215913018900824E-4</v>
      </c>
      <c r="AI81">
        <f ca="1">IF(ISNUMBER(ETL_Price!AO81/ETL_Price!AO82-1),ETL_Price!AO81/ETL_Price!AO82-1,"")</f>
        <v>-7.2206463265456211E-4</v>
      </c>
      <c r="AJ81">
        <f ca="1">IF(ISNUMBER(ETL_Price!AP81/ETL_Price!AP82-1),ETL_Price!AP81/ETL_Price!AP82-1,"")</f>
        <v>-4.4350736266574042E-4</v>
      </c>
      <c r="AK81">
        <f ca="1">IF(ISNUMBER(ETL_Price!AQ81/ETL_Price!AQ82-1),ETL_Price!AQ81/ETL_Price!AQ82-1,"")</f>
        <v>-8.7149760919014163E-4</v>
      </c>
      <c r="AL81">
        <f ca="1">IF(ISNUMBER(ETL_Price!AR81/ETL_Price!AR82-1),ETL_Price!AR81/ETL_Price!AR82-1,"")</f>
        <v>-7.5773893508324086E-5</v>
      </c>
      <c r="AM81">
        <f ca="1">IF(ISNUMBER(ETL_Price!AS81/ETL_Price!AS82-1),ETL_Price!AS81/ETL_Price!AS82-1,"")</f>
        <v>4.5733643870422558E-3</v>
      </c>
      <c r="AN81">
        <f ca="1">IF(ISNUMBER(ETL_Price!AT81/ETL_Price!AT82-1),ETL_Price!AT81/ETL_Price!AT82-1,"")</f>
        <v>0.12786885245901636</v>
      </c>
      <c r="AO81">
        <f ca="1">IF(ISNUMBER(ETL_Price!AU81/ETL_Price!AU82-1),ETL_Price!AU81/ETL_Price!AU82-1,"")</f>
        <v>1.1252391133109718E-4</v>
      </c>
      <c r="AP81">
        <f ca="1">IF(ISNUMBER(ETL_Price!AV81/ETL_Price!AV82-1),ETL_Price!AV81/ETL_Price!AV82-1,"")</f>
        <v>7.267518964511277E-3</v>
      </c>
      <c r="AQ81">
        <f ca="1">IF(ISNUMBER(ETL_Price!AW81/ETL_Price!AW82-1),ETL_Price!AW81/ETL_Price!AW82-1,"")</f>
        <v>7.1752755565159809E-3</v>
      </c>
      <c r="AR81">
        <f ca="1">IF(ISNUMBER(ETL_Price!AX81/ETL_Price!AX82-1),ETL_Price!AX81/ETL_Price!AX82-1,"")</f>
        <v>2.1567217828901697E-3</v>
      </c>
      <c r="AS81">
        <f ca="1">IF(ISNUMBER(ETL_Price!AY81/ETL_Price!AY82-1),ETL_Price!AY81/ETL_Price!AY82-1,"")</f>
        <v>1.9329393780977533E-2</v>
      </c>
      <c r="AT81">
        <f ca="1">IF(ISNUMBER(ETL_Price!AZ81/ETL_Price!AZ82-1),ETL_Price!AZ81/ETL_Price!AZ82-1,"")</f>
        <v>8.3888888888888893</v>
      </c>
      <c r="AU81">
        <f ca="1">IF(ISNUMBER(ETL_Price!BA81/ETL_Price!BA82-1),ETL_Price!BA81/ETL_Price!BA82-1,"")</f>
        <v>-1.1157207703724303E-2</v>
      </c>
      <c r="AV81">
        <f ca="1">IF(ISNUMBER(ETL_Price!BB81/ETL_Price!BB82-1),ETL_Price!BB81/ETL_Price!BB82-1,"")</f>
        <v>-7.4214360795968881E-3</v>
      </c>
      <c r="AW81">
        <f ca="1">IF(ISNUMBER(ETL_Price!BC81/ETL_Price!BC82-1),ETL_Price!BC81/ETL_Price!BC82-1,"")</f>
        <v>-1.1853633396323726E-2</v>
      </c>
      <c r="AX81">
        <f ca="1">IF(ISNUMBER(ETL_Price!BD81/ETL_Price!BD82-1),ETL_Price!BD81/ETL_Price!BD82-1,"")</f>
        <v>-7.3367801568313684E-4</v>
      </c>
      <c r="AY81">
        <f ca="1">IF(ISNUMBER(ETL_Price!BE81/ETL_Price!BE82-1),ETL_Price!BE81/ETL_Price!BE82-1,"")</f>
        <v>-1.5825631121534012E-2</v>
      </c>
      <c r="AZ81">
        <f ca="1">IF(ISNUMBER(ETL_Price!BF81/ETL_Price!BF82-1),ETL_Price!BF81/ETL_Price!BF82-1,"")</f>
        <v>-2.5660763564612221E-3</v>
      </c>
      <c r="BA81">
        <f ca="1">IF(ISNUMBER(ETL_Price!BG81/ETL_Price!BG82-1),ETL_Price!BG81/ETL_Price!BG82-1,"")</f>
        <v>-2.4774734681375365E-3</v>
      </c>
      <c r="BB81">
        <f ca="1">IF(ISNUMBER(ETL_Price!BH81/ETL_Price!BH82-1),ETL_Price!BH81/ETL_Price!BH82-1,"")</f>
        <v>-2.7936365063773172E-3</v>
      </c>
      <c r="BC81">
        <f ca="1">IF(ISNUMBER(ETL_Price!BI81/ETL_Price!BI82-1),ETL_Price!BI81/ETL_Price!BI82-1,"")</f>
        <v>2.1872265966754068E-2</v>
      </c>
      <c r="BD81">
        <f ca="1">IF(ISNUMBER(ETL_Price!BJ81/ETL_Price!BJ82-1),ETL_Price!BJ81/ETL_Price!BJ82-1,"")</f>
        <v>-3.3417721518987364E-2</v>
      </c>
      <c r="BE81">
        <f ca="1">IF(ISNUMBER(ETL_Price!BK81/ETL_Price!BK82-1),ETL_Price!BK81/ETL_Price!BK82-1,"")</f>
        <v>8.0645161290322509E-3</v>
      </c>
      <c r="BF81">
        <f ca="1">IF(ISNUMBER(ETL_Price!BL81/ETL_Price!BL82-1),ETL_Price!BL81/ETL_Price!BL82-1,"")</f>
        <v>1.1764705882353121E-2</v>
      </c>
      <c r="BG81">
        <f ca="1">IF(ISNUMBER(ETL_Price!BM81/ETL_Price!BM82-1),ETL_Price!BM81/ETL_Price!BM82-1,"")</f>
        <v>-3.5189239912417625E-3</v>
      </c>
      <c r="BH81">
        <f ca="1">IF(ISNUMBER(ETL_Price!BN81/ETL_Price!BN82-1),ETL_Price!BN81/ETL_Price!BN82-1,"")</f>
        <v>-7.9769282690078658E-4</v>
      </c>
      <c r="BI81">
        <f ca="1">IF(ISNUMBER(ETL_Price!BO81/ETL_Price!BO82-1),ETL_Price!BO81/ETL_Price!BO82-1,"")</f>
        <v>-1.5250171350239872E-2</v>
      </c>
      <c r="BJ81">
        <f ca="1">IF(ISNUMBER(ETL_Price!BP81/ETL_Price!BP82-1),ETL_Price!BP81/ETL_Price!BP82-1,"")</f>
        <v>3.0613482056256469E-3</v>
      </c>
      <c r="BK81">
        <f ca="1">IF(ISNUMBER(ETL_Price!BQ81/ETL_Price!BQ82-1),ETL_Price!BQ81/ETL_Price!BQ82-1,"")</f>
        <v>-9.1970937183860624E-4</v>
      </c>
      <c r="BL81">
        <f ca="1">IF(ISNUMBER(ETL_Price!BR81/ETL_Price!BR82-1),ETL_Price!BR81/ETL_Price!BR82-1,"")</f>
        <v>-2.5218560860794659E-3</v>
      </c>
      <c r="BM81">
        <f ca="1">IF(ISNUMBER(ETL_Price!BS81/ETL_Price!BS82-1),ETL_Price!BS81/ETL_Price!BS82-1,"")</f>
        <v>2.226014691695255E-4</v>
      </c>
      <c r="BN81">
        <f ca="1">IF(ISNUMBER(ETL_Price!BT81/ETL_Price!BT82-1),ETL_Price!BT81/ETL_Price!BT82-1,"")</f>
        <v>2.1396095212622424E-3</v>
      </c>
      <c r="BO81">
        <f ca="1">IF(ISNUMBER(ETL_Price!BU81/ETL_Price!BU82-1),ETL_Price!BU81/ETL_Price!BU82-1,"")</f>
        <v>-1.6672807194774153E-3</v>
      </c>
      <c r="BP81">
        <f ca="1">IF(ISNUMBER(ETL_Price!BV81/ETL_Price!BV82-1),ETL_Price!BV81/ETL_Price!BV82-1,"")</f>
        <v>-1.6050371233076066E-2</v>
      </c>
      <c r="BQ81">
        <f ca="1">IF(ISNUMBER(ETL_Price!BW81/ETL_Price!BW82-1),ETL_Price!BW81/ETL_Price!BW82-1,"")</f>
        <v>-3.989810637449076E-3</v>
      </c>
    </row>
    <row r="82" spans="1:69">
      <c r="A82" s="8">
        <f>MATCH($B82,ETL_Price!$B$5:$B$187,0)</f>
        <v>78</v>
      </c>
      <c r="B82" s="1">
        <f>IF(ISNUMBER(Equities!$C83),Equities!B83,"")</f>
        <v>43070</v>
      </c>
      <c r="C82" s="67">
        <f ca="1">IF(ISNUMBER(OFFSET(ETL_Price!$B$4,ETL_Rtn!$A82,ETL_Rtn!$C$1)/OFFSET(ETL_Price!$B$4,ETL_Rtn!$A83,ETL_Rtn!$C$1)-1),OFFSET(ETL_Price!$B$4,ETL_Rtn!$A82,ETL_Rtn!$C$1)/OFFSET(ETL_Price!$B$4,ETL_Rtn!$A83,ETL_Rtn!$C$1)-1,"")</f>
        <v>-5.029744964250904E-3</v>
      </c>
      <c r="E82">
        <f ca="1">IF(ISNUMBER(ETL_Price!K82/ETL_Price!K83-1),ETL_Price!K82/ETL_Price!K83-1,"")</f>
        <v>-2.0244902892453398E-3</v>
      </c>
      <c r="F82">
        <f ca="1">IF(ISNUMBER(ETL_Price!L82/ETL_Price!L83-1),ETL_Price!L82/ETL_Price!L83-1,"")</f>
        <v>-1.1871381231564615E-2</v>
      </c>
      <c r="G82">
        <f ca="1">IF(ISNUMBER(ETL_Price!M82/ETL_Price!M83-1),ETL_Price!M82/ETL_Price!M83-1,"")</f>
        <v>4.0774762164588196E-3</v>
      </c>
      <c r="H82">
        <f ca="1">IF(ISNUMBER(ETL_Price!N82/ETL_Price!N83-1),ETL_Price!N82/ETL_Price!N83-1,"")</f>
        <v>4.1395012356457705E-3</v>
      </c>
      <c r="I82">
        <f ca="1">IF(ISNUMBER(ETL_Price!O82/ETL_Price!O83-1),ETL_Price!O82/ETL_Price!O83-1,"")</f>
        <v>-3.5339055808699671E-3</v>
      </c>
      <c r="J82">
        <f ca="1">IF(ISNUMBER(ETL_Price!P82/ETL_Price!P83-1),ETL_Price!P82/ETL_Price!P83-1,"")</f>
        <v>-2.2909237938881777E-3</v>
      </c>
      <c r="K82">
        <f ca="1">IF(ISNUMBER(ETL_Price!Q82/ETL_Price!Q83-1),ETL_Price!Q82/ETL_Price!Q83-1,"")</f>
        <v>-5.8006279077185141E-3</v>
      </c>
      <c r="L82">
        <f ca="1">IF(ISNUMBER(ETL_Price!R82/ETL_Price!R83-1),ETL_Price!R82/ETL_Price!R83-1,"")</f>
        <v>-5.0575407605920608E-3</v>
      </c>
      <c r="M82">
        <f ca="1">IF(ISNUMBER(ETL_Price!S82/ETL_Price!S83-1),ETL_Price!S82/ETL_Price!S83-1,"")</f>
        <v>6.665987147741248E-3</v>
      </c>
      <c r="N82">
        <f ca="1">IF(ISNUMBER(ETL_Price!T82/ETL_Price!T83-1),ETL_Price!T82/ETL_Price!T83-1,"")</f>
        <v>-6.9862861789820041E-3</v>
      </c>
      <c r="O82">
        <f ca="1">IF(ISNUMBER(ETL_Price!U82/ETL_Price!U83-1),ETL_Price!U82/ETL_Price!U83-1,"")</f>
        <v>-9.587392772580805E-3</v>
      </c>
      <c r="P82">
        <f ca="1">IF(ISNUMBER(ETL_Price!V82/ETL_Price!V83-1),ETL_Price!V82/ETL_Price!V83-1,"")</f>
        <v>-3.3678646033167281E-3</v>
      </c>
      <c r="Q82">
        <f ca="1">IF(ISNUMBER(ETL_Price!W82/ETL_Price!W83-1),ETL_Price!W82/ETL_Price!W83-1,"")</f>
        <v>-1.888371237007358E-3</v>
      </c>
      <c r="R82">
        <f ca="1">IF(ISNUMBER(ETL_Price!X82/ETL_Price!X83-1),ETL_Price!X82/ETL_Price!X83-1,"")</f>
        <v>-2.9309223718007038E-3</v>
      </c>
      <c r="S82">
        <f ca="1">IF(ISNUMBER(ETL_Price!Y82/ETL_Price!Y83-1),ETL_Price!Y82/ETL_Price!Y83-1,"")</f>
        <v>-2.5229919754282681E-3</v>
      </c>
      <c r="T82">
        <f ca="1">IF(ISNUMBER(ETL_Price!Z82/ETL_Price!Z83-1),ETL_Price!Z82/ETL_Price!Z83-1,"")</f>
        <v>-6.6422996455417493E-3</v>
      </c>
      <c r="U82">
        <f ca="1">IF(ISNUMBER(ETL_Price!AA82/ETL_Price!AA83-1),ETL_Price!AA82/ETL_Price!AA83-1,"")</f>
        <v>-2.6969481902058279E-3</v>
      </c>
      <c r="V82">
        <f ca="1">IF(ISNUMBER(ETL_Price!AB82/ETL_Price!AB83-1),ETL_Price!AB82/ETL_Price!AB83-1,"")</f>
        <v>-6.1294662879353146E-3</v>
      </c>
      <c r="W82">
        <f ca="1">IF(ISNUMBER(ETL_Price!AC82/ETL_Price!AC83-1),ETL_Price!AC82/ETL_Price!AC83-1,"")</f>
        <v>1.7782558436096885E-4</v>
      </c>
      <c r="X82">
        <f ca="1">IF(ISNUMBER(ETL_Price!AD82/ETL_Price!AD83-1),ETL_Price!AD82/ETL_Price!AD83-1,"")</f>
        <v>-9.2584286940811111E-4</v>
      </c>
      <c r="Y82">
        <f ca="1">IF(ISNUMBER(ETL_Price!AE82/ETL_Price!AE83-1),ETL_Price!AE82/ETL_Price!AE83-1,"")</f>
        <v>2.0218813623671394E-3</v>
      </c>
      <c r="Z82">
        <f ca="1">IF(ISNUMBER(ETL_Price!AF82/ETL_Price!AF83-1),ETL_Price!AF82/ETL_Price!AF83-1,"")</f>
        <v>2.8522056729929357E-3</v>
      </c>
      <c r="AA82">
        <f ca="1">IF(ISNUMBER(ETL_Price!AG82/ETL_Price!AG83-1),ETL_Price!AG82/ETL_Price!AG83-1,"")</f>
        <v>3.2663190500301642E-3</v>
      </c>
      <c r="AB82">
        <f ca="1">IF(ISNUMBER(ETL_Price!AH82/ETL_Price!AH83-1),ETL_Price!AH82/ETL_Price!AH83-1,"")</f>
        <v>4.1174731790438734E-3</v>
      </c>
      <c r="AC82">
        <f ca="1">IF(ISNUMBER(ETL_Price!AI82/ETL_Price!AI83-1),ETL_Price!AI82/ETL_Price!AI83-1,"")</f>
        <v>1.5476040190949281E-3</v>
      </c>
      <c r="AD82">
        <f ca="1">IF(ISNUMBER(ETL_Price!AJ82/ETL_Price!AJ83-1),ETL_Price!AJ82/ETL_Price!AJ83-1,"")</f>
        <v>-7.8308895997958317E-4</v>
      </c>
      <c r="AE82">
        <f ca="1">IF(ISNUMBER(ETL_Price!AK82/ETL_Price!AK83-1),ETL_Price!AK82/ETL_Price!AK83-1,"")</f>
        <v>4.9080052271177621E-4</v>
      </c>
      <c r="AF82">
        <f ca="1">IF(ISNUMBER(ETL_Price!AL82/ETL_Price!AL83-1),ETL_Price!AL82/ETL_Price!AL83-1,"")</f>
        <v>3.3546018228935992E-4</v>
      </c>
      <c r="AG82">
        <f ca="1">IF(ISNUMBER(ETL_Price!AM82/ETL_Price!AM83-1),ETL_Price!AM82/ETL_Price!AM83-1,"")</f>
        <v>1.0200072164725515E-3</v>
      </c>
      <c r="AH82">
        <f ca="1">IF(ISNUMBER(ETL_Price!AN82/ETL_Price!AN83-1),ETL_Price!AN82/ETL_Price!AN83-1,"")</f>
        <v>1.8022840389830819E-4</v>
      </c>
      <c r="AI82">
        <f ca="1">IF(ISNUMBER(ETL_Price!AO82/ETL_Price!AO83-1),ETL_Price!AO82/ETL_Price!AO83-1,"")</f>
        <v>1.3971049427508042E-4</v>
      </c>
      <c r="AJ82">
        <f ca="1">IF(ISNUMBER(ETL_Price!AP82/ETL_Price!AP83-1),ETL_Price!AP82/ETL_Price!AP83-1,"")</f>
        <v>5.6445980043329236E-4</v>
      </c>
      <c r="AK82">
        <f ca="1">IF(ISNUMBER(ETL_Price!AQ82/ETL_Price!AQ83-1),ETL_Price!AQ82/ETL_Price!AQ83-1,"")</f>
        <v>9.9959870125143624E-4</v>
      </c>
      <c r="AL82">
        <f ca="1">IF(ISNUMBER(ETL_Price!AR82/ETL_Price!AR83-1),ETL_Price!AR82/ETL_Price!AR83-1,"")</f>
        <v>1.3081069612788099E-3</v>
      </c>
      <c r="AM82">
        <f ca="1">IF(ISNUMBER(ETL_Price!AS82/ETL_Price!AS83-1),ETL_Price!AS82/ETL_Price!AS83-1,"")</f>
        <v>-2.0002489936506662E-2</v>
      </c>
      <c r="AN82">
        <f ca="1">IF(ISNUMBER(ETL_Price!AT82/ETL_Price!AT83-1),ETL_Price!AT82/ETL_Price!AT83-1,"")</f>
        <v>-0.16893732970027253</v>
      </c>
      <c r="AO82">
        <f ca="1">IF(ISNUMBER(ETL_Price!AU82/ETL_Price!AU83-1),ETL_Price!AU82/ETL_Price!AU83-1,"")</f>
        <v>1.6342631727248591E-3</v>
      </c>
      <c r="AP82">
        <f ca="1">IF(ISNUMBER(ETL_Price!AV82/ETL_Price!AV83-1),ETL_Price!AV82/ETL_Price!AV83-1,"")</f>
        <v>1.2747649652096182E-3</v>
      </c>
      <c r="AQ82">
        <f ca="1">IF(ISNUMBER(ETL_Price!AW82/ETL_Price!AW83-1),ETL_Price!AW82/ETL_Price!AW83-1,"")</f>
        <v>6.4878892733566396E-4</v>
      </c>
      <c r="AR82">
        <f ca="1">IF(ISNUMBER(ETL_Price!AX82/ETL_Price!AX83-1),ETL_Price!AX82/ETL_Price!AX83-1,"")</f>
        <v>7.1942446043160579E-4</v>
      </c>
      <c r="AS82">
        <f ca="1">IF(ISNUMBER(ETL_Price!AY82/ETL_Price!AY83-1),ETL_Price!AY82/ETL_Price!AY83-1,"")</f>
        <v>-4.0877140091712505E-2</v>
      </c>
      <c r="AT82">
        <f ca="1">IF(ISNUMBER(ETL_Price!AZ82/ETL_Price!AZ83-1),ETL_Price!AZ82/ETL_Price!AZ83-1,"")</f>
        <v>-1.4736842105263157</v>
      </c>
      <c r="AU82">
        <f ca="1">IF(ISNUMBER(ETL_Price!BA82/ETL_Price!BA83-1),ETL_Price!BA82/ETL_Price!BA83-1,"")</f>
        <v>-3.4705050452477071E-4</v>
      </c>
      <c r="AV82">
        <f ca="1">IF(ISNUMBER(ETL_Price!BB82/ETL_Price!BB83-1),ETL_Price!BB82/ETL_Price!BB83-1,"")</f>
        <v>-4.6192723287474813E-4</v>
      </c>
      <c r="AW82">
        <f ca="1">IF(ISNUMBER(ETL_Price!BC82/ETL_Price!BC83-1),ETL_Price!BC82/ETL_Price!BC83-1,"")</f>
        <v>5.778682230072274E-3</v>
      </c>
      <c r="AX82">
        <f ca="1">IF(ISNUMBER(ETL_Price!BD82/ETL_Price!BD83-1),ETL_Price!BD82/ETL_Price!BD83-1,"")</f>
        <v>1.3563196016437296E-3</v>
      </c>
      <c r="AY82">
        <f ca="1">IF(ISNUMBER(ETL_Price!BE82/ETL_Price!BE83-1),ETL_Price!BE82/ETL_Price!BE83-1,"")</f>
        <v>-1.6196651590192346E-3</v>
      </c>
      <c r="AZ82">
        <f ca="1">IF(ISNUMBER(ETL_Price!BF82/ETL_Price!BF83-1),ETL_Price!BF82/ETL_Price!BF83-1,"")</f>
        <v>-6.2804816620489756E-3</v>
      </c>
      <c r="BA82">
        <f ca="1">IF(ISNUMBER(ETL_Price!BG82/ETL_Price!BG83-1),ETL_Price!BG82/ETL_Price!BG83-1,"")</f>
        <v>-6.4380182174691436E-3</v>
      </c>
      <c r="BB82">
        <f ca="1">IF(ISNUMBER(ETL_Price!BH82/ETL_Price!BH83-1),ETL_Price!BH82/ETL_Price!BH83-1,"")</f>
        <v>-5.9986112204404307E-3</v>
      </c>
      <c r="BC82">
        <f ca="1">IF(ISNUMBER(ETL_Price!BI82/ETL_Price!BI83-1),ETL_Price!BI82/ETL_Price!BI83-1,"")</f>
        <v>1.3297872340425565E-2</v>
      </c>
      <c r="BD82">
        <f ca="1">IF(ISNUMBER(ETL_Price!BJ82/ETL_Price!BJ83-1),ETL_Price!BJ82/ETL_Price!BJ83-1,"")</f>
        <v>4.3868921775898517E-2</v>
      </c>
      <c r="BE82">
        <f ca="1">IF(ISNUMBER(ETL_Price!BK82/ETL_Price!BK83-1),ETL_Price!BK82/ETL_Price!BK83-1,"")</f>
        <v>1.3623978201634968E-2</v>
      </c>
      <c r="BF82">
        <f ca="1">IF(ISNUMBER(ETL_Price!BL82/ETL_Price!BL83-1),ETL_Price!BL82/ETL_Price!BL83-1,"")</f>
        <v>-1.0416666666666741E-2</v>
      </c>
      <c r="BG82">
        <f ca="1">IF(ISNUMBER(ETL_Price!BM82/ETL_Price!BM83-1),ETL_Price!BM82/ETL_Price!BM83-1,"")</f>
        <v>4.3983663210807045E-3</v>
      </c>
      <c r="BH82">
        <f ca="1">IF(ISNUMBER(ETL_Price!BN82/ETL_Price!BN83-1),ETL_Price!BN82/ETL_Price!BN83-1,"")</f>
        <v>-5.1886216579172251E-3</v>
      </c>
      <c r="BI82">
        <f ca="1">IF(ISNUMBER(ETL_Price!BO82/ETL_Price!BO83-1),ETL_Price!BO82/ETL_Price!BO83-1,"")</f>
        <v>1.672473867595814E-2</v>
      </c>
      <c r="BJ82">
        <f ca="1">IF(ISNUMBER(ETL_Price!BP82/ETL_Price!BP83-1),ETL_Price!BP82/ETL_Price!BP83-1,"")</f>
        <v>-1.9361084220717029E-3</v>
      </c>
      <c r="BK82">
        <f ca="1">IF(ISNUMBER(ETL_Price!BQ82/ETL_Price!BQ83-1),ETL_Price!BQ82/ETL_Price!BQ83-1,"")</f>
        <v>1.5659543109800556E-3</v>
      </c>
      <c r="BL82">
        <f ca="1">IF(ISNUMBER(ETL_Price!BR82/ETL_Price!BR83-1),ETL_Price!BR82/ETL_Price!BR83-1,"")</f>
        <v>-6.7204301075263206E-4</v>
      </c>
      <c r="BM82">
        <f ca="1">IF(ISNUMBER(ETL_Price!BS82/ETL_Price!BS83-1),ETL_Price!BS82/ETL_Price!BS83-1,"")</f>
        <v>-3.5489833641404456E-3</v>
      </c>
      <c r="BN82">
        <f ca="1">IF(ISNUMBER(ETL_Price!BT82/ETL_Price!BT83-1),ETL_Price!BT82/ETL_Price!BT83-1,"")</f>
        <v>-3.2877199218056541E-3</v>
      </c>
      <c r="BO82">
        <f ca="1">IF(ISNUMBER(ETL_Price!BU82/ETL_Price!BU83-1),ETL_Price!BU82/ETL_Price!BU83-1,"")</f>
        <v>7.6284292860515635E-3</v>
      </c>
      <c r="BP82">
        <f ca="1">IF(ISNUMBER(ETL_Price!BV82/ETL_Price!BV83-1),ETL_Price!BV82/ETL_Price!BV83-1,"")</f>
        <v>2.9128127258524206E-3</v>
      </c>
      <c r="BQ82">
        <f ca="1">IF(ISNUMBER(ETL_Price!BW82/ETL_Price!BW83-1),ETL_Price!BW82/ETL_Price!BW83-1,"")</f>
        <v>-3.0596946424745752E-3</v>
      </c>
    </row>
    <row r="83" spans="1:69">
      <c r="A83" s="8">
        <f>MATCH($B83,ETL_Price!$B$5:$B$187,0)</f>
        <v>79</v>
      </c>
      <c r="B83" s="1">
        <f>IF(ISNUMBER(Equities!$C84),Equities!B84,"")</f>
        <v>43069</v>
      </c>
      <c r="C83" s="67">
        <f ca="1">IF(ISNUMBER(OFFSET(ETL_Price!$B$4,ETL_Rtn!$A83,ETL_Rtn!$C$1)/OFFSET(ETL_Price!$B$4,ETL_Rtn!$A84,ETL_Rtn!$C$1)-1),OFFSET(ETL_Price!$B$4,ETL_Rtn!$A83,ETL_Rtn!$C$1)/OFFSET(ETL_Price!$B$4,ETL_Rtn!$A84,ETL_Rtn!$C$1)-1,"")</f>
        <v>-1.8890065087575625E-2</v>
      </c>
      <c r="E83">
        <f ca="1">IF(ISNUMBER(ETL_Price!K83/ETL_Price!K84-1),ETL_Price!K83/ETL_Price!K84-1,"")</f>
        <v>8.1909469282996916E-3</v>
      </c>
      <c r="F83">
        <f ca="1">IF(ISNUMBER(ETL_Price!L83/ETL_Price!L84-1),ETL_Price!L83/ETL_Price!L84-1,"")</f>
        <v>-5.5655991375828107E-3</v>
      </c>
      <c r="G83">
        <f ca="1">IF(ISNUMBER(ETL_Price!M83/ETL_Price!M84-1),ETL_Price!M83/ETL_Price!M84-1,"")</f>
        <v>-1.0033775581856696E-2</v>
      </c>
      <c r="H83">
        <f ca="1">IF(ISNUMBER(ETL_Price!N83/ETL_Price!N84-1),ETL_Price!N83/ETL_Price!N84-1,"")</f>
        <v>5.6537978156585567E-3</v>
      </c>
      <c r="I83">
        <f ca="1">IF(ISNUMBER(ETL_Price!O83/ETL_Price!O84-1),ETL_Price!O83/ETL_Price!O84-1,"")</f>
        <v>-1.5071650087108979E-2</v>
      </c>
      <c r="J83">
        <f ca="1">IF(ISNUMBER(ETL_Price!P83/ETL_Price!P84-1),ETL_Price!P83/ETL_Price!P84-1,"")</f>
        <v>-1.4788830337964187E-2</v>
      </c>
      <c r="K83">
        <f ca="1">IF(ISNUMBER(ETL_Price!Q83/ETL_Price!Q84-1),ETL_Price!Q83/ETL_Price!Q84-1,"")</f>
        <v>6.7249865821381594E-3</v>
      </c>
      <c r="L83">
        <f ca="1">IF(ISNUMBER(ETL_Price!R83/ETL_Price!R84-1),ETL_Price!R83/ETL_Price!R84-1,"")</f>
        <v>6.2938845312678904E-3</v>
      </c>
      <c r="M83">
        <f ca="1">IF(ISNUMBER(ETL_Price!S83/ETL_Price!S84-1),ETL_Price!S83/ETL_Price!S84-1,"")</f>
        <v>1.2108764989257947E-2</v>
      </c>
      <c r="N83">
        <f ca="1">IF(ISNUMBER(ETL_Price!T83/ETL_Price!T84-1),ETL_Price!T83/ETL_Price!T84-1,"")</f>
        <v>1.9629629629629441E-3</v>
      </c>
      <c r="O83">
        <f ca="1">IF(ISNUMBER(ETL_Price!U83/ETL_Price!U84-1),ETL_Price!U83/ETL_Price!U84-1,"")</f>
        <v>8.9684342445366383E-3</v>
      </c>
      <c r="P83">
        <f ca="1">IF(ISNUMBER(ETL_Price!V83/ETL_Price!V84-1),ETL_Price!V83/ETL_Price!V84-1,"")</f>
        <v>3.4221670873080257E-3</v>
      </c>
      <c r="Q83">
        <f ca="1">IF(ISNUMBER(ETL_Price!W83/ETL_Price!W84-1),ETL_Price!W83/ETL_Price!W84-1,"")</f>
        <v>4.5268965327471822E-3</v>
      </c>
      <c r="R83">
        <f ca="1">IF(ISNUMBER(ETL_Price!X83/ETL_Price!X84-1),ETL_Price!X83/ETL_Price!X84-1,"")</f>
        <v>5.9843184197656552E-3</v>
      </c>
      <c r="S83">
        <f ca="1">IF(ISNUMBER(ETL_Price!Y83/ETL_Price!Y84-1),ETL_Price!Y83/ETL_Price!Y84-1,"")</f>
        <v>1.8875931462640771E-3</v>
      </c>
      <c r="T83">
        <f ca="1">IF(ISNUMBER(ETL_Price!Z83/ETL_Price!Z84-1),ETL_Price!Z83/ETL_Price!Z84-1,"")</f>
        <v>7.4659441559419282E-3</v>
      </c>
      <c r="U83">
        <f ca="1">IF(ISNUMBER(ETL_Price!AA83/ETL_Price!AA84-1),ETL_Price!AA83/ETL_Price!AA84-1,"")</f>
        <v>6.1411025421309606E-3</v>
      </c>
      <c r="V83">
        <f ca="1">IF(ISNUMBER(ETL_Price!AB83/ETL_Price!AB84-1),ETL_Price!AB83/ETL_Price!AB84-1,"")</f>
        <v>3.5256169829720463E-3</v>
      </c>
      <c r="W83">
        <f ca="1">IF(ISNUMBER(ETL_Price!AC83/ETL_Price!AC84-1),ETL_Price!AC83/ETL_Price!AC84-1,"")</f>
        <v>1.6077723789100773E-3</v>
      </c>
      <c r="X83">
        <f ca="1">IF(ISNUMBER(ETL_Price!AD83/ETL_Price!AD84-1),ETL_Price!AD83/ETL_Price!AD84-1,"")</f>
        <v>2.2048142649235825E-3</v>
      </c>
      <c r="Y83">
        <f ca="1">IF(ISNUMBER(ETL_Price!AE83/ETL_Price!AE84-1),ETL_Price!AE83/ETL_Price!AE84-1,"")</f>
        <v>1.4009720663084035E-3</v>
      </c>
      <c r="Z83">
        <f ca="1">IF(ISNUMBER(ETL_Price!AF83/ETL_Price!AF84-1),ETL_Price!AF83/ETL_Price!AF84-1,"")</f>
        <v>-1.6125000612652318E-3</v>
      </c>
      <c r="AA83">
        <f ca="1">IF(ISNUMBER(ETL_Price!AG83/ETL_Price!AG84-1),ETL_Price!AG83/ETL_Price!AG84-1,"")</f>
        <v>-1.7850718810192845E-3</v>
      </c>
      <c r="AB83">
        <f ca="1">IF(ISNUMBER(ETL_Price!AH83/ETL_Price!AH84-1),ETL_Price!AH83/ETL_Price!AH84-1,"")</f>
        <v>-1.29893133376624E-3</v>
      </c>
      <c r="AC83">
        <f ca="1">IF(ISNUMBER(ETL_Price!AI83/ETL_Price!AI84-1),ETL_Price!AI83/ETL_Price!AI84-1,"")</f>
        <v>-8.9623195524046739E-4</v>
      </c>
      <c r="AD83">
        <f ca="1">IF(ISNUMBER(ETL_Price!AJ83/ETL_Price!AJ84-1),ETL_Price!AJ83/ETL_Price!AJ84-1,"")</f>
        <v>1.0888419308796582E-3</v>
      </c>
      <c r="AE83">
        <f ca="1">IF(ISNUMBER(ETL_Price!AK83/ETL_Price!AK84-1),ETL_Price!AK83/ETL_Price!AK84-1,"")</f>
        <v>-9.787759428058207E-4</v>
      </c>
      <c r="AF83">
        <f ca="1">IF(ISNUMBER(ETL_Price!AL83/ETL_Price!AL84-1),ETL_Price!AL83/ETL_Price!AL84-1,"")</f>
        <v>-1.2424308156293584E-3</v>
      </c>
      <c r="AG83">
        <f ca="1">IF(ISNUMBER(ETL_Price!AM83/ETL_Price!AM84-1),ETL_Price!AM83/ETL_Price!AM84-1,"")</f>
        <v>-7.8509615334176885E-5</v>
      </c>
      <c r="AH83">
        <f ca="1">IF(ISNUMBER(ETL_Price!AN83/ETL_Price!AN84-1),ETL_Price!AN83/ETL_Price!AN84-1,"")</f>
        <v>-1.0802023245443104E-3</v>
      </c>
      <c r="AI83">
        <f ca="1">IF(ISNUMBER(ETL_Price!AO83/ETL_Price!AO84-1),ETL_Price!AO83/ETL_Price!AO84-1,"")</f>
        <v>-8.0219936325420793E-4</v>
      </c>
      <c r="AJ83">
        <f ca="1">IF(ISNUMBER(ETL_Price!AP83/ETL_Price!AP84-1),ETL_Price!AP83/ETL_Price!AP84-1,"")</f>
        <v>-1.1798892269287986E-3</v>
      </c>
      <c r="AK83">
        <f ca="1">IF(ISNUMBER(ETL_Price!AQ83/ETL_Price!AQ84-1),ETL_Price!AQ83/ETL_Price!AQ84-1,"")</f>
        <v>-1.9525116399732312E-3</v>
      </c>
      <c r="AL83">
        <f ca="1">IF(ISNUMBER(ETL_Price!AR83/ETL_Price!AR84-1),ETL_Price!AR83/ETL_Price!AR84-1,"")</f>
        <v>-2.0293404275533167E-3</v>
      </c>
      <c r="AM83">
        <f ca="1">IF(ISNUMBER(ETL_Price!AS83/ETL_Price!AS84-1),ETL_Price!AS83/ETL_Price!AS84-1,"")</f>
        <v>9.0025960974793318E-3</v>
      </c>
      <c r="AN83">
        <f ca="1">IF(ISNUMBER(ETL_Price!AT83/ETL_Price!AT84-1),ETL_Price!AT83/ETL_Price!AT84-1,"")</f>
        <v>-4.6753246753246769E-2</v>
      </c>
      <c r="AO83">
        <f ca="1">IF(ISNUMBER(ETL_Price!AU83/ETL_Price!AU84-1),ETL_Price!AU83/ETL_Price!AU84-1,"")</f>
        <v>5.2685248130521778E-3</v>
      </c>
      <c r="AP83">
        <f ca="1">IF(ISNUMBER(ETL_Price!AV83/ETL_Price!AV84-1),ETL_Price!AV83/ETL_Price!AV84-1,"")</f>
        <v>8.8414960883078653E-3</v>
      </c>
      <c r="AQ83">
        <f ca="1">IF(ISNUMBER(ETL_Price!AW83/ETL_Price!AW84-1),ETL_Price!AW83/ETL_Price!AW84-1,"")</f>
        <v>1.2977462473484636E-4</v>
      </c>
      <c r="AR83">
        <f ca="1">IF(ISNUMBER(ETL_Price!AX83/ETL_Price!AX84-1),ETL_Price!AX83/ETL_Price!AX84-1,"")</f>
        <v>9.4408133623820056E-3</v>
      </c>
      <c r="AS83">
        <f ca="1">IF(ISNUMBER(ETL_Price!AY83/ETL_Price!AY84-1),ETL_Price!AY83/ETL_Price!AY84-1,"")</f>
        <v>-2.9749643601609588E-2</v>
      </c>
      <c r="AT83">
        <f ca="1">IF(ISNUMBER(ETL_Price!AZ83/ETL_Price!AZ84-1),ETL_Price!AZ83/ETL_Price!AZ84-1,"")</f>
        <v>-0.49333333333333329</v>
      </c>
      <c r="AU83">
        <f ca="1">IF(ISNUMBER(ETL_Price!BA83/ETL_Price!BA84-1),ETL_Price!BA83/ETL_Price!BA84-1,"")</f>
        <v>-1.7668303583027178E-3</v>
      </c>
      <c r="AV83">
        <f ca="1">IF(ISNUMBER(ETL_Price!BB83/ETL_Price!BB84-1),ETL_Price!BB83/ETL_Price!BB84-1,"")</f>
        <v>2.633562483540075E-3</v>
      </c>
      <c r="AW83">
        <f ca="1">IF(ISNUMBER(ETL_Price!BC83/ETL_Price!BC84-1),ETL_Price!BC83/ETL_Price!BC84-1,"")</f>
        <v>-1.5498601345732221E-2</v>
      </c>
      <c r="AX83">
        <f ca="1">IF(ISNUMBER(ETL_Price!BD83/ETL_Price!BD84-1),ETL_Price!BD83/ETL_Price!BD84-1,"")</f>
        <v>-5.4239553343365943E-3</v>
      </c>
      <c r="AY83">
        <f ca="1">IF(ISNUMBER(ETL_Price!BE83/ETL_Price!BE84-1),ETL_Price!BE83/ETL_Price!BE84-1,"")</f>
        <v>-2.3358835685705071E-3</v>
      </c>
      <c r="AZ83">
        <f ca="1">IF(ISNUMBER(ETL_Price!BF83/ETL_Price!BF84-1),ETL_Price!BF83/ETL_Price!BF84-1,"")</f>
        <v>4.576498632439252E-3</v>
      </c>
      <c r="BA83">
        <f ca="1">IF(ISNUMBER(ETL_Price!BG83/ETL_Price!BG84-1),ETL_Price!BG83/ETL_Price!BG84-1,"")</f>
        <v>1.4576020107927912E-2</v>
      </c>
      <c r="BB83">
        <f ca="1">IF(ISNUMBER(ETL_Price!BH83/ETL_Price!BH84-1),ETL_Price!BH83/ETL_Price!BH84-1,"")</f>
        <v>-1.2705502186379336E-2</v>
      </c>
      <c r="BC83">
        <f ca="1">IF(ISNUMBER(ETL_Price!BI83/ETL_Price!BI84-1),ETL_Price!BI83/ETL_Price!BI84-1,"")</f>
        <v>5.4205607476635498E-2</v>
      </c>
      <c r="BD83">
        <f ca="1">IF(ISNUMBER(ETL_Price!BJ83/ETL_Price!BJ84-1),ETL_Price!BJ83/ETL_Price!BJ84-1,"")</f>
        <v>4.2462845010615702E-3</v>
      </c>
      <c r="BE83">
        <f ca="1">IF(ISNUMBER(ETL_Price!BK83/ETL_Price!BK84-1),ETL_Price!BK83/ETL_Price!BK84-1,"")</f>
        <v>6.8587105624142719E-3</v>
      </c>
      <c r="BF83">
        <f ca="1">IF(ISNUMBER(ETL_Price!BL83/ETL_Price!BL84-1),ETL_Price!BL83/ETL_Price!BL84-1,"")</f>
        <v>-3.943496174220118E-2</v>
      </c>
      <c r="BG83">
        <f ca="1">IF(ISNUMBER(ETL_Price!BM83/ETL_Price!BM84-1),ETL_Price!BM83/ETL_Price!BM84-1,"")</f>
        <v>-6.9417362140237193E-3</v>
      </c>
      <c r="BH83">
        <f ca="1">IF(ISNUMBER(ETL_Price!BN83/ETL_Price!BN84-1),ETL_Price!BN83/ETL_Price!BN84-1,"")</f>
        <v>-4.5573312268335497E-3</v>
      </c>
      <c r="BI83">
        <f ca="1">IF(ISNUMBER(ETL_Price!BO83/ETL_Price!BO84-1),ETL_Price!BO83/ETL_Price!BO84-1,"")</f>
        <v>1.7452006980802626E-3</v>
      </c>
      <c r="BJ83">
        <f ca="1">IF(ISNUMBER(ETL_Price!BP83/ETL_Price!BP84-1),ETL_Price!BP83/ETL_Price!BP84-1,"")</f>
        <v>-1.2099213551119981E-4</v>
      </c>
      <c r="BK83">
        <f ca="1">IF(ISNUMBER(ETL_Price!BQ83/ETL_Price!BQ84-1),ETL_Price!BQ83/ETL_Price!BQ84-1,"")</f>
        <v>-1.3798178640418435E-3</v>
      </c>
      <c r="BL83">
        <f ca="1">IF(ISNUMBER(ETL_Price!BR83/ETL_Price!BR84-1),ETL_Price!BR83/ETL_Price!BR84-1,"")</f>
        <v>4.811344644213511E-3</v>
      </c>
      <c r="BM83">
        <f ca="1">IF(ISNUMBER(ETL_Price!BS83/ETL_Price!BS84-1),ETL_Price!BS83/ETL_Price!BS84-1,"")</f>
        <v>8.6509061078381411E-3</v>
      </c>
      <c r="BN83">
        <f ca="1">IF(ISNUMBER(ETL_Price!BT83/ETL_Price!BT84-1),ETL_Price!BT83/ETL_Price!BT84-1,"")</f>
        <v>5.4498347181273221E-3</v>
      </c>
      <c r="BO83">
        <f ca="1">IF(ISNUMBER(ETL_Price!BU83/ETL_Price!BU84-1),ETL_Price!BU83/ETL_Price!BU84-1,"")</f>
        <v>-2.8454840734776221E-3</v>
      </c>
      <c r="BP83">
        <f ca="1">IF(ISNUMBER(ETL_Price!BV83/ETL_Price!BV84-1),ETL_Price!BV83/ETL_Price!BV84-1,"")</f>
        <v>3.0167900475217557E-3</v>
      </c>
      <c r="BQ83">
        <f ca="1">IF(ISNUMBER(ETL_Price!BW83/ETL_Price!BW84-1),ETL_Price!BW83/ETL_Price!BW84-1,"")</f>
        <v>7.4286418839775159E-3</v>
      </c>
    </row>
    <row r="84" spans="1:69">
      <c r="A84" s="8">
        <f>MATCH($B84,ETL_Price!$B$5:$B$187,0)</f>
        <v>80</v>
      </c>
      <c r="B84" s="1">
        <f>IF(ISNUMBER(Equities!$C85),Equities!B85,"")</f>
        <v>43068</v>
      </c>
      <c r="C84" s="67">
        <f ca="1">IF(ISNUMBER(OFFSET(ETL_Price!$B$4,ETL_Rtn!$A84,ETL_Rtn!$C$1)/OFFSET(ETL_Price!$B$4,ETL_Rtn!$A85,ETL_Rtn!$C$1)-1),OFFSET(ETL_Price!$B$4,ETL_Rtn!$A84,ETL_Rtn!$C$1)/OFFSET(ETL_Price!$B$4,ETL_Rtn!$A85,ETL_Rtn!$C$1)-1,"")</f>
        <v>-4.3069924253710257E-3</v>
      </c>
      <c r="E84">
        <f ca="1">IF(ISNUMBER(ETL_Price!K84/ETL_Price!K85-1),ETL_Price!K84/ETL_Price!K85-1,"")</f>
        <v>-3.6923685973555553E-4</v>
      </c>
      <c r="F84">
        <f ca="1">IF(ISNUMBER(ETL_Price!L84/ETL_Price!L85-1),ETL_Price!L84/ETL_Price!L85-1,"")</f>
        <v>1.7915495787625968E-3</v>
      </c>
      <c r="G84">
        <f ca="1">IF(ISNUMBER(ETL_Price!M84/ETL_Price!M85-1),ETL_Price!M84/ETL_Price!M85-1,"")</f>
        <v>-1.9412940863547945E-2</v>
      </c>
      <c r="H84">
        <f ca="1">IF(ISNUMBER(ETL_Price!N84/ETL_Price!N85-1),ETL_Price!N84/ETL_Price!N85-1,"")</f>
        <v>4.9345733212844411E-3</v>
      </c>
      <c r="I84">
        <f ca="1">IF(ISNUMBER(ETL_Price!O84/ETL_Price!O85-1),ETL_Price!O84/ETL_Price!O85-1,"")</f>
        <v>-1.9211040115090228E-3</v>
      </c>
      <c r="J84">
        <f ca="1">IF(ISNUMBER(ETL_Price!P84/ETL_Price!P85-1),ETL_Price!P84/ETL_Price!P85-1,"")</f>
        <v>-4.9207301133306069E-3</v>
      </c>
      <c r="K84">
        <f ca="1">IF(ISNUMBER(ETL_Price!Q84/ETL_Price!Q85-1),ETL_Price!Q84/ETL_Price!Q85-1,"")</f>
        <v>-5.6061891598471192E-3</v>
      </c>
      <c r="L84">
        <f ca="1">IF(ISNUMBER(ETL_Price!R84/ETL_Price!R85-1),ETL_Price!R84/ETL_Price!R85-1,"")</f>
        <v>-6.0149392785341371E-3</v>
      </c>
      <c r="M84">
        <f ca="1">IF(ISNUMBER(ETL_Price!S84/ETL_Price!S85-1),ETL_Price!S84/ETL_Price!S85-1,"")</f>
        <v>1.6357551135715021E-3</v>
      </c>
      <c r="N84">
        <f ca="1">IF(ISNUMBER(ETL_Price!T84/ETL_Price!T85-1),ETL_Price!T84/ETL_Price!T85-1,"")</f>
        <v>-5.5524708495269248E-4</v>
      </c>
      <c r="O84">
        <f ca="1">IF(ISNUMBER(ETL_Price!U84/ETL_Price!U85-1),ETL_Price!U84/ETL_Price!U85-1,"")</f>
        <v>4.7218068780987554E-3</v>
      </c>
      <c r="P84">
        <f ca="1">IF(ISNUMBER(ETL_Price!V84/ETL_Price!V85-1),ETL_Price!V84/ETL_Price!V85-1,"")</f>
        <v>3.5200686842671303E-3</v>
      </c>
      <c r="Q84">
        <f ca="1">IF(ISNUMBER(ETL_Price!W84/ETL_Price!W85-1),ETL_Price!W84/ETL_Price!W85-1,"")</f>
        <v>-8.1253103417111561E-5</v>
      </c>
      <c r="R84">
        <f ca="1">IF(ISNUMBER(ETL_Price!X84/ETL_Price!X85-1),ETL_Price!X84/ETL_Price!X85-1,"")</f>
        <v>2.2814233214816237E-3</v>
      </c>
      <c r="S84">
        <f ca="1">IF(ISNUMBER(ETL_Price!Y84/ETL_Price!Y85-1),ETL_Price!Y84/ETL_Price!Y85-1,"")</f>
        <v>1.343868569166129E-2</v>
      </c>
      <c r="T84">
        <f ca="1">IF(ISNUMBER(ETL_Price!Z84/ETL_Price!Z85-1),ETL_Price!Z84/ETL_Price!Z85-1,"")</f>
        <v>-2.4565663864230092E-2</v>
      </c>
      <c r="U84">
        <f ca="1">IF(ISNUMBER(ETL_Price!AA84/ETL_Price!AA85-1),ETL_Price!AA84/ETL_Price!AA85-1,"")</f>
        <v>1.2581344902385938E-2</v>
      </c>
      <c r="V84">
        <f ca="1">IF(ISNUMBER(ETL_Price!AB84/ETL_Price!AB85-1),ETL_Price!AB84/ETL_Price!AB85-1,"")</f>
        <v>4.1428141006327746E-3</v>
      </c>
      <c r="W84">
        <f ca="1">IF(ISNUMBER(ETL_Price!AC84/ETL_Price!AC85-1),ETL_Price!AC84/ETL_Price!AC85-1,"")</f>
        <v>-2.2444638867643585E-3</v>
      </c>
      <c r="X84">
        <f ca="1">IF(ISNUMBER(ETL_Price!AD84/ETL_Price!AD85-1),ETL_Price!AD84/ETL_Price!AD85-1,"")</f>
        <v>-2.6139748383192662E-3</v>
      </c>
      <c r="Y84">
        <f ca="1">IF(ISNUMBER(ETL_Price!AE84/ETL_Price!AE85-1),ETL_Price!AE84/ETL_Price!AE85-1,"")</f>
        <v>-1.9262408797633412E-3</v>
      </c>
      <c r="Z84">
        <f ca="1">IF(ISNUMBER(ETL_Price!AF84/ETL_Price!AF85-1),ETL_Price!AF84/ETL_Price!AF85-1,"")</f>
        <v>-1.8394673372242876E-3</v>
      </c>
      <c r="AA84">
        <f ca="1">IF(ISNUMBER(ETL_Price!AG84/ETL_Price!AG85-1),ETL_Price!AG84/ETL_Price!AG85-1,"")</f>
        <v>-2.208237726333051E-3</v>
      </c>
      <c r="AB84">
        <f ca="1">IF(ISNUMBER(ETL_Price!AH84/ETL_Price!AH85-1),ETL_Price!AH84/ETL_Price!AH85-1,"")</f>
        <v>-2.5358465466412961E-3</v>
      </c>
      <c r="AC84">
        <f ca="1">IF(ISNUMBER(ETL_Price!AI84/ETL_Price!AI85-1),ETL_Price!AI84/ETL_Price!AI85-1,"")</f>
        <v>1.9872633271014184E-3</v>
      </c>
      <c r="AD84">
        <f ca="1">IF(ISNUMBER(ETL_Price!AJ84/ETL_Price!AJ85-1),ETL_Price!AJ84/ETL_Price!AJ85-1,"")</f>
        <v>-2.7564724521622619E-4</v>
      </c>
      <c r="AE84">
        <f ca="1">IF(ISNUMBER(ETL_Price!AK84/ETL_Price!AK85-1),ETL_Price!AK84/ETL_Price!AK85-1,"")</f>
        <v>-5.7574787832714858E-4</v>
      </c>
      <c r="AF84">
        <f ca="1">IF(ISNUMBER(ETL_Price!AL84/ETL_Price!AL85-1),ETL_Price!AL84/ETL_Price!AL85-1,"")</f>
        <v>-5.4486717360724413E-4</v>
      </c>
      <c r="AG84">
        <f ca="1">IF(ISNUMBER(ETL_Price!AM84/ETL_Price!AM85-1),ETL_Price!AM84/ETL_Price!AM85-1,"")</f>
        <v>-6.8099938490384648E-4</v>
      </c>
      <c r="AH84">
        <f ca="1">IF(ISNUMBER(ETL_Price!AN84/ETL_Price!AN85-1),ETL_Price!AN84/ETL_Price!AN85-1,"")</f>
        <v>-4.2366004027716286E-4</v>
      </c>
      <c r="AI84">
        <f ca="1">IF(ISNUMBER(ETL_Price!AO84/ETL_Price!AO85-1),ETL_Price!AO84/ETL_Price!AO85-1,"")</f>
        <v>-5.7084775804716603E-4</v>
      </c>
      <c r="AJ84">
        <f ca="1">IF(ISNUMBER(ETL_Price!AP84/ETL_Price!AP85-1),ETL_Price!AP84/ETL_Price!AP85-1,"")</f>
        <v>-8.1355866147680977E-4</v>
      </c>
      <c r="AK84">
        <f ca="1">IF(ISNUMBER(ETL_Price!AQ84/ETL_Price!AQ85-1),ETL_Price!AQ84/ETL_Price!AQ85-1,"")</f>
        <v>-1.2840938274859548E-3</v>
      </c>
      <c r="AL84">
        <f ca="1">IF(ISNUMBER(ETL_Price!AR84/ETL_Price!AR85-1),ETL_Price!AR84/ETL_Price!AR85-1,"")</f>
        <v>-5.7422336202683777E-4</v>
      </c>
      <c r="AM84">
        <f ca="1">IF(ISNUMBER(ETL_Price!AS84/ETL_Price!AS85-1),ETL_Price!AS84/ETL_Price!AS85-1,"")</f>
        <v>2.5991321905743714E-2</v>
      </c>
      <c r="AN84">
        <f ca="1">IF(ISNUMBER(ETL_Price!AT84/ETL_Price!AT85-1),ETL_Price!AT84/ETL_Price!AT85-1,"")</f>
        <v>0.13569321533923295</v>
      </c>
      <c r="AO84">
        <f ca="1">IF(ISNUMBER(ETL_Price!AU84/ETL_Price!AU85-1),ETL_Price!AU84/ETL_Price!AU85-1,"")</f>
        <v>-7.3591848287568595E-4</v>
      </c>
      <c r="AP84">
        <f ca="1">IF(ISNUMBER(ETL_Price!AV84/ETL_Price!AV85-1),ETL_Price!AV84/ETL_Price!AV85-1,"")</f>
        <v>3.3872788859616865E-3</v>
      </c>
      <c r="AQ84">
        <f ca="1">IF(ISNUMBER(ETL_Price!AW84/ETL_Price!AW85-1),ETL_Price!AW84/ETL_Price!AW85-1,"")</f>
        <v>2.0032652340819856E-2</v>
      </c>
      <c r="AR84">
        <f ca="1">IF(ISNUMBER(ETL_Price!AX84/ETL_Price!AX85-1),ETL_Price!AX84/ETL_Price!AX85-1,"")</f>
        <v>3.6443148688047877E-3</v>
      </c>
      <c r="AS84">
        <f ca="1">IF(ISNUMBER(ETL_Price!AY84/ETL_Price!AY85-1),ETL_Price!AY84/ETL_Price!AY85-1,"")</f>
        <v>-2.2280223253797637E-2</v>
      </c>
      <c r="AT84">
        <f ca="1">IF(ISNUMBER(ETL_Price!AZ84/ETL_Price!AZ85-1),ETL_Price!AZ84/ETL_Price!AZ85-1,"")</f>
        <v>0.19047619047619047</v>
      </c>
      <c r="AU84">
        <f ca="1">IF(ISNUMBER(ETL_Price!BA84/ETL_Price!BA85-1),ETL_Price!BA84/ETL_Price!BA85-1,"")</f>
        <v>-1.3735489326807349E-2</v>
      </c>
      <c r="AV84">
        <f ca="1">IF(ISNUMBER(ETL_Price!BB84/ETL_Price!BB85-1),ETL_Price!BB84/ETL_Price!BB85-1,"")</f>
        <v>-1.1951655017092944E-2</v>
      </c>
      <c r="AW84">
        <f ca="1">IF(ISNUMBER(ETL_Price!BC84/ETL_Price!BC85-1),ETL_Price!BC84/ETL_Price!BC85-1,"")</f>
        <v>1.2690209589434565E-2</v>
      </c>
      <c r="AX84">
        <f ca="1">IF(ISNUMBER(ETL_Price!BD84/ETL_Price!BD85-1),ETL_Price!BD84/ETL_Price!BD85-1,"")</f>
        <v>1.2955875375612935E-2</v>
      </c>
      <c r="AY84">
        <f ca="1">IF(ISNUMBER(ETL_Price!BE84/ETL_Price!BE85-1),ETL_Price!BE84/ETL_Price!BE85-1,"")</f>
        <v>1.3395418265669257E-2</v>
      </c>
      <c r="AZ84">
        <f ca="1">IF(ISNUMBER(ETL_Price!BF84/ETL_Price!BF85-1),ETL_Price!BF84/ETL_Price!BF85-1,"")</f>
        <v>-3.1923613910311843E-3</v>
      </c>
      <c r="BA84">
        <f ca="1">IF(ISNUMBER(ETL_Price!BG84/ETL_Price!BG85-1),ETL_Price!BG84/ETL_Price!BG85-1,"")</f>
        <v>-6.0409582133229556E-3</v>
      </c>
      <c r="BB84">
        <f ca="1">IF(ISNUMBER(ETL_Price!BH84/ETL_Price!BH85-1),ETL_Price!BH84/ETL_Price!BH85-1,"")</f>
        <v>3.284454849947771E-4</v>
      </c>
      <c r="BC84">
        <f ca="1">IF(ISNUMBER(ETL_Price!BI84/ETL_Price!BI85-1),ETL_Price!BI84/ETL_Price!BI85-1,"")</f>
        <v>6.6799601196410707E-2</v>
      </c>
      <c r="BD84">
        <f ca="1">IF(ISNUMBER(ETL_Price!BJ84/ETL_Price!BJ85-1),ETL_Price!BJ84/ETL_Price!BJ85-1,"")</f>
        <v>5.6053811659192876E-2</v>
      </c>
      <c r="BE84">
        <f ca="1">IF(ISNUMBER(ETL_Price!BK84/ETL_Price!BK85-1),ETL_Price!BK84/ETL_Price!BK85-1,"")</f>
        <v>9.6952908587257802E-3</v>
      </c>
      <c r="BF84">
        <f ca="1">IF(ISNUMBER(ETL_Price!BL84/ETL_Price!BL85-1),ETL_Price!BL84/ETL_Price!BL85-1,"")</f>
        <v>1.7974835230676778E-2</v>
      </c>
      <c r="BG84">
        <f ca="1">IF(ISNUMBER(ETL_Price!BM84/ETL_Price!BM85-1),ETL_Price!BM84/ETL_Price!BM85-1,"")</f>
        <v>-9.8849331994750322E-3</v>
      </c>
      <c r="BH84">
        <f ca="1">IF(ISNUMBER(ETL_Price!BN84/ETL_Price!BN85-1),ETL_Price!BN84/ETL_Price!BN85-1,"")</f>
        <v>-2.1697776720960515E-2</v>
      </c>
      <c r="BI84">
        <f ca="1">IF(ISNUMBER(ETL_Price!BO84/ETL_Price!BO85-1),ETL_Price!BO84/ETL_Price!BO85-1,"")</f>
        <v>-1.1898603207449621E-2</v>
      </c>
      <c r="BJ84">
        <f ca="1">IF(ISNUMBER(ETL_Price!BP84/ETL_Price!BP85-1),ETL_Price!BP84/ETL_Price!BP85-1,"")</f>
        <v>5.7504312823453141E-4</v>
      </c>
      <c r="BK84">
        <f ca="1">IF(ISNUMBER(ETL_Price!BQ84/ETL_Price!BQ85-1),ETL_Price!BQ84/ETL_Price!BQ85-1,"")</f>
        <v>3.6808686850098304E-4</v>
      </c>
      <c r="BL84">
        <f ca="1">IF(ISNUMBER(ETL_Price!BR84/ETL_Price!BR85-1),ETL_Price!BR84/ETL_Price!BR85-1,"")</f>
        <v>5.9121621621627263E-4</v>
      </c>
      <c r="BM84">
        <f ca="1">IF(ISNUMBER(ETL_Price!BS84/ETL_Price!BS85-1),ETL_Price!BS84/ETL_Price!BS85-1,"")</f>
        <v>5.247769697878546E-3</v>
      </c>
      <c r="BN84">
        <f ca="1">IF(ISNUMBER(ETL_Price!BT84/ETL_Price!BT85-1),ETL_Price!BT84/ETL_Price!BT85-1,"")</f>
        <v>4.0365984930033072E-3</v>
      </c>
      <c r="BO84">
        <f ca="1">IF(ISNUMBER(ETL_Price!BU84/ETL_Price!BU85-1),ETL_Price!BU84/ETL_Price!BU85-1,"")</f>
        <v>4.1815774191391597E-3</v>
      </c>
      <c r="BP84">
        <f ca="1">IF(ISNUMBER(ETL_Price!BV84/ETL_Price!BV85-1),ETL_Price!BV84/ETL_Price!BV85-1,"")</f>
        <v>-3.4402998184690503E-4</v>
      </c>
      <c r="BQ84">
        <f ca="1">IF(ISNUMBER(ETL_Price!BW84/ETL_Price!BW85-1),ETL_Price!BW84/ETL_Price!BW85-1,"")</f>
        <v>9.4906182904439529E-3</v>
      </c>
    </row>
    <row r="85" spans="1:69">
      <c r="A85" s="8">
        <f>MATCH($B85,ETL_Price!$B$5:$B$187,0)</f>
        <v>81</v>
      </c>
      <c r="B85" s="1">
        <f>IF(ISNUMBER(Equities!$C86),Equities!B86,"")</f>
        <v>43067</v>
      </c>
      <c r="C85" s="67">
        <f ca="1">IF(ISNUMBER(OFFSET(ETL_Price!$B$4,ETL_Rtn!$A85,ETL_Rtn!$C$1)/OFFSET(ETL_Price!$B$4,ETL_Rtn!$A86,ETL_Rtn!$C$1)-1),OFFSET(ETL_Price!$B$4,ETL_Rtn!$A85,ETL_Rtn!$C$1)/OFFSET(ETL_Price!$B$4,ETL_Rtn!$A86,ETL_Rtn!$C$1)-1,"")</f>
        <v>5.5802590594422607E-3</v>
      </c>
      <c r="E85">
        <f ca="1">IF(ISNUMBER(ETL_Price!K85/ETL_Price!K86-1),ETL_Price!K85/ETL_Price!K86-1,"")</f>
        <v>9.8484673755101504E-3</v>
      </c>
      <c r="F85">
        <f ca="1">IF(ISNUMBER(ETL_Price!L85/ETL_Price!L86-1),ETL_Price!L85/ETL_Price!L86-1,"")</f>
        <v>5.4629323067771907E-3</v>
      </c>
      <c r="G85">
        <f ca="1">IF(ISNUMBER(ETL_Price!M85/ETL_Price!M86-1),ETL_Price!M85/ETL_Price!M86-1,"")</f>
        <v>1.0911583764869892E-3</v>
      </c>
      <c r="H85">
        <f ca="1">IF(ISNUMBER(ETL_Price!N85/ETL_Price!N86-1),ETL_Price!N85/ETL_Price!N86-1,"")</f>
        <v>-4.3341057672940941E-4</v>
      </c>
      <c r="I85">
        <f ca="1">IF(ISNUMBER(ETL_Price!O85/ETL_Price!O86-1),ETL_Price!O85/ETL_Price!O86-1,"")</f>
        <v>-1.7988162172377642E-4</v>
      </c>
      <c r="J85">
        <f ca="1">IF(ISNUMBER(ETL_Price!P85/ETL_Price!P86-1),ETL_Price!P85/ETL_Price!P86-1,"")</f>
        <v>-5.6650076833100194E-3</v>
      </c>
      <c r="K85">
        <f ca="1">IF(ISNUMBER(ETL_Price!Q85/ETL_Price!Q86-1),ETL_Price!Q85/ETL_Price!Q86-1,"")</f>
        <v>7.116178855439026E-3</v>
      </c>
      <c r="L85">
        <f ca="1">IF(ISNUMBER(ETL_Price!R85/ETL_Price!R86-1),ETL_Price!R85/ETL_Price!R86-1,"")</f>
        <v>3.0740980596293266E-3</v>
      </c>
      <c r="M85">
        <f ca="1">IF(ISNUMBER(ETL_Price!S85/ETL_Price!S86-1),ETL_Price!S85/ETL_Price!S86-1,"")</f>
        <v>6.9003007248227277E-3</v>
      </c>
      <c r="N85">
        <f ca="1">IF(ISNUMBER(ETL_Price!T85/ETL_Price!T86-1),ETL_Price!T85/ETL_Price!T86-1,"")</f>
        <v>-1.0723265789085445E-3</v>
      </c>
      <c r="O85">
        <f ca="1">IF(ISNUMBER(ETL_Price!U85/ETL_Price!U86-1),ETL_Price!U85/ETL_Price!U86-1,"")</f>
        <v>7.0135119071204066E-3</v>
      </c>
      <c r="P85">
        <f ca="1">IF(ISNUMBER(ETL_Price!V85/ETL_Price!V86-1),ETL_Price!V85/ETL_Price!V86-1,"")</f>
        <v>5.7421638891286264E-3</v>
      </c>
      <c r="Q85">
        <f ca="1">IF(ISNUMBER(ETL_Price!W85/ETL_Price!W86-1),ETL_Price!W85/ETL_Price!W86-1,"")</f>
        <v>6.8277113142889423E-3</v>
      </c>
      <c r="R85">
        <f ca="1">IF(ISNUMBER(ETL_Price!X85/ETL_Price!X86-1),ETL_Price!X85/ETL_Price!X86-1,"")</f>
        <v>5.2530019536436434E-3</v>
      </c>
      <c r="S85">
        <f ca="1">IF(ISNUMBER(ETL_Price!Y85/ETL_Price!Y86-1),ETL_Price!Y85/ETL_Price!Y86-1,"")</f>
        <v>1.0004540800281125E-2</v>
      </c>
      <c r="T85">
        <f ca="1">IF(ISNUMBER(ETL_Price!Z85/ETL_Price!Z86-1),ETL_Price!Z85/ETL_Price!Z86-1,"")</f>
        <v>7.6407528189759155E-4</v>
      </c>
      <c r="U85">
        <f ca="1">IF(ISNUMBER(ETL_Price!AA85/ETL_Price!AA86-1),ETL_Price!AA85/ETL_Price!AA86-1,"")</f>
        <v>7.1366152053597975E-3</v>
      </c>
      <c r="V85">
        <f ca="1">IF(ISNUMBER(ETL_Price!AB85/ETL_Price!AB86-1),ETL_Price!AB85/ETL_Price!AB86-1,"")</f>
        <v>3.7804324814758594E-3</v>
      </c>
      <c r="W85">
        <f ca="1">IF(ISNUMBER(ETL_Price!AC85/ETL_Price!AC86-1),ETL_Price!AC85/ETL_Price!AC86-1,"")</f>
        <v>-2.1801185409782153E-3</v>
      </c>
      <c r="X85">
        <f ca="1">IF(ISNUMBER(ETL_Price!AD85/ETL_Price!AD86-1),ETL_Price!AD85/ETL_Price!AD86-1,"")</f>
        <v>-2.5652901009095563E-3</v>
      </c>
      <c r="Y85">
        <f ca="1">IF(ISNUMBER(ETL_Price!AE85/ETL_Price!AE86-1),ETL_Price!AE85/ETL_Price!AE86-1,"")</f>
        <v>-1.6398284403136287E-3</v>
      </c>
      <c r="Z85">
        <f ca="1">IF(ISNUMBER(ETL_Price!AF85/ETL_Price!AF86-1),ETL_Price!AF85/ETL_Price!AF86-1,"")</f>
        <v>-2.445501988193044E-4</v>
      </c>
      <c r="AA85">
        <f ca="1">IF(ISNUMBER(ETL_Price!AG85/ETL_Price!AG86-1),ETL_Price!AG85/ETL_Price!AG86-1,"")</f>
        <v>-3.1795780245746919E-4</v>
      </c>
      <c r="AB85">
        <f ca="1">IF(ISNUMBER(ETL_Price!AH85/ETL_Price!AH86-1),ETL_Price!AH85/ETL_Price!AH86-1,"")</f>
        <v>-3.1177469082210862E-5</v>
      </c>
      <c r="AC85">
        <f ca="1">IF(ISNUMBER(ETL_Price!AI85/ETL_Price!AI86-1),ETL_Price!AI85/ETL_Price!AI86-1,"")</f>
        <v>4.9237751440345257E-4</v>
      </c>
      <c r="AD85">
        <f ca="1">IF(ISNUMBER(ETL_Price!AJ85/ETL_Price!AJ86-1),ETL_Price!AJ85/ETL_Price!AJ86-1,"")</f>
        <v>-8.3146953823420855E-4</v>
      </c>
      <c r="AE85">
        <f ca="1">IF(ISNUMBER(ETL_Price!AK85/ETL_Price!AK86-1),ETL_Price!AK85/ETL_Price!AK86-1,"")</f>
        <v>2.856264211428261E-4</v>
      </c>
      <c r="AF85">
        <f ca="1">IF(ISNUMBER(ETL_Price!AL85/ETL_Price!AL86-1),ETL_Price!AL85/ETL_Price!AL86-1,"")</f>
        <v>4.6933879675736812E-4</v>
      </c>
      <c r="AG85">
        <f ca="1">IF(ISNUMBER(ETL_Price!AM85/ETL_Price!AM86-1),ETL_Price!AM85/ETL_Price!AM86-1,"")</f>
        <v>-3.4195184439622661E-4</v>
      </c>
      <c r="AH85">
        <f ca="1">IF(ISNUMBER(ETL_Price!AN85/ETL_Price!AN86-1),ETL_Price!AN85/ETL_Price!AN86-1,"")</f>
        <v>5.0874881152940254E-4</v>
      </c>
      <c r="AI85">
        <f ca="1">IF(ISNUMBER(ETL_Price!AO85/ETL_Price!AO86-1),ETL_Price!AO85/ETL_Price!AO86-1,"")</f>
        <v>4.9494682393569356E-4</v>
      </c>
      <c r="AJ85">
        <f ca="1">IF(ISNUMBER(ETL_Price!AP85/ETL_Price!AP86-1),ETL_Price!AP85/ETL_Price!AP86-1,"")</f>
        <v>5.2596736786791887E-4</v>
      </c>
      <c r="AK85">
        <f ca="1">IF(ISNUMBER(ETL_Price!AQ85/ETL_Price!AQ86-1),ETL_Price!AQ85/ETL_Price!AQ86-1,"")</f>
        <v>9.1083092621335737E-4</v>
      </c>
      <c r="AL85">
        <f ca="1">IF(ISNUMBER(ETL_Price!AR85/ETL_Price!AR86-1),ETL_Price!AR85/ETL_Price!AR86-1,"")</f>
        <v>-6.4842714402857382E-4</v>
      </c>
      <c r="AM85">
        <f ca="1">IF(ISNUMBER(ETL_Price!AS85/ETL_Price!AS86-1),ETL_Price!AS85/ETL_Price!AS86-1,"")</f>
        <v>0</v>
      </c>
      <c r="AN85">
        <f ca="1">IF(ISNUMBER(ETL_Price!AT85/ETL_Price!AT86-1),ETL_Price!AT85/ETL_Price!AT86-1,"")</f>
        <v>-8.7719298245614308E-3</v>
      </c>
      <c r="AO85">
        <f ca="1">IF(ISNUMBER(ETL_Price!AU85/ETL_Price!AU86-1),ETL_Price!AU85/ETL_Price!AU86-1,"")</f>
        <v>-5.9647740701141982E-3</v>
      </c>
      <c r="AP85">
        <f ca="1">IF(ISNUMBER(ETL_Price!AV85/ETL_Price!AV86-1),ETL_Price!AV85/ETL_Price!AV86-1,"")</f>
        <v>-1.5567962207428954E-3</v>
      </c>
      <c r="AQ85">
        <f ca="1">IF(ISNUMBER(ETL_Price!AW85/ETL_Price!AW86-1),ETL_Price!AW85/ETL_Price!AW86-1,"")</f>
        <v>3.8981173864895968E-3</v>
      </c>
      <c r="AR85">
        <f ca="1">IF(ISNUMBER(ETL_Price!AX85/ETL_Price!AX86-1),ETL_Price!AX85/ETL_Price!AX86-1,"")</f>
        <v>-1.4556040756915634E-3</v>
      </c>
      <c r="AS85">
        <f ca="1">IF(ISNUMBER(ETL_Price!AY85/ETL_Price!AY86-1),ETL_Price!AY85/ETL_Price!AY86-1,"")</f>
        <v>-4.2894526226812113E-3</v>
      </c>
      <c r="AT85">
        <f ca="1">IF(ISNUMBER(ETL_Price!AZ85/ETL_Price!AZ86-1),ETL_Price!AZ85/ETL_Price!AZ86-1,"")</f>
        <v>-8.6956521739130377E-2</v>
      </c>
      <c r="AU85">
        <f ca="1">IF(ISNUMBER(ETL_Price!BA85/ETL_Price!BA86-1),ETL_Price!BA85/ETL_Price!BA86-1,"")</f>
        <v>-1.6268224024200584E-2</v>
      </c>
      <c r="AV85">
        <f ca="1">IF(ISNUMBER(ETL_Price!BB85/ETL_Price!BB86-1),ETL_Price!BB85/ETL_Price!BB86-1,"")</f>
        <v>-1.1722872014968466E-2</v>
      </c>
      <c r="AW85">
        <f ca="1">IF(ISNUMBER(ETL_Price!BC85/ETL_Price!BC86-1),ETL_Price!BC85/ETL_Price!BC86-1,"")</f>
        <v>-2.4041694687289783E-2</v>
      </c>
      <c r="AX85">
        <f ca="1">IF(ISNUMBER(ETL_Price!BD85/ETL_Price!BD86-1),ETL_Price!BD85/ETL_Price!BD86-1,"")</f>
        <v>-1.9361522618427274E-2</v>
      </c>
      <c r="AY85">
        <f ca="1">IF(ISNUMBER(ETL_Price!BE85/ETL_Price!BE86-1),ETL_Price!BE85/ETL_Price!BE86-1,"")</f>
        <v>-5.4893923447627557E-3</v>
      </c>
      <c r="AZ85">
        <f ca="1">IF(ISNUMBER(ETL_Price!BF85/ETL_Price!BF86-1),ETL_Price!BF85/ETL_Price!BF86-1,"")</f>
        <v>7.9009072178199968E-3</v>
      </c>
      <c r="BA85">
        <f ca="1">IF(ISNUMBER(ETL_Price!BG85/ETL_Price!BG86-1),ETL_Price!BG85/ETL_Price!BG86-1,"")</f>
        <v>8.9288816961958783E-3</v>
      </c>
      <c r="BB85">
        <f ca="1">IF(ISNUMBER(ETL_Price!BH85/ETL_Price!BH86-1),ETL_Price!BH85/ETL_Price!BH86-1,"")</f>
        <v>6.9632054433248491E-3</v>
      </c>
      <c r="BC85">
        <f ca="1">IF(ISNUMBER(ETL_Price!BI85/ETL_Price!BI86-1),ETL_Price!BI85/ETL_Price!BI86-1,"")</f>
        <v>1.6210739614994862E-2</v>
      </c>
      <c r="BD85">
        <f ca="1">IF(ISNUMBER(ETL_Price!BJ85/ETL_Price!BJ86-1),ETL_Price!BJ85/ETL_Price!BJ86-1,"")</f>
        <v>-5.6022408963596337E-4</v>
      </c>
      <c r="BE85">
        <f ca="1">IF(ISNUMBER(ETL_Price!BK85/ETL_Price!BK86-1),ETL_Price!BK85/ETL_Price!BK86-1,"")</f>
        <v>-4.1379310344827891E-3</v>
      </c>
      <c r="BF85">
        <f ca="1">IF(ISNUMBER(ETL_Price!BL85/ETL_Price!BL86-1),ETL_Price!BL85/ETL_Price!BL86-1,"")</f>
        <v>-3.804034582132565E-2</v>
      </c>
      <c r="BG85">
        <f ca="1">IF(ISNUMBER(ETL_Price!BM85/ETL_Price!BM86-1),ETL_Price!BM85/ETL_Price!BM86-1,"")</f>
        <v>3.8627935723112294E-4</v>
      </c>
      <c r="BH85">
        <f ca="1">IF(ISNUMBER(ETL_Price!BN85/ETL_Price!BN86-1),ETL_Price!BN85/ETL_Price!BN86-1,"")</f>
        <v>-1.1633372502937722E-2</v>
      </c>
      <c r="BI85">
        <f ca="1">IF(ISNUMBER(ETL_Price!BO85/ETL_Price!BO86-1),ETL_Price!BO85/ETL_Price!BO86-1,"")</f>
        <v>-2.0650490449147796E-3</v>
      </c>
      <c r="BJ85">
        <f ca="1">IF(ISNUMBER(ETL_Price!BP85/ETL_Price!BP86-1),ETL_Price!BP85/ETL_Price!BP86-1,"")</f>
        <v>1.6218264494125556E-3</v>
      </c>
      <c r="BK85">
        <f ca="1">IF(ISNUMBER(ETL_Price!BQ85/ETL_Price!BQ86-1),ETL_Price!BQ85/ETL_Price!BQ86-1,"")</f>
        <v>-9.2013249908040606E-5</v>
      </c>
      <c r="BL85">
        <f ca="1">IF(ISNUMBER(ETL_Price!BR85/ETL_Price!BR86-1),ETL_Price!BR85/ETL_Price!BR86-1,"")</f>
        <v>-4.8747688687174051E-3</v>
      </c>
      <c r="BM85">
        <f ca="1">IF(ISNUMBER(ETL_Price!BS85/ETL_Price!BS86-1),ETL_Price!BS85/ETL_Price!BS86-1,"")</f>
        <v>1.5768133353355474E-3</v>
      </c>
      <c r="BN85">
        <f ca="1">IF(ISNUMBER(ETL_Price!BT85/ETL_Price!BT86-1),ETL_Price!BT85/ETL_Price!BT86-1,"")</f>
        <v>3.5106670267350815E-3</v>
      </c>
      <c r="BO85">
        <f ca="1">IF(ISNUMBER(ETL_Price!BU85/ETL_Price!BU86-1),ETL_Price!BU85/ETL_Price!BU86-1,"")</f>
        <v>-1.9832077016844751E-3</v>
      </c>
      <c r="BP85">
        <f ca="1">IF(ISNUMBER(ETL_Price!BV85/ETL_Price!BV86-1),ETL_Price!BV85/ETL_Price!BV86-1,"")</f>
        <v>-7.0573528022268572E-3</v>
      </c>
      <c r="BQ85">
        <f ca="1">IF(ISNUMBER(ETL_Price!BW85/ETL_Price!BW86-1),ETL_Price!BW85/ETL_Price!BW86-1,"")</f>
        <v>-3.9054024734215265E-3</v>
      </c>
    </row>
    <row r="86" spans="1:69">
      <c r="A86" s="8">
        <f>MATCH($B86,ETL_Price!$B$5:$B$187,0)</f>
        <v>82</v>
      </c>
      <c r="B86" s="1">
        <f>IF(ISNUMBER(Equities!$C87),Equities!B87,"")</f>
        <v>43066</v>
      </c>
      <c r="C86" s="67">
        <f ca="1">IF(ISNUMBER(OFFSET(ETL_Price!$B$4,ETL_Rtn!$A86,ETL_Rtn!$C$1)/OFFSET(ETL_Price!$B$4,ETL_Rtn!$A87,ETL_Rtn!$C$1)-1),OFFSET(ETL_Price!$B$4,ETL_Rtn!$A86,ETL_Rtn!$C$1)/OFFSET(ETL_Price!$B$4,ETL_Rtn!$A87,ETL_Rtn!$C$1)-1,"")</f>
        <v>-1.5688000264737156E-2</v>
      </c>
      <c r="E86">
        <f ca="1">IF(ISNUMBER(ETL_Price!K86/ETL_Price!K87-1),ETL_Price!K86/ETL_Price!K87-1,"")</f>
        <v>-3.8425772934425062E-4</v>
      </c>
      <c r="F86">
        <f ca="1">IF(ISNUMBER(ETL_Price!L86/ETL_Price!L87-1),ETL_Price!L86/ETL_Price!L87-1,"")</f>
        <v>-4.8056114798546989E-3</v>
      </c>
      <c r="G86">
        <f ca="1">IF(ISNUMBER(ETL_Price!M86/ETL_Price!M87-1),ETL_Price!M86/ETL_Price!M87-1,"")</f>
        <v>-1.327851658189716E-3</v>
      </c>
      <c r="H86">
        <f ca="1">IF(ISNUMBER(ETL_Price!N86/ETL_Price!N87-1),ETL_Price!N86/ETL_Price!N87-1,"")</f>
        <v>-2.4327242653823244E-3</v>
      </c>
      <c r="I86">
        <f ca="1">IF(ISNUMBER(ETL_Price!O86/ETL_Price!O87-1),ETL_Price!O86/ETL_Price!O87-1,"")</f>
        <v>-6.0312083979546793E-3</v>
      </c>
      <c r="J86">
        <f ca="1">IF(ISNUMBER(ETL_Price!P86/ETL_Price!P87-1),ETL_Price!P86/ETL_Price!P87-1,"")</f>
        <v>-1.1413993226510488E-2</v>
      </c>
      <c r="K86">
        <f ca="1">IF(ISNUMBER(ETL_Price!Q86/ETL_Price!Q87-1),ETL_Price!Q86/ETL_Price!Q87-1,"")</f>
        <v>-2.2185856974564766E-3</v>
      </c>
      <c r="L86">
        <f ca="1">IF(ISNUMBER(ETL_Price!R86/ETL_Price!R87-1),ETL_Price!R86/ETL_Price!R87-1,"")</f>
        <v>-1.2076849702583603E-3</v>
      </c>
      <c r="M86">
        <f ca="1">IF(ISNUMBER(ETL_Price!S86/ETL_Price!S87-1),ETL_Price!S86/ETL_Price!S87-1,"")</f>
        <v>-1.1014317905264193E-2</v>
      </c>
      <c r="N86">
        <f ca="1">IF(ISNUMBER(ETL_Price!T86/ETL_Price!T87-1),ETL_Price!T86/ETL_Price!T87-1,"")</f>
        <v>-7.5596330275229384E-3</v>
      </c>
      <c r="O86">
        <f ca="1">IF(ISNUMBER(ETL_Price!U86/ETL_Price!U87-1),ETL_Price!U86/ETL_Price!U87-1,"")</f>
        <v>3.9625931209430476E-5</v>
      </c>
      <c r="P86">
        <f ca="1">IF(ISNUMBER(ETL_Price!V86/ETL_Price!V87-1),ETL_Price!V86/ETL_Price!V87-1,"")</f>
        <v>-2.15824232744799E-4</v>
      </c>
      <c r="Q86">
        <f ca="1">IF(ISNUMBER(ETL_Price!W86/ETL_Price!W87-1),ETL_Price!W86/ETL_Price!W87-1,"")</f>
        <v>-1.7434881689096793E-3</v>
      </c>
      <c r="R86">
        <f ca="1">IF(ISNUMBER(ETL_Price!X86/ETL_Price!X87-1),ETL_Price!X86/ETL_Price!X87-1,"")</f>
        <v>-6.2577026853460893E-4</v>
      </c>
      <c r="S86">
        <f ca="1">IF(ISNUMBER(ETL_Price!Y86/ETL_Price!Y87-1),ETL_Price!Y86/ETL_Price!Y87-1,"")</f>
        <v>-2.7758739704086821E-3</v>
      </c>
      <c r="T86">
        <f ca="1">IF(ISNUMBER(ETL_Price!Z86/ETL_Price!Z87-1),ETL_Price!Z86/ETL_Price!Z87-1,"")</f>
        <v>-4.659755511929875E-4</v>
      </c>
      <c r="U86">
        <f ca="1">IF(ISNUMBER(ETL_Price!AA86/ETL_Price!AA87-1),ETL_Price!AA86/ETL_Price!AA87-1,"")</f>
        <v>8.7463556851319346E-4</v>
      </c>
      <c r="V86">
        <f ca="1">IF(ISNUMBER(ETL_Price!AB86/ETL_Price!AB87-1),ETL_Price!AB86/ETL_Price!AB87-1,"")</f>
        <v>3.7186005919402909E-3</v>
      </c>
      <c r="W86">
        <f ca="1">IF(ISNUMBER(ETL_Price!AC86/ETL_Price!AC87-1),ETL_Price!AC86/ETL_Price!AC87-1,"")</f>
        <v>6.1636999385283886E-4</v>
      </c>
      <c r="X86">
        <f ca="1">IF(ISNUMBER(ETL_Price!AD86/ETL_Price!AD87-1),ETL_Price!AD86/ETL_Price!AD87-1,"")</f>
        <v>9.6005276179589316E-4</v>
      </c>
      <c r="Y86">
        <f ca="1">IF(ISNUMBER(ETL_Price!AE86/ETL_Price!AE87-1),ETL_Price!AE86/ETL_Price!AE87-1,"")</f>
        <v>2.7513612408514021E-4</v>
      </c>
      <c r="Z86">
        <f ca="1">IF(ISNUMBER(ETL_Price!AF86/ETL_Price!AF87-1),ETL_Price!AF86/ETL_Price!AF87-1,"")</f>
        <v>5.8236842877978923E-4</v>
      </c>
      <c r="AA86">
        <f ca="1">IF(ISNUMBER(ETL_Price!AG86/ETL_Price!AG87-1),ETL_Price!AG86/ETL_Price!AG87-1,"")</f>
        <v>5.2263224868220881E-4</v>
      </c>
      <c r="AB86">
        <f ca="1">IF(ISNUMBER(ETL_Price!AH86/ETL_Price!AH87-1),ETL_Price!AH86/ETL_Price!AH87-1,"")</f>
        <v>7.1412723944752621E-4</v>
      </c>
      <c r="AC86">
        <f ca="1">IF(ISNUMBER(ETL_Price!AI86/ETL_Price!AI87-1),ETL_Price!AI86/ETL_Price!AI87-1,"")</f>
        <v>-1.3448681554862896E-3</v>
      </c>
      <c r="AD86">
        <f ca="1">IF(ISNUMBER(ETL_Price!AJ86/ETL_Price!AJ87-1),ETL_Price!AJ86/ETL_Price!AJ87-1,"")</f>
        <v>7.3383580989805353E-4</v>
      </c>
      <c r="AE86">
        <f ca="1">IF(ISNUMBER(ETL_Price!AK86/ETL_Price!AK87-1),ETL_Price!AK86/ETL_Price!AK87-1,"")</f>
        <v>-1.5280774921633267E-4</v>
      </c>
      <c r="AF86">
        <f ca="1">IF(ISNUMBER(ETL_Price!AL86/ETL_Price!AL87-1),ETL_Price!AL86/ETL_Price!AL87-1,"")</f>
        <v>-1.0974424365317592E-4</v>
      </c>
      <c r="AG86">
        <f ca="1">IF(ISNUMBER(ETL_Price!AM86/ETL_Price!AM87-1),ETL_Price!AM86/ETL_Price!AM87-1,"")</f>
        <v>-2.9794262774951452E-4</v>
      </c>
      <c r="AH86">
        <f ca="1">IF(ISNUMBER(ETL_Price!AN86/ETL_Price!AN87-1),ETL_Price!AN86/ETL_Price!AN87-1,"")</f>
        <v>-2.2954656705254095E-4</v>
      </c>
      <c r="AI86">
        <f ca="1">IF(ISNUMBER(ETL_Price!AO86/ETL_Price!AO87-1),ETL_Price!AO86/ETL_Price!AO87-1,"")</f>
        <v>-1.7887628346202611E-4</v>
      </c>
      <c r="AJ86">
        <f ca="1">IF(ISNUMBER(ETL_Price!AP86/ETL_Price!AP87-1),ETL_Price!AP86/ETL_Price!AP87-1,"")</f>
        <v>-1.1563741246900516E-4</v>
      </c>
      <c r="AK86">
        <f ca="1">IF(ISNUMBER(ETL_Price!AQ86/ETL_Price!AQ87-1),ETL_Price!AQ86/ETL_Price!AQ87-1,"")</f>
        <v>-2.4698253747046373E-4</v>
      </c>
      <c r="AL86">
        <f ca="1">IF(ISNUMBER(ETL_Price!AR86/ETL_Price!AR87-1),ETL_Price!AR86/ETL_Price!AR87-1,"")</f>
        <v>2.555960657812939E-5</v>
      </c>
      <c r="AM86">
        <f ca="1">IF(ISNUMBER(ETL_Price!AS86/ETL_Price!AS87-1),ETL_Price!AS86/ETL_Price!AS87-1,"")</f>
        <v>-6.0210094798872626E-3</v>
      </c>
      <c r="AN86">
        <f ca="1">IF(ISNUMBER(ETL_Price!AT86/ETL_Price!AT87-1),ETL_Price!AT86/ETL_Price!AT87-1,"")</f>
        <v>-4.9999999999999933E-2</v>
      </c>
      <c r="AO86">
        <f ca="1">IF(ISNUMBER(ETL_Price!AU86/ETL_Price!AU87-1),ETL_Price!AU86/ETL_Price!AU87-1,"")</f>
        <v>-6.818308835857545E-3</v>
      </c>
      <c r="AP86">
        <f ca="1">IF(ISNUMBER(ETL_Price!AV86/ETL_Price!AV87-1),ETL_Price!AV86/ETL_Price!AV87-1,"")</f>
        <v>-2.9438527003158299E-3</v>
      </c>
      <c r="AQ86">
        <f ca="1">IF(ISNUMBER(ETL_Price!AW86/ETL_Price!AW87-1),ETL_Price!AW86/ETL_Price!AW87-1,"")</f>
        <v>7.812499999999778E-3</v>
      </c>
      <c r="AR86">
        <f ca="1">IF(ISNUMBER(ETL_Price!AX86/ETL_Price!AX87-1),ETL_Price!AX86/ETL_Price!AX87-1,"")</f>
        <v>-7.2727272727268755E-4</v>
      </c>
      <c r="AS86">
        <f ca="1">IF(ISNUMBER(ETL_Price!AY86/ETL_Price!AY87-1),ETL_Price!AY86/ETL_Price!AY87-1,"")</f>
        <v>-3.2328326725247214E-3</v>
      </c>
      <c r="AT86">
        <f ca="1">IF(ISNUMBER(ETL_Price!AZ86/ETL_Price!AZ87-1),ETL_Price!AZ86/ETL_Price!AZ87-1,"")</f>
        <v>10.5</v>
      </c>
      <c r="AU86">
        <f ca="1">IF(ISNUMBER(ETL_Price!BA86/ETL_Price!BA87-1),ETL_Price!BA86/ETL_Price!BA87-1,"")</f>
        <v>6.0359621611112413E-3</v>
      </c>
      <c r="AV86">
        <f ca="1">IF(ISNUMBER(ETL_Price!BB86/ETL_Price!BB87-1),ETL_Price!BB86/ETL_Price!BB87-1,"")</f>
        <v>-3.930539853024273E-3</v>
      </c>
      <c r="AW86">
        <f ca="1">IF(ISNUMBER(ETL_Price!BC86/ETL_Price!BC87-1),ETL_Price!BC86/ETL_Price!BC87-1,"")</f>
        <v>2.2930520522815856E-2</v>
      </c>
      <c r="AX86">
        <f ca="1">IF(ISNUMBER(ETL_Price!BD86/ETL_Price!BD87-1),ETL_Price!BD86/ETL_Price!BD87-1,"")</f>
        <v>1.8799594239720996E-2</v>
      </c>
      <c r="AY86">
        <f ca="1">IF(ISNUMBER(ETL_Price!BE86/ETL_Price!BE87-1),ETL_Price!BE86/ETL_Price!BE87-1,"")</f>
        <v>-1.0355280974021386E-2</v>
      </c>
      <c r="AZ86">
        <f ca="1">IF(ISNUMBER(ETL_Price!BF86/ETL_Price!BF87-1),ETL_Price!BF86/ETL_Price!BF87-1,"")</f>
        <v>-4.0654430738973346E-4</v>
      </c>
      <c r="BA86">
        <f ca="1">IF(ISNUMBER(ETL_Price!BG86/ETL_Price!BG87-1),ETL_Price!BG86/ETL_Price!BG87-1,"")</f>
        <v>-7.8312225821963732E-4</v>
      </c>
      <c r="BB86">
        <f ca="1">IF(ISNUMBER(ETL_Price!BH86/ETL_Price!BH87-1),ETL_Price!BH86/ETL_Price!BH87-1,"")</f>
        <v>2.71472872345635E-4</v>
      </c>
      <c r="BC86">
        <f ca="1">IF(ISNUMBER(ETL_Price!BI86/ETL_Price!BI87-1),ETL_Price!BI86/ETL_Price!BI87-1,"")</f>
        <v>2.0682523267838704E-2</v>
      </c>
      <c r="BD86">
        <f ca="1">IF(ISNUMBER(ETL_Price!BJ86/ETL_Price!BJ87-1),ETL_Price!BJ86/ETL_Price!BJ87-1,"")</f>
        <v>9.0409285277947449E-2</v>
      </c>
      <c r="BE86">
        <f ca="1">IF(ISNUMBER(ETL_Price!BK86/ETL_Price!BK87-1),ETL_Price!BK86/ETL_Price!BK87-1,"")</f>
        <v>2.7662517289073207E-3</v>
      </c>
      <c r="BF86">
        <f ca="1">IF(ISNUMBER(ETL_Price!BL86/ETL_Price!BL87-1),ETL_Price!BL86/ETL_Price!BL87-1,"")</f>
        <v>-3.1808035714285698E-2</v>
      </c>
      <c r="BG86">
        <f ca="1">IF(ISNUMBER(ETL_Price!BM86/ETL_Price!BM87-1),ETL_Price!BM86/ETL_Price!BM87-1,"")</f>
        <v>5.5154198710480884E-3</v>
      </c>
      <c r="BH86">
        <f ca="1">IF(ISNUMBER(ETL_Price!BN86/ETL_Price!BN87-1),ETL_Price!BN86/ETL_Price!BN87-1,"")</f>
        <v>1.647834274952853E-3</v>
      </c>
      <c r="BI86">
        <f ca="1">IF(ISNUMBER(ETL_Price!BO86/ETL_Price!BO87-1),ETL_Price!BO86/ETL_Price!BO87-1,"")</f>
        <v>-1.4249363867684495E-2</v>
      </c>
      <c r="BJ86">
        <f ca="1">IF(ISNUMBER(ETL_Price!BP86/ETL_Price!BP87-1),ETL_Price!BP86/ETL_Price!BP87-1,"")</f>
        <v>1.4268150149512326E-3</v>
      </c>
      <c r="BK86">
        <f ca="1">IF(ISNUMBER(ETL_Price!BQ86/ETL_Price!BQ87-1),ETL_Price!BQ86/ETL_Price!BQ87-1,"")</f>
        <v>-5.5177487585056362E-4</v>
      </c>
      <c r="BL86">
        <f ca="1">IF(ISNUMBER(ETL_Price!BR86/ETL_Price!BR87-1),ETL_Price!BR86/ETL_Price!BR87-1,"")</f>
        <v>-2.9330428224252358E-3</v>
      </c>
      <c r="BM86">
        <f ca="1">IF(ISNUMBER(ETL_Price!BS86/ETL_Price!BS87-1),ETL_Price!BS86/ETL_Price!BS87-1,"")</f>
        <v>-1.4246082327360465E-3</v>
      </c>
      <c r="BN86">
        <f ca="1">IF(ISNUMBER(ETL_Price!BT86/ETL_Price!BT87-1),ETL_Price!BT86/ETL_Price!BT87-1,"")</f>
        <v>-3.9451268716936827E-3</v>
      </c>
      <c r="BO86">
        <f ca="1">IF(ISNUMBER(ETL_Price!BU86/ETL_Price!BU87-1),ETL_Price!BU86/ETL_Price!BU87-1,"")</f>
        <v>2.0695456422188396E-3</v>
      </c>
      <c r="BP86">
        <f ca="1">IF(ISNUMBER(ETL_Price!BV86/ETL_Price!BV87-1),ETL_Price!BV86/ETL_Price!BV87-1,"")</f>
        <v>-2.8237454532612949E-2</v>
      </c>
      <c r="BQ86">
        <f ca="1">IF(ISNUMBER(ETL_Price!BW86/ETL_Price!BW87-1),ETL_Price!BW86/ETL_Price!BW87-1,"")</f>
        <v>-1.8562633418927055E-3</v>
      </c>
    </row>
    <row r="87" spans="1:69">
      <c r="A87" s="8">
        <f>MATCH($B87,ETL_Price!$B$5:$B$187,0)</f>
        <v>83</v>
      </c>
      <c r="B87" s="1">
        <f>IF(ISNUMBER(Equities!$C88),Equities!B88,"")</f>
        <v>43063</v>
      </c>
      <c r="C87" s="67">
        <f ca="1">IF(ISNUMBER(OFFSET(ETL_Price!$B$4,ETL_Rtn!$A87,ETL_Rtn!$C$1)/OFFSET(ETL_Price!$B$4,ETL_Rtn!$A88,ETL_Rtn!$C$1)-1),OFFSET(ETL_Price!$B$4,ETL_Rtn!$A87,ETL_Rtn!$C$1)/OFFSET(ETL_Price!$B$4,ETL_Rtn!$A88,ETL_Rtn!$C$1)-1,"")</f>
        <v>1.8233868115915541E-3</v>
      </c>
      <c r="E87">
        <f ca="1">IF(ISNUMBER(ETL_Price!K87/ETL_Price!K88-1),ETL_Price!K87/ETL_Price!K88-1,"")</f>
        <v>2.056155374497548E-3</v>
      </c>
      <c r="F87">
        <f ca="1">IF(ISNUMBER(ETL_Price!L87/ETL_Price!L88-1),ETL_Price!L87/ETL_Price!L88-1,"")</f>
        <v>2.5643394446357437E-3</v>
      </c>
      <c r="G87">
        <f ca="1">IF(ISNUMBER(ETL_Price!M87/ETL_Price!M88-1),ETL_Price!M87/ETL_Price!M88-1,"")</f>
        <v>-4.4195880653937758E-3</v>
      </c>
      <c r="H87">
        <f ca="1">IF(ISNUMBER(ETL_Price!N87/ETL_Price!N88-1),ETL_Price!N87/ETL_Price!N88-1,"")</f>
        <v>1.2298457364976478E-3</v>
      </c>
      <c r="I87">
        <f ca="1">IF(ISNUMBER(ETL_Price!O87/ETL_Price!O88-1),ETL_Price!O87/ETL_Price!O88-1,"")</f>
        <v>5.3312346800216126E-3</v>
      </c>
      <c r="J87">
        <f ca="1">IF(ISNUMBER(ETL_Price!P87/ETL_Price!P88-1),ETL_Price!P87/ETL_Price!P88-1,"")</f>
        <v>1.458031227581702E-2</v>
      </c>
      <c r="K87">
        <f ca="1">IF(ISNUMBER(ETL_Price!Q87/ETL_Price!Q88-1),ETL_Price!Q87/ETL_Price!Q88-1,"")</f>
        <v>3.9299963645231806E-3</v>
      </c>
      <c r="L87">
        <f ca="1">IF(ISNUMBER(ETL_Price!R87/ETL_Price!R88-1),ETL_Price!R87/ETL_Price!R88-1,"")</f>
        <v>3.747580714752452E-3</v>
      </c>
      <c r="M87">
        <f ca="1">IF(ISNUMBER(ETL_Price!S87/ETL_Price!S88-1),ETL_Price!S87/ETL_Price!S88-1,"")</f>
        <v>3.1667896196727607E-3</v>
      </c>
      <c r="N87">
        <f ca="1">IF(ISNUMBER(ETL_Price!T87/ETL_Price!T88-1),ETL_Price!T87/ETL_Price!T88-1,"")</f>
        <v>5.4608515976681815E-3</v>
      </c>
      <c r="O87">
        <f ca="1">IF(ISNUMBER(ETL_Price!U87/ETL_Price!U88-1),ETL_Price!U87/ETL_Price!U88-1,"")</f>
        <v>1.3490992778351085E-3</v>
      </c>
      <c r="P87">
        <f ca="1">IF(ISNUMBER(ETL_Price!V87/ETL_Price!V88-1),ETL_Price!V87/ETL_Price!V88-1,"")</f>
        <v>2.336347510059289E-3</v>
      </c>
      <c r="Q87">
        <f ca="1">IF(ISNUMBER(ETL_Price!W87/ETL_Price!W88-1),ETL_Price!W87/ETL_Price!W88-1,"")</f>
        <v>2.6566224502793112E-3</v>
      </c>
      <c r="R87">
        <f ca="1">IF(ISNUMBER(ETL_Price!X87/ETL_Price!X88-1),ETL_Price!X87/ETL_Price!X88-1,"")</f>
        <v>1.7309703451122704E-3</v>
      </c>
      <c r="S87">
        <f ca="1">IF(ISNUMBER(ETL_Price!Y87/ETL_Price!Y88-1),ETL_Price!Y87/ETL_Price!Y88-1,"")</f>
        <v>2.6740997389118615E-3</v>
      </c>
      <c r="T87">
        <f ca="1">IF(ISNUMBER(ETL_Price!Z87/ETL_Price!Z88-1),ETL_Price!Z87/ETL_Price!Z88-1,"")</f>
        <v>5.5151427005133424E-3</v>
      </c>
      <c r="U87">
        <f ca="1">IF(ISNUMBER(ETL_Price!AA87/ETL_Price!AA88-1),ETL_Price!AA87/ETL_Price!AA88-1,"")</f>
        <v>3.510825043885335E-3</v>
      </c>
      <c r="V87">
        <f ca="1">IF(ISNUMBER(ETL_Price!AB87/ETL_Price!AB88-1),ETL_Price!AB87/ETL_Price!AB88-1,"")</f>
        <v>1.6723679209424969E-3</v>
      </c>
      <c r="W87">
        <f ca="1">IF(ISNUMBER(ETL_Price!AC87/ETL_Price!AC88-1),ETL_Price!AC87/ETL_Price!AC88-1,"")</f>
        <v>1.3912440568064621E-3</v>
      </c>
      <c r="X87">
        <f ca="1">IF(ISNUMBER(ETL_Price!AD87/ETL_Price!AD88-1),ETL_Price!AD87/ETL_Price!AD88-1,"")</f>
        <v>1.1202493995234875E-3</v>
      </c>
      <c r="Y87">
        <f ca="1">IF(ISNUMBER(ETL_Price!AE87/ETL_Price!AE88-1),ETL_Price!AE87/ETL_Price!AE88-1,"")</f>
        <v>1.7823848457800828E-3</v>
      </c>
      <c r="Z87">
        <f ca="1">IF(ISNUMBER(ETL_Price!AF87/ETL_Price!AF88-1),ETL_Price!AF87/ETL_Price!AF88-1,"")</f>
        <v>-7.5797215552608765E-4</v>
      </c>
      <c r="AA87">
        <f ca="1">IF(ISNUMBER(ETL_Price!AG87/ETL_Price!AG88-1),ETL_Price!AG87/ETL_Price!AG88-1,"")</f>
        <v>-8.8995441253925112E-4</v>
      </c>
      <c r="AB87">
        <f ca="1">IF(ISNUMBER(ETL_Price!AH87/ETL_Price!AH88-1),ETL_Price!AH87/ETL_Price!AH88-1,"")</f>
        <v>-8.1745756841011818E-4</v>
      </c>
      <c r="AC87">
        <f ca="1">IF(ISNUMBER(ETL_Price!AI87/ETL_Price!AI88-1),ETL_Price!AI87/ETL_Price!AI88-1,"")</f>
        <v>-3.7265612321413233E-4</v>
      </c>
      <c r="AD87">
        <f ca="1">IF(ISNUMBER(ETL_Price!AJ87/ETL_Price!AJ88-1),ETL_Price!AJ87/ETL_Price!AJ88-1,"")</f>
        <v>2.0211466700301717E-3</v>
      </c>
      <c r="AE87">
        <f ca="1">IF(ISNUMBER(ETL_Price!AK87/ETL_Price!AK88-1),ETL_Price!AK87/ETL_Price!AK88-1,"")</f>
        <v>7.6555612850515153E-4</v>
      </c>
      <c r="AF87">
        <f ca="1">IF(ISNUMBER(ETL_Price!AL87/ETL_Price!AL88-1),ETL_Price!AL87/ETL_Price!AL88-1,"")</f>
        <v>9.4102705335097347E-4</v>
      </c>
      <c r="AG87">
        <f ca="1">IF(ISNUMBER(ETL_Price!AM87/ETL_Price!AM88-1),ETL_Price!AM87/ETL_Price!AM88-1,"")</f>
        <v>1.6694543184669897E-4</v>
      </c>
      <c r="AH87">
        <f ca="1">IF(ISNUMBER(ETL_Price!AN87/ETL_Price!AN88-1),ETL_Price!AN87/ETL_Price!AN88-1,"")</f>
        <v>9.1706456861140317E-4</v>
      </c>
      <c r="AI87">
        <f ca="1">IF(ISNUMBER(ETL_Price!AO87/ETL_Price!AO88-1),ETL_Price!AO87/ETL_Price!AO88-1,"")</f>
        <v>8.9272056469136274E-4</v>
      </c>
      <c r="AJ87">
        <f ca="1">IF(ISNUMBER(ETL_Price!AP87/ETL_Price!AP88-1),ETL_Price!AP87/ETL_Price!AP88-1,"")</f>
        <v>7.941420605304117E-4</v>
      </c>
      <c r="AK87">
        <f ca="1">IF(ISNUMBER(ETL_Price!AQ87/ETL_Price!AQ88-1),ETL_Price!AQ87/ETL_Price!AQ88-1,"")</f>
        <v>1.3764430561591379E-3</v>
      </c>
      <c r="AL87">
        <f ca="1">IF(ISNUMBER(ETL_Price!AR87/ETL_Price!AR88-1),ETL_Price!AR87/ETL_Price!AR88-1,"")</f>
        <v>5.717414677570698E-4</v>
      </c>
      <c r="AM87">
        <f ca="1">IF(ISNUMBER(ETL_Price!AS87/ETL_Price!AS88-1),ETL_Price!AS87/ETL_Price!AS88-1,"")</f>
        <v>9.9624789752881249E-3</v>
      </c>
      <c r="AN87">
        <f ca="1">IF(ISNUMBER(ETL_Price!AT87/ETL_Price!AT88-1),ETL_Price!AT87/ETL_Price!AT88-1,"")</f>
        <v>3.7463976945244948E-2</v>
      </c>
      <c r="AO87">
        <f ca="1">IF(ISNUMBER(ETL_Price!AU87/ETL_Price!AU88-1),ETL_Price!AU87/ETL_Price!AU88-1,"")</f>
        <v>-1.6181229773463146E-3</v>
      </c>
      <c r="AP87">
        <f ca="1">IF(ISNUMBER(ETL_Price!AV87/ETL_Price!AV88-1),ETL_Price!AV87/ETL_Price!AV88-1,"")</f>
        <v>-1.9231796570330362E-3</v>
      </c>
      <c r="AQ87">
        <f ca="1">IF(ISNUMBER(ETL_Price!AW87/ETL_Price!AW88-1),ETL_Price!AW87/ETL_Price!AW88-1,"")</f>
        <v>-9.2879256965944235E-3</v>
      </c>
      <c r="AR87">
        <f ca="1">IF(ISNUMBER(ETL_Price!AX87/ETL_Price!AX88-1),ETL_Price!AX87/ETL_Price!AX88-1,"")</f>
        <v>2.1865889212828726E-3</v>
      </c>
      <c r="AS87">
        <f ca="1">IF(ISNUMBER(ETL_Price!AY87/ETL_Price!AY88-1),ETL_Price!AY87/ETL_Price!AY88-1,"")</f>
        <v>9.2545126680376733E-3</v>
      </c>
      <c r="AT87">
        <f ca="1">IF(ISNUMBER(ETL_Price!AZ87/ETL_Price!AZ88-1),ETL_Price!AZ87/ETL_Price!AZ88-1,"")</f>
        <v>-0.92</v>
      </c>
      <c r="AU87">
        <f ca="1">IF(ISNUMBER(ETL_Price!BA87/ETL_Price!BA88-1),ETL_Price!BA87/ETL_Price!BA88-1,"")</f>
        <v>-8.5947878122473176E-3</v>
      </c>
      <c r="AV87">
        <f ca="1">IF(ISNUMBER(ETL_Price!BB87/ETL_Price!BB88-1),ETL_Price!BB87/ETL_Price!BB88-1,"")</f>
        <v>-5.7346600040397711E-3</v>
      </c>
      <c r="AW87">
        <f ca="1">IF(ISNUMBER(ETL_Price!BC87/ETL_Price!BC88-1),ETL_Price!BC87/ETL_Price!BC88-1,"")</f>
        <v>-3.3328889481402113E-3</v>
      </c>
      <c r="AX87">
        <f ca="1">IF(ISNUMBER(ETL_Price!BD87/ETL_Price!BD88-1),ETL_Price!BD87/ETL_Price!BD88-1,"")</f>
        <v>9.3310727886919409E-4</v>
      </c>
      <c r="AY87">
        <f ca="1">IF(ISNUMBER(ETL_Price!BE87/ETL_Price!BE88-1),ETL_Price!BE87/ETL_Price!BE88-1,"")</f>
        <v>0</v>
      </c>
      <c r="AZ87">
        <f ca="1">IF(ISNUMBER(ETL_Price!BF87/ETL_Price!BF88-1),ETL_Price!BF87/ETL_Price!BF88-1,"")</f>
        <v>9.0314108233087165E-3</v>
      </c>
      <c r="BA87">
        <f ca="1">IF(ISNUMBER(ETL_Price!BG87/ETL_Price!BG88-1),ETL_Price!BG87/ETL_Price!BG88-1,"")</f>
        <v>1.1273542195992414E-2</v>
      </c>
      <c r="BB87">
        <f ca="1">IF(ISNUMBER(ETL_Price!BH87/ETL_Price!BH88-1),ETL_Price!BH87/ETL_Price!BH88-1,"")</f>
        <v>6.6941319857378723E-3</v>
      </c>
      <c r="BC87">
        <f ca="1">IF(ISNUMBER(ETL_Price!BI87/ETL_Price!BI88-1),ETL_Price!BI87/ETL_Price!BI88-1,"")</f>
        <v>-2.1255060728745057E-2</v>
      </c>
      <c r="BD87">
        <f ca="1">IF(ISNUMBER(ETL_Price!BJ87/ETL_Price!BJ88-1),ETL_Price!BJ87/ETL_Price!BJ88-1,"")</f>
        <v>6.1124694376535338E-4</v>
      </c>
      <c r="BE87">
        <f ca="1">IF(ISNUMBER(ETL_Price!BK87/ETL_Price!BK88-1),ETL_Price!BK87/ETL_Price!BK88-1,"")</f>
        <v>6.9637883008357715E-3</v>
      </c>
      <c r="BF87">
        <f ca="1">IF(ISNUMBER(ETL_Price!BL87/ETL_Price!BL88-1),ETL_Price!BL87/ETL_Price!BL88-1,"")</f>
        <v>9.5774647887325592E-3</v>
      </c>
      <c r="BG87">
        <f ca="1">IF(ISNUMBER(ETL_Price!BM87/ETL_Price!BM88-1),ETL_Price!BM87/ETL_Price!BM88-1,"")</f>
        <v>-3.7919826652221822E-3</v>
      </c>
      <c r="BH87">
        <f ca="1">IF(ISNUMBER(ETL_Price!BN87/ETL_Price!BN88-1),ETL_Price!BN87/ETL_Price!BN88-1,"")</f>
        <v>-7.0126227208974212E-3</v>
      </c>
      <c r="BI87">
        <f ca="1">IF(ISNUMBER(ETL_Price!BO87/ETL_Price!BO88-1),ETL_Price!BO87/ETL_Price!BO88-1,"")</f>
        <v>1.6028955532574996E-2</v>
      </c>
      <c r="BJ87">
        <f ca="1">IF(ISNUMBER(ETL_Price!BP87/ETL_Price!BP88-1),ETL_Price!BP87/ETL_Price!BP88-1,"")</f>
        <v>1.3831889344886328E-3</v>
      </c>
      <c r="BK87">
        <f ca="1">IF(ISNUMBER(ETL_Price!BQ87/ETL_Price!BQ88-1),ETL_Price!BQ87/ETL_Price!BQ88-1,"")</f>
        <v>-4.596010662746286E-4</v>
      </c>
      <c r="BL87">
        <f ca="1">IF(ISNUMBER(ETL_Price!BR87/ETL_Price!BR88-1),ETL_Price!BR87/ETL_Price!BR88-1,"")</f>
        <v>6.9192473209012118E-3</v>
      </c>
      <c r="BM87">
        <f ca="1">IF(ISNUMBER(ETL_Price!BS87/ETL_Price!BS88-1),ETL_Price!BS87/ETL_Price!BS88-1,"")</f>
        <v>2.103839507100469E-3</v>
      </c>
      <c r="BN87">
        <f ca="1">IF(ISNUMBER(ETL_Price!BT87/ETL_Price!BT88-1),ETL_Price!BT87/ETL_Price!BT88-1,"")</f>
        <v>2.7872684768925904E-3</v>
      </c>
      <c r="BO87">
        <f ca="1">IF(ISNUMBER(ETL_Price!BU87/ETL_Price!BU88-1),ETL_Price!BU87/ETL_Price!BU88-1,"")</f>
        <v>-1.6300183355683062E-3</v>
      </c>
      <c r="BP87">
        <f ca="1">IF(ISNUMBER(ETL_Price!BV87/ETL_Price!BV88-1),ETL_Price!BV87/ETL_Price!BV88-1,"")</f>
        <v>1.9815030900211861E-2</v>
      </c>
      <c r="BQ87">
        <f ca="1">IF(ISNUMBER(ETL_Price!BW87/ETL_Price!BW88-1),ETL_Price!BW87/ETL_Price!BW88-1,"")</f>
        <v>3.0411171450737129E-3</v>
      </c>
    </row>
    <row r="88" spans="1:69">
      <c r="A88" s="8">
        <f>MATCH($B88,ETL_Price!$B$5:$B$187,0)</f>
        <v>84</v>
      </c>
      <c r="B88" s="1">
        <f>IF(ISNUMBER(Equities!$C89),Equities!B89,"")</f>
        <v>43062</v>
      </c>
      <c r="C88" s="67">
        <f ca="1">IF(ISNUMBER(OFFSET(ETL_Price!$B$4,ETL_Rtn!$A88,ETL_Rtn!$C$1)/OFFSET(ETL_Price!$B$4,ETL_Rtn!$A89,ETL_Rtn!$C$1)-1),OFFSET(ETL_Price!$B$4,ETL_Rtn!$A88,ETL_Rtn!$C$1)/OFFSET(ETL_Price!$B$4,ETL_Rtn!$A89,ETL_Rtn!$C$1)-1,"")</f>
        <v>-1.2581300054271938E-2</v>
      </c>
      <c r="E88">
        <f ca="1">IF(ISNUMBER(ETL_Price!K88/ETL_Price!K89-1),ETL_Price!K88/ETL_Price!K89-1,"")</f>
        <v>0</v>
      </c>
      <c r="F88">
        <f ca="1">IF(ISNUMBER(ETL_Price!L88/ETL_Price!L89-1),ETL_Price!L88/ETL_Price!L89-1,"")</f>
        <v>2.6440991958234239E-3</v>
      </c>
      <c r="G88">
        <f ca="1">IF(ISNUMBER(ETL_Price!M88/ETL_Price!M89-1),ETL_Price!M88/ETL_Price!M89-1,"")</f>
        <v>-4.3223997598451636E-4</v>
      </c>
      <c r="H88">
        <f ca="1">IF(ISNUMBER(ETL_Price!N88/ETL_Price!N89-1),ETL_Price!N88/ETL_Price!N89-1,"")</f>
        <v>0</v>
      </c>
      <c r="I88">
        <f ca="1">IF(ISNUMBER(ETL_Price!O88/ETL_Price!O89-1),ETL_Price!O88/ETL_Price!O89-1,"")</f>
        <v>-9.850520722756051E-3</v>
      </c>
      <c r="J88">
        <f ca="1">IF(ISNUMBER(ETL_Price!P88/ETL_Price!P89-1),ETL_Price!P88/ETL_Price!P89-1,"")</f>
        <v>-1.8528042091778052E-2</v>
      </c>
      <c r="K88">
        <f ca="1">IF(ISNUMBER(ETL_Price!Q88/ETL_Price!Q89-1),ETL_Price!Q88/ETL_Price!Q89-1,"")</f>
        <v>1.3317113181638973E-3</v>
      </c>
      <c r="L88">
        <f ca="1">IF(ISNUMBER(ETL_Price!R88/ETL_Price!R89-1),ETL_Price!R88/ETL_Price!R89-1,"")</f>
        <v>1.7205965283466629E-3</v>
      </c>
      <c r="M88">
        <f ca="1">IF(ISNUMBER(ETL_Price!S88/ETL_Price!S89-1),ETL_Price!S88/ETL_Price!S89-1,"")</f>
        <v>2.0696958942016952E-3</v>
      </c>
      <c r="N88">
        <f ca="1">IF(ISNUMBER(ETL_Price!T88/ETL_Price!T89-1),ETL_Price!T88/ETL_Price!T89-1,"")</f>
        <v>4.000889086463566E-3</v>
      </c>
      <c r="O88">
        <f ca="1">IF(ISNUMBER(ETL_Price!U88/ETL_Price!U89-1),ETL_Price!U88/ETL_Price!U89-1,"")</f>
        <v>2.6257161043921062E-3</v>
      </c>
      <c r="P88">
        <f ca="1">IF(ISNUMBER(ETL_Price!V88/ETL_Price!V89-1),ETL_Price!V88/ETL_Price!V89-1,"")</f>
        <v>1.343037865003005E-3</v>
      </c>
      <c r="Q88">
        <f ca="1">IF(ISNUMBER(ETL_Price!W88/ETL_Price!W89-1),ETL_Price!W88/ETL_Price!W89-1,"")</f>
        <v>2.8911076931099622E-3</v>
      </c>
      <c r="R88">
        <f ca="1">IF(ISNUMBER(ETL_Price!X88/ETL_Price!X89-1),ETL_Price!X88/ETL_Price!X89-1,"")</f>
        <v>1.4347362212043802E-3</v>
      </c>
      <c r="S88">
        <f ca="1">IF(ISNUMBER(ETL_Price!Y88/ETL_Price!Y89-1),ETL_Price!Y88/ETL_Price!Y89-1,"")</f>
        <v>5.1012067927369564E-4</v>
      </c>
      <c r="T88">
        <f ca="1">IF(ISNUMBER(ETL_Price!Z88/ETL_Price!Z89-1),ETL_Price!Z88/ETL_Price!Z89-1,"")</f>
        <v>6.6947892596780356E-4</v>
      </c>
      <c r="U88">
        <f ca="1">IF(ISNUMBER(ETL_Price!AA88/ETL_Price!AA89-1),ETL_Price!AA88/ETL_Price!AA89-1,"")</f>
        <v>2.0521841102316696E-3</v>
      </c>
      <c r="V88">
        <f ca="1">IF(ISNUMBER(ETL_Price!AB88/ETL_Price!AB89-1),ETL_Price!AB88/ETL_Price!AB89-1,"")</f>
        <v>5.3240036507462563E-4</v>
      </c>
      <c r="W88">
        <f ca="1">IF(ISNUMBER(ETL_Price!AC88/ETL_Price!AC89-1),ETL_Price!AC88/ETL_Price!AC89-1,"")</f>
        <v>2.1554172322271192E-3</v>
      </c>
      <c r="X88">
        <f ca="1">IF(ISNUMBER(ETL_Price!AD88/ETL_Price!AD89-1),ETL_Price!AD88/ETL_Price!AD89-1,"")</f>
        <v>2.8098684708270927E-3</v>
      </c>
      <c r="Y88">
        <f ca="1">IF(ISNUMBER(ETL_Price!AE88/ETL_Price!AE89-1),ETL_Price!AE88/ETL_Price!AE89-1,"")</f>
        <v>1.4874648102396471E-3</v>
      </c>
      <c r="Z88">
        <f ca="1">IF(ISNUMBER(ETL_Price!AF88/ETL_Price!AF89-1),ETL_Price!AF88/ETL_Price!AF89-1,"")</f>
        <v>0</v>
      </c>
      <c r="AA88">
        <f ca="1">IF(ISNUMBER(ETL_Price!AG88/ETL_Price!AG89-1),ETL_Price!AG88/ETL_Price!AG89-1,"")</f>
        <v>0</v>
      </c>
      <c r="AB88">
        <f ca="1">IF(ISNUMBER(ETL_Price!AH88/ETL_Price!AH89-1),ETL_Price!AH88/ETL_Price!AH89-1,"")</f>
        <v>0</v>
      </c>
      <c r="AC88">
        <f ca="1">IF(ISNUMBER(ETL_Price!AI88/ETL_Price!AI89-1),ETL_Price!AI88/ETL_Price!AI89-1,"")</f>
        <v>2.4582646121462659E-4</v>
      </c>
      <c r="AD88">
        <f ca="1">IF(ISNUMBER(ETL_Price!AJ88/ETL_Price!AJ89-1),ETL_Price!AJ88/ETL_Price!AJ89-1,"")</f>
        <v>8.3476534011195369E-4</v>
      </c>
      <c r="AE88">
        <f ca="1">IF(ISNUMBER(ETL_Price!AK88/ETL_Price!AK89-1),ETL_Price!AK88/ETL_Price!AK89-1,"")</f>
        <v>0</v>
      </c>
      <c r="AF88">
        <f ca="1">IF(ISNUMBER(ETL_Price!AL88/ETL_Price!AL89-1),ETL_Price!AL88/ETL_Price!AL89-1,"")</f>
        <v>0</v>
      </c>
      <c r="AG88">
        <f ca="1">IF(ISNUMBER(ETL_Price!AM88/ETL_Price!AM89-1),ETL_Price!AM88/ETL_Price!AM89-1,"")</f>
        <v>0</v>
      </c>
      <c r="AH88">
        <f ca="1">IF(ISNUMBER(ETL_Price!AN88/ETL_Price!AN89-1),ETL_Price!AN88/ETL_Price!AN89-1,"")</f>
        <v>0</v>
      </c>
      <c r="AI88">
        <f ca="1">IF(ISNUMBER(ETL_Price!AO88/ETL_Price!AO89-1),ETL_Price!AO88/ETL_Price!AO89-1,"")</f>
        <v>0</v>
      </c>
      <c r="AJ88">
        <f ca="1">IF(ISNUMBER(ETL_Price!AP88/ETL_Price!AP89-1),ETL_Price!AP88/ETL_Price!AP89-1,"")</f>
        <v>0</v>
      </c>
      <c r="AK88">
        <f ca="1">IF(ISNUMBER(ETL_Price!AQ88/ETL_Price!AQ89-1),ETL_Price!AQ88/ETL_Price!AQ89-1,"")</f>
        <v>0</v>
      </c>
      <c r="AL88">
        <f ca="1">IF(ISNUMBER(ETL_Price!AR88/ETL_Price!AR89-1),ETL_Price!AR88/ETL_Price!AR89-1,"")</f>
        <v>0</v>
      </c>
      <c r="AM88">
        <f ca="1">IF(ISNUMBER(ETL_Price!AS88/ETL_Price!AS89-1),ETL_Price!AS88/ETL_Price!AS89-1,"")</f>
        <v>0</v>
      </c>
      <c r="AN88">
        <f ca="1">IF(ISNUMBER(ETL_Price!AT88/ETL_Price!AT89-1),ETL_Price!AT88/ETL_Price!AT89-1,"")</f>
        <v>-5.7306590257879542E-3</v>
      </c>
      <c r="AO88">
        <f ca="1">IF(ISNUMBER(ETL_Price!AU88/ETL_Price!AU89-1),ETL_Price!AU88/ETL_Price!AU89-1,"")</f>
        <v>0</v>
      </c>
      <c r="AP88">
        <f ca="1">IF(ISNUMBER(ETL_Price!AV88/ETL_Price!AV89-1),ETL_Price!AV88/ETL_Price!AV89-1,"")</f>
        <v>0</v>
      </c>
      <c r="AQ88">
        <f ca="1">IF(ISNUMBER(ETL_Price!AW88/ETL_Price!AW89-1),ETL_Price!AW88/ETL_Price!AW89-1,"")</f>
        <v>3.0165912518853588E-3</v>
      </c>
      <c r="AR88">
        <f ca="1">IF(ISNUMBER(ETL_Price!AX88/ETL_Price!AX89-1),ETL_Price!AX88/ETL_Price!AX89-1,"")</f>
        <v>2.9239766081872176E-3</v>
      </c>
      <c r="AS88">
        <f ca="1">IF(ISNUMBER(ETL_Price!AY88/ETL_Price!AY89-1),ETL_Price!AY88/ETL_Price!AY89-1,"")</f>
        <v>4.8262389601522182E-2</v>
      </c>
      <c r="AT88">
        <f ca="1">IF(ISNUMBER(ETL_Price!AZ88/ETL_Price!AZ89-1),ETL_Price!AZ88/ETL_Price!AZ89-1,"")</f>
        <v>6.5</v>
      </c>
      <c r="AU88">
        <f ca="1">IF(ISNUMBER(ETL_Price!BA88/ETL_Price!BA89-1),ETL_Price!BA88/ETL_Price!BA89-1,"")</f>
        <v>-1.752756722386728E-3</v>
      </c>
      <c r="AV88">
        <f ca="1">IF(ISNUMBER(ETL_Price!BB88/ETL_Price!BB89-1),ETL_Price!BB88/ETL_Price!BB89-1,"")</f>
        <v>-6.4740731692420894E-3</v>
      </c>
      <c r="AW88">
        <f ca="1">IF(ISNUMBER(ETL_Price!BC88/ETL_Price!BC89-1),ETL_Price!BC88/ETL_Price!BC89-1,"")</f>
        <v>0</v>
      </c>
      <c r="AX88">
        <f ca="1">IF(ISNUMBER(ETL_Price!BD88/ETL_Price!BD89-1),ETL_Price!BD88/ETL_Price!BD89-1,"")</f>
        <v>0</v>
      </c>
      <c r="AY88">
        <f ca="1">IF(ISNUMBER(ETL_Price!BE88/ETL_Price!BE89-1),ETL_Price!BE88/ETL_Price!BE89-1,"")</f>
        <v>0</v>
      </c>
      <c r="AZ88">
        <f ca="1">IF(ISNUMBER(ETL_Price!BF88/ETL_Price!BF89-1),ETL_Price!BF88/ETL_Price!BF89-1,"")</f>
        <v>0</v>
      </c>
      <c r="BA88">
        <f ca="1">IF(ISNUMBER(ETL_Price!BG88/ETL_Price!BG89-1),ETL_Price!BG88/ETL_Price!BG89-1,"")</f>
        <v>0</v>
      </c>
      <c r="BB88">
        <f ca="1">IF(ISNUMBER(ETL_Price!BH88/ETL_Price!BH89-1),ETL_Price!BH88/ETL_Price!BH89-1,"")</f>
        <v>0</v>
      </c>
      <c r="BC88">
        <f ca="1">IF(ISNUMBER(ETL_Price!BI88/ETL_Price!BI89-1),ETL_Price!BI88/ETL_Price!BI89-1,"")</f>
        <v>0</v>
      </c>
      <c r="BD88">
        <f ca="1">IF(ISNUMBER(ETL_Price!BJ88/ETL_Price!BJ89-1),ETL_Price!BJ88/ETL_Price!BJ89-1,"")</f>
        <v>0</v>
      </c>
      <c r="BE88">
        <f ca="1">IF(ISNUMBER(ETL_Price!BK88/ETL_Price!BK89-1),ETL_Price!BK88/ETL_Price!BK89-1,"")</f>
        <v>-1.2379642365887178E-2</v>
      </c>
      <c r="BF88">
        <f ca="1">IF(ISNUMBER(ETL_Price!BL88/ETL_Price!BL89-1),ETL_Price!BL88/ETL_Price!BL89-1,"")</f>
        <v>3.4985422740524852E-2</v>
      </c>
      <c r="BG88">
        <f ca="1">IF(ISNUMBER(ETL_Price!BM88/ETL_Price!BM89-1),ETL_Price!BM88/ETL_Price!BM89-1,"")</f>
        <v>0</v>
      </c>
      <c r="BH88">
        <f ca="1">IF(ISNUMBER(ETL_Price!BN88/ETL_Price!BN89-1),ETL_Price!BN88/ETL_Price!BN89-1,"")</f>
        <v>0</v>
      </c>
      <c r="BI88">
        <f ca="1">IF(ISNUMBER(ETL_Price!BO88/ETL_Price!BO89-1),ETL_Price!BO88/ETL_Price!BO89-1,"")</f>
        <v>0</v>
      </c>
      <c r="BJ88">
        <f ca="1">IF(ISNUMBER(ETL_Price!BP88/ETL_Price!BP89-1),ETL_Price!BP88/ETL_Price!BP89-1,"")</f>
        <v>-2.6831597616990832E-3</v>
      </c>
      <c r="BK88">
        <f ca="1">IF(ISNUMBER(ETL_Price!BQ88/ETL_Price!BQ89-1),ETL_Price!BQ88/ETL_Price!BQ89-1,"")</f>
        <v>1.8417902200940084E-3</v>
      </c>
      <c r="BL88">
        <f ca="1">IF(ISNUMBER(ETL_Price!BR88/ETL_Price!BR89-1),ETL_Price!BR88/ETL_Price!BR89-1,"")</f>
        <v>2.4530536288276394E-3</v>
      </c>
      <c r="BM88">
        <f ca="1">IF(ISNUMBER(ETL_Price!BS88/ETL_Price!BS89-1),ETL_Price!BS88/ETL_Price!BS89-1,"")</f>
        <v>-1.2007504690432214E-3</v>
      </c>
      <c r="BN88">
        <f ca="1">IF(ISNUMBER(ETL_Price!BT88/ETL_Price!BT89-1),ETL_Price!BT88/ETL_Price!BT89-1,"")</f>
        <v>0</v>
      </c>
      <c r="BO88">
        <f ca="1">IF(ISNUMBER(ETL_Price!BU88/ETL_Price!BU89-1),ETL_Price!BU88/ETL_Price!BU89-1,"")</f>
        <v>-5.6069909604361534E-4</v>
      </c>
      <c r="BP88">
        <f ca="1">IF(ISNUMBER(ETL_Price!BV88/ETL_Price!BV89-1),ETL_Price!BV88/ETL_Price!BV89-1,"")</f>
        <v>4.4567277778582159E-3</v>
      </c>
      <c r="BQ88">
        <f ca="1">IF(ISNUMBER(ETL_Price!BW88/ETL_Price!BW89-1),ETL_Price!BW88/ETL_Price!BW89-1,"")</f>
        <v>-8.0617655266490562E-4</v>
      </c>
    </row>
    <row r="89" spans="1:69">
      <c r="A89" s="8">
        <f>MATCH($B89,ETL_Price!$B$5:$B$187,0)</f>
        <v>85</v>
      </c>
      <c r="B89" s="1">
        <f>IF(ISNUMBER(Equities!$C90),Equities!B90,"")</f>
        <v>43061</v>
      </c>
      <c r="C89" s="67">
        <f ca="1">IF(ISNUMBER(OFFSET(ETL_Price!$B$4,ETL_Rtn!$A89,ETL_Rtn!$C$1)/OFFSET(ETL_Price!$B$4,ETL_Rtn!$A90,ETL_Rtn!$C$1)-1),OFFSET(ETL_Price!$B$4,ETL_Rtn!$A89,ETL_Rtn!$C$1)/OFFSET(ETL_Price!$B$4,ETL_Rtn!$A90,ETL_Rtn!$C$1)-1,"")</f>
        <v>8.2653321048375972E-4</v>
      </c>
      <c r="E89">
        <f ca="1">IF(ISNUMBER(ETL_Price!K89/ETL_Price!K90-1),ETL_Price!K89/ETL_Price!K90-1,"")</f>
        <v>-7.5027991212117673E-4</v>
      </c>
      <c r="F89">
        <f ca="1">IF(ISNUMBER(ETL_Price!L89/ETL_Price!L90-1),ETL_Price!L89/ETL_Price!L90-1,"")</f>
        <v>-4.657309209570526E-3</v>
      </c>
      <c r="G89">
        <f ca="1">IF(ISNUMBER(ETL_Price!M89/ETL_Price!M90-1),ETL_Price!M89/ETL_Price!M90-1,"")</f>
        <v>-1.0165612479827724E-3</v>
      </c>
      <c r="H89">
        <f ca="1">IF(ISNUMBER(ETL_Price!N89/ETL_Price!N90-1),ETL_Price!N89/ETL_Price!N90-1,"")</f>
        <v>4.7585526362747821E-3</v>
      </c>
      <c r="I89">
        <f ca="1">IF(ISNUMBER(ETL_Price!O89/ETL_Price!O90-1),ETL_Price!O89/ETL_Price!O90-1,"")</f>
        <v>6.2183769774504238E-3</v>
      </c>
      <c r="J89">
        <f ca="1">IF(ISNUMBER(ETL_Price!P89/ETL_Price!P90-1),ETL_Price!P89/ETL_Price!P90-1,"")</f>
        <v>7.0959554064762287E-3</v>
      </c>
      <c r="K89">
        <f ca="1">IF(ISNUMBER(ETL_Price!Q89/ETL_Price!Q90-1),ETL_Price!Q89/ETL_Price!Q90-1,"")</f>
        <v>-1.8948975743472429E-3</v>
      </c>
      <c r="L89">
        <f ca="1">IF(ISNUMBER(ETL_Price!R89/ETL_Price!R90-1),ETL_Price!R89/ETL_Price!R90-1,"")</f>
        <v>6.5491391383143416E-4</v>
      </c>
      <c r="M89">
        <f ca="1">IF(ISNUMBER(ETL_Price!S89/ETL_Price!S90-1),ETL_Price!S89/ETL_Price!S90-1,"")</f>
        <v>5.6769732098589376E-3</v>
      </c>
      <c r="N89">
        <f ca="1">IF(ISNUMBER(ETL_Price!T89/ETL_Price!T90-1),ETL_Price!T89/ETL_Price!T90-1,"")</f>
        <v>1.521166474975022E-3</v>
      </c>
      <c r="O89">
        <f ca="1">IF(ISNUMBER(ETL_Price!U89/ETL_Price!U90-1),ETL_Price!U89/ETL_Price!U90-1,"")</f>
        <v>3.2729304701843986E-3</v>
      </c>
      <c r="P89">
        <f ca="1">IF(ISNUMBER(ETL_Price!V89/ETL_Price!V90-1),ETL_Price!V89/ETL_Price!V90-1,"")</f>
        <v>1.2145397761775811E-3</v>
      </c>
      <c r="Q89">
        <f ca="1">IF(ISNUMBER(ETL_Price!W89/ETL_Price!W90-1),ETL_Price!W89/ETL_Price!W90-1,"")</f>
        <v>1.8165051657414999E-4</v>
      </c>
      <c r="R89">
        <f ca="1">IF(ISNUMBER(ETL_Price!X89/ETL_Price!X90-1),ETL_Price!X89/ETL_Price!X90-1,"")</f>
        <v>1.7874697566102604E-3</v>
      </c>
      <c r="S89">
        <f ca="1">IF(ISNUMBER(ETL_Price!Y89/ETL_Price!Y90-1),ETL_Price!Y89/ETL_Price!Y90-1,"")</f>
        <v>1.1233617298784804E-3</v>
      </c>
      <c r="T89">
        <f ca="1">IF(ISNUMBER(ETL_Price!Z89/ETL_Price!Z90-1),ETL_Price!Z89/ETL_Price!Z90-1,"")</f>
        <v>-1.7514544045189595E-3</v>
      </c>
      <c r="U89">
        <f ca="1">IF(ISNUMBER(ETL_Price!AA89/ETL_Price!AA90-1),ETL_Price!AA89/ETL_Price!AA90-1,"")</f>
        <v>9.91857883049585E-3</v>
      </c>
      <c r="V89">
        <f ca="1">IF(ISNUMBER(ETL_Price!AB89/ETL_Price!AB90-1),ETL_Price!AB89/ETL_Price!AB90-1,"")</f>
        <v>3.2811903853489088E-3</v>
      </c>
      <c r="W89">
        <f ca="1">IF(ISNUMBER(ETL_Price!AC89/ETL_Price!AC90-1),ETL_Price!AC89/ETL_Price!AC90-1,"")</f>
        <v>4.2648934546885009E-3</v>
      </c>
      <c r="X89">
        <f ca="1">IF(ISNUMBER(ETL_Price!AD89/ETL_Price!AD90-1),ETL_Price!AD89/ETL_Price!AD90-1,"")</f>
        <v>5.0999645592559872E-3</v>
      </c>
      <c r="Y89">
        <f ca="1">IF(ISNUMBER(ETL_Price!AE89/ETL_Price!AE90-1),ETL_Price!AE89/ETL_Price!AE90-1,"")</f>
        <v>3.2836394305426619E-3</v>
      </c>
      <c r="Z89">
        <f ca="1">IF(ISNUMBER(ETL_Price!AF89/ETL_Price!AF90-1),ETL_Price!AF89/ETL_Price!AF90-1,"")</f>
        <v>2.3282259408483608E-3</v>
      </c>
      <c r="AA89">
        <f ca="1">IF(ISNUMBER(ETL_Price!AG89/ETL_Price!AG90-1),ETL_Price!AG89/ETL_Price!AG90-1,"")</f>
        <v>2.143198416490355E-3</v>
      </c>
      <c r="AB89">
        <f ca="1">IF(ISNUMBER(ETL_Price!AH89/ETL_Price!AH90-1),ETL_Price!AH89/ETL_Price!AH90-1,"")</f>
        <v>2.7891919679607913E-3</v>
      </c>
      <c r="AC89">
        <f ca="1">IF(ISNUMBER(ETL_Price!AI89/ETL_Price!AI90-1),ETL_Price!AI89/ETL_Price!AI90-1,"")</f>
        <v>-1.6296706929785909E-4</v>
      </c>
      <c r="AD89">
        <f ca="1">IF(ISNUMBER(ETL_Price!AJ89/ETL_Price!AJ90-1),ETL_Price!AJ89/ETL_Price!AJ90-1,"")</f>
        <v>1.9152700272386802E-3</v>
      </c>
      <c r="AE89">
        <f ca="1">IF(ISNUMBER(ETL_Price!AK89/ETL_Price!AK90-1),ETL_Price!AK89/ETL_Price!AK90-1,"")</f>
        <v>-1.5336744088478849E-4</v>
      </c>
      <c r="AF89">
        <f ca="1">IF(ISNUMBER(ETL_Price!AL89/ETL_Price!AL90-1),ETL_Price!AL89/ETL_Price!AL90-1,"")</f>
        <v>-3.8275050157565715E-4</v>
      </c>
      <c r="AG89">
        <f ca="1">IF(ISNUMBER(ETL_Price!AM89/ETL_Price!AM90-1),ETL_Price!AM89/ETL_Price!AM90-1,"")</f>
        <v>6.2774617153316115E-4</v>
      </c>
      <c r="AH89">
        <f ca="1">IF(ISNUMBER(ETL_Price!AN89/ETL_Price!AN90-1),ETL_Price!AN89/ETL_Price!AN90-1,"")</f>
        <v>-1.8897384258431682E-4</v>
      </c>
      <c r="AI89">
        <f ca="1">IF(ISNUMBER(ETL_Price!AO89/ETL_Price!AO90-1),ETL_Price!AO89/ETL_Price!AO90-1,"")</f>
        <v>-1.9673895347627202E-5</v>
      </c>
      <c r="AJ89">
        <f ca="1">IF(ISNUMBER(ETL_Price!AP89/ETL_Price!AP90-1),ETL_Price!AP89/ETL_Price!AP90-1,"")</f>
        <v>4.0795114518932252E-5</v>
      </c>
      <c r="AK89">
        <f ca="1">IF(ISNUMBER(ETL_Price!AQ89/ETL_Price!AQ90-1),ETL_Price!AQ89/ETL_Price!AQ90-1,"")</f>
        <v>-1.0442217681336796E-3</v>
      </c>
      <c r="AL89">
        <f ca="1">IF(ISNUMBER(ETL_Price!AR89/ETL_Price!AR90-1),ETL_Price!AR89/ETL_Price!AR90-1,"")</f>
        <v>-6.6558608182498702E-5</v>
      </c>
      <c r="AM89">
        <f ca="1">IF(ISNUMBER(ETL_Price!AS89/ETL_Price!AS90-1),ETL_Price!AS89/ETL_Price!AS90-1,"")</f>
        <v>-1.5790143894053421E-2</v>
      </c>
      <c r="AN89">
        <f ca="1">IF(ISNUMBER(ETL_Price!AT89/ETL_Price!AT90-1),ETL_Price!AT89/ETL_Price!AT90-1,"")</f>
        <v>-5.6980056980057148E-3</v>
      </c>
      <c r="AO89">
        <f ca="1">IF(ISNUMBER(ETL_Price!AU89/ETL_Price!AU90-1),ETL_Price!AU89/ETL_Price!AU90-1,"")</f>
        <v>-5.5794230876538009E-5</v>
      </c>
      <c r="AP89">
        <f ca="1">IF(ISNUMBER(ETL_Price!AV89/ETL_Price!AV90-1),ETL_Price!AV89/ETL_Price!AV90-1,"")</f>
        <v>-5.8729311265348638E-4</v>
      </c>
      <c r="AQ89">
        <f ca="1">IF(ISNUMBER(ETL_Price!AW89/ETL_Price!AW90-1),ETL_Price!AW89/ETL_Price!AW90-1,"")</f>
        <v>9.5843783590110476E-3</v>
      </c>
      <c r="AR89">
        <f ca="1">IF(ISNUMBER(ETL_Price!AX89/ETL_Price!AX90-1),ETL_Price!AX89/ETL_Price!AX90-1,"")</f>
        <v>-5.8139534883721034E-3</v>
      </c>
      <c r="AS89">
        <f ca="1">IF(ISNUMBER(ETL_Price!AY89/ETL_Price!AY90-1),ETL_Price!AY89/ETL_Price!AY90-1,"")</f>
        <v>-1.1724204719047004E-2</v>
      </c>
      <c r="AT89">
        <f ca="1">IF(ISNUMBER(ETL_Price!AZ89/ETL_Price!AZ90-1),ETL_Price!AZ89/ETL_Price!AZ90-1,"")</f>
        <v>-3.5</v>
      </c>
      <c r="AU89">
        <f ca="1">IF(ISNUMBER(ETL_Price!BA89/ETL_Price!BA90-1),ETL_Price!BA89/ETL_Price!BA90-1,"")</f>
        <v>-7.8606824765715677E-3</v>
      </c>
      <c r="AV89">
        <f ca="1">IF(ISNUMBER(ETL_Price!BB89/ETL_Price!BB90-1),ETL_Price!BB89/ETL_Price!BB90-1,"")</f>
        <v>-9.6861714996716586E-3</v>
      </c>
      <c r="AW89">
        <f ca="1">IF(ISNUMBER(ETL_Price!BC89/ETL_Price!BC90-1),ETL_Price!BC89/ETL_Price!BC90-1,"")</f>
        <v>-1.0459462515547857E-2</v>
      </c>
      <c r="AX89">
        <f ca="1">IF(ISNUMBER(ETL_Price!BD89/ETL_Price!BD90-1),ETL_Price!BD89/ETL_Price!BD90-1,"")</f>
        <v>-1.0602874167542908E-2</v>
      </c>
      <c r="AY89">
        <f ca="1">IF(ISNUMBER(ETL_Price!BE89/ETL_Price!BE90-1),ETL_Price!BE89/ETL_Price!BE90-1,"")</f>
        <v>-1.4808734020663072E-2</v>
      </c>
      <c r="AZ89">
        <f ca="1">IF(ISNUMBER(ETL_Price!BF89/ETL_Price!BF90-1),ETL_Price!BF89/ETL_Price!BF90-1,"")</f>
        <v>2.7494150370208637E-3</v>
      </c>
      <c r="BA89">
        <f ca="1">IF(ISNUMBER(ETL_Price!BG89/ETL_Price!BG90-1),ETL_Price!BG89/ETL_Price!BG90-1,"")</f>
        <v>5.1651297333104029E-3</v>
      </c>
      <c r="BB89">
        <f ca="1">IF(ISNUMBER(ETL_Price!BH89/ETL_Price!BH90-1),ETL_Price!BH89/ETL_Price!BH90-1,"")</f>
        <v>-5.3584301616038665E-4</v>
      </c>
      <c r="BC89">
        <f ca="1">IF(ISNUMBER(ETL_Price!BI89/ETL_Price!BI90-1),ETL_Price!BI89/ETL_Price!BI90-1,"")</f>
        <v>1.5416238437821139E-2</v>
      </c>
      <c r="BD89">
        <f ca="1">IF(ISNUMBER(ETL_Price!BJ89/ETL_Price!BJ90-1),ETL_Price!BJ89/ETL_Price!BJ90-1,"")</f>
        <v>-2.1531100478468845E-2</v>
      </c>
      <c r="BE89">
        <f ca="1">IF(ISNUMBER(ETL_Price!BK89/ETL_Price!BK90-1),ETL_Price!BK89/ETL_Price!BK90-1,"")</f>
        <v>-1.3736263736264798E-3</v>
      </c>
      <c r="BF89">
        <f ca="1">IF(ISNUMBER(ETL_Price!BL89/ETL_Price!BL90-1),ETL_Price!BL89/ETL_Price!BL90-1,"")</f>
        <v>7.3216520650813299E-2</v>
      </c>
      <c r="BG89">
        <f ca="1">IF(ISNUMBER(ETL_Price!BM89/ETL_Price!BM90-1),ETL_Price!BM89/ETL_Price!BM90-1,"")</f>
        <v>8.1922446750408717E-3</v>
      </c>
      <c r="BH89">
        <f ca="1">IF(ISNUMBER(ETL_Price!BN89/ETL_Price!BN90-1),ETL_Price!BN89/ETL_Price!BN90-1,"")</f>
        <v>8.9622641509432555E-3</v>
      </c>
      <c r="BI89">
        <f ca="1">IF(ISNUMBER(ETL_Price!BO89/ETL_Price!BO90-1),ETL_Price!BO89/ETL_Price!BO90-1,"")</f>
        <v>2.0939644553932935E-2</v>
      </c>
      <c r="BJ89">
        <f ca="1">IF(ISNUMBER(ETL_Price!BP89/ETL_Price!BP90-1),ETL_Price!BP89/ETL_Price!BP90-1,"")</f>
        <v>-4.5872251814519371E-3</v>
      </c>
      <c r="BK89">
        <f ca="1">IF(ISNUMBER(ETL_Price!BQ89/ETL_Price!BQ90-1),ETL_Price!BQ89/ETL_Price!BQ90-1,"")</f>
        <v>2.8629479128186031E-3</v>
      </c>
      <c r="BL89">
        <f ca="1">IF(ISNUMBER(ETL_Price!BR89/ETL_Price!BR90-1),ETL_Price!BR89/ETL_Price!BR90-1,"")</f>
        <v>7.1562446754132036E-3</v>
      </c>
      <c r="BM89">
        <f ca="1">IF(ISNUMBER(ETL_Price!BS89/ETL_Price!BS90-1),ETL_Price!BS89/ETL_Price!BS90-1,"")</f>
        <v>6.4959589092832282E-3</v>
      </c>
      <c r="BN89">
        <f ca="1">IF(ISNUMBER(ETL_Price!BT89/ETL_Price!BT90-1),ETL_Price!BT89/ETL_Price!BT90-1,"")</f>
        <v>-1.0938194753223662E-2</v>
      </c>
      <c r="BO89">
        <f ca="1">IF(ISNUMBER(ETL_Price!BU89/ETL_Price!BU90-1),ETL_Price!BU89/ETL_Price!BU90-1,"")</f>
        <v>-1.1634311588693436E-2</v>
      </c>
      <c r="BP89">
        <f ca="1">IF(ISNUMBER(ETL_Price!BV89/ETL_Price!BV90-1),ETL_Price!BV89/ETL_Price!BV90-1,"")</f>
        <v>-1.049511755104382E-2</v>
      </c>
      <c r="BQ89">
        <f ca="1">IF(ISNUMBER(ETL_Price!BW89/ETL_Price!BW90-1),ETL_Price!BW89/ETL_Price!BW90-1,"")</f>
        <v>-9.0336457213090471E-3</v>
      </c>
    </row>
    <row r="90" spans="1:69">
      <c r="A90" s="8">
        <f>MATCH($B90,ETL_Price!$B$5:$B$187,0)</f>
        <v>86</v>
      </c>
      <c r="B90" s="1">
        <f>IF(ISNUMBER(Equities!$C91),Equities!B91,"")</f>
        <v>43060</v>
      </c>
      <c r="C90" s="67">
        <f ca="1">IF(ISNUMBER(OFFSET(ETL_Price!$B$4,ETL_Rtn!$A90,ETL_Rtn!$C$1)/OFFSET(ETL_Price!$B$4,ETL_Rtn!$A91,ETL_Rtn!$C$1)-1),OFFSET(ETL_Price!$B$4,ETL_Rtn!$A90,ETL_Rtn!$C$1)/OFFSET(ETL_Price!$B$4,ETL_Rtn!$A91,ETL_Rtn!$C$1)-1,"")</f>
        <v>1.6197389586616318E-2</v>
      </c>
      <c r="E90">
        <f ca="1">IF(ISNUMBER(ETL_Price!K90/ETL_Price!K91-1),ETL_Price!K90/ETL_Price!K91-1,"")</f>
        <v>6.5410860758907674E-3</v>
      </c>
      <c r="F90">
        <f ca="1">IF(ISNUMBER(ETL_Price!L90/ETL_Price!L91-1),ETL_Price!L90/ETL_Price!L91-1,"")</f>
        <v>5.0289070901694544E-3</v>
      </c>
      <c r="G90">
        <f ca="1">IF(ISNUMBER(ETL_Price!M90/ETL_Price!M91-1),ETL_Price!M90/ETL_Price!M91-1,"")</f>
        <v>1.575957061590505E-2</v>
      </c>
      <c r="H90">
        <f ca="1">IF(ISNUMBER(ETL_Price!N90/ETL_Price!N91-1),ETL_Price!N90/ETL_Price!N91-1,"")</f>
        <v>6.9500344986201945E-3</v>
      </c>
      <c r="I90">
        <f ca="1">IF(ISNUMBER(ETL_Price!O90/ETL_Price!O91-1),ETL_Price!O90/ETL_Price!O91-1,"")</f>
        <v>1.9061999001377616E-2</v>
      </c>
      <c r="J90">
        <f ca="1">IF(ISNUMBER(ETL_Price!P90/ETL_Price!P91-1),ETL_Price!P90/ETL_Price!P91-1,"")</f>
        <v>2.9128258284597086E-2</v>
      </c>
      <c r="K90">
        <f ca="1">IF(ISNUMBER(ETL_Price!Q90/ETL_Price!Q91-1),ETL_Price!Q90/ETL_Price!Q91-1,"")</f>
        <v>7.5721064728999643E-3</v>
      </c>
      <c r="L90">
        <f ca="1">IF(ISNUMBER(ETL_Price!R90/ETL_Price!R91-1),ETL_Price!R90/ETL_Price!R91-1,"")</f>
        <v>7.6534847428362252E-3</v>
      </c>
      <c r="M90">
        <f ca="1">IF(ISNUMBER(ETL_Price!S90/ETL_Price!S91-1),ETL_Price!S90/ETL_Price!S91-1,"")</f>
        <v>4.0258597891202896E-3</v>
      </c>
      <c r="N90">
        <f ca="1">IF(ISNUMBER(ETL_Price!T90/ETL_Price!T91-1),ETL_Price!T90/ETL_Price!T91-1,"")</f>
        <v>6.0468067634651401E-3</v>
      </c>
      <c r="O90">
        <f ca="1">IF(ISNUMBER(ETL_Price!U90/ETL_Price!U91-1),ETL_Price!U90/ETL_Price!U91-1,"")</f>
        <v>4.530692434144612E-3</v>
      </c>
      <c r="P90">
        <f ca="1">IF(ISNUMBER(ETL_Price!V90/ETL_Price!V91-1),ETL_Price!V90/ETL_Price!V91-1,"")</f>
        <v>5.5393204518690009E-3</v>
      </c>
      <c r="Q90">
        <f ca="1">IF(ISNUMBER(ETL_Price!W90/ETL_Price!W91-1),ETL_Price!W90/ETL_Price!W91-1,"")</f>
        <v>3.6440684988923167E-3</v>
      </c>
      <c r="R90">
        <f ca="1">IF(ISNUMBER(ETL_Price!X90/ETL_Price!X91-1),ETL_Price!X90/ETL_Price!X91-1,"")</f>
        <v>6.7367016241917099E-3</v>
      </c>
      <c r="S90">
        <f ca="1">IF(ISNUMBER(ETL_Price!Y90/ETL_Price!Y91-1),ETL_Price!Y90/ETL_Price!Y91-1,"")</f>
        <v>3.3119385731930073E-3</v>
      </c>
      <c r="T90">
        <f ca="1">IF(ISNUMBER(ETL_Price!Z90/ETL_Price!Z91-1),ETL_Price!Z90/ETL_Price!Z91-1,"")</f>
        <v>1.1500458499053234E-2</v>
      </c>
      <c r="U90">
        <f ca="1">IF(ISNUMBER(ETL_Price!AA90/ETL_Price!AA91-1),ETL_Price!AA90/ETL_Price!AA91-1,"")</f>
        <v>-1.9208037825060309E-3</v>
      </c>
      <c r="V90">
        <f ca="1">IF(ISNUMBER(ETL_Price!AB90/ETL_Price!AB91-1),ETL_Price!AB90/ETL_Price!AB91-1,"")</f>
        <v>1.9113149847094224E-3</v>
      </c>
      <c r="W90">
        <f ca="1">IF(ISNUMBER(ETL_Price!AC90/ETL_Price!AC91-1),ETL_Price!AC90/ETL_Price!AC91-1,"")</f>
        <v>5.0653950414525362E-4</v>
      </c>
      <c r="X90">
        <f ca="1">IF(ISNUMBER(ETL_Price!AD90/ETL_Price!AD91-1),ETL_Price!AD90/ETL_Price!AD91-1,"")</f>
        <v>4.6246431232521701E-4</v>
      </c>
      <c r="Y90">
        <f ca="1">IF(ISNUMBER(ETL_Price!AE90/ETL_Price!AE91-1),ETL_Price!AE90/ETL_Price!AE91-1,"")</f>
        <v>6.9500051692639175E-4</v>
      </c>
      <c r="Z90">
        <f ca="1">IF(ISNUMBER(ETL_Price!AF90/ETL_Price!AF91-1),ETL_Price!AF90/ETL_Price!AF91-1,"")</f>
        <v>8.3886444244951619E-4</v>
      </c>
      <c r="AA90">
        <f ca="1">IF(ISNUMBER(ETL_Price!AG90/ETL_Price!AG91-1),ETL_Price!AG90/ETL_Price!AG91-1,"")</f>
        <v>4.9167565795760204E-4</v>
      </c>
      <c r="AB90">
        <f ca="1">IF(ISNUMBER(ETL_Price!AH90/ETL_Price!AH91-1),ETL_Price!AH90/ETL_Price!AH91-1,"")</f>
        <v>2.0500647388863591E-3</v>
      </c>
      <c r="AC90">
        <f ca="1">IF(ISNUMBER(ETL_Price!AI90/ETL_Price!AI91-1),ETL_Price!AI90/ETL_Price!AI91-1,"")</f>
        <v>1.020921195848512E-3</v>
      </c>
      <c r="AD90">
        <f ca="1">IF(ISNUMBER(ETL_Price!AJ90/ETL_Price!AJ91-1),ETL_Price!AJ90/ETL_Price!AJ91-1,"")</f>
        <v>7.5086182405947888E-4</v>
      </c>
      <c r="AE90">
        <f ca="1">IF(ISNUMBER(ETL_Price!AK90/ETL_Price!AK91-1),ETL_Price!AK90/ETL_Price!AK91-1,"")</f>
        <v>-1.6592629050793395E-4</v>
      </c>
      <c r="AF90">
        <f ca="1">IF(ISNUMBER(ETL_Price!AL90/ETL_Price!AL91-1),ETL_Price!AL90/ETL_Price!AL91-1,"")</f>
        <v>-3.3557836303621524E-4</v>
      </c>
      <c r="AG90">
        <f ca="1">IF(ISNUMBER(ETL_Price!AM90/ETL_Price!AM91-1),ETL_Price!AM90/ETL_Price!AM91-1,"")</f>
        <v>4.1448419918532764E-4</v>
      </c>
      <c r="AH90">
        <f ca="1">IF(ISNUMBER(ETL_Price!AN90/ETL_Price!AN91-1),ETL_Price!AN90/ETL_Price!AN91-1,"")</f>
        <v>-2.0169502338385215E-4</v>
      </c>
      <c r="AI90">
        <f ca="1">IF(ISNUMBER(ETL_Price!AO90/ETL_Price!AO91-1),ETL_Price!AO90/ETL_Price!AO91-1,"")</f>
        <v>-6.3211591216638663E-4</v>
      </c>
      <c r="AJ90">
        <f ca="1">IF(ISNUMBER(ETL_Price!AP90/ETL_Price!AP91-1),ETL_Price!AP90/ETL_Price!AP91-1,"")</f>
        <v>-2.6687070601938423E-4</v>
      </c>
      <c r="AK90">
        <f ca="1">IF(ISNUMBER(ETL_Price!AQ90/ETL_Price!AQ91-1),ETL_Price!AQ90/ETL_Price!AQ91-1,"")</f>
        <v>-1.5103671693483811E-4</v>
      </c>
      <c r="AL90">
        <f ca="1">IF(ISNUMBER(ETL_Price!AR90/ETL_Price!AR91-1),ETL_Price!AR90/ETL_Price!AR91-1,"")</f>
        <v>7.79342617665435E-4</v>
      </c>
      <c r="AM90">
        <f ca="1">IF(ISNUMBER(ETL_Price!AS90/ETL_Price!AS91-1),ETL_Price!AS90/ETL_Price!AS91-1,"")</f>
        <v>-4.5212541198342837E-3</v>
      </c>
      <c r="AN90">
        <f ca="1">IF(ISNUMBER(ETL_Price!AT90/ETL_Price!AT91-1),ETL_Price!AT90/ETL_Price!AT91-1,"")</f>
        <v>-3.3057851239669422E-2</v>
      </c>
      <c r="AO90">
        <f ca="1">IF(ISNUMBER(ETL_Price!AU90/ETL_Price!AU91-1),ETL_Price!AU90/ETL_Price!AU91-1,"")</f>
        <v>-5.7139687118605842E-3</v>
      </c>
      <c r="AP90">
        <f ca="1">IF(ISNUMBER(ETL_Price!AV90/ETL_Price!AV91-1),ETL_Price!AV90/ETL_Price!AV91-1,"")</f>
        <v>-3.6174061070326502E-3</v>
      </c>
      <c r="AQ90">
        <f ca="1">IF(ISNUMBER(ETL_Price!AW90/ETL_Price!AW91-1),ETL_Price!AW90/ETL_Price!AW91-1,"")</f>
        <v>-8.2174743481543411E-3</v>
      </c>
      <c r="AR90">
        <f ca="1">IF(ISNUMBER(ETL_Price!AX90/ETL_Price!AX91-1),ETL_Price!AX90/ETL_Price!AX91-1,"")</f>
        <v>-7.2150072150073408E-3</v>
      </c>
      <c r="AS90">
        <f ca="1">IF(ISNUMBER(ETL_Price!AY90/ETL_Price!AY91-1),ETL_Price!AY90/ETL_Price!AY91-1,"")</f>
        <v>-3.8085107022336029E-2</v>
      </c>
      <c r="AT90">
        <f ca="1">IF(ISNUMBER(ETL_Price!AZ90/ETL_Price!AZ91-1),ETL_Price!AZ90/ETL_Price!AZ91-1,"")</f>
        <v>-1.129032258064516</v>
      </c>
      <c r="AU90">
        <f ca="1">IF(ISNUMBER(ETL_Price!BA90/ETL_Price!BA91-1),ETL_Price!BA90/ETL_Price!BA91-1,"")</f>
        <v>-1.2208720749085855E-2</v>
      </c>
      <c r="AV90">
        <f ca="1">IF(ISNUMBER(ETL_Price!BB90/ETL_Price!BB91-1),ETL_Price!BB90/ETL_Price!BB91-1,"")</f>
        <v>-8.8128741617491402E-3</v>
      </c>
      <c r="AW90">
        <f ca="1">IF(ISNUMBER(ETL_Price!BC90/ETL_Price!BC91-1),ETL_Price!BC90/ETL_Price!BC91-1,"")</f>
        <v>-3.0388305162174611E-2</v>
      </c>
      <c r="AX90">
        <f ca="1">IF(ISNUMBER(ETL_Price!BD90/ETL_Price!BD91-1),ETL_Price!BD90/ETL_Price!BD91-1,"")</f>
        <v>-2.1014415049250057E-2</v>
      </c>
      <c r="AY90">
        <f ca="1">IF(ISNUMBER(ETL_Price!BE90/ETL_Price!BE91-1),ETL_Price!BE90/ETL_Price!BE91-1,"")</f>
        <v>-5.8950171535334661E-3</v>
      </c>
      <c r="AZ90">
        <f ca="1">IF(ISNUMBER(ETL_Price!BF90/ETL_Price!BF91-1),ETL_Price!BF90/ETL_Price!BF91-1,"")</f>
        <v>-1.1332527010920468E-2</v>
      </c>
      <c r="BA90">
        <f ca="1">IF(ISNUMBER(ETL_Price!BG90/ETL_Price!BG91-1),ETL_Price!BG90/ETL_Price!BG91-1,"")</f>
        <v>-1.4393963865690362E-2</v>
      </c>
      <c r="BB90">
        <f ca="1">IF(ISNUMBER(ETL_Price!BH90/ETL_Price!BH91-1),ETL_Price!BH90/ETL_Price!BH91-1,"")</f>
        <v>-7.707808473429778E-3</v>
      </c>
      <c r="BC90">
        <f ca="1">IF(ISNUMBER(ETL_Price!BI90/ETL_Price!BI91-1),ETL_Price!BI90/ETL_Price!BI91-1,"")</f>
        <v>-8.6384976525821555E-2</v>
      </c>
      <c r="BD90">
        <f ca="1">IF(ISNUMBER(ETL_Price!BJ90/ETL_Price!BJ91-1),ETL_Price!BJ90/ETL_Price!BJ91-1,"")</f>
        <v>-1.1235955056179803E-2</v>
      </c>
      <c r="BE90">
        <f ca="1">IF(ISNUMBER(ETL_Price!BK90/ETL_Price!BK91-1),ETL_Price!BK90/ETL_Price!BK91-1,"")</f>
        <v>-2.1505376344086002E-2</v>
      </c>
      <c r="BF90">
        <f ca="1">IF(ISNUMBER(ETL_Price!BL90/ETL_Price!BL91-1),ETL_Price!BL90/ETL_Price!BL91-1,"")</f>
        <v>-5.3317535545023609E-2</v>
      </c>
      <c r="BG90">
        <f ca="1">IF(ISNUMBER(ETL_Price!BM90/ETL_Price!BM91-1),ETL_Price!BM90/ETL_Price!BM91-1,"")</f>
        <v>5.0184270367756856E-3</v>
      </c>
      <c r="BH90">
        <f ca="1">IF(ISNUMBER(ETL_Price!BN90/ETL_Price!BN91-1),ETL_Price!BN90/ETL_Price!BN91-1,"")</f>
        <v>7.0062937893362598E-3</v>
      </c>
      <c r="BI90">
        <f ca="1">IF(ISNUMBER(ETL_Price!BO90/ETL_Price!BO91-1),ETL_Price!BO90/ETL_Price!BO91-1,"")</f>
        <v>1.3193082545908341E-2</v>
      </c>
      <c r="BJ90">
        <f ca="1">IF(ISNUMBER(ETL_Price!BP90/ETL_Price!BP91-1),ETL_Price!BP90/ETL_Price!BP91-1,"")</f>
        <v>-3.0088309187464857E-3</v>
      </c>
      <c r="BK90">
        <f ca="1">IF(ISNUMBER(ETL_Price!BQ90/ETL_Price!BQ91-1),ETL_Price!BQ90/ETL_Price!BQ91-1,"")</f>
        <v>2.3141719892623147E-3</v>
      </c>
      <c r="BL90">
        <f ca="1">IF(ISNUMBER(ETL_Price!BR90/ETL_Price!BR91-1),ETL_Price!BR90/ETL_Price!BR91-1,"")</f>
        <v>4.2614847012689694E-4</v>
      </c>
      <c r="BM90">
        <f ca="1">IF(ISNUMBER(ETL_Price!BS90/ETL_Price!BS91-1),ETL_Price!BS90/ETL_Price!BS91-1,"")</f>
        <v>3.0222893842091203E-4</v>
      </c>
      <c r="BN90">
        <f ca="1">IF(ISNUMBER(ETL_Price!BT90/ETL_Price!BT91-1),ETL_Price!BT90/ETL_Price!BT91-1,"")</f>
        <v>-1.5095009767359668E-3</v>
      </c>
      <c r="BO90">
        <f ca="1">IF(ISNUMBER(ETL_Price!BU90/ETL_Price!BU91-1),ETL_Price!BU90/ETL_Price!BU91-1,"")</f>
        <v>-2.7833846091637193E-3</v>
      </c>
      <c r="BP90">
        <f ca="1">IF(ISNUMBER(ETL_Price!BV90/ETL_Price!BV91-1),ETL_Price!BV90/ETL_Price!BV91-1,"")</f>
        <v>-5.553024262444417E-3</v>
      </c>
      <c r="BQ90">
        <f ca="1">IF(ISNUMBER(ETL_Price!BW90/ETL_Price!BW91-1),ETL_Price!BW90/ETL_Price!BW91-1,"")</f>
        <v>-1.3807916538814968E-3</v>
      </c>
    </row>
    <row r="91" spans="1:69">
      <c r="A91" s="8">
        <f>MATCH($B91,ETL_Price!$B$5:$B$187,0)</f>
        <v>87</v>
      </c>
      <c r="B91" s="1">
        <f>IF(ISNUMBER(Equities!$C92),Equities!B92,"")</f>
        <v>43059</v>
      </c>
      <c r="C91" s="67">
        <f ca="1">IF(ISNUMBER(OFFSET(ETL_Price!$B$4,ETL_Rtn!$A91,ETL_Rtn!$C$1)/OFFSET(ETL_Price!$B$4,ETL_Rtn!$A92,ETL_Rtn!$C$1)-1),OFFSET(ETL_Price!$B$4,ETL_Rtn!$A91,ETL_Rtn!$C$1)/OFFSET(ETL_Price!$B$4,ETL_Rtn!$A92,ETL_Rtn!$C$1)-1,"")</f>
        <v>2.3330275320667671E-3</v>
      </c>
      <c r="E91">
        <f ca="1">IF(ISNUMBER(ETL_Price!K91/ETL_Price!K92-1),ETL_Price!K91/ETL_Price!K92-1,"")</f>
        <v>1.275762452255913E-3</v>
      </c>
      <c r="F91">
        <f ca="1">IF(ISNUMBER(ETL_Price!L91/ETL_Price!L92-1),ETL_Price!L91/ETL_Price!L92-1,"")</f>
        <v>3.9323910629012193E-3</v>
      </c>
      <c r="G91">
        <f ca="1">IF(ISNUMBER(ETL_Price!M91/ETL_Price!M92-1),ETL_Price!M91/ETL_Price!M92-1,"")</f>
        <v>0</v>
      </c>
      <c r="H91">
        <f ca="1">IF(ISNUMBER(ETL_Price!N91/ETL_Price!N92-1),ETL_Price!N91/ETL_Price!N92-1,"")</f>
        <v>-6.029432776110899E-3</v>
      </c>
      <c r="I91">
        <f ca="1">IF(ISNUMBER(ETL_Price!O91/ETL_Price!O92-1),ETL_Price!O91/ETL_Price!O92-1,"")</f>
        <v>2.0983566583010482E-3</v>
      </c>
      <c r="J91">
        <f ca="1">IF(ISNUMBER(ETL_Price!P91/ETL_Price!P92-1),ETL_Price!P91/ETL_Price!P92-1,"")</f>
        <v>-6.068708635656006E-3</v>
      </c>
      <c r="K91">
        <f ca="1">IF(ISNUMBER(ETL_Price!Q91/ETL_Price!Q92-1),ETL_Price!Q91/ETL_Price!Q92-1,"")</f>
        <v>3.4643589540892528E-3</v>
      </c>
      <c r="L91">
        <f ca="1">IF(ISNUMBER(ETL_Price!R91/ETL_Price!R92-1),ETL_Price!R91/ETL_Price!R92-1,"")</f>
        <v>2.1420757754107012E-3</v>
      </c>
      <c r="M91">
        <f ca="1">IF(ISNUMBER(ETL_Price!S91/ETL_Price!S92-1),ETL_Price!S91/ETL_Price!S92-1,"")</f>
        <v>-7.5592375654376376E-4</v>
      </c>
      <c r="N91">
        <f ca="1">IF(ISNUMBER(ETL_Price!T91/ETL_Price!T92-1),ETL_Price!T91/ETL_Price!T92-1,"")</f>
        <v>2.3570787189466369E-3</v>
      </c>
      <c r="O91">
        <f ca="1">IF(ISNUMBER(ETL_Price!U91/ETL_Price!U92-1),ETL_Price!U91/ETL_Price!U92-1,"")</f>
        <v>2.0490156689432215E-3</v>
      </c>
      <c r="P91">
        <f ca="1">IF(ISNUMBER(ETL_Price!V91/ETL_Price!V92-1),ETL_Price!V91/ETL_Price!V92-1,"")</f>
        <v>3.062519140744735E-3</v>
      </c>
      <c r="Q91">
        <f ca="1">IF(ISNUMBER(ETL_Price!W91/ETL_Price!W92-1),ETL_Price!W91/ETL_Price!W92-1,"")</f>
        <v>1.1414084561163218E-3</v>
      </c>
      <c r="R91">
        <f ca="1">IF(ISNUMBER(ETL_Price!X91/ETL_Price!X92-1),ETL_Price!X91/ETL_Price!X92-1,"")</f>
        <v>-8.7515752161504423E-4</v>
      </c>
      <c r="S91">
        <f ca="1">IF(ISNUMBER(ETL_Price!Y91/ETL_Price!Y92-1),ETL_Price!Y91/ETL_Price!Y92-1,"")</f>
        <v>9.5554920541585098E-4</v>
      </c>
      <c r="T91">
        <f ca="1">IF(ISNUMBER(ETL_Price!Z91/ETL_Price!Z92-1),ETL_Price!Z91/ETL_Price!Z92-1,"")</f>
        <v>2.5517524315086249E-3</v>
      </c>
      <c r="U91">
        <f ca="1">IF(ISNUMBER(ETL_Price!AA91/ETL_Price!AA92-1),ETL_Price!AA91/ETL_Price!AA92-1,"")</f>
        <v>4.6014546534065559E-3</v>
      </c>
      <c r="V91">
        <f ca="1">IF(ISNUMBER(ETL_Price!AB91/ETL_Price!AB92-1),ETL_Price!AB91/ETL_Price!AB92-1,"")</f>
        <v>-3.2766897812998019E-3</v>
      </c>
      <c r="W91">
        <f ca="1">IF(ISNUMBER(ETL_Price!AC91/ETL_Price!AC92-1),ETL_Price!AC91/ETL_Price!AC92-1,"")</f>
        <v>-5.4206984499172162E-4</v>
      </c>
      <c r="X91">
        <f ca="1">IF(ISNUMBER(ETL_Price!AD91/ETL_Price!AD92-1),ETL_Price!AD91/ETL_Price!AD92-1,"")</f>
        <v>-4.2263264650532761E-4</v>
      </c>
      <c r="Y91">
        <f ca="1">IF(ISNUMBER(ETL_Price!AE91/ETL_Price!AE92-1),ETL_Price!AE91/ETL_Price!AE92-1,"")</f>
        <v>-3.1320244588706192E-4</v>
      </c>
      <c r="Z91">
        <f ca="1">IF(ISNUMBER(ETL_Price!AF91/ETL_Price!AF92-1),ETL_Price!AF91/ETL_Price!AF92-1,"")</f>
        <v>-5.4912997220024629E-4</v>
      </c>
      <c r="AA91">
        <f ca="1">IF(ISNUMBER(ETL_Price!AG91/ETL_Price!AG92-1),ETL_Price!AG91/ETL_Price!AG92-1,"")</f>
        <v>-6.9150944683793458E-4</v>
      </c>
      <c r="AB91">
        <f ca="1">IF(ISNUMBER(ETL_Price!AH91/ETL_Price!AH92-1),ETL_Price!AH91/ETL_Price!AH92-1,"")</f>
        <v>3.1326248960183989E-5</v>
      </c>
      <c r="AC91">
        <f ca="1">IF(ISNUMBER(ETL_Price!AI91/ETL_Price!AI92-1),ETL_Price!AI91/ETL_Price!AI92-1,"")</f>
        <v>5.6660786521289808E-4</v>
      </c>
      <c r="AD91">
        <f ca="1">IF(ISNUMBER(ETL_Price!AJ91/ETL_Price!AJ92-1),ETL_Price!AJ91/ETL_Price!AJ92-1,"")</f>
        <v>3.7012682750114934E-4</v>
      </c>
      <c r="AE91">
        <f ca="1">IF(ISNUMBER(ETL_Price!AK91/ETL_Price!AK92-1),ETL_Price!AK91/ETL_Price!AK92-1,"")</f>
        <v>9.9981897817857934E-4</v>
      </c>
      <c r="AF91">
        <f ca="1">IF(ISNUMBER(ETL_Price!AL91/ETL_Price!AL92-1),ETL_Price!AL91/ETL_Price!AL92-1,"")</f>
        <v>1.1465657451579236E-3</v>
      </c>
      <c r="AG91">
        <f ca="1">IF(ISNUMBER(ETL_Price!AM91/ETL_Price!AM92-1),ETL_Price!AM91/ETL_Price!AM92-1,"")</f>
        <v>4.9986368940602155E-4</v>
      </c>
      <c r="AH91">
        <f ca="1">IF(ISNUMBER(ETL_Price!AN91/ETL_Price!AN92-1),ETL_Price!AN91/ETL_Price!AN92-1,"")</f>
        <v>1.4424057460333817E-3</v>
      </c>
      <c r="AI91">
        <f ca="1">IF(ISNUMBER(ETL_Price!AO91/ETL_Price!AO92-1),ETL_Price!AO91/ETL_Price!AO92-1,"")</f>
        <v>5.9511308870097146E-4</v>
      </c>
      <c r="AJ91">
        <f ca="1">IF(ISNUMBER(ETL_Price!AP91/ETL_Price!AP92-1),ETL_Price!AP91/ETL_Price!AP92-1,"")</f>
        <v>7.6706543125792948E-4</v>
      </c>
      <c r="AK91">
        <f ca="1">IF(ISNUMBER(ETL_Price!AQ91/ETL_Price!AQ92-1),ETL_Price!AQ91/ETL_Price!AQ92-1,"")</f>
        <v>1.6144186771336333E-3</v>
      </c>
      <c r="AL91">
        <f ca="1">IF(ISNUMBER(ETL_Price!AR91/ETL_Price!AR92-1),ETL_Price!AR91/ETL_Price!AR92-1,"")</f>
        <v>2.8312258226921294E-3</v>
      </c>
      <c r="AM91">
        <f ca="1">IF(ISNUMBER(ETL_Price!AS91/ETL_Price!AS92-1),ETL_Price!AS91/ETL_Price!AS92-1,"")</f>
        <v>9.8570514188178748E-3</v>
      </c>
      <c r="AN91">
        <f ca="1">IF(ISNUMBER(ETL_Price!AT91/ETL_Price!AT92-1),ETL_Price!AT91/ETL_Price!AT92-1,"")</f>
        <v>5.5401662049860967E-3</v>
      </c>
      <c r="AO91">
        <f ca="1">IF(ISNUMBER(ETL_Price!AU91/ETL_Price!AU92-1),ETL_Price!AU91/ETL_Price!AU92-1,"")</f>
        <v>-6.1748814643290961E-3</v>
      </c>
      <c r="AP91">
        <f ca="1">IF(ISNUMBER(ETL_Price!AV91/ETL_Price!AV92-1),ETL_Price!AV91/ETL_Price!AV92-1,"")</f>
        <v>-3.1816735602928636E-3</v>
      </c>
      <c r="AQ91">
        <f ca="1">IF(ISNUMBER(ETL_Price!AW91/ETL_Price!AW92-1),ETL_Price!AW91/ETL_Price!AW92-1,"")</f>
        <v>1.1774751696552954E-2</v>
      </c>
      <c r="AR91">
        <f ca="1">IF(ISNUMBER(ETL_Price!AX91/ETL_Price!AX92-1),ETL_Price!AX91/ETL_Price!AX92-1,"")</f>
        <v>-5.7388809182209455E-3</v>
      </c>
      <c r="AS91">
        <f ca="1">IF(ISNUMBER(ETL_Price!AY91/ETL_Price!AY92-1),ETL_Price!AY91/ETL_Price!AY92-1,"")</f>
        <v>-3.7381690694929692E-2</v>
      </c>
      <c r="AT91">
        <f ca="1">IF(ISNUMBER(ETL_Price!AZ91/ETL_Price!AZ92-1),ETL_Price!AZ91/ETL_Price!AZ92-1,"")</f>
        <v>-0.50793650793650791</v>
      </c>
      <c r="AU91">
        <f ca="1">IF(ISNUMBER(ETL_Price!BA91/ETL_Price!BA92-1),ETL_Price!BA91/ETL_Price!BA92-1,"")</f>
        <v>-4.2251968696802589E-3</v>
      </c>
      <c r="AV91">
        <f ca="1">IF(ISNUMBER(ETL_Price!BB91/ETL_Price!BB92-1),ETL_Price!BB91/ETL_Price!BB92-1,"")</f>
        <v>-2.2036652372018239E-2</v>
      </c>
      <c r="AW91">
        <f ca="1">IF(ISNUMBER(ETL_Price!BC91/ETL_Price!BC92-1),ETL_Price!BC91/ETL_Price!BC92-1,"")</f>
        <v>-1.129177958446248E-2</v>
      </c>
      <c r="AX91">
        <f ca="1">IF(ISNUMBER(ETL_Price!BD91/ETL_Price!BD92-1),ETL_Price!BD91/ETL_Price!BD92-1,"")</f>
        <v>-1.6761331485916076E-3</v>
      </c>
      <c r="AY91">
        <f ca="1">IF(ISNUMBER(ETL_Price!BE91/ETL_Price!BE92-1),ETL_Price!BE91/ETL_Price!BE92-1,"")</f>
        <v>1.1370238644693664E-2</v>
      </c>
      <c r="AZ91">
        <f ca="1">IF(ISNUMBER(ETL_Price!BF91/ETL_Price!BF92-1),ETL_Price!BF91/ETL_Price!BF92-1,"")</f>
        <v>-1.3506997662098286E-3</v>
      </c>
      <c r="BA91">
        <f ca="1">IF(ISNUMBER(ETL_Price!BG91/ETL_Price!BG92-1),ETL_Price!BG91/ETL_Price!BG92-1,"")</f>
        <v>-2.427975633485957E-3</v>
      </c>
      <c r="BB91">
        <f ca="1">IF(ISNUMBER(ETL_Price!BH91/ETL_Price!BH92-1),ETL_Price!BH91/ETL_Price!BH92-1,"")</f>
        <v>4.8869355172453943E-4</v>
      </c>
      <c r="BC91">
        <f ca="1">IF(ISNUMBER(ETL_Price!BI91/ETL_Price!BI92-1),ETL_Price!BI91/ETL_Price!BI92-1,"")</f>
        <v>-6.8241469816272882E-2</v>
      </c>
      <c r="BD91">
        <f ca="1">IF(ISNUMBER(ETL_Price!BJ91/ETL_Price!BJ92-1),ETL_Price!BJ91/ETL_Price!BJ92-1,"")</f>
        <v>3.6151960784313708E-2</v>
      </c>
      <c r="BE91">
        <f ca="1">IF(ISNUMBER(ETL_Price!BK91/ETL_Price!BK92-1),ETL_Price!BK91/ETL_Price!BK92-1,"")</f>
        <v>5.4054054054053502E-3</v>
      </c>
      <c r="BF91">
        <f ca="1">IF(ISNUMBER(ETL_Price!BL91/ETL_Price!BL92-1),ETL_Price!BL91/ETL_Price!BL92-1,"")</f>
        <v>-6.4743967039434525E-3</v>
      </c>
      <c r="BG91">
        <f ca="1">IF(ISNUMBER(ETL_Price!BM91/ETL_Price!BM92-1),ETL_Price!BM91/ETL_Price!BM92-1,"")</f>
        <v>-1.6351716158889307E-2</v>
      </c>
      <c r="BH91">
        <f ca="1">IF(ISNUMBER(ETL_Price!BN91/ETL_Price!BN92-1),ETL_Price!BN91/ETL_Price!BN92-1,"")</f>
        <v>-3.0564669314453563E-2</v>
      </c>
      <c r="BI91">
        <f ca="1">IF(ISNUMBER(ETL_Price!BO91/ETL_Price!BO92-1),ETL_Price!BO91/ETL_Price!BO92-1,"")</f>
        <v>-8.1343943412908182E-3</v>
      </c>
      <c r="BJ91">
        <f ca="1">IF(ISNUMBER(ETL_Price!BP91/ETL_Price!BP92-1),ETL_Price!BP91/ETL_Price!BP92-1,"")</f>
        <v>1.5972274542304099E-3</v>
      </c>
      <c r="BK91">
        <f ca="1">IF(ISNUMBER(ETL_Price!BQ91/ETL_Price!BQ92-1),ETL_Price!BQ91/ETL_Price!BQ92-1,"")</f>
        <v>-1.0171999260217834E-3</v>
      </c>
      <c r="BL91">
        <f ca="1">IF(ISNUMBER(ETL_Price!BR91/ETL_Price!BR92-1),ETL_Price!BR91/ETL_Price!BR92-1,"")</f>
        <v>-4.8346055979644476E-3</v>
      </c>
      <c r="BM91">
        <f ca="1">IF(ISNUMBER(ETL_Price!BS91/ETL_Price!BS92-1),ETL_Price!BS91/ETL_Price!BS92-1,"")</f>
        <v>1.513431706394508E-3</v>
      </c>
      <c r="BN91">
        <f ca="1">IF(ISNUMBER(ETL_Price!BT91/ETL_Price!BT92-1),ETL_Price!BT91/ETL_Price!BT92-1,"")</f>
        <v>4.6387154326494873E-3</v>
      </c>
      <c r="BO91">
        <f ca="1">IF(ISNUMBER(ETL_Price!BU91/ETL_Price!BU92-1),ETL_Price!BU91/ETL_Price!BU92-1,"")</f>
        <v>4.6362200672667164E-3</v>
      </c>
      <c r="BP91">
        <f ca="1">IF(ISNUMBER(ETL_Price!BV91/ETL_Price!BV92-1),ETL_Price!BV91/ETL_Price!BV92-1,"")</f>
        <v>3.4504682778375706E-3</v>
      </c>
      <c r="BQ91">
        <f ca="1">IF(ISNUMBER(ETL_Price!BW91/ETL_Price!BW92-1),ETL_Price!BW91/ETL_Price!BW92-1,"")</f>
        <v>-6.1364752086401353E-5</v>
      </c>
    </row>
    <row r="92" spans="1:69">
      <c r="A92" s="8">
        <f>MATCH($B92,ETL_Price!$B$5:$B$187,0)</f>
        <v>88</v>
      </c>
      <c r="B92" s="1">
        <f>IF(ISNUMBER(Equities!$C93),Equities!B93,"")</f>
        <v>43056</v>
      </c>
      <c r="C92" s="67">
        <f ca="1">IF(ISNUMBER(OFFSET(ETL_Price!$B$4,ETL_Rtn!$A92,ETL_Rtn!$C$1)/OFFSET(ETL_Price!$B$4,ETL_Rtn!$A93,ETL_Rtn!$C$1)-1),OFFSET(ETL_Price!$B$4,ETL_Rtn!$A92,ETL_Rtn!$C$1)/OFFSET(ETL_Price!$B$4,ETL_Rtn!$A93,ETL_Rtn!$C$1)-1,"")</f>
        <v>-8.6162823754032392E-4</v>
      </c>
      <c r="E92">
        <f ca="1">IF(ISNUMBER(ETL_Price!K92/ETL_Price!K93-1),ETL_Price!K92/ETL_Price!K93-1,"")</f>
        <v>-2.6260422951377427E-3</v>
      </c>
      <c r="F92">
        <f ca="1">IF(ISNUMBER(ETL_Price!L92/ETL_Price!L93-1),ETL_Price!L92/ETL_Price!L93-1,"")</f>
        <v>-4.8642280071813371E-3</v>
      </c>
      <c r="G92">
        <f ca="1">IF(ISNUMBER(ETL_Price!M92/ETL_Price!M93-1),ETL_Price!M92/ETL_Price!M93-1,"")</f>
        <v>1.2763303733089648E-2</v>
      </c>
      <c r="H92">
        <f ca="1">IF(ISNUMBER(ETL_Price!N92/ETL_Price!N93-1),ETL_Price!N92/ETL_Price!N93-1,"")</f>
        <v>2.0437454588404513E-3</v>
      </c>
      <c r="I92">
        <f ca="1">IF(ISNUMBER(ETL_Price!O92/ETL_Price!O93-1),ETL_Price!O92/ETL_Price!O93-1,"")</f>
        <v>6.2125328580546757E-3</v>
      </c>
      <c r="J92">
        <f ca="1">IF(ISNUMBER(ETL_Price!P92/ETL_Price!P93-1),ETL_Price!P92/ETL_Price!P93-1,"")</f>
        <v>6.4825957433527481E-3</v>
      </c>
      <c r="K92">
        <f ca="1">IF(ISNUMBER(ETL_Price!Q92/ETL_Price!Q93-1),ETL_Price!Q92/ETL_Price!Q93-1,"")</f>
        <v>-3.0042421011150511E-3</v>
      </c>
      <c r="L92">
        <f ca="1">IF(ISNUMBER(ETL_Price!R92/ETL_Price!R93-1),ETL_Price!R92/ETL_Price!R93-1,"")</f>
        <v>-1.486840629789099E-3</v>
      </c>
      <c r="M92">
        <f ca="1">IF(ISNUMBER(ETL_Price!S92/ETL_Price!S93-1),ETL_Price!S92/ETL_Price!S93-1,"")</f>
        <v>2.5851364732230042E-3</v>
      </c>
      <c r="N92">
        <f ca="1">IF(ISNUMBER(ETL_Price!T92/ETL_Price!T93-1),ETL_Price!T92/ETL_Price!T93-1,"")</f>
        <v>8.2378491724699465E-4</v>
      </c>
      <c r="O92">
        <f ca="1">IF(ISNUMBER(ETL_Price!U92/ETL_Price!U93-1),ETL_Price!U92/ETL_Price!U93-1,"")</f>
        <v>-3.1639232648483784E-3</v>
      </c>
      <c r="P92">
        <f ca="1">IF(ISNUMBER(ETL_Price!V92/ETL_Price!V93-1),ETL_Price!V92/ETL_Price!V93-1,"")</f>
        <v>4.1736227045074958E-3</v>
      </c>
      <c r="Q92">
        <f ca="1">IF(ISNUMBER(ETL_Price!W92/ETL_Price!W93-1),ETL_Price!W92/ETL_Price!W93-1,"")</f>
        <v>-2.4027854189780928E-3</v>
      </c>
      <c r="R92">
        <f ca="1">IF(ISNUMBER(ETL_Price!X92/ETL_Price!X93-1),ETL_Price!X92/ETL_Price!X93-1,"")</f>
        <v>-2.1553839995014368E-3</v>
      </c>
      <c r="S92">
        <f ca="1">IF(ISNUMBER(ETL_Price!Y92/ETL_Price!Y93-1),ETL_Price!Y92/ETL_Price!Y93-1,"")</f>
        <v>-2.7329329985559259E-4</v>
      </c>
      <c r="T92">
        <f ca="1">IF(ISNUMBER(ETL_Price!Z92/ETL_Price!Z93-1),ETL_Price!Z92/ETL_Price!Z93-1,"")</f>
        <v>-4.3968502629219142E-3</v>
      </c>
      <c r="U92">
        <f ca="1">IF(ISNUMBER(ETL_Price!AA92/ETL_Price!AA93-1),ETL_Price!AA92/ETL_Price!AA93-1,"")</f>
        <v>1.3376932223543303E-3</v>
      </c>
      <c r="V92">
        <f ca="1">IF(ISNUMBER(ETL_Price!AB92/ETL_Price!AB93-1),ETL_Price!AB92/ETL_Price!AB93-1,"")</f>
        <v>-9.2110230275576077E-3</v>
      </c>
      <c r="W92">
        <f ca="1">IF(ISNUMBER(ETL_Price!AC92/ETL_Price!AC93-1),ETL_Price!AC92/ETL_Price!AC93-1,"")</f>
        <v>1.4273617343643075E-3</v>
      </c>
      <c r="X92">
        <f ca="1">IF(ISNUMBER(ETL_Price!AD92/ETL_Price!AD93-1),ETL_Price!AD92/ETL_Price!AD93-1,"")</f>
        <v>2.2231768379432637E-3</v>
      </c>
      <c r="Y92">
        <f ca="1">IF(ISNUMBER(ETL_Price!AE92/ETL_Price!AE93-1),ETL_Price!AE92/ETL_Price!AE93-1,"")</f>
        <v>9.0623888834695521E-4</v>
      </c>
      <c r="Z92">
        <f ca="1">IF(ISNUMBER(ETL_Price!AF92/ETL_Price!AF93-1),ETL_Price!AF92/ETL_Price!AF93-1,"")</f>
        <v>3.9729642237018581E-4</v>
      </c>
      <c r="AA92">
        <f ca="1">IF(ISNUMBER(ETL_Price!AG92/ETL_Price!AG93-1),ETL_Price!AG92/ETL_Price!AG93-1,"")</f>
        <v>3.5042688365827246E-4</v>
      </c>
      <c r="AB92">
        <f ca="1">IF(ISNUMBER(ETL_Price!AH92/ETL_Price!AH93-1),ETL_Price!AH92/ETL_Price!AH93-1,"")</f>
        <v>1.0662280961555304E-3</v>
      </c>
      <c r="AC92">
        <f ca="1">IF(ISNUMBER(ETL_Price!AI92/ETL_Price!AI93-1),ETL_Price!AI92/ETL_Price!AI93-1,"")</f>
        <v>-5.4289941718543844E-4</v>
      </c>
      <c r="AD92">
        <f ca="1">IF(ISNUMBER(ETL_Price!AJ92/ETL_Price!AJ93-1),ETL_Price!AJ92/ETL_Price!AJ93-1,"")</f>
        <v>8.7125905317364527E-4</v>
      </c>
      <c r="AE92">
        <f ca="1">IF(ISNUMBER(ETL_Price!AK92/ETL_Price!AK93-1),ETL_Price!AK92/ETL_Price!AK93-1,"")</f>
        <v>6.2930664226623634E-4</v>
      </c>
      <c r="AF92">
        <f ca="1">IF(ISNUMBER(ETL_Price!AL92/ETL_Price!AL93-1),ETL_Price!AL92/ETL_Price!AL93-1,"")</f>
        <v>3.4445464663024339E-4</v>
      </c>
      <c r="AG92">
        <f ca="1">IF(ISNUMBER(ETL_Price!AM92/ETL_Price!AM93-1),ETL_Price!AM92/ETL_Price!AM93-1,"")</f>
        <v>1.6016362492132785E-3</v>
      </c>
      <c r="AH92">
        <f ca="1">IF(ISNUMBER(ETL_Price!AN92/ETL_Price!AN93-1),ETL_Price!AN92/ETL_Price!AN93-1,"")</f>
        <v>8.8145467566946856E-4</v>
      </c>
      <c r="AI92">
        <f ca="1">IF(ISNUMBER(ETL_Price!AO92/ETL_Price!AO93-1),ETL_Price!AO92/ETL_Price!AO93-1,"")</f>
        <v>6.5505321138470407E-4</v>
      </c>
      <c r="AJ92">
        <f ca="1">IF(ISNUMBER(ETL_Price!AP92/ETL_Price!AP93-1),ETL_Price!AP92/ETL_Price!AP93-1,"")</f>
        <v>7.9875821735275743E-4</v>
      </c>
      <c r="AK92">
        <f ca="1">IF(ISNUMBER(ETL_Price!AQ92/ETL_Price!AQ93-1),ETL_Price!AQ92/ETL_Price!AQ93-1,"")</f>
        <v>1.0514105550671893E-3</v>
      </c>
      <c r="AL92">
        <f ca="1">IF(ISNUMBER(ETL_Price!AR92/ETL_Price!AR93-1),ETL_Price!AR92/ETL_Price!AR93-1,"")</f>
        <v>6.0612925785563654E-4</v>
      </c>
      <c r="AM92">
        <f ca="1">IF(ISNUMBER(ETL_Price!AS92/ETL_Price!AS93-1),ETL_Price!AS92/ETL_Price!AS93-1,"")</f>
        <v>-1.3387782595882691E-2</v>
      </c>
      <c r="AN92">
        <f ca="1">IF(ISNUMBER(ETL_Price!AT92/ETL_Price!AT93-1),ETL_Price!AT92/ETL_Price!AT93-1,"")</f>
        <v>-3.9893617021276584E-2</v>
      </c>
      <c r="AO92">
        <f ca="1">IF(ISNUMBER(ETL_Price!AU92/ETL_Price!AU93-1),ETL_Price!AU92/ETL_Price!AU93-1,"")</f>
        <v>-4.1179377367813741E-3</v>
      </c>
      <c r="AP92">
        <f ca="1">IF(ISNUMBER(ETL_Price!AV92/ETL_Price!AV93-1),ETL_Price!AV92/ETL_Price!AV93-1,"")</f>
        <v>-5.6944005061687619E-3</v>
      </c>
      <c r="AQ92">
        <f ca="1">IF(ISNUMBER(ETL_Price!AW92/ETL_Price!AW93-1),ETL_Price!AW92/ETL_Price!AW93-1,"")</f>
        <v>-1.3827948411115565E-2</v>
      </c>
      <c r="AR92">
        <f ca="1">IF(ISNUMBER(ETL_Price!AX92/ETL_Price!AX93-1),ETL_Price!AX92/ETL_Price!AX93-1,"")</f>
        <v>-4.2857142857141151E-3</v>
      </c>
      <c r="AS92">
        <f ca="1">IF(ISNUMBER(ETL_Price!AY92/ETL_Price!AY93-1),ETL_Price!AY92/ETL_Price!AY93-1,"")</f>
        <v>-1.6245841787298709E-2</v>
      </c>
      <c r="AT92">
        <f ca="1">IF(ISNUMBER(ETL_Price!AZ92/ETL_Price!AZ93-1),ETL_Price!AZ92/ETL_Price!AZ93-1,"")</f>
        <v>0</v>
      </c>
      <c r="AU92">
        <f ca="1">IF(ISNUMBER(ETL_Price!BA92/ETL_Price!BA93-1),ETL_Price!BA92/ETL_Price!BA93-1,"")</f>
        <v>3.9344423542719831E-3</v>
      </c>
      <c r="AV92">
        <f ca="1">IF(ISNUMBER(ETL_Price!BB92/ETL_Price!BB93-1),ETL_Price!BB92/ETL_Price!BB93-1,"")</f>
        <v>-4.7416922647305237E-2</v>
      </c>
      <c r="AW92">
        <f ca="1">IF(ISNUMBER(ETL_Price!BC92/ETL_Price!BC93-1),ETL_Price!BC92/ETL_Price!BC93-1,"")</f>
        <v>6.491735311766833E-3</v>
      </c>
      <c r="AX92">
        <f ca="1">IF(ISNUMBER(ETL_Price!BD92/ETL_Price!BD93-1),ETL_Price!BD92/ETL_Price!BD93-1,"")</f>
        <v>6.3717206416045169E-3</v>
      </c>
      <c r="AY92">
        <f ca="1">IF(ISNUMBER(ETL_Price!BE92/ETL_Price!BE93-1),ETL_Price!BE92/ETL_Price!BE93-1,"")</f>
        <v>-1.2938219199374101E-2</v>
      </c>
      <c r="AZ92">
        <f ca="1">IF(ISNUMBER(ETL_Price!BF92/ETL_Price!BF93-1),ETL_Price!BF92/ETL_Price!BF93-1,"")</f>
        <v>-2.3573850040320421E-3</v>
      </c>
      <c r="BA92">
        <f ca="1">IF(ISNUMBER(ETL_Price!BG92/ETL_Price!BG93-1),ETL_Price!BG92/ETL_Price!BG93-1,"")</f>
        <v>-1.016509299636148E-3</v>
      </c>
      <c r="BB92">
        <f ca="1">IF(ISNUMBER(ETL_Price!BH92/ETL_Price!BH93-1),ETL_Price!BH92/ETL_Price!BH93-1,"")</f>
        <v>-4.8267825076522275E-3</v>
      </c>
      <c r="BC92">
        <f ca="1">IF(ISNUMBER(ETL_Price!BI92/ETL_Price!BI93-1),ETL_Price!BI92/ETL_Price!BI93-1,"")</f>
        <v>-2.8061224489795977E-2</v>
      </c>
      <c r="BD92">
        <f ca="1">IF(ISNUMBER(ETL_Price!BJ92/ETL_Price!BJ93-1),ETL_Price!BJ92/ETL_Price!BJ93-1,"")</f>
        <v>-6.8493150684931448E-2</v>
      </c>
      <c r="BE92">
        <f ca="1">IF(ISNUMBER(ETL_Price!BK92/ETL_Price!BK93-1),ETL_Price!BK92/ETL_Price!BK93-1,"")</f>
        <v>1.3698630136986356E-2</v>
      </c>
      <c r="BF92">
        <f ca="1">IF(ISNUMBER(ETL_Price!BL92/ETL_Price!BL93-1),ETL_Price!BL92/ETL_Price!BL93-1,"")</f>
        <v>-1.3929193267556705E-2</v>
      </c>
      <c r="BG92">
        <f ca="1">IF(ISNUMBER(ETL_Price!BM92/ETL_Price!BM93-1),ETL_Price!BM92/ETL_Price!BM93-1,"")</f>
        <v>1.4317008292911826E-2</v>
      </c>
      <c r="BH92">
        <f ca="1">IF(ISNUMBER(ETL_Price!BN92/ETL_Price!BN93-1),ETL_Price!BN92/ETL_Price!BN93-1,"")</f>
        <v>1.7631208997188397E-2</v>
      </c>
      <c r="BI92">
        <f ca="1">IF(ISNUMBER(ETL_Price!BO92/ETL_Price!BO93-1),ETL_Price!BO92/ETL_Price!BO93-1,"")</f>
        <v>2.5571273122959592E-2</v>
      </c>
      <c r="BJ92">
        <f ca="1">IF(ISNUMBER(ETL_Price!BP92/ETL_Price!BP93-1),ETL_Price!BP92/ETL_Price!BP93-1,"")</f>
        <v>5.2766470676912647E-4</v>
      </c>
      <c r="BK92">
        <f ca="1">IF(ISNUMBER(ETL_Price!BQ92/ETL_Price!BQ93-1),ETL_Price!BQ92/ETL_Price!BQ93-1,"")</f>
        <v>4.6257748172817692E-4</v>
      </c>
      <c r="BL92">
        <f ca="1">IF(ISNUMBER(ETL_Price!BR92/ETL_Price!BR93-1),ETL_Price!BR92/ETL_Price!BR93-1,"")</f>
        <v>1.6992353440952179E-3</v>
      </c>
      <c r="BM92">
        <f ca="1">IF(ISNUMBER(ETL_Price!BS92/ETL_Price!BS93-1),ETL_Price!BS92/ETL_Price!BS93-1,"")</f>
        <v>1.5157256536564301E-3</v>
      </c>
      <c r="BN92">
        <f ca="1">IF(ISNUMBER(ETL_Price!BT92/ETL_Price!BT93-1),ETL_Price!BT92/ETL_Price!BT93-1,"")</f>
        <v>-8.491066690253013E-3</v>
      </c>
      <c r="BO92">
        <f ca="1">IF(ISNUMBER(ETL_Price!BU92/ETL_Price!BU93-1),ETL_Price!BU92/ETL_Price!BU93-1,"")</f>
        <v>-9.8116610267214854E-3</v>
      </c>
      <c r="BP92">
        <f ca="1">IF(ISNUMBER(ETL_Price!BV92/ETL_Price!BV93-1),ETL_Price!BV92/ETL_Price!BV93-1,"")</f>
        <v>-1.1203175881384753E-2</v>
      </c>
      <c r="BQ92">
        <f ca="1">IF(ISNUMBER(ETL_Price!BW92/ETL_Price!BW93-1),ETL_Price!BW92/ETL_Price!BW93-1,"")</f>
        <v>-5.4621464099355865E-3</v>
      </c>
    </row>
    <row r="93" spans="1:69">
      <c r="A93" s="8">
        <f>MATCH($B93,ETL_Price!$B$5:$B$187,0)</f>
        <v>89</v>
      </c>
      <c r="B93" s="1">
        <f>IF(ISNUMBER(Equities!$C94),Equities!B94,"")</f>
        <v>43055</v>
      </c>
      <c r="C93" s="67">
        <f ca="1">IF(ISNUMBER(OFFSET(ETL_Price!$B$4,ETL_Rtn!$A93,ETL_Rtn!$C$1)/OFFSET(ETL_Price!$B$4,ETL_Rtn!$A94,ETL_Rtn!$C$1)-1),OFFSET(ETL_Price!$B$4,ETL_Rtn!$A93,ETL_Rtn!$C$1)/OFFSET(ETL_Price!$B$4,ETL_Rtn!$A94,ETL_Rtn!$C$1)-1,"")</f>
        <v>1.5129976473717832E-2</v>
      </c>
      <c r="E93">
        <f ca="1">IF(ISNUMBER(ETL_Price!K93/ETL_Price!K94-1),ETL_Price!K93/ETL_Price!K94-1,"")</f>
        <v>8.1961460177335521E-3</v>
      </c>
      <c r="F93">
        <f ca="1">IF(ISNUMBER(ETL_Price!L93/ETL_Price!L94-1),ETL_Price!L93/ETL_Price!L94-1,"")</f>
        <v>5.3811355662602978E-3</v>
      </c>
      <c r="G93">
        <f ca="1">IF(ISNUMBER(ETL_Price!M93/ETL_Price!M94-1),ETL_Price!M93/ETL_Price!M94-1,"")</f>
        <v>2.3793323947969292E-2</v>
      </c>
      <c r="H93">
        <f ca="1">IF(ISNUMBER(ETL_Price!N93/ETL_Price!N94-1),ETL_Price!N93/ETL_Price!N94-1,"")</f>
        <v>1.4653863753568031E-2</v>
      </c>
      <c r="I93">
        <f ca="1">IF(ISNUMBER(ETL_Price!O93/ETL_Price!O94-1),ETL_Price!O93/ETL_Price!O94-1,"")</f>
        <v>5.7906486587093742E-3</v>
      </c>
      <c r="J93">
        <f ca="1">IF(ISNUMBER(ETL_Price!P93/ETL_Price!P94-1),ETL_Price!P93/ETL_Price!P94-1,"")</f>
        <v>1.0620577862478386E-2</v>
      </c>
      <c r="K93">
        <f ca="1">IF(ISNUMBER(ETL_Price!Q93/ETL_Price!Q94-1),ETL_Price!Q93/ETL_Price!Q94-1,"")</f>
        <v>8.0618778333412244E-3</v>
      </c>
      <c r="L93">
        <f ca="1">IF(ISNUMBER(ETL_Price!R93/ETL_Price!R94-1),ETL_Price!R93/ETL_Price!R94-1,"")</f>
        <v>9.5470897518679099E-3</v>
      </c>
      <c r="M93">
        <f ca="1">IF(ISNUMBER(ETL_Price!S93/ETL_Price!S94-1),ETL_Price!S93/ETL_Price!S94-1,"")</f>
        <v>-6.0397622451885402E-3</v>
      </c>
      <c r="N93">
        <f ca="1">IF(ISNUMBER(ETL_Price!T93/ETL_Price!T94-1),ETL_Price!T93/ETL_Price!T94-1,"")</f>
        <v>8.3062750132145702E-3</v>
      </c>
      <c r="O93">
        <f ca="1">IF(ISNUMBER(ETL_Price!U93/ETL_Price!U94-1),ETL_Price!U93/ETL_Price!U94-1,"")</f>
        <v>7.9932178757418093E-3</v>
      </c>
      <c r="P93">
        <f ca="1">IF(ISNUMBER(ETL_Price!V93/ETL_Price!V94-1),ETL_Price!V93/ETL_Price!V94-1,"")</f>
        <v>8.0155883264692029E-3</v>
      </c>
      <c r="Q93">
        <f ca="1">IF(ISNUMBER(ETL_Price!W93/ETL_Price!W94-1),ETL_Price!W93/ETL_Price!W94-1,"")</f>
        <v>1.1592690629653069E-2</v>
      </c>
      <c r="R93">
        <f ca="1">IF(ISNUMBER(ETL_Price!X93/ETL_Price!X94-1),ETL_Price!X93/ETL_Price!X94-1,"")</f>
        <v>1.0186124445249467E-2</v>
      </c>
      <c r="S93">
        <f ca="1">IF(ISNUMBER(ETL_Price!Y93/ETL_Price!Y94-1),ETL_Price!Y93/ETL_Price!Y94-1,"")</f>
        <v>2.3238396318931986E-3</v>
      </c>
      <c r="T93">
        <f ca="1">IF(ISNUMBER(ETL_Price!Z93/ETL_Price!Z94-1),ETL_Price!Z93/ETL_Price!Z94-1,"")</f>
        <v>1.3495266159052388E-2</v>
      </c>
      <c r="U93">
        <f ca="1">IF(ISNUMBER(ETL_Price!AA93/ETL_Price!AA94-1),ETL_Price!AA93/ETL_Price!AA94-1,"")</f>
        <v>1.17293233082707E-2</v>
      </c>
      <c r="V93">
        <f ca="1">IF(ISNUMBER(ETL_Price!AB93/ETL_Price!AB94-1),ETL_Price!AB93/ETL_Price!AB94-1,"")</f>
        <v>-1.5077271013947957E-3</v>
      </c>
      <c r="W93">
        <f ca="1">IF(ISNUMBER(ETL_Price!AC93/ETL_Price!AC94-1),ETL_Price!AC93/ETL_Price!AC94-1,"")</f>
        <v>-3.6030659194352666E-4</v>
      </c>
      <c r="X93">
        <f ca="1">IF(ISNUMBER(ETL_Price!AD93/ETL_Price!AD94-1),ETL_Price!AD93/ETL_Price!AD94-1,"")</f>
        <v>2.8177354737701776E-5</v>
      </c>
      <c r="Y93">
        <f ca="1">IF(ISNUMBER(ETL_Price!AE93/ETL_Price!AE94-1),ETL_Price!AE93/ETL_Price!AE94-1,"")</f>
        <v>-8.2963677943737046E-4</v>
      </c>
      <c r="Z93">
        <f ca="1">IF(ISNUMBER(ETL_Price!AF93/ETL_Price!AF94-1),ETL_Price!AF93/ETL_Price!AF94-1,"")</f>
        <v>-1.0044932698950459E-3</v>
      </c>
      <c r="AA93">
        <f ca="1">IF(ISNUMBER(ETL_Price!AG93/ETL_Price!AG94-1),ETL_Price!AG93/ETL_Price!AG94-1,"")</f>
        <v>-1.4905025902025582E-3</v>
      </c>
      <c r="AB93">
        <f ca="1">IF(ISNUMBER(ETL_Price!AH93/ETL_Price!AH94-1),ETL_Price!AH93/ETL_Price!AH94-1,"")</f>
        <v>-7.34669433573365E-4</v>
      </c>
      <c r="AC93">
        <f ca="1">IF(ISNUMBER(ETL_Price!AI93/ETL_Price!AI94-1),ETL_Price!AI93/ETL_Price!AI94-1,"")</f>
        <v>3.5046674277938727E-4</v>
      </c>
      <c r="AD93">
        <f ca="1">IF(ISNUMBER(ETL_Price!AJ93/ETL_Price!AJ94-1),ETL_Price!AJ93/ETL_Price!AJ94-1,"")</f>
        <v>3.6960807893224867E-3</v>
      </c>
      <c r="AE93">
        <f ca="1">IF(ISNUMBER(ETL_Price!AK93/ETL_Price!AK94-1),ETL_Price!AK93/ETL_Price!AK94-1,"")</f>
        <v>-3.8033371366708035E-4</v>
      </c>
      <c r="AF93">
        <f ca="1">IF(ISNUMBER(ETL_Price!AL93/ETL_Price!AL94-1),ETL_Price!AL93/ETL_Price!AL94-1,"")</f>
        <v>-6.2047072068760478E-4</v>
      </c>
      <c r="AG93">
        <f ca="1">IF(ISNUMBER(ETL_Price!AM93/ETL_Price!AM94-1),ETL_Price!AM93/ETL_Price!AM94-1,"")</f>
        <v>4.4072278536799736E-4</v>
      </c>
      <c r="AH93">
        <f ca="1">IF(ISNUMBER(ETL_Price!AN93/ETL_Price!AN94-1),ETL_Price!AN93/ETL_Price!AN94-1,"")</f>
        <v>-2.5374732176097758E-4</v>
      </c>
      <c r="AI93">
        <f ca="1">IF(ISNUMBER(ETL_Price!AO93/ETL_Price!AO94-1),ETL_Price!AO93/ETL_Price!AO94-1,"")</f>
        <v>-8.6740163055776254E-4</v>
      </c>
      <c r="AJ93">
        <f ca="1">IF(ISNUMBER(ETL_Price!AP93/ETL_Price!AP94-1),ETL_Price!AP93/ETL_Price!AP94-1,"")</f>
        <v>-6.0658152042958324E-4</v>
      </c>
      <c r="AK93">
        <f ca="1">IF(ISNUMBER(ETL_Price!AQ93/ETL_Price!AQ94-1),ETL_Price!AQ93/ETL_Price!AQ94-1,"")</f>
        <v>-6.2361504352770325E-4</v>
      </c>
      <c r="AL93">
        <f ca="1">IF(ISNUMBER(ETL_Price!AR93/ETL_Price!AR94-1),ETL_Price!AR93/ETL_Price!AR94-1,"")</f>
        <v>5.3641119790048819E-4</v>
      </c>
      <c r="AM93">
        <f ca="1">IF(ISNUMBER(ETL_Price!AS93/ETL_Price!AS94-1),ETL_Price!AS93/ETL_Price!AS94-1,"")</f>
        <v>2.2866247523899874E-2</v>
      </c>
      <c r="AN93">
        <f ca="1">IF(ISNUMBER(ETL_Price!AT93/ETL_Price!AT94-1),ETL_Price!AT93/ETL_Price!AT94-1,"")</f>
        <v>0</v>
      </c>
      <c r="AO93">
        <f ca="1">IF(ISNUMBER(ETL_Price!AU93/ETL_Price!AU94-1),ETL_Price!AU93/ETL_Price!AU94-1,"")</f>
        <v>1.7600792035641355E-3</v>
      </c>
      <c r="AP93">
        <f ca="1">IF(ISNUMBER(ETL_Price!AV93/ETL_Price!AV94-1),ETL_Price!AV93/ETL_Price!AV94-1,"")</f>
        <v>7.2760104094746758E-3</v>
      </c>
      <c r="AQ93">
        <f ca="1">IF(ISNUMBER(ETL_Price!AW93/ETL_Price!AW94-1),ETL_Price!AW93/ETL_Price!AW94-1,"")</f>
        <v>1.7313675098065584E-2</v>
      </c>
      <c r="AR93">
        <f ca="1">IF(ISNUMBER(ETL_Price!AX93/ETL_Price!AX94-1),ETL_Price!AX93/ETL_Price!AX94-1,"")</f>
        <v>4.3041606886655703E-3</v>
      </c>
      <c r="AS93">
        <f ca="1">IF(ISNUMBER(ETL_Price!AY93/ETL_Price!AY94-1),ETL_Price!AY93/ETL_Price!AY94-1,"")</f>
        <v>-1.2477062157688623E-2</v>
      </c>
      <c r="AT93">
        <f ca="1">IF(ISNUMBER(ETL_Price!AZ93/ETL_Price!AZ94-1),ETL_Price!AZ93/ETL_Price!AZ94-1,"")</f>
        <v>-0.47058823529411764</v>
      </c>
      <c r="AU93">
        <f ca="1">IF(ISNUMBER(ETL_Price!BA93/ETL_Price!BA94-1),ETL_Price!BA93/ETL_Price!BA94-1,"")</f>
        <v>-2.5329551809539108E-2</v>
      </c>
      <c r="AV93">
        <f ca="1">IF(ISNUMBER(ETL_Price!BB93/ETL_Price!BB94-1),ETL_Price!BB93/ETL_Price!BB94-1,"")</f>
        <v>-8.7471627082987835E-3</v>
      </c>
      <c r="AW93">
        <f ca="1">IF(ISNUMBER(ETL_Price!BC93/ETL_Price!BC94-1),ETL_Price!BC93/ETL_Price!BC94-1,"")</f>
        <v>-3.8550298961502083E-2</v>
      </c>
      <c r="AX93">
        <f ca="1">IF(ISNUMBER(ETL_Price!BD93/ETL_Price!BD94-1),ETL_Price!BD93/ETL_Price!BD94-1,"")</f>
        <v>-3.8063175099488422E-2</v>
      </c>
      <c r="AY93">
        <f ca="1">IF(ISNUMBER(ETL_Price!BE93/ETL_Price!BE94-1),ETL_Price!BE93/ETL_Price!BE94-1,"")</f>
        <v>-3.4749813757139258E-2</v>
      </c>
      <c r="AZ93">
        <f ca="1">IF(ISNUMBER(ETL_Price!BF93/ETL_Price!BF94-1),ETL_Price!BF93/ETL_Price!BF94-1,"")</f>
        <v>-7.844167754684328E-3</v>
      </c>
      <c r="BA93">
        <f ca="1">IF(ISNUMBER(ETL_Price!BG93/ETL_Price!BG94-1),ETL_Price!BG93/ETL_Price!BG94-1,"")</f>
        <v>-8.9385797051478866E-3</v>
      </c>
      <c r="BB93">
        <f ca="1">IF(ISNUMBER(ETL_Price!BH93/ETL_Price!BH94-1),ETL_Price!BH93/ETL_Price!BH94-1,"")</f>
        <v>-6.920182432262334E-3</v>
      </c>
      <c r="BC93">
        <f ca="1">IF(ISNUMBER(ETL_Price!BI93/ETL_Price!BI94-1),ETL_Price!BI93/ETL_Price!BI94-1,"")</f>
        <v>-0.10434120335110442</v>
      </c>
      <c r="BD93">
        <f ca="1">IF(ISNUMBER(ETL_Price!BJ93/ETL_Price!BJ94-1),ETL_Price!BJ93/ETL_Price!BJ94-1,"")</f>
        <v>-4.9376017362995128E-2</v>
      </c>
      <c r="BE93">
        <f ca="1">IF(ISNUMBER(ETL_Price!BK93/ETL_Price!BK94-1),ETL_Price!BK93/ETL_Price!BK94-1,"")</f>
        <v>-4.3250327653997389E-2</v>
      </c>
      <c r="BF93">
        <f ca="1">IF(ISNUMBER(ETL_Price!BL93/ETL_Price!BL94-1),ETL_Price!BL93/ETL_Price!BL94-1,"")</f>
        <v>-2.3796033994334165E-2</v>
      </c>
      <c r="BG93">
        <f ca="1">IF(ISNUMBER(ETL_Price!BM93/ETL_Price!BM94-1),ETL_Price!BM93/ETL_Price!BM94-1,"")</f>
        <v>3.91328167801408E-4</v>
      </c>
      <c r="BH93">
        <f ca="1">IF(ISNUMBER(ETL_Price!BN93/ETL_Price!BN94-1),ETL_Price!BN93/ETL_Price!BN94-1,"")</f>
        <v>5.9513287372576773E-3</v>
      </c>
      <c r="BI93">
        <f ca="1">IF(ISNUMBER(ETL_Price!BO93/ETL_Price!BO94-1),ETL_Price!BO93/ETL_Price!BO94-1,"")</f>
        <v>-3.4339418037230285E-3</v>
      </c>
      <c r="BJ93">
        <f ca="1">IF(ISNUMBER(ETL_Price!BP93/ETL_Price!BP94-1),ETL_Price!BP93/ETL_Price!BP94-1,"")</f>
        <v>4.523044913828933E-5</v>
      </c>
      <c r="BK93">
        <f ca="1">IF(ISNUMBER(ETL_Price!BQ93/ETL_Price!BQ94-1),ETL_Price!BQ93/ETL_Price!BQ94-1,"")</f>
        <v>1.2041496850685451E-3</v>
      </c>
      <c r="BL93">
        <f ca="1">IF(ISNUMBER(ETL_Price!BR93/ETL_Price!BR94-1),ETL_Price!BR93/ETL_Price!BR94-1,"")</f>
        <v>-1.7810194215927E-3</v>
      </c>
      <c r="BM93">
        <f ca="1">IF(ISNUMBER(ETL_Price!BS93/ETL_Price!BS94-1),ETL_Price!BS93/ETL_Price!BS94-1,"")</f>
        <v>1.822185103636853E-3</v>
      </c>
      <c r="BN93">
        <f ca="1">IF(ISNUMBER(ETL_Price!BT93/ETL_Price!BT94-1),ETL_Price!BT93/ETL_Price!BT94-1,"")</f>
        <v>1.5946137491140711E-3</v>
      </c>
      <c r="BO93">
        <f ca="1">IF(ISNUMBER(ETL_Price!BU93/ETL_Price!BU94-1),ETL_Price!BU93/ETL_Price!BU94-1,"")</f>
        <v>-9.0156378464119058E-3</v>
      </c>
      <c r="BP93">
        <f ca="1">IF(ISNUMBER(ETL_Price!BV93/ETL_Price!BV94-1),ETL_Price!BV93/ETL_Price!BV94-1,"")</f>
        <v>-1.5863857239188262E-2</v>
      </c>
      <c r="BQ93">
        <f ca="1">IF(ISNUMBER(ETL_Price!BW93/ETL_Price!BW94-1),ETL_Price!BW93/ETL_Price!BW94-1,"")</f>
        <v>-1.1462700974329665E-2</v>
      </c>
    </row>
    <row r="94" spans="1:69">
      <c r="A94" s="8">
        <f>MATCH($B94,ETL_Price!$B$5:$B$187,0)</f>
        <v>90</v>
      </c>
      <c r="B94" s="1">
        <f>IF(ISNUMBER(Equities!$C95),Equities!B95,"")</f>
        <v>43054</v>
      </c>
      <c r="C94" s="67">
        <f ca="1">IF(ISNUMBER(OFFSET(ETL_Price!$B$4,ETL_Rtn!$A94,ETL_Rtn!$C$1)/OFFSET(ETL_Price!$B$4,ETL_Rtn!$A95,ETL_Rtn!$C$1)-1),OFFSET(ETL_Price!$B$4,ETL_Rtn!$A94,ETL_Rtn!$C$1)/OFFSET(ETL_Price!$B$4,ETL_Rtn!$A95,ETL_Rtn!$C$1)-1,"")</f>
        <v>-1.7065193029640824E-2</v>
      </c>
      <c r="E94">
        <f ca="1">IF(ISNUMBER(ETL_Price!K94/ETL_Price!K95-1),ETL_Price!K94/ETL_Price!K95-1,"")</f>
        <v>-5.5256759743608219E-3</v>
      </c>
      <c r="F94">
        <f ca="1">IF(ISNUMBER(ETL_Price!L94/ETL_Price!L95-1),ETL_Price!L94/ETL_Price!L95-1,"")</f>
        <v>-2.9974299709255581E-3</v>
      </c>
      <c r="G94">
        <f ca="1">IF(ISNUMBER(ETL_Price!M94/ETL_Price!M95-1),ETL_Price!M94/ETL_Price!M95-1,"")</f>
        <v>0</v>
      </c>
      <c r="H94">
        <f ca="1">IF(ISNUMBER(ETL_Price!N94/ETL_Price!N95-1),ETL_Price!N94/ETL_Price!N95-1,"")</f>
        <v>-1.5714470190138385E-2</v>
      </c>
      <c r="I94">
        <f ca="1">IF(ISNUMBER(ETL_Price!O94/ETL_Price!O95-1),ETL_Price!O94/ETL_Price!O95-1,"")</f>
        <v>-1.0305596985742405E-2</v>
      </c>
      <c r="J94">
        <f ca="1">IF(ISNUMBER(ETL_Price!P94/ETL_Price!P95-1),ETL_Price!P94/ETL_Price!P95-1,"")</f>
        <v>-1.6285558397095667E-2</v>
      </c>
      <c r="K94">
        <f ca="1">IF(ISNUMBER(ETL_Price!Q94/ETL_Price!Q95-1),ETL_Price!Q94/ETL_Price!Q95-1,"")</f>
        <v>-3.7063594796197252E-3</v>
      </c>
      <c r="L94">
        <f ca="1">IF(ISNUMBER(ETL_Price!R94/ETL_Price!R95-1),ETL_Price!R94/ETL_Price!R95-1,"")</f>
        <v>-6.3617312908023083E-3</v>
      </c>
      <c r="M94">
        <f ca="1">IF(ISNUMBER(ETL_Price!S94/ETL_Price!S95-1),ETL_Price!S94/ETL_Price!S95-1,"")</f>
        <v>-1.1459587022874862E-2</v>
      </c>
      <c r="N94">
        <f ca="1">IF(ISNUMBER(ETL_Price!T94/ETL_Price!T95-1),ETL_Price!T94/ETL_Price!T95-1,"")</f>
        <v>-8.274984086569015E-3</v>
      </c>
      <c r="O94">
        <f ca="1">IF(ISNUMBER(ETL_Price!U94/ETL_Price!U95-1),ETL_Price!U94/ETL_Price!U95-1,"")</f>
        <v>-6.1785356068204678E-3</v>
      </c>
      <c r="P94">
        <f ca="1">IF(ISNUMBER(ETL_Price!V94/ETL_Price!V95-1),ETL_Price!V94/ETL_Price!V95-1,"")</f>
        <v>-6.0742110128086946E-3</v>
      </c>
      <c r="Q94">
        <f ca="1">IF(ISNUMBER(ETL_Price!W94/ETL_Price!W95-1),ETL_Price!W94/ETL_Price!W95-1,"")</f>
        <v>-7.5595402351128493E-3</v>
      </c>
      <c r="R94">
        <f ca="1">IF(ISNUMBER(ETL_Price!X94/ETL_Price!X95-1),ETL_Price!X94/ETL_Price!X95-1,"")</f>
        <v>-2.4277480671530682E-3</v>
      </c>
      <c r="S94">
        <f ca="1">IF(ISNUMBER(ETL_Price!Y94/ETL_Price!Y95-1),ETL_Price!Y94/ETL_Price!Y95-1,"")</f>
        <v>2.7814362310230045E-4</v>
      </c>
      <c r="T94">
        <f ca="1">IF(ISNUMBER(ETL_Price!Z94/ETL_Price!Z95-1),ETL_Price!Z94/ETL_Price!Z95-1,"")</f>
        <v>-8.2405655391479815E-3</v>
      </c>
      <c r="U94">
        <f ca="1">IF(ISNUMBER(ETL_Price!AA94/ETL_Price!AA95-1),ETL_Price!AA94/ETL_Price!AA95-1,"")</f>
        <v>7.5244544770503019E-4</v>
      </c>
      <c r="V94">
        <f ca="1">IF(ISNUMBER(ETL_Price!AB94/ETL_Price!AB95-1),ETL_Price!AB94/ETL_Price!AB95-1,"")</f>
        <v>-6.069234227483955E-3</v>
      </c>
      <c r="W94">
        <f ca="1">IF(ISNUMBER(ETL_Price!AC94/ETL_Price!AC95-1),ETL_Price!AC94/ETL_Price!AC95-1,"")</f>
        <v>3.0385727549739894E-3</v>
      </c>
      <c r="X94">
        <f ca="1">IF(ISNUMBER(ETL_Price!AD94/ETL_Price!AD95-1),ETL_Price!AD94/ETL_Price!AD95-1,"")</f>
        <v>3.7705282124256279E-3</v>
      </c>
      <c r="Y94">
        <f ca="1">IF(ISNUMBER(ETL_Price!AE94/ETL_Price!AE95-1),ETL_Price!AE94/ETL_Price!AE95-1,"")</f>
        <v>2.258194374090472E-3</v>
      </c>
      <c r="Z94">
        <f ca="1">IF(ISNUMBER(ETL_Price!AF94/ETL_Price!AF95-1),ETL_Price!AF94/ETL_Price!AF95-1,"")</f>
        <v>1.9392404068967473E-3</v>
      </c>
      <c r="AA94">
        <f ca="1">IF(ISNUMBER(ETL_Price!AG94/ETL_Price!AG95-1),ETL_Price!AG94/ETL_Price!AG95-1,"")</f>
        <v>2.5466854365125968E-3</v>
      </c>
      <c r="AB94">
        <f ca="1">IF(ISNUMBER(ETL_Price!AH94/ETL_Price!AH95-1),ETL_Price!AH94/ETL_Price!AH95-1,"")</f>
        <v>1.9711204686034822E-3</v>
      </c>
      <c r="AC94">
        <f ca="1">IF(ISNUMBER(ETL_Price!AI94/ETL_Price!AI95-1),ETL_Price!AI94/ETL_Price!AI95-1,"")</f>
        <v>3.8740239667611753E-4</v>
      </c>
      <c r="AD94">
        <f ca="1">IF(ISNUMBER(ETL_Price!AJ94/ETL_Price!AJ95-1),ETL_Price!AJ94/ETL_Price!AJ95-1,"")</f>
        <v>-1.0922344670553086E-3</v>
      </c>
      <c r="AE94">
        <f ca="1">IF(ISNUMBER(ETL_Price!AK94/ETL_Price!AK95-1),ETL_Price!AK94/ETL_Price!AK95-1,"")</f>
        <v>9.8704094187906932E-4</v>
      </c>
      <c r="AF94">
        <f ca="1">IF(ISNUMBER(ETL_Price!AL94/ETL_Price!AL95-1),ETL_Price!AL94/ETL_Price!AL95-1,"")</f>
        <v>1.6580306536539968E-3</v>
      </c>
      <c r="AG94">
        <f ca="1">IF(ISNUMBER(ETL_Price!AM94/ETL_Price!AM95-1),ETL_Price!AM94/ETL_Price!AM95-1,"")</f>
        <v>-1.301932778070225E-3</v>
      </c>
      <c r="AH94">
        <f ca="1">IF(ISNUMBER(ETL_Price!AN94/ETL_Price!AN95-1),ETL_Price!AN94/ETL_Price!AN95-1,"")</f>
        <v>1.1949237159125659E-3</v>
      </c>
      <c r="AI94">
        <f ca="1">IF(ISNUMBER(ETL_Price!AO94/ETL_Price!AO95-1),ETL_Price!AO94/ETL_Price!AO95-1,"")</f>
        <v>6.7904028972387565E-4</v>
      </c>
      <c r="AJ94">
        <f ca="1">IF(ISNUMBER(ETL_Price!AP94/ETL_Price!AP95-1),ETL_Price!AP94/ETL_Price!AP95-1,"")</f>
        <v>9.7182895277425629E-4</v>
      </c>
      <c r="AK94">
        <f ca="1">IF(ISNUMBER(ETL_Price!AQ94/ETL_Price!AQ95-1),ETL_Price!AQ94/ETL_Price!AQ95-1,"")</f>
        <v>2.1997892953637965E-3</v>
      </c>
      <c r="AL94">
        <f ca="1">IF(ISNUMBER(ETL_Price!AR94/ETL_Price!AR95-1),ETL_Price!AR94/ETL_Price!AR95-1,"")</f>
        <v>1.8053698469384649E-3</v>
      </c>
      <c r="AM94">
        <f ca="1">IF(ISNUMBER(ETL_Price!AS94/ETL_Price!AS95-1),ETL_Price!AS94/ETL_Price!AS95-1,"")</f>
        <v>-2.0871105114474875E-2</v>
      </c>
      <c r="AN94">
        <f ca="1">IF(ISNUMBER(ETL_Price!AT94/ETL_Price!AT95-1),ETL_Price!AT94/ETL_Price!AT95-1,"")</f>
        <v>-5.2896725440806036E-2</v>
      </c>
      <c r="AO94">
        <f ca="1">IF(ISNUMBER(ETL_Price!AU94/ETL_Price!AU95-1),ETL_Price!AU94/ETL_Price!AU95-1,"")</f>
        <v>2.4812527569475495E-3</v>
      </c>
      <c r="AP94">
        <f ca="1">IF(ISNUMBER(ETL_Price!AV94/ETL_Price!AV95-1),ETL_Price!AV94/ETL_Price!AV95-1,"")</f>
        <v>-6.9616581403935118E-3</v>
      </c>
      <c r="AQ94">
        <f ca="1">IF(ISNUMBER(ETL_Price!AW94/ETL_Price!AW95-1),ETL_Price!AW94/ETL_Price!AW95-1,"")</f>
        <v>-2.902547938008937E-2</v>
      </c>
      <c r="AR94">
        <f ca="1">IF(ISNUMBER(ETL_Price!AX94/ETL_Price!AX95-1),ETL_Price!AX94/ETL_Price!AX95-1,"")</f>
        <v>-5.7061340941512162E-3</v>
      </c>
      <c r="AS94">
        <f ca="1">IF(ISNUMBER(ETL_Price!AY94/ETL_Price!AY95-1),ETL_Price!AY94/ETL_Price!AY95-1,"")</f>
        <v>-1.864517089797979E-2</v>
      </c>
      <c r="AT94">
        <f ca="1">IF(ISNUMBER(ETL_Price!AZ94/ETL_Price!AZ95-1),ETL_Price!AZ94/ETL_Price!AZ95-1,"")</f>
        <v>-0.29585798816568043</v>
      </c>
      <c r="AU94">
        <f ca="1">IF(ISNUMBER(ETL_Price!BA94/ETL_Price!BA95-1),ETL_Price!BA94/ETL_Price!BA95-1,"")</f>
        <v>9.0489530220279057E-3</v>
      </c>
      <c r="AV94">
        <f ca="1">IF(ISNUMBER(ETL_Price!BB94/ETL_Price!BB95-1),ETL_Price!BB94/ETL_Price!BB95-1,"")</f>
        <v>2.8226396682117683E-2</v>
      </c>
      <c r="AW94">
        <f ca="1">IF(ISNUMBER(ETL_Price!BC94/ETL_Price!BC95-1),ETL_Price!BC94/ETL_Price!BC95-1,"")</f>
        <v>-3.4670801609839597E-3</v>
      </c>
      <c r="AX94">
        <f ca="1">IF(ISNUMBER(ETL_Price!BD94/ETL_Price!BD95-1),ETL_Price!BD94/ETL_Price!BD95-1,"")</f>
        <v>3.7322053779309527E-4</v>
      </c>
      <c r="AY94">
        <f ca="1">IF(ISNUMBER(ETL_Price!BE94/ETL_Price!BE95-1),ETL_Price!BE94/ETL_Price!BE95-1,"")</f>
        <v>-2.9196026039141065E-3</v>
      </c>
      <c r="AZ94">
        <f ca="1">IF(ISNUMBER(ETL_Price!BF94/ETL_Price!BF95-1),ETL_Price!BF94/ETL_Price!BF95-1,"")</f>
        <v>1.2601330708276404E-2</v>
      </c>
      <c r="BA94">
        <f ca="1">IF(ISNUMBER(ETL_Price!BG94/ETL_Price!BG95-1),ETL_Price!BG94/ETL_Price!BG95-1,"")</f>
        <v>1.2664039793279791E-2</v>
      </c>
      <c r="BB94">
        <f ca="1">IF(ISNUMBER(ETL_Price!BH94/ETL_Price!BH95-1),ETL_Price!BH94/ETL_Price!BH95-1,"")</f>
        <v>1.4388414424842066E-2</v>
      </c>
      <c r="BC94">
        <f ca="1">IF(ISNUMBER(ETL_Price!BI94/ETL_Price!BI95-1),ETL_Price!BI94/ETL_Price!BI95-1,"")</f>
        <v>0.13287316652286463</v>
      </c>
      <c r="BD94">
        <f ca="1">IF(ISNUMBER(ETL_Price!BJ94/ETL_Price!BJ95-1),ETL_Price!BJ94/ETL_Price!BJ95-1,"")</f>
        <v>6.4702484113229319E-2</v>
      </c>
      <c r="BE94">
        <f ca="1">IF(ISNUMBER(ETL_Price!BK94/ETL_Price!BK95-1),ETL_Price!BK94/ETL_Price!BK95-1,"")</f>
        <v>2.1419009370816644E-2</v>
      </c>
      <c r="BF94">
        <f ca="1">IF(ISNUMBER(ETL_Price!BL94/ETL_Price!BL95-1),ETL_Price!BL94/ETL_Price!BL95-1,"")</f>
        <v>-1.9444444444444486E-2</v>
      </c>
      <c r="BG94">
        <f ca="1">IF(ISNUMBER(ETL_Price!BM94/ETL_Price!BM95-1),ETL_Price!BM94/ETL_Price!BM95-1,"")</f>
        <v>-4.0533167043417251E-3</v>
      </c>
      <c r="BH94">
        <f ca="1">IF(ISNUMBER(ETL_Price!BN94/ETL_Price!BN95-1),ETL_Price!BN94/ETL_Price!BN95-1,"")</f>
        <v>-5.9743454577403377E-3</v>
      </c>
      <c r="BI94">
        <f ca="1">IF(ISNUMBER(ETL_Price!BO94/ETL_Price!BO95-1),ETL_Price!BO94/ETL_Price!BO95-1,"")</f>
        <v>-6.6427289048475169E-3</v>
      </c>
      <c r="BJ94">
        <f ca="1">IF(ISNUMBER(ETL_Price!BP94/ETL_Price!BP95-1),ETL_Price!BP94/ETL_Price!BP95-1,"")</f>
        <v>-6.0270917775406829E-4</v>
      </c>
      <c r="BK94">
        <f ca="1">IF(ISNUMBER(ETL_Price!BQ94/ETL_Price!BQ95-1),ETL_Price!BQ94/ETL_Price!BQ95-1,"")</f>
        <v>2.507196582783866E-3</v>
      </c>
      <c r="BL94">
        <f ca="1">IF(ISNUMBER(ETL_Price!BR94/ETL_Price!BR95-1),ETL_Price!BR94/ETL_Price!BR95-1,"")</f>
        <v>-5.9332090184771591E-4</v>
      </c>
      <c r="BM94">
        <f ca="1">IF(ISNUMBER(ETL_Price!BS94/ETL_Price!BS95-1),ETL_Price!BS94/ETL_Price!BS95-1,"")</f>
        <v>4.5575389289775892E-4</v>
      </c>
      <c r="BN94">
        <f ca="1">IF(ISNUMBER(ETL_Price!BT94/ETL_Price!BT95-1),ETL_Price!BT94/ETL_Price!BT95-1,"")</f>
        <v>-5.1119337211351645E-3</v>
      </c>
      <c r="BO94">
        <f ca="1">IF(ISNUMBER(ETL_Price!BU94/ETL_Price!BU95-1),ETL_Price!BU94/ETL_Price!BU95-1,"")</f>
        <v>-3.6195609040934329E-4</v>
      </c>
      <c r="BP94">
        <f ca="1">IF(ISNUMBER(ETL_Price!BV94/ETL_Price!BV95-1),ETL_Price!BV94/ETL_Price!BV95-1,"")</f>
        <v>1.0229502720908723E-3</v>
      </c>
      <c r="BQ94">
        <f ca="1">IF(ISNUMBER(ETL_Price!BW94/ETL_Price!BW95-1),ETL_Price!BW94/ETL_Price!BW95-1,"")</f>
        <v>0</v>
      </c>
    </row>
    <row r="95" spans="1:69">
      <c r="A95" s="8">
        <f>MATCH($B95,ETL_Price!$B$5:$B$187,0)</f>
        <v>91</v>
      </c>
      <c r="B95" s="1">
        <f>IF(ISNUMBER(Equities!$C96),Equities!B96,"")</f>
        <v>43053</v>
      </c>
      <c r="C95" s="67">
        <f ca="1">IF(ISNUMBER(OFFSET(ETL_Price!$B$4,ETL_Rtn!$A95,ETL_Rtn!$C$1)/OFFSET(ETL_Price!$B$4,ETL_Rtn!$A96,ETL_Rtn!$C$1)-1),OFFSET(ETL_Price!$B$4,ETL_Rtn!$A95,ETL_Rtn!$C$1)/OFFSET(ETL_Price!$B$4,ETL_Rtn!$A96,ETL_Rtn!$C$1)-1,"")</f>
        <v>-7.1911930195014406E-3</v>
      </c>
      <c r="E95">
        <f ca="1">IF(ISNUMBER(ETL_Price!K95/ETL_Price!K96-1),ETL_Price!K95/ETL_Price!K96-1,"")</f>
        <v>-2.309620711533511E-3</v>
      </c>
      <c r="F95">
        <f ca="1">IF(ISNUMBER(ETL_Price!L95/ETL_Price!L96-1),ETL_Price!L95/ETL_Price!L96-1,"")</f>
        <v>-5.0748072468470573E-3</v>
      </c>
      <c r="G95">
        <f ca="1">IF(ISNUMBER(ETL_Price!M95/ETL_Price!M96-1),ETL_Price!M95/ETL_Price!M96-1,"")</f>
        <v>-2.2746824878092764E-2</v>
      </c>
      <c r="H95">
        <f ca="1">IF(ISNUMBER(ETL_Price!N95/ETL_Price!N96-1),ETL_Price!N95/ETL_Price!N96-1,"")</f>
        <v>-4.3787160442954054E-5</v>
      </c>
      <c r="I95">
        <f ca="1">IF(ISNUMBER(ETL_Price!O95/ETL_Price!O96-1),ETL_Price!O95/ETL_Price!O96-1,"")</f>
        <v>-1.0300806862270084E-3</v>
      </c>
      <c r="J95">
        <f ca="1">IF(ISNUMBER(ETL_Price!P95/ETL_Price!P96-1),ETL_Price!P95/ETL_Price!P96-1,"")</f>
        <v>-7.0880165278646157E-3</v>
      </c>
      <c r="K95">
        <f ca="1">IF(ISNUMBER(ETL_Price!Q95/ETL_Price!Q96-1),ETL_Price!Q95/ETL_Price!Q96-1,"")</f>
        <v>-7.3514358563953053E-4</v>
      </c>
      <c r="L95">
        <f ca="1">IF(ISNUMBER(ETL_Price!R95/ETL_Price!R96-1),ETL_Price!R95/ETL_Price!R96-1,"")</f>
        <v>-1.3771010151438778E-3</v>
      </c>
      <c r="M95">
        <f ca="1">IF(ISNUMBER(ETL_Price!S95/ETL_Price!S96-1),ETL_Price!S95/ETL_Price!S96-1,"")</f>
        <v>-1.4208931687131221E-2</v>
      </c>
      <c r="N95">
        <f ca="1">IF(ISNUMBER(ETL_Price!T95/ETL_Price!T96-1),ETL_Price!T95/ETL_Price!T96-1,"")</f>
        <v>-7.986033727063524E-3</v>
      </c>
      <c r="O95">
        <f ca="1">IF(ISNUMBER(ETL_Price!U95/ETL_Price!U96-1),ETL_Price!U95/ETL_Price!U96-1,"")</f>
        <v>-1.7621851095358521E-3</v>
      </c>
      <c r="P95">
        <f ca="1">IF(ISNUMBER(ETL_Price!V95/ETL_Price!V96-1),ETL_Price!V95/ETL_Price!V96-1,"")</f>
        <v>4.8441078034167084E-4</v>
      </c>
      <c r="Q95">
        <f ca="1">IF(ISNUMBER(ETL_Price!W95/ETL_Price!W96-1),ETL_Price!W95/ETL_Price!W96-1,"")</f>
        <v>2.8258955267301822E-4</v>
      </c>
      <c r="R95">
        <f ca="1">IF(ISNUMBER(ETL_Price!X95/ETL_Price!X96-1),ETL_Price!X95/ETL_Price!X96-1,"")</f>
        <v>-2.4794103491723174E-3</v>
      </c>
      <c r="S95">
        <f ca="1">IF(ISNUMBER(ETL_Price!Y95/ETL_Price!Y96-1),ETL_Price!Y95/ETL_Price!Y96-1,"")</f>
        <v>-9.2132893014196249E-4</v>
      </c>
      <c r="T95">
        <f ca="1">IF(ISNUMBER(ETL_Price!Z95/ETL_Price!Z96-1),ETL_Price!Z95/ETL_Price!Z96-1,"")</f>
        <v>-5.7489842932123558E-4</v>
      </c>
      <c r="U95">
        <f ca="1">IF(ISNUMBER(ETL_Price!AA95/ETL_Price!AA96-1),ETL_Price!AA95/ETL_Price!AA96-1,"")</f>
        <v>-2.2522522522521182E-3</v>
      </c>
      <c r="V95">
        <f ca="1">IF(ISNUMBER(ETL_Price!AB95/ETL_Price!AB96-1),ETL_Price!AB95/ETL_Price!AB96-1,"")</f>
        <v>6.3338862916604288E-3</v>
      </c>
      <c r="W95">
        <f ca="1">IF(ISNUMBER(ETL_Price!AC95/ETL_Price!AC96-1),ETL_Price!AC95/ETL_Price!AC96-1,"")</f>
        <v>2.5816064469956768E-3</v>
      </c>
      <c r="X95">
        <f ca="1">IF(ISNUMBER(ETL_Price!AD95/ETL_Price!AD96-1),ETL_Price!AD95/ETL_Price!AD96-1,"")</f>
        <v>2.837781034713549E-3</v>
      </c>
      <c r="Y95">
        <f ca="1">IF(ISNUMBER(ETL_Price!AE95/ETL_Price!AE96-1),ETL_Price!AE95/ETL_Price!AE96-1,"")</f>
        <v>2.4425800215435167E-3</v>
      </c>
      <c r="Z95">
        <f ca="1">IF(ISNUMBER(ETL_Price!AF95/ETL_Price!AF96-1),ETL_Price!AF95/ETL_Price!AF96-1,"")</f>
        <v>9.4350748909066695E-4</v>
      </c>
      <c r="AA95">
        <f ca="1">IF(ISNUMBER(ETL_Price!AG95/ETL_Price!AG96-1),ETL_Price!AG95/ETL_Price!AG96-1,"")</f>
        <v>1.1493781043472318E-3</v>
      </c>
      <c r="AB95">
        <f ca="1">IF(ISNUMBER(ETL_Price!AH95/ETL_Price!AH96-1),ETL_Price!AH95/ETL_Price!AH96-1,"")</f>
        <v>7.5762336692020149E-4</v>
      </c>
      <c r="AC95">
        <f ca="1">IF(ISNUMBER(ETL_Price!AI95/ETL_Price!AI96-1),ETL_Price!AI95/ETL_Price!AI96-1,"")</f>
        <v>-6.3656703144454596E-4</v>
      </c>
      <c r="AD95">
        <f ca="1">IF(ISNUMBER(ETL_Price!AJ95/ETL_Price!AJ96-1),ETL_Price!AJ95/ETL_Price!AJ96-1,"")</f>
        <v>-6.8100097853240893E-4</v>
      </c>
      <c r="AE95">
        <f ca="1">IF(ISNUMBER(ETL_Price!AK95/ETL_Price!AK96-1),ETL_Price!AK95/ETL_Price!AK96-1,"")</f>
        <v>-2.2043569675900265E-4</v>
      </c>
      <c r="AF95">
        <f ca="1">IF(ISNUMBER(ETL_Price!AL95/ETL_Price!AL96-1),ETL_Price!AL95/ETL_Price!AL96-1,"")</f>
        <v>-3.3683773798010019E-4</v>
      </c>
      <c r="AG95">
        <f ca="1">IF(ISNUMBER(ETL_Price!AM95/ETL_Price!AM96-1),ETL_Price!AM95/ETL_Price!AM96-1,"")</f>
        <v>1.7748839250386617E-4</v>
      </c>
      <c r="AH95">
        <f ca="1">IF(ISNUMBER(ETL_Price!AN95/ETL_Price!AN96-1),ETL_Price!AN95/ETL_Price!AN96-1,"")</f>
        <v>-2.2445937777504366E-4</v>
      </c>
      <c r="AI95">
        <f ca="1">IF(ISNUMBER(ETL_Price!AO95/ETL_Price!AO96-1),ETL_Price!AO95/ETL_Price!AO96-1,"")</f>
        <v>-4.1905788704321711E-4</v>
      </c>
      <c r="AJ95">
        <f ca="1">IF(ISNUMBER(ETL_Price!AP95/ETL_Price!AP96-1),ETL_Price!AP95/ETL_Price!AP96-1,"")</f>
        <v>-1.0259115957322873E-4</v>
      </c>
      <c r="AK95">
        <f ca="1">IF(ISNUMBER(ETL_Price!AQ95/ETL_Price!AQ96-1),ETL_Price!AQ95/ETL_Price!AQ96-1,"")</f>
        <v>1.2839463301284049E-4</v>
      </c>
      <c r="AL95">
        <f ca="1">IF(ISNUMBER(ETL_Price!AR95/ETL_Price!AR96-1),ETL_Price!AR95/ETL_Price!AR96-1,"")</f>
        <v>-2.2033350384209616E-4</v>
      </c>
      <c r="AM95">
        <f ca="1">IF(ISNUMBER(ETL_Price!AS95/ETL_Price!AS96-1),ETL_Price!AS95/ETL_Price!AS96-1,"")</f>
        <v>-1.4051132820619316E-2</v>
      </c>
      <c r="AN95">
        <f ca="1">IF(ISNUMBER(ETL_Price!AT95/ETL_Price!AT96-1),ETL_Price!AT95/ETL_Price!AT96-1,"")</f>
        <v>-4.7961630695443569E-2</v>
      </c>
      <c r="AO95">
        <f ca="1">IF(ISNUMBER(ETL_Price!AU95/ETL_Price!AU96-1),ETL_Price!AU95/ETL_Price!AU96-1,"")</f>
        <v>-4.1730726993191025E-3</v>
      </c>
      <c r="AP95">
        <f ca="1">IF(ISNUMBER(ETL_Price!AV95/ETL_Price!AV96-1),ETL_Price!AV95/ETL_Price!AV96-1,"")</f>
        <v>-5.1419276982002105E-3</v>
      </c>
      <c r="AQ95">
        <f ca="1">IF(ISNUMBER(ETL_Price!AW95/ETL_Price!AW96-1),ETL_Price!AW95/ETL_Price!AW96-1,"")</f>
        <v>-5.2260256075252753E-3</v>
      </c>
      <c r="AR95">
        <f ca="1">IF(ISNUMBER(ETL_Price!AX95/ETL_Price!AX96-1),ETL_Price!AX95/ETL_Price!AX96-1,"")</f>
        <v>-2.8449502133712778E-3</v>
      </c>
      <c r="AS95">
        <f ca="1">IF(ISNUMBER(ETL_Price!AY95/ETL_Price!AY96-1),ETL_Price!AY95/ETL_Price!AY96-1,"")</f>
        <v>8.5011012790281448E-4</v>
      </c>
      <c r="AT95">
        <f ca="1">IF(ISNUMBER(ETL_Price!AZ95/ETL_Price!AZ96-1),ETL_Price!AZ95/ETL_Price!AZ96-1,"")</f>
        <v>0.2246376811594204</v>
      </c>
      <c r="AU95">
        <f ca="1">IF(ISNUMBER(ETL_Price!BA95/ETL_Price!BA96-1),ETL_Price!BA95/ETL_Price!BA96-1,"")</f>
        <v>1.4446234492684784E-2</v>
      </c>
      <c r="AV95">
        <f ca="1">IF(ISNUMBER(ETL_Price!BB95/ETL_Price!BB96-1),ETL_Price!BB95/ETL_Price!BB96-1,"")</f>
        <v>1.5508869289465821E-2</v>
      </c>
      <c r="AW95">
        <f ca="1">IF(ISNUMBER(ETL_Price!BC95/ETL_Price!BC96-1),ETL_Price!BC95/ETL_Price!BC96-1,"")</f>
        <v>1.7244434992201851E-2</v>
      </c>
      <c r="AX95">
        <f ca="1">IF(ISNUMBER(ETL_Price!BD95/ETL_Price!BD96-1),ETL_Price!BD95/ETL_Price!BD96-1,"")</f>
        <v>1.7633654054836079E-2</v>
      </c>
      <c r="AY95">
        <f ca="1">IF(ISNUMBER(ETL_Price!BE95/ETL_Price!BE96-1),ETL_Price!BE95/ETL_Price!BE96-1,"")</f>
        <v>6.0614238118468222E-3</v>
      </c>
      <c r="AZ95">
        <f ca="1">IF(ISNUMBER(ETL_Price!BF95/ETL_Price!BF96-1),ETL_Price!BF95/ETL_Price!BF96-1,"")</f>
        <v>-6.3634405740361499E-3</v>
      </c>
      <c r="BA95">
        <f ca="1">IF(ISNUMBER(ETL_Price!BG95/ETL_Price!BG96-1),ETL_Price!BG95/ETL_Price!BG96-1,"")</f>
        <v>-8.2237328574668034E-3</v>
      </c>
      <c r="BB95">
        <f ca="1">IF(ISNUMBER(ETL_Price!BH95/ETL_Price!BH96-1),ETL_Price!BH95/ETL_Price!BH96-1,"")</f>
        <v>-4.1981303288138871E-3</v>
      </c>
      <c r="BC95">
        <f ca="1">IF(ISNUMBER(ETL_Price!BI95/ETL_Price!BI96-1),ETL_Price!BI95/ETL_Price!BI96-1,"")</f>
        <v>7.8260869565216495E-3</v>
      </c>
      <c r="BD95">
        <f ca="1">IF(ISNUMBER(ETL_Price!BJ95/ETL_Price!BJ96-1),ETL_Price!BJ95/ETL_Price!BJ96-1,"")</f>
        <v>1.6441573693481981E-2</v>
      </c>
      <c r="BE95">
        <f ca="1">IF(ISNUMBER(ETL_Price!BK95/ETL_Price!BK96-1),ETL_Price!BK95/ETL_Price!BK96-1,"")</f>
        <v>2.0491803278688492E-2</v>
      </c>
      <c r="BF95">
        <f ca="1">IF(ISNUMBER(ETL_Price!BL95/ETL_Price!BL96-1),ETL_Price!BL95/ETL_Price!BL96-1,"")</f>
        <v>-3.3222591362125353E-3</v>
      </c>
      <c r="BG95">
        <f ca="1">IF(ISNUMBER(ETL_Price!BM95/ETL_Price!BM96-1),ETL_Price!BM95/ETL_Price!BM96-1,"")</f>
        <v>3.1276878567518818E-3</v>
      </c>
      <c r="BH95">
        <f ca="1">IF(ISNUMBER(ETL_Price!BN95/ETL_Price!BN96-1),ETL_Price!BN95/ETL_Price!BN96-1,"")</f>
        <v>1.5251950489822974E-3</v>
      </c>
      <c r="BI95">
        <f ca="1">IF(ISNUMBER(ETL_Price!BO95/ETL_Price!BO96-1),ETL_Price!BO95/ETL_Price!BO96-1,"")</f>
        <v>-1.8675123326286069E-2</v>
      </c>
      <c r="BJ95">
        <f ca="1">IF(ISNUMBER(ETL_Price!BP95/ETL_Price!BP96-1),ETL_Price!BP95/ETL_Price!BP96-1,"")</f>
        <v>-3.0643974102836369E-3</v>
      </c>
      <c r="BK95">
        <f ca="1">IF(ISNUMBER(ETL_Price!BQ95/ETL_Price!BQ96-1),ETL_Price!BQ95/ETL_Price!BQ96-1,"")</f>
        <v>1.6742628592687492E-3</v>
      </c>
      <c r="BL95">
        <f ca="1">IF(ISNUMBER(ETL_Price!BR95/ETL_Price!BR96-1),ETL_Price!BR95/ETL_Price!BR96-1,"")</f>
        <v>1.1228250621410751E-2</v>
      </c>
      <c r="BM95">
        <f ca="1">IF(ISNUMBER(ETL_Price!BS95/ETL_Price!BS96-1),ETL_Price!BS95/ETL_Price!BS96-1,"")</f>
        <v>3.7358950899666343E-3</v>
      </c>
      <c r="BN95">
        <f ca="1">IF(ISNUMBER(ETL_Price!BT95/ETL_Price!BT96-1),ETL_Price!BT95/ETL_Price!BT96-1,"")</f>
        <v>-1.4082027812005737E-3</v>
      </c>
      <c r="BO95">
        <f ca="1">IF(ISNUMBER(ETL_Price!BU95/ETL_Price!BU96-1),ETL_Price!BU95/ETL_Price!BU96-1,"")</f>
        <v>1.4543947686258996E-2</v>
      </c>
      <c r="BP95">
        <f ca="1">IF(ISNUMBER(ETL_Price!BV95/ETL_Price!BV96-1),ETL_Price!BV95/ETL_Price!BV96-1,"")</f>
        <v>-6.8970283344851335E-3</v>
      </c>
      <c r="BQ95">
        <f ca="1">IF(ISNUMBER(ETL_Price!BW95/ETL_Price!BW96-1),ETL_Price!BW95/ETL_Price!BW96-1,"")</f>
        <v>1.094779214442565E-2</v>
      </c>
    </row>
    <row r="96" spans="1:69">
      <c r="A96" s="8">
        <f>MATCH($B96,ETL_Price!$B$5:$B$187,0)</f>
        <v>92</v>
      </c>
      <c r="B96" s="1">
        <f>IF(ISNUMBER(Equities!$C97),Equities!B97,"")</f>
        <v>43052</v>
      </c>
      <c r="C96" s="67">
        <f ca="1">IF(ISNUMBER(OFFSET(ETL_Price!$B$4,ETL_Rtn!$A96,ETL_Rtn!$C$1)/OFFSET(ETL_Price!$B$4,ETL_Rtn!$A97,ETL_Rtn!$C$1)-1),OFFSET(ETL_Price!$B$4,ETL_Rtn!$A96,ETL_Rtn!$C$1)/OFFSET(ETL_Price!$B$4,ETL_Rtn!$A97,ETL_Rtn!$C$1)-1,"")</f>
        <v>1.0247527099894294E-2</v>
      </c>
      <c r="E96">
        <f ca="1">IF(ISNUMBER(ETL_Price!K96/ETL_Price!K97-1),ETL_Price!K96/ETL_Price!K97-1,"")</f>
        <v>9.8361925415324514E-4</v>
      </c>
      <c r="F96">
        <f ca="1">IF(ISNUMBER(ETL_Price!L96/ETL_Price!L97-1),ETL_Price!L96/ETL_Price!L97-1,"")</f>
        <v>-5.353724233115198E-3</v>
      </c>
      <c r="G96">
        <f ca="1">IF(ISNUMBER(ETL_Price!M96/ETL_Price!M97-1),ETL_Price!M96/ETL_Price!M97-1,"")</f>
        <v>4.2891603261607791E-3</v>
      </c>
      <c r="H96">
        <f ca="1">IF(ISNUMBER(ETL_Price!N96/ETL_Price!N97-1),ETL_Price!N96/ETL_Price!N97-1,"")</f>
        <v>-1.3245643350372149E-2</v>
      </c>
      <c r="I96">
        <f ca="1">IF(ISNUMBER(ETL_Price!O96/ETL_Price!O97-1),ETL_Price!O96/ETL_Price!O97-1,"")</f>
        <v>2.1036423299813922E-3</v>
      </c>
      <c r="J96">
        <f ca="1">IF(ISNUMBER(ETL_Price!P96/ETL_Price!P97-1),ETL_Price!P96/ETL_Price!P97-1,"")</f>
        <v>-5.2188823078186397E-3</v>
      </c>
      <c r="K96">
        <f ca="1">IF(ISNUMBER(ETL_Price!Q96/ETL_Price!Q97-1),ETL_Price!Q96/ETL_Price!Q97-1,"")</f>
        <v>1.5822048489910756E-4</v>
      </c>
      <c r="L96">
        <f ca="1">IF(ISNUMBER(ETL_Price!R96/ETL_Price!R97-1),ETL_Price!R96/ETL_Price!R97-1,"")</f>
        <v>-1.491365451003146E-3</v>
      </c>
      <c r="M96">
        <f ca="1">IF(ISNUMBER(ETL_Price!S96/ETL_Price!S97-1),ETL_Price!S96/ETL_Price!S97-1,"")</f>
        <v>-6.0226321208277644E-3</v>
      </c>
      <c r="N96">
        <f ca="1">IF(ISNUMBER(ETL_Price!T96/ETL_Price!T97-1),ETL_Price!T96/ETL_Price!T97-1,"")</f>
        <v>-3.1842417061609396E-3</v>
      </c>
      <c r="O96">
        <f ca="1">IF(ISNUMBER(ETL_Price!U96/ETL_Price!U97-1),ETL_Price!U96/ETL_Price!U97-1,"")</f>
        <v>-8.1039208675961483E-3</v>
      </c>
      <c r="P96">
        <f ca="1">IF(ISNUMBER(ETL_Price!V96/ETL_Price!V97-1),ETL_Price!V96/ETL_Price!V97-1,"")</f>
        <v>-5.2816901408436756E-4</v>
      </c>
      <c r="Q96">
        <f ca="1">IF(ISNUMBER(ETL_Price!W96/ETL_Price!W97-1),ETL_Price!W96/ETL_Price!W97-1,"")</f>
        <v>1.8248455082463533E-3</v>
      </c>
      <c r="R96">
        <f ca="1">IF(ISNUMBER(ETL_Price!X96/ETL_Price!X97-1),ETL_Price!X96/ETL_Price!X97-1,"")</f>
        <v>-6.6289942842934213E-4</v>
      </c>
      <c r="S96">
        <f ca="1">IF(ISNUMBER(ETL_Price!Y96/ETL_Price!Y97-1),ETL_Price!Y96/ETL_Price!Y97-1,"")</f>
        <v>-2.2387517782933575E-3</v>
      </c>
      <c r="T96">
        <f ca="1">IF(ISNUMBER(ETL_Price!Z96/ETL_Price!Z97-1),ETL_Price!Z96/ETL_Price!Z97-1,"")</f>
        <v>-1.1918999709723543E-3</v>
      </c>
      <c r="U96">
        <f ca="1">IF(ISNUMBER(ETL_Price!AA96/ETL_Price!AA97-1),ETL_Price!AA96/ETL_Price!AA97-1,"")</f>
        <v>-6.1184897776452862E-3</v>
      </c>
      <c r="V96">
        <f ca="1">IF(ISNUMBER(ETL_Price!AB96/ETL_Price!AB97-1),ETL_Price!AB96/ETL_Price!AB97-1,"")</f>
        <v>2.7219113866627787E-3</v>
      </c>
      <c r="W96">
        <f ca="1">IF(ISNUMBER(ETL_Price!AC96/ETL_Price!AC97-1),ETL_Price!AC96/ETL_Price!AC97-1,"")</f>
        <v>-1.0011269482146368E-3</v>
      </c>
      <c r="X96">
        <f ca="1">IF(ISNUMBER(ETL_Price!AD96/ETL_Price!AD97-1),ETL_Price!AD96/ETL_Price!AD97-1,"")</f>
        <v>-1.4792391157995022E-3</v>
      </c>
      <c r="Y96">
        <f ca="1">IF(ISNUMBER(ETL_Price!AE96/ETL_Price!AE97-1),ETL_Price!AE96/ETL_Price!AE97-1,"")</f>
        <v>-5.3947713733770719E-4</v>
      </c>
      <c r="Z96">
        <f ca="1">IF(ISNUMBER(ETL_Price!AF96/ETL_Price!AF97-1),ETL_Price!AF96/ETL_Price!AF97-1,"")</f>
        <v>1.3269834716833628E-4</v>
      </c>
      <c r="AA96">
        <f ca="1">IF(ISNUMBER(ETL_Price!AG96/ETL_Price!AG97-1),ETL_Price!AG96/ETL_Price!AG97-1,"")</f>
        <v>-7.7531400217156765E-5</v>
      </c>
      <c r="AB96">
        <f ca="1">IF(ISNUMBER(ETL_Price!AH96/ETL_Price!AH97-1),ETL_Price!AH96/ETL_Price!AH97-1,"")</f>
        <v>3.0733339386856962E-4</v>
      </c>
      <c r="AC96">
        <f ca="1">IF(ISNUMBER(ETL_Price!AI96/ETL_Price!AI97-1),ETL_Price!AI96/ETL_Price!AI97-1,"")</f>
        <v>-9.4993533492238047E-4</v>
      </c>
      <c r="AD96">
        <f ca="1">IF(ISNUMBER(ETL_Price!AJ96/ETL_Price!AJ97-1),ETL_Price!AJ96/ETL_Price!AJ97-1,"")</f>
        <v>2.2612238595343115E-4</v>
      </c>
      <c r="AE96">
        <f ca="1">IF(ISNUMBER(ETL_Price!AK96/ETL_Price!AK97-1),ETL_Price!AK96/ETL_Price!AK97-1,"")</f>
        <v>-4.6913970980566599E-4</v>
      </c>
      <c r="AF96">
        <f ca="1">IF(ISNUMBER(ETL_Price!AL96/ETL_Price!AL97-1),ETL_Price!AL96/ETL_Price!AL97-1,"")</f>
        <v>3.9814443737240524E-5</v>
      </c>
      <c r="AG96">
        <f ca="1">IF(ISNUMBER(ETL_Price!AM96/ETL_Price!AM97-1),ETL_Price!AM96/ETL_Price!AM97-1,"")</f>
        <v>-2.2018668456237345E-3</v>
      </c>
      <c r="AH96">
        <f ca="1">IF(ISNUMBER(ETL_Price!AN96/ETL_Price!AN97-1),ETL_Price!AN96/ETL_Price!AN97-1,"")</f>
        <v>2.5596900018465263E-5</v>
      </c>
      <c r="AI96">
        <f ca="1">IF(ISNUMBER(ETL_Price!AO96/ETL_Price!AO97-1),ETL_Price!AO96/ETL_Price!AO97-1,"")</f>
        <v>-7.976390277946166E-4</v>
      </c>
      <c r="AJ96">
        <f ca="1">IF(ISNUMBER(ETL_Price!AP96/ETL_Price!AP97-1),ETL_Price!AP96/ETL_Price!AP97-1,"")</f>
        <v>-7.7349816876637334E-4</v>
      </c>
      <c r="AK96">
        <f ca="1">IF(ISNUMBER(ETL_Price!AQ96/ETL_Price!AQ97-1),ETL_Price!AQ96/ETL_Price!AQ97-1,"")</f>
        <v>-2.6585697534242669E-4</v>
      </c>
      <c r="AL96">
        <f ca="1">IF(ISNUMBER(ETL_Price!AR96/ETL_Price!AR97-1),ETL_Price!AR96/ETL_Price!AR97-1,"")</f>
        <v>-5.5697207419380668E-5</v>
      </c>
      <c r="AM96">
        <f ca="1">IF(ISNUMBER(ETL_Price!AS96/ETL_Price!AS97-1),ETL_Price!AS96/ETL_Price!AS97-1,"")</f>
        <v>2.9603068712473757E-3</v>
      </c>
      <c r="AN96">
        <f ca="1">IF(ISNUMBER(ETL_Price!AT96/ETL_Price!AT97-1),ETL_Price!AT96/ETL_Price!AT97-1,"")</f>
        <v>1.7073170731707332E-2</v>
      </c>
      <c r="AO96">
        <f ca="1">IF(ISNUMBER(ETL_Price!AU96/ETL_Price!AU97-1),ETL_Price!AU96/ETL_Price!AU97-1,"")</f>
        <v>-3.883388940545851E-3</v>
      </c>
      <c r="AP96">
        <f ca="1">IF(ISNUMBER(ETL_Price!AV96/ETL_Price!AV97-1),ETL_Price!AV96/ETL_Price!AV97-1,"")</f>
        <v>5.2471403085174728E-5</v>
      </c>
      <c r="AQ96">
        <f ca="1">IF(ISNUMBER(ETL_Price!AW96/ETL_Price!AW97-1),ETL_Price!AW96/ETL_Price!AW97-1,"")</f>
        <v>3.2331352673888869E-3</v>
      </c>
      <c r="AR96">
        <f ca="1">IF(ISNUMBER(ETL_Price!AX96/ETL_Price!AX97-1),ETL_Price!AX96/ETL_Price!AX97-1,"")</f>
        <v>2.1382751247327469E-3</v>
      </c>
      <c r="AS96">
        <f ca="1">IF(ISNUMBER(ETL_Price!AY96/ETL_Price!AY97-1),ETL_Price!AY96/ETL_Price!AY97-1,"")</f>
        <v>-1.788274966590131E-2</v>
      </c>
      <c r="AT96">
        <f ca="1">IF(ISNUMBER(ETL_Price!AZ96/ETL_Price!AZ97-1),ETL_Price!AZ96/ETL_Price!AZ97-1,"")</f>
        <v>-0.28865979381443307</v>
      </c>
      <c r="AU96">
        <f ca="1">IF(ISNUMBER(ETL_Price!BA96/ETL_Price!BA97-1),ETL_Price!BA96/ETL_Price!BA97-1,"")</f>
        <v>9.2938797408279594E-3</v>
      </c>
      <c r="AV96">
        <f ca="1">IF(ISNUMBER(ETL_Price!BB96/ETL_Price!BB97-1),ETL_Price!BB96/ETL_Price!BB97-1,"")</f>
        <v>5.7976311111849199E-3</v>
      </c>
      <c r="AW96">
        <f ca="1">IF(ISNUMBER(ETL_Price!BC96/ETL_Price!BC97-1),ETL_Price!BC96/ETL_Price!BC97-1,"")</f>
        <v>6.8163163341778965E-3</v>
      </c>
      <c r="AX96">
        <f ca="1">IF(ISNUMBER(ETL_Price!BD96/ETL_Price!BD97-1),ETL_Price!BD96/ETL_Price!BD97-1,"")</f>
        <v>4.0494652163649558E-3</v>
      </c>
      <c r="AY96">
        <f ca="1">IF(ISNUMBER(ETL_Price!BE96/ETL_Price!BE97-1),ETL_Price!BE96/ETL_Price!BE97-1,"")</f>
        <v>7.3746312684352944E-4</v>
      </c>
      <c r="AZ96">
        <f ca="1">IF(ISNUMBER(ETL_Price!BF96/ETL_Price!BF97-1),ETL_Price!BF96/ETL_Price!BF97-1,"")</f>
        <v>1.1363521824054867E-3</v>
      </c>
      <c r="BA96">
        <f ca="1">IF(ISNUMBER(ETL_Price!BG96/ETL_Price!BG97-1),ETL_Price!BG96/ETL_Price!BG97-1,"")</f>
        <v>-3.7887437723906903E-3</v>
      </c>
      <c r="BB96">
        <f ca="1">IF(ISNUMBER(ETL_Price!BH96/ETL_Price!BH97-1),ETL_Price!BH96/ETL_Price!BH97-1,"")</f>
        <v>8.5362449418668884E-3</v>
      </c>
      <c r="BC96">
        <f ca="1">IF(ISNUMBER(ETL_Price!BI96/ETL_Price!BI97-1),ETL_Price!BI96/ETL_Price!BI97-1,"")</f>
        <v>1.8600531443755619E-2</v>
      </c>
      <c r="BD96">
        <f ca="1">IF(ISNUMBER(ETL_Price!BJ96/ETL_Price!BJ97-1),ETL_Price!BJ96/ETL_Price!BJ97-1,"")</f>
        <v>1.7931858936043099E-2</v>
      </c>
      <c r="BE96">
        <f ca="1">IF(ISNUMBER(ETL_Price!BK96/ETL_Price!BK97-1),ETL_Price!BK96/ETL_Price!BK97-1,"")</f>
        <v>1.9498607242339983E-2</v>
      </c>
      <c r="BF96">
        <f ca="1">IF(ISNUMBER(ETL_Price!BL96/ETL_Price!BL97-1),ETL_Price!BL96/ETL_Price!BL97-1,"")</f>
        <v>1.2331838565022402E-2</v>
      </c>
      <c r="BG96">
        <f ca="1">IF(ISNUMBER(ETL_Price!BM96/ETL_Price!BM97-1),ETL_Price!BM96/ETL_Price!BM97-1,"")</f>
        <v>3.6885889185371834E-3</v>
      </c>
      <c r="BH96">
        <f ca="1">IF(ISNUMBER(ETL_Price!BN96/ETL_Price!BN97-1),ETL_Price!BN96/ETL_Price!BN97-1,"")</f>
        <v>1.0432102424278389E-2</v>
      </c>
      <c r="BI96">
        <f ca="1">IF(ISNUMBER(ETL_Price!BO96/ETL_Price!BO97-1),ETL_Price!BO96/ETL_Price!BO97-1,"")</f>
        <v>3.524850193865614E-4</v>
      </c>
      <c r="BJ96">
        <f ca="1">IF(ISNUMBER(ETL_Price!BP96/ETL_Price!BP97-1),ETL_Price!BP96/ETL_Price!BP97-1,"")</f>
        <v>-7.0551502596905014E-4</v>
      </c>
      <c r="BK96">
        <f ca="1">IF(ISNUMBER(ETL_Price!BQ96/ETL_Price!BQ97-1),ETL_Price!BQ96/ETL_Price!BQ97-1,"")</f>
        <v>-3.7192003719188627E-4</v>
      </c>
      <c r="BL96">
        <f ca="1">IF(ISNUMBER(ETL_Price!BR96/ETL_Price!BR97-1),ETL_Price!BR96/ETL_Price!BR97-1,"")</f>
        <v>1.7145306472343691E-4</v>
      </c>
      <c r="BM96">
        <f ca="1">IF(ISNUMBER(ETL_Price!BS96/ETL_Price!BS97-1),ETL_Price!BS96/ETL_Price!BS97-1,"")</f>
        <v>-6.0624431645953658E-3</v>
      </c>
      <c r="BN96">
        <f ca="1">IF(ISNUMBER(ETL_Price!BT96/ETL_Price!BT97-1),ETL_Price!BT96/ETL_Price!BT97-1,"")</f>
        <v>7.9274200651813231E-4</v>
      </c>
      <c r="BO96">
        <f ca="1">IF(ISNUMBER(ETL_Price!BU96/ETL_Price!BU97-1),ETL_Price!BU96/ETL_Price!BU97-1,"")</f>
        <v>2.6533666172361414E-3</v>
      </c>
      <c r="BP96">
        <f ca="1">IF(ISNUMBER(ETL_Price!BV96/ETL_Price!BV97-1),ETL_Price!BV96/ETL_Price!BV97-1,"")</f>
        <v>6.447664025929889E-3</v>
      </c>
      <c r="BQ96">
        <f ca="1">IF(ISNUMBER(ETL_Price!BW96/ETL_Price!BW97-1),ETL_Price!BW96/ETL_Price!BW97-1,"")</f>
        <v>-1.4008161276569675E-3</v>
      </c>
    </row>
    <row r="97" spans="1:69">
      <c r="A97" s="8">
        <f>MATCH($B97,ETL_Price!$B$5:$B$187,0)</f>
        <v>93</v>
      </c>
      <c r="B97" s="1">
        <f>IF(ISNUMBER(Equities!$C98),Equities!B98,"")</f>
        <v>43049</v>
      </c>
      <c r="C97" s="67">
        <f ca="1">IF(ISNUMBER(OFFSET(ETL_Price!$B$4,ETL_Rtn!$A97,ETL_Rtn!$C$1)/OFFSET(ETL_Price!$B$4,ETL_Rtn!$A98,ETL_Rtn!$C$1)-1),OFFSET(ETL_Price!$B$4,ETL_Rtn!$A97,ETL_Rtn!$C$1)/OFFSET(ETL_Price!$B$4,ETL_Rtn!$A98,ETL_Rtn!$C$1)-1,"")</f>
        <v>2.194809431168343E-3</v>
      </c>
      <c r="E97">
        <f ca="1">IF(ISNUMBER(ETL_Price!K97/ETL_Price!K98-1),ETL_Price!K97/ETL_Price!K98-1,"")</f>
        <v>-8.976174447306029E-4</v>
      </c>
      <c r="F97">
        <f ca="1">IF(ISNUMBER(ETL_Price!L97/ETL_Price!L98-1),ETL_Price!L97/ETL_Price!L98-1,"")</f>
        <v>-5.1875432525950727E-3</v>
      </c>
      <c r="G97">
        <f ca="1">IF(ISNUMBER(ETL_Price!M97/ETL_Price!M98-1),ETL_Price!M97/ETL_Price!M98-1,"")</f>
        <v>-1.0490096830291895E-2</v>
      </c>
      <c r="H97">
        <f ca="1">IF(ISNUMBER(ETL_Price!N97/ETL_Price!N98-1),ETL_Price!N97/ETL_Price!N98-1,"")</f>
        <v>-8.189792952903785E-3</v>
      </c>
      <c r="I97">
        <f ca="1">IF(ISNUMBER(ETL_Price!O97/ETL_Price!O98-1),ETL_Price!O97/ETL_Price!O98-1,"")</f>
        <v>-5.3712568088837287E-4</v>
      </c>
      <c r="J97">
        <f ca="1">IF(ISNUMBER(ETL_Price!P97/ETL_Price!P98-1),ETL_Price!P97/ETL_Price!P98-1,"")</f>
        <v>1.0813535481157821E-4</v>
      </c>
      <c r="K97">
        <f ca="1">IF(ISNUMBER(ETL_Price!Q97/ETL_Price!Q98-1),ETL_Price!Q97/ETL_Price!Q98-1,"")</f>
        <v>7.31140532661545E-4</v>
      </c>
      <c r="L97">
        <f ca="1">IF(ISNUMBER(ETL_Price!R97/ETL_Price!R98-1),ETL_Price!R97/ETL_Price!R98-1,"")</f>
        <v>-1.1215139607723135E-4</v>
      </c>
      <c r="M97">
        <f ca="1">IF(ISNUMBER(ETL_Price!S97/ETL_Price!S98-1),ETL_Price!S97/ETL_Price!S98-1,"")</f>
        <v>-5.411854788560877E-3</v>
      </c>
      <c r="N97">
        <f ca="1">IF(ISNUMBER(ETL_Price!T97/ETL_Price!T98-1),ETL_Price!T97/ETL_Price!T98-1,"")</f>
        <v>-1.072604209046979E-3</v>
      </c>
      <c r="O97">
        <f ca="1">IF(ISNUMBER(ETL_Price!U97/ETL_Price!U98-1),ETL_Price!U97/ETL_Price!U98-1,"")</f>
        <v>-2.1010068976452523E-3</v>
      </c>
      <c r="P97">
        <f ca="1">IF(ISNUMBER(ETL_Price!V97/ETL_Price!V98-1),ETL_Price!V97/ETL_Price!V98-1,"")</f>
        <v>1.2339150361360129E-3</v>
      </c>
      <c r="Q97">
        <f ca="1">IF(ISNUMBER(ETL_Price!W97/ETL_Price!W98-1),ETL_Price!W97/ETL_Price!W98-1,"")</f>
        <v>5.5268266135517496E-3</v>
      </c>
      <c r="R97">
        <f ca="1">IF(ISNUMBER(ETL_Price!X97/ETL_Price!X98-1),ETL_Price!X97/ETL_Price!X98-1,"")</f>
        <v>-5.1022968400528113E-3</v>
      </c>
      <c r="S97">
        <f ca="1">IF(ISNUMBER(ETL_Price!Y97/ETL_Price!Y98-1),ETL_Price!Y97/ETL_Price!Y98-1,"")</f>
        <v>-8.9123987873862553E-4</v>
      </c>
      <c r="T97">
        <f ca="1">IF(ISNUMBER(ETL_Price!Z97/ETL_Price!Z98-1),ETL_Price!Z97/ETL_Price!Z98-1,"")</f>
        <v>-5.1462494387555235E-4</v>
      </c>
      <c r="U97">
        <f ca="1">IF(ISNUMBER(ETL_Price!AA97/ETL_Price!AA98-1),ETL_Price!AA97/ETL_Price!AA98-1,"")</f>
        <v>-1.3412816691503737E-3</v>
      </c>
      <c r="V97">
        <f ca="1">IF(ISNUMBER(ETL_Price!AB97/ETL_Price!AB98-1),ETL_Price!AB97/ETL_Price!AB98-1,"")</f>
        <v>-5.4143480222589302E-3</v>
      </c>
      <c r="W97">
        <f ca="1">IF(ISNUMBER(ETL_Price!AC97/ETL_Price!AC98-1),ETL_Price!AC97/ETL_Price!AC98-1,"")</f>
        <v>-7.0878586947087374E-4</v>
      </c>
      <c r="X97">
        <f ca="1">IF(ISNUMBER(ETL_Price!AD97/ETL_Price!AD98-1),ETL_Price!AD97/ETL_Price!AD98-1,"")</f>
        <v>4.6429372346779019E-7</v>
      </c>
      <c r="Y97">
        <f ca="1">IF(ISNUMBER(ETL_Price!AE97/ETL_Price!AE98-1),ETL_Price!AE97/ETL_Price!AE98-1,"")</f>
        <v>-2.2043422944297841E-3</v>
      </c>
      <c r="Z97">
        <f ca="1">IF(ISNUMBER(ETL_Price!AF97/ETL_Price!AF98-1),ETL_Price!AF97/ETL_Price!AF98-1,"")</f>
        <v>-3.5505450698845031E-3</v>
      </c>
      <c r="AA97">
        <f ca="1">IF(ISNUMBER(ETL_Price!AG97/ETL_Price!AG98-1),ETL_Price!AG97/ETL_Price!AG98-1,"")</f>
        <v>-3.7484495049774358E-3</v>
      </c>
      <c r="AB97">
        <f ca="1">IF(ISNUMBER(ETL_Price!AH97/ETL_Price!AH98-1),ETL_Price!AH97/ETL_Price!AH98-1,"")</f>
        <v>-5.0938151494092088E-3</v>
      </c>
      <c r="AC97">
        <f ca="1">IF(ISNUMBER(ETL_Price!AI97/ETL_Price!AI98-1),ETL_Price!AI97/ETL_Price!AI98-1,"")</f>
        <v>-1.3795753469617589E-3</v>
      </c>
      <c r="AD97">
        <f ca="1">IF(ISNUMBER(ETL_Price!AJ97/ETL_Price!AJ98-1),ETL_Price!AJ97/ETL_Price!AJ98-1,"")</f>
        <v>5.5640011219426633E-4</v>
      </c>
      <c r="AE97">
        <f ca="1">IF(ISNUMBER(ETL_Price!AK97/ETL_Price!AK98-1),ETL_Price!AK97/ETL_Price!AK98-1,"")</f>
        <v>-2.6133328863710004E-3</v>
      </c>
      <c r="AF97">
        <f ca="1">IF(ISNUMBER(ETL_Price!AL97/ETL_Price!AL98-1),ETL_Price!AL97/ETL_Price!AL98-1,"")</f>
        <v>-2.702677285807753E-3</v>
      </c>
      <c r="AG97">
        <f ca="1">IF(ISNUMBER(ETL_Price!AM97/ETL_Price!AM98-1),ETL_Price!AM97/ETL_Price!AM98-1,"")</f>
        <v>-2.3080848008997235E-3</v>
      </c>
      <c r="AH97">
        <f ca="1">IF(ISNUMBER(ETL_Price!AN97/ETL_Price!AN98-1),ETL_Price!AN97/ETL_Price!AN98-1,"")</f>
        <v>-3.2916217946674653E-3</v>
      </c>
      <c r="AI97">
        <f ca="1">IF(ISNUMBER(ETL_Price!AO97/ETL_Price!AO98-1),ETL_Price!AO97/ETL_Price!AO98-1,"")</f>
        <v>-1.5589332715714166E-3</v>
      </c>
      <c r="AJ97">
        <f ca="1">IF(ISNUMBER(ETL_Price!AP97/ETL_Price!AP98-1),ETL_Price!AP97/ETL_Price!AP98-1,"")</f>
        <v>-2.5491798271745081E-3</v>
      </c>
      <c r="AK97">
        <f ca="1">IF(ISNUMBER(ETL_Price!AQ97/ETL_Price!AQ98-1),ETL_Price!AQ97/ETL_Price!AQ98-1,"")</f>
        <v>-4.9535350413286716E-3</v>
      </c>
      <c r="AL97">
        <f ca="1">IF(ISNUMBER(ETL_Price!AR97/ETL_Price!AR98-1),ETL_Price!AR97/ETL_Price!AR98-1,"")</f>
        <v>-6.1419655551032681E-3</v>
      </c>
      <c r="AM97">
        <f ca="1">IF(ISNUMBER(ETL_Price!AS97/ETL_Price!AS98-1),ETL_Price!AS97/ETL_Price!AS98-1,"")</f>
        <v>2.4256918346429845E-2</v>
      </c>
      <c r="AN97">
        <f ca="1">IF(ISNUMBER(ETL_Price!AT97/ETL_Price!AT98-1),ETL_Price!AT97/ETL_Price!AT98-1,"")</f>
        <v>9.3333333333333268E-2</v>
      </c>
      <c r="AO97">
        <f ca="1">IF(ISNUMBER(ETL_Price!AU97/ETL_Price!AU98-1),ETL_Price!AU97/ETL_Price!AU98-1,"")</f>
        <v>1.6984440061362793E-3</v>
      </c>
      <c r="AP97">
        <f ca="1">IF(ISNUMBER(ETL_Price!AV97/ETL_Price!AV98-1),ETL_Price!AV97/ETL_Price!AV98-1,"")</f>
        <v>4.3212478920742203E-3</v>
      </c>
      <c r="AQ97">
        <f ca="1">IF(ISNUMBER(ETL_Price!AW97/ETL_Price!AW98-1),ETL_Price!AW97/ETL_Price!AW98-1,"")</f>
        <v>6.5968862696808017E-3</v>
      </c>
      <c r="AR97">
        <f ca="1">IF(ISNUMBER(ETL_Price!AX97/ETL_Price!AX98-1),ETL_Price!AX97/ETL_Price!AX98-1,"")</f>
        <v>8.6268871315600126E-3</v>
      </c>
      <c r="AS97">
        <f ca="1">IF(ISNUMBER(ETL_Price!AY97/ETL_Price!AY98-1),ETL_Price!AY97/ETL_Price!AY98-1,"")</f>
        <v>-1.4258268112088746E-2</v>
      </c>
      <c r="AT97">
        <f ca="1">IF(ISNUMBER(ETL_Price!AZ97/ETL_Price!AZ98-1),ETL_Price!AZ97/ETL_Price!AZ98-1,"")</f>
        <v>5.4347826086956541E-2</v>
      </c>
      <c r="AU97">
        <f ca="1">IF(ISNUMBER(ETL_Price!BA97/ETL_Price!BA98-1),ETL_Price!BA97/ETL_Price!BA98-1,"")</f>
        <v>1.1492045734418088E-2</v>
      </c>
      <c r="AV97">
        <f ca="1">IF(ISNUMBER(ETL_Price!BB97/ETL_Price!BB98-1),ETL_Price!BB97/ETL_Price!BB98-1,"")</f>
        <v>1.2556664788353489E-2</v>
      </c>
      <c r="AW97">
        <f ca="1">IF(ISNUMBER(ETL_Price!BC97/ETL_Price!BC98-1),ETL_Price!BC97/ETL_Price!BC98-1,"")</f>
        <v>1.6622281005915784E-3</v>
      </c>
      <c r="AX97">
        <f ca="1">IF(ISNUMBER(ETL_Price!BD97/ETL_Price!BD98-1),ETL_Price!BD97/ETL_Price!BD98-1,"")</f>
        <v>3.315903583726465E-3</v>
      </c>
      <c r="AY97">
        <f ca="1">IF(ISNUMBER(ETL_Price!BE97/ETL_Price!BE98-1),ETL_Price!BE97/ETL_Price!BE98-1,"")</f>
        <v>9.4257525399206177E-3</v>
      </c>
      <c r="AZ97">
        <f ca="1">IF(ISNUMBER(ETL_Price!BF97/ETL_Price!BF98-1),ETL_Price!BF97/ETL_Price!BF98-1,"")</f>
        <v>7.7533655992760853E-3</v>
      </c>
      <c r="BA97">
        <f ca="1">IF(ISNUMBER(ETL_Price!BG97/ETL_Price!BG98-1),ETL_Price!BG97/ETL_Price!BG98-1,"")</f>
        <v>9.3716444091402895E-3</v>
      </c>
      <c r="BB97">
        <f ca="1">IF(ISNUMBER(ETL_Price!BH97/ETL_Price!BH98-1),ETL_Price!BH97/ETL_Price!BH98-1,"")</f>
        <v>5.5550889927904468E-3</v>
      </c>
      <c r="BC97">
        <f ca="1">IF(ISNUMBER(ETL_Price!BI97/ETL_Price!BI98-1),ETL_Price!BI97/ETL_Price!BI98-1,"")</f>
        <v>7.5238095238095104E-2</v>
      </c>
      <c r="BD97">
        <f ca="1">IF(ISNUMBER(ETL_Price!BJ97/ETL_Price!BJ98-1),ETL_Price!BJ97/ETL_Price!BJ98-1,"")</f>
        <v>-3.3506643558636529E-2</v>
      </c>
      <c r="BE97">
        <f ca="1">IF(ISNUMBER(ETL_Price!BK97/ETL_Price!BK98-1),ETL_Price!BK97/ETL_Price!BK98-1,"")</f>
        <v>0</v>
      </c>
      <c r="BF97">
        <f ca="1">IF(ISNUMBER(ETL_Price!BL97/ETL_Price!BL98-1),ETL_Price!BL97/ETL_Price!BL98-1,"")</f>
        <v>1.3636363636363447E-2</v>
      </c>
      <c r="BG97">
        <f ca="1">IF(ISNUMBER(ETL_Price!BM97/ETL_Price!BM98-1),ETL_Price!BM97/ETL_Price!BM98-1,"")</f>
        <v>-1.0330097087378642E-2</v>
      </c>
      <c r="BH97">
        <f ca="1">IF(ISNUMBER(ETL_Price!BN97/ETL_Price!BN98-1),ETL_Price!BN97/ETL_Price!BN98-1,"")</f>
        <v>-6.1266568483064887E-3</v>
      </c>
      <c r="BI97">
        <f ca="1">IF(ISNUMBER(ETL_Price!BO97/ETL_Price!BO98-1),ETL_Price!BO97/ETL_Price!BO98-1,"")</f>
        <v>-7.5214273220219896E-3</v>
      </c>
      <c r="BJ97">
        <f ca="1">IF(ISNUMBER(ETL_Price!BP97/ETL_Price!BP98-1),ETL_Price!BP97/ETL_Price!BP98-1,"")</f>
        <v>2.0758122743682605E-3</v>
      </c>
      <c r="BK97">
        <f ca="1">IF(ISNUMBER(ETL_Price!BQ97/ETL_Price!BQ98-1),ETL_Price!BQ97/ETL_Price!BQ98-1,"")</f>
        <v>-9.2893636785884581E-4</v>
      </c>
      <c r="BL97">
        <f ca="1">IF(ISNUMBER(ETL_Price!BR97/ETL_Price!BR98-1),ETL_Price!BR97/ETL_Price!BR98-1,"")</f>
        <v>1.9756055660538063E-3</v>
      </c>
      <c r="BM97">
        <f ca="1">IF(ISNUMBER(ETL_Price!BS97/ETL_Price!BS98-1),ETL_Price!BS97/ETL_Price!BS98-1,"")</f>
        <v>3.8798022061619086E-3</v>
      </c>
      <c r="BN97">
        <f ca="1">IF(ISNUMBER(ETL_Price!BT97/ETL_Price!BT98-1),ETL_Price!BT97/ETL_Price!BT98-1,"")</f>
        <v>5.2877412531948664E-4</v>
      </c>
      <c r="BO97">
        <f ca="1">IF(ISNUMBER(ETL_Price!BU97/ETL_Price!BU98-1),ETL_Price!BU97/ETL_Price!BU98-1,"")</f>
        <v>-1.5497548891478807E-3</v>
      </c>
      <c r="BP97">
        <f ca="1">IF(ISNUMBER(ETL_Price!BV97/ETL_Price!BV98-1),ETL_Price!BV97/ETL_Price!BV98-1,"")</f>
        <v>9.0324663475709333E-3</v>
      </c>
      <c r="BQ97">
        <f ca="1">IF(ISNUMBER(ETL_Price!BW97/ETL_Price!BW98-1),ETL_Price!BW97/ETL_Price!BW98-1,"")</f>
        <v>1.0275658380507036E-2</v>
      </c>
    </row>
    <row r="98" spans="1:69">
      <c r="A98" s="8">
        <f>MATCH($B98,ETL_Price!$B$5:$B$187,0)</f>
        <v>94</v>
      </c>
      <c r="B98" s="1">
        <f>IF(ISNUMBER(Equities!$C99),Equities!B99,"")</f>
        <v>43048</v>
      </c>
      <c r="C98" s="67">
        <f ca="1">IF(ISNUMBER(OFFSET(ETL_Price!$B$4,ETL_Rtn!$A98,ETL_Rtn!$C$1)/OFFSET(ETL_Price!$B$4,ETL_Rtn!$A99,ETL_Rtn!$C$1)-1),OFFSET(ETL_Price!$B$4,ETL_Rtn!$A98,ETL_Rtn!$C$1)/OFFSET(ETL_Price!$B$4,ETL_Rtn!$A99,ETL_Rtn!$C$1)-1,"")</f>
        <v>1.064497786273888E-2</v>
      </c>
      <c r="E98">
        <f ca="1">IF(ISNUMBER(ETL_Price!K98/ETL_Price!K99-1),ETL_Price!K98/ETL_Price!K99-1,"")</f>
        <v>-3.761977813581785E-3</v>
      </c>
      <c r="F98">
        <f ca="1">IF(ISNUMBER(ETL_Price!L98/ETL_Price!L99-1),ETL_Price!L98/ETL_Price!L99-1,"")</f>
        <v>-1.1638723516021687E-2</v>
      </c>
      <c r="G98">
        <f ca="1">IF(ISNUMBER(ETL_Price!M98/ETL_Price!M99-1),ETL_Price!M98/ETL_Price!M99-1,"")</f>
        <v>-1.9262771752614483E-2</v>
      </c>
      <c r="H98">
        <f ca="1">IF(ISNUMBER(ETL_Price!N98/ETL_Price!N99-1),ETL_Price!N98/ETL_Price!N99-1,"")</f>
        <v>-1.9686809095995628E-3</v>
      </c>
      <c r="I98">
        <f ca="1">IF(ISNUMBER(ETL_Price!O98/ETL_Price!O99-1),ETL_Price!O98/ETL_Price!O99-1,"")</f>
        <v>7.9207544036863364E-3</v>
      </c>
      <c r="J98">
        <f ca="1">IF(ISNUMBER(ETL_Price!P98/ETL_Price!P99-1),ETL_Price!P98/ETL_Price!P99-1,"")</f>
        <v>1.4548039802593893E-2</v>
      </c>
      <c r="K98">
        <f ca="1">IF(ISNUMBER(ETL_Price!Q98/ETL_Price!Q99-1),ETL_Price!Q98/ETL_Price!Q99-1,"")</f>
        <v>-7.2078486490485538E-3</v>
      </c>
      <c r="L98">
        <f ca="1">IF(ISNUMBER(ETL_Price!R98/ETL_Price!R99-1),ETL_Price!R98/ETL_Price!R99-1,"")</f>
        <v>-4.8405031477738447E-3</v>
      </c>
      <c r="M98">
        <f ca="1">IF(ISNUMBER(ETL_Price!S98/ETL_Price!S99-1),ETL_Price!S98/ETL_Price!S99-1,"")</f>
        <v>4.7775826075757699E-4</v>
      </c>
      <c r="N98">
        <f ca="1">IF(ISNUMBER(ETL_Price!T98/ETL_Price!T99-1),ETL_Price!T98/ETL_Price!T99-1,"")</f>
        <v>-8.9439536673875386E-3</v>
      </c>
      <c r="O98">
        <f ca="1">IF(ISNUMBER(ETL_Price!U98/ETL_Price!U99-1),ETL_Price!U98/ETL_Price!U99-1,"")</f>
        <v>-1.0512277398603609E-2</v>
      </c>
      <c r="P98">
        <f ca="1">IF(ISNUMBER(ETL_Price!V98/ETL_Price!V99-1),ETL_Price!V98/ETL_Price!V99-1,"")</f>
        <v>-3.250461214091227E-3</v>
      </c>
      <c r="Q98">
        <f ca="1">IF(ISNUMBER(ETL_Price!W98/ETL_Price!W99-1),ETL_Price!W98/ETL_Price!W99-1,"")</f>
        <v>-1.8152122718928521E-4</v>
      </c>
      <c r="R98">
        <f ca="1">IF(ISNUMBER(ETL_Price!X98/ETL_Price!X99-1),ETL_Price!X98/ETL_Price!X99-1,"")</f>
        <v>-3.3072214963145719E-3</v>
      </c>
      <c r="S98">
        <f ca="1">IF(ISNUMBER(ETL_Price!Y98/ETL_Price!Y99-1),ETL_Price!Y98/ETL_Price!Y99-1,"")</f>
        <v>-1.2565431230613378E-3</v>
      </c>
      <c r="T98">
        <f ca="1">IF(ISNUMBER(ETL_Price!Z98/ETL_Price!Z99-1),ETL_Price!Z98/ETL_Price!Z99-1,"")</f>
        <v>-8.5077012691993081E-3</v>
      </c>
      <c r="U98">
        <f ca="1">IF(ISNUMBER(ETL_Price!AA98/ETL_Price!AA99-1),ETL_Price!AA98/ETL_Price!AA99-1,"")</f>
        <v>2.2404779686331366E-3</v>
      </c>
      <c r="V98">
        <f ca="1">IF(ISNUMBER(ETL_Price!AB98/ETL_Price!AB99-1),ETL_Price!AB98/ETL_Price!AB99-1,"")</f>
        <v>-1.5017269860340132E-3</v>
      </c>
      <c r="W98">
        <f ca="1">IF(ISNUMBER(ETL_Price!AC98/ETL_Price!AC99-1),ETL_Price!AC98/ETL_Price!AC99-1,"")</f>
        <v>-8.9146306542076115E-4</v>
      </c>
      <c r="X98">
        <f ca="1">IF(ISNUMBER(ETL_Price!AD98/ETL_Price!AD99-1),ETL_Price!AD98/ETL_Price!AD99-1,"")</f>
        <v>-1.0949971477202114E-3</v>
      </c>
      <c r="Y98">
        <f ca="1">IF(ISNUMBER(ETL_Price!AE98/ETL_Price!AE99-1),ETL_Price!AE98/ETL_Price!AE99-1,"")</f>
        <v>-8.7301986975907298E-4</v>
      </c>
      <c r="Z98">
        <f ca="1">IF(ISNUMBER(ETL_Price!AF98/ETL_Price!AF99-1),ETL_Price!AF98/ETL_Price!AF99-1,"")</f>
        <v>-1.0762472237714205E-3</v>
      </c>
      <c r="AA98">
        <f ca="1">IF(ISNUMBER(ETL_Price!AG98/ETL_Price!AG99-1),ETL_Price!AG98/ETL_Price!AG99-1,"")</f>
        <v>-7.1736988590187512E-4</v>
      </c>
      <c r="AB98">
        <f ca="1">IF(ISNUMBER(ETL_Price!AH98/ETL_Price!AH99-1),ETL_Price!AH98/ETL_Price!AH99-1,"")</f>
        <v>-1.8381715395554554E-3</v>
      </c>
      <c r="AC98">
        <f ca="1">IF(ISNUMBER(ETL_Price!AI98/ETL_Price!AI99-1),ETL_Price!AI98/ETL_Price!AI99-1,"")</f>
        <v>-3.6144080173172721E-4</v>
      </c>
      <c r="AD98">
        <f ca="1">IF(ISNUMBER(ETL_Price!AJ98/ETL_Price!AJ99-1),ETL_Price!AJ98/ETL_Price!AJ99-1,"")</f>
        <v>-2.4471625520827711E-3</v>
      </c>
      <c r="AE98">
        <f ca="1">IF(ISNUMBER(ETL_Price!AK98/ETL_Price!AK99-1),ETL_Price!AK98/ETL_Price!AK99-1,"")</f>
        <v>-6.30470964136709E-4</v>
      </c>
      <c r="AF98">
        <f ca="1">IF(ISNUMBER(ETL_Price!AL98/ETL_Price!AL99-1),ETL_Price!AL98/ETL_Price!AL99-1,"")</f>
        <v>-7.4029755994164947E-4</v>
      </c>
      <c r="AG98">
        <f ca="1">IF(ISNUMBER(ETL_Price!AM98/ETL_Price!AM99-1),ETL_Price!AM98/ETL_Price!AM99-1,"")</f>
        <v>-2.5627223691926382E-4</v>
      </c>
      <c r="AH98">
        <f ca="1">IF(ISNUMBER(ETL_Price!AN98/ETL_Price!AN99-1),ETL_Price!AN98/ETL_Price!AN99-1,"")</f>
        <v>-6.4573954093161134E-4</v>
      </c>
      <c r="AI98">
        <f ca="1">IF(ISNUMBER(ETL_Price!AO98/ETL_Price!AO99-1),ETL_Price!AO98/ETL_Price!AO99-1,"")</f>
        <v>-4.9437452794098835E-4</v>
      </c>
      <c r="AJ98">
        <f ca="1">IF(ISNUMBER(ETL_Price!AP98/ETL_Price!AP99-1),ETL_Price!AP98/ETL_Price!AP99-1,"")</f>
        <v>-6.8385777173840534E-4</v>
      </c>
      <c r="AK98">
        <f ca="1">IF(ISNUMBER(ETL_Price!AQ98/ETL_Price!AQ99-1),ETL_Price!AQ98/ETL_Price!AQ99-1,"")</f>
        <v>-1.2919386388159371E-3</v>
      </c>
      <c r="AL98">
        <f ca="1">IF(ISNUMBER(ETL_Price!AR98/ETL_Price!AR99-1),ETL_Price!AR98/ETL_Price!AR99-1,"")</f>
        <v>-9.7267242009924093E-4</v>
      </c>
      <c r="AM98">
        <f ca="1">IF(ISNUMBER(ETL_Price!AS98/ETL_Price!AS99-1),ETL_Price!AS98/ETL_Price!AS99-1,"")</f>
        <v>3.127275842865318E-3</v>
      </c>
      <c r="AN98">
        <f ca="1">IF(ISNUMBER(ETL_Price!AT98/ETL_Price!AT99-1),ETL_Price!AT98/ETL_Price!AT99-1,"")</f>
        <v>0.15030674846625769</v>
      </c>
      <c r="AO98">
        <f ca="1">IF(ISNUMBER(ETL_Price!AU98/ETL_Price!AU99-1),ETL_Price!AU98/ETL_Price!AU99-1,"")</f>
        <v>-1.9139279269425602E-3</v>
      </c>
      <c r="AP98">
        <f ca="1">IF(ISNUMBER(ETL_Price!AV98/ETL_Price!AV99-1),ETL_Price!AV98/ETL_Price!AV99-1,"")</f>
        <v>1.107887101028826E-3</v>
      </c>
      <c r="AQ98">
        <f ca="1">IF(ISNUMBER(ETL_Price!AW98/ETL_Price!AW99-1),ETL_Price!AW98/ETL_Price!AW99-1,"")</f>
        <v>5.9281543089717559E-3</v>
      </c>
      <c r="AR98">
        <f ca="1">IF(ISNUMBER(ETL_Price!AX98/ETL_Price!AX99-1),ETL_Price!AX98/ETL_Price!AX99-1,"")</f>
        <v>1.0167029774872827E-2</v>
      </c>
      <c r="AS98">
        <f ca="1">IF(ISNUMBER(ETL_Price!AY98/ETL_Price!AY99-1),ETL_Price!AY98/ETL_Price!AY99-1,"")</f>
        <v>1.1872444896281698E-2</v>
      </c>
      <c r="AT98">
        <f ca="1">IF(ISNUMBER(ETL_Price!AZ98/ETL_Price!AZ99-1),ETL_Price!AZ98/ETL_Price!AZ99-1,"")</f>
        <v>-0.30038022813688214</v>
      </c>
      <c r="AU98">
        <f ca="1">IF(ISNUMBER(ETL_Price!BA98/ETL_Price!BA99-1),ETL_Price!BA98/ETL_Price!BA99-1,"")</f>
        <v>2.6925187331744205E-2</v>
      </c>
      <c r="AV98">
        <f ca="1">IF(ISNUMBER(ETL_Price!BB98/ETL_Price!BB99-1),ETL_Price!BB98/ETL_Price!BB99-1,"")</f>
        <v>1.6091541472252002E-2</v>
      </c>
      <c r="AW98">
        <f ca="1">IF(ISNUMBER(ETL_Price!BC98/ETL_Price!BC99-1),ETL_Price!BC98/ETL_Price!BC99-1,"")</f>
        <v>1.7051135227499792E-2</v>
      </c>
      <c r="AX98">
        <f ca="1">IF(ISNUMBER(ETL_Price!BD98/ETL_Price!BD99-1),ETL_Price!BD98/ETL_Price!BD99-1,"")</f>
        <v>2.1993265784287841E-2</v>
      </c>
      <c r="AY98">
        <f ca="1">IF(ISNUMBER(ETL_Price!BE98/ETL_Price!BE99-1),ETL_Price!BE98/ETL_Price!BE99-1,"")</f>
        <v>9.3231459532678862E-3</v>
      </c>
      <c r="AZ98">
        <f ca="1">IF(ISNUMBER(ETL_Price!BF98/ETL_Price!BF99-1),ETL_Price!BF98/ETL_Price!BF99-1,"")</f>
        <v>-2.3163039244542549E-3</v>
      </c>
      <c r="BA98">
        <f ca="1">IF(ISNUMBER(ETL_Price!BG98/ETL_Price!BG99-1),ETL_Price!BG98/ETL_Price!BG99-1,"")</f>
        <v>-3.9978054652309858E-3</v>
      </c>
      <c r="BB98">
        <f ca="1">IF(ISNUMBER(ETL_Price!BH98/ETL_Price!BH99-1),ETL_Price!BH98/ETL_Price!BH99-1,"")</f>
        <v>-6.0188383482340235E-4</v>
      </c>
      <c r="BC98">
        <f ca="1">IF(ISNUMBER(ETL_Price!BI98/ETL_Price!BI99-1),ETL_Price!BI98/ETL_Price!BI99-1,"")</f>
        <v>7.361963190184051E-2</v>
      </c>
      <c r="BD98">
        <f ca="1">IF(ISNUMBER(ETL_Price!BJ98/ETL_Price!BJ99-1),ETL_Price!BJ98/ETL_Price!BJ99-1,"")</f>
        <v>5.1640340218712E-2</v>
      </c>
      <c r="BE98">
        <f ca="1">IF(ISNUMBER(ETL_Price!BK98/ETL_Price!BK99-1),ETL_Price!BK98/ETL_Price!BK99-1,"")</f>
        <v>1.5558698727015541E-2</v>
      </c>
      <c r="BF98">
        <f ca="1">IF(ISNUMBER(ETL_Price!BL98/ETL_Price!BL99-1),ETL_Price!BL98/ETL_Price!BL99-1,"")</f>
        <v>-2.9768467475192906E-2</v>
      </c>
      <c r="BG98">
        <f ca="1">IF(ISNUMBER(ETL_Price!BM98/ETL_Price!BM99-1),ETL_Price!BM98/ETL_Price!BM99-1,"")</f>
        <v>2.9601931915557156E-3</v>
      </c>
      <c r="BH98">
        <f ca="1">IF(ISNUMBER(ETL_Price!BN98/ETL_Price!BN99-1),ETL_Price!BN98/ETL_Price!BN99-1,"")</f>
        <v>-9.5110281246353345E-3</v>
      </c>
      <c r="BI98">
        <f ca="1">IF(ISNUMBER(ETL_Price!BO98/ETL_Price!BO99-1),ETL_Price!BO98/ETL_Price!BO99-1,"")</f>
        <v>6.3369125154022488E-3</v>
      </c>
      <c r="BJ98">
        <f ca="1">IF(ISNUMBER(ETL_Price!BP98/ETL_Price!BP99-1),ETL_Price!BP98/ETL_Price!BP99-1,"")</f>
        <v>2.3823165767014043E-3</v>
      </c>
      <c r="BK98">
        <f ca="1">IF(ISNUMBER(ETL_Price!BQ98/ETL_Price!BQ99-1),ETL_Price!BQ98/ETL_Price!BQ99-1,"")</f>
        <v>-8.353443475030975E-4</v>
      </c>
      <c r="BL98">
        <f ca="1">IF(ISNUMBER(ETL_Price!BR98/ETL_Price!BR99-1),ETL_Price!BR98/ETL_Price!BR99-1,"")</f>
        <v>4.0534713238467024E-3</v>
      </c>
      <c r="BM98">
        <f ca="1">IF(ISNUMBER(ETL_Price!BS98/ETL_Price!BS99-1),ETL_Price!BS98/ETL_Price!BS99-1,"")</f>
        <v>2.2110399512047518E-3</v>
      </c>
      <c r="BN98">
        <f ca="1">IF(ISNUMBER(ETL_Price!BT98/ETL_Price!BT99-1),ETL_Price!BT98/ETL_Price!BT99-1,"")</f>
        <v>-3.5127777289892803E-3</v>
      </c>
      <c r="BO98">
        <f ca="1">IF(ISNUMBER(ETL_Price!BU98/ETL_Price!BU99-1),ETL_Price!BU98/ETL_Price!BU99-1,"")</f>
        <v>1.0939496816910754E-3</v>
      </c>
      <c r="BP98">
        <f ca="1">IF(ISNUMBER(ETL_Price!BV98/ETL_Price!BV99-1),ETL_Price!BV98/ETL_Price!BV99-1,"")</f>
        <v>6.9397331524196915E-3</v>
      </c>
      <c r="BQ98">
        <f ca="1">IF(ISNUMBER(ETL_Price!BW98/ETL_Price!BW99-1),ETL_Price!BW98/ETL_Price!BW99-1,"")</f>
        <v>3.0766390794578768E-5</v>
      </c>
    </row>
    <row r="99" spans="1:69">
      <c r="A99" s="8">
        <f>MATCH($B99,ETL_Price!$B$5:$B$187,0)</f>
        <v>95</v>
      </c>
      <c r="B99" s="1">
        <f>IF(ISNUMBER(Equities!$C100),Equities!B100,"")</f>
        <v>43047</v>
      </c>
      <c r="C99" s="67">
        <f ca="1">IF(ISNUMBER(OFFSET(ETL_Price!$B$4,ETL_Rtn!$A99,ETL_Rtn!$C$1)/OFFSET(ETL_Price!$B$4,ETL_Rtn!$A100,ETL_Rtn!$C$1)-1),OFFSET(ETL_Price!$B$4,ETL_Rtn!$A99,ETL_Rtn!$C$1)/OFFSET(ETL_Price!$B$4,ETL_Rtn!$A100,ETL_Rtn!$C$1)-1,"")</f>
        <v>2.0849499766490975E-3</v>
      </c>
      <c r="E99">
        <f ca="1">IF(ISNUMBER(ETL_Price!K99/ETL_Price!K100-1),ETL_Price!K99/ETL_Price!K100-1,"")</f>
        <v>1.4436587098169973E-3</v>
      </c>
      <c r="F99">
        <f ca="1">IF(ISNUMBER(ETL_Price!L99/ETL_Price!L100-1),ETL_Price!L99/ETL_Price!L100-1,"")</f>
        <v>-1.0194682912563202E-3</v>
      </c>
      <c r="G99">
        <f ca="1">IF(ISNUMBER(ETL_Price!M99/ETL_Price!M100-1),ETL_Price!M99/ETL_Price!M100-1,"")</f>
        <v>2.6904000945662032E-2</v>
      </c>
      <c r="H99">
        <f ca="1">IF(ISNUMBER(ETL_Price!N99/ETL_Price!N100-1),ETL_Price!N99/ETL_Price!N100-1,"")</f>
        <v>-1.0367257254463302E-3</v>
      </c>
      <c r="I99">
        <f ca="1">IF(ISNUMBER(ETL_Price!O99/ETL_Price!O100-1),ETL_Price!O99/ETL_Price!O100-1,"")</f>
        <v>-2.9916183641359728E-3</v>
      </c>
      <c r="J99">
        <f ca="1">IF(ISNUMBER(ETL_Price!P99/ETL_Price!P100-1),ETL_Price!P99/ETL_Price!P100-1,"")</f>
        <v>-5.9593681008938137E-3</v>
      </c>
      <c r="K99">
        <f ca="1">IF(ISNUMBER(ETL_Price!Q99/ETL_Price!Q100-1),ETL_Price!Q99/ETL_Price!Q100-1,"")</f>
        <v>4.8106277869264247E-4</v>
      </c>
      <c r="L99">
        <f ca="1">IF(ISNUMBER(ETL_Price!R99/ETL_Price!R100-1),ETL_Price!R99/ETL_Price!R100-1,"")</f>
        <v>2.6691755811880657E-3</v>
      </c>
      <c r="M99">
        <f ca="1">IF(ISNUMBER(ETL_Price!S99/ETL_Price!S100-1),ETL_Price!S99/ETL_Price!S100-1,"")</f>
        <v>-2.228393597532019E-3</v>
      </c>
      <c r="N99">
        <f ca="1">IF(ISNUMBER(ETL_Price!T99/ETL_Price!T100-1),ETL_Price!T99/ETL_Price!T100-1,"")</f>
        <v>3.7898300095666748E-3</v>
      </c>
      <c r="O99">
        <f ca="1">IF(ISNUMBER(ETL_Price!U99/ETL_Price!U100-1),ETL_Price!U99/ETL_Price!U100-1,"")</f>
        <v>-1.9608612102439693E-4</v>
      </c>
      <c r="P99">
        <f ca="1">IF(ISNUMBER(ETL_Price!V99/ETL_Price!V100-1),ETL_Price!V99/ETL_Price!V100-1,"")</f>
        <v>1.0993360010553843E-3</v>
      </c>
      <c r="Q99">
        <f ca="1">IF(ISNUMBER(ETL_Price!W99/ETL_Price!W100-1),ETL_Price!W99/ETL_Price!W100-1,"")</f>
        <v>8.3575644354800804E-3</v>
      </c>
      <c r="R99">
        <f ca="1">IF(ISNUMBER(ETL_Price!X99/ETL_Price!X100-1),ETL_Price!X99/ETL_Price!X100-1,"")</f>
        <v>1.4368580703527645E-3</v>
      </c>
      <c r="S99">
        <f ca="1">IF(ISNUMBER(ETL_Price!Y99/ETL_Price!Y100-1),ETL_Price!Y99/ETL_Price!Y100-1,"")</f>
        <v>-1.9411491570135997E-3</v>
      </c>
      <c r="T99">
        <f ca="1">IF(ISNUMBER(ETL_Price!Z99/ETL_Price!Z100-1),ETL_Price!Z99/ETL_Price!Z100-1,"")</f>
        <v>4.9423304583122718E-3</v>
      </c>
      <c r="U99">
        <f ca="1">IF(ISNUMBER(ETL_Price!AA99/ETL_Price!AA100-1),ETL_Price!AA99/ETL_Price!AA100-1,"")</f>
        <v>2.2455089820359042E-3</v>
      </c>
      <c r="V99">
        <f ca="1">IF(ISNUMBER(ETL_Price!AB99/ETL_Price!AB100-1),ETL_Price!AB99/ETL_Price!AB100-1,"")</f>
        <v>2.4085503537558672E-3</v>
      </c>
      <c r="W99">
        <f ca="1">IF(ISNUMBER(ETL_Price!AC99/ETL_Price!AC100-1),ETL_Price!AC99/ETL_Price!AC100-1,"")</f>
        <v>5.0231415839996352E-4</v>
      </c>
      <c r="X99">
        <f ca="1">IF(ISNUMBER(ETL_Price!AD99/ETL_Price!AD100-1),ETL_Price!AD99/ETL_Price!AD100-1,"")</f>
        <v>1.1408205271548066E-3</v>
      </c>
      <c r="Y99">
        <f ca="1">IF(ISNUMBER(ETL_Price!AE99/ETL_Price!AE100-1),ETL_Price!AE99/ETL_Price!AE100-1,"")</f>
        <v>-4.8957981468322753E-4</v>
      </c>
      <c r="Z99">
        <f ca="1">IF(ISNUMBER(ETL_Price!AF99/ETL_Price!AF100-1),ETL_Price!AF99/ETL_Price!AF100-1,"")</f>
        <v>-1.0213905572686865E-3</v>
      </c>
      <c r="AA99">
        <f ca="1">IF(ISNUMBER(ETL_Price!AG99/ETL_Price!AG100-1),ETL_Price!AG99/ETL_Price!AG100-1,"")</f>
        <v>-9.4802638144231288E-4</v>
      </c>
      <c r="AB99">
        <f ca="1">IF(ISNUMBER(ETL_Price!AH99/ETL_Price!AH100-1),ETL_Price!AH99/ETL_Price!AH100-1,"")</f>
        <v>-1.2850665567489816E-3</v>
      </c>
      <c r="AC99">
        <f ca="1">IF(ISNUMBER(ETL_Price!AI99/ETL_Price!AI100-1),ETL_Price!AI99/ETL_Price!AI100-1,"")</f>
        <v>3.0676728633771688E-5</v>
      </c>
      <c r="AD99">
        <f ca="1">IF(ISNUMBER(ETL_Price!AJ99/ETL_Price!AJ100-1),ETL_Price!AJ99/ETL_Price!AJ100-1,"")</f>
        <v>-2.1363552925678375E-3</v>
      </c>
      <c r="AE99">
        <f ca="1">IF(ISNUMBER(ETL_Price!AK99/ETL_Price!AK100-1),ETL_Price!AK99/ETL_Price!AK100-1,"")</f>
        <v>4.3274049436714535E-5</v>
      </c>
      <c r="AF99">
        <f ca="1">IF(ISNUMBER(ETL_Price!AL99/ETL_Price!AL100-1),ETL_Price!AL99/ETL_Price!AL100-1,"")</f>
        <v>1.1852430453140883E-4</v>
      </c>
      <c r="AG99">
        <f ca="1">IF(ISNUMBER(ETL_Price!AM99/ETL_Price!AM100-1),ETL_Price!AM99/ETL_Price!AM100-1,"")</f>
        <v>-2.1345667003436208E-4</v>
      </c>
      <c r="AH99">
        <f ca="1">IF(ISNUMBER(ETL_Price!AN99/ETL_Price!AN100-1),ETL_Price!AN99/ETL_Price!AN100-1,"")</f>
        <v>-4.7067637175213228E-5</v>
      </c>
      <c r="AI99">
        <f ca="1">IF(ISNUMBER(ETL_Price!AO99/ETL_Price!AO100-1),ETL_Price!AO99/ETL_Price!AO100-1,"")</f>
        <v>2.0599362989148773E-5</v>
      </c>
      <c r="AJ99">
        <f ca="1">IF(ISNUMBER(ETL_Price!AP99/ETL_Price!AP100-1),ETL_Price!AP99/ETL_Price!AP100-1,"")</f>
        <v>-1.1058379841166754E-5</v>
      </c>
      <c r="AK99">
        <f ca="1">IF(ISNUMBER(ETL_Price!AQ99/ETL_Price!AQ100-1),ETL_Price!AQ99/ETL_Price!AQ100-1,"")</f>
        <v>2.6018040991360181E-4</v>
      </c>
      <c r="AL99">
        <f ca="1">IF(ISNUMBER(ETL_Price!AR99/ETL_Price!AR100-1),ETL_Price!AR99/ETL_Price!AR100-1,"")</f>
        <v>1.3547147222836564E-4</v>
      </c>
      <c r="AM99">
        <f ca="1">IF(ISNUMBER(ETL_Price!AS99/ETL_Price!AS100-1),ETL_Price!AS99/ETL_Price!AS100-1,"")</f>
        <v>8.5547634478289059E-3</v>
      </c>
      <c r="AN99">
        <f ca="1">IF(ISNUMBER(ETL_Price!AT99/ETL_Price!AT100-1),ETL_Price!AT99/ETL_Price!AT100-1,"")</f>
        <v>-3.0581039755351869E-3</v>
      </c>
      <c r="AO99">
        <f ca="1">IF(ISNUMBER(ETL_Price!AU99/ETL_Price!AU100-1),ETL_Price!AU99/ETL_Price!AU100-1,"")</f>
        <v>3.8976723759331922E-3</v>
      </c>
      <c r="AP99">
        <f ca="1">IF(ISNUMBER(ETL_Price!AV99/ETL_Price!AV100-1),ETL_Price!AV99/ETL_Price!AV100-1,"")</f>
        <v>8.3519523353547953E-3</v>
      </c>
      <c r="AQ99">
        <f ca="1">IF(ISNUMBER(ETL_Price!AW99/ETL_Price!AW100-1),ETL_Price!AW99/ETL_Price!AW100-1,"")</f>
        <v>7.7574676772180773E-3</v>
      </c>
      <c r="AR99">
        <f ca="1">IF(ISNUMBER(ETL_Price!AX99/ETL_Price!AX100-1),ETL_Price!AX99/ETL_Price!AX100-1,"")</f>
        <v>9.5307917888562965E-3</v>
      </c>
      <c r="AS99">
        <f ca="1">IF(ISNUMBER(ETL_Price!AY99/ETL_Price!AY100-1),ETL_Price!AY99/ETL_Price!AY100-1,"")</f>
        <v>2.3885720613476602E-2</v>
      </c>
      <c r="AT99">
        <f ca="1">IF(ISNUMBER(ETL_Price!AZ99/ETL_Price!AZ100-1),ETL_Price!AZ99/ETL_Price!AZ100-1,"")</f>
        <v>0.20091324200913241</v>
      </c>
      <c r="AU99">
        <f ca="1">IF(ISNUMBER(ETL_Price!BA99/ETL_Price!BA100-1),ETL_Price!BA99/ETL_Price!BA100-1,"")</f>
        <v>2.7308158097544943E-2</v>
      </c>
      <c r="AV99">
        <f ca="1">IF(ISNUMBER(ETL_Price!BB99/ETL_Price!BB100-1),ETL_Price!BB99/ETL_Price!BB100-1,"")</f>
        <v>1.9001010136194152E-2</v>
      </c>
      <c r="AW99">
        <f ca="1">IF(ISNUMBER(ETL_Price!BC99/ETL_Price!BC100-1),ETL_Price!BC99/ETL_Price!BC100-1,"")</f>
        <v>1.0265922280173534E-2</v>
      </c>
      <c r="AX99">
        <f ca="1">IF(ISNUMBER(ETL_Price!BD99/ETL_Price!BD100-1),ETL_Price!BD99/ETL_Price!BD100-1,"")</f>
        <v>1.1348977932891691E-2</v>
      </c>
      <c r="AY99">
        <f ca="1">IF(ISNUMBER(ETL_Price!BE99/ETL_Price!BE100-1),ETL_Price!BE99/ETL_Price!BE100-1,"")</f>
        <v>-3.8477351071568577E-3</v>
      </c>
      <c r="AZ99">
        <f ca="1">IF(ISNUMBER(ETL_Price!BF99/ETL_Price!BF100-1),ETL_Price!BF99/ETL_Price!BF100-1,"")</f>
        <v>4.394072494009027E-3</v>
      </c>
      <c r="BA99">
        <f ca="1">IF(ISNUMBER(ETL_Price!BG99/ETL_Price!BG100-1),ETL_Price!BG99/ETL_Price!BG100-1,"")</f>
        <v>6.1190884514079613E-3</v>
      </c>
      <c r="BB99">
        <f ca="1">IF(ISNUMBER(ETL_Price!BH99/ETL_Price!BH100-1),ETL_Price!BH99/ETL_Price!BH100-1,"")</f>
        <v>2.8519488812923655E-3</v>
      </c>
      <c r="BC99">
        <f ca="1">IF(ISNUMBER(ETL_Price!BI99/ETL_Price!BI100-1),ETL_Price!BI99/ETL_Price!BI100-1,"")</f>
        <v>-1.1122345803842415E-2</v>
      </c>
      <c r="BD99">
        <f ca="1">IF(ISNUMBER(ETL_Price!BJ99/ETL_Price!BJ100-1),ETL_Price!BJ99/ETL_Price!BJ100-1,"")</f>
        <v>-2.6611472501478328E-2</v>
      </c>
      <c r="BE99">
        <f ca="1">IF(ISNUMBER(ETL_Price!BK99/ETL_Price!BK100-1),ETL_Price!BK99/ETL_Price!BK100-1,"")</f>
        <v>7.1225071225071712E-3</v>
      </c>
      <c r="BF99">
        <f ca="1">IF(ISNUMBER(ETL_Price!BL99/ETL_Price!BL100-1),ETL_Price!BL99/ETL_Price!BL100-1,"")</f>
        <v>-5.9616381544841834E-2</v>
      </c>
      <c r="BG99">
        <f ca="1">IF(ISNUMBER(ETL_Price!BM99/ETL_Price!BM100-1),ETL_Price!BM99/ETL_Price!BM100-1,"")</f>
        <v>6.192193133720103E-3</v>
      </c>
      <c r="BH99">
        <f ca="1">IF(ISNUMBER(ETL_Price!BN99/ETL_Price!BN100-1),ETL_Price!BN99/ETL_Price!BN100-1,"")</f>
        <v>1.1688311688311748E-2</v>
      </c>
      <c r="BI99">
        <f ca="1">IF(ISNUMBER(ETL_Price!BO99/ETL_Price!BO100-1),ETL_Price!BO99/ETL_Price!BO100-1,"")</f>
        <v>-6.8181818181818343E-3</v>
      </c>
      <c r="BJ99">
        <f ca="1">IF(ISNUMBER(ETL_Price!BP99/ETL_Price!BP100-1),ETL_Price!BP99/ETL_Price!BP100-1,"")</f>
        <v>-1.3251016413190486E-3</v>
      </c>
      <c r="BK99">
        <f ca="1">IF(ISNUMBER(ETL_Price!BQ99/ETL_Price!BQ100-1),ETL_Price!BQ99/ETL_Price!BQ100-1,"")</f>
        <v>1.022019882932268E-3</v>
      </c>
      <c r="BL99">
        <f ca="1">IF(ISNUMBER(ETL_Price!BR99/ETL_Price!BR100-1),ETL_Price!BR99/ETL_Price!BR100-1,"")</f>
        <v>6.9042892897197561E-4</v>
      </c>
      <c r="BM99">
        <f ca="1">IF(ISNUMBER(ETL_Price!BS99/ETL_Price!BS100-1),ETL_Price!BS99/ETL_Price!BS100-1,"")</f>
        <v>-3.7976606410452529E-3</v>
      </c>
      <c r="BN99">
        <f ca="1">IF(ISNUMBER(ETL_Price!BT99/ETL_Price!BT100-1),ETL_Price!BT99/ETL_Price!BT100-1,"")</f>
        <v>-1.2279624594333516E-3</v>
      </c>
      <c r="BO99">
        <f ca="1">IF(ISNUMBER(ETL_Price!BU99/ETL_Price!BU100-1),ETL_Price!BU99/ETL_Price!BU100-1,"")</f>
        <v>-1.986426925098761E-3</v>
      </c>
      <c r="BP99">
        <f ca="1">IF(ISNUMBER(ETL_Price!BV99/ETL_Price!BV100-1),ETL_Price!BV99/ETL_Price!BV100-1,"")</f>
        <v>-6.0548164589859788E-3</v>
      </c>
      <c r="BQ99">
        <f ca="1">IF(ISNUMBER(ETL_Price!BW99/ETL_Price!BW100-1),ETL_Price!BW99/ETL_Price!BW100-1,"")</f>
        <v>-6.9658733310927756E-3</v>
      </c>
    </row>
    <row r="100" spans="1:69">
      <c r="A100" s="8">
        <f>MATCH($B100,ETL_Price!$B$5:$B$187,0)</f>
        <v>96</v>
      </c>
      <c r="B100" s="1">
        <f>IF(ISNUMBER(Equities!$C101),Equities!B101,"")</f>
        <v>43046</v>
      </c>
      <c r="C100" s="67">
        <f ca="1">IF(ISNUMBER(OFFSET(ETL_Price!$B$4,ETL_Rtn!$A100,ETL_Rtn!$C$1)/OFFSET(ETL_Price!$B$4,ETL_Rtn!$A101,ETL_Rtn!$C$1)-1),OFFSET(ETL_Price!$B$4,ETL_Rtn!$A100,ETL_Rtn!$C$1)/OFFSET(ETL_Price!$B$4,ETL_Rtn!$A101,ETL_Rtn!$C$1)-1,"")</f>
        <v>9.6779496089105521E-3</v>
      </c>
      <c r="E100">
        <f ca="1">IF(ISNUMBER(ETL_Price!K100/ETL_Price!K101-1),ETL_Price!K100/ETL_Price!K101-1,"")</f>
        <v>-1.8910668318461443E-4</v>
      </c>
      <c r="F100">
        <f ca="1">IF(ISNUMBER(ETL_Price!L100/ETL_Price!L101-1),ETL_Price!L100/ETL_Price!L101-1,"")</f>
        <v>-6.4062177516592822E-3</v>
      </c>
      <c r="G100">
        <f ca="1">IF(ISNUMBER(ETL_Price!M100/ETL_Price!M101-1),ETL_Price!M100/ETL_Price!M101-1,"")</f>
        <v>-2.5513253189745289E-2</v>
      </c>
      <c r="H100">
        <f ca="1">IF(ISNUMBER(ETL_Price!N100/ETL_Price!N101-1),ETL_Price!N100/ETL_Price!N101-1,"")</f>
        <v>1.7262903937538709E-2</v>
      </c>
      <c r="I100">
        <f ca="1">IF(ISNUMBER(ETL_Price!O100/ETL_Price!O101-1),ETL_Price!O100/ETL_Price!O101-1,"")</f>
        <v>1.3901555418788236E-2</v>
      </c>
      <c r="J100">
        <f ca="1">IF(ISNUMBER(ETL_Price!P100/ETL_Price!P101-1),ETL_Price!P100/ETL_Price!P101-1,"")</f>
        <v>1.0489698593622032E-2</v>
      </c>
      <c r="K100">
        <f ca="1">IF(ISNUMBER(ETL_Price!Q100/ETL_Price!Q101-1),ETL_Price!Q100/ETL_Price!Q101-1,"")</f>
        <v>-2.0173110213501655E-3</v>
      </c>
      <c r="L100">
        <f ca="1">IF(ISNUMBER(ETL_Price!R100/ETL_Price!R101-1),ETL_Price!R100/ETL_Price!R101-1,"")</f>
        <v>5.0590708726061528E-4</v>
      </c>
      <c r="M100">
        <f ca="1">IF(ISNUMBER(ETL_Price!S100/ETL_Price!S101-1),ETL_Price!S100/ETL_Price!S101-1,"")</f>
        <v>1.4417914603490622E-3</v>
      </c>
      <c r="N100">
        <f ca="1">IF(ISNUMBER(ETL_Price!T100/ETL_Price!T101-1),ETL_Price!T100/ETL_Price!T101-1,"")</f>
        <v>1.5477594339621259E-3</v>
      </c>
      <c r="O100">
        <f ca="1">IF(ISNUMBER(ETL_Price!U100/ETL_Price!U101-1),ETL_Price!U100/ETL_Price!U101-1,"")</f>
        <v>2.4768045290139984E-3</v>
      </c>
      <c r="P100">
        <f ca="1">IF(ISNUMBER(ETL_Price!V100/ETL_Price!V101-1),ETL_Price!V100/ETL_Price!V101-1,"")</f>
        <v>-3.723823709804619E-3</v>
      </c>
      <c r="Q100">
        <f ca="1">IF(ISNUMBER(ETL_Price!W100/ETL_Price!W101-1),ETL_Price!W100/ETL_Price!W101-1,"")</f>
        <v>3.0471596755341501E-3</v>
      </c>
      <c r="R100">
        <f ca="1">IF(ISNUMBER(ETL_Price!X100/ETL_Price!X101-1),ETL_Price!X100/ETL_Price!X101-1,"")</f>
        <v>-6.7526501135128925E-4</v>
      </c>
      <c r="S100">
        <f ca="1">IF(ISNUMBER(ETL_Price!Y100/ETL_Price!Y101-1),ETL_Price!Y100/ETL_Price!Y101-1,"")</f>
        <v>-5.6166736674191364E-3</v>
      </c>
      <c r="T100">
        <f ca="1">IF(ISNUMBER(ETL_Price!Z100/ETL_Price!Z101-1),ETL_Price!Z100/ETL_Price!Z101-1,"")</f>
        <v>1.4683007817088978E-3</v>
      </c>
      <c r="U100">
        <f ca="1">IF(ISNUMBER(ETL_Price!AA100/ETL_Price!AA101-1),ETL_Price!AA100/ETL_Price!AA101-1,"")</f>
        <v>8.9901108780354733E-4</v>
      </c>
      <c r="V100">
        <f ca="1">IF(ISNUMBER(ETL_Price!AB100/ETL_Price!AB101-1),ETL_Price!AB100/ETL_Price!AB101-1,"")</f>
        <v>7.889546351085075E-3</v>
      </c>
      <c r="W100">
        <f ca="1">IF(ISNUMBER(ETL_Price!AC100/ETL_Price!AC101-1),ETL_Price!AC100/ETL_Price!AC101-1,"")</f>
        <v>6.3760496574372105E-4</v>
      </c>
      <c r="X100">
        <f ca="1">IF(ISNUMBER(ETL_Price!AD100/ETL_Price!AD101-1),ETL_Price!AD100/ETL_Price!AD101-1,"")</f>
        <v>1.181216564737797E-3</v>
      </c>
      <c r="Y100">
        <f ca="1">IF(ISNUMBER(ETL_Price!AE100/ETL_Price!AE101-1),ETL_Price!AE100/ETL_Price!AE101-1,"")</f>
        <v>-2.241399514124609E-5</v>
      </c>
      <c r="Z100">
        <f ca="1">IF(ISNUMBER(ETL_Price!AF100/ETL_Price!AF101-1),ETL_Price!AF100/ETL_Price!AF101-1,"")</f>
        <v>4.0089761954820169E-4</v>
      </c>
      <c r="AA100">
        <f ca="1">IF(ISNUMBER(ETL_Price!AG100/ETL_Price!AG101-1),ETL_Price!AG100/ETL_Price!AG101-1,"")</f>
        <v>9.3074782182300808E-4</v>
      </c>
      <c r="AB100">
        <f ca="1">IF(ISNUMBER(ETL_Price!AH100/ETL_Price!AH101-1),ETL_Price!AH100/ETL_Price!AH101-1,"")</f>
        <v>-3.463779260193256E-6</v>
      </c>
      <c r="AC100">
        <f ca="1">IF(ISNUMBER(ETL_Price!AI100/ETL_Price!AI101-1),ETL_Price!AI100/ETL_Price!AI101-1,"")</f>
        <v>-6.7350889465300767E-5</v>
      </c>
      <c r="AD100">
        <f ca="1">IF(ISNUMBER(ETL_Price!AJ100/ETL_Price!AJ101-1),ETL_Price!AJ100/ETL_Price!AJ101-1,"")</f>
        <v>-2.0996211753875338E-3</v>
      </c>
      <c r="AE100">
        <f ca="1">IF(ISNUMBER(ETL_Price!AK100/ETL_Price!AK101-1),ETL_Price!AK100/ETL_Price!AK101-1,"")</f>
        <v>-4.1767597274777746E-4</v>
      </c>
      <c r="AF100">
        <f ca="1">IF(ISNUMBER(ETL_Price!AL100/ETL_Price!AL101-1),ETL_Price!AL100/ETL_Price!AL101-1,"")</f>
        <v>-5.8340469343343138E-4</v>
      </c>
      <c r="AG100">
        <f ca="1">IF(ISNUMBER(ETL_Price!AM100/ETL_Price!AM101-1),ETL_Price!AM100/ETL_Price!AM101-1,"")</f>
        <v>1.4707728233176454E-4</v>
      </c>
      <c r="AH100">
        <f ca="1">IF(ISNUMBER(ETL_Price!AN100/ETL_Price!AN101-1),ETL_Price!AN100/ETL_Price!AN101-1,"")</f>
        <v>-6.2472652902434422E-4</v>
      </c>
      <c r="AI100">
        <f ca="1">IF(ISNUMBER(ETL_Price!AO100/ETL_Price!AO101-1),ETL_Price!AO100/ETL_Price!AO101-1,"")</f>
        <v>-3.3144176185806451E-4</v>
      </c>
      <c r="AJ100">
        <f ca="1">IF(ISNUMBER(ETL_Price!AP100/ETL_Price!AP101-1),ETL_Price!AP100/ETL_Price!AP101-1,"")</f>
        <v>-9.1112747602206667E-5</v>
      </c>
      <c r="AK100">
        <f ca="1">IF(ISNUMBER(ETL_Price!AQ100/ETL_Price!AQ101-1),ETL_Price!AQ100/ETL_Price!AQ101-1,"")</f>
        <v>-7.9942651809372656E-4</v>
      </c>
      <c r="AL100">
        <f ca="1">IF(ISNUMBER(ETL_Price!AR100/ETL_Price!AR101-1),ETL_Price!AR100/ETL_Price!AR101-1,"")</f>
        <v>-7.8805348690058619E-4</v>
      </c>
      <c r="AM100">
        <f ca="1">IF(ISNUMBER(ETL_Price!AS100/ETL_Price!AS101-1),ETL_Price!AS100/ETL_Price!AS101-1,"")</f>
        <v>-7.7710141173437108E-4</v>
      </c>
      <c r="AN100">
        <f ca="1">IF(ISNUMBER(ETL_Price!AT100/ETL_Price!AT101-1),ETL_Price!AT100/ETL_Price!AT101-1,"")</f>
        <v>-2.6785714285714302E-2</v>
      </c>
      <c r="AO100">
        <f ca="1">IF(ISNUMBER(ETL_Price!AU100/ETL_Price!AU101-1),ETL_Price!AU100/ETL_Price!AU101-1,"")</f>
        <v>1.0980564401008586E-4</v>
      </c>
      <c r="AP100">
        <f ca="1">IF(ISNUMBER(ETL_Price!AV100/ETL_Price!AV101-1),ETL_Price!AV100/ETL_Price!AV101-1,"")</f>
        <v>2.5599999999998957E-3</v>
      </c>
      <c r="AQ100">
        <f ca="1">IF(ISNUMBER(ETL_Price!AW100/ETL_Price!AW101-1),ETL_Price!AW100/ETL_Price!AW101-1,"")</f>
        <v>2.6757046022107822E-4</v>
      </c>
      <c r="AR100">
        <f ca="1">IF(ISNUMBER(ETL_Price!AX100/ETL_Price!AX101-1),ETL_Price!AX100/ETL_Price!AX101-1,"")</f>
        <v>1.6393442622950616E-2</v>
      </c>
      <c r="AS100">
        <f ca="1">IF(ISNUMBER(ETL_Price!AY100/ETL_Price!AY101-1),ETL_Price!AY100/ETL_Price!AY101-1,"")</f>
        <v>-7.3257836592486969E-2</v>
      </c>
      <c r="AT100">
        <f ca="1">IF(ISNUMBER(ETL_Price!AZ100/ETL_Price!AZ101-1),ETL_Price!AZ100/ETL_Price!AZ101-1,"")</f>
        <v>-0.13438735177865624</v>
      </c>
      <c r="AU100">
        <f ca="1">IF(ISNUMBER(ETL_Price!BA100/ETL_Price!BA101-1),ETL_Price!BA100/ETL_Price!BA101-1,"")</f>
        <v>1.5831901796578673E-2</v>
      </c>
      <c r="AV100">
        <f ca="1">IF(ISNUMBER(ETL_Price!BB100/ETL_Price!BB101-1),ETL_Price!BB100/ETL_Price!BB101-1,"")</f>
        <v>5.4371142144200579E-3</v>
      </c>
      <c r="AW100">
        <f ca="1">IF(ISNUMBER(ETL_Price!BC100/ETL_Price!BC101-1),ETL_Price!BC100/ETL_Price!BC101-1,"")</f>
        <v>2.4458157736303443E-2</v>
      </c>
      <c r="AX100">
        <f ca="1">IF(ISNUMBER(ETL_Price!BD100/ETL_Price!BD101-1),ETL_Price!BD100/ETL_Price!BD101-1,"")</f>
        <v>1.870389968315278E-2</v>
      </c>
      <c r="AY100">
        <f ca="1">IF(ISNUMBER(ETL_Price!BE100/ETL_Price!BE101-1),ETL_Price!BE100/ETL_Price!BE101-1,"")</f>
        <v>5.253171930564271E-2</v>
      </c>
      <c r="AZ100">
        <f ca="1">IF(ISNUMBER(ETL_Price!BF100/ETL_Price!BF101-1),ETL_Price!BF100/ETL_Price!BF101-1,"")</f>
        <v>-7.0978755019368567E-4</v>
      </c>
      <c r="BA100">
        <f ca="1">IF(ISNUMBER(ETL_Price!BG100/ETL_Price!BG101-1),ETL_Price!BG100/ETL_Price!BG101-1,"")</f>
        <v>5.746737251095535E-4</v>
      </c>
      <c r="BB100">
        <f ca="1">IF(ISNUMBER(ETL_Price!BH100/ETL_Price!BH101-1),ETL_Price!BH100/ETL_Price!BH101-1,"")</f>
        <v>-2.5740404495981917E-3</v>
      </c>
      <c r="BC100">
        <f ca="1">IF(ISNUMBER(ETL_Price!BI100/ETL_Price!BI101-1),ETL_Price!BI100/ETL_Price!BI101-1,"")</f>
        <v>5.2127659574468188E-2</v>
      </c>
      <c r="BD100">
        <f ca="1">IF(ISNUMBER(ETL_Price!BJ100/ETL_Price!BJ101-1),ETL_Price!BJ100/ETL_Price!BJ101-1,"")</f>
        <v>5.7535959974984285E-2</v>
      </c>
      <c r="BE100">
        <f ca="1">IF(ISNUMBER(ETL_Price!BK100/ETL_Price!BK101-1),ETL_Price!BK100/ETL_Price!BK101-1,"")</f>
        <v>-7.0721357850072053E-3</v>
      </c>
      <c r="BF100">
        <f ca="1">IF(ISNUMBER(ETL_Price!BL100/ETL_Price!BL101-1),ETL_Price!BL100/ETL_Price!BL101-1,"")</f>
        <v>-3.6157024793388448E-3</v>
      </c>
      <c r="BG100">
        <f ca="1">IF(ISNUMBER(ETL_Price!BM100/ETL_Price!BM101-1),ETL_Price!BM100/ETL_Price!BM101-1,"")</f>
        <v>-4.5255930087390039E-3</v>
      </c>
      <c r="BH100">
        <f ca="1">IF(ISNUMBER(ETL_Price!BN100/ETL_Price!BN101-1),ETL_Price!BN100/ETL_Price!BN101-1,"")</f>
        <v>-1.7116333043225906E-2</v>
      </c>
      <c r="BI100">
        <f ca="1">IF(ISNUMBER(ETL_Price!BO100/ETL_Price!BO101-1),ETL_Price!BO100/ETL_Price!BO101-1,"")</f>
        <v>-2.6155187445510153E-3</v>
      </c>
      <c r="BJ100">
        <f ca="1">IF(ISNUMBER(ETL_Price!BP100/ETL_Price!BP101-1),ETL_Price!BP100/ETL_Price!BP101-1,"")</f>
        <v>2.3999637741316526E-3</v>
      </c>
      <c r="BK100">
        <f ca="1">IF(ISNUMBER(ETL_Price!BQ100/ETL_Price!BQ101-1),ETL_Price!BQ100/ETL_Price!BQ101-1,"")</f>
        <v>-1.8547713994250259E-3</v>
      </c>
      <c r="BL100">
        <f ca="1">IF(ISNUMBER(ETL_Price!BR100/ETL_Price!BR101-1),ETL_Price!BR100/ETL_Price!BR101-1,"")</f>
        <v>-1.981050818260055E-3</v>
      </c>
      <c r="BM100">
        <f ca="1">IF(ISNUMBER(ETL_Price!BS100/ETL_Price!BS101-1),ETL_Price!BS100/ETL_Price!BS101-1,"")</f>
        <v>-3.7962189659090928E-4</v>
      </c>
      <c r="BN100">
        <f ca="1">IF(ISNUMBER(ETL_Price!BT100/ETL_Price!BT101-1),ETL_Price!BT100/ETL_Price!BT101-1,"")</f>
        <v>2.6382903878288122E-3</v>
      </c>
      <c r="BO100">
        <f ca="1">IF(ISNUMBER(ETL_Price!BU100/ETL_Price!BU101-1),ETL_Price!BU100/ETL_Price!BU101-1,"")</f>
        <v>4.8045506103031599E-3</v>
      </c>
      <c r="BP100">
        <f ca="1">IF(ISNUMBER(ETL_Price!BV100/ETL_Price!BV101-1),ETL_Price!BV100/ETL_Price!BV101-1,"")</f>
        <v>9.9672959187293575E-3</v>
      </c>
      <c r="BQ100">
        <f ca="1">IF(ISNUMBER(ETL_Price!BW100/ETL_Price!BW101-1),ETL_Price!BW100/ETL_Price!BW101-1,"")</f>
        <v>6.3026501875422802E-3</v>
      </c>
    </row>
    <row r="101" spans="1:69">
      <c r="A101" s="8">
        <f>MATCH($B101,ETL_Price!$B$5:$B$187,0)</f>
        <v>97</v>
      </c>
      <c r="B101" s="1">
        <f>IF(ISNUMBER(Equities!$C102),Equities!B102,"")</f>
        <v>43045</v>
      </c>
      <c r="C101" s="67">
        <f ca="1">IF(ISNUMBER(OFFSET(ETL_Price!$B$4,ETL_Rtn!$A101,ETL_Rtn!$C$1)/OFFSET(ETL_Price!$B$4,ETL_Rtn!$A102,ETL_Rtn!$C$1)-1),OFFSET(ETL_Price!$B$4,ETL_Rtn!$A101,ETL_Rtn!$C$1)/OFFSET(ETL_Price!$B$4,ETL_Rtn!$A102,ETL_Rtn!$C$1)-1,"")</f>
        <v>1.794693598877295E-2</v>
      </c>
      <c r="E101">
        <f ca="1">IF(ISNUMBER(ETL_Price!K101/ETL_Price!K102-1),ETL_Price!K101/ETL_Price!K102-1,"")</f>
        <v>1.2713305304810074E-3</v>
      </c>
      <c r="F101">
        <f ca="1">IF(ISNUMBER(ETL_Price!L101/ETL_Price!L102-1),ETL_Price!L101/ETL_Price!L102-1,"")</f>
        <v>-2.0596429229584601E-3</v>
      </c>
      <c r="G101">
        <f ca="1">IF(ISNUMBER(ETL_Price!M101/ETL_Price!M102-1),ETL_Price!M101/ETL_Price!M102-1,"")</f>
        <v>5.3489515448872371E-3</v>
      </c>
      <c r="H101">
        <f ca="1">IF(ISNUMBER(ETL_Price!N101/ETL_Price!N102-1),ETL_Price!N101/ETL_Price!N102-1,"")</f>
        <v>4.0951022045221386E-4</v>
      </c>
      <c r="I101">
        <f ca="1">IF(ISNUMBER(ETL_Price!O101/ETL_Price!O102-1),ETL_Price!O101/ETL_Price!O102-1,"")</f>
        <v>-2.3808183652351822E-4</v>
      </c>
      <c r="J101">
        <f ca="1">IF(ISNUMBER(ETL_Price!P101/ETL_Price!P102-1),ETL_Price!P101/ETL_Price!P102-1,"")</f>
        <v>-6.7020616424188217E-3</v>
      </c>
      <c r="K101">
        <f ca="1">IF(ISNUMBER(ETL_Price!Q101/ETL_Price!Q102-1),ETL_Price!Q101/ETL_Price!Q102-1,"")</f>
        <v>6.2358538500628669E-4</v>
      </c>
      <c r="L101">
        <f ca="1">IF(ISNUMBER(ETL_Price!R101/ETL_Price!R102-1),ETL_Price!R101/ETL_Price!R102-1,"")</f>
        <v>1.8653771053003254E-3</v>
      </c>
      <c r="M101">
        <f ca="1">IF(ISNUMBER(ETL_Price!S101/ETL_Price!S102-1),ETL_Price!S101/ETL_Price!S102-1,"")</f>
        <v>1.6768945007016978E-2</v>
      </c>
      <c r="N101">
        <f ca="1">IF(ISNUMBER(ETL_Price!T101/ETL_Price!T102-1),ETL_Price!T101/ETL_Price!T102-1,"")</f>
        <v>-2.5789337950854474E-4</v>
      </c>
      <c r="O101">
        <f ca="1">IF(ISNUMBER(ETL_Price!U101/ETL_Price!U102-1),ETL_Price!U101/ETL_Price!U102-1,"")</f>
        <v>3.9315903282988174E-5</v>
      </c>
      <c r="P101">
        <f ca="1">IF(ISNUMBER(ETL_Price!V101/ETL_Price!V102-1),ETL_Price!V101/ETL_Price!V102-1,"")</f>
        <v>3.8701732782127074E-3</v>
      </c>
      <c r="Q101">
        <f ca="1">IF(ISNUMBER(ETL_Price!W101/ETL_Price!W102-1),ETL_Price!W101/ETL_Price!W102-1,"")</f>
        <v>-6.1894578157184466E-3</v>
      </c>
      <c r="R101">
        <f ca="1">IF(ISNUMBER(ETL_Price!X101/ETL_Price!X102-1),ETL_Price!X101/ETL_Price!X102-1,"")</f>
        <v>-1.2974510242363957E-3</v>
      </c>
      <c r="S101">
        <f ca="1">IF(ISNUMBER(ETL_Price!Y101/ETL_Price!Y102-1),ETL_Price!Y101/ETL_Price!Y102-1,"")</f>
        <v>-3.0990271140431958E-3</v>
      </c>
      <c r="T101">
        <f ca="1">IF(ISNUMBER(ETL_Price!Z101/ETL_Price!Z102-1),ETL_Price!Z101/ETL_Price!Z102-1,"")</f>
        <v>3.4284150117898093E-3</v>
      </c>
      <c r="U101">
        <f ca="1">IF(ISNUMBER(ETL_Price!AA101/ETL_Price!AA102-1),ETL_Price!AA101/ETL_Price!AA102-1,"")</f>
        <v>-1.3159840307555792E-2</v>
      </c>
      <c r="V101">
        <f ca="1">IF(ISNUMBER(ETL_Price!AB101/ETL_Price!AB102-1),ETL_Price!AB101/ETL_Price!AB102-1,"")</f>
        <v>-1.3636363636364557E-3</v>
      </c>
      <c r="W101">
        <f ca="1">IF(ISNUMBER(ETL_Price!AC101/ETL_Price!AC102-1),ETL_Price!AC101/ETL_Price!AC102-1,"")</f>
        <v>1.1681780424008803E-3</v>
      </c>
      <c r="X101">
        <f ca="1">IF(ISNUMBER(ETL_Price!AD101/ETL_Price!AD102-1),ETL_Price!AD101/ETL_Price!AD102-1,"")</f>
        <v>1.5247472294992459E-3</v>
      </c>
      <c r="Y101">
        <f ca="1">IF(ISNUMBER(ETL_Price!AE101/ETL_Price!AE102-1),ETL_Price!AE101/ETL_Price!AE102-1,"")</f>
        <v>6.2522993627678325E-4</v>
      </c>
      <c r="Z101">
        <f ca="1">IF(ISNUMBER(ETL_Price!AF101/ETL_Price!AF102-1),ETL_Price!AF101/ETL_Price!AF102-1,"")</f>
        <v>1.2874612048288103E-3</v>
      </c>
      <c r="AA101">
        <f ca="1">IF(ISNUMBER(ETL_Price!AG101/ETL_Price!AG102-1),ETL_Price!AG101/ETL_Price!AG102-1,"")</f>
        <v>1.4823100392404864E-3</v>
      </c>
      <c r="AB101">
        <f ca="1">IF(ISNUMBER(ETL_Price!AH101/ETL_Price!AH102-1),ETL_Price!AH101/ETL_Price!AH102-1,"")</f>
        <v>9.74270250779119E-4</v>
      </c>
      <c r="AC101">
        <f ca="1">IF(ISNUMBER(ETL_Price!AI101/ETL_Price!AI102-1),ETL_Price!AI101/ETL_Price!AI102-1,"")</f>
        <v>1.8117479024943872E-3</v>
      </c>
      <c r="AD101">
        <f ca="1">IF(ISNUMBER(ETL_Price!AJ101/ETL_Price!AJ102-1),ETL_Price!AJ101/ETL_Price!AJ102-1,"")</f>
        <v>-9.5499967705325872E-4</v>
      </c>
      <c r="AE101">
        <f ca="1">IF(ISNUMBER(ETL_Price!AK101/ETL_Price!AK102-1),ETL_Price!AK101/ETL_Price!AK102-1,"")</f>
        <v>6.4600084520005652E-4</v>
      </c>
      <c r="AF101">
        <f ca="1">IF(ISNUMBER(ETL_Price!AL101/ETL_Price!AL102-1),ETL_Price!AL101/ETL_Price!AL102-1,"")</f>
        <v>7.5043083189729742E-4</v>
      </c>
      <c r="AG101">
        <f ca="1">IF(ISNUMBER(ETL_Price!AM101/ETL_Price!AM102-1),ETL_Price!AM101/ETL_Price!AM102-1,"")</f>
        <v>2.8902256810647842E-4</v>
      </c>
      <c r="AH101">
        <f ca="1">IF(ISNUMBER(ETL_Price!AN101/ETL_Price!AN102-1),ETL_Price!AN101/ETL_Price!AN102-1,"")</f>
        <v>6.8153859052921817E-4</v>
      </c>
      <c r="AI101">
        <f ca="1">IF(ISNUMBER(ETL_Price!AO101/ETL_Price!AO102-1),ETL_Price!AO101/ETL_Price!AO102-1,"")</f>
        <v>6.8787128858605051E-4</v>
      </c>
      <c r="AJ101">
        <f ca="1">IF(ISNUMBER(ETL_Price!AP101/ETL_Price!AP102-1),ETL_Price!AP101/ETL_Price!AP102-1,"")</f>
        <v>7.8303232254750554E-4</v>
      </c>
      <c r="AK101">
        <f ca="1">IF(ISNUMBER(ETL_Price!AQ101/ETL_Price!AQ102-1),ETL_Price!AQ101/ETL_Price!AQ102-1,"")</f>
        <v>1.2633449613159708E-3</v>
      </c>
      <c r="AL101">
        <f ca="1">IF(ISNUMBER(ETL_Price!AR101/ETL_Price!AR102-1),ETL_Price!AR101/ETL_Price!AR102-1,"")</f>
        <v>8.5909660425764756E-4</v>
      </c>
      <c r="AM101">
        <f ca="1">IF(ISNUMBER(ETL_Price!AS101/ETL_Price!AS102-1),ETL_Price!AS101/ETL_Price!AS102-1,"")</f>
        <v>-6.9453376205788064E-3</v>
      </c>
      <c r="AN101">
        <f ca="1">IF(ISNUMBER(ETL_Price!AT101/ETL_Price!AT102-1),ETL_Price!AT101/ETL_Price!AT102-1,"")</f>
        <v>-7.6923076923076872E-2</v>
      </c>
      <c r="AO101">
        <f ca="1">IF(ISNUMBER(ETL_Price!AU101/ETL_Price!AU102-1),ETL_Price!AU101/ETL_Price!AU102-1,"")</f>
        <v>8.694689040261494E-3</v>
      </c>
      <c r="AP101">
        <f ca="1">IF(ISNUMBER(ETL_Price!AV101/ETL_Price!AV102-1),ETL_Price!AV101/ETL_Price!AV102-1,"")</f>
        <v>2.6201807389980569E-3</v>
      </c>
      <c r="AQ101">
        <f ca="1">IF(ISNUMBER(ETL_Price!AW101/ETL_Price!AW102-1),ETL_Price!AW101/ETL_Price!AW102-1,"")</f>
        <v>4.4344904815230013E-3</v>
      </c>
      <c r="AR101">
        <f ca="1">IF(ISNUMBER(ETL_Price!AX101/ETL_Price!AX102-1),ETL_Price!AX101/ETL_Price!AX102-1,"")</f>
        <v>-7.4460163812350988E-4</v>
      </c>
      <c r="AS101">
        <f ca="1">IF(ISNUMBER(ETL_Price!AY101/ETL_Price!AY102-1),ETL_Price!AY101/ETL_Price!AY102-1,"")</f>
        <v>3.0283121522578504E-4</v>
      </c>
      <c r="AT101">
        <f ca="1">IF(ISNUMBER(ETL_Price!AZ101/ETL_Price!AZ102-1),ETL_Price!AZ101/ETL_Price!AZ102-1,"")</f>
        <v>0.24019607843137258</v>
      </c>
      <c r="AU101">
        <f ca="1">IF(ISNUMBER(ETL_Price!BA101/ETL_Price!BA102-1),ETL_Price!BA101/ETL_Price!BA102-1,"")</f>
        <v>-5.812237890425731E-4</v>
      </c>
      <c r="AV101">
        <f ca="1">IF(ISNUMBER(ETL_Price!BB101/ETL_Price!BB102-1),ETL_Price!BB101/ETL_Price!BB102-1,"")</f>
        <v>4.0702581053519982E-3</v>
      </c>
      <c r="AW101">
        <f ca="1">IF(ISNUMBER(ETL_Price!BC101/ETL_Price!BC102-1),ETL_Price!BC101/ETL_Price!BC102-1,"")</f>
        <v>-4.6441947565543096E-3</v>
      </c>
      <c r="AX101">
        <f ca="1">IF(ISNUMBER(ETL_Price!BD101/ETL_Price!BD102-1),ETL_Price!BD101/ETL_Price!BD102-1,"")</f>
        <v>-9.0235950534984788E-3</v>
      </c>
      <c r="AY101">
        <f ca="1">IF(ISNUMBER(ETL_Price!BE101/ETL_Price!BE102-1),ETL_Price!BE101/ETL_Price!BE102-1,"")</f>
        <v>-2.2418049574334242E-3</v>
      </c>
      <c r="AZ101">
        <f ca="1">IF(ISNUMBER(ETL_Price!BF101/ETL_Price!BF102-1),ETL_Price!BF101/ETL_Price!BF102-1,"")</f>
        <v>7.0571133618420046E-3</v>
      </c>
      <c r="BA101">
        <f ca="1">IF(ISNUMBER(ETL_Price!BG101/ETL_Price!BG102-1),ETL_Price!BG101/ETL_Price!BG102-1,"")</f>
        <v>9.5206497122166667E-3</v>
      </c>
      <c r="BB101">
        <f ca="1">IF(ISNUMBER(ETL_Price!BH101/ETL_Price!BH102-1),ETL_Price!BH101/ETL_Price!BH102-1,"")</f>
        <v>4.5255868218065931E-3</v>
      </c>
      <c r="BC101">
        <f ca="1">IF(ISNUMBER(ETL_Price!BI101/ETL_Price!BI102-1),ETL_Price!BI101/ETL_Price!BI102-1,"")</f>
        <v>2.8446389496717739E-2</v>
      </c>
      <c r="BD101">
        <f ca="1">IF(ISNUMBER(ETL_Price!BJ101/ETL_Price!BJ102-1),ETL_Price!BJ101/ETL_Price!BJ102-1,"")</f>
        <v>-1.9018404907975461E-2</v>
      </c>
      <c r="BE101">
        <f ca="1">IF(ISNUMBER(ETL_Price!BK101/ETL_Price!BK102-1),ETL_Price!BK101/ETL_Price!BK102-1,"")</f>
        <v>-1.3947001394700065E-2</v>
      </c>
      <c r="BF101">
        <f ca="1">IF(ISNUMBER(ETL_Price!BL101/ETL_Price!BL102-1),ETL_Price!BL101/ETL_Price!BL102-1,"")</f>
        <v>-2.1233569261880803E-2</v>
      </c>
      <c r="BG101">
        <f ca="1">IF(ISNUMBER(ETL_Price!BM101/ETL_Price!BM102-1),ETL_Price!BM101/ETL_Price!BM102-1,"")</f>
        <v>9.7699338165773142E-3</v>
      </c>
      <c r="BH101">
        <f ca="1">IF(ISNUMBER(ETL_Price!BN101/ETL_Price!BN102-1),ETL_Price!BN101/ETL_Price!BN102-1,"")</f>
        <v>2.3820838778662257E-2</v>
      </c>
      <c r="BI101">
        <f ca="1">IF(ISNUMBER(ETL_Price!BO101/ETL_Price!BO102-1),ETL_Price!BO101/ETL_Price!BO102-1,"")</f>
        <v>3.0733285406182587E-2</v>
      </c>
      <c r="BJ101">
        <f ca="1">IF(ISNUMBER(ETL_Price!BP101/ETL_Price!BP102-1),ETL_Price!BP101/ETL_Price!BP102-1,"")</f>
        <v>-1.7177729224742144E-3</v>
      </c>
      <c r="BK101">
        <f ca="1">IF(ISNUMBER(ETL_Price!BQ101/ETL_Price!BQ102-1),ETL_Price!BQ101/ETL_Price!BQ102-1,"")</f>
        <v>1.4860221045787103E-3</v>
      </c>
      <c r="BL101">
        <f ca="1">IF(ISNUMBER(ETL_Price!BR101/ETL_Price!BR102-1),ETL_Price!BR101/ETL_Price!BR102-1,"")</f>
        <v>1.7229496898685248E-4</v>
      </c>
      <c r="BM101">
        <f ca="1">IF(ISNUMBER(ETL_Price!BS101/ETL_Price!BS102-1),ETL_Price!BS101/ETL_Price!BS102-1,"")</f>
        <v>7.1881930106292291E-3</v>
      </c>
      <c r="BN101">
        <f ca="1">IF(ISNUMBER(ETL_Price!BT101/ETL_Price!BT102-1),ETL_Price!BT101/ETL_Price!BT102-1,"")</f>
        <v>-3.1559568685894934E-3</v>
      </c>
      <c r="BO101">
        <f ca="1">IF(ISNUMBER(ETL_Price!BU101/ETL_Price!BU102-1),ETL_Price!BU101/ETL_Price!BU102-1,"")</f>
        <v>0</v>
      </c>
      <c r="BP101">
        <f ca="1">IF(ISNUMBER(ETL_Price!BV101/ETL_Price!BV102-1),ETL_Price!BV101/ETL_Price!BV102-1,"")</f>
        <v>-8.991844769403845E-3</v>
      </c>
      <c r="BQ101">
        <f ca="1">IF(ISNUMBER(ETL_Price!BW101/ETL_Price!BW102-1),ETL_Price!BW101/ETL_Price!BW102-1,"")</f>
        <v>-1.8557074318819478E-2</v>
      </c>
    </row>
    <row r="102" spans="1:69">
      <c r="A102" s="8">
        <f>MATCH($B102,ETL_Price!$B$5:$B$187,0)</f>
        <v>98</v>
      </c>
      <c r="B102" s="1">
        <f>IF(ISNUMBER(Equities!$C103),Equities!B103,"")</f>
        <v>43042</v>
      </c>
      <c r="C102" s="67">
        <f ca="1">IF(ISNUMBER(OFFSET(ETL_Price!$B$4,ETL_Rtn!$A102,ETL_Rtn!$C$1)/OFFSET(ETL_Price!$B$4,ETL_Rtn!$A103,ETL_Rtn!$C$1)-1),OFFSET(ETL_Price!$B$4,ETL_Rtn!$A102,ETL_Rtn!$C$1)/OFFSET(ETL_Price!$B$4,ETL_Rtn!$A103,ETL_Rtn!$C$1)-1,"")</f>
        <v>8.9790803930278607E-4</v>
      </c>
      <c r="E102">
        <f ca="1">IF(ISNUMBER(ETL_Price!K102/ETL_Price!K103-1),ETL_Price!K102/ETL_Price!K103-1,"")</f>
        <v>3.0970792875555375E-3</v>
      </c>
      <c r="F102">
        <f ca="1">IF(ISNUMBER(ETL_Price!L102/ETL_Price!L103-1),ETL_Price!L102/ETL_Price!L103-1,"")</f>
        <v>3.1446540880497587E-4</v>
      </c>
      <c r="G102">
        <f ca="1">IF(ISNUMBER(ETL_Price!M102/ETL_Price!M103-1),ETL_Price!M102/ETL_Price!M103-1,"")</f>
        <v>1.2418769355222459E-3</v>
      </c>
      <c r="H102">
        <f ca="1">IF(ISNUMBER(ETL_Price!N102/ETL_Price!N103-1),ETL_Price!N102/ETL_Price!N103-1,"")</f>
        <v>0</v>
      </c>
      <c r="I102">
        <f ca="1">IF(ISNUMBER(ETL_Price!O102/ETL_Price!O103-1),ETL_Price!O102/ETL_Price!O103-1,"")</f>
        <v>2.9794548407637844E-3</v>
      </c>
      <c r="J102">
        <f ca="1">IF(ISNUMBER(ETL_Price!P102/ETL_Price!P103-1),ETL_Price!P102/ETL_Price!P103-1,"")</f>
        <v>3.4832510803251004E-4</v>
      </c>
      <c r="K102">
        <f ca="1">IF(ISNUMBER(ETL_Price!Q102/ETL_Price!Q103-1),ETL_Price!Q102/ETL_Price!Q103-1,"")</f>
        <v>3.1741618590857001E-3</v>
      </c>
      <c r="L102">
        <f ca="1">IF(ISNUMBER(ETL_Price!R102/ETL_Price!R103-1),ETL_Price!R102/ETL_Price!R103-1,"")</f>
        <v>3.3012379642365364E-3</v>
      </c>
      <c r="M102">
        <f ca="1">IF(ISNUMBER(ETL_Price!S102/ETL_Price!S103-1),ETL_Price!S102/ETL_Price!S103-1,"")</f>
        <v>2.1099624214147017E-3</v>
      </c>
      <c r="N102">
        <f ca="1">IF(ISNUMBER(ETL_Price!T102/ETL_Price!T103-1),ETL_Price!T102/ETL_Price!T103-1,"")</f>
        <v>-1.1407963494517448E-3</v>
      </c>
      <c r="O102">
        <f ca="1">IF(ISNUMBER(ETL_Price!U102/ETL_Price!U103-1),ETL_Price!U102/ETL_Price!U103-1,"")</f>
        <v>-1.1388627081369007E-3</v>
      </c>
      <c r="P102">
        <f ca="1">IF(ISNUMBER(ETL_Price!V102/ETL_Price!V103-1),ETL_Price!V102/ETL_Price!V103-1,"")</f>
        <v>1.1447692849595459E-3</v>
      </c>
      <c r="Q102">
        <f ca="1">IF(ISNUMBER(ETL_Price!W102/ETL_Price!W103-1),ETL_Price!W102/ETL_Price!W103-1,"")</f>
        <v>1.4125120628973864E-3</v>
      </c>
      <c r="R102">
        <f ca="1">IF(ISNUMBER(ETL_Price!X102/ETL_Price!X103-1),ETL_Price!X102/ETL_Price!X103-1,"")</f>
        <v>5.8048604427334283E-3</v>
      </c>
      <c r="S102">
        <f ca="1">IF(ISNUMBER(ETL_Price!Y102/ETL_Price!Y103-1),ETL_Price!Y102/ETL_Price!Y103-1,"")</f>
        <v>-5.3005495035344241E-3</v>
      </c>
      <c r="T102">
        <f ca="1">IF(ISNUMBER(ETL_Price!Z102/ETL_Price!Z103-1),ETL_Price!Z102/ETL_Price!Z103-1,"")</f>
        <v>7.1684375134080103E-3</v>
      </c>
      <c r="U102">
        <f ca="1">IF(ISNUMBER(ETL_Price!AA102/ETL_Price!AA103-1),ETL_Price!AA102/ETL_Price!AA103-1,"")</f>
        <v>-3.3893309755379519E-3</v>
      </c>
      <c r="V102">
        <f ca="1">IF(ISNUMBER(ETL_Price!AB102/ETL_Price!AB103-1),ETL_Price!AB102/ETL_Price!AB103-1,"")</f>
        <v>9.0991810737039991E-4</v>
      </c>
      <c r="W102">
        <f ca="1">IF(ISNUMBER(ETL_Price!AC102/ETL_Price!AC103-1),ETL_Price!AC102/ETL_Price!AC103-1,"")</f>
        <v>-1.8391732398725935E-3</v>
      </c>
      <c r="X102">
        <f ca="1">IF(ISNUMBER(ETL_Price!AD102/ETL_Price!AD103-1),ETL_Price!AD102/ETL_Price!AD103-1,"")</f>
        <v>-2.5851372486374036E-3</v>
      </c>
      <c r="Y102">
        <f ca="1">IF(ISNUMBER(ETL_Price!AE102/ETL_Price!AE103-1),ETL_Price!AE102/ETL_Price!AE103-1,"")</f>
        <v>-1.1523358972675979E-3</v>
      </c>
      <c r="Z102">
        <f ca="1">IF(ISNUMBER(ETL_Price!AF102/ETL_Price!AF103-1),ETL_Price!AF102/ETL_Price!AF103-1,"")</f>
        <v>2.252340475537018E-4</v>
      </c>
      <c r="AA102">
        <f ca="1">IF(ISNUMBER(ETL_Price!AG102/ETL_Price!AG103-1),ETL_Price!AG102/ETL_Price!AG103-1,"")</f>
        <v>1.3642750924303115E-4</v>
      </c>
      <c r="AB102">
        <f ca="1">IF(ISNUMBER(ETL_Price!AH102/ETL_Price!AH103-1),ETL_Price!AH102/ETL_Price!AH103-1,"")</f>
        <v>4.1607578126878764E-5</v>
      </c>
      <c r="AC102">
        <f ca="1">IF(ISNUMBER(ETL_Price!AI102/ETL_Price!AI103-1),ETL_Price!AI102/ETL_Price!AI103-1,"")</f>
        <v>2.1382127347924218E-4</v>
      </c>
      <c r="AD102">
        <f ca="1">IF(ISNUMBER(ETL_Price!AJ102/ETL_Price!AJ103-1),ETL_Price!AJ102/ETL_Price!AJ103-1,"")</f>
        <v>-3.1885879501406533E-3</v>
      </c>
      <c r="AE102">
        <f ca="1">IF(ISNUMBER(ETL_Price!AK102/ETL_Price!AK103-1),ETL_Price!AK102/ETL_Price!AK103-1,"")</f>
        <v>6.4548639215944448E-4</v>
      </c>
      <c r="AF102">
        <f ca="1">IF(ISNUMBER(ETL_Price!AL102/ETL_Price!AL103-1),ETL_Price!AL102/ETL_Price!AL103-1,"")</f>
        <v>8.3363603816444254E-4</v>
      </c>
      <c r="AG102">
        <f ca="1">IF(ISNUMBER(ETL_Price!AM102/ETL_Price!AM103-1),ETL_Price!AM102/ETL_Price!AM103-1,"")</f>
        <v>5.9126506726236983E-6</v>
      </c>
      <c r="AH102">
        <f ca="1">IF(ISNUMBER(ETL_Price!AN102/ETL_Price!AN103-1),ETL_Price!AN102/ETL_Price!AN103-1,"")</f>
        <v>6.9329617435931468E-4</v>
      </c>
      <c r="AI102">
        <f ca="1">IF(ISNUMBER(ETL_Price!AO102/ETL_Price!AO103-1),ETL_Price!AO102/ETL_Price!AO103-1,"")</f>
        <v>3.9069862411267309E-4</v>
      </c>
      <c r="AJ102">
        <f ca="1">IF(ISNUMBER(ETL_Price!AP102/ETL_Price!AP103-1),ETL_Price!AP102/ETL_Price!AP103-1,"")</f>
        <v>4.8138262655994524E-4</v>
      </c>
      <c r="AK102">
        <f ca="1">IF(ISNUMBER(ETL_Price!AQ102/ETL_Price!AQ103-1),ETL_Price!AQ102/ETL_Price!AQ103-1,"")</f>
        <v>1.3861013205036521E-3</v>
      </c>
      <c r="AL102">
        <f ca="1">IF(ISNUMBER(ETL_Price!AR102/ETL_Price!AR103-1),ETL_Price!AR102/ETL_Price!AR103-1,"")</f>
        <v>1.3468192874899199E-3</v>
      </c>
      <c r="AM102">
        <f ca="1">IF(ISNUMBER(ETL_Price!AS102/ETL_Price!AS103-1),ETL_Price!AS102/ETL_Price!AS103-1,"")</f>
        <v>-5.3304904051171276E-3</v>
      </c>
      <c r="AN102">
        <f ca="1">IF(ISNUMBER(ETL_Price!AT102/ETL_Price!AT103-1),ETL_Price!AT102/ETL_Price!AT103-1,"")</f>
        <v>-2.1505376344086002E-2</v>
      </c>
      <c r="AO102">
        <f ca="1">IF(ISNUMBER(ETL_Price!AU102/ETL_Price!AU103-1),ETL_Price!AU102/ETL_Price!AU103-1,"")</f>
        <v>-5.4527428949108225E-3</v>
      </c>
      <c r="AP102">
        <f ca="1">IF(ISNUMBER(ETL_Price!AV102/ETL_Price!AV103-1),ETL_Price!AV102/ETL_Price!AV103-1,"")</f>
        <v>-6.2702587810191668E-3</v>
      </c>
      <c r="AQ102">
        <f ca="1">IF(ISNUMBER(ETL_Price!AW102/ETL_Price!AW103-1),ETL_Price!AW102/ETL_Price!AW103-1,"")</f>
        <v>-4.0151684140083965E-3</v>
      </c>
      <c r="AR102">
        <f ca="1">IF(ISNUMBER(ETL_Price!AX102/ETL_Price!AX103-1),ETL_Price!AX102/ETL_Price!AX103-1,"")</f>
        <v>-2.2288261515602814E-3</v>
      </c>
      <c r="AS102">
        <f ca="1">IF(ISNUMBER(ETL_Price!AY102/ETL_Price!AY103-1),ETL_Price!AY102/ETL_Price!AY103-1,"")</f>
        <v>6.2987936996568017E-3</v>
      </c>
      <c r="AT102">
        <f ca="1">IF(ISNUMBER(ETL_Price!AZ102/ETL_Price!AZ103-1),ETL_Price!AZ102/ETL_Price!AZ103-1,"")</f>
        <v>0.1333333333333333</v>
      </c>
      <c r="AU102">
        <f ca="1">IF(ISNUMBER(ETL_Price!BA102/ETL_Price!BA103-1),ETL_Price!BA102/ETL_Price!BA103-1,"")</f>
        <v>-4.6282698281309154E-3</v>
      </c>
      <c r="AV102">
        <f ca="1">IF(ISNUMBER(ETL_Price!BB102/ETL_Price!BB103-1),ETL_Price!BB102/ETL_Price!BB103-1,"")</f>
        <v>-1.5535991714138442E-3</v>
      </c>
      <c r="AW102">
        <f ca="1">IF(ISNUMBER(ETL_Price!BC102/ETL_Price!BC103-1),ETL_Price!BC102/ETL_Price!BC103-1,"")</f>
        <v>7.9275198187995777E-3</v>
      </c>
      <c r="AX102">
        <f ca="1">IF(ISNUMBER(ETL_Price!BD102/ETL_Price!BD103-1),ETL_Price!BD102/ETL_Price!BD103-1,"")</f>
        <v>6.5505177587918961E-3</v>
      </c>
      <c r="AY102">
        <f ca="1">IF(ISNUMBER(ETL_Price!BE102/ETL_Price!BE103-1),ETL_Price!BE102/ETL_Price!BE103-1,"")</f>
        <v>3.6792599011747473E-2</v>
      </c>
      <c r="AZ102">
        <f ca="1">IF(ISNUMBER(ETL_Price!BF102/ETL_Price!BF103-1),ETL_Price!BF102/ETL_Price!BF103-1,"")</f>
        <v>4.6312308085347809E-3</v>
      </c>
      <c r="BA102">
        <f ca="1">IF(ISNUMBER(ETL_Price!BG102/ETL_Price!BG103-1),ETL_Price!BG102/ETL_Price!BG103-1,"")</f>
        <v>5.7877160379347092E-3</v>
      </c>
      <c r="BB102">
        <f ca="1">IF(ISNUMBER(ETL_Price!BH102/ETL_Price!BH103-1),ETL_Price!BH102/ETL_Price!BH103-1,"")</f>
        <v>3.8734276924887734E-3</v>
      </c>
      <c r="BC102">
        <f ca="1">IF(ISNUMBER(ETL_Price!BI102/ETL_Price!BI103-1),ETL_Price!BI102/ETL_Price!BI103-1,"")</f>
        <v>-7.9556898288016042E-2</v>
      </c>
      <c r="BD102">
        <f ca="1">IF(ISNUMBER(ETL_Price!BJ102/ETL_Price!BJ103-1),ETL_Price!BJ102/ETL_Price!BJ103-1,"")</f>
        <v>2.8391167192429068E-2</v>
      </c>
      <c r="BE102">
        <f ca="1">IF(ISNUMBER(ETL_Price!BK102/ETL_Price!BK103-1),ETL_Price!BK102/ETL_Price!BK103-1,"")</f>
        <v>-1.7808219178082174E-2</v>
      </c>
      <c r="BF102">
        <f ca="1">IF(ISNUMBER(ETL_Price!BL102/ETL_Price!BL103-1),ETL_Price!BL102/ETL_Price!BL103-1,"")</f>
        <v>-4.5827303424987864E-2</v>
      </c>
      <c r="BG102">
        <f ca="1">IF(ISNUMBER(ETL_Price!BM102/ETL_Price!BM103-1),ETL_Price!BM102/ETL_Price!BM103-1,"")</f>
        <v>-6.9634613879977492E-3</v>
      </c>
      <c r="BH102">
        <f ca="1">IF(ISNUMBER(ETL_Price!BN102/ETL_Price!BN103-1),ETL_Price!BN102/ETL_Price!BN103-1,"")</f>
        <v>-1.7681041022349353E-2</v>
      </c>
      <c r="BI102">
        <f ca="1">IF(ISNUMBER(ETL_Price!BO102/ETL_Price!BO103-1),ETL_Price!BO102/ETL_Price!BO103-1,"")</f>
        <v>2.0168683535020104E-2</v>
      </c>
      <c r="BJ102">
        <f ca="1">IF(ISNUMBER(ETL_Price!BP102/ETL_Price!BP103-1),ETL_Price!BP102/ETL_Price!BP103-1,"")</f>
        <v>4.4953684083066658E-3</v>
      </c>
      <c r="BK102">
        <f ca="1">IF(ISNUMBER(ETL_Price!BQ102/ETL_Price!BQ103-1),ETL_Price!BQ102/ETL_Price!BQ103-1,"")</f>
        <v>-2.5937934228810189E-3</v>
      </c>
      <c r="BL102">
        <f ca="1">IF(ISNUMBER(ETL_Price!BR102/ETL_Price!BR103-1),ETL_Price!BR102/ETL_Price!BR103-1,"")</f>
        <v>-4.2889003259563019E-3</v>
      </c>
      <c r="BM102">
        <f ca="1">IF(ISNUMBER(ETL_Price!BS102/ETL_Price!BS103-1),ETL_Price!BS102/ETL_Price!BS103-1,"")</f>
        <v>1.3783597518952639E-3</v>
      </c>
      <c r="BN102">
        <f ca="1">IF(ISNUMBER(ETL_Price!BT102/ETL_Price!BT103-1),ETL_Price!BT102/ETL_Price!BT103-1,"")</f>
        <v>-8.7657784011319073E-5</v>
      </c>
      <c r="BO102">
        <f ca="1">IF(ISNUMBER(ETL_Price!BU102/ETL_Price!BU103-1),ETL_Price!BU102/ETL_Price!BU103-1,"")</f>
        <v>1.5458193083008664E-2</v>
      </c>
      <c r="BP102">
        <f ca="1">IF(ISNUMBER(ETL_Price!BV102/ETL_Price!BV103-1),ETL_Price!BV102/ETL_Price!BV103-1,"")</f>
        <v>1.8043358455185121E-2</v>
      </c>
      <c r="BQ102">
        <f ca="1">IF(ISNUMBER(ETL_Price!BW102/ETL_Price!BW103-1),ETL_Price!BW102/ETL_Price!BW103-1,"")</f>
        <v>1.4510056019836348E-2</v>
      </c>
    </row>
    <row r="103" spans="1:69">
      <c r="A103" s="8">
        <f>MATCH($B103,ETL_Price!$B$5:$B$187,0)</f>
        <v>99</v>
      </c>
      <c r="B103" s="1">
        <f>IF(ISNUMBER(Equities!$C104),Equities!B104,"")</f>
        <v>43041</v>
      </c>
      <c r="C103" s="67">
        <f ca="1">IF(ISNUMBER(OFFSET(ETL_Price!$B$4,ETL_Rtn!$A103,ETL_Rtn!$C$1)/OFFSET(ETL_Price!$B$4,ETL_Rtn!$A104,ETL_Rtn!$C$1)-1),OFFSET(ETL_Price!$B$4,ETL_Rtn!$A103,ETL_Rtn!$C$1)/OFFSET(ETL_Price!$B$4,ETL_Rtn!$A104,ETL_Rtn!$C$1)-1,"")</f>
        <v>-1.7688434607097125E-3</v>
      </c>
      <c r="E103">
        <f ca="1">IF(ISNUMBER(ETL_Price!K103/ETL_Price!K104-1),ETL_Price!K103/ETL_Price!K104-1,"")</f>
        <v>1.8996960486306058E-4</v>
      </c>
      <c r="F103">
        <f ca="1">IF(ISNUMBER(ETL_Price!L103/ETL_Price!L104-1),ETL_Price!L103/ETL_Price!L104-1,"")</f>
        <v>-2.3259587818467153E-3</v>
      </c>
      <c r="G103">
        <f ca="1">IF(ISNUMBER(ETL_Price!M103/ETL_Price!M104-1),ETL_Price!M103/ETL_Price!M104-1,"")</f>
        <v>0</v>
      </c>
      <c r="H103">
        <f ca="1">IF(ISNUMBER(ETL_Price!N103/ETL_Price!N104-1),ETL_Price!N103/ETL_Price!N104-1,"")</f>
        <v>5.3095261033857533E-3</v>
      </c>
      <c r="I103">
        <f ca="1">IF(ISNUMBER(ETL_Price!O103/ETL_Price!O104-1),ETL_Price!O103/ETL_Price!O104-1,"")</f>
        <v>-2.6376107485261979E-3</v>
      </c>
      <c r="J103">
        <f ca="1">IF(ISNUMBER(ETL_Price!P103/ETL_Price!P104-1),ETL_Price!P103/ETL_Price!P104-1,"")</f>
        <v>-3.2767612914202937E-3</v>
      </c>
      <c r="K103">
        <f ca="1">IF(ISNUMBER(ETL_Price!Q103/ETL_Price!Q104-1),ETL_Price!Q103/ETL_Price!Q104-1,"")</f>
        <v>2.0616546171312589E-3</v>
      </c>
      <c r="L103">
        <f ca="1">IF(ISNUMBER(ETL_Price!R103/ETL_Price!R104-1),ETL_Price!R103/ETL_Price!R104-1,"")</f>
        <v>1.0838571976434785E-4</v>
      </c>
      <c r="M103">
        <f ca="1">IF(ISNUMBER(ETL_Price!S103/ETL_Price!S104-1),ETL_Price!S103/ETL_Price!S104-1,"")</f>
        <v>6.0006295742520699E-4</v>
      </c>
      <c r="N103">
        <f ca="1">IF(ISNUMBER(ETL_Price!T103/ETL_Price!T104-1),ETL_Price!T103/ETL_Price!T104-1,"")</f>
        <v>1.6587415680635598E-3</v>
      </c>
      <c r="O103">
        <f ca="1">IF(ISNUMBER(ETL_Price!U103/ETL_Price!U104-1),ETL_Price!U103/ETL_Price!U104-1,"")</f>
        <v>4.1009463722396777E-3</v>
      </c>
      <c r="P103">
        <f ca="1">IF(ISNUMBER(ETL_Price!V103/ETL_Price!V104-1),ETL_Price!V103/ETL_Price!V104-1,"")</f>
        <v>-3.2913503313292125E-3</v>
      </c>
      <c r="Q103">
        <f ca="1">IF(ISNUMBER(ETL_Price!W103/ETL_Price!W104-1),ETL_Price!W103/ETL_Price!W104-1,"")</f>
        <v>-1.4069817650380623E-3</v>
      </c>
      <c r="R103">
        <f ca="1">IF(ISNUMBER(ETL_Price!X103/ETL_Price!X104-1),ETL_Price!X103/ETL_Price!X104-1,"")</f>
        <v>-3.8190537690573345E-3</v>
      </c>
      <c r="S103">
        <f ca="1">IF(ISNUMBER(ETL_Price!Y103/ETL_Price!Y104-1),ETL_Price!Y103/ETL_Price!Y104-1,"")</f>
        <v>5.7638813611953221E-3</v>
      </c>
      <c r="T103">
        <f ca="1">IF(ISNUMBER(ETL_Price!Z103/ETL_Price!Z104-1),ETL_Price!Z103/ETL_Price!Z104-1,"")</f>
        <v>7.7289848809725115E-4</v>
      </c>
      <c r="U103">
        <f ca="1">IF(ISNUMBER(ETL_Price!AA103/ETL_Price!AA104-1),ETL_Price!AA103/ETL_Price!AA104-1,"")</f>
        <v>-2.6455026455027841E-3</v>
      </c>
      <c r="V103">
        <f ca="1">IF(ISNUMBER(ETL_Price!AB103/ETL_Price!AB104-1),ETL_Price!AB103/ETL_Price!AB104-1,"")</f>
        <v>2.5847650904669006E-3</v>
      </c>
      <c r="W103">
        <f ca="1">IF(ISNUMBER(ETL_Price!AC103/ETL_Price!AC104-1),ETL_Price!AC103/ETL_Price!AC104-1,"")</f>
        <v>2.2704946568028461E-3</v>
      </c>
      <c r="X103">
        <f ca="1">IF(ISNUMBER(ETL_Price!AD103/ETL_Price!AD104-1),ETL_Price!AD103/ETL_Price!AD104-1,"")</f>
        <v>2.4116934314519778E-3</v>
      </c>
      <c r="Y103">
        <f ca="1">IF(ISNUMBER(ETL_Price!AE103/ETL_Price!AE104-1),ETL_Price!AE103/ETL_Price!AE104-1,"")</f>
        <v>1.8233963286380384E-3</v>
      </c>
      <c r="Z103">
        <f ca="1">IF(ISNUMBER(ETL_Price!AF103/ETL_Price!AF104-1),ETL_Price!AF103/ETL_Price!AF104-1,"")</f>
        <v>1.3777819182059226E-3</v>
      </c>
      <c r="AA103">
        <f ca="1">IF(ISNUMBER(ETL_Price!AG103/ETL_Price!AG104-1),ETL_Price!AG103/ETL_Price!AG104-1,"")</f>
        <v>1.6945678168771572E-3</v>
      </c>
      <c r="AB103">
        <f ca="1">IF(ISNUMBER(ETL_Price!AH103/ETL_Price!AH104-1),ETL_Price!AH103/ETL_Price!AH104-1,"")</f>
        <v>1.2741197464258835E-3</v>
      </c>
      <c r="AC103">
        <f ca="1">IF(ISNUMBER(ETL_Price!AI103/ETL_Price!AI104-1),ETL_Price!AI103/ETL_Price!AI104-1,"")</f>
        <v>9.3634399138031732E-4</v>
      </c>
      <c r="AD103">
        <f ca="1">IF(ISNUMBER(ETL_Price!AJ103/ETL_Price!AJ104-1),ETL_Price!AJ103/ETL_Price!AJ104-1,"")</f>
        <v>8.3315562006069932E-4</v>
      </c>
      <c r="AE103">
        <f ca="1">IF(ISNUMBER(ETL_Price!AK103/ETL_Price!AK104-1),ETL_Price!AK103/ETL_Price!AK104-1,"")</f>
        <v>4.5707906442760127E-4</v>
      </c>
      <c r="AF103">
        <f ca="1">IF(ISNUMBER(ETL_Price!AL103/ETL_Price!AL104-1),ETL_Price!AL103/ETL_Price!AL104-1,"")</f>
        <v>4.5648681887766607E-4</v>
      </c>
      <c r="AG103">
        <f ca="1">IF(ISNUMBER(ETL_Price!AM103/ETL_Price!AM104-1),ETL_Price!AM103/ETL_Price!AM104-1,"")</f>
        <v>4.6035517288900429E-4</v>
      </c>
      <c r="AH103">
        <f ca="1">IF(ISNUMBER(ETL_Price!AN103/ETL_Price!AN104-1),ETL_Price!AN103/ETL_Price!AN104-1,"")</f>
        <v>2.6158777398621602E-4</v>
      </c>
      <c r="AI103">
        <f ca="1">IF(ISNUMBER(ETL_Price!AO103/ETL_Price!AO104-1),ETL_Price!AO103/ETL_Price!AO104-1,"")</f>
        <v>4.1344755353933671E-4</v>
      </c>
      <c r="AJ103">
        <f ca="1">IF(ISNUMBER(ETL_Price!AP103/ETL_Price!AP104-1),ETL_Price!AP103/ETL_Price!AP104-1,"")</f>
        <v>5.525444516916167E-4</v>
      </c>
      <c r="AK103">
        <f ca="1">IF(ISNUMBER(ETL_Price!AQ103/ETL_Price!AQ104-1),ETL_Price!AQ103/ETL_Price!AQ104-1,"")</f>
        <v>5.0611249169363326E-4</v>
      </c>
      <c r="AL103">
        <f ca="1">IF(ISNUMBER(ETL_Price!AR103/ETL_Price!AR104-1),ETL_Price!AR103/ETL_Price!AR104-1,"")</f>
        <v>1.0390618475160096E-3</v>
      </c>
      <c r="AM103">
        <f ca="1">IF(ISNUMBER(ETL_Price!AS103/ETL_Price!AS104-1),ETL_Price!AS103/ETL_Price!AS104-1,"")</f>
        <v>-1.1424476202521072E-2</v>
      </c>
      <c r="AN103">
        <f ca="1">IF(ISNUMBER(ETL_Price!AT103/ETL_Price!AT104-1),ETL_Price!AT103/ETL_Price!AT104-1,"")</f>
        <v>-2.6809651474530849E-3</v>
      </c>
      <c r="AO103">
        <f ca="1">IF(ISNUMBER(ETL_Price!AU103/ETL_Price!AU104-1),ETL_Price!AU103/ETL_Price!AU104-1,"")</f>
        <v>-1.7594018033868508E-3</v>
      </c>
      <c r="AP103">
        <f ca="1">IF(ISNUMBER(ETL_Price!AV103/ETL_Price!AV104-1),ETL_Price!AV103/ETL_Price!AV104-1,"")</f>
        <v>-2.279715830770912E-3</v>
      </c>
      <c r="AQ103">
        <f ca="1">IF(ISNUMBER(ETL_Price!AW103/ETL_Price!AW104-1),ETL_Price!AW103/ETL_Price!AW104-1,"")</f>
        <v>-6.559411425785644E-3</v>
      </c>
      <c r="AR103">
        <f ca="1">IF(ISNUMBER(ETL_Price!AX103/ETL_Price!AX104-1),ETL_Price!AX103/ETL_Price!AX104-1,"")</f>
        <v>-1.4836795252224366E-3</v>
      </c>
      <c r="AS103">
        <f ca="1">IF(ISNUMBER(ETL_Price!AY103/ETL_Price!AY104-1),ETL_Price!AY103/ETL_Price!AY104-1,"")</f>
        <v>-7.6575133583629551E-3</v>
      </c>
      <c r="AT103">
        <f ca="1">IF(ISNUMBER(ETL_Price!AZ103/ETL_Price!AZ104-1),ETL_Price!AZ103/ETL_Price!AZ104-1,"")</f>
        <v>-0.13461538461538458</v>
      </c>
      <c r="AU103">
        <f ca="1">IF(ISNUMBER(ETL_Price!BA103/ETL_Price!BA104-1),ETL_Price!BA103/ETL_Price!BA104-1,"")</f>
        <v>3.9271401573537368E-3</v>
      </c>
      <c r="AV103">
        <f ca="1">IF(ISNUMBER(ETL_Price!BB103/ETL_Price!BB104-1),ETL_Price!BB103/ETL_Price!BB104-1,"")</f>
        <v>-2.7136091877555391E-3</v>
      </c>
      <c r="AW103">
        <f ca="1">IF(ISNUMBER(ETL_Price!BC103/ETL_Price!BC104-1),ETL_Price!BC103/ETL_Price!BC104-1,"")</f>
        <v>-8.1096882484976707E-4</v>
      </c>
      <c r="AX103">
        <f ca="1">IF(ISNUMBER(ETL_Price!BD103/ETL_Price!BD104-1),ETL_Price!BD103/ETL_Price!BD104-1,"")</f>
        <v>6.2674496967363158E-3</v>
      </c>
      <c r="AY103">
        <f ca="1">IF(ISNUMBER(ETL_Price!BE103/ETL_Price!BE104-1),ETL_Price!BE103/ETL_Price!BE104-1,"")</f>
        <v>-7.5467614425990259E-3</v>
      </c>
      <c r="AZ103">
        <f ca="1">IF(ISNUMBER(ETL_Price!BF103/ETL_Price!BF104-1),ETL_Price!BF103/ETL_Price!BF104-1,"")</f>
        <v>7.3065501608728933E-3</v>
      </c>
      <c r="BA103">
        <f ca="1">IF(ISNUMBER(ETL_Price!BG103/ETL_Price!BG104-1),ETL_Price!BG103/ETL_Price!BG104-1,"")</f>
        <v>1.0831056936696948E-2</v>
      </c>
      <c r="BB103">
        <f ca="1">IF(ISNUMBER(ETL_Price!BH103/ETL_Price!BH104-1),ETL_Price!BH103/ETL_Price!BH104-1,"")</f>
        <v>3.5626182508285975E-3</v>
      </c>
      <c r="BC103">
        <f ca="1">IF(ISNUMBER(ETL_Price!BI103/ETL_Price!BI104-1),ETL_Price!BI103/ETL_Price!BI104-1,"")</f>
        <v>-2.6470588235294024E-2</v>
      </c>
      <c r="BD103">
        <f ca="1">IF(ISNUMBER(ETL_Price!BJ103/ETL_Price!BJ104-1),ETL_Price!BJ103/ETL_Price!BJ104-1,"")</f>
        <v>-3.8811400848999367E-2</v>
      </c>
      <c r="BE103">
        <f ca="1">IF(ISNUMBER(ETL_Price!BK103/ETL_Price!BK104-1),ETL_Price!BK103/ETL_Price!BK104-1,"")</f>
        <v>-1.2178619756427533E-2</v>
      </c>
      <c r="BF103">
        <f ca="1">IF(ISNUMBER(ETL_Price!BL103/ETL_Price!BL104-1),ETL_Price!BL103/ETL_Price!BL104-1,"")</f>
        <v>1.023391812865504E-2</v>
      </c>
      <c r="BG103">
        <f ca="1">IF(ISNUMBER(ETL_Price!BM103/ETL_Price!BM104-1),ETL_Price!BM103/ETL_Price!BM104-1,"")</f>
        <v>6.2632114616767431E-4</v>
      </c>
      <c r="BH103">
        <f ca="1">IF(ISNUMBER(ETL_Price!BN103/ETL_Price!BN104-1),ETL_Price!BN103/ETL_Price!BN104-1,"")</f>
        <v>-2.2706101537026679E-3</v>
      </c>
      <c r="BI103">
        <f ca="1">IF(ISNUMBER(ETL_Price!BO103/ETL_Price!BO104-1),ETL_Price!BO103/ETL_Price!BO104-1,"")</f>
        <v>4.4198895027625085E-3</v>
      </c>
      <c r="BJ103">
        <f ca="1">IF(ISNUMBER(ETL_Price!BP103/ETL_Price!BP104-1),ETL_Price!BP103/ETL_Price!BP104-1,"")</f>
        <v>-3.3287940686943518E-4</v>
      </c>
      <c r="BK103">
        <f ca="1">IF(ISNUMBER(ETL_Price!BQ103/ETL_Price!BQ104-1),ETL_Price!BQ103/ETL_Price!BQ104-1,"")</f>
        <v>4.633920296570615E-4</v>
      </c>
      <c r="BL103">
        <f ca="1">IF(ISNUMBER(ETL_Price!BR103/ETL_Price!BR104-1),ETL_Price!BR103/ETL_Price!BR104-1,"")</f>
        <v>3.3565711334881954E-3</v>
      </c>
      <c r="BM103">
        <f ca="1">IF(ISNUMBER(ETL_Price!BS103/ETL_Price!BS104-1),ETL_Price!BS103/ETL_Price!BS104-1,"")</f>
        <v>-1.4043035107587754E-2</v>
      </c>
      <c r="BN103">
        <f ca="1">IF(ISNUMBER(ETL_Price!BT103/ETL_Price!BT104-1),ETL_Price!BT103/ETL_Price!BT104-1,"")</f>
        <v>-8.7581012436510619E-4</v>
      </c>
      <c r="BO103">
        <f ca="1">IF(ISNUMBER(ETL_Price!BU103/ETL_Price!BU104-1),ETL_Price!BU103/ETL_Price!BU104-1,"")</f>
        <v>-2.0484069089985457E-3</v>
      </c>
      <c r="BP103">
        <f ca="1">IF(ISNUMBER(ETL_Price!BV103/ETL_Price!BV104-1),ETL_Price!BV103/ETL_Price!BV104-1,"")</f>
        <v>-6.6263304206866103E-3</v>
      </c>
      <c r="BQ103">
        <f ca="1">IF(ISNUMBER(ETL_Price!BW103/ETL_Price!BW104-1),ETL_Price!BW103/ETL_Price!BW104-1,"")</f>
        <v>0</v>
      </c>
    </row>
    <row r="104" spans="1:69">
      <c r="A104" s="8">
        <f>MATCH($B104,ETL_Price!$B$5:$B$187,0)</f>
        <v>100</v>
      </c>
      <c r="B104" s="1">
        <f>IF(ISNUMBER(Equities!$C105),Equities!B105,"")</f>
        <v>43040</v>
      </c>
      <c r="C104" s="67">
        <f ca="1">IF(ISNUMBER(OFFSET(ETL_Price!$B$4,ETL_Rtn!$A104,ETL_Rtn!$C$1)/OFFSET(ETL_Price!$B$4,ETL_Rtn!$A105,ETL_Rtn!$C$1)-1),OFFSET(ETL_Price!$B$4,ETL_Rtn!$A104,ETL_Rtn!$C$1)/OFFSET(ETL_Price!$B$4,ETL_Rtn!$A105,ETL_Rtn!$C$1)-1,"")</f>
        <v>8.970340806462529E-3</v>
      </c>
      <c r="E104">
        <f ca="1">IF(ISNUMBER(ETL_Price!K104/ETL_Price!K105-1),ETL_Price!K104/ETL_Price!K105-1,"")</f>
        <v>1.5920722567817069E-3</v>
      </c>
      <c r="F104">
        <f ca="1">IF(ISNUMBER(ETL_Price!L104/ETL_Price!L105-1),ETL_Price!L104/ETL_Price!L105-1,"")</f>
        <v>6.3827760312471504E-3</v>
      </c>
      <c r="G104">
        <f ca="1">IF(ISNUMBER(ETL_Price!M104/ETL_Price!M105-1),ETL_Price!M104/ETL_Price!M105-1,"")</f>
        <v>-6.5234806951399715E-3</v>
      </c>
      <c r="H104">
        <f ca="1">IF(ISNUMBER(ETL_Price!N104/ETL_Price!N105-1),ETL_Price!N104/ETL_Price!N105-1,"")</f>
        <v>1.8557025133554506E-2</v>
      </c>
      <c r="I104">
        <f ca="1">IF(ISNUMBER(ETL_Price!O104/ETL_Price!O105-1),ETL_Price!O104/ETL_Price!O105-1,"")</f>
        <v>1.2338939174113772E-2</v>
      </c>
      <c r="J104">
        <f ca="1">IF(ISNUMBER(ETL_Price!P104/ETL_Price!P105-1),ETL_Price!P104/ETL_Price!P105-1,"")</f>
        <v>1.1189879489594823E-2</v>
      </c>
      <c r="K104">
        <f ca="1">IF(ISNUMBER(ETL_Price!Q104/ETL_Price!Q105-1),ETL_Price!Q104/ETL_Price!Q105-1,"")</f>
        <v>8.3587578885824243E-5</v>
      </c>
      <c r="L104">
        <f ca="1">IF(ISNUMBER(ETL_Price!R104/ETL_Price!R105-1),ETL_Price!R104/ETL_Price!R105-1,"")</f>
        <v>9.8477767392179949E-4</v>
      </c>
      <c r="M104">
        <f ca="1">IF(ISNUMBER(ETL_Price!S104/ETL_Price!S105-1),ETL_Price!S104/ETL_Price!S105-1,"")</f>
        <v>8.5187438821132666E-3</v>
      </c>
      <c r="N104">
        <f ca="1">IF(ISNUMBER(ETL_Price!T104/ETL_Price!T105-1),ETL_Price!T104/ETL_Price!T105-1,"")</f>
        <v>9.3760464337540039E-3</v>
      </c>
      <c r="O104">
        <f ca="1">IF(ISNUMBER(ETL_Price!U104/ETL_Price!U105-1),ETL_Price!U104/ETL_Price!U105-1,"")</f>
        <v>4.7341013097690343E-4</v>
      </c>
      <c r="P104">
        <f ca="1">IF(ISNUMBER(ETL_Price!V104/ETL_Price!V105-1),ETL_Price!V104/ETL_Price!V105-1,"")</f>
        <v>3.0813927895410043E-3</v>
      </c>
      <c r="Q104">
        <f ca="1">IF(ISNUMBER(ETL_Price!W104/ETL_Price!W105-1),ETL_Price!W104/ETL_Price!W105-1,"")</f>
        <v>2.4230579434214583E-4</v>
      </c>
      <c r="R104">
        <f ca="1">IF(ISNUMBER(ETL_Price!X104/ETL_Price!X105-1),ETL_Price!X104/ETL_Price!X105-1,"")</f>
        <v>2.0034189412931891E-3</v>
      </c>
      <c r="S104">
        <f ca="1">IF(ISNUMBER(ETL_Price!Y104/ETL_Price!Y105-1),ETL_Price!Y104/ETL_Price!Y105-1,"")</f>
        <v>1.3964611014984918E-3</v>
      </c>
      <c r="T104">
        <f ca="1">IF(ISNUMBER(ETL_Price!Z104/ETL_Price!Z105-1),ETL_Price!Z104/ETL_Price!Z105-1,"")</f>
        <v>1.4877099240133695E-3</v>
      </c>
      <c r="U104">
        <f ca="1">IF(ISNUMBER(ETL_Price!AA104/ETL_Price!AA105-1),ETL_Price!AA104/ETL_Price!AA105-1,"")</f>
        <v>-2.9385836027029377E-4</v>
      </c>
      <c r="V104">
        <f ca="1">IF(ISNUMBER(ETL_Price!AB104/ETL_Price!AB105-1),ETL_Price!AB104/ETL_Price!AB105-1,"")</f>
        <v>-2.8805336567616635E-3</v>
      </c>
      <c r="W104">
        <f ca="1">IF(ISNUMBER(ETL_Price!AC104/ETL_Price!AC105-1),ETL_Price!AC104/ETL_Price!AC105-1,"")</f>
        <v>-1.3213968753663652E-3</v>
      </c>
      <c r="X104">
        <f ca="1">IF(ISNUMBER(ETL_Price!AD104/ETL_Price!AD105-1),ETL_Price!AD104/ETL_Price!AD105-1,"")</f>
        <v>-1.6942938173145627E-3</v>
      </c>
      <c r="Y104">
        <f ca="1">IF(ISNUMBER(ETL_Price!AE104/ETL_Price!AE105-1),ETL_Price!AE104/ETL_Price!AE105-1,"")</f>
        <v>-6.5474949142807493E-4</v>
      </c>
      <c r="Z104">
        <f ca="1">IF(ISNUMBER(ETL_Price!AF104/ETL_Price!AF105-1),ETL_Price!AF104/ETL_Price!AF105-1,"")</f>
        <v>-6.3736737855757397E-5</v>
      </c>
      <c r="AA104">
        <f ca="1">IF(ISNUMBER(ETL_Price!AG104/ETL_Price!AG105-1),ETL_Price!AG104/ETL_Price!AG105-1,"")</f>
        <v>7.2889949842558366E-5</v>
      </c>
      <c r="AB104">
        <f ca="1">IF(ISNUMBER(ETL_Price!AH104/ETL_Price!AH105-1),ETL_Price!AH104/ETL_Price!AH105-1,"")</f>
        <v>2.361324286221933E-4</v>
      </c>
      <c r="AC104">
        <f ca="1">IF(ISNUMBER(ETL_Price!AI104/ETL_Price!AI105-1),ETL_Price!AI104/ETL_Price!AI105-1,"")</f>
        <v>1.290473798761127E-3</v>
      </c>
      <c r="AD104">
        <f ca="1">IF(ISNUMBER(ETL_Price!AJ104/ETL_Price!AJ105-1),ETL_Price!AJ104/ETL_Price!AJ105-1,"")</f>
        <v>1.4546476760468607E-4</v>
      </c>
      <c r="AE104">
        <f ca="1">IF(ISNUMBER(ETL_Price!AK104/ETL_Price!AK105-1),ETL_Price!AK104/ETL_Price!AK105-1,"")</f>
        <v>-5.2389862538304577E-4</v>
      </c>
      <c r="AF104">
        <f ca="1">IF(ISNUMBER(ETL_Price!AL104/ETL_Price!AL105-1),ETL_Price!AL104/ETL_Price!AL105-1,"")</f>
        <v>-7.2264038060099178E-4</v>
      </c>
      <c r="AG104">
        <f ca="1">IF(ISNUMBER(ETL_Price!AM104/ETL_Price!AM105-1),ETL_Price!AM104/ETL_Price!AM105-1,"")</f>
        <v>1.5277913600786341E-4</v>
      </c>
      <c r="AH104">
        <f ca="1">IF(ISNUMBER(ETL_Price!AN104/ETL_Price!AN105-1),ETL_Price!AN104/ETL_Price!AN105-1,"")</f>
        <v>-8.2432751841621243E-4</v>
      </c>
      <c r="AI104">
        <f ca="1">IF(ISNUMBER(ETL_Price!AO104/ETL_Price!AO105-1),ETL_Price!AO104/ETL_Price!AO105-1,"")</f>
        <v>-4.2407030928659495E-4</v>
      </c>
      <c r="AJ104">
        <f ca="1">IF(ISNUMBER(ETL_Price!AP104/ETL_Price!AP105-1),ETL_Price!AP104/ETL_Price!AP105-1,"")</f>
        <v>-4.5928262445693591E-4</v>
      </c>
      <c r="AK104">
        <f ca="1">IF(ISNUMBER(ETL_Price!AQ104/ETL_Price!AQ105-1),ETL_Price!AQ104/ETL_Price!AQ105-1,"")</f>
        <v>-1.1710602641431533E-3</v>
      </c>
      <c r="AL104">
        <f ca="1">IF(ISNUMBER(ETL_Price!AR104/ETL_Price!AR105-1),ETL_Price!AR104/ETL_Price!AR105-1,"")</f>
        <v>-6.477217693080517E-4</v>
      </c>
      <c r="AM104">
        <f ca="1">IF(ISNUMBER(ETL_Price!AS104/ETL_Price!AS105-1),ETL_Price!AS104/ETL_Price!AS105-1,"")</f>
        <v>-3.0261001134788135E-3</v>
      </c>
      <c r="AN104">
        <f ca="1">IF(ISNUMBER(ETL_Price!AT104/ETL_Price!AT105-1),ETL_Price!AT104/ETL_Price!AT105-1,"")</f>
        <v>2.7548209366391241E-2</v>
      </c>
      <c r="AO104">
        <f ca="1">IF(ISNUMBER(ETL_Price!AU104/ETL_Price!AU105-1),ETL_Price!AU104/ETL_Price!AU105-1,"")</f>
        <v>4.9507673689430653E-4</v>
      </c>
      <c r="AP104">
        <f ca="1">IF(ISNUMBER(ETL_Price!AV104/ETL_Price!AV105-1),ETL_Price!AV104/ETL_Price!AV105-1,"")</f>
        <v>7.9588263384100522E-4</v>
      </c>
      <c r="AQ104">
        <f ca="1">IF(ISNUMBER(ETL_Price!AW104/ETL_Price!AW105-1),ETL_Price!AW104/ETL_Price!AW105-1,"")</f>
        <v>8.4022346368715084E-3</v>
      </c>
      <c r="AR104">
        <f ca="1">IF(ISNUMBER(ETL_Price!AX104/ETL_Price!AX105-1),ETL_Price!AX104/ETL_Price!AX105-1,"")</f>
        <v>-1.4814814814816391E-3</v>
      </c>
      <c r="AS104">
        <f ca="1">IF(ISNUMBER(ETL_Price!AY104/ETL_Price!AY105-1),ETL_Price!AY104/ETL_Price!AY105-1,"")</f>
        <v>-4.5333714303208428E-3</v>
      </c>
      <c r="AT104">
        <f ca="1">IF(ISNUMBER(ETL_Price!AZ104/ETL_Price!AZ105-1),ETL_Price!AZ104/ETL_Price!AZ105-1,"")</f>
        <v>-0.27777777777777768</v>
      </c>
      <c r="AU104">
        <f ca="1">IF(ISNUMBER(ETL_Price!BA104/ETL_Price!BA105-1),ETL_Price!BA104/ETL_Price!BA105-1,"")</f>
        <v>-7.9074158618152035E-3</v>
      </c>
      <c r="AV104">
        <f ca="1">IF(ISNUMBER(ETL_Price!BB104/ETL_Price!BB105-1),ETL_Price!BB104/ETL_Price!BB105-1,"")</f>
        <v>-2.0164679646624939E-2</v>
      </c>
      <c r="AW104">
        <f ca="1">IF(ISNUMBER(ETL_Price!BC104/ETL_Price!BC105-1),ETL_Price!BC104/ETL_Price!BC105-1,"")</f>
        <v>1.6740172579098767E-2</v>
      </c>
      <c r="AX104">
        <f ca="1">IF(ISNUMBER(ETL_Price!BD104/ETL_Price!BD105-1),ETL_Price!BD104/ETL_Price!BD105-1,"")</f>
        <v>4.9471742411537623E-3</v>
      </c>
      <c r="AY104">
        <f ca="1">IF(ISNUMBER(ETL_Price!BE104/ETL_Price!BE105-1),ETL_Price!BE104/ETL_Price!BE105-1,"")</f>
        <v>6.9280356036796054E-3</v>
      </c>
      <c r="AZ104">
        <f ca="1">IF(ISNUMBER(ETL_Price!BF104/ETL_Price!BF105-1),ETL_Price!BF104/ETL_Price!BF105-1,"")</f>
        <v>-2.0208480635300896E-3</v>
      </c>
      <c r="BA104">
        <f ca="1">IF(ISNUMBER(ETL_Price!BG104/ETL_Price!BG105-1),ETL_Price!BG104/ETL_Price!BG105-1,"")</f>
        <v>-8.9763690236921434E-4</v>
      </c>
      <c r="BB104">
        <f ca="1">IF(ISNUMBER(ETL_Price!BH104/ETL_Price!BH105-1),ETL_Price!BH104/ETL_Price!BH105-1,"")</f>
        <v>-3.6512838726565633E-3</v>
      </c>
      <c r="BC104">
        <f ca="1">IF(ISNUMBER(ETL_Price!BI104/ETL_Price!BI105-1),ETL_Price!BI104/ETL_Price!BI105-1,"")</f>
        <v>1.9646365422396617E-3</v>
      </c>
      <c r="BD104">
        <f ca="1">IF(ISNUMBER(ETL_Price!BJ104/ETL_Price!BJ105-1),ETL_Price!BJ104/ETL_Price!BJ105-1,"")</f>
        <v>-3.397773872290577E-2</v>
      </c>
      <c r="BE104">
        <f ca="1">IF(ISNUMBER(ETL_Price!BK104/ETL_Price!BK105-1),ETL_Price!BK104/ETL_Price!BK105-1,"")</f>
        <v>-1.3351134846461998E-2</v>
      </c>
      <c r="BF104">
        <f ca="1">IF(ISNUMBER(ETL_Price!BL104/ETL_Price!BL105-1),ETL_Price!BL104/ETL_Price!BL105-1,"")</f>
        <v>5.9917355371900793E-2</v>
      </c>
      <c r="BG104">
        <f ca="1">IF(ISNUMBER(ETL_Price!BM104/ETL_Price!BM105-1),ETL_Price!BM104/ETL_Price!BM105-1,"")</f>
        <v>5.3522235340417446E-3</v>
      </c>
      <c r="BH104">
        <f ca="1">IF(ISNUMBER(ETL_Price!BN104/ETL_Price!BN105-1),ETL_Price!BN104/ETL_Price!BN105-1,"")</f>
        <v>2.8934283831546059E-2</v>
      </c>
      <c r="BI104">
        <f ca="1">IF(ISNUMBER(ETL_Price!BO104/ETL_Price!BO105-1),ETL_Price!BO104/ETL_Price!BO105-1,"")</f>
        <v>-1.4711290915778719E-3</v>
      </c>
      <c r="BJ104">
        <f ca="1">IF(ISNUMBER(ETL_Price!BP104/ETL_Price!BP105-1),ETL_Price!BP104/ETL_Price!BP105-1,"")</f>
        <v>-3.5281346119051538E-3</v>
      </c>
      <c r="BK104">
        <f ca="1">IF(ISNUMBER(ETL_Price!BQ104/ETL_Price!BQ105-1),ETL_Price!BQ104/ETL_Price!BQ105-1,"")</f>
        <v>2.6017468871957217E-3</v>
      </c>
      <c r="BL104">
        <f ca="1">IF(ISNUMBER(ETL_Price!BR104/ETL_Price!BR105-1),ETL_Price!BR104/ETL_Price!BR105-1,"")</f>
        <v>-2.3183925811438577E-3</v>
      </c>
      <c r="BM104">
        <f ca="1">IF(ISNUMBER(ETL_Price!BS104/ETL_Price!BS105-1),ETL_Price!BS104/ETL_Price!BS105-1,"")</f>
        <v>-2.8607995181811896E-3</v>
      </c>
      <c r="BN104">
        <f ca="1">IF(ISNUMBER(ETL_Price!BT104/ETL_Price!BT105-1),ETL_Price!BT104/ETL_Price!BT105-1,"")</f>
        <v>4.7518479408659164E-3</v>
      </c>
      <c r="BO104">
        <f ca="1">IF(ISNUMBER(ETL_Price!BU104/ETL_Price!BU105-1),ETL_Price!BU104/ETL_Price!BU105-1,"")</f>
        <v>-7.0289489835451135E-4</v>
      </c>
      <c r="BP104">
        <f ca="1">IF(ISNUMBER(ETL_Price!BV104/ETL_Price!BV105-1),ETL_Price!BV104/ETL_Price!BV105-1,"")</f>
        <v>-4.3957755252279629E-3</v>
      </c>
      <c r="BQ104">
        <f ca="1">IF(ISNUMBER(ETL_Price!BW104/ETL_Price!BW105-1),ETL_Price!BW104/ETL_Price!BW105-1,"")</f>
        <v>-1.4061688013938811E-3</v>
      </c>
    </row>
    <row r="105" spans="1:69">
      <c r="A105" s="8">
        <f>MATCH($B105,ETL_Price!$B$5:$B$187,0)</f>
        <v>101</v>
      </c>
      <c r="B105" s="1">
        <f>IF(ISNUMBER(Equities!$C106),Equities!B106,"")</f>
        <v>43039</v>
      </c>
      <c r="C105" s="67">
        <f ca="1">IF(ISNUMBER(OFFSET(ETL_Price!$B$4,ETL_Rtn!$A105,ETL_Rtn!$C$1)/OFFSET(ETL_Price!$B$4,ETL_Rtn!$A106,ETL_Rtn!$C$1)-1),OFFSET(ETL_Price!$B$4,ETL_Rtn!$A105,ETL_Rtn!$C$1)/OFFSET(ETL_Price!$B$4,ETL_Rtn!$A106,ETL_Rtn!$C$1)-1,"")</f>
        <v>1.132512702633548E-2</v>
      </c>
      <c r="E105">
        <f ca="1">IF(ISNUMBER(ETL_Price!K105/ETL_Price!K106-1),ETL_Price!K105/ETL_Price!K106-1,"")</f>
        <v>9.4448525553580964E-4</v>
      </c>
      <c r="F105">
        <f ca="1">IF(ISNUMBER(ETL_Price!L105/ETL_Price!L106-1),ETL_Price!L105/ETL_Price!L106-1,"")</f>
        <v>3.2139326849034422E-3</v>
      </c>
      <c r="G105">
        <f ca="1">IF(ISNUMBER(ETL_Price!M105/ETL_Price!M106-1),ETL_Price!M105/ETL_Price!M106-1,"")</f>
        <v>-6.5755048706996888E-3</v>
      </c>
      <c r="H105">
        <f ca="1">IF(ISNUMBER(ETL_Price!N105/ETL_Price!N106-1),ETL_Price!N105/ETL_Price!N106-1,"")</f>
        <v>-2.725826799943043E-6</v>
      </c>
      <c r="I105">
        <f ca="1">IF(ISNUMBER(ETL_Price!O105/ETL_Price!O106-1),ETL_Price!O105/ETL_Price!O106-1,"")</f>
        <v>-3.1990892212395705E-3</v>
      </c>
      <c r="J105">
        <f ca="1">IF(ISNUMBER(ETL_Price!P105/ETL_Price!P106-1),ETL_Price!P105/ETL_Price!P106-1,"")</f>
        <v>-4.8134714936289846E-3</v>
      </c>
      <c r="K105">
        <f ca="1">IF(ISNUMBER(ETL_Price!Q105/ETL_Price!Q106-1),ETL_Price!Q105/ETL_Price!Q106-1,"")</f>
        <v>1.846975519432803E-3</v>
      </c>
      <c r="L105">
        <f ca="1">IF(ISNUMBER(ETL_Price!R105/ETL_Price!R106-1),ETL_Price!R105/ETL_Price!R106-1,"")</f>
        <v>2.5770608119415339E-3</v>
      </c>
      <c r="M105">
        <f ca="1">IF(ISNUMBER(ETL_Price!S105/ETL_Price!S106-1),ETL_Price!S105/ETL_Price!S106-1,"")</f>
        <v>5.8925726972394177E-3</v>
      </c>
      <c r="N105">
        <f ca="1">IF(ISNUMBER(ETL_Price!T105/ETL_Price!T106-1),ETL_Price!T105/ETL_Price!T106-1,"")</f>
        <v>-3.7205149192587328E-5</v>
      </c>
      <c r="O105">
        <f ca="1">IF(ISNUMBER(ETL_Price!U105/ETL_Price!U106-1),ETL_Price!U105/ETL_Price!U106-1,"")</f>
        <v>-5.9141268777351819E-4</v>
      </c>
      <c r="P105">
        <f ca="1">IF(ISNUMBER(ETL_Price!V105/ETL_Price!V106-1),ETL_Price!V105/ETL_Price!V106-1,"")</f>
        <v>0</v>
      </c>
      <c r="Q105">
        <f ca="1">IF(ISNUMBER(ETL_Price!W105/ETL_Price!W106-1),ETL_Price!W105/ETL_Price!W106-1,"")</f>
        <v>6.5826464798246498E-3</v>
      </c>
      <c r="R105">
        <f ca="1">IF(ISNUMBER(ETL_Price!X105/ETL_Price!X106-1),ETL_Price!X105/ETL_Price!X106-1,"")</f>
        <v>-6.0097795503588625E-4</v>
      </c>
      <c r="S105">
        <f ca="1">IF(ISNUMBER(ETL_Price!Y105/ETL_Price!Y106-1),ETL_Price!Y105/ETL_Price!Y106-1,"")</f>
        <v>-2.7940713273588713E-3</v>
      </c>
      <c r="T105">
        <f ca="1">IF(ISNUMBER(ETL_Price!Z105/ETL_Price!Z106-1),ETL_Price!Z105/ETL_Price!Z106-1,"")</f>
        <v>3.9871781976079657E-3</v>
      </c>
      <c r="U105">
        <f ca="1">IF(ISNUMBER(ETL_Price!AA105/ETL_Price!AA106-1),ETL_Price!AA105/ETL_Price!AA106-1,"")</f>
        <v>-1.4671361502346381E-3</v>
      </c>
      <c r="V105">
        <f ca="1">IF(ISNUMBER(ETL_Price!AB105/ETL_Price!AB106-1),ETL_Price!AB105/ETL_Price!AB106-1,"")</f>
        <v>1.7465259321132187E-3</v>
      </c>
      <c r="W105">
        <f ca="1">IF(ISNUMBER(ETL_Price!AC105/ETL_Price!AC106-1),ETL_Price!AC105/ETL_Price!AC106-1,"")</f>
        <v>3.4716245988675176E-4</v>
      </c>
      <c r="X105">
        <f ca="1">IF(ISNUMBER(ETL_Price!AD105/ETL_Price!AD106-1),ETL_Price!AD105/ETL_Price!AD106-1,"")</f>
        <v>2.7796745363684039E-4</v>
      </c>
      <c r="Y105">
        <f ca="1">IF(ISNUMBER(ETL_Price!AE105/ETL_Price!AE106-1),ETL_Price!AE105/ETL_Price!AE106-1,"")</f>
        <v>6.0553755828984812E-4</v>
      </c>
      <c r="Z105">
        <f ca="1">IF(ISNUMBER(ETL_Price!AF105/ETL_Price!AF106-1),ETL_Price!AF105/ETL_Price!AF106-1,"")</f>
        <v>-2.6468252801226111E-4</v>
      </c>
      <c r="AA105">
        <f ca="1">IF(ISNUMBER(ETL_Price!AG105/ETL_Price!AG106-1),ETL_Price!AG105/ETL_Price!AG106-1,"")</f>
        <v>-1.1387757704961476E-4</v>
      </c>
      <c r="AB105">
        <f ca="1">IF(ISNUMBER(ETL_Price!AH105/ETL_Price!AH106-1),ETL_Price!AH105/ETL_Price!AH106-1,"")</f>
        <v>-7.1136342342781322E-4</v>
      </c>
      <c r="AC105">
        <f ca="1">IF(ISNUMBER(ETL_Price!AI105/ETL_Price!AI106-1),ETL_Price!AI105/ETL_Price!AI106-1,"")</f>
        <v>8.6195109265352343E-4</v>
      </c>
      <c r="AD105">
        <f ca="1">IF(ISNUMBER(ETL_Price!AJ105/ETL_Price!AJ106-1),ETL_Price!AJ105/ETL_Price!AJ106-1,"")</f>
        <v>6.1061881003787732E-4</v>
      </c>
      <c r="AE105">
        <f ca="1">IF(ISNUMBER(ETL_Price!AK105/ETL_Price!AK106-1),ETL_Price!AK105/ETL_Price!AK106-1,"")</f>
        <v>7.7690445286959786E-4</v>
      </c>
      <c r="AF105">
        <f ca="1">IF(ISNUMBER(ETL_Price!AL105/ETL_Price!AL106-1),ETL_Price!AL105/ETL_Price!AL106-1,"")</f>
        <v>9.7282624329531053E-4</v>
      </c>
      <c r="AG105">
        <f ca="1">IF(ISNUMBER(ETL_Price!AM105/ETL_Price!AM106-1),ETL_Price!AM105/ETL_Price!AM106-1,"")</f>
        <v>1.0511195641527138E-4</v>
      </c>
      <c r="AH105">
        <f ca="1">IF(ISNUMBER(ETL_Price!AN105/ETL_Price!AN106-1),ETL_Price!AN105/ETL_Price!AN106-1,"")</f>
        <v>1.1753477438625204E-3</v>
      </c>
      <c r="AI105">
        <f ca="1">IF(ISNUMBER(ETL_Price!AO105/ETL_Price!AO106-1),ETL_Price!AO105/ETL_Price!AO106-1,"")</f>
        <v>3.8151428272614751E-4</v>
      </c>
      <c r="AJ105">
        <f ca="1">IF(ISNUMBER(ETL_Price!AP105/ETL_Price!AP106-1),ETL_Price!AP105/ETL_Price!AP106-1,"")</f>
        <v>5.5658635308764026E-4</v>
      </c>
      <c r="AK105">
        <f ca="1">IF(ISNUMBER(ETL_Price!AQ105/ETL_Price!AQ106-1),ETL_Price!AQ105/ETL_Price!AQ106-1,"")</f>
        <v>9.6970083068459445E-4</v>
      </c>
      <c r="AL105">
        <f ca="1">IF(ISNUMBER(ETL_Price!AR105/ETL_Price!AR106-1),ETL_Price!AR105/ETL_Price!AR106-1,"")</f>
        <v>2.538751023094532E-3</v>
      </c>
      <c r="AM105">
        <f ca="1">IF(ISNUMBER(ETL_Price!AS105/ETL_Price!AS106-1),ETL_Price!AS105/ETL_Price!AS106-1,"")</f>
        <v>4.6022631312279128E-3</v>
      </c>
      <c r="AN105">
        <f ca="1">IF(ISNUMBER(ETL_Price!AT105/ETL_Price!AT106-1),ETL_Price!AT105/ETL_Price!AT106-1,"")</f>
        <v>-1.0899182561307952E-2</v>
      </c>
      <c r="AO105">
        <f ca="1">IF(ISNUMBER(ETL_Price!AU105/ETL_Price!AU106-1),ETL_Price!AU105/ETL_Price!AU106-1,"")</f>
        <v>6.8121400088612116E-3</v>
      </c>
      <c r="AP105">
        <f ca="1">IF(ISNUMBER(ETL_Price!AV105/ETL_Price!AV106-1),ETL_Price!AV105/ETL_Price!AV106-1,"")</f>
        <v>4.2092924126171383E-3</v>
      </c>
      <c r="AQ105">
        <f ca="1">IF(ISNUMBER(ETL_Price!AW105/ETL_Price!AW106-1),ETL_Price!AW105/ETL_Price!AW106-1,"")</f>
        <v>-1.2010420806287891E-2</v>
      </c>
      <c r="AR105">
        <f ca="1">IF(ISNUMBER(ETL_Price!AX105/ETL_Price!AX106-1),ETL_Price!AX105/ETL_Price!AX106-1,"")</f>
        <v>2.9717682020802272E-3</v>
      </c>
      <c r="AS105">
        <f ca="1">IF(ISNUMBER(ETL_Price!AY105/ETL_Price!AY106-1),ETL_Price!AY105/ETL_Price!AY106-1,"")</f>
        <v>-1.1354808769080238E-2</v>
      </c>
      <c r="AT105">
        <f ca="1">IF(ISNUMBER(ETL_Price!AZ105/ETL_Price!AZ106-1),ETL_Price!AZ105/ETL_Price!AZ106-1,"")</f>
        <v>0.30316742081447967</v>
      </c>
      <c r="AU105">
        <f ca="1">IF(ISNUMBER(ETL_Price!BA105/ETL_Price!BA106-1),ETL_Price!BA105/ETL_Price!BA106-1,"")</f>
        <v>-1.3601664903245103E-2</v>
      </c>
      <c r="AV105">
        <f ca="1">IF(ISNUMBER(ETL_Price!BB105/ETL_Price!BB106-1),ETL_Price!BB105/ETL_Price!BB106-1,"")</f>
        <v>-2.8489529951920223E-2</v>
      </c>
      <c r="AW105">
        <f ca="1">IF(ISNUMBER(ETL_Price!BC105/ETL_Price!BC106-1),ETL_Price!BC105/ETL_Price!BC106-1,"")</f>
        <v>-1.5777752613898022E-2</v>
      </c>
      <c r="AX105">
        <f ca="1">IF(ISNUMBER(ETL_Price!BD105/ETL_Price!BD106-1),ETL_Price!BD105/ETL_Price!BD106-1,"")</f>
        <v>-9.9302012222767244E-3</v>
      </c>
      <c r="AY105">
        <f ca="1">IF(ISNUMBER(ETL_Price!BE105/ETL_Price!BE106-1),ETL_Price!BE105/ETL_Price!BE106-1,"")</f>
        <v>3.1643020700289348E-3</v>
      </c>
      <c r="AZ105">
        <f ca="1">IF(ISNUMBER(ETL_Price!BF105/ETL_Price!BF106-1),ETL_Price!BF105/ETL_Price!BF106-1,"")</f>
        <v>6.9297285399654296E-3</v>
      </c>
      <c r="BA105">
        <f ca="1">IF(ISNUMBER(ETL_Price!BG105/ETL_Price!BG106-1),ETL_Price!BG105/ETL_Price!BG106-1,"")</f>
        <v>-6.1945182565444901E-3</v>
      </c>
      <c r="BB105">
        <f ca="1">IF(ISNUMBER(ETL_Price!BH105/ETL_Price!BH106-1),ETL_Price!BH105/ETL_Price!BH106-1,"")</f>
        <v>7.0692530118918739E-3</v>
      </c>
      <c r="BC105">
        <f ca="1">IF(ISNUMBER(ETL_Price!BI105/ETL_Price!BI106-1),ETL_Price!BI105/ETL_Price!BI106-1,"")</f>
        <v>-3.0476190476190546E-2</v>
      </c>
      <c r="BD105">
        <f ca="1">IF(ISNUMBER(ETL_Price!BJ105/ETL_Price!BJ106-1),ETL_Price!BJ105/ETL_Price!BJ106-1,"")</f>
        <v>-6.0539350577875739E-2</v>
      </c>
      <c r="BE105">
        <f ca="1">IF(ISNUMBER(ETL_Price!BK105/ETL_Price!BK106-1),ETL_Price!BK105/ETL_Price!BK106-1,"")</f>
        <v>-9.2592592592593004E-3</v>
      </c>
      <c r="BF105">
        <f ca="1">IF(ISNUMBER(ETL_Price!BL105/ETL_Price!BL106-1),ETL_Price!BL105/ETL_Price!BL106-1,"")</f>
        <v>-1.0224948875255602E-2</v>
      </c>
      <c r="BG105">
        <f ca="1">IF(ISNUMBER(ETL_Price!BM105/ETL_Price!BM106-1),ETL_Price!BM105/ETL_Price!BM106-1,"")</f>
        <v>-5.6351256163419405E-3</v>
      </c>
      <c r="BH105">
        <f ca="1">IF(ISNUMBER(ETL_Price!BN105/ETL_Price!BN106-1),ETL_Price!BN105/ETL_Price!BN106-1,"")</f>
        <v>-9.1410933697394503E-3</v>
      </c>
      <c r="BI105">
        <f ca="1">IF(ISNUMBER(ETL_Price!BO105/ETL_Price!BO106-1),ETL_Price!BO105/ETL_Price!BO106-1,"")</f>
        <v>4.2474607571560963E-3</v>
      </c>
      <c r="BJ105">
        <f ca="1">IF(ISNUMBER(ETL_Price!BP105/ETL_Price!BP106-1),ETL_Price!BP105/ETL_Price!BP106-1,"")</f>
        <v>-6.7802739230671261E-4</v>
      </c>
      <c r="BK105">
        <f ca="1">IF(ISNUMBER(ETL_Price!BQ105/ETL_Price!BQ106-1),ETL_Price!BQ105/ETL_Price!BQ106-1,"")</f>
        <v>1.2094148292864926E-3</v>
      </c>
      <c r="BL105">
        <f ca="1">IF(ISNUMBER(ETL_Price!BR105/ETL_Price!BR106-1),ETL_Price!BR105/ETL_Price!BR106-1,"")</f>
        <v>-4.291477126426857E-4</v>
      </c>
      <c r="BM105">
        <f ca="1">IF(ISNUMBER(ETL_Price!BS105/ETL_Price!BS106-1),ETL_Price!BS105/ETL_Price!BS106-1,"")</f>
        <v>5.6783767413688402E-3</v>
      </c>
      <c r="BN105">
        <f ca="1">IF(ISNUMBER(ETL_Price!BT105/ETL_Price!BT106-1),ETL_Price!BT105/ETL_Price!BT106-1,"")</f>
        <v>4.0643223184306798E-3</v>
      </c>
      <c r="BO105">
        <f ca="1">IF(ISNUMBER(ETL_Price!BU105/ETL_Price!BU106-1),ETL_Price!BU105/ETL_Price!BU106-1,"")</f>
        <v>6.2031443524821483E-3</v>
      </c>
      <c r="BP105">
        <f ca="1">IF(ISNUMBER(ETL_Price!BV105/ETL_Price!BV106-1),ETL_Price!BV105/ETL_Price!BV106-1,"")</f>
        <v>4.9725053886593429E-3</v>
      </c>
      <c r="BQ105">
        <f ca="1">IF(ISNUMBER(ETL_Price!BW105/ETL_Price!BW106-1),ETL_Price!BW105/ETL_Price!BW106-1,"")</f>
        <v>-2.8348472840333816E-3</v>
      </c>
    </row>
    <row r="106" spans="1:69">
      <c r="A106" s="8">
        <f>MATCH($B106,ETL_Price!$B$5:$B$187,0)</f>
        <v>102</v>
      </c>
      <c r="B106" s="1">
        <f>IF(ISNUMBER(Equities!$C107),Equities!B107,"")</f>
        <v>43038</v>
      </c>
      <c r="C106" s="67">
        <f ca="1">IF(ISNUMBER(OFFSET(ETL_Price!$B$4,ETL_Rtn!$A106,ETL_Rtn!$C$1)/OFFSET(ETL_Price!$B$4,ETL_Rtn!$A107,ETL_Rtn!$C$1)-1),OFFSET(ETL_Price!$B$4,ETL_Rtn!$A106,ETL_Rtn!$C$1)/OFFSET(ETL_Price!$B$4,ETL_Rtn!$A107,ETL_Rtn!$C$1)-1,"")</f>
        <v>-1.0765635048082256E-3</v>
      </c>
      <c r="E106">
        <f ca="1">IF(ISNUMBER(ETL_Price!K106/ETL_Price!K107-1),ETL_Price!K106/ETL_Price!K107-1,"")</f>
        <v>-3.1924744388955872E-3</v>
      </c>
      <c r="F106">
        <f ca="1">IF(ISNUMBER(ETL_Price!L106/ETL_Price!L107-1),ETL_Price!L106/ETL_Price!L107-1,"")</f>
        <v>2.7243629234741107E-3</v>
      </c>
      <c r="G106">
        <f ca="1">IF(ISNUMBER(ETL_Price!M106/ETL_Price!M107-1),ETL_Price!M106/ETL_Price!M107-1,"")</f>
        <v>-1.547033913865381E-2</v>
      </c>
      <c r="H106">
        <f ca="1">IF(ISNUMBER(ETL_Price!N106/ETL_Price!N107-1),ETL_Price!N106/ETL_Price!N107-1,"")</f>
        <v>1.4630744100552207E-4</v>
      </c>
      <c r="I106">
        <f ca="1">IF(ISNUMBER(ETL_Price!O106/ETL_Price!O107-1),ETL_Price!O106/ETL_Price!O107-1,"")</f>
        <v>-3.6098506092897553E-3</v>
      </c>
      <c r="J106">
        <f ca="1">IF(ISNUMBER(ETL_Price!P106/ETL_Price!P107-1),ETL_Price!P106/ETL_Price!P107-1,"")</f>
        <v>-6.8870629884133505E-3</v>
      </c>
      <c r="K106">
        <f ca="1">IF(ISNUMBER(ETL_Price!Q106/ETL_Price!Q107-1),ETL_Price!Q106/ETL_Price!Q107-1,"")</f>
        <v>-2.6046269337032246E-4</v>
      </c>
      <c r="L106">
        <f ca="1">IF(ISNUMBER(ETL_Price!R106/ETL_Price!R107-1),ETL_Price!R106/ETL_Price!R107-1,"")</f>
        <v>8.2064680366444875E-4</v>
      </c>
      <c r="M106">
        <f ca="1">IF(ISNUMBER(ETL_Price!S106/ETL_Price!S107-1),ETL_Price!S106/ETL_Price!S107-1,"")</f>
        <v>8.6135125406627822E-3</v>
      </c>
      <c r="N106">
        <f ca="1">IF(ISNUMBER(ETL_Price!T106/ETL_Price!T107-1),ETL_Price!T106/ETL_Price!T107-1,"")</f>
        <v>1.6397108146382067E-3</v>
      </c>
      <c r="O106">
        <f ca="1">IF(ISNUMBER(ETL_Price!U106/ETL_Price!U107-1),ETL_Price!U106/ETL_Price!U107-1,"")</f>
        <v>-9.8471718922321649E-4</v>
      </c>
      <c r="P106">
        <f ca="1">IF(ISNUMBER(ETL_Price!V106/ETL_Price!V107-1),ETL_Price!V106/ETL_Price!V107-1,"")</f>
        <v>5.2851794758845827E-4</v>
      </c>
      <c r="Q106">
        <f ca="1">IF(ISNUMBER(ETL_Price!W106/ETL_Price!W107-1),ETL_Price!W106/ETL_Price!W107-1,"")</f>
        <v>-4.6003692722850209E-3</v>
      </c>
      <c r="R106">
        <f ca="1">IF(ISNUMBER(ETL_Price!X106/ETL_Price!X107-1),ETL_Price!X106/ETL_Price!X107-1,"")</f>
        <v>-6.0181247042684349E-3</v>
      </c>
      <c r="S106">
        <f ca="1">IF(ISNUMBER(ETL_Price!Y106/ETL_Price!Y107-1),ETL_Price!Y106/ETL_Price!Y107-1,"")</f>
        <v>-1.02282160543965E-3</v>
      </c>
      <c r="T106">
        <f ca="1">IF(ISNUMBER(ETL_Price!Z106/ETL_Price!Z107-1),ETL_Price!Z106/ETL_Price!Z107-1,"")</f>
        <v>3.6361272847376114E-3</v>
      </c>
      <c r="U106">
        <f ca="1">IF(ISNUMBER(ETL_Price!AA106/ETL_Price!AA107-1),ETL_Price!AA106/ETL_Price!AA107-1,"")</f>
        <v>-1.6112494507104502E-3</v>
      </c>
      <c r="V106">
        <f ca="1">IF(ISNUMBER(ETL_Price!AB106/ETL_Price!AB107-1),ETL_Price!AB106/ETL_Price!AB107-1,"")</f>
        <v>2.7411863245259127E-3</v>
      </c>
      <c r="W106">
        <f ca="1">IF(ISNUMBER(ETL_Price!AC106/ETL_Price!AC107-1),ETL_Price!AC106/ETL_Price!AC107-1,"")</f>
        <v>4.7838011379464085E-3</v>
      </c>
      <c r="X106">
        <f ca="1">IF(ISNUMBER(ETL_Price!AD106/ETL_Price!AD107-1),ETL_Price!AD106/ETL_Price!AD107-1,"")</f>
        <v>5.5307366494383725E-3</v>
      </c>
      <c r="Y106">
        <f ca="1">IF(ISNUMBER(ETL_Price!AE106/ETL_Price!AE107-1),ETL_Price!AE106/ETL_Price!AE107-1,"")</f>
        <v>4.2452914115584939E-3</v>
      </c>
      <c r="Z106">
        <f ca="1">IF(ISNUMBER(ETL_Price!AF106/ETL_Price!AF107-1),ETL_Price!AF106/ETL_Price!AF107-1,"")</f>
        <v>3.1419173070965645E-3</v>
      </c>
      <c r="AA106">
        <f ca="1">IF(ISNUMBER(ETL_Price!AG106/ETL_Price!AG107-1),ETL_Price!AG106/ETL_Price!AG107-1,"")</f>
        <v>3.1575147480158439E-3</v>
      </c>
      <c r="AB106">
        <f ca="1">IF(ISNUMBER(ETL_Price!AH106/ETL_Price!AH107-1),ETL_Price!AH106/ETL_Price!AH107-1,"")</f>
        <v>3.9331126981361209E-3</v>
      </c>
      <c r="AC106">
        <f ca="1">IF(ISNUMBER(ETL_Price!AI106/ETL_Price!AI107-1),ETL_Price!AI106/ETL_Price!AI107-1,"")</f>
        <v>1.3339902732667497E-4</v>
      </c>
      <c r="AD106">
        <f ca="1">IF(ISNUMBER(ETL_Price!AJ106/ETL_Price!AJ107-1),ETL_Price!AJ106/ETL_Price!AJ107-1,"")</f>
        <v>2.0577904484675447E-3</v>
      </c>
      <c r="AE106">
        <f ca="1">IF(ISNUMBER(ETL_Price!AK106/ETL_Price!AK107-1),ETL_Price!AK106/ETL_Price!AK107-1,"")</f>
        <v>1.6960293399537196E-3</v>
      </c>
      <c r="AF106">
        <f ca="1">IF(ISNUMBER(ETL_Price!AL106/ETL_Price!AL107-1),ETL_Price!AL106/ETL_Price!AL107-1,"")</f>
        <v>2.0859812104456754E-3</v>
      </c>
      <c r="AG106">
        <f ca="1">IF(ISNUMBER(ETL_Price!AM106/ETL_Price!AM107-1),ETL_Price!AM106/ETL_Price!AM107-1,"")</f>
        <v>3.6524077688682155E-4</v>
      </c>
      <c r="AH106">
        <f ca="1">IF(ISNUMBER(ETL_Price!AN106/ETL_Price!AN107-1),ETL_Price!AN106/ETL_Price!AN107-1,"")</f>
        <v>2.0105698812007411E-3</v>
      </c>
      <c r="AI106">
        <f ca="1">IF(ISNUMBER(ETL_Price!AO106/ETL_Price!AO107-1),ETL_Price!AO106/ETL_Price!AO107-1,"")</f>
        <v>1.3983834019166697E-3</v>
      </c>
      <c r="AJ106">
        <f ca="1">IF(ISNUMBER(ETL_Price!AP106/ETL_Price!AP107-1),ETL_Price!AP106/ETL_Price!AP107-1,"")</f>
        <v>2.0684249907303442E-3</v>
      </c>
      <c r="AK106">
        <f ca="1">IF(ISNUMBER(ETL_Price!AQ106/ETL_Price!AQ107-1),ETL_Price!AQ106/ETL_Price!AQ107-1,"")</f>
        <v>3.1982411955926437E-3</v>
      </c>
      <c r="AL106">
        <f ca="1">IF(ISNUMBER(ETL_Price!AR106/ETL_Price!AR107-1),ETL_Price!AR106/ETL_Price!AR107-1,"")</f>
        <v>2.2354022314556854E-3</v>
      </c>
      <c r="AM106">
        <f ca="1">IF(ISNUMBER(ETL_Price!AS106/ETL_Price!AS107-1),ETL_Price!AS106/ETL_Price!AS107-1,"")</f>
        <v>-1.5791223404255428E-2</v>
      </c>
      <c r="AN106">
        <f ca="1">IF(ISNUMBER(ETL_Price!AT106/ETL_Price!AT107-1),ETL_Price!AT106/ETL_Price!AT107-1,"")</f>
        <v>-4.1775456919060039E-2</v>
      </c>
      <c r="AO106">
        <f ca="1">IF(ISNUMBER(ETL_Price!AU106/ETL_Price!AU107-1),ETL_Price!AU106/ETL_Price!AU107-1,"")</f>
        <v>-2.596254764403616E-3</v>
      </c>
      <c r="AP106">
        <f ca="1">IF(ISNUMBER(ETL_Price!AV106/ETL_Price!AV107-1),ETL_Price!AV106/ETL_Price!AV107-1,"")</f>
        <v>-8.6625818719627823E-3</v>
      </c>
      <c r="AQ106">
        <f ca="1">IF(ISNUMBER(ETL_Price!AW106/ETL_Price!AW107-1),ETL_Price!AW106/ETL_Price!AW107-1,"")</f>
        <v>-1.6929287667665105E-2</v>
      </c>
      <c r="AR106">
        <f ca="1">IF(ISNUMBER(ETL_Price!AX106/ETL_Price!AX107-1),ETL_Price!AX106/ETL_Price!AX107-1,"")</f>
        <v>-6.6420664206641167E-3</v>
      </c>
      <c r="AS106">
        <f ca="1">IF(ISNUMBER(ETL_Price!AY106/ETL_Price!AY107-1),ETL_Price!AY106/ETL_Price!AY107-1,"")</f>
        <v>-2.7763201129949011E-2</v>
      </c>
      <c r="AT106">
        <f ca="1">IF(ISNUMBER(ETL_Price!AZ106/ETL_Price!AZ107-1),ETL_Price!AZ106/ETL_Price!AZ107-1,"")</f>
        <v>-0.19636363636363641</v>
      </c>
      <c r="AU106">
        <f ca="1">IF(ISNUMBER(ETL_Price!BA106/ETL_Price!BA107-1),ETL_Price!BA106/ETL_Price!BA107-1,"")</f>
        <v>-2.270590849271048E-2</v>
      </c>
      <c r="AV106">
        <f ca="1">IF(ISNUMBER(ETL_Price!BB106/ETL_Price!BB107-1),ETL_Price!BB106/ETL_Price!BB107-1,"")</f>
        <v>-2.0326696544461509E-2</v>
      </c>
      <c r="AW106">
        <f ca="1">IF(ISNUMBER(ETL_Price!BC106/ETL_Price!BC107-1),ETL_Price!BC106/ETL_Price!BC107-1,"")</f>
        <v>4.24547970130007E-3</v>
      </c>
      <c r="AX106">
        <f ca="1">IF(ISNUMBER(ETL_Price!BD106/ETL_Price!BD107-1),ETL_Price!BD106/ETL_Price!BD107-1,"")</f>
        <v>5.9098237973187473E-3</v>
      </c>
      <c r="AY106">
        <f ca="1">IF(ISNUMBER(ETL_Price!BE106/ETL_Price!BE107-1),ETL_Price!BE106/ETL_Price!BE107-1,"")</f>
        <v>-2.6681355757147696E-3</v>
      </c>
      <c r="AZ106">
        <f ca="1">IF(ISNUMBER(ETL_Price!BF106/ETL_Price!BF107-1),ETL_Price!BF106/ETL_Price!BF107-1,"")</f>
        <v>1.0395340515241491E-2</v>
      </c>
      <c r="BA106">
        <f ca="1">IF(ISNUMBER(ETL_Price!BG106/ETL_Price!BG107-1),ETL_Price!BG106/ETL_Price!BG107-1,"")</f>
        <v>1.1964476895309994E-2</v>
      </c>
      <c r="BB106">
        <f ca="1">IF(ISNUMBER(ETL_Price!BH106/ETL_Price!BH107-1),ETL_Price!BH106/ETL_Price!BH107-1,"")</f>
        <v>9.4884461435851275E-3</v>
      </c>
      <c r="BC106">
        <f ca="1">IF(ISNUMBER(ETL_Price!BI106/ETL_Price!BI107-1),ETL_Price!BI106/ETL_Price!BI107-1,"")</f>
        <v>7.1428571428571397E-2</v>
      </c>
      <c r="BD106">
        <f ca="1">IF(ISNUMBER(ETL_Price!BJ106/ETL_Price!BJ107-1),ETL_Price!BJ106/ETL_Price!BJ107-1,"")</f>
        <v>9.9213551119177179E-2</v>
      </c>
      <c r="BE106">
        <f ca="1">IF(ISNUMBER(ETL_Price!BK106/ETL_Price!BK107-1),ETL_Price!BK106/ETL_Price!BK107-1,"")</f>
        <v>-1.8181818181818188E-2</v>
      </c>
      <c r="BF106">
        <f ca="1">IF(ISNUMBER(ETL_Price!BL106/ETL_Price!BL107-1),ETL_Price!BL106/ETL_Price!BL107-1,"")</f>
        <v>-1.3118062563067689E-2</v>
      </c>
      <c r="BG106">
        <f ca="1">IF(ISNUMBER(ETL_Price!BM106/ETL_Price!BM107-1),ETL_Price!BM106/ETL_Price!BM107-1,"")</f>
        <v>7.2526606227829582E-3</v>
      </c>
      <c r="BH106">
        <f ca="1">IF(ISNUMBER(ETL_Price!BN106/ETL_Price!BN107-1),ETL_Price!BN106/ETL_Price!BN107-1,"")</f>
        <v>5.6709646609360842E-3</v>
      </c>
      <c r="BI106">
        <f ca="1">IF(ISNUMBER(ETL_Price!BO106/ETL_Price!BO107-1),ETL_Price!BO106/ETL_Price!BO107-1,"")</f>
        <v>4.638218923933124E-3</v>
      </c>
      <c r="BJ106">
        <f ca="1">IF(ISNUMBER(ETL_Price!BP106/ETL_Price!BP107-1),ETL_Price!BP106/ETL_Price!BP107-1,"")</f>
        <v>-1.6546578618812369E-3</v>
      </c>
      <c r="BK106">
        <f ca="1">IF(ISNUMBER(ETL_Price!BQ106/ETL_Price!BQ107-1),ETL_Price!BQ106/ETL_Price!BQ107-1,"")</f>
        <v>7.4480960804401697E-4</v>
      </c>
      <c r="BL106">
        <f ca="1">IF(ISNUMBER(ETL_Price!BR106/ETL_Price!BR107-1),ETL_Price!BR106/ETL_Price!BR107-1,"")</f>
        <v>3.7043418332185496E-3</v>
      </c>
      <c r="BM106">
        <f ca="1">IF(ISNUMBER(ETL_Price!BS106/ETL_Price!BS107-1),ETL_Price!BS106/ETL_Price!BS107-1,"")</f>
        <v>6.0938452163314949E-3</v>
      </c>
      <c r="BN106">
        <f ca="1">IF(ISNUMBER(ETL_Price!BT106/ETL_Price!BT107-1),ETL_Price!BT106/ETL_Price!BT107-1,"")</f>
        <v>-4.3107240256883284E-3</v>
      </c>
      <c r="BO106">
        <f ca="1">IF(ISNUMBER(ETL_Price!BU106/ETL_Price!BU107-1),ETL_Price!BU106/ETL_Price!BU107-1,"")</f>
        <v>-1.7598600377457529E-3</v>
      </c>
      <c r="BP106">
        <f ca="1">IF(ISNUMBER(ETL_Price!BV106/ETL_Price!BV107-1),ETL_Price!BV106/ETL_Price!BV107-1,"")</f>
        <v>-3.2687153452359841E-3</v>
      </c>
      <c r="BQ106">
        <f ca="1">IF(ISNUMBER(ETL_Price!BW106/ETL_Price!BW107-1),ETL_Price!BW106/ETL_Price!BW107-1,"")</f>
        <v>1.3907775992088034E-2</v>
      </c>
    </row>
    <row r="107" spans="1:69">
      <c r="A107" s="8">
        <f>MATCH($B107,ETL_Price!$B$5:$B$187,0)</f>
        <v>103</v>
      </c>
      <c r="B107" s="1">
        <f>IF(ISNUMBER(Equities!$C108),Equities!B108,"")</f>
        <v>43035</v>
      </c>
      <c r="C107" s="67">
        <f ca="1">IF(ISNUMBER(OFFSET(ETL_Price!$B$4,ETL_Rtn!$A107,ETL_Rtn!$C$1)/OFFSET(ETL_Price!$B$4,ETL_Rtn!$A108,ETL_Rtn!$C$1)-1),OFFSET(ETL_Price!$B$4,ETL_Rtn!$A107,ETL_Rtn!$C$1)/OFFSET(ETL_Price!$B$4,ETL_Rtn!$A108,ETL_Rtn!$C$1)-1,"")</f>
        <v>1.2828225084284828E-3</v>
      </c>
      <c r="E107">
        <f ca="1">IF(ISNUMBER(ETL_Price!K107/ETL_Price!K108-1),ETL_Price!K107/ETL_Price!K108-1,"")</f>
        <v>8.0729573504141339E-3</v>
      </c>
      <c r="F107">
        <f ca="1">IF(ISNUMBER(ETL_Price!L107/ETL_Price!L108-1),ETL_Price!L107/ETL_Price!L108-1,"")</f>
        <v>4.1322995710986188E-3</v>
      </c>
      <c r="G107">
        <f ca="1">IF(ISNUMBER(ETL_Price!M107/ETL_Price!M108-1),ETL_Price!M107/ETL_Price!M108-1,"")</f>
        <v>1.045636581996412E-3</v>
      </c>
      <c r="H107">
        <f ca="1">IF(ISNUMBER(ETL_Price!N107/ETL_Price!N108-1),ETL_Price!N107/ETL_Price!N108-1,"")</f>
        <v>1.2358450729492265E-2</v>
      </c>
      <c r="I107">
        <f ca="1">IF(ISNUMBER(ETL_Price!O107/ETL_Price!O108-1),ETL_Price!O107/ETL_Price!O108-1,"")</f>
        <v>8.3847533435119637E-3</v>
      </c>
      <c r="J107">
        <f ca="1">IF(ISNUMBER(ETL_Price!P107/ETL_Price!P108-1),ETL_Price!P107/ETL_Price!P108-1,"")</f>
        <v>1.7242388528604824E-2</v>
      </c>
      <c r="K107">
        <f ca="1">IF(ISNUMBER(ETL_Price!Q107/ETL_Price!Q108-1),ETL_Price!Q107/ETL_Price!Q108-1,"")</f>
        <v>1.2622337769990999E-2</v>
      </c>
      <c r="L107">
        <f ca="1">IF(ISNUMBER(ETL_Price!R107/ETL_Price!R108-1),ETL_Price!R107/ETL_Price!R108-1,"")</f>
        <v>9.0155554241198033E-3</v>
      </c>
      <c r="M107">
        <f ca="1">IF(ISNUMBER(ETL_Price!S107/ETL_Price!S108-1),ETL_Price!S107/ETL_Price!S108-1,"")</f>
        <v>4.6186863227273278E-3</v>
      </c>
      <c r="N107">
        <f ca="1">IF(ISNUMBER(ETL_Price!T107/ETL_Price!T108-1),ETL_Price!T107/ETL_Price!T108-1,"")</f>
        <v>-2.9353843867276908E-3</v>
      </c>
      <c r="O107">
        <f ca="1">IF(ISNUMBER(ETL_Price!U107/ETL_Price!U108-1),ETL_Price!U107/ETL_Price!U108-1,"")</f>
        <v>4.3346337234506649E-4</v>
      </c>
      <c r="P107">
        <f ca="1">IF(ISNUMBER(ETL_Price!V107/ETL_Price!V108-1),ETL_Price!V107/ETL_Price!V108-1,"")</f>
        <v>8.9317454674724406E-3</v>
      </c>
      <c r="Q107">
        <f ca="1">IF(ISNUMBER(ETL_Price!W107/ETL_Price!W108-1),ETL_Price!W107/ETL_Price!W108-1,"")</f>
        <v>-3.5729464402990407E-3</v>
      </c>
      <c r="R107">
        <f ca="1">IF(ISNUMBER(ETL_Price!X107/ETL_Price!X108-1),ETL_Price!X107/ETL_Price!X108-1,"")</f>
        <v>-6.347938187898361E-4</v>
      </c>
      <c r="S107">
        <f ca="1">IF(ISNUMBER(ETL_Price!Y107/ETL_Price!Y108-1),ETL_Price!Y107/ETL_Price!Y108-1,"")</f>
        <v>-3.3200219119825514E-3</v>
      </c>
      <c r="T107">
        <f ca="1">IF(ISNUMBER(ETL_Price!Z107/ETL_Price!Z108-1),ETL_Price!Z107/ETL_Price!Z108-1,"")</f>
        <v>2.4247091340547033E-2</v>
      </c>
      <c r="U107">
        <f ca="1">IF(ISNUMBER(ETL_Price!AA107/ETL_Price!AA108-1),ETL_Price!AA107/ETL_Price!AA108-1,"")</f>
        <v>5.8625238165022076E-4</v>
      </c>
      <c r="V107">
        <f ca="1">IF(ISNUMBER(ETL_Price!AB107/ETL_Price!AB108-1),ETL_Price!AB107/ETL_Price!AB108-1,"")</f>
        <v>1.2197911107725279E-3</v>
      </c>
      <c r="W107">
        <f ca="1">IF(ISNUMBER(ETL_Price!AC107/ETL_Price!AC108-1),ETL_Price!AC107/ETL_Price!AC108-1,"")</f>
        <v>-1.5370424714853392E-3</v>
      </c>
      <c r="X107">
        <f ca="1">IF(ISNUMBER(ETL_Price!AD107/ETL_Price!AD108-1),ETL_Price!AD107/ETL_Price!AD108-1,"")</f>
        <v>-1.9480574005188434E-3</v>
      </c>
      <c r="Y107">
        <f ca="1">IF(ISNUMBER(ETL_Price!AE107/ETL_Price!AE108-1),ETL_Price!AE107/ETL_Price!AE108-1,"")</f>
        <v>-1.0786425613159567E-3</v>
      </c>
      <c r="Z107">
        <f ca="1">IF(ISNUMBER(ETL_Price!AF107/ETL_Price!AF108-1),ETL_Price!AF107/ETL_Price!AF108-1,"")</f>
        <v>1.5709642470205232E-3</v>
      </c>
      <c r="AA107">
        <f ca="1">IF(ISNUMBER(ETL_Price!AG107/ETL_Price!AG108-1),ETL_Price!AG107/ETL_Price!AG108-1,"")</f>
        <v>1.4277150610211287E-3</v>
      </c>
      <c r="AB107">
        <f ca="1">IF(ISNUMBER(ETL_Price!AH107/ETL_Price!AH108-1),ETL_Price!AH107/ETL_Price!AH108-1,"")</f>
        <v>1.7553839335258115E-3</v>
      </c>
      <c r="AC107">
        <f ca="1">IF(ISNUMBER(ETL_Price!AI107/ETL_Price!AI108-1),ETL_Price!AI107/ETL_Price!AI108-1,"")</f>
        <v>-9.0013522120624412E-4</v>
      </c>
      <c r="AD107">
        <f ca="1">IF(ISNUMBER(ETL_Price!AJ107/ETL_Price!AJ108-1),ETL_Price!AJ107/ETL_Price!AJ108-1,"")</f>
        <v>-9.0238189315117179E-4</v>
      </c>
      <c r="AE107">
        <f ca="1">IF(ISNUMBER(ETL_Price!AK107/ETL_Price!AK108-1),ETL_Price!AK107/ETL_Price!AK108-1,"")</f>
        <v>-1.0954056848244687E-3</v>
      </c>
      <c r="AF107">
        <f ca="1">IF(ISNUMBER(ETL_Price!AL107/ETL_Price!AL108-1),ETL_Price!AL107/ETL_Price!AL108-1,"")</f>
        <v>-1.231202825484834E-3</v>
      </c>
      <c r="AG107">
        <f ca="1">IF(ISNUMBER(ETL_Price!AM107/ETL_Price!AM108-1),ETL_Price!AM107/ETL_Price!AM108-1,"")</f>
        <v>-6.3119978064585247E-4</v>
      </c>
      <c r="AH107">
        <f ca="1">IF(ISNUMBER(ETL_Price!AN107/ETL_Price!AN108-1),ETL_Price!AN107/ETL_Price!AN108-1,"")</f>
        <v>-1.3716201378596304E-3</v>
      </c>
      <c r="AI107">
        <f ca="1">IF(ISNUMBER(ETL_Price!AO107/ETL_Price!AO108-1),ETL_Price!AO107/ETL_Price!AO108-1,"")</f>
        <v>-1.0349312632743635E-3</v>
      </c>
      <c r="AJ107">
        <f ca="1">IF(ISNUMBER(ETL_Price!AP107/ETL_Price!AP108-1),ETL_Price!AP107/ETL_Price!AP108-1,"")</f>
        <v>-1.2272022892400036E-3</v>
      </c>
      <c r="AK107">
        <f ca="1">IF(ISNUMBER(ETL_Price!AQ107/ETL_Price!AQ108-1),ETL_Price!AQ107/ETL_Price!AQ108-1,"")</f>
        <v>-2.040492779689651E-3</v>
      </c>
      <c r="AL107">
        <f ca="1">IF(ISNUMBER(ETL_Price!AR107/ETL_Price!AR108-1),ETL_Price!AR107/ETL_Price!AR108-1,"")</f>
        <v>-1.1554769360396788E-3</v>
      </c>
      <c r="AM107">
        <f ca="1">IF(ISNUMBER(ETL_Price!AS107/ETL_Price!AS108-1),ETL_Price!AS107/ETL_Price!AS108-1,"")</f>
        <v>-2.214636921451496E-2</v>
      </c>
      <c r="AN107">
        <f ca="1">IF(ISNUMBER(ETL_Price!AT107/ETL_Price!AT108-1),ETL_Price!AT107/ETL_Price!AT108-1,"")</f>
        <v>-7.7108433734939696E-2</v>
      </c>
      <c r="AO107">
        <f ca="1">IF(ISNUMBER(ETL_Price!AU107/ETL_Price!AU108-1),ETL_Price!AU107/ETL_Price!AU108-1,"")</f>
        <v>8.9733585999332011E-3</v>
      </c>
      <c r="AP107">
        <f ca="1">IF(ISNUMBER(ETL_Price!AV107/ETL_Price!AV108-1),ETL_Price!AV107/ETL_Price!AV108-1,"")</f>
        <v>4.7561168947840571E-4</v>
      </c>
      <c r="AQ107">
        <f ca="1">IF(ISNUMBER(ETL_Price!AW107/ETL_Price!AW108-1),ETL_Price!AW107/ETL_Price!AW108-1,"")</f>
        <v>-2.2089397089397611E-3</v>
      </c>
      <c r="AR107">
        <f ca="1">IF(ISNUMBER(ETL_Price!AX107/ETL_Price!AX108-1),ETL_Price!AX107/ETL_Price!AX108-1,"")</f>
        <v>7.3855243722298347E-4</v>
      </c>
      <c r="AS107">
        <f ca="1">IF(ISNUMBER(ETL_Price!AY107/ETL_Price!AY108-1),ETL_Price!AY107/ETL_Price!AY108-1,"")</f>
        <v>6.2323335427127979E-4</v>
      </c>
      <c r="AT107">
        <f ca="1">IF(ISNUMBER(ETL_Price!AZ107/ETL_Price!AZ108-1),ETL_Price!AZ107/ETL_Price!AZ108-1,"")</f>
        <v>4.5627376425855459E-2</v>
      </c>
      <c r="AU107">
        <f ca="1">IF(ISNUMBER(ETL_Price!BA107/ETL_Price!BA108-1),ETL_Price!BA107/ETL_Price!BA108-1,"")</f>
        <v>-1.7658441171409023E-2</v>
      </c>
      <c r="AV107">
        <f ca="1">IF(ISNUMBER(ETL_Price!BB107/ETL_Price!BB108-1),ETL_Price!BB107/ETL_Price!BB108-1,"")</f>
        <v>-2.3492179902109278E-2</v>
      </c>
      <c r="AW107">
        <f ca="1">IF(ISNUMBER(ETL_Price!BC107/ETL_Price!BC108-1),ETL_Price!BC107/ETL_Price!BC108-1,"")</f>
        <v>-2.4822105165881125E-2</v>
      </c>
      <c r="AX107">
        <f ca="1">IF(ISNUMBER(ETL_Price!BD107/ETL_Price!BD108-1),ETL_Price!BD107/ETL_Price!BD108-1,"")</f>
        <v>-1.073635713718335E-2</v>
      </c>
      <c r="AY107">
        <f ca="1">IF(ISNUMBER(ETL_Price!BE107/ETL_Price!BE108-1),ETL_Price!BE107/ETL_Price!BE108-1,"")</f>
        <v>-3.3983703785821162E-2</v>
      </c>
      <c r="AZ107">
        <f ca="1">IF(ISNUMBER(ETL_Price!BF107/ETL_Price!BF108-1),ETL_Price!BF107/ETL_Price!BF108-1,"")</f>
        <v>-7.3301920603894288E-3</v>
      </c>
      <c r="BA107">
        <f ca="1">IF(ISNUMBER(ETL_Price!BG107/ETL_Price!BG108-1),ETL_Price!BG107/ETL_Price!BG108-1,"")</f>
        <v>-9.9010717491491151E-3</v>
      </c>
      <c r="BB107">
        <f ca="1">IF(ISNUMBER(ETL_Price!BH107/ETL_Price!BH108-1),ETL_Price!BH107/ETL_Price!BH108-1,"")</f>
        <v>-4.5380876711793583E-3</v>
      </c>
      <c r="BC107">
        <f ca="1">IF(ISNUMBER(ETL_Price!BI107/ETL_Price!BI108-1),ETL_Price!BI107/ETL_Price!BI108-1,"")</f>
        <v>-0.13274336283185839</v>
      </c>
      <c r="BD107">
        <f ca="1">IF(ISNUMBER(ETL_Price!BJ107/ETL_Price!BJ108-1),ETL_Price!BJ107/ETL_Price!BJ108-1,"")</f>
        <v>-6.504524886877816E-2</v>
      </c>
      <c r="BE107">
        <f ca="1">IF(ISNUMBER(ETL_Price!BK107/ETL_Price!BK108-1),ETL_Price!BK107/ETL_Price!BK108-1,"")</f>
        <v>1.8518518518518379E-2</v>
      </c>
      <c r="BF107">
        <f ca="1">IF(ISNUMBER(ETL_Price!BL107/ETL_Price!BL108-1),ETL_Price!BL107/ETL_Price!BL108-1,"")</f>
        <v>-8.0080080080080496E-3</v>
      </c>
      <c r="BG107">
        <f ca="1">IF(ISNUMBER(ETL_Price!BM107/ETL_Price!BM108-1),ETL_Price!BM107/ETL_Price!BM108-1,"")</f>
        <v>1.7373450209270391E-3</v>
      </c>
      <c r="BH107">
        <f ca="1">IF(ISNUMBER(ETL_Price!BN107/ETL_Price!BN108-1),ETL_Price!BN107/ETL_Price!BN108-1,"")</f>
        <v>-3.5096068050681772E-3</v>
      </c>
      <c r="BI107">
        <f ca="1">IF(ISNUMBER(ETL_Price!BO107/ETL_Price!BO108-1),ETL_Price!BO107/ETL_Price!BO108-1,"")</f>
        <v>2.3936170212765839E-2</v>
      </c>
      <c r="BJ107">
        <f ca="1">IF(ISNUMBER(ETL_Price!BP107/ETL_Price!BP108-1),ETL_Price!BP107/ETL_Price!BP108-1,"")</f>
        <v>-8.4166228300897039E-4</v>
      </c>
      <c r="BK107">
        <f ca="1">IF(ISNUMBER(ETL_Price!BQ107/ETL_Price!BQ108-1),ETL_Price!BQ107/ETL_Price!BQ108-1,"")</f>
        <v>1.3051179267269397E-3</v>
      </c>
      <c r="BL107">
        <f ca="1">IF(ISNUMBER(ETL_Price!BR107/ETL_Price!BR108-1),ETL_Price!BR107/ETL_Price!BR108-1,"")</f>
        <v>-3.6906703287271636E-3</v>
      </c>
      <c r="BM107">
        <f ca="1">IF(ISNUMBER(ETL_Price!BS107/ETL_Price!BS108-1),ETL_Price!BS107/ETL_Price!BS108-1,"")</f>
        <v>-2.5074082516526319E-3</v>
      </c>
      <c r="BN107">
        <f ca="1">IF(ISNUMBER(ETL_Price!BT107/ETL_Price!BT108-1),ETL_Price!BT107/ETL_Price!BT108-1,"")</f>
        <v>-2.7197753991928808E-3</v>
      </c>
      <c r="BO107">
        <f ca="1">IF(ISNUMBER(ETL_Price!BU107/ETL_Price!BU108-1),ETL_Price!BU107/ETL_Price!BU108-1,"")</f>
        <v>3.8062247850572106E-3</v>
      </c>
      <c r="BP107">
        <f ca="1">IF(ISNUMBER(ETL_Price!BV107/ETL_Price!BV108-1),ETL_Price!BV107/ETL_Price!BV108-1,"")</f>
        <v>-9.7039658465341017E-3</v>
      </c>
      <c r="BQ107">
        <f ca="1">IF(ISNUMBER(ETL_Price!BW107/ETL_Price!BW108-1),ETL_Price!BW107/ETL_Price!BW108-1,"")</f>
        <v>-1.877179681576957E-2</v>
      </c>
    </row>
    <row r="108" spans="1:69">
      <c r="A108" s="8">
        <f>MATCH($B108,ETL_Price!$B$5:$B$187,0)</f>
        <v>104</v>
      </c>
      <c r="B108" s="1">
        <f>IF(ISNUMBER(Equities!$C109),Equities!B109,"")</f>
        <v>43034</v>
      </c>
      <c r="C108" s="67">
        <f ca="1">IF(ISNUMBER(OFFSET(ETL_Price!$B$4,ETL_Rtn!$A108,ETL_Rtn!$C$1)/OFFSET(ETL_Price!$B$4,ETL_Rtn!$A109,ETL_Rtn!$C$1)-1),OFFSET(ETL_Price!$B$4,ETL_Rtn!$A108,ETL_Rtn!$C$1)/OFFSET(ETL_Price!$B$4,ETL_Rtn!$A109,ETL_Rtn!$C$1)-1,"")</f>
        <v>-1.0410863681405536E-2</v>
      </c>
      <c r="E108">
        <f ca="1">IF(ISNUMBER(ETL_Price!K108/ETL_Price!K109-1),ETL_Price!K108/ETL_Price!K109-1,"")</f>
        <v>1.2709461705413538E-3</v>
      </c>
      <c r="F108">
        <f ca="1">IF(ISNUMBER(ETL_Price!L108/ETL_Price!L109-1),ETL_Price!L108/ETL_Price!L109-1,"")</f>
        <v>1.2735767626536276E-2</v>
      </c>
      <c r="G108">
        <f ca="1">IF(ISNUMBER(ETL_Price!M108/ETL_Price!M109-1),ETL_Price!M108/ETL_Price!M109-1,"")</f>
        <v>-1.0105237786374066E-2</v>
      </c>
      <c r="H108">
        <f ca="1">IF(ISNUMBER(ETL_Price!N108/ETL_Price!N109-1),ETL_Price!N108/ETL_Price!N109-1,"")</f>
        <v>1.4815074153684549E-3</v>
      </c>
      <c r="I108">
        <f ca="1">IF(ISNUMBER(ETL_Price!O108/ETL_Price!O109-1),ETL_Price!O108/ETL_Price!O109-1,"")</f>
        <v>-3.5512274541574795E-3</v>
      </c>
      <c r="J108">
        <f ca="1">IF(ISNUMBER(ETL_Price!P108/ETL_Price!P109-1),ETL_Price!P108/ETL_Price!P109-1,"")</f>
        <v>-4.097169655364441E-3</v>
      </c>
      <c r="K108">
        <f ca="1">IF(ISNUMBER(ETL_Price!Q108/ETL_Price!Q109-1),ETL_Price!Q108/ETL_Price!Q109-1,"")</f>
        <v>2.976021767473469E-3</v>
      </c>
      <c r="L108">
        <f ca="1">IF(ISNUMBER(ETL_Price!R108/ETL_Price!R109-1),ETL_Price!R108/ETL_Price!R109-1,"")</f>
        <v>1.1462117911780201E-3</v>
      </c>
      <c r="M108">
        <f ca="1">IF(ISNUMBER(ETL_Price!S108/ETL_Price!S109-1),ETL_Price!S108/ETL_Price!S109-1,"")</f>
        <v>1.5876621481956121E-3</v>
      </c>
      <c r="N108">
        <f ca="1">IF(ISNUMBER(ETL_Price!T108/ETL_Price!T109-1),ETL_Price!T108/ETL_Price!T109-1,"")</f>
        <v>3.8418500559491697E-3</v>
      </c>
      <c r="O108">
        <f ca="1">IF(ISNUMBER(ETL_Price!U108/ETL_Price!U109-1),ETL_Price!U108/ETL_Price!U109-1,"")</f>
        <v>3.5591410606241602E-3</v>
      </c>
      <c r="P108">
        <f ca="1">IF(ISNUMBER(ETL_Price!V108/ETL_Price!V109-1),ETL_Price!V108/ETL_Price!V109-1,"")</f>
        <v>2.0036510975554034E-3</v>
      </c>
      <c r="Q108">
        <f ca="1">IF(ISNUMBER(ETL_Price!W108/ETL_Price!W109-1),ETL_Price!W108/ETL_Price!W109-1,"")</f>
        <v>3.4365618405842735E-3</v>
      </c>
      <c r="R108">
        <f ca="1">IF(ISNUMBER(ETL_Price!X108/ETL_Price!X109-1),ETL_Price!X108/ETL_Price!X109-1,"")</f>
        <v>-9.2989475001695743E-3</v>
      </c>
      <c r="S108">
        <f ca="1">IF(ISNUMBER(ETL_Price!Y108/ETL_Price!Y109-1),ETL_Price!Y108/ETL_Price!Y109-1,"")</f>
        <v>3.1459373511371069E-3</v>
      </c>
      <c r="T108">
        <f ca="1">IF(ISNUMBER(ETL_Price!Z108/ETL_Price!Z109-1),ETL_Price!Z108/ETL_Price!Z109-1,"")</f>
        <v>2.4194533133541363E-3</v>
      </c>
      <c r="U108">
        <f ca="1">IF(ISNUMBER(ETL_Price!AA108/ETL_Price!AA109-1),ETL_Price!AA108/ETL_Price!AA109-1,"")</f>
        <v>4.3988269794725809E-4</v>
      </c>
      <c r="V108">
        <f ca="1">IF(ISNUMBER(ETL_Price!AB108/ETL_Price!AB109-1),ETL_Price!AB108/ETL_Price!AB109-1,"")</f>
        <v>2.5987923259189749E-3</v>
      </c>
      <c r="W108">
        <f ca="1">IF(ISNUMBER(ETL_Price!AC108/ETL_Price!AC109-1),ETL_Price!AC108/ETL_Price!AC109-1,"")</f>
        <v>-2.8900941071445807E-3</v>
      </c>
      <c r="X108">
        <f ca="1">IF(ISNUMBER(ETL_Price!AD108/ETL_Price!AD109-1),ETL_Price!AD108/ETL_Price!AD109-1,"")</f>
        <v>-3.2608185198497175E-3</v>
      </c>
      <c r="Y108">
        <f ca="1">IF(ISNUMBER(ETL_Price!AE108/ETL_Price!AE109-1),ETL_Price!AE108/ETL_Price!AE109-1,"")</f>
        <v>-2.3645654830179996E-3</v>
      </c>
      <c r="Z108">
        <f ca="1">IF(ISNUMBER(ETL_Price!AF108/ETL_Price!AF109-1),ETL_Price!AF108/ETL_Price!AF109-1,"")</f>
        <v>-4.4302239724347547E-4</v>
      </c>
      <c r="AA108">
        <f ca="1">IF(ISNUMBER(ETL_Price!AG108/ETL_Price!AG109-1),ETL_Price!AG108/ETL_Price!AG109-1,"")</f>
        <v>-4.7110696415020303E-4</v>
      </c>
      <c r="AB108">
        <f ca="1">IF(ISNUMBER(ETL_Price!AH108/ETL_Price!AH109-1),ETL_Price!AH108/ETL_Price!AH109-1,"")</f>
        <v>-1.3259591395231585E-4</v>
      </c>
      <c r="AC108">
        <f ca="1">IF(ISNUMBER(ETL_Price!AI108/ETL_Price!AI109-1),ETL_Price!AI108/ETL_Price!AI109-1,"")</f>
        <v>3.9128322808656968E-4</v>
      </c>
      <c r="AD108">
        <f ca="1">IF(ISNUMBER(ETL_Price!AJ108/ETL_Price!AJ109-1),ETL_Price!AJ108/ETL_Price!AJ109-1,"")</f>
        <v>-2.5297223982700956E-3</v>
      </c>
      <c r="AE108">
        <f ca="1">IF(ISNUMBER(ETL_Price!AK108/ETL_Price!AK109-1),ETL_Price!AK108/ETL_Price!AK109-1,"")</f>
        <v>1.0662299667572039E-3</v>
      </c>
      <c r="AF108">
        <f ca="1">IF(ISNUMBER(ETL_Price!AL108/ETL_Price!AL109-1),ETL_Price!AL108/ETL_Price!AL109-1,"")</f>
        <v>1.2122552559887811E-3</v>
      </c>
      <c r="AG108">
        <f ca="1">IF(ISNUMBER(ETL_Price!AM108/ETL_Price!AM109-1),ETL_Price!AM108/ETL_Price!AM109-1,"")</f>
        <v>5.6680026627087265E-4</v>
      </c>
      <c r="AH108">
        <f ca="1">IF(ISNUMBER(ETL_Price!AN108/ETL_Price!AN109-1),ETL_Price!AN108/ETL_Price!AN109-1,"")</f>
        <v>1.0647275674442458E-3</v>
      </c>
      <c r="AI108">
        <f ca="1">IF(ISNUMBER(ETL_Price!AO108/ETL_Price!AO109-1),ETL_Price!AO108/ETL_Price!AO109-1,"")</f>
        <v>9.1887227970288698E-4</v>
      </c>
      <c r="AJ108">
        <f ca="1">IF(ISNUMBER(ETL_Price!AP108/ETL_Price!AP109-1),ETL_Price!AP108/ETL_Price!AP109-1,"")</f>
        <v>1.1771387314165604E-3</v>
      </c>
      <c r="AK108">
        <f ca="1">IF(ISNUMBER(ETL_Price!AQ108/ETL_Price!AQ109-1),ETL_Price!AQ108/ETL_Price!AQ109-1,"")</f>
        <v>1.7186207954029697E-3</v>
      </c>
      <c r="AL108">
        <f ca="1">IF(ISNUMBER(ETL_Price!AR108/ETL_Price!AR109-1),ETL_Price!AR108/ETL_Price!AR109-1,"")</f>
        <v>1.6318705840960845E-3</v>
      </c>
      <c r="AM108">
        <f ca="1">IF(ISNUMBER(ETL_Price!AS108/ETL_Price!AS109-1),ETL_Price!AS108/ETL_Price!AS109-1,"")</f>
        <v>1.2008060204794946E-2</v>
      </c>
      <c r="AN108">
        <f ca="1">IF(ISNUMBER(ETL_Price!AT108/ETL_Price!AT109-1),ETL_Price!AT108/ETL_Price!AT109-1,"")</f>
        <v>-0.13900414937759342</v>
      </c>
      <c r="AO108">
        <f ca="1">IF(ISNUMBER(ETL_Price!AU108/ETL_Price!AU109-1),ETL_Price!AU108/ETL_Price!AU109-1,"")</f>
        <v>3.579818771674681E-3</v>
      </c>
      <c r="AP108">
        <f ca="1">IF(ISNUMBER(ETL_Price!AV108/ETL_Price!AV109-1),ETL_Price!AV108/ETL_Price!AV109-1,"")</f>
        <v>2.8086910439852897E-3</v>
      </c>
      <c r="AQ108">
        <f ca="1">IF(ISNUMBER(ETL_Price!AW108/ETL_Price!AW109-1),ETL_Price!AW108/ETL_Price!AW109-1,"")</f>
        <v>4.2627229230101094E-3</v>
      </c>
      <c r="AR108">
        <f ca="1">IF(ISNUMBER(ETL_Price!AX108/ETL_Price!AX109-1),ETL_Price!AX108/ETL_Price!AX109-1,"")</f>
        <v>-4.4117647058822262E-3</v>
      </c>
      <c r="AS108">
        <f ca="1">IF(ISNUMBER(ETL_Price!AY108/ETL_Price!AY109-1),ETL_Price!AY108/ETL_Price!AY109-1,"")</f>
        <v>1.6227645844346439E-2</v>
      </c>
      <c r="AT108">
        <f ca="1">IF(ISNUMBER(ETL_Price!AZ108/ETL_Price!AZ109-1),ETL_Price!AZ108/ETL_Price!AZ109-1,"")</f>
        <v>0.1385281385281385</v>
      </c>
      <c r="AU108">
        <f ca="1">IF(ISNUMBER(ETL_Price!BA108/ETL_Price!BA109-1),ETL_Price!BA108/ETL_Price!BA109-1,"")</f>
        <v>-1.1821164446914612E-2</v>
      </c>
      <c r="AV108">
        <f ca="1">IF(ISNUMBER(ETL_Price!BB108/ETL_Price!BB109-1),ETL_Price!BB108/ETL_Price!BB109-1,"")</f>
        <v>-2.4586339885543707E-2</v>
      </c>
      <c r="AW108">
        <f ca="1">IF(ISNUMBER(ETL_Price!BC108/ETL_Price!BC109-1),ETL_Price!BC108/ETL_Price!BC109-1,"")</f>
        <v>-1.7711850334864998E-3</v>
      </c>
      <c r="AX108">
        <f ca="1">IF(ISNUMBER(ETL_Price!BD108/ETL_Price!BD109-1),ETL_Price!BD108/ETL_Price!BD109-1,"")</f>
        <v>2.5675413084267351E-3</v>
      </c>
      <c r="AY108">
        <f ca="1">IF(ISNUMBER(ETL_Price!BE108/ETL_Price!BE109-1),ETL_Price!BE108/ETL_Price!BE109-1,"")</f>
        <v>2.0453182800321157E-2</v>
      </c>
      <c r="AZ108">
        <f ca="1">IF(ISNUMBER(ETL_Price!BF108/ETL_Price!BF109-1),ETL_Price!BF108/ETL_Price!BF109-1,"")</f>
        <v>5.324728523328659E-3</v>
      </c>
      <c r="BA108">
        <f ca="1">IF(ISNUMBER(ETL_Price!BG108/ETL_Price!BG109-1),ETL_Price!BG108/ETL_Price!BG109-1,"")</f>
        <v>6.3975781007599153E-3</v>
      </c>
      <c r="BB108">
        <f ca="1">IF(ISNUMBER(ETL_Price!BH108/ETL_Price!BH109-1),ETL_Price!BH108/ETL_Price!BH109-1,"")</f>
        <v>4.5334049224368123E-3</v>
      </c>
      <c r="BC108">
        <f ca="1">IF(ISNUMBER(ETL_Price!BI108/ETL_Price!BI109-1),ETL_Price!BI108/ETL_Price!BI109-1,"")</f>
        <v>6.2333036509349959E-3</v>
      </c>
      <c r="BD108">
        <f ca="1">IF(ISNUMBER(ETL_Price!BJ108/ETL_Price!BJ109-1),ETL_Price!BJ108/ETL_Price!BJ109-1,"")</f>
        <v>1.4925373134328179E-2</v>
      </c>
      <c r="BE108">
        <f ca="1">IF(ISNUMBER(ETL_Price!BK108/ETL_Price!BK109-1),ETL_Price!BK108/ETL_Price!BK109-1,"")</f>
        <v>-6.5703022339027584E-3</v>
      </c>
      <c r="BF108">
        <f ca="1">IF(ISNUMBER(ETL_Price!BL108/ETL_Price!BL109-1),ETL_Price!BL108/ETL_Price!BL109-1,"")</f>
        <v>-2.821011673151741E-2</v>
      </c>
      <c r="BG108">
        <f ca="1">IF(ISNUMBER(ETL_Price!BM108/ETL_Price!BM109-1),ETL_Price!BM108/ETL_Price!BM109-1,"")</f>
        <v>-7.1350164654226944E-3</v>
      </c>
      <c r="BH108">
        <f ca="1">IF(ISNUMBER(ETL_Price!BN108/ETL_Price!BN109-1),ETL_Price!BN108/ETL_Price!BN109-1,"")</f>
        <v>-6.7355982274741599E-3</v>
      </c>
      <c r="BI108">
        <f ca="1">IF(ISNUMBER(ETL_Price!BO108/ETL_Price!BO109-1),ETL_Price!BO108/ETL_Price!BO109-1,"")</f>
        <v>8.8156381755462032E-3</v>
      </c>
      <c r="BJ108">
        <f ca="1">IF(ISNUMBER(ETL_Price!BP108/ETL_Price!BP109-1),ETL_Price!BP108/ETL_Price!BP109-1,"")</f>
        <v>2.3803425885473573E-3</v>
      </c>
      <c r="BK108">
        <f ca="1">IF(ISNUMBER(ETL_Price!BQ108/ETL_Price!BQ109-1),ETL_Price!BQ108/ETL_Price!BQ109-1,"")</f>
        <v>-2.0467020187924234E-3</v>
      </c>
      <c r="BL108">
        <f ca="1">IF(ISNUMBER(ETL_Price!BR108/ETL_Price!BR109-1),ETL_Price!BR108/ETL_Price!BR109-1,"")</f>
        <v>-1.3713705239989826E-2</v>
      </c>
      <c r="BM108">
        <f ca="1">IF(ISNUMBER(ETL_Price!BS108/ETL_Price!BS109-1),ETL_Price!BS108/ETL_Price!BS109-1,"")</f>
        <v>-7.6157442316392432E-3</v>
      </c>
      <c r="BN108">
        <f ca="1">IF(ISNUMBER(ETL_Price!BT108/ETL_Price!BT109-1),ETL_Price!BT108/ETL_Price!BT109-1,"")</f>
        <v>2.1100756110428165E-3</v>
      </c>
      <c r="BO108">
        <f ca="1">IF(ISNUMBER(ETL_Price!BU108/ETL_Price!BU109-1),ETL_Price!BU108/ETL_Price!BU109-1,"")</f>
        <v>1.4592778392301664E-3</v>
      </c>
      <c r="BP108">
        <f ca="1">IF(ISNUMBER(ETL_Price!BV108/ETL_Price!BV109-1),ETL_Price!BV108/ETL_Price!BV109-1,"")</f>
        <v>1.3427833400935008E-2</v>
      </c>
      <c r="BQ108">
        <f ca="1">IF(ISNUMBER(ETL_Price!BW108/ETL_Price!BW109-1),ETL_Price!BW108/ETL_Price!BW109-1,"")</f>
        <v>1.9414474294370265E-2</v>
      </c>
    </row>
    <row r="109" spans="1:69">
      <c r="A109" s="8">
        <f>MATCH($B109,ETL_Price!$B$5:$B$187,0)</f>
        <v>105</v>
      </c>
      <c r="B109" s="1">
        <f>IF(ISNUMBER(Equities!$C110),Equities!B110,"")</f>
        <v>43033</v>
      </c>
      <c r="C109" s="67">
        <f ca="1">IF(ISNUMBER(OFFSET(ETL_Price!$B$4,ETL_Rtn!$A109,ETL_Rtn!$C$1)/OFFSET(ETL_Price!$B$4,ETL_Rtn!$A110,ETL_Rtn!$C$1)-1),OFFSET(ETL_Price!$B$4,ETL_Rtn!$A109,ETL_Rtn!$C$1)/OFFSET(ETL_Price!$B$4,ETL_Rtn!$A110,ETL_Rtn!$C$1)-1,"")</f>
        <v>2.467979586503688E-3</v>
      </c>
      <c r="E109">
        <f ca="1">IF(ISNUMBER(ETL_Price!K109/ETL_Price!K110-1),ETL_Price!K109/ETL_Price!K110-1,"")</f>
        <v>-4.6630571438580626E-3</v>
      </c>
      <c r="F109">
        <f ca="1">IF(ISNUMBER(ETL_Price!L109/ETL_Price!L110-1),ETL_Price!L109/ETL_Price!L110-1,"")</f>
        <v>-5.3258518454921688E-3</v>
      </c>
      <c r="G109">
        <f ca="1">IF(ISNUMBER(ETL_Price!M109/ETL_Price!M110-1),ETL_Price!M109/ETL_Price!M110-1,"")</f>
        <v>4.203394359150403E-3</v>
      </c>
      <c r="H109">
        <f ca="1">IF(ISNUMBER(ETL_Price!N109/ETL_Price!N110-1),ETL_Price!N109/ETL_Price!N110-1,"")</f>
        <v>-4.4737096752742733E-3</v>
      </c>
      <c r="I109">
        <f ca="1">IF(ISNUMBER(ETL_Price!O109/ETL_Price!O110-1),ETL_Price!O109/ETL_Price!O110-1,"")</f>
        <v>5.2537793505018637E-3</v>
      </c>
      <c r="J109">
        <f ca="1">IF(ISNUMBER(ETL_Price!P109/ETL_Price!P110-1),ETL_Price!P109/ETL_Price!P110-1,"")</f>
        <v>7.6936228415114272E-3</v>
      </c>
      <c r="K109">
        <f ca="1">IF(ISNUMBER(ETL_Price!Q109/ETL_Price!Q110-1),ETL_Price!Q109/ETL_Price!Q110-1,"")</f>
        <v>-2.7981119810067678E-3</v>
      </c>
      <c r="L109">
        <f ca="1">IF(ISNUMBER(ETL_Price!R109/ETL_Price!R110-1),ETL_Price!R109/ETL_Price!R110-1,"")</f>
        <v>-2.9561594386250389E-3</v>
      </c>
      <c r="M109">
        <f ca="1">IF(ISNUMBER(ETL_Price!S109/ETL_Price!S110-1),ETL_Price!S109/ETL_Price!S110-1,"")</f>
        <v>-7.1275547387585902E-3</v>
      </c>
      <c r="N109">
        <f ca="1">IF(ISNUMBER(ETL_Price!T109/ETL_Price!T110-1),ETL_Price!T109/ETL_Price!T110-1,"")</f>
        <v>-1.2665772612128201E-3</v>
      </c>
      <c r="O109">
        <f ca="1">IF(ISNUMBER(ETL_Price!U109/ETL_Price!U110-1),ETL_Price!U109/ETL_Price!U110-1,"")</f>
        <v>-4.840613931523019E-3</v>
      </c>
      <c r="P109">
        <f ca="1">IF(ISNUMBER(ETL_Price!V109/ETL_Price!V110-1),ETL_Price!V109/ETL_Price!V110-1,"")</f>
        <v>-2.1326698360509821E-3</v>
      </c>
      <c r="Q109">
        <f ca="1">IF(ISNUMBER(ETL_Price!W109/ETL_Price!W110-1),ETL_Price!W109/ETL_Price!W110-1,"")</f>
        <v>-4.436576440374207E-3</v>
      </c>
      <c r="R109">
        <f ca="1">IF(ISNUMBER(ETL_Price!X109/ETL_Price!X110-1),ETL_Price!X109/ETL_Price!X110-1,"")</f>
        <v>-4.7611131750154856E-3</v>
      </c>
      <c r="S109">
        <f ca="1">IF(ISNUMBER(ETL_Price!Y109/ETL_Price!Y110-1),ETL_Price!Y109/ETL_Price!Y110-1,"")</f>
        <v>-2.7667641343709359E-3</v>
      </c>
      <c r="T109">
        <f ca="1">IF(ISNUMBER(ETL_Price!Z109/ETL_Price!Z110-1),ETL_Price!Z109/ETL_Price!Z110-1,"")</f>
        <v>-2.6862522509341069E-3</v>
      </c>
      <c r="U109">
        <f ca="1">IF(ISNUMBER(ETL_Price!AA109/ETL_Price!AA110-1),ETL_Price!AA109/ETL_Price!AA110-1,"")</f>
        <v>-1.0877447425670761E-2</v>
      </c>
      <c r="V109">
        <f ca="1">IF(ISNUMBER(ETL_Price!AB109/ETL_Price!AB110-1),ETL_Price!AB109/ETL_Price!AB110-1,"")</f>
        <v>-7.5855268148372623E-3</v>
      </c>
      <c r="W109">
        <f ca="1">IF(ISNUMBER(ETL_Price!AC109/ETL_Price!AC110-1),ETL_Price!AC109/ETL_Price!AC110-1,"")</f>
        <v>5.7843700035142831E-4</v>
      </c>
      <c r="X109">
        <f ca="1">IF(ISNUMBER(ETL_Price!AD109/ETL_Price!AD110-1),ETL_Price!AD109/ETL_Price!AD110-1,"")</f>
        <v>1.4033793785179771E-3</v>
      </c>
      <c r="Y109">
        <f ca="1">IF(ISNUMBER(ETL_Price!AE109/ETL_Price!AE110-1),ETL_Price!AE109/ETL_Price!AE110-1,"")</f>
        <v>-2.4148118967892707E-4</v>
      </c>
      <c r="Z109">
        <f ca="1">IF(ISNUMBER(ETL_Price!AF109/ETL_Price!AF110-1),ETL_Price!AF109/ETL_Price!AF110-1,"")</f>
        <v>-1.773859889637408E-3</v>
      </c>
      <c r="AA109">
        <f ca="1">IF(ISNUMBER(ETL_Price!AG109/ETL_Price!AG110-1),ETL_Price!AG109/ETL_Price!AG110-1,"")</f>
        <v>-1.8170860878775619E-3</v>
      </c>
      <c r="AB109">
        <f ca="1">IF(ISNUMBER(ETL_Price!AH109/ETL_Price!AH110-1),ETL_Price!AH109/ETL_Price!AH110-1,"")</f>
        <v>-2.335895507839747E-3</v>
      </c>
      <c r="AC109">
        <f ca="1">IF(ISNUMBER(ETL_Price!AI109/ETL_Price!AI110-1),ETL_Price!AI109/ETL_Price!AI110-1,"")</f>
        <v>-1.1022827358564413E-3</v>
      </c>
      <c r="AD109">
        <f ca="1">IF(ISNUMBER(ETL_Price!AJ109/ETL_Price!AJ110-1),ETL_Price!AJ109/ETL_Price!AJ110-1,"")</f>
        <v>-5.8291136490984385E-4</v>
      </c>
      <c r="AE109">
        <f ca="1">IF(ISNUMBER(ETL_Price!AK109/ETL_Price!AK110-1),ETL_Price!AK109/ETL_Price!AK110-1,"")</f>
        <v>-1.1768814599670829E-3</v>
      </c>
      <c r="AF109">
        <f ca="1">IF(ISNUMBER(ETL_Price!AL109/ETL_Price!AL110-1),ETL_Price!AL109/ETL_Price!AL110-1,"")</f>
        <v>-1.4951297078661385E-3</v>
      </c>
      <c r="AG109">
        <f ca="1">IF(ISNUMBER(ETL_Price!AM109/ETL_Price!AM110-1),ETL_Price!AM109/ETL_Price!AM110-1,"")</f>
        <v>-8.8424163051326055E-5</v>
      </c>
      <c r="AH109">
        <f ca="1">IF(ISNUMBER(ETL_Price!AN109/ETL_Price!AN110-1),ETL_Price!AN109/ETL_Price!AN110-1,"")</f>
        <v>-1.6668475077560307E-3</v>
      </c>
      <c r="AI109">
        <f ca="1">IF(ISNUMBER(ETL_Price!AO109/ETL_Price!AO110-1),ETL_Price!AO109/ETL_Price!AO110-1,"")</f>
        <v>-7.226775325400725E-4</v>
      </c>
      <c r="AJ109">
        <f ca="1">IF(ISNUMBER(ETL_Price!AP109/ETL_Price!AP110-1),ETL_Price!AP109/ETL_Price!AP110-1,"")</f>
        <v>-1.2944625031596768E-3</v>
      </c>
      <c r="AK109">
        <f ca="1">IF(ISNUMBER(ETL_Price!AQ109/ETL_Price!AQ110-1),ETL_Price!AQ109/ETL_Price!AQ110-1,"")</f>
        <v>-2.0511923694186418E-3</v>
      </c>
      <c r="AL109">
        <f ca="1">IF(ISNUMBER(ETL_Price!AR109/ETL_Price!AR110-1),ETL_Price!AR109/ETL_Price!AR110-1,"")</f>
        <v>-2.760790655569112E-3</v>
      </c>
      <c r="AM109">
        <f ca="1">IF(ISNUMBER(ETL_Price!AS109/ETL_Price!AS110-1),ETL_Price!AS109/ETL_Price!AS110-1,"")</f>
        <v>5.2916614990285993E-3</v>
      </c>
      <c r="AN109">
        <f ca="1">IF(ISNUMBER(ETL_Price!AT109/ETL_Price!AT110-1),ETL_Price!AT109/ETL_Price!AT110-1,"")</f>
        <v>1.2605042016806678E-2</v>
      </c>
      <c r="AO109">
        <f ca="1">IF(ISNUMBER(ETL_Price!AU109/ETL_Price!AU110-1),ETL_Price!AU109/ETL_Price!AU110-1,"")</f>
        <v>2.973352033660559E-3</v>
      </c>
      <c r="AP109">
        <f ca="1">IF(ISNUMBER(ETL_Price!AV109/ETL_Price!AV110-1),ETL_Price!AV109/ETL_Price!AV110-1,"")</f>
        <v>7.2595281306715442E-3</v>
      </c>
      <c r="AQ109">
        <f ca="1">IF(ISNUMBER(ETL_Price!AW109/ETL_Price!AW110-1),ETL_Price!AW109/ETL_Price!AW110-1,"")</f>
        <v>5.027322404371537E-3</v>
      </c>
      <c r="AR109">
        <f ca="1">IF(ISNUMBER(ETL_Price!AX109/ETL_Price!AX110-1),ETL_Price!AX109/ETL_Price!AX110-1,"")</f>
        <v>0</v>
      </c>
      <c r="AS109">
        <f ca="1">IF(ISNUMBER(ETL_Price!AY109/ETL_Price!AY110-1),ETL_Price!AY109/ETL_Price!AY110-1,"")</f>
        <v>-4.2086810564658794E-3</v>
      </c>
      <c r="AT109">
        <f ca="1">IF(ISNUMBER(ETL_Price!AZ109/ETL_Price!AZ110-1),ETL_Price!AZ109/ETL_Price!AZ110-1,"")</f>
        <v>0.19689119170984459</v>
      </c>
      <c r="AU109">
        <f ca="1">IF(ISNUMBER(ETL_Price!BA109/ETL_Price!BA110-1),ETL_Price!BA109/ETL_Price!BA110-1,"")</f>
        <v>1.2064528857899548E-2</v>
      </c>
      <c r="AV109">
        <f ca="1">IF(ISNUMBER(ETL_Price!BB109/ETL_Price!BB110-1),ETL_Price!BB109/ETL_Price!BB110-1,"")</f>
        <v>-6.8496853160353588E-3</v>
      </c>
      <c r="AW109">
        <f ca="1">IF(ISNUMBER(ETL_Price!BC109/ETL_Price!BC110-1),ETL_Price!BC109/ETL_Price!BC110-1,"")</f>
        <v>1.9007332205301708E-2</v>
      </c>
      <c r="AX109">
        <f ca="1">IF(ISNUMBER(ETL_Price!BD109/ETL_Price!BD110-1),ETL_Price!BD109/ETL_Price!BD110-1,"")</f>
        <v>1.167594812694972E-2</v>
      </c>
      <c r="AY109">
        <f ca="1">IF(ISNUMBER(ETL_Price!BE109/ETL_Price!BE110-1),ETL_Price!BE109/ETL_Price!BE110-1,"")</f>
        <v>1.1025585305319385E-2</v>
      </c>
      <c r="AZ109">
        <f ca="1">IF(ISNUMBER(ETL_Price!BF109/ETL_Price!BF110-1),ETL_Price!BF109/ETL_Price!BF110-1,"")</f>
        <v>-6.6812972666967507E-3</v>
      </c>
      <c r="BA109">
        <f ca="1">IF(ISNUMBER(ETL_Price!BG109/ETL_Price!BG110-1),ETL_Price!BG109/ETL_Price!BG110-1,"")</f>
        <v>-7.7624367488728918E-3</v>
      </c>
      <c r="BB109">
        <f ca="1">IF(ISNUMBER(ETL_Price!BH109/ETL_Price!BH110-1),ETL_Price!BH109/ETL_Price!BH110-1,"")</f>
        <v>-6.0814597176798157E-3</v>
      </c>
      <c r="BC109">
        <f ca="1">IF(ISNUMBER(ETL_Price!BI109/ETL_Price!BI110-1),ETL_Price!BI109/ETL_Price!BI110-1,"")</f>
        <v>6.2724014336916767E-3</v>
      </c>
      <c r="BD109">
        <f ca="1">IF(ISNUMBER(ETL_Price!BJ109/ETL_Price!BJ110-1),ETL_Price!BJ109/ETL_Price!BJ110-1,"")</f>
        <v>3.8140643623361115E-2</v>
      </c>
      <c r="BE109">
        <f ca="1">IF(ISNUMBER(ETL_Price!BK109/ETL_Price!BK110-1),ETL_Price!BK109/ETL_Price!BK110-1,"")</f>
        <v>-5.2287581699346219E-3</v>
      </c>
      <c r="BF109">
        <f ca="1">IF(ISNUMBER(ETL_Price!BL109/ETL_Price!BL110-1),ETL_Price!BL109/ETL_Price!BL110-1,"")</f>
        <v>-3.7453183520599231E-2</v>
      </c>
      <c r="BG109">
        <f ca="1">IF(ISNUMBER(ETL_Price!BM109/ETL_Price!BM110-1),ETL_Price!BM109/ETL_Price!BM110-1,"")</f>
        <v>3.1372549019614837E-4</v>
      </c>
      <c r="BH109">
        <f ca="1">IF(ISNUMBER(ETL_Price!BN109/ETL_Price!BN110-1),ETL_Price!BN109/ETL_Price!BN110-1,"")</f>
        <v>-2.4165979016856909E-3</v>
      </c>
      <c r="BI109">
        <f ca="1">IF(ISNUMBER(ETL_Price!BO109/ETL_Price!BO110-1),ETL_Price!BO109/ETL_Price!BO110-1,"")</f>
        <v>-5.5269677911187198E-3</v>
      </c>
      <c r="BJ109">
        <f ca="1">IF(ISNUMBER(ETL_Price!BP109/ETL_Price!BP110-1),ETL_Price!BP109/ETL_Price!BP110-1,"")</f>
        <v>-7.6774853977246149E-4</v>
      </c>
      <c r="BK109">
        <f ca="1">IF(ISNUMBER(ETL_Price!BQ109/ETL_Price!BQ110-1),ETL_Price!BQ109/ETL_Price!BQ110-1,"")</f>
        <v>1.1176306230789024E-3</v>
      </c>
      <c r="BL109">
        <f ca="1">IF(ISNUMBER(ETL_Price!BR109/ETL_Price!BR110-1),ETL_Price!BR109/ETL_Price!BR110-1,"")</f>
        <v>4.4213927387126706E-3</v>
      </c>
      <c r="BM109">
        <f ca="1">IF(ISNUMBER(ETL_Price!BS109/ETL_Price!BS110-1),ETL_Price!BS109/ETL_Price!BS110-1,"")</f>
        <v>9.7456981879091575E-3</v>
      </c>
      <c r="BN109">
        <f ca="1">IF(ISNUMBER(ETL_Price!BT109/ETL_Price!BT110-1),ETL_Price!BT109/ETL_Price!BT110-1,"")</f>
        <v>-1.4047410008780625E-3</v>
      </c>
      <c r="BO109">
        <f ca="1">IF(ISNUMBER(ETL_Price!BU109/ETL_Price!BU110-1),ETL_Price!BU109/ETL_Price!BU110-1,"")</f>
        <v>2.18937200414282E-3</v>
      </c>
      <c r="BP109">
        <f ca="1">IF(ISNUMBER(ETL_Price!BV109/ETL_Price!BV110-1),ETL_Price!BV109/ETL_Price!BV110-1,"")</f>
        <v>2.2192641731767937E-2</v>
      </c>
      <c r="BQ109">
        <f ca="1">IF(ISNUMBER(ETL_Price!BW109/ETL_Price!BW110-1),ETL_Price!BW109/ETL_Price!BW110-1,"")</f>
        <v>-3.8801465833153692E-3</v>
      </c>
    </row>
    <row r="110" spans="1:69">
      <c r="A110" s="8">
        <f>MATCH($B110,ETL_Price!$B$5:$B$187,0)</f>
        <v>106</v>
      </c>
      <c r="B110" s="1">
        <f>IF(ISNUMBER(Equities!$C111),Equities!B111,"")</f>
        <v>43032</v>
      </c>
      <c r="C110" s="67">
        <f ca="1">IF(ISNUMBER(OFFSET(ETL_Price!$B$4,ETL_Rtn!$A110,ETL_Rtn!$C$1)/OFFSET(ETL_Price!$B$4,ETL_Rtn!$A111,ETL_Rtn!$C$1)-1),OFFSET(ETL_Price!$B$4,ETL_Rtn!$A110,ETL_Rtn!$C$1)/OFFSET(ETL_Price!$B$4,ETL_Rtn!$A111,ETL_Rtn!$C$1)-1,"")</f>
        <v>-7.7152292102280473E-3</v>
      </c>
      <c r="E110">
        <f ca="1">IF(ISNUMBER(ETL_Price!K110/ETL_Price!K111-1),ETL_Price!K110/ETL_Price!K111-1,"")</f>
        <v>1.6179463387628878E-3</v>
      </c>
      <c r="F110">
        <f ca="1">IF(ISNUMBER(ETL_Price!L110/ETL_Price!L111-1),ETL_Price!L110/ETL_Price!L111-1,"")</f>
        <v>5.0431298439690408E-4</v>
      </c>
      <c r="G110">
        <f ca="1">IF(ISNUMBER(ETL_Price!M110/ETL_Price!M111-1),ETL_Price!M110/ETL_Price!M111-1,"")</f>
        <v>1.2425820278245903E-2</v>
      </c>
      <c r="H110">
        <f ca="1">IF(ISNUMBER(ETL_Price!N110/ETL_Price!N111-1),ETL_Price!N110/ETL_Price!N111-1,"")</f>
        <v>5.0016938098738084E-3</v>
      </c>
      <c r="I110">
        <f ca="1">IF(ISNUMBER(ETL_Price!O110/ETL_Price!O111-1),ETL_Price!O110/ETL_Price!O111-1,"")</f>
        <v>-5.3314011081796453E-3</v>
      </c>
      <c r="J110">
        <f ca="1">IF(ISNUMBER(ETL_Price!P110/ETL_Price!P111-1),ETL_Price!P110/ETL_Price!P111-1,"")</f>
        <v>-7.4423008475277275E-3</v>
      </c>
      <c r="K110">
        <f ca="1">IF(ISNUMBER(ETL_Price!Q110/ETL_Price!Q111-1),ETL_Price!Q110/ETL_Price!Q111-1,"")</f>
        <v>4.8042561449512799E-3</v>
      </c>
      <c r="L110">
        <f ca="1">IF(ISNUMBER(ETL_Price!R110/ETL_Price!R111-1),ETL_Price!R110/ETL_Price!R111-1,"")</f>
        <v>4.1766336332926812E-4</v>
      </c>
      <c r="M110">
        <f ca="1">IF(ISNUMBER(ETL_Price!S110/ETL_Price!S111-1),ETL_Price!S110/ETL_Price!S111-1,"")</f>
        <v>2.3845568266578354E-3</v>
      </c>
      <c r="N110">
        <f ca="1">IF(ISNUMBER(ETL_Price!T110/ETL_Price!T111-1),ETL_Price!T110/ETL_Price!T111-1,"")</f>
        <v>2.277564126498266E-3</v>
      </c>
      <c r="O110">
        <f ca="1">IF(ISNUMBER(ETL_Price!U110/ETL_Price!U111-1),ETL_Price!U110/ETL_Price!U111-1,"")</f>
        <v>2.8811619370880948E-3</v>
      </c>
      <c r="P110">
        <f ca="1">IF(ISNUMBER(ETL_Price!V110/ETL_Price!V111-1),ETL_Price!V110/ETL_Price!V111-1,"")</f>
        <v>2.4496704079814968E-3</v>
      </c>
      <c r="Q110">
        <f ca="1">IF(ISNUMBER(ETL_Price!W110/ETL_Price!W111-1),ETL_Price!W110/ETL_Price!W111-1,"")</f>
        <v>-4.6582089224072032E-3</v>
      </c>
      <c r="R110">
        <f ca="1">IF(ISNUMBER(ETL_Price!X110/ETL_Price!X111-1),ETL_Price!X110/ETL_Price!X111-1,"")</f>
        <v>-7.549821026930692E-3</v>
      </c>
      <c r="S110">
        <f ca="1">IF(ISNUMBER(ETL_Price!Y110/ETL_Price!Y111-1),ETL_Price!Y110/ETL_Price!Y111-1,"")</f>
        <v>4.4548489536682112E-3</v>
      </c>
      <c r="T110">
        <f ca="1">IF(ISNUMBER(ETL_Price!Z110/ETL_Price!Z111-1),ETL_Price!Z110/ETL_Price!Z111-1,"")</f>
        <v>3.0466874671541966E-3</v>
      </c>
      <c r="U110">
        <f ca="1">IF(ISNUMBER(ETL_Price!AA110/ETL_Price!AA111-1),ETL_Price!AA110/ETL_Price!AA111-1,"")</f>
        <v>-1.3035921205098999E-3</v>
      </c>
      <c r="V110">
        <f ca="1">IF(ISNUMBER(ETL_Price!AB110/ETL_Price!AB111-1),ETL_Price!AB110/ETL_Price!AB111-1,"")</f>
        <v>-7.5797771545516035E-4</v>
      </c>
      <c r="W110">
        <f ca="1">IF(ISNUMBER(ETL_Price!AC110/ETL_Price!AC111-1),ETL_Price!AC110/ETL_Price!AC111-1,"")</f>
        <v>-1.7368996613024157E-3</v>
      </c>
      <c r="X110">
        <f ca="1">IF(ISNUMBER(ETL_Price!AD110/ETL_Price!AD111-1),ETL_Price!AD110/ETL_Price!AD111-1,"")</f>
        <v>-2.0830274385313929E-3</v>
      </c>
      <c r="Y110">
        <f ca="1">IF(ISNUMBER(ETL_Price!AE110/ETL_Price!AE111-1),ETL_Price!AE110/ETL_Price!AE111-1,"")</f>
        <v>-1.4299004576862062E-3</v>
      </c>
      <c r="Z110">
        <f ca="1">IF(ISNUMBER(ETL_Price!AF110/ETL_Price!AF111-1),ETL_Price!AF110/ETL_Price!AF111-1,"")</f>
        <v>-1.3347531442760019E-3</v>
      </c>
      <c r="AA110">
        <f ca="1">IF(ISNUMBER(ETL_Price!AG110/ETL_Price!AG111-1),ETL_Price!AG110/ETL_Price!AG111-1,"")</f>
        <v>-1.4588424085487661E-3</v>
      </c>
      <c r="AB110">
        <f ca="1">IF(ISNUMBER(ETL_Price!AH110/ETL_Price!AH111-1),ETL_Price!AH110/ETL_Price!AH111-1,"")</f>
        <v>-1.3002816117929639E-3</v>
      </c>
      <c r="AC110">
        <f ca="1">IF(ISNUMBER(ETL_Price!AI110/ETL_Price!AI111-1),ETL_Price!AI110/ETL_Price!AI111-1,"")</f>
        <v>4.6602690635810795E-4</v>
      </c>
      <c r="AD110">
        <f ca="1">IF(ISNUMBER(ETL_Price!AJ110/ETL_Price!AJ111-1),ETL_Price!AJ110/ETL_Price!AJ111-1,"")</f>
        <v>1.1930879061350375E-4</v>
      </c>
      <c r="AE110">
        <f ca="1">IF(ISNUMBER(ETL_Price!AK110/ETL_Price!AK111-1),ETL_Price!AK110/ETL_Price!AK111-1,"")</f>
        <v>1.2824243509546029E-4</v>
      </c>
      <c r="AF110">
        <f ca="1">IF(ISNUMBER(ETL_Price!AL110/ETL_Price!AL111-1),ETL_Price!AL110/ETL_Price!AL111-1,"")</f>
        <v>8.4261871241553266E-5</v>
      </c>
      <c r="AG110">
        <f ca="1">IF(ISNUMBER(ETL_Price!AM110/ETL_Price!AM111-1),ETL_Price!AM110/ETL_Price!AM111-1,"")</f>
        <v>2.799721699304758E-4</v>
      </c>
      <c r="AH110">
        <f ca="1">IF(ISNUMBER(ETL_Price!AN110/ETL_Price!AN111-1),ETL_Price!AN110/ETL_Price!AN111-1,"")</f>
        <v>1.8316583235367112E-4</v>
      </c>
      <c r="AI110">
        <f ca="1">IF(ISNUMBER(ETL_Price!AO110/ETL_Price!AO111-1),ETL_Price!AO110/ETL_Price!AO111-1,"")</f>
        <v>1.8180781832577431E-4</v>
      </c>
      <c r="AJ110">
        <f ca="1">IF(ISNUMBER(ETL_Price!AP110/ETL_Price!AP111-1),ETL_Price!AP110/ETL_Price!AP111-1,"")</f>
        <v>1.0599840071034983E-4</v>
      </c>
      <c r="AK110">
        <f ca="1">IF(ISNUMBER(ETL_Price!AQ110/ETL_Price!AQ111-1),ETL_Price!AQ110/ETL_Price!AQ111-1,"")</f>
        <v>-1.616464441652754E-4</v>
      </c>
      <c r="AL110">
        <f ca="1">IF(ISNUMBER(ETL_Price!AR110/ETL_Price!AR111-1),ETL_Price!AR110/ETL_Price!AR111-1,"")</f>
        <v>-4.499749174147194E-5</v>
      </c>
      <c r="AM110">
        <f ca="1">IF(ISNUMBER(ETL_Price!AS110/ETL_Price!AS111-1),ETL_Price!AS110/ETL_Price!AS111-1,"")</f>
        <v>2.2185598377281845E-2</v>
      </c>
      <c r="AN110">
        <f ca="1">IF(ISNUMBER(ETL_Price!AT110/ETL_Price!AT111-1),ETL_Price!AT110/ETL_Price!AT111-1,"")</f>
        <v>0.10185185185185186</v>
      </c>
      <c r="AO110">
        <f ca="1">IF(ISNUMBER(ETL_Price!AU110/ETL_Price!AU111-1),ETL_Price!AU110/ETL_Price!AU111-1,"")</f>
        <v>5.3014494388359257E-3</v>
      </c>
      <c r="AP110">
        <f ca="1">IF(ISNUMBER(ETL_Price!AV110/ETL_Price!AV111-1),ETL_Price!AV110/ETL_Price!AV111-1,"")</f>
        <v>3.8043187054601635E-3</v>
      </c>
      <c r="AQ110">
        <f ca="1">IF(ISNUMBER(ETL_Price!AW110/ETL_Price!AW111-1),ETL_Price!AW110/ETL_Price!AW111-1,"")</f>
        <v>4.8319789150010894E-3</v>
      </c>
      <c r="AR110">
        <f ca="1">IF(ISNUMBER(ETL_Price!AX110/ETL_Price!AX111-1),ETL_Price!AX110/ETL_Price!AX111-1,"")</f>
        <v>2.9498525073745618E-3</v>
      </c>
      <c r="AS110">
        <f ca="1">IF(ISNUMBER(ETL_Price!AY110/ETL_Price!AY111-1),ETL_Price!AY110/ETL_Price!AY111-1,"")</f>
        <v>-7.7729653554868827E-3</v>
      </c>
      <c r="AT110">
        <f ca="1">IF(ISNUMBER(ETL_Price!AZ110/ETL_Price!AZ111-1),ETL_Price!AZ110/ETL_Price!AZ111-1,"")</f>
        <v>-0.2981818181818181</v>
      </c>
      <c r="AU110">
        <f ca="1">IF(ISNUMBER(ETL_Price!BA110/ETL_Price!BA111-1),ETL_Price!BA110/ETL_Price!BA111-1,"")</f>
        <v>-2.1906493201866439E-3</v>
      </c>
      <c r="AV110">
        <f ca="1">IF(ISNUMBER(ETL_Price!BB110/ETL_Price!BB111-1),ETL_Price!BB110/ETL_Price!BB111-1,"")</f>
        <v>-6.6811898807972447E-3</v>
      </c>
      <c r="AW110">
        <f ca="1">IF(ISNUMBER(ETL_Price!BC110/ETL_Price!BC111-1),ETL_Price!BC110/ETL_Price!BC111-1,"")</f>
        <v>5.0260751265966963E-3</v>
      </c>
      <c r="AX110">
        <f ca="1">IF(ISNUMBER(ETL_Price!BD110/ETL_Price!BD111-1),ETL_Price!BD110/ETL_Price!BD111-1,"")</f>
        <v>3.2072006828234301E-3</v>
      </c>
      <c r="AY110">
        <f ca="1">IF(ISNUMBER(ETL_Price!BE110/ETL_Price!BE111-1),ETL_Price!BE110/ETL_Price!BE111-1,"")</f>
        <v>2.0916785577160812E-3</v>
      </c>
      <c r="AZ110">
        <f ca="1">IF(ISNUMBER(ETL_Price!BF110/ETL_Price!BF111-1),ETL_Price!BF110/ETL_Price!BF111-1,"")</f>
        <v>-2.6281250551390967E-3</v>
      </c>
      <c r="BA110">
        <f ca="1">IF(ISNUMBER(ETL_Price!BG110/ETL_Price!BG111-1),ETL_Price!BG110/ETL_Price!BG111-1,"")</f>
        <v>-3.7517993806533978E-3</v>
      </c>
      <c r="BB110">
        <f ca="1">IF(ISNUMBER(ETL_Price!BH110/ETL_Price!BH111-1),ETL_Price!BH110/ETL_Price!BH111-1,"")</f>
        <v>-1.4521855659670457E-3</v>
      </c>
      <c r="BC110">
        <f ca="1">IF(ISNUMBER(ETL_Price!BI110/ETL_Price!BI111-1),ETL_Price!BI110/ETL_Price!BI111-1,"")</f>
        <v>8.1300813008129413E-3</v>
      </c>
      <c r="BD110">
        <f ca="1">IF(ISNUMBER(ETL_Price!BJ110/ETL_Price!BJ111-1),ETL_Price!BJ110/ETL_Price!BJ111-1,"")</f>
        <v>1.758641600970301E-2</v>
      </c>
      <c r="BE110">
        <f ca="1">IF(ISNUMBER(ETL_Price!BK110/ETL_Price!BK111-1),ETL_Price!BK110/ETL_Price!BK111-1,"")</f>
        <v>-1.0349288486416586E-2</v>
      </c>
      <c r="BF110">
        <f ca="1">IF(ISNUMBER(ETL_Price!BL110/ETL_Price!BL111-1),ETL_Price!BL110/ETL_Price!BL111-1,"")</f>
        <v>-5.1509769094138513E-2</v>
      </c>
      <c r="BG110">
        <f ca="1">IF(ISNUMBER(ETL_Price!BM110/ETL_Price!BM111-1),ETL_Price!BM110/ETL_Price!BM111-1,"")</f>
        <v>-2.1131721061282693E-3</v>
      </c>
      <c r="BH110">
        <f ca="1">IF(ISNUMBER(ETL_Price!BN110/ETL_Price!BN111-1),ETL_Price!BN110/ETL_Price!BN111-1,"")</f>
        <v>-6.3836017569545156E-3</v>
      </c>
      <c r="BI110">
        <f ca="1">IF(ISNUMBER(ETL_Price!BO110/ETL_Price!BO111-1),ETL_Price!BO110/ETL_Price!BO111-1,"")</f>
        <v>1.098265895953765E-2</v>
      </c>
      <c r="BJ110">
        <f ca="1">IF(ISNUMBER(ETL_Price!BP110/ETL_Price!BP111-1),ETL_Price!BP110/ETL_Price!BP111-1,"")</f>
        <v>8.8896924769099606E-4</v>
      </c>
      <c r="BK110">
        <f ca="1">IF(ISNUMBER(ETL_Price!BQ110/ETL_Price!BQ111-1),ETL_Price!BQ110/ETL_Price!BQ111-1,"")</f>
        <v>-4.6546266989389018E-4</v>
      </c>
      <c r="BL110">
        <f ca="1">IF(ISNUMBER(ETL_Price!BR110/ETL_Price!BR111-1),ETL_Price!BR110/ETL_Price!BR111-1,"")</f>
        <v>1.0213635202995786E-3</v>
      </c>
      <c r="BM110">
        <f ca="1">IF(ISNUMBER(ETL_Price!BS110/ETL_Price!BS111-1),ETL_Price!BS110/ETL_Price!BS111-1,"")</f>
        <v>-4.8492195787238623E-3</v>
      </c>
      <c r="BN110">
        <f ca="1">IF(ISNUMBER(ETL_Price!BT110/ETL_Price!BT111-1),ETL_Price!BT110/ETL_Price!BT111-1,"")</f>
        <v>4.1435246407475201E-3</v>
      </c>
      <c r="BO110">
        <f ca="1">IF(ISNUMBER(ETL_Price!BU110/ETL_Price!BU111-1),ETL_Price!BU110/ETL_Price!BU111-1,"")</f>
        <v>1.5498784596432724E-3</v>
      </c>
      <c r="BP110">
        <f ca="1">IF(ISNUMBER(ETL_Price!BV110/ETL_Price!BV111-1),ETL_Price!BV110/ETL_Price!BV111-1,"")</f>
        <v>2.9253631170802485E-3</v>
      </c>
      <c r="BQ110">
        <f ca="1">IF(ISNUMBER(ETL_Price!BW110/ETL_Price!BW111-1),ETL_Price!BW110/ETL_Price!BW111-1,"")</f>
        <v>3.7711353590306196E-3</v>
      </c>
    </row>
    <row r="111" spans="1:69">
      <c r="A111" s="8">
        <f>MATCH($B111,ETL_Price!$B$5:$B$187,0)</f>
        <v>107</v>
      </c>
      <c r="B111" s="1">
        <f>IF(ISNUMBER(Equities!$C112),Equities!B112,"")</f>
        <v>43031</v>
      </c>
      <c r="C111" s="67">
        <f ca="1">IF(ISNUMBER(OFFSET(ETL_Price!$B$4,ETL_Rtn!$A111,ETL_Rtn!$C$1)/OFFSET(ETL_Price!$B$4,ETL_Rtn!$A112,ETL_Rtn!$C$1)-1),OFFSET(ETL_Price!$B$4,ETL_Rtn!$A111,ETL_Rtn!$C$1)/OFFSET(ETL_Price!$B$4,ETL_Rtn!$A112,ETL_Rtn!$C$1)-1,"")</f>
        <v>-1.4158315712053948E-4</v>
      </c>
      <c r="E111">
        <f ca="1">IF(ISNUMBER(ETL_Price!K111/ETL_Price!K112-1),ETL_Price!K111/ETL_Price!K112-1,"")</f>
        <v>-3.9724915637947555E-3</v>
      </c>
      <c r="F111">
        <f ca="1">IF(ISNUMBER(ETL_Price!L111/ETL_Price!L112-1),ETL_Price!L111/ETL_Price!L112-1,"")</f>
        <v>1.0485175127388224E-3</v>
      </c>
      <c r="G111">
        <f ca="1">IF(ISNUMBER(ETL_Price!M111/ETL_Price!M112-1),ETL_Price!M111/ETL_Price!M112-1,"")</f>
        <v>-1.2794650435682287E-2</v>
      </c>
      <c r="H111">
        <f ca="1">IF(ISNUMBER(ETL_Price!N111/ETL_Price!N112-1),ETL_Price!N111/ETL_Price!N112-1,"")</f>
        <v>1.113868999573131E-2</v>
      </c>
      <c r="I111">
        <f ca="1">IF(ISNUMBER(ETL_Price!O111/ETL_Price!O112-1),ETL_Price!O111/ETL_Price!O112-1,"")</f>
        <v>-6.366359113764597E-3</v>
      </c>
      <c r="J111">
        <f ca="1">IF(ISNUMBER(ETL_Price!P111/ETL_Price!P112-1),ETL_Price!P111/ETL_Price!P112-1,"")</f>
        <v>-5.820900041961008E-3</v>
      </c>
      <c r="K111">
        <f ca="1">IF(ISNUMBER(ETL_Price!Q111/ETL_Price!Q112-1),ETL_Price!Q111/ETL_Price!Q112-1,"")</f>
        <v>-2.2149806366298375E-3</v>
      </c>
      <c r="L111">
        <f ca="1">IF(ISNUMBER(ETL_Price!R111/ETL_Price!R112-1),ETL_Price!R111/ETL_Price!R112-1,"")</f>
        <v>-3.0241596285205397E-3</v>
      </c>
      <c r="M111">
        <f ca="1">IF(ISNUMBER(ETL_Price!S111/ETL_Price!S112-1),ETL_Price!S111/ETL_Price!S112-1,"")</f>
        <v>-4.903346847070611E-3</v>
      </c>
      <c r="N111">
        <f ca="1">IF(ISNUMBER(ETL_Price!T111/ETL_Price!T112-1),ETL_Price!T111/ETL_Price!T112-1,"")</f>
        <v>2.5829153252976411E-3</v>
      </c>
      <c r="O111">
        <f ca="1">IF(ISNUMBER(ETL_Price!U111/ETL_Price!U112-1),ETL_Price!U111/ETL_Price!U112-1,"")</f>
        <v>-3.1082782499213257E-3</v>
      </c>
      <c r="P111">
        <f ca="1">IF(ISNUMBER(ETL_Price!V111/ETL_Price!V112-1),ETL_Price!V111/ETL_Price!V112-1,"")</f>
        <v>-4.1692539696620567E-3</v>
      </c>
      <c r="Q111">
        <f ca="1">IF(ISNUMBER(ETL_Price!W111/ETL_Price!W112-1),ETL_Price!W111/ETL_Price!W112-1,"")</f>
        <v>-2.3847481405895321E-3</v>
      </c>
      <c r="R111">
        <f ca="1">IF(ISNUMBER(ETL_Price!X111/ETL_Price!X112-1),ETL_Price!X111/ETL_Price!X112-1,"")</f>
        <v>-2.1461949236689648E-3</v>
      </c>
      <c r="S111">
        <f ca="1">IF(ISNUMBER(ETL_Price!Y111/ETL_Price!Y112-1),ETL_Price!Y111/ETL_Price!Y112-1,"")</f>
        <v>-3.1631570531421849E-3</v>
      </c>
      <c r="T111">
        <f ca="1">IF(ISNUMBER(ETL_Price!Z111/ETL_Price!Z112-1),ETL_Price!Z111/ETL_Price!Z112-1,"")</f>
        <v>-2.2862865321663373E-3</v>
      </c>
      <c r="U111">
        <f ca="1">IF(ISNUMBER(ETL_Price!AA111/ETL_Price!AA112-1),ETL_Price!AA111/ETL_Price!AA112-1,"")</f>
        <v>-4.0392383150603672E-3</v>
      </c>
      <c r="V111">
        <f ca="1">IF(ISNUMBER(ETL_Price!AB111/ETL_Price!AB112-1),ETL_Price!AB111/ETL_Price!AB112-1,"")</f>
        <v>1.2902246508805781E-3</v>
      </c>
      <c r="W111">
        <f ca="1">IF(ISNUMBER(ETL_Price!AC111/ETL_Price!AC112-1),ETL_Price!AC111/ETL_Price!AC112-1,"")</f>
        <v>-4.6716708333205403E-4</v>
      </c>
      <c r="X111">
        <f ca="1">IF(ISNUMBER(ETL_Price!AD111/ETL_Price!AD112-1),ETL_Price!AD111/ETL_Price!AD112-1,"")</f>
        <v>-8.1386910960490333E-4</v>
      </c>
      <c r="Y111">
        <f ca="1">IF(ISNUMBER(ETL_Price!AE111/ETL_Price!AE112-1),ETL_Price!AE111/ETL_Price!AE112-1,"")</f>
        <v>9.0089877438526145E-5</v>
      </c>
      <c r="Z111">
        <f ca="1">IF(ISNUMBER(ETL_Price!AF111/ETL_Price!AF112-1),ETL_Price!AF111/ETL_Price!AF112-1,"")</f>
        <v>9.4306722792247832E-4</v>
      </c>
      <c r="AA111">
        <f ca="1">IF(ISNUMBER(ETL_Price!AG111/ETL_Price!AG112-1),ETL_Price!AG111/ETL_Price!AG112-1,"")</f>
        <v>6.7060514130590221E-4</v>
      </c>
      <c r="AB111">
        <f ca="1">IF(ISNUMBER(ETL_Price!AH111/ETL_Price!AH112-1),ETL_Price!AH111/ETL_Price!AH112-1,"")</f>
        <v>1.3926121923197865E-3</v>
      </c>
      <c r="AC111">
        <f ca="1">IF(ISNUMBER(ETL_Price!AI111/ETL_Price!AI112-1),ETL_Price!AI111/ETL_Price!AI112-1,"")</f>
        <v>6.2644845267234572E-4</v>
      </c>
      <c r="AD111">
        <f ca="1">IF(ISNUMBER(ETL_Price!AJ111/ETL_Price!AJ112-1),ETL_Price!AJ111/ETL_Price!AJ112-1,"")</f>
        <v>-1.4327262251712103E-4</v>
      </c>
      <c r="AE111">
        <f ca="1">IF(ISNUMBER(ETL_Price!AK111/ETL_Price!AK112-1),ETL_Price!AK111/ETL_Price!AK112-1,"")</f>
        <v>-4.3303865883870252E-4</v>
      </c>
      <c r="AF111">
        <f ca="1">IF(ISNUMBER(ETL_Price!AL111/ETL_Price!AL112-1),ETL_Price!AL111/ETL_Price!AL112-1,"")</f>
        <v>-6.2294020453990129E-4</v>
      </c>
      <c r="AG111">
        <f ca="1">IF(ISNUMBER(ETL_Price!AM111/ETL_Price!AM112-1),ETL_Price!AM111/ETL_Price!AM112-1,"")</f>
        <v>2.1699068402925015E-4</v>
      </c>
      <c r="AH111">
        <f ca="1">IF(ISNUMBER(ETL_Price!AN111/ETL_Price!AN112-1),ETL_Price!AN111/ETL_Price!AN112-1,"")</f>
        <v>-5.290839093705646E-4</v>
      </c>
      <c r="AI111">
        <f ca="1">IF(ISNUMBER(ETL_Price!AO111/ETL_Price!AO112-1),ETL_Price!AO111/ETL_Price!AO112-1,"")</f>
        <v>-2.8638811533532316E-4</v>
      </c>
      <c r="AJ111">
        <f ca="1">IF(ISNUMBER(ETL_Price!AP111/ETL_Price!AP112-1),ETL_Price!AP111/ETL_Price!AP112-1,"")</f>
        <v>-4.659096853357747E-4</v>
      </c>
      <c r="AK111">
        <f ca="1">IF(ISNUMBER(ETL_Price!AQ111/ETL_Price!AQ112-1),ETL_Price!AQ111/ETL_Price!AQ112-1,"")</f>
        <v>-8.1848995655031676E-4</v>
      </c>
      <c r="AL111">
        <f ca="1">IF(ISNUMBER(ETL_Price!AR111/ETL_Price!AR112-1),ETL_Price!AR111/ETL_Price!AR112-1,"")</f>
        <v>-9.1212419218889007E-4</v>
      </c>
      <c r="AM111">
        <f ca="1">IF(ISNUMBER(ETL_Price!AS111/ETL_Price!AS112-1),ETL_Price!AS111/ETL_Price!AS112-1,"")</f>
        <v>-7.5906898720905502E-3</v>
      </c>
      <c r="AN111">
        <f ca="1">IF(ISNUMBER(ETL_Price!AT111/ETL_Price!AT112-1),ETL_Price!AT111/ETL_Price!AT112-1,"")</f>
        <v>-4.4247787610619538E-2</v>
      </c>
      <c r="AO111">
        <f ca="1">IF(ISNUMBER(ETL_Price!AU111/ETL_Price!AU112-1),ETL_Price!AU111/ETL_Price!AU112-1,"")</f>
        <v>-6.7779520501906054E-3</v>
      </c>
      <c r="AP111">
        <f ca="1">IF(ISNUMBER(ETL_Price!AV111/ETL_Price!AV112-1),ETL_Price!AV111/ETL_Price!AV112-1,"")</f>
        <v>-3.2046146450890323E-3</v>
      </c>
      <c r="AQ111">
        <f ca="1">IF(ISNUMBER(ETL_Price!AW111/ETL_Price!AW112-1),ETL_Price!AW111/ETL_Price!AW112-1,"")</f>
        <v>-2.6723911329186167E-3</v>
      </c>
      <c r="AR111">
        <f ca="1">IF(ISNUMBER(ETL_Price!AX111/ETL_Price!AX112-1),ETL_Price!AX111/ETL_Price!AX112-1,"")</f>
        <v>0</v>
      </c>
      <c r="AS111">
        <f ca="1">IF(ISNUMBER(ETL_Price!AY111/ETL_Price!AY112-1),ETL_Price!AY111/ETL_Price!AY112-1,"")</f>
        <v>-9.2800515504178893E-3</v>
      </c>
      <c r="AT111">
        <f ca="1">IF(ISNUMBER(ETL_Price!AZ111/ETL_Price!AZ112-1),ETL_Price!AZ111/ETL_Price!AZ112-1,"")</f>
        <v>0.15546218487394969</v>
      </c>
      <c r="AU111">
        <f ca="1">IF(ISNUMBER(ETL_Price!BA111/ETL_Price!BA112-1),ETL_Price!BA111/ETL_Price!BA112-1,"")</f>
        <v>-1.8842956186530868E-2</v>
      </c>
      <c r="AV111">
        <f ca="1">IF(ISNUMBER(ETL_Price!BB111/ETL_Price!BB112-1),ETL_Price!BB111/ETL_Price!BB112-1,"")</f>
        <v>-2.2853502229884026E-2</v>
      </c>
      <c r="AW111">
        <f ca="1">IF(ISNUMBER(ETL_Price!BC111/ETL_Price!BC112-1),ETL_Price!BC111/ETL_Price!BC112-1,"")</f>
        <v>1.3908578872753763E-2</v>
      </c>
      <c r="AX111">
        <f ca="1">IF(ISNUMBER(ETL_Price!BD111/ETL_Price!BD112-1),ETL_Price!BD111/ETL_Price!BD112-1,"")</f>
        <v>2.4956730862724097E-3</v>
      </c>
      <c r="AY111">
        <f ca="1">IF(ISNUMBER(ETL_Price!BE111/ETL_Price!BE112-1),ETL_Price!BE111/ETL_Price!BE112-1,"")</f>
        <v>1.3315293133884687E-2</v>
      </c>
      <c r="AZ111">
        <f ca="1">IF(ISNUMBER(ETL_Price!BF111/ETL_Price!BF112-1),ETL_Price!BF111/ETL_Price!BF112-1,"")</f>
        <v>-2.9231311245347946E-3</v>
      </c>
      <c r="BA111">
        <f ca="1">IF(ISNUMBER(ETL_Price!BG111/ETL_Price!BG112-1),ETL_Price!BG111/ETL_Price!BG112-1,"")</f>
        <v>-3.0495400838042031E-3</v>
      </c>
      <c r="BB111">
        <f ca="1">IF(ISNUMBER(ETL_Price!BH111/ETL_Price!BH112-1),ETL_Price!BH111/ETL_Price!BH112-1,"")</f>
        <v>-3.335570926220055E-3</v>
      </c>
      <c r="BC111">
        <f ca="1">IF(ISNUMBER(ETL_Price!BI111/ETL_Price!BI112-1),ETL_Price!BI111/ETL_Price!BI112-1,"")</f>
        <v>0.11033099297893667</v>
      </c>
      <c r="BD111">
        <f ca="1">IF(ISNUMBER(ETL_Price!BJ111/ETL_Price!BJ112-1),ETL_Price!BJ111/ETL_Price!BJ112-1,"")</f>
        <v>0.12406271301976823</v>
      </c>
      <c r="BE111">
        <f ca="1">IF(ISNUMBER(ETL_Price!BK111/ETL_Price!BK112-1),ETL_Price!BK111/ETL_Price!BK112-1,"")</f>
        <v>2.5940337224383825E-3</v>
      </c>
      <c r="BF111">
        <f ca="1">IF(ISNUMBER(ETL_Price!BL111/ETL_Price!BL112-1),ETL_Price!BL111/ETL_Price!BL112-1,"")</f>
        <v>4.4424700133283146E-4</v>
      </c>
      <c r="BG111">
        <f ca="1">IF(ISNUMBER(ETL_Price!BM111/ETL_Price!BM112-1),ETL_Price!BM111/ETL_Price!BM112-1,"")</f>
        <v>2.348520432127188E-4</v>
      </c>
      <c r="BH111">
        <f ca="1">IF(ISNUMBER(ETL_Price!BN111/ETL_Price!BN112-1),ETL_Price!BN111/ETL_Price!BN112-1,"")</f>
        <v>-1.7566459772810905E-4</v>
      </c>
      <c r="BI111">
        <f ca="1">IF(ISNUMBER(ETL_Price!BO111/ETL_Price!BO112-1),ETL_Price!BO111/ETL_Price!BO112-1,"")</f>
        <v>8.3543811929278622E-3</v>
      </c>
      <c r="BJ111">
        <f ca="1">IF(ISNUMBER(ETL_Price!BP111/ETL_Price!BP112-1),ETL_Price!BP111/ETL_Price!BP112-1,"")</f>
        <v>2.0987467914841407E-3</v>
      </c>
      <c r="BK111">
        <f ca="1">IF(ISNUMBER(ETL_Price!BQ111/ETL_Price!BQ112-1),ETL_Price!BQ111/ETL_Price!BQ112-1,"")</f>
        <v>-8.3713142963448561E-4</v>
      </c>
      <c r="BL111">
        <f ca="1">IF(ISNUMBER(ETL_Price!BR111/ETL_Price!BR112-1),ETL_Price!BR111/ETL_Price!BR112-1,"")</f>
        <v>-2.9701289884588311E-3</v>
      </c>
      <c r="BM111">
        <f ca="1">IF(ISNUMBER(ETL_Price!BS111/ETL_Price!BS112-1),ETL_Price!BS111/ETL_Price!BS112-1,"")</f>
        <v>6.0652009097794668E-4</v>
      </c>
      <c r="BN111">
        <f ca="1">IF(ISNUMBER(ETL_Price!BT111/ETL_Price!BT112-1),ETL_Price!BT111/ETL_Price!BT112-1,"")</f>
        <v>-7.9281183932333743E-4</v>
      </c>
      <c r="BO111">
        <f ca="1">IF(ISNUMBER(ETL_Price!BU111/ETL_Price!BU112-1),ETL_Price!BU111/ETL_Price!BU112-1,"")</f>
        <v>9.7222463780721746E-4</v>
      </c>
      <c r="BP111">
        <f ca="1">IF(ISNUMBER(ETL_Price!BV111/ETL_Price!BV112-1),ETL_Price!BV111/ETL_Price!BV112-1,"")</f>
        <v>4.6392659259475444E-3</v>
      </c>
      <c r="BQ111">
        <f ca="1">IF(ISNUMBER(ETL_Price!BW111/ETL_Price!BW112-1),ETL_Price!BW111/ETL_Price!BW112-1,"")</f>
        <v>1.3026459996868578E-2</v>
      </c>
    </row>
    <row r="112" spans="1:69">
      <c r="A112" s="8">
        <f>MATCH($B112,ETL_Price!$B$5:$B$187,0)</f>
        <v>108</v>
      </c>
      <c r="B112" s="1">
        <f>IF(ISNUMBER(Equities!$C113),Equities!B113,"")</f>
        <v>43028</v>
      </c>
      <c r="C112" s="67">
        <f ca="1">IF(ISNUMBER(OFFSET(ETL_Price!$B$4,ETL_Rtn!$A112,ETL_Rtn!$C$1)/OFFSET(ETL_Price!$B$4,ETL_Rtn!$A113,ETL_Rtn!$C$1)-1),OFFSET(ETL_Price!$B$4,ETL_Rtn!$A112,ETL_Rtn!$C$1)/OFFSET(ETL_Price!$B$4,ETL_Rtn!$A113,ETL_Rtn!$C$1)-1,"")</f>
        <v>1.2847214677919494E-2</v>
      </c>
      <c r="E112">
        <f ca="1">IF(ISNUMBER(ETL_Price!K112/ETL_Price!K113-1),ETL_Price!K112/ETL_Price!K113-1,"")</f>
        <v>5.1168962960073117E-3</v>
      </c>
      <c r="F112">
        <f ca="1">IF(ISNUMBER(ETL_Price!L112/ETL_Price!L113-1),ETL_Price!L112/ETL_Price!L113-1,"")</f>
        <v>8.3562830364680707E-4</v>
      </c>
      <c r="G112">
        <f ca="1">IF(ISNUMBER(ETL_Price!M112/ETL_Price!M113-1),ETL_Price!M112/ETL_Price!M113-1,"")</f>
        <v>1.407387947746308E-3</v>
      </c>
      <c r="H112">
        <f ca="1">IF(ISNUMBER(ETL_Price!N112/ETL_Price!N113-1),ETL_Price!N112/ETL_Price!N113-1,"")</f>
        <v>4.2520416327085364E-4</v>
      </c>
      <c r="I112">
        <f ca="1">IF(ISNUMBER(ETL_Price!O112/ETL_Price!O113-1),ETL_Price!O112/ETL_Price!O113-1,"")</f>
        <v>1.1653430561854083E-2</v>
      </c>
      <c r="J112">
        <f ca="1">IF(ISNUMBER(ETL_Price!P112/ETL_Price!P113-1),ETL_Price!P112/ETL_Price!P113-1,"")</f>
        <v>1.7688829798942596E-2</v>
      </c>
      <c r="K112">
        <f ca="1">IF(ISNUMBER(ETL_Price!Q112/ETL_Price!Q113-1),ETL_Price!Q112/ETL_Price!Q113-1,"")</f>
        <v>5.4274277411361371E-3</v>
      </c>
      <c r="L112">
        <f ca="1">IF(ISNUMBER(ETL_Price!R112/ETL_Price!R113-1),ETL_Price!R112/ETL_Price!R113-1,"")</f>
        <v>7.19754525824845E-4</v>
      </c>
      <c r="M112">
        <f ca="1">IF(ISNUMBER(ETL_Price!S112/ETL_Price!S113-1),ETL_Price!S112/ETL_Price!S113-1,"")</f>
        <v>-8.7997419251395481E-4</v>
      </c>
      <c r="N112">
        <f ca="1">IF(ISNUMBER(ETL_Price!T112/ETL_Price!T113-1),ETL_Price!T112/ETL_Price!T113-1,"")</f>
        <v>2.5143543363228549E-3</v>
      </c>
      <c r="O112">
        <f ca="1">IF(ISNUMBER(ETL_Price!U112/ETL_Price!U113-1),ETL_Price!U112/ETL_Price!U113-1,"")</f>
        <v>3.038793953983987E-3</v>
      </c>
      <c r="P112">
        <f ca="1">IF(ISNUMBER(ETL_Price!V112/ETL_Price!V113-1),ETL_Price!V112/ETL_Price!V113-1,"")</f>
        <v>-1.2403650217064355E-3</v>
      </c>
      <c r="Q112">
        <f ca="1">IF(ISNUMBER(ETL_Price!W112/ETL_Price!W113-1),ETL_Price!W112/ETL_Price!W113-1,"")</f>
        <v>-5.5600853491641899E-3</v>
      </c>
      <c r="R112">
        <f ca="1">IF(ISNUMBER(ETL_Price!X112/ETL_Price!X113-1),ETL_Price!X112/ETL_Price!X113-1,"")</f>
        <v>-2.0870999020818903E-3</v>
      </c>
      <c r="S112">
        <f ca="1">IF(ISNUMBER(ETL_Price!Y112/ETL_Price!Y113-1),ETL_Price!Y112/ETL_Price!Y113-1,"")</f>
        <v>4.9816867745067217E-3</v>
      </c>
      <c r="T112">
        <f ca="1">IF(ISNUMBER(ETL_Price!Z112/ETL_Price!Z113-1),ETL_Price!Z112/ETL_Price!Z113-1,"")</f>
        <v>5.3970210951146402E-3</v>
      </c>
      <c r="U112">
        <f ca="1">IF(ISNUMBER(ETL_Price!AA112/ETL_Price!AA113-1),ETL_Price!AA112/ETL_Price!AA113-1,"")</f>
        <v>-1.58432954054466E-3</v>
      </c>
      <c r="V112">
        <f ca="1">IF(ISNUMBER(ETL_Price!AB112/ETL_Price!AB113-1),ETL_Price!AB112/ETL_Price!AB113-1,"")</f>
        <v>-1.1371389583807456E-3</v>
      </c>
      <c r="W112">
        <f ca="1">IF(ISNUMBER(ETL_Price!AC112/ETL_Price!AC113-1),ETL_Price!AC112/ETL_Price!AC113-1,"")</f>
        <v>-5.6808257938310014E-3</v>
      </c>
      <c r="X112">
        <f ca="1">IF(ISNUMBER(ETL_Price!AD112/ETL_Price!AD113-1),ETL_Price!AD112/ETL_Price!AD113-1,"")</f>
        <v>-7.0051966157456125E-3</v>
      </c>
      <c r="Y112">
        <f ca="1">IF(ISNUMBER(ETL_Price!AE112/ETL_Price!AE113-1),ETL_Price!AE112/ETL_Price!AE113-1,"")</f>
        <v>-4.2464075940183976E-3</v>
      </c>
      <c r="Z112">
        <f ca="1">IF(ISNUMBER(ETL_Price!AF112/ETL_Price!AF113-1),ETL_Price!AF112/ETL_Price!AF113-1,"")</f>
        <v>-2.5671802660265364E-3</v>
      </c>
      <c r="AA112">
        <f ca="1">IF(ISNUMBER(ETL_Price!AG112/ETL_Price!AG113-1),ETL_Price!AG112/ETL_Price!AG113-1,"")</f>
        <v>-3.2738433556893654E-3</v>
      </c>
      <c r="AB112">
        <f ca="1">IF(ISNUMBER(ETL_Price!AH112/ETL_Price!AH113-1),ETL_Price!AH112/ETL_Price!AH113-1,"")</f>
        <v>-2.8744211235236516E-3</v>
      </c>
      <c r="AC112">
        <f ca="1">IF(ISNUMBER(ETL_Price!AI112/ETL_Price!AI113-1),ETL_Price!AI112/ETL_Price!AI113-1,"")</f>
        <v>5.159253422526433E-5</v>
      </c>
      <c r="AD112">
        <f ca="1">IF(ISNUMBER(ETL_Price!AJ112/ETL_Price!AJ113-1),ETL_Price!AJ112/ETL_Price!AJ113-1,"")</f>
        <v>-1.1448687533481827E-3</v>
      </c>
      <c r="AE112">
        <f ca="1">IF(ISNUMBER(ETL_Price!AK112/ETL_Price!AK113-1),ETL_Price!AK112/ETL_Price!AK113-1,"")</f>
        <v>-1.2992901620784147E-3</v>
      </c>
      <c r="AF112">
        <f ca="1">IF(ISNUMBER(ETL_Price!AL112/ETL_Price!AL113-1),ETL_Price!AL112/ETL_Price!AL113-1,"")</f>
        <v>-1.6490353560908444E-3</v>
      </c>
      <c r="AG112">
        <f ca="1">IF(ISNUMBER(ETL_Price!AM112/ETL_Price!AM113-1),ETL_Price!AM112/ETL_Price!AM113-1,"")</f>
        <v>-9.8907317922503069E-5</v>
      </c>
      <c r="AH112">
        <f ca="1">IF(ISNUMBER(ETL_Price!AN112/ETL_Price!AN113-1),ETL_Price!AN112/ETL_Price!AN113-1,"")</f>
        <v>-1.6752388526060091E-3</v>
      </c>
      <c r="AI112">
        <f ca="1">IF(ISNUMBER(ETL_Price!AO112/ETL_Price!AO113-1),ETL_Price!AO112/ETL_Price!AO113-1,"")</f>
        <v>-8.4420534018769811E-4</v>
      </c>
      <c r="AJ112">
        <f ca="1">IF(ISNUMBER(ETL_Price!AP112/ETL_Price!AP113-1),ETL_Price!AP112/ETL_Price!AP113-1,"")</f>
        <v>-1.2206898292229651E-3</v>
      </c>
      <c r="AK112">
        <f ca="1">IF(ISNUMBER(ETL_Price!AQ112/ETL_Price!AQ113-1),ETL_Price!AQ112/ETL_Price!AQ113-1,"")</f>
        <v>-2.5495015356912232E-3</v>
      </c>
      <c r="AL112">
        <f ca="1">IF(ISNUMBER(ETL_Price!AR112/ETL_Price!AR113-1),ETL_Price!AR112/ETL_Price!AR113-1,"")</f>
        <v>-2.7655812624162168E-3</v>
      </c>
      <c r="AM112">
        <f ca="1">IF(ISNUMBER(ETL_Price!AS112/ETL_Price!AS113-1),ETL_Price!AS112/ETL_Price!AS113-1,"")</f>
        <v>2.8777288808352841E-2</v>
      </c>
      <c r="AN112">
        <f ca="1">IF(ISNUMBER(ETL_Price!AT112/ETL_Price!AT113-1),ETL_Price!AT112/ETL_Price!AT113-1,"")</f>
        <v>0.14430379746835431</v>
      </c>
      <c r="AO112">
        <f ca="1">IF(ISNUMBER(ETL_Price!AU112/ETL_Price!AU113-1),ETL_Price!AU112/ETL_Price!AU113-1,"")</f>
        <v>6.1432677675703484E-3</v>
      </c>
      <c r="AP112">
        <f ca="1">IF(ISNUMBER(ETL_Price!AV112/ETL_Price!AV113-1),ETL_Price!AV112/ETL_Price!AV113-1,"")</f>
        <v>4.6683837733421107E-3</v>
      </c>
      <c r="AQ112">
        <f ca="1">IF(ISNUMBER(ETL_Price!AW112/ETL_Price!AW113-1),ETL_Price!AW112/ETL_Price!AW113-1,"")</f>
        <v>3.3786231884057827E-2</v>
      </c>
      <c r="AR112">
        <f ca="1">IF(ISNUMBER(ETL_Price!AX112/ETL_Price!AX113-1),ETL_Price!AX112/ETL_Price!AX113-1,"")</f>
        <v>0</v>
      </c>
      <c r="AS112">
        <f ca="1">IF(ISNUMBER(ETL_Price!AY112/ETL_Price!AY113-1),ETL_Price!AY112/ETL_Price!AY113-1,"")</f>
        <v>-1.5806820474877248E-2</v>
      </c>
      <c r="AT112">
        <f ca="1">IF(ISNUMBER(ETL_Price!AZ112/ETL_Price!AZ113-1),ETL_Price!AZ112/ETL_Price!AZ113-1,"")</f>
        <v>0.1609756097560977</v>
      </c>
      <c r="AU112">
        <f ca="1">IF(ISNUMBER(ETL_Price!BA112/ETL_Price!BA113-1),ETL_Price!BA112/ETL_Price!BA113-1,"")</f>
        <v>-9.6621503371984163E-3</v>
      </c>
      <c r="AV112">
        <f ca="1">IF(ISNUMBER(ETL_Price!BB112/ETL_Price!BB113-1),ETL_Price!BB112/ETL_Price!BB113-1,"")</f>
        <v>-1.835051394683207E-2</v>
      </c>
      <c r="AW112">
        <f ca="1">IF(ISNUMBER(ETL_Price!BC112/ETL_Price!BC113-1),ETL_Price!BC112/ETL_Price!BC113-1,"")</f>
        <v>-2.1959902566985101E-2</v>
      </c>
      <c r="AX112">
        <f ca="1">IF(ISNUMBER(ETL_Price!BD112/ETL_Price!BD113-1),ETL_Price!BD112/ETL_Price!BD113-1,"")</f>
        <v>-1.3880854137568455E-2</v>
      </c>
      <c r="AY112">
        <f ca="1">IF(ISNUMBER(ETL_Price!BE112/ETL_Price!BE113-1),ETL_Price!BE112/ETL_Price!BE113-1,"")</f>
        <v>3.2917159453049738E-3</v>
      </c>
      <c r="AZ112">
        <f ca="1">IF(ISNUMBER(ETL_Price!BF112/ETL_Price!BF113-1),ETL_Price!BF112/ETL_Price!BF113-1,"")</f>
        <v>-9.8076701456789595E-3</v>
      </c>
      <c r="BA112">
        <f ca="1">IF(ISNUMBER(ETL_Price!BG112/ETL_Price!BG113-1),ETL_Price!BG112/ETL_Price!BG113-1,"")</f>
        <v>-1.2165365439523068E-2</v>
      </c>
      <c r="BB112">
        <f ca="1">IF(ISNUMBER(ETL_Price!BH112/ETL_Price!BH113-1),ETL_Price!BH112/ETL_Price!BH113-1,"")</f>
        <v>-7.7758041871692773E-3</v>
      </c>
      <c r="BC112">
        <f ca="1">IF(ISNUMBER(ETL_Price!BI112/ETL_Price!BI113-1),ETL_Price!BI112/ETL_Price!BI113-1,"")</f>
        <v>-7.9601990049751326E-3</v>
      </c>
      <c r="BD112">
        <f ca="1">IF(ISNUMBER(ETL_Price!BJ112/ETL_Price!BJ113-1),ETL_Price!BJ112/ETL_Price!BJ113-1,"")</f>
        <v>-4.9870466321243478E-2</v>
      </c>
      <c r="BE112">
        <f ca="1">IF(ISNUMBER(ETL_Price!BK112/ETL_Price!BK113-1),ETL_Price!BK112/ETL_Price!BK113-1,"")</f>
        <v>1.2987012987013546E-3</v>
      </c>
      <c r="BF112">
        <f ca="1">IF(ISNUMBER(ETL_Price!BL112/ETL_Price!BL113-1),ETL_Price!BL112/ETL_Price!BL113-1,"")</f>
        <v>-7.495590828924259E-3</v>
      </c>
      <c r="BG112">
        <f ca="1">IF(ISNUMBER(ETL_Price!BM112/ETL_Price!BM113-1),ETL_Price!BM112/ETL_Price!BM113-1,"")</f>
        <v>-7.3820809697723311E-3</v>
      </c>
      <c r="BH112">
        <f ca="1">IF(ISNUMBER(ETL_Price!BN112/ETL_Price!BN113-1),ETL_Price!BN112/ETL_Price!BN113-1,"")</f>
        <v>-1.0257896261953059E-2</v>
      </c>
      <c r="BI112">
        <f ca="1">IF(ISNUMBER(ETL_Price!BO112/ETL_Price!BO113-1),ETL_Price!BO112/ETL_Price!BO113-1,"")</f>
        <v>3.5094560343147396E-3</v>
      </c>
      <c r="BJ112">
        <f ca="1">IF(ISNUMBER(ETL_Price!BP112/ETL_Price!BP113-1),ETL_Price!BP112/ETL_Price!BP113-1,"")</f>
        <v>2.6341286181421619E-3</v>
      </c>
      <c r="BK112">
        <f ca="1">IF(ISNUMBER(ETL_Price!BQ112/ETL_Price!BQ113-1),ETL_Price!BQ112/ETL_Price!BQ113-1,"")</f>
        <v>-2.1347688880637428E-3</v>
      </c>
      <c r="BL112">
        <f ca="1">IF(ISNUMBER(ETL_Price!BR112/ETL_Price!BR113-1),ETL_Price!BR112/ETL_Price!BR113-1,"")</f>
        <v>-5.7374282821466283E-3</v>
      </c>
      <c r="BM112">
        <f ca="1">IF(ISNUMBER(ETL_Price!BS112/ETL_Price!BS113-1),ETL_Price!BS112/ETL_Price!BS113-1,"")</f>
        <v>2.3558021126224293E-3</v>
      </c>
      <c r="BN112">
        <f ca="1">IF(ISNUMBER(ETL_Price!BT112/ETL_Price!BT113-1),ETL_Price!BT112/ETL_Price!BT113-1,"")</f>
        <v>8.7080149280254204E-3</v>
      </c>
      <c r="BO112">
        <f ca="1">IF(ISNUMBER(ETL_Price!BU112/ETL_Price!BU113-1),ETL_Price!BU112/ETL_Price!BU113-1,"")</f>
        <v>3.7586174991315335E-3</v>
      </c>
      <c r="BP112">
        <f ca="1">IF(ISNUMBER(ETL_Price!BV112/ETL_Price!BV113-1),ETL_Price!BV112/ETL_Price!BV113-1,"")</f>
        <v>1.1700502721219586E-2</v>
      </c>
      <c r="BQ112">
        <f ca="1">IF(ISNUMBER(ETL_Price!BW112/ETL_Price!BW113-1),ETL_Price!BW112/ETL_Price!BW113-1,"")</f>
        <v>6.9050321604238185E-3</v>
      </c>
    </row>
    <row r="113" spans="1:69">
      <c r="A113" s="8">
        <f>MATCH($B113,ETL_Price!$B$5:$B$187,0)</f>
        <v>109</v>
      </c>
      <c r="B113" s="1">
        <f>IF(ISNUMBER(Equities!$C114),Equities!B114,"")</f>
        <v>43027</v>
      </c>
      <c r="C113" s="67">
        <f ca="1">IF(ISNUMBER(OFFSET(ETL_Price!$B$4,ETL_Rtn!$A113,ETL_Rtn!$C$1)/OFFSET(ETL_Price!$B$4,ETL_Rtn!$A114,ETL_Rtn!$C$1)-1),OFFSET(ETL_Price!$B$4,ETL_Rtn!$A113,ETL_Rtn!$C$1)/OFFSET(ETL_Price!$B$4,ETL_Rtn!$A114,ETL_Rtn!$C$1)-1,"")</f>
        <v>-1.6339035131642921E-2</v>
      </c>
      <c r="E113">
        <f ca="1">IF(ISNUMBER(ETL_Price!K113/ETL_Price!K114-1),ETL_Price!K113/ETL_Price!K114-1,"")</f>
        <v>3.2796358042519458E-4</v>
      </c>
      <c r="F113">
        <f ca="1">IF(ISNUMBER(ETL_Price!L113/ETL_Price!L114-1),ETL_Price!L113/ETL_Price!L114-1,"")</f>
        <v>-4.8540604754603311E-3</v>
      </c>
      <c r="G113">
        <f ca="1">IF(ISNUMBER(ETL_Price!M113/ETL_Price!M114-1),ETL_Price!M113/ETL_Price!M114-1,"")</f>
        <v>-4.0204415422210316E-3</v>
      </c>
      <c r="H113">
        <f ca="1">IF(ISNUMBER(ETL_Price!N113/ETL_Price!N114-1),ETL_Price!N113/ETL_Price!N114-1,"")</f>
        <v>4.0008332143584013E-3</v>
      </c>
      <c r="I113">
        <f ca="1">IF(ISNUMBER(ETL_Price!O113/ETL_Price!O114-1),ETL_Price!O113/ETL_Price!O114-1,"")</f>
        <v>-1.9248907068044496E-2</v>
      </c>
      <c r="J113">
        <f ca="1">IF(ISNUMBER(ETL_Price!P113/ETL_Price!P114-1),ETL_Price!P113/ETL_Price!P114-1,"")</f>
        <v>-2.2758659261139513E-2</v>
      </c>
      <c r="K113">
        <f ca="1">IF(ISNUMBER(ETL_Price!Q113/ETL_Price!Q114-1),ETL_Price!Q113/ETL_Price!Q114-1,"")</f>
        <v>5.5587229190412479E-4</v>
      </c>
      <c r="L113">
        <f ca="1">IF(ISNUMBER(ETL_Price!R113/ETL_Price!R114-1),ETL_Price!R113/ETL_Price!R114-1,"")</f>
        <v>-2.1045011069698027E-5</v>
      </c>
      <c r="M113">
        <f ca="1">IF(ISNUMBER(ETL_Price!S113/ETL_Price!S114-1),ETL_Price!S113/ETL_Price!S114-1,"")</f>
        <v>1.3077248356041515E-4</v>
      </c>
      <c r="N113">
        <f ca="1">IF(ISNUMBER(ETL_Price!T113/ETL_Price!T114-1),ETL_Price!T113/ETL_Price!T114-1,"")</f>
        <v>5.1678611844587774E-3</v>
      </c>
      <c r="O113">
        <f ca="1">IF(ISNUMBER(ETL_Price!U113/ETL_Price!U114-1),ETL_Price!U113/ETL_Price!U114-1,"")</f>
        <v>3.6042458808618338E-3</v>
      </c>
      <c r="P113">
        <f ca="1">IF(ISNUMBER(ETL_Price!V113/ETL_Price!V114-1),ETL_Price!V113/ETL_Price!V114-1,"")</f>
        <v>-2.6572187776796596E-4</v>
      </c>
      <c r="Q113">
        <f ca="1">IF(ISNUMBER(ETL_Price!W113/ETL_Price!W114-1),ETL_Price!W113/ETL_Price!W114-1,"")</f>
        <v>-5.0100422220418217E-3</v>
      </c>
      <c r="R113">
        <f ca="1">IF(ISNUMBER(ETL_Price!X113/ETL_Price!X114-1),ETL_Price!X113/ETL_Price!X114-1,"")</f>
        <v>5.1761345341849729E-3</v>
      </c>
      <c r="S113">
        <f ca="1">IF(ISNUMBER(ETL_Price!Y113/ETL_Price!Y114-1),ETL_Price!Y113/ETL_Price!Y114-1,"")</f>
        <v>2.7910522725154152E-3</v>
      </c>
      <c r="T113">
        <f ca="1">IF(ISNUMBER(ETL_Price!Z113/ETL_Price!Z114-1),ETL_Price!Z113/ETL_Price!Z114-1,"")</f>
        <v>-1.5633720469836465E-3</v>
      </c>
      <c r="U113">
        <f ca="1">IF(ISNUMBER(ETL_Price!AA113/ETL_Price!AA114-1),ETL_Price!AA113/ETL_Price!AA114-1,"")</f>
        <v>3.7588549949401084E-3</v>
      </c>
      <c r="V113">
        <f ca="1">IF(ISNUMBER(ETL_Price!AB113/ETL_Price!AB114-1),ETL_Price!AB113/ETL_Price!AB114-1,"")</f>
        <v>8.023842274186066E-3</v>
      </c>
      <c r="W113">
        <f ca="1">IF(ISNUMBER(ETL_Price!AC113/ETL_Price!AC114-1),ETL_Price!AC113/ETL_Price!AC114-1,"")</f>
        <v>3.2446198012341387E-3</v>
      </c>
      <c r="X113">
        <f ca="1">IF(ISNUMBER(ETL_Price!AD113/ETL_Price!AD114-1),ETL_Price!AD113/ETL_Price!AD114-1,"")</f>
        <v>3.8997018528443839E-3</v>
      </c>
      <c r="Y113">
        <f ca="1">IF(ISNUMBER(ETL_Price!AE113/ETL_Price!AE114-1),ETL_Price!AE113/ETL_Price!AE114-1,"")</f>
        <v>2.9100249514897314E-3</v>
      </c>
      <c r="Z113">
        <f ca="1">IF(ISNUMBER(ETL_Price!AF113/ETL_Price!AF114-1),ETL_Price!AF113/ETL_Price!AF114-1,"")</f>
        <v>8.7281856651810763E-4</v>
      </c>
      <c r="AA113">
        <f ca="1">IF(ISNUMBER(ETL_Price!AG113/ETL_Price!AG114-1),ETL_Price!AG113/ETL_Price!AG114-1,"")</f>
        <v>1.1699473751298761E-3</v>
      </c>
      <c r="AB113">
        <f ca="1">IF(ISNUMBER(ETL_Price!AH113/ETL_Price!AH114-1),ETL_Price!AH113/ETL_Price!AH114-1,"")</f>
        <v>1.4810591311118504E-3</v>
      </c>
      <c r="AC113">
        <f ca="1">IF(ISNUMBER(ETL_Price!AI113/ETL_Price!AI114-1),ETL_Price!AI113/ETL_Price!AI114-1,"")</f>
        <v>-9.1777204309717586E-4</v>
      </c>
      <c r="AD113">
        <f ca="1">IF(ISNUMBER(ETL_Price!AJ113/ETL_Price!AJ114-1),ETL_Price!AJ113/ETL_Price!AJ114-1,"")</f>
        <v>1.3118894579873253E-3</v>
      </c>
      <c r="AE113">
        <f ca="1">IF(ISNUMBER(ETL_Price!AK113/ETL_Price!AK114-1),ETL_Price!AK113/ETL_Price!AK114-1,"")</f>
        <v>8.3865412785555371E-4</v>
      </c>
      <c r="AF113">
        <f ca="1">IF(ISNUMBER(ETL_Price!AL113/ETL_Price!AL114-1),ETL_Price!AL113/ETL_Price!AL114-1,"")</f>
        <v>8.738430855859125E-4</v>
      </c>
      <c r="AG113">
        <f ca="1">IF(ISNUMBER(ETL_Price!AM113/ETL_Price!AM114-1),ETL_Price!AM113/ETL_Price!AM114-1,"")</f>
        <v>7.1619756597374185E-4</v>
      </c>
      <c r="AH113">
        <f ca="1">IF(ISNUMBER(ETL_Price!AN113/ETL_Price!AN114-1),ETL_Price!AN113/ETL_Price!AN114-1,"")</f>
        <v>6.0500012502040512E-4</v>
      </c>
      <c r="AI113">
        <f ca="1">IF(ISNUMBER(ETL_Price!AO113/ETL_Price!AO114-1),ETL_Price!AO113/ETL_Price!AO114-1,"")</f>
        <v>1.0544040037872016E-3</v>
      </c>
      <c r="AJ113">
        <f ca="1">IF(ISNUMBER(ETL_Price!AP113/ETL_Price!AP114-1),ETL_Price!AP113/ETL_Price!AP114-1,"")</f>
        <v>1.148065421111566E-3</v>
      </c>
      <c r="AK113">
        <f ca="1">IF(ISNUMBER(ETL_Price!AQ113/ETL_Price!AQ114-1),ETL_Price!AQ113/ETL_Price!AQ114-1,"")</f>
        <v>1.3573688039658638E-3</v>
      </c>
      <c r="AL113">
        <f ca="1">IF(ISNUMBER(ETL_Price!AR113/ETL_Price!AR114-1),ETL_Price!AR113/ETL_Price!AR114-1,"")</f>
        <v>2.6766332718120012E-4</v>
      </c>
      <c r="AM113">
        <f ca="1">IF(ISNUMBER(ETL_Price!AS113/ETL_Price!AS114-1),ETL_Price!AS113/ETL_Price!AS114-1,"")</f>
        <v>-1.2230982314084704E-2</v>
      </c>
      <c r="AN113">
        <f ca="1">IF(ISNUMBER(ETL_Price!AT113/ETL_Price!AT114-1),ETL_Price!AT113/ETL_Price!AT114-1,"")</f>
        <v>-2.525252525252486E-3</v>
      </c>
      <c r="AO113">
        <f ca="1">IF(ISNUMBER(ETL_Price!AU113/ETL_Price!AU114-1),ETL_Price!AU113/ETL_Price!AU114-1,"")</f>
        <v>1.2266088544043763E-2</v>
      </c>
      <c r="AP113">
        <f ca="1">IF(ISNUMBER(ETL_Price!AV113/ETL_Price!AV114-1),ETL_Price!AV113/ETL_Price!AV114-1,"")</f>
        <v>6.3178357362707604E-3</v>
      </c>
      <c r="AQ113">
        <f ca="1">IF(ISNUMBER(ETL_Price!AW113/ETL_Price!AW114-1),ETL_Price!AW113/ETL_Price!AW114-1,"")</f>
        <v>-2.6798307475317307E-2</v>
      </c>
      <c r="AR113">
        <f ca="1">IF(ISNUMBER(ETL_Price!AX113/ETL_Price!AX114-1),ETL_Price!AX113/ETL_Price!AX114-1,"")</f>
        <v>-4.4052863436124801E-3</v>
      </c>
      <c r="AS113">
        <f ca="1">IF(ISNUMBER(ETL_Price!AY113/ETL_Price!AY114-1),ETL_Price!AY113/ETL_Price!AY114-1,"")</f>
        <v>1.2731028140608114E-2</v>
      </c>
      <c r="AT113">
        <f ca="1">IF(ISNUMBER(ETL_Price!AZ113/ETL_Price!AZ114-1),ETL_Price!AZ113/ETL_Price!AZ114-1,"")</f>
        <v>-0.13865546218487401</v>
      </c>
      <c r="AU113">
        <f ca="1">IF(ISNUMBER(ETL_Price!BA113/ETL_Price!BA114-1),ETL_Price!BA113/ETL_Price!BA114-1,"")</f>
        <v>1.4785995432035959E-2</v>
      </c>
      <c r="AV113">
        <f ca="1">IF(ISNUMBER(ETL_Price!BB113/ETL_Price!BB114-1),ETL_Price!BB113/ETL_Price!BB114-1,"")</f>
        <v>1.3777207560680793E-2</v>
      </c>
      <c r="AW113">
        <f ca="1">IF(ISNUMBER(ETL_Price!BC113/ETL_Price!BC114-1),ETL_Price!BC113/ETL_Price!BC114-1,"")</f>
        <v>-6.7186540358452618E-3</v>
      </c>
      <c r="AX113">
        <f ca="1">IF(ISNUMBER(ETL_Price!BD113/ETL_Price!BD114-1),ETL_Price!BD113/ETL_Price!BD114-1,"")</f>
        <v>-4.5180195802060341E-3</v>
      </c>
      <c r="AY113">
        <f ca="1">IF(ISNUMBER(ETL_Price!BE113/ETL_Price!BE114-1),ETL_Price!BE113/ETL_Price!BE114-1,"")</f>
        <v>-1.6975264451024263E-2</v>
      </c>
      <c r="AZ113">
        <f ca="1">IF(ISNUMBER(ETL_Price!BF113/ETL_Price!BF114-1),ETL_Price!BF113/ETL_Price!BF114-1,"")</f>
        <v>6.2127657661907865E-3</v>
      </c>
      <c r="BA113">
        <f ca="1">IF(ISNUMBER(ETL_Price!BG113/ETL_Price!BG114-1),ETL_Price!BG113/ETL_Price!BG114-1,"")</f>
        <v>7.8732167186057467E-3</v>
      </c>
      <c r="BB113">
        <f ca="1">IF(ISNUMBER(ETL_Price!BH113/ETL_Price!BH114-1),ETL_Price!BH113/ETL_Price!BH114-1,"")</f>
        <v>4.2715765671801353E-3</v>
      </c>
      <c r="BC113">
        <f ca="1">IF(ISNUMBER(ETL_Price!BI113/ETL_Price!BI114-1),ETL_Price!BI113/ETL_Price!BI114-1,"")</f>
        <v>-1.9860973187685316E-3</v>
      </c>
      <c r="BD113">
        <f ca="1">IF(ISNUMBER(ETL_Price!BJ113/ETL_Price!BJ114-1),ETL_Price!BJ113/ETL_Price!BJ114-1,"")</f>
        <v>-7.0739549839229365E-3</v>
      </c>
      <c r="BE113">
        <f ca="1">IF(ISNUMBER(ETL_Price!BK113/ETL_Price!BK114-1),ETL_Price!BK113/ETL_Price!BK114-1,"")</f>
        <v>7.8534031413612926E-3</v>
      </c>
      <c r="BF113">
        <f ca="1">IF(ISNUMBER(ETL_Price!BL113/ETL_Price!BL114-1),ETL_Price!BL113/ETL_Price!BL114-1,"")</f>
        <v>3.0959752321981782E-3</v>
      </c>
      <c r="BG113">
        <f ca="1">IF(ISNUMBER(ETL_Price!BM113/ETL_Price!BM114-1),ETL_Price!BM113/ETL_Price!BM114-1,"")</f>
        <v>5.4691772794750459E-3</v>
      </c>
      <c r="BH113">
        <f ca="1">IF(ISNUMBER(ETL_Price!BN113/ETL_Price!BN114-1),ETL_Price!BN113/ETL_Price!BN114-1,"")</f>
        <v>1.5179149261634439E-2</v>
      </c>
      <c r="BI113">
        <f ca="1">IF(ISNUMBER(ETL_Price!BO113/ETL_Price!BO114-1),ETL_Price!BO113/ETL_Price!BO114-1,"")</f>
        <v>-1.4411990776325934E-2</v>
      </c>
      <c r="BJ113">
        <f ca="1">IF(ISNUMBER(ETL_Price!BP113/ETL_Price!BP114-1),ETL_Price!BP113/ETL_Price!BP114-1,"")</f>
        <v>-2.2957950700821517E-3</v>
      </c>
      <c r="BK113">
        <f ca="1">IF(ISNUMBER(ETL_Price!BQ113/ETL_Price!BQ114-1),ETL_Price!BQ113/ETL_Price!BQ114-1,"")</f>
        <v>7.4308006687728856E-4</v>
      </c>
      <c r="BL113">
        <f ca="1">IF(ISNUMBER(ETL_Price!BR113/ETL_Price!BR114-1),ETL_Price!BR113/ETL_Price!BR114-1,"")</f>
        <v>5.5145499278865806E-3</v>
      </c>
      <c r="BM113">
        <f ca="1">IF(ISNUMBER(ETL_Price!BS113/ETL_Price!BS114-1),ETL_Price!BS113/ETL_Price!BS114-1,"")</f>
        <v>-3.4835289663005531E-3</v>
      </c>
      <c r="BN113">
        <f ca="1">IF(ISNUMBER(ETL_Price!BT113/ETL_Price!BT114-1),ETL_Price!BT113/ETL_Price!BT114-1,"")</f>
        <v>-3.5417035594119683E-3</v>
      </c>
      <c r="BO113">
        <f ca="1">IF(ISNUMBER(ETL_Price!BU113/ETL_Price!BU114-1),ETL_Price!BU113/ETL_Price!BU114-1,"")</f>
        <v>-2.5510115239550935E-3</v>
      </c>
      <c r="BP113">
        <f ca="1">IF(ISNUMBER(ETL_Price!BV113/ETL_Price!BV114-1),ETL_Price!BV113/ETL_Price!BV114-1,"")</f>
        <v>-6.4900145122912534E-3</v>
      </c>
      <c r="BQ113">
        <f ca="1">IF(ISNUMBER(ETL_Price!BW113/ETL_Price!BW114-1),ETL_Price!BW113/ETL_Price!BW114-1,"")</f>
        <v>2.8384899233602212E-4</v>
      </c>
    </row>
    <row r="114" spans="1:69">
      <c r="A114" s="8">
        <f>MATCH($B114,ETL_Price!$B$5:$B$187,0)</f>
        <v>110</v>
      </c>
      <c r="B114" s="1">
        <f>IF(ISNUMBER(Equities!$C115),Equities!B115,"")</f>
        <v>43026</v>
      </c>
      <c r="C114" s="67">
        <f ca="1">IF(ISNUMBER(OFFSET(ETL_Price!$B$4,ETL_Rtn!$A114,ETL_Rtn!$C$1)/OFFSET(ETL_Price!$B$4,ETL_Rtn!$A115,ETL_Rtn!$C$1)-1),OFFSET(ETL_Price!$B$4,ETL_Rtn!$A114,ETL_Rtn!$C$1)/OFFSET(ETL_Price!$B$4,ETL_Rtn!$A115,ETL_Rtn!$C$1)-1,"")</f>
        <v>1.5509982410604195E-3</v>
      </c>
      <c r="E114">
        <f ca="1">IF(ISNUMBER(ETL_Price!K114/ETL_Price!K115-1),ETL_Price!K114/ETL_Price!K115-1,"")</f>
        <v>7.4237309327340739E-4</v>
      </c>
      <c r="F114">
        <f ca="1">IF(ISNUMBER(ETL_Price!L114/ETL_Price!L115-1),ETL_Price!L114/ETL_Price!L115-1,"")</f>
        <v>3.2928928396211976E-3</v>
      </c>
      <c r="G114">
        <f ca="1">IF(ISNUMBER(ETL_Price!M114/ETL_Price!M115-1),ETL_Price!M114/ETL_Price!M115-1,"")</f>
        <v>5.1159265760074568E-3</v>
      </c>
      <c r="H114">
        <f ca="1">IF(ISNUMBER(ETL_Price!N114/ETL_Price!N115-1),ETL_Price!N114/ETL_Price!N115-1,"")</f>
        <v>1.2621788778841569E-3</v>
      </c>
      <c r="I114">
        <f ca="1">IF(ISNUMBER(ETL_Price!O114/ETL_Price!O115-1),ETL_Price!O114/ETL_Price!O115-1,"")</f>
        <v>4.972560317992869E-4</v>
      </c>
      <c r="J114">
        <f ca="1">IF(ISNUMBER(ETL_Price!P114/ETL_Price!P115-1),ETL_Price!P114/ETL_Price!P115-1,"")</f>
        <v>4.6368052031802165E-3</v>
      </c>
      <c r="K114">
        <f ca="1">IF(ISNUMBER(ETL_Price!Q114/ETL_Price!Q115-1),ETL_Price!Q114/ETL_Price!Q115-1,"")</f>
        <v>2.4718876362752606E-3</v>
      </c>
      <c r="L114">
        <f ca="1">IF(ISNUMBER(ETL_Price!R114/ETL_Price!R115-1),ETL_Price!R114/ETL_Price!R115-1,"")</f>
        <v>7.3711833065859267E-4</v>
      </c>
      <c r="M114">
        <f ca="1">IF(ISNUMBER(ETL_Price!S114/ETL_Price!S115-1),ETL_Price!S114/ETL_Price!S115-1,"")</f>
        <v>-4.314455826843866E-3</v>
      </c>
      <c r="N114">
        <f ca="1">IF(ISNUMBER(ETL_Price!T114/ETL_Price!T115-1),ETL_Price!T114/ETL_Price!T115-1,"")</f>
        <v>-2.0328263815688752E-3</v>
      </c>
      <c r="O114">
        <f ca="1">IF(ISNUMBER(ETL_Price!U114/ETL_Price!U115-1),ETL_Price!U114/ETL_Price!U115-1,"")</f>
        <v>2.421884305395583E-3</v>
      </c>
      <c r="P114">
        <f ca="1">IF(ISNUMBER(ETL_Price!V114/ETL_Price!V115-1),ETL_Price!V114/ETL_Price!V115-1,"")</f>
        <v>1.7717930545724236E-4</v>
      </c>
      <c r="Q114">
        <f ca="1">IF(ISNUMBER(ETL_Price!W114/ETL_Price!W115-1),ETL_Price!W114/ETL_Price!W115-1,"")</f>
        <v>1.6648231435199001E-3</v>
      </c>
      <c r="R114">
        <f ca="1">IF(ISNUMBER(ETL_Price!X114/ETL_Price!X115-1),ETL_Price!X114/ETL_Price!X115-1,"")</f>
        <v>2.041499725165874E-3</v>
      </c>
      <c r="S114">
        <f ca="1">IF(ISNUMBER(ETL_Price!Y114/ETL_Price!Y115-1),ETL_Price!Y114/ETL_Price!Y115-1,"")</f>
        <v>4.9083153652218492E-3</v>
      </c>
      <c r="T114">
        <f ca="1">IF(ISNUMBER(ETL_Price!Z114/ETL_Price!Z115-1),ETL_Price!Z114/ETL_Price!Z115-1,"")</f>
        <v>2.2169545460162254E-3</v>
      </c>
      <c r="U114">
        <f ca="1">IF(ISNUMBER(ETL_Price!AA114/ETL_Price!AA115-1),ETL_Price!AA114/ETL_Price!AA115-1,"")</f>
        <v>-2.5955299206920079E-3</v>
      </c>
      <c r="V114">
        <f ca="1">IF(ISNUMBER(ETL_Price!AB114/ETL_Price!AB115-1),ETL_Price!AB114/ETL_Price!AB115-1,"")</f>
        <v>7.6423385556134704E-5</v>
      </c>
      <c r="W114">
        <f ca="1">IF(ISNUMBER(ETL_Price!AC114/ETL_Price!AC115-1),ETL_Price!AC114/ETL_Price!AC115-1,"")</f>
        <v>-1.577055139029504E-3</v>
      </c>
      <c r="X114">
        <f ca="1">IF(ISNUMBER(ETL_Price!AD114/ETL_Price!AD115-1),ETL_Price!AD114/ETL_Price!AD115-1,"")</f>
        <v>-2.2525393016851192E-3</v>
      </c>
      <c r="Y114">
        <f ca="1">IF(ISNUMBER(ETL_Price!AE114/ETL_Price!AE115-1),ETL_Price!AE114/ETL_Price!AE115-1,"")</f>
        <v>-9.7808685112943383E-4</v>
      </c>
      <c r="Z114">
        <f ca="1">IF(ISNUMBER(ETL_Price!AF114/ETL_Price!AF115-1),ETL_Price!AF114/ETL_Price!AF115-1,"")</f>
        <v>-2.0601101987688386E-3</v>
      </c>
      <c r="AA114">
        <f ca="1">IF(ISNUMBER(ETL_Price!AG114/ETL_Price!AG115-1),ETL_Price!AG114/ETL_Price!AG115-1,"")</f>
        <v>-2.2619296349118967E-3</v>
      </c>
      <c r="AB114">
        <f ca="1">IF(ISNUMBER(ETL_Price!AH114/ETL_Price!AH115-1),ETL_Price!AH114/ETL_Price!AH115-1,"")</f>
        <v>-2.4104575707443177E-3</v>
      </c>
      <c r="AC114">
        <f ca="1">IF(ISNUMBER(ETL_Price!AI114/ETL_Price!AI115-1),ETL_Price!AI114/ETL_Price!AI115-1,"")</f>
        <v>1.2433142535421826E-3</v>
      </c>
      <c r="AD114">
        <f ca="1">IF(ISNUMBER(ETL_Price!AJ114/ETL_Price!AJ115-1),ETL_Price!AJ114/ETL_Price!AJ115-1,"")</f>
        <v>9.6108488304769146E-4</v>
      </c>
      <c r="AE114">
        <f ca="1">IF(ISNUMBER(ETL_Price!AK114/ETL_Price!AK115-1),ETL_Price!AK114/ETL_Price!AK115-1,"")</f>
        <v>-5.6902899067667878E-4</v>
      </c>
      <c r="AF114">
        <f ca="1">IF(ISNUMBER(ETL_Price!AL114/ETL_Price!AL115-1),ETL_Price!AL114/ETL_Price!AL115-1,"")</f>
        <v>-7.8855416244327792E-4</v>
      </c>
      <c r="AG114">
        <f ca="1">IF(ISNUMBER(ETL_Price!AM114/ETL_Price!AM115-1),ETL_Price!AM114/ETL_Price!AM115-1,"")</f>
        <v>1.8718738921696954E-4</v>
      </c>
      <c r="AH114">
        <f ca="1">IF(ISNUMBER(ETL_Price!AN114/ETL_Price!AN115-1),ETL_Price!AN114/ETL_Price!AN115-1,"")</f>
        <v>-5.419509745071549E-4</v>
      </c>
      <c r="AI114">
        <f ca="1">IF(ISNUMBER(ETL_Price!AO114/ETL_Price!AO115-1),ETL_Price!AO114/ETL_Price!AO115-1,"")</f>
        <v>-7.5215840495279629E-4</v>
      </c>
      <c r="AJ114">
        <f ca="1">IF(ISNUMBER(ETL_Price!AP114/ETL_Price!AP115-1),ETL_Price!AP114/ETL_Price!AP115-1,"")</f>
        <v>-7.3528467254801999E-4</v>
      </c>
      <c r="AK114">
        <f ca="1">IF(ISNUMBER(ETL_Price!AQ114/ETL_Price!AQ115-1),ETL_Price!AQ114/ETL_Price!AQ115-1,"")</f>
        <v>-1.0722020497125895E-3</v>
      </c>
      <c r="AL114">
        <f ca="1">IF(ISNUMBER(ETL_Price!AR114/ETL_Price!AR115-1),ETL_Price!AR114/ETL_Price!AR115-1,"")</f>
        <v>-2.3922816517607526E-4</v>
      </c>
      <c r="AM114">
        <f ca="1">IF(ISNUMBER(ETL_Price!AS114/ETL_Price!AS115-1),ETL_Price!AS114/ETL_Price!AS115-1,"")</f>
        <v>2.0306113575093487E-2</v>
      </c>
      <c r="AN114">
        <f ca="1">IF(ISNUMBER(ETL_Price!AT114/ETL_Price!AT115-1),ETL_Price!AT114/ETL_Price!AT115-1,"")</f>
        <v>8.4931506849315053E-2</v>
      </c>
      <c r="AO114">
        <f ca="1">IF(ISNUMBER(ETL_Price!AU114/ETL_Price!AU115-1),ETL_Price!AU114/ETL_Price!AU115-1,"")</f>
        <v>8.1095071030079513E-3</v>
      </c>
      <c r="AP114">
        <f ca="1">IF(ISNUMBER(ETL_Price!AV114/ETL_Price!AV115-1),ETL_Price!AV114/ETL_Price!AV115-1,"")</f>
        <v>7.6173894118287677E-3</v>
      </c>
      <c r="AQ114">
        <f ca="1">IF(ISNUMBER(ETL_Price!AW114/ETL_Price!AW115-1),ETL_Price!AW114/ETL_Price!AW115-1,"")</f>
        <v>1.0061437093758396E-2</v>
      </c>
      <c r="AR114">
        <f ca="1">IF(ISNUMBER(ETL_Price!AX114/ETL_Price!AX115-1),ETL_Price!AX114/ETL_Price!AX115-1,"")</f>
        <v>-3.6576444769567118E-3</v>
      </c>
      <c r="AS114">
        <f ca="1">IF(ISNUMBER(ETL_Price!AY114/ETL_Price!AY115-1),ETL_Price!AY114/ETL_Price!AY115-1,"")</f>
        <v>-2.4898742686296771E-3</v>
      </c>
      <c r="AT114">
        <f ca="1">IF(ISNUMBER(ETL_Price!AZ114/ETL_Price!AZ115-1),ETL_Price!AZ114/ETL_Price!AZ115-1,"")</f>
        <v>0.35999999999999988</v>
      </c>
      <c r="AU114">
        <f ca="1">IF(ISNUMBER(ETL_Price!BA114/ETL_Price!BA115-1),ETL_Price!BA114/ETL_Price!BA115-1,"")</f>
        <v>2.0569148760056777E-3</v>
      </c>
      <c r="AV114">
        <f ca="1">IF(ISNUMBER(ETL_Price!BB114/ETL_Price!BB115-1),ETL_Price!BB114/ETL_Price!BB115-1,"")</f>
        <v>7.3790201382626375E-3</v>
      </c>
      <c r="AW114">
        <f ca="1">IF(ISNUMBER(ETL_Price!BC114/ETL_Price!BC115-1),ETL_Price!BC114/ETL_Price!BC115-1,"")</f>
        <v>-3.8008009492731532E-3</v>
      </c>
      <c r="AX114">
        <f ca="1">IF(ISNUMBER(ETL_Price!BD114/ETL_Price!BD115-1),ETL_Price!BD114/ETL_Price!BD115-1,"")</f>
        <v>-3.708787289954163E-3</v>
      </c>
      <c r="AY114">
        <f ca="1">IF(ISNUMBER(ETL_Price!BE114/ETL_Price!BE115-1),ETL_Price!BE114/ETL_Price!BE115-1,"")</f>
        <v>-6.6052978926767203E-3</v>
      </c>
      <c r="AZ114">
        <f ca="1">IF(ISNUMBER(ETL_Price!BF114/ETL_Price!BF115-1),ETL_Price!BF114/ETL_Price!BF115-1,"")</f>
        <v>-7.911523633798434E-3</v>
      </c>
      <c r="BA114">
        <f ca="1">IF(ISNUMBER(ETL_Price!BG114/ETL_Price!BG115-1),ETL_Price!BG114/ETL_Price!BG115-1,"")</f>
        <v>-9.5728213766125281E-3</v>
      </c>
      <c r="BB114">
        <f ca="1">IF(ISNUMBER(ETL_Price!BH114/ETL_Price!BH115-1),ETL_Price!BH114/ETL_Price!BH115-1,"")</f>
        <v>-6.2673407230323663E-3</v>
      </c>
      <c r="BC114">
        <f ca="1">IF(ISNUMBER(ETL_Price!BI114/ETL_Price!BI115-1),ETL_Price!BI114/ETL_Price!BI115-1,"")</f>
        <v>-2.3278370514064006E-2</v>
      </c>
      <c r="BD114">
        <f ca="1">IF(ISNUMBER(ETL_Price!BJ114/ETL_Price!BJ115-1),ETL_Price!BJ114/ETL_Price!BJ115-1,"")</f>
        <v>3.1851360318513544E-2</v>
      </c>
      <c r="BE114">
        <f ca="1">IF(ISNUMBER(ETL_Price!BK114/ETL_Price!BK115-1),ETL_Price!BK114/ETL_Price!BK115-1,"")</f>
        <v>0</v>
      </c>
      <c r="BF114">
        <f ca="1">IF(ISNUMBER(ETL_Price!BL114/ETL_Price!BL115-1),ETL_Price!BL114/ETL_Price!BL115-1,"")</f>
        <v>-4.8415492957746276E-3</v>
      </c>
      <c r="BG114">
        <f ca="1">IF(ISNUMBER(ETL_Price!BM114/ETL_Price!BM115-1),ETL_Price!BM114/ETL_Price!BM115-1,"")</f>
        <v>-2.4162120031175904E-3</v>
      </c>
      <c r="BH114">
        <f ca="1">IF(ISNUMBER(ETL_Price!BN114/ETL_Price!BN115-1),ETL_Price!BN114/ETL_Price!BN115-1,"")</f>
        <v>-2.5820080981163729E-3</v>
      </c>
      <c r="BI114">
        <f ca="1">IF(ISNUMBER(ETL_Price!BO114/ETL_Price!BO115-1),ETL_Price!BO114/ETL_Price!BO115-1,"")</f>
        <v>3.0840400925211675E-3</v>
      </c>
      <c r="BJ114">
        <f ca="1">IF(ISNUMBER(ETL_Price!BP114/ETL_Price!BP115-1),ETL_Price!BP114/ETL_Price!BP115-1,"")</f>
        <v>2.1948745894071475E-3</v>
      </c>
      <c r="BK114">
        <f ca="1">IF(ISNUMBER(ETL_Price!BQ114/ETL_Price!BQ115-1),ETL_Price!BQ114/ETL_Price!BQ115-1,"")</f>
        <v>-8.3526682134571484E-4</v>
      </c>
      <c r="BL114">
        <f ca="1">IF(ISNUMBER(ETL_Price!BR114/ETL_Price!BR115-1),ETL_Price!BR114/ETL_Price!BR115-1,"")</f>
        <v>1.784803671596169E-3</v>
      </c>
      <c r="BM114">
        <f ca="1">IF(ISNUMBER(ETL_Price!BS114/ETL_Price!BS115-1),ETL_Price!BS114/ETL_Price!BS115-1,"")</f>
        <v>1.1372251705838998E-3</v>
      </c>
      <c r="BN114">
        <f ca="1">IF(ISNUMBER(ETL_Price!BT114/ETL_Price!BT115-1),ETL_Price!BT114/ETL_Price!BT115-1,"")</f>
        <v>6.5953654188948274E-3</v>
      </c>
      <c r="BO114">
        <f ca="1">IF(ISNUMBER(ETL_Price!BU114/ETL_Price!BU115-1),ETL_Price!BU114/ETL_Price!BU115-1,"")</f>
        <v>2.2618353677053005E-3</v>
      </c>
      <c r="BP114">
        <f ca="1">IF(ISNUMBER(ETL_Price!BV114/ETL_Price!BV115-1),ETL_Price!BV114/ETL_Price!BV115-1,"")</f>
        <v>1.3551653077681136E-2</v>
      </c>
      <c r="BQ114">
        <f ca="1">IF(ISNUMBER(ETL_Price!BW114/ETL_Price!BW115-1),ETL_Price!BW114/ETL_Price!BW115-1,"")</f>
        <v>3.2273374466065263E-3</v>
      </c>
    </row>
    <row r="115" spans="1:69">
      <c r="A115" s="8">
        <f>MATCH($B115,ETL_Price!$B$5:$B$187,0)</f>
        <v>111</v>
      </c>
      <c r="B115" s="1">
        <f>IF(ISNUMBER(Equities!$C116),Equities!B116,"")</f>
        <v>43025</v>
      </c>
      <c r="C115" s="67">
        <f ca="1">IF(ISNUMBER(OFFSET(ETL_Price!$B$4,ETL_Rtn!$A115,ETL_Rtn!$C$1)/OFFSET(ETL_Price!$B$4,ETL_Rtn!$A116,ETL_Rtn!$C$1)-1),OFFSET(ETL_Price!$B$4,ETL_Rtn!$A115,ETL_Rtn!$C$1)/OFFSET(ETL_Price!$B$4,ETL_Rtn!$A116,ETL_Rtn!$C$1)-1,"")</f>
        <v>-4.0845861387200921E-3</v>
      </c>
      <c r="E115">
        <f ca="1">IF(ISNUMBER(ETL_Price!K115/ETL_Price!K116-1),ETL_Price!K115/ETL_Price!K116-1,"")</f>
        <v>6.7249495628796119E-4</v>
      </c>
      <c r="F115">
        <f ca="1">IF(ISNUMBER(ETL_Price!L115/ETL_Price!L116-1),ETL_Price!L115/ETL_Price!L116-1,"")</f>
        <v>4.1594223394247898E-4</v>
      </c>
      <c r="G115">
        <f ca="1">IF(ISNUMBER(ETL_Price!M115/ETL_Price!M116-1),ETL_Price!M115/ETL_Price!M116-1,"")</f>
        <v>-8.9813171332614461E-3</v>
      </c>
      <c r="H115">
        <f ca="1">IF(ISNUMBER(ETL_Price!N115/ETL_Price!N116-1),ETL_Price!N115/ETL_Price!N116-1,"")</f>
        <v>3.7900671636033056E-3</v>
      </c>
      <c r="I115">
        <f ca="1">IF(ISNUMBER(ETL_Price!O115/ETL_Price!O116-1),ETL_Price!O115/ETL_Price!O116-1,"")</f>
        <v>1.6345564043951377E-4</v>
      </c>
      <c r="J115">
        <f ca="1">IF(ISNUMBER(ETL_Price!P115/ETL_Price!P116-1),ETL_Price!P115/ETL_Price!P116-1,"")</f>
        <v>-2.9828698293188349E-3</v>
      </c>
      <c r="K115">
        <f ca="1">IF(ISNUMBER(ETL_Price!Q115/ETL_Price!Q116-1),ETL_Price!Q115/ETL_Price!Q116-1,"")</f>
        <v>-1.0277052198860437E-3</v>
      </c>
      <c r="L115">
        <f ca="1">IF(ISNUMBER(ETL_Price!R115/ETL_Price!R116-1),ETL_Price!R115/ETL_Price!R116-1,"")</f>
        <v>-1.0309018076546383E-3</v>
      </c>
      <c r="M115">
        <f ca="1">IF(ISNUMBER(ETL_Price!S115/ETL_Price!S116-1),ETL_Price!S115/ETL_Price!S116-1,"")</f>
        <v>-2.1253763390891578E-3</v>
      </c>
      <c r="N115">
        <f ca="1">IF(ISNUMBER(ETL_Price!T115/ETL_Price!T116-1),ETL_Price!T115/ETL_Price!T116-1,"")</f>
        <v>-4.4970769000149957E-3</v>
      </c>
      <c r="O115">
        <f ca="1">IF(ISNUMBER(ETL_Price!U115/ETL_Price!U116-1),ETL_Price!U115/ETL_Price!U116-1,"")</f>
        <v>-2.7320240734874934E-3</v>
      </c>
      <c r="P115">
        <f ca="1">IF(ISNUMBER(ETL_Price!V115/ETL_Price!V116-1),ETL_Price!V115/ETL_Price!V116-1,"")</f>
        <v>-1.150340677816164E-3</v>
      </c>
      <c r="Q115">
        <f ca="1">IF(ISNUMBER(ETL_Price!W115/ETL_Price!W116-1),ETL_Price!W115/ETL_Price!W116-1,"")</f>
        <v>-4.2347032655402073E-3</v>
      </c>
      <c r="R115">
        <f ca="1">IF(ISNUMBER(ETL_Price!X115/ETL_Price!X116-1),ETL_Price!X115/ETL_Price!X116-1,"")</f>
        <v>6.5062243289550903E-3</v>
      </c>
      <c r="S115">
        <f ca="1">IF(ISNUMBER(ETL_Price!Y115/ETL_Price!Y116-1),ETL_Price!Y115/ETL_Price!Y116-1,"")</f>
        <v>-3.9497892053832473E-3</v>
      </c>
      <c r="T115">
        <f ca="1">IF(ISNUMBER(ETL_Price!Z115/ETL_Price!Z116-1),ETL_Price!Z115/ETL_Price!Z116-1,"")</f>
        <v>-6.7722105711065517E-4</v>
      </c>
      <c r="U115">
        <f ca="1">IF(ISNUMBER(ETL_Price!AA115/ETL_Price!AA116-1),ETL_Price!AA115/ETL_Price!AA116-1,"")</f>
        <v>-3.3055475711412097E-3</v>
      </c>
      <c r="V115">
        <f ca="1">IF(ISNUMBER(ETL_Price!AB115/ETL_Price!AB116-1),ETL_Price!AB115/ETL_Price!AB116-1,"")</f>
        <v>3.2201180709958699E-3</v>
      </c>
      <c r="W115">
        <f ca="1">IF(ISNUMBER(ETL_Price!AC115/ETL_Price!AC116-1),ETL_Price!AC115/ETL_Price!AC116-1,"")</f>
        <v>-1.9863185966896291E-3</v>
      </c>
      <c r="X115">
        <f ca="1">IF(ISNUMBER(ETL_Price!AD115/ETL_Price!AD116-1),ETL_Price!AD115/ETL_Price!AD116-1,"")</f>
        <v>-2.8387624377164133E-3</v>
      </c>
      <c r="Y115">
        <f ca="1">IF(ISNUMBER(ETL_Price!AE115/ETL_Price!AE116-1),ETL_Price!AE115/ETL_Price!AE116-1,"")</f>
        <v>-7.7692002390772341E-4</v>
      </c>
      <c r="Z115">
        <f ca="1">IF(ISNUMBER(ETL_Price!AF115/ETL_Price!AF116-1),ETL_Price!AF115/ETL_Price!AF116-1,"")</f>
        <v>5.0916995505589924E-4</v>
      </c>
      <c r="AA115">
        <f ca="1">IF(ISNUMBER(ETL_Price!AG115/ETL_Price!AG116-1),ETL_Price!AG115/ETL_Price!AG116-1,"")</f>
        <v>6.0900232693406053E-4</v>
      </c>
      <c r="AB115">
        <f ca="1">IF(ISNUMBER(ETL_Price!AH115/ETL_Price!AH116-1),ETL_Price!AH115/ETL_Price!AH116-1,"")</f>
        <v>8.6782353329151185E-4</v>
      </c>
      <c r="AC115">
        <f ca="1">IF(ISNUMBER(ETL_Price!AI115/ETL_Price!AI116-1),ETL_Price!AI115/ETL_Price!AI116-1,"")</f>
        <v>5.2282254464408595E-5</v>
      </c>
      <c r="AD115">
        <f ca="1">IF(ISNUMBER(ETL_Price!AJ115/ETL_Price!AJ116-1),ETL_Price!AJ115/ETL_Price!AJ116-1,"")</f>
        <v>1.1637154296151309E-4</v>
      </c>
      <c r="AE115">
        <f ca="1">IF(ISNUMBER(ETL_Price!AK115/ETL_Price!AK116-1),ETL_Price!AK115/ETL_Price!AK116-1,"")</f>
        <v>-7.0496823455012958E-4</v>
      </c>
      <c r="AF115">
        <f ca="1">IF(ISNUMBER(ETL_Price!AL115/ETL_Price!AL116-1),ETL_Price!AL115/ETL_Price!AL116-1,"")</f>
        <v>-1.0152109484188321E-3</v>
      </c>
      <c r="AG115">
        <f ca="1">IF(ISNUMBER(ETL_Price!AM115/ETL_Price!AM116-1),ETL_Price!AM115/ETL_Price!AM116-1,"")</f>
        <v>3.6160803641616113E-4</v>
      </c>
      <c r="AH115">
        <f ca="1">IF(ISNUMBER(ETL_Price!AN115/ETL_Price!AN116-1),ETL_Price!AN115/ETL_Price!AN116-1,"")</f>
        <v>-1.3031958884976991E-3</v>
      </c>
      <c r="AI115">
        <f ca="1">IF(ISNUMBER(ETL_Price!AO115/ETL_Price!AO116-1),ETL_Price!AO115/ETL_Price!AO116-1,"")</f>
        <v>-6.5942185777390083E-4</v>
      </c>
      <c r="AJ115">
        <f ca="1">IF(ISNUMBER(ETL_Price!AP115/ETL_Price!AP116-1),ETL_Price!AP115/ETL_Price!AP116-1,"")</f>
        <v>-7.6570390097374652E-4</v>
      </c>
      <c r="AK115">
        <f ca="1">IF(ISNUMBER(ETL_Price!AQ115/ETL_Price!AQ116-1),ETL_Price!AQ115/ETL_Price!AQ116-1,"")</f>
        <v>-9.881539434100084E-4</v>
      </c>
      <c r="AL115">
        <f ca="1">IF(ISNUMBER(ETL_Price!AR115/ETL_Price!AR116-1),ETL_Price!AR115/ETL_Price!AR116-1,"")</f>
        <v>-1.3124539355603426E-3</v>
      </c>
      <c r="AM115">
        <f ca="1">IF(ISNUMBER(ETL_Price!AS115/ETL_Price!AS116-1),ETL_Price!AS115/ETL_Price!AS116-1,"")</f>
        <v>-1.5629070070330986E-3</v>
      </c>
      <c r="AN115">
        <f ca="1">IF(ISNUMBER(ETL_Price!AT115/ETL_Price!AT116-1),ETL_Price!AT115/ETL_Price!AT116-1,"")</f>
        <v>-1.8817204301075252E-2</v>
      </c>
      <c r="AO115">
        <f ca="1">IF(ISNUMBER(ETL_Price!AU115/ETL_Price!AU116-1),ETL_Price!AU115/ETL_Price!AU116-1,"")</f>
        <v>-6.3435821236712542E-3</v>
      </c>
      <c r="AP115">
        <f ca="1">IF(ISNUMBER(ETL_Price!AV115/ETL_Price!AV116-1),ETL_Price!AV115/ETL_Price!AV116-1,"")</f>
        <v>-4.3878656554714457E-3</v>
      </c>
      <c r="AQ115">
        <f ca="1">IF(ISNUMBER(ETL_Price!AW115/ETL_Price!AW116-1),ETL_Price!AW115/ETL_Price!AW116-1,"")</f>
        <v>-2.0153550863723502E-2</v>
      </c>
      <c r="AR115">
        <f ca="1">IF(ISNUMBER(ETL_Price!AX115/ETL_Price!AX116-1),ETL_Price!AX115/ETL_Price!AX116-1,"")</f>
        <v>-5.8181818181818334E-3</v>
      </c>
      <c r="AS115">
        <f ca="1">IF(ISNUMBER(ETL_Price!AY115/ETL_Price!AY116-1),ETL_Price!AY115/ETL_Price!AY116-1,"")</f>
        <v>-6.7323591941416128E-3</v>
      </c>
      <c r="AT115">
        <f ca="1">IF(ISNUMBER(ETL_Price!AZ115/ETL_Price!AZ116-1),ETL_Price!AZ115/ETL_Price!AZ116-1,"")</f>
        <v>-0.37722419928825623</v>
      </c>
      <c r="AU115">
        <f ca="1">IF(ISNUMBER(ETL_Price!BA115/ETL_Price!BA116-1),ETL_Price!BA115/ETL_Price!BA116-1,"")</f>
        <v>-3.2095444757056502E-3</v>
      </c>
      <c r="AV115">
        <f ca="1">IF(ISNUMBER(ETL_Price!BB115/ETL_Price!BB116-1),ETL_Price!BB115/ETL_Price!BB116-1,"")</f>
        <v>-2.7725739977517705E-3</v>
      </c>
      <c r="AW115">
        <f ca="1">IF(ISNUMBER(ETL_Price!BC115/ETL_Price!BC116-1),ETL_Price!BC115/ETL_Price!BC116-1,"")</f>
        <v>-5.6413849046863529E-3</v>
      </c>
      <c r="AX115">
        <f ca="1">IF(ISNUMBER(ETL_Price!BD115/ETL_Price!BD116-1),ETL_Price!BD115/ETL_Price!BD116-1,"")</f>
        <v>-7.531593998634678E-3</v>
      </c>
      <c r="AY115">
        <f ca="1">IF(ISNUMBER(ETL_Price!BE115/ETL_Price!BE116-1),ETL_Price!BE115/ETL_Price!BE116-1,"")</f>
        <v>-9.8135316320207E-3</v>
      </c>
      <c r="AZ115">
        <f ca="1">IF(ISNUMBER(ETL_Price!BF115/ETL_Price!BF116-1),ETL_Price!BF115/ETL_Price!BF116-1,"")</f>
        <v>-5.8346336619619077E-3</v>
      </c>
      <c r="BA115">
        <f ca="1">IF(ISNUMBER(ETL_Price!BG115/ETL_Price!BG116-1),ETL_Price!BG115/ETL_Price!BG116-1,"")</f>
        <v>-5.3887848114387848E-3</v>
      </c>
      <c r="BB115">
        <f ca="1">IF(ISNUMBER(ETL_Price!BH115/ETL_Price!BH116-1),ETL_Price!BH115/ETL_Price!BH116-1,"")</f>
        <v>-6.9685864303060674E-3</v>
      </c>
      <c r="BC115">
        <f ca="1">IF(ISNUMBER(ETL_Price!BI115/ETL_Price!BI116-1),ETL_Price!BI115/ETL_Price!BI116-1,"")</f>
        <v>4.0363269424823489E-2</v>
      </c>
      <c r="BD115">
        <f ca="1">IF(ISNUMBER(ETL_Price!BJ115/ETL_Price!BJ116-1),ETL_Price!BJ115/ETL_Price!BJ116-1,"")</f>
        <v>-2.0792722547108511E-2</v>
      </c>
      <c r="BE115">
        <f ca="1">IF(ISNUMBER(ETL_Price!BK115/ETL_Price!BK116-1),ETL_Price!BK115/ETL_Price!BK116-1,"")</f>
        <v>-1.0362694300518172E-2</v>
      </c>
      <c r="BF115">
        <f ca="1">IF(ISNUMBER(ETL_Price!BL115/ETL_Price!BL116-1),ETL_Price!BL115/ETL_Price!BL116-1,"")</f>
        <v>4.6522339935513468E-2</v>
      </c>
      <c r="BG115">
        <f ca="1">IF(ISNUMBER(ETL_Price!BM115/ETL_Price!BM116-1),ETL_Price!BM115/ETL_Price!BM116-1,"")</f>
        <v>-1.3001000076929059E-2</v>
      </c>
      <c r="BH115">
        <f ca="1">IF(ISNUMBER(ETL_Price!BN115/ETL_Price!BN116-1),ETL_Price!BN115/ETL_Price!BN116-1,"")</f>
        <v>-1.8884219010881442E-2</v>
      </c>
      <c r="BI115">
        <f ca="1">IF(ISNUMBER(ETL_Price!BO115/ETL_Price!BO116-1),ETL_Price!BO115/ETL_Price!BO116-1,"")</f>
        <v>1.9278966647395812E-4</v>
      </c>
      <c r="BJ115">
        <f ca="1">IF(ISNUMBER(ETL_Price!BP115/ETL_Price!BP116-1),ETL_Price!BP115/ETL_Price!BP116-1,"")</f>
        <v>3.5546643576538361E-3</v>
      </c>
      <c r="BK115">
        <f ca="1">IF(ISNUMBER(ETL_Price!BQ115/ETL_Price!BQ116-1),ETL_Price!BQ115/ETL_Price!BQ116-1,"")</f>
        <v>-1.5752409191994721E-3</v>
      </c>
      <c r="BL115">
        <f ca="1">IF(ISNUMBER(ETL_Price!BR115/ETL_Price!BR116-1),ETL_Price!BR115/ETL_Price!BR116-1,"")</f>
        <v>-2.5432349949134903E-3</v>
      </c>
      <c r="BM115">
        <f ca="1">IF(ISNUMBER(ETL_Price!BS115/ETL_Price!BS116-1),ETL_Price!BS115/ETL_Price!BS116-1,"")</f>
        <v>-4.6034261565164325E-3</v>
      </c>
      <c r="BN115">
        <f ca="1">IF(ISNUMBER(ETL_Price!BT115/ETL_Price!BT116-1),ETL_Price!BT115/ETL_Price!BT116-1,"")</f>
        <v>8.9134503966636913E-5</v>
      </c>
      <c r="BO115">
        <f ca="1">IF(ISNUMBER(ETL_Price!BU115/ETL_Price!BU116-1),ETL_Price!BU115/ETL_Price!BU116-1,"")</f>
        <v>-3.3323039828891954E-4</v>
      </c>
      <c r="BP115">
        <f ca="1">IF(ISNUMBER(ETL_Price!BV115/ETL_Price!BV116-1),ETL_Price!BV115/ETL_Price!BV116-1,"")</f>
        <v>5.8881845765614838E-3</v>
      </c>
      <c r="BQ115">
        <f ca="1">IF(ISNUMBER(ETL_Price!BW115/ETL_Price!BW116-1),ETL_Price!BW115/ETL_Price!BW116-1,"")</f>
        <v>-2.9024828848156492E-3</v>
      </c>
    </row>
    <row r="116" spans="1:69">
      <c r="A116" s="8">
        <f>MATCH($B116,ETL_Price!$B$5:$B$187,0)</f>
        <v>112</v>
      </c>
      <c r="B116" s="1">
        <f>IF(ISNUMBER(Equities!$C117),Equities!B117,"")</f>
        <v>43024</v>
      </c>
      <c r="C116" s="67">
        <f ca="1">IF(ISNUMBER(OFFSET(ETL_Price!$B$4,ETL_Rtn!$A116,ETL_Rtn!$C$1)/OFFSET(ETL_Price!$B$4,ETL_Rtn!$A117,ETL_Rtn!$C$1)-1),OFFSET(ETL_Price!$B$4,ETL_Rtn!$A116,ETL_Rtn!$C$1)/OFFSET(ETL_Price!$B$4,ETL_Rtn!$A117,ETL_Rtn!$C$1)-1,"")</f>
        <v>4.6635551821394561E-3</v>
      </c>
      <c r="E116">
        <f ca="1">IF(ISNUMBER(ETL_Price!K116/ETL_Price!K117-1),ETL_Price!K116/ETL_Price!K117-1,"")</f>
        <v>1.7507647356032052E-3</v>
      </c>
      <c r="F116">
        <f ca="1">IF(ISNUMBER(ETL_Price!L116/ETL_Price!L117-1),ETL_Price!L116/ETL_Price!L117-1,"")</f>
        <v>4.7717468199914848E-4</v>
      </c>
      <c r="G116">
        <f ca="1">IF(ISNUMBER(ETL_Price!M116/ETL_Price!M117-1),ETL_Price!M116/ETL_Price!M117-1,"")</f>
        <v>-1.272246618674977E-3</v>
      </c>
      <c r="H116">
        <f ca="1">IF(ISNUMBER(ETL_Price!N116/ETL_Price!N117-1),ETL_Price!N116/ETL_Price!N117-1,"")</f>
        <v>4.744937173779773E-3</v>
      </c>
      <c r="I116">
        <f ca="1">IF(ISNUMBER(ETL_Price!O116/ETL_Price!O117-1),ETL_Price!O116/ETL_Price!O117-1,"")</f>
        <v>7.598213680577226E-3</v>
      </c>
      <c r="J116">
        <f ca="1">IF(ISNUMBER(ETL_Price!P116/ETL_Price!P117-1),ETL_Price!P116/ETL_Price!P117-1,"")</f>
        <v>7.2145287118450252E-3</v>
      </c>
      <c r="K116">
        <f ca="1">IF(ISNUMBER(ETL_Price!Q116/ETL_Price!Q117-1),ETL_Price!Q116/ETL_Price!Q117-1,"")</f>
        <v>3.4374597172688315E-3</v>
      </c>
      <c r="L116">
        <f ca="1">IF(ISNUMBER(ETL_Price!R116/ETL_Price!R117-1),ETL_Price!R116/ETL_Price!R117-1,"")</f>
        <v>7.8325683244195865E-4</v>
      </c>
      <c r="M116">
        <f ca="1">IF(ISNUMBER(ETL_Price!S116/ETL_Price!S117-1),ETL_Price!S116/ETL_Price!S117-1,"")</f>
        <v>9.9871884877722472E-4</v>
      </c>
      <c r="N116">
        <f ca="1">IF(ISNUMBER(ETL_Price!T116/ETL_Price!T117-1),ETL_Price!T116/ETL_Price!T117-1,"")</f>
        <v>-2.2480329711505043E-4</v>
      </c>
      <c r="O116">
        <f ca="1">IF(ISNUMBER(ETL_Price!U116/ETL_Price!U117-1),ETL_Price!U116/ETL_Price!U117-1,"")</f>
        <v>7.9251862418772134E-4</v>
      </c>
      <c r="P116">
        <f ca="1">IF(ISNUMBER(ETL_Price!V116/ETL_Price!V117-1),ETL_Price!V116/ETL_Price!V117-1,"")</f>
        <v>1.3274923669182037E-4</v>
      </c>
      <c r="Q116">
        <f ca="1">IF(ISNUMBER(ETL_Price!W116/ETL_Price!W117-1),ETL_Price!W116/ETL_Price!W117-1,"")</f>
        <v>-6.8964950316252605E-4</v>
      </c>
      <c r="R116">
        <f ca="1">IF(ISNUMBER(ETL_Price!X116/ETL_Price!X117-1),ETL_Price!X116/ETL_Price!X117-1,"")</f>
        <v>-1.2626484281189621E-3</v>
      </c>
      <c r="S116">
        <f ca="1">IF(ISNUMBER(ETL_Price!Y116/ETL_Price!Y117-1),ETL_Price!Y116/ETL_Price!Y117-1,"")</f>
        <v>2.9991483798275098E-3</v>
      </c>
      <c r="T116">
        <f ca="1">IF(ISNUMBER(ETL_Price!Z116/ETL_Price!Z117-1),ETL_Price!Z116/ETL_Price!Z117-1,"")</f>
        <v>3.0353090470500721E-3</v>
      </c>
      <c r="U116">
        <f ca="1">IF(ISNUMBER(ETL_Price!AA116/ETL_Price!AA117-1),ETL_Price!AA116/ETL_Price!AA117-1,"")</f>
        <v>3.1718569780854189E-3</v>
      </c>
      <c r="V116">
        <f ca="1">IF(ISNUMBER(ETL_Price!AB116/ETL_Price!AB117-1),ETL_Price!AB116/ETL_Price!AB117-1,"")</f>
        <v>-3.9709812905688313E-3</v>
      </c>
      <c r="W116">
        <f ca="1">IF(ISNUMBER(ETL_Price!AC116/ETL_Price!AC117-1),ETL_Price!AC116/ETL_Price!AC117-1,"")</f>
        <v>-6.678264482122831E-4</v>
      </c>
      <c r="X116">
        <f ca="1">IF(ISNUMBER(ETL_Price!AD116/ETL_Price!AD117-1),ETL_Price!AD116/ETL_Price!AD117-1,"")</f>
        <v>-2.4904914784684706E-4</v>
      </c>
      <c r="Y116">
        <f ca="1">IF(ISNUMBER(ETL_Price!AE116/ETL_Price!AE117-1),ETL_Price!AE116/ETL_Price!AE117-1,"")</f>
        <v>-1.1235250795242901E-3</v>
      </c>
      <c r="Z116">
        <f ca="1">IF(ISNUMBER(ETL_Price!AF116/ETL_Price!AF117-1),ETL_Price!AF116/ETL_Price!AF117-1,"")</f>
        <v>-1.2566561211866389E-3</v>
      </c>
      <c r="AA116">
        <f ca="1">IF(ISNUMBER(ETL_Price!AG116/ETL_Price!AG117-1),ETL_Price!AG116/ETL_Price!AG117-1,"")</f>
        <v>-1.483942112643466E-3</v>
      </c>
      <c r="AB116">
        <f ca="1">IF(ISNUMBER(ETL_Price!AH116/ETL_Price!AH117-1),ETL_Price!AH116/ETL_Price!AH117-1,"")</f>
        <v>-1.2827313163249476E-3</v>
      </c>
      <c r="AC116">
        <f ca="1">IF(ISNUMBER(ETL_Price!AI116/ETL_Price!AI117-1),ETL_Price!AI116/ETL_Price!AI117-1,"")</f>
        <v>-4.415229930301301E-4</v>
      </c>
      <c r="AD116">
        <f ca="1">IF(ISNUMBER(ETL_Price!AJ116/ETL_Price!AJ117-1),ETL_Price!AJ116/ETL_Price!AJ117-1,"")</f>
        <v>-9.6417221941424991E-5</v>
      </c>
      <c r="AE116">
        <f ca="1">IF(ISNUMBER(ETL_Price!AK116/ETL_Price!AK117-1),ETL_Price!AK116/ETL_Price!AK117-1,"")</f>
        <v>1.1991843310308337E-3</v>
      </c>
      <c r="AF116">
        <f ca="1">IF(ISNUMBER(ETL_Price!AL116/ETL_Price!AL117-1),ETL_Price!AL116/ETL_Price!AL117-1,"")</f>
        <v>1.3268536903510153E-3</v>
      </c>
      <c r="AG116">
        <f ca="1">IF(ISNUMBER(ETL_Price!AM116/ETL_Price!AM117-1),ETL_Price!AM116/ETL_Price!AM117-1,"")</f>
        <v>7.5796332602151573E-4</v>
      </c>
      <c r="AH116">
        <f ca="1">IF(ISNUMBER(ETL_Price!AN116/ETL_Price!AN117-1),ETL_Price!AN116/ETL_Price!AN117-1,"")</f>
        <v>1.2558338947754599E-3</v>
      </c>
      <c r="AI116">
        <f ca="1">IF(ISNUMBER(ETL_Price!AO116/ETL_Price!AO117-1),ETL_Price!AO116/ETL_Price!AO117-1,"")</f>
        <v>7.7925444941029376E-4</v>
      </c>
      <c r="AJ116">
        <f ca="1">IF(ISNUMBER(ETL_Price!AP116/ETL_Price!AP117-1),ETL_Price!AP116/ETL_Price!AP117-1,"")</f>
        <v>1.3229189841754696E-3</v>
      </c>
      <c r="AK116">
        <f ca="1">IF(ISNUMBER(ETL_Price!AQ116/ETL_Price!AQ117-1),ETL_Price!AQ116/ETL_Price!AQ117-1,"")</f>
        <v>2.0822161833005115E-3</v>
      </c>
      <c r="AL116">
        <f ca="1">IF(ISNUMBER(ETL_Price!AR116/ETL_Price!AR117-1),ETL_Price!AR116/ETL_Price!AR117-1,"")</f>
        <v>2.5045368868628071E-3</v>
      </c>
      <c r="AM116">
        <f ca="1">IF(ISNUMBER(ETL_Price!AS116/ETL_Price!AS117-1),ETL_Price!AS116/ETL_Price!AS117-1,"")</f>
        <v>1.3374395072591083E-2</v>
      </c>
      <c r="AN116">
        <f ca="1">IF(ISNUMBER(ETL_Price!AT116/ETL_Price!AT117-1),ETL_Price!AT116/ETL_Price!AT117-1,"")</f>
        <v>-7.6923076923076983E-2</v>
      </c>
      <c r="AO116">
        <f ca="1">IF(ISNUMBER(ETL_Price!AU116/ETL_Price!AU117-1),ETL_Price!AU116/ETL_Price!AU117-1,"")</f>
        <v>-1.0406062662594695E-2</v>
      </c>
      <c r="AP116">
        <f ca="1">IF(ISNUMBER(ETL_Price!AV116/ETL_Price!AV117-1),ETL_Price!AV116/ETL_Price!AV117-1,"")</f>
        <v>-5.7629126945656362E-3</v>
      </c>
      <c r="AQ116">
        <f ca="1">IF(ISNUMBER(ETL_Price!AW116/ETL_Price!AW117-1),ETL_Price!AW116/ETL_Price!AW117-1,"")</f>
        <v>8.1801389744040609E-3</v>
      </c>
      <c r="AR116">
        <f ca="1">IF(ISNUMBER(ETL_Price!AX116/ETL_Price!AX117-1),ETL_Price!AX116/ETL_Price!AX117-1,"")</f>
        <v>0</v>
      </c>
      <c r="AS116">
        <f ca="1">IF(ISNUMBER(ETL_Price!AY116/ETL_Price!AY117-1),ETL_Price!AY116/ETL_Price!AY117-1,"")</f>
        <v>2.9494103596829913E-3</v>
      </c>
      <c r="AT116">
        <f ca="1">IF(ISNUMBER(ETL_Price!AZ116/ETL_Price!AZ117-1),ETL_Price!AZ116/ETL_Price!AZ117-1,"")</f>
        <v>-0.27577319587628868</v>
      </c>
      <c r="AU116">
        <f ca="1">IF(ISNUMBER(ETL_Price!BA116/ETL_Price!BA117-1),ETL_Price!BA116/ETL_Price!BA117-1,"")</f>
        <v>-3.0106854656279936E-3</v>
      </c>
      <c r="AV116">
        <f ca="1">IF(ISNUMBER(ETL_Price!BB116/ETL_Price!BB117-1),ETL_Price!BB116/ETL_Price!BB117-1,"")</f>
        <v>-2.8915770676269936E-3</v>
      </c>
      <c r="AW116">
        <f ca="1">IF(ISNUMBER(ETL_Price!BC116/ETL_Price!BC117-1),ETL_Price!BC116/ETL_Price!BC117-1,"")</f>
        <v>-6.0834829772419274E-3</v>
      </c>
      <c r="AX116">
        <f ca="1">IF(ISNUMBER(ETL_Price!BD116/ETL_Price!BD117-1),ETL_Price!BD116/ETL_Price!BD117-1,"")</f>
        <v>-6.1128899116992264E-3</v>
      </c>
      <c r="AY116">
        <f ca="1">IF(ISNUMBER(ETL_Price!BE116/ETL_Price!BE117-1),ETL_Price!BE116/ETL_Price!BE117-1,"")</f>
        <v>-1.4400954063206184E-3</v>
      </c>
      <c r="AZ116">
        <f ca="1">IF(ISNUMBER(ETL_Price!BF116/ETL_Price!BF117-1),ETL_Price!BF116/ETL_Price!BF117-1,"")</f>
        <v>6.2143495629616297E-3</v>
      </c>
      <c r="BA116">
        <f ca="1">IF(ISNUMBER(ETL_Price!BG116/ETL_Price!BG117-1),ETL_Price!BG116/ETL_Price!BG117-1,"")</f>
        <v>9.008044230817136E-3</v>
      </c>
      <c r="BB116">
        <f ca="1">IF(ISNUMBER(ETL_Price!BH116/ETL_Price!BH117-1),ETL_Price!BH116/ETL_Price!BH117-1,"")</f>
        <v>3.2577482196027852E-3</v>
      </c>
      <c r="BC116">
        <f ca="1">IF(ISNUMBER(ETL_Price!BI116/ETL_Price!BI117-1),ETL_Price!BI116/ETL_Price!BI117-1,"")</f>
        <v>3.1217481789802326E-2</v>
      </c>
      <c r="BD116">
        <f ca="1">IF(ISNUMBER(ETL_Price!BJ116/ETL_Price!BJ117-1),ETL_Price!BJ116/ETL_Price!BJ117-1,"")</f>
        <v>4.69387755102042E-2</v>
      </c>
      <c r="BE116">
        <f ca="1">IF(ISNUMBER(ETL_Price!BK116/ETL_Price!BK117-1),ETL_Price!BK116/ETL_Price!BK117-1,"")</f>
        <v>2.5974025974024872E-3</v>
      </c>
      <c r="BF116">
        <f ca="1">IF(ISNUMBER(ETL_Price!BL116/ETL_Price!BL117-1),ETL_Price!BL116/ETL_Price!BL117-1,"")</f>
        <v>8.8289962825278678E-3</v>
      </c>
      <c r="BG116">
        <f ca="1">IF(ISNUMBER(ETL_Price!BM116/ETL_Price!BM117-1),ETL_Price!BM116/ETL_Price!BM117-1,"")</f>
        <v>-1.2293507491355493E-3</v>
      </c>
      <c r="BH116">
        <f ca="1">IF(ISNUMBER(ETL_Price!BN116/ETL_Price!BN117-1),ETL_Price!BN116/ETL_Price!BN117-1,"")</f>
        <v>-2.4122681063696305E-3</v>
      </c>
      <c r="BI116">
        <f ca="1">IF(ISNUMBER(ETL_Price!BO116/ETL_Price!BO117-1),ETL_Price!BO116/ETL_Price!BO117-1,"")</f>
        <v>8.1632653061223248E-3</v>
      </c>
      <c r="BJ116">
        <f ca="1">IF(ISNUMBER(ETL_Price!BP116/ETL_Price!BP117-1),ETL_Price!BP116/ETL_Price!BP117-1,"")</f>
        <v>2.2227973752722008E-3</v>
      </c>
      <c r="BK116">
        <f ca="1">IF(ISNUMBER(ETL_Price!BQ116/ETL_Price!BQ117-1),ETL_Price!BQ116/ETL_Price!BQ117-1,"")</f>
        <v>-2.0343998520436779E-3</v>
      </c>
      <c r="BL116">
        <f ca="1">IF(ISNUMBER(ETL_Price!BR116/ETL_Price!BR117-1),ETL_Price!BR116/ETL_Price!BR117-1,"")</f>
        <v>-2.0304568527917954E-3</v>
      </c>
      <c r="BM116">
        <f ca="1">IF(ISNUMBER(ETL_Price!BS116/ETL_Price!BS117-1),ETL_Price!BS116/ETL_Price!BS117-1,"")</f>
        <v>-2.5592773805044322E-3</v>
      </c>
      <c r="BN116">
        <f ca="1">IF(ISNUMBER(ETL_Price!BT116/ETL_Price!BT117-1),ETL_Price!BT116/ETL_Price!BT117-1,"")</f>
        <v>3.3088892863530894E-3</v>
      </c>
      <c r="BO116">
        <f ca="1">IF(ISNUMBER(ETL_Price!BU116/ETL_Price!BU117-1),ETL_Price!BU116/ETL_Price!BU117-1,"")</f>
        <v>2.4327283284304446E-3</v>
      </c>
      <c r="BP116">
        <f ca="1">IF(ISNUMBER(ETL_Price!BV116/ETL_Price!BV117-1),ETL_Price!BV116/ETL_Price!BV117-1,"")</f>
        <v>3.5272836900812621E-3</v>
      </c>
      <c r="BQ116">
        <f ca="1">IF(ISNUMBER(ETL_Price!BW116/ETL_Price!BW117-1),ETL_Price!BW116/ETL_Price!BW117-1,"")</f>
        <v>7.7255674953902176E-3</v>
      </c>
    </row>
    <row r="117" spans="1:69">
      <c r="A117" s="8">
        <f>MATCH($B117,ETL_Price!$B$5:$B$187,0)</f>
        <v>113</v>
      </c>
      <c r="B117" s="1">
        <f>IF(ISNUMBER(Equities!$C118),Equities!B118,"")</f>
        <v>43021</v>
      </c>
      <c r="C117" s="67">
        <f ca="1">IF(ISNUMBER(OFFSET(ETL_Price!$B$4,ETL_Rtn!$A117,ETL_Rtn!$C$1)/OFFSET(ETL_Price!$B$4,ETL_Rtn!$A118,ETL_Rtn!$C$1)-1),OFFSET(ETL_Price!$B$4,ETL_Rtn!$A117,ETL_Rtn!$C$1)/OFFSET(ETL_Price!$B$4,ETL_Rtn!$A118,ETL_Rtn!$C$1)-1,"")</f>
        <v>6.5989178587795294E-3</v>
      </c>
      <c r="E117">
        <f ca="1">IF(ISNUMBER(ETL_Price!K117/ETL_Price!K118-1),ETL_Price!K117/ETL_Price!K118-1,"")</f>
        <v>8.7811112025826255E-4</v>
      </c>
      <c r="F117">
        <f ca="1">IF(ISNUMBER(ETL_Price!L117/ETL_Price!L118-1),ETL_Price!L117/ETL_Price!L118-1,"")</f>
        <v>-2.7457745580405923E-4</v>
      </c>
      <c r="G117">
        <f ca="1">IF(ISNUMBER(ETL_Price!M117/ETL_Price!M118-1),ETL_Price!M117/ETL_Price!M118-1,"")</f>
        <v>4.3046029340017E-3</v>
      </c>
      <c r="H117">
        <f ca="1">IF(ISNUMBER(ETL_Price!N117/ETL_Price!N118-1),ETL_Price!N117/ETL_Price!N118-1,"")</f>
        <v>9.5663411393709374E-3</v>
      </c>
      <c r="I117">
        <f ca="1">IF(ISNUMBER(ETL_Price!O117/ETL_Price!O118-1),ETL_Price!O117/ETL_Price!O118-1,"")</f>
        <v>6.1140523763469901E-4</v>
      </c>
      <c r="J117">
        <f ca="1">IF(ISNUMBER(ETL_Price!P117/ETL_Price!P118-1),ETL_Price!P117/ETL_Price!P118-1,"")</f>
        <v>1.6929934245422107E-3</v>
      </c>
      <c r="K117">
        <f ca="1">IF(ISNUMBER(ETL_Price!Q117/ETL_Price!Q118-1),ETL_Price!Q117/ETL_Price!Q118-1,"")</f>
        <v>2.4647988436983237E-3</v>
      </c>
      <c r="L117">
        <f ca="1">IF(ISNUMBER(ETL_Price!R117/ETL_Price!R118-1),ETL_Price!R117/ETL_Price!R118-1,"")</f>
        <v>2.8632724078514471E-3</v>
      </c>
      <c r="M117">
        <f ca="1">IF(ISNUMBER(ETL_Price!S117/ETL_Price!S118-1),ETL_Price!S117/ETL_Price!S118-1,"")</f>
        <v>2.2111737536341103E-3</v>
      </c>
      <c r="N117">
        <f ca="1">IF(ISNUMBER(ETL_Price!T117/ETL_Price!T118-1),ETL_Price!T117/ETL_Price!T118-1,"")</f>
        <v>8.7686144077405714E-3</v>
      </c>
      <c r="O117">
        <f ca="1">IF(ISNUMBER(ETL_Price!U117/ETL_Price!U118-1),ETL_Price!U117/ETL_Price!U118-1,"")</f>
        <v>5.1540260873017552E-4</v>
      </c>
      <c r="P117">
        <f ca="1">IF(ISNUMBER(ETL_Price!V117/ETL_Price!V118-1),ETL_Price!V117/ETL_Price!V118-1,"")</f>
        <v>3.2406996359763962E-3</v>
      </c>
      <c r="Q117">
        <f ca="1">IF(ISNUMBER(ETL_Price!W117/ETL_Price!W118-1),ETL_Price!W117/ETL_Price!W118-1,"")</f>
        <v>4.757921972687873E-3</v>
      </c>
      <c r="R117">
        <f ca="1">IF(ISNUMBER(ETL_Price!X117/ETL_Price!X118-1),ETL_Price!X117/ETL_Price!X118-1,"")</f>
        <v>-1.8154035943589442E-3</v>
      </c>
      <c r="S117">
        <f ca="1">IF(ISNUMBER(ETL_Price!Y117/ETL_Price!Y118-1),ETL_Price!Y117/ETL_Price!Y118-1,"")</f>
        <v>3.031273874363194E-4</v>
      </c>
      <c r="T117">
        <f ca="1">IF(ISNUMBER(ETL_Price!Z117/ETL_Price!Z118-1),ETL_Price!Z117/ETL_Price!Z118-1,"")</f>
        <v>5.5303662418704214E-3</v>
      </c>
      <c r="U117">
        <f ca="1">IF(ISNUMBER(ETL_Price!AA117/ETL_Price!AA118-1),ETL_Price!AA117/ETL_Price!AA118-1,"")</f>
        <v>0</v>
      </c>
      <c r="V117">
        <f ca="1">IF(ISNUMBER(ETL_Price!AB117/ETL_Price!AB118-1),ETL_Price!AB117/ETL_Price!AB118-1,"")</f>
        <v>-3.5763201947952572E-3</v>
      </c>
      <c r="W117">
        <f ca="1">IF(ISNUMBER(ETL_Price!AC117/ETL_Price!AC118-1),ETL_Price!AC117/ETL_Price!AC118-1,"")</f>
        <v>2.8027337850757839E-3</v>
      </c>
      <c r="X117">
        <f ca="1">IF(ISNUMBER(ETL_Price!AD117/ETL_Price!AD118-1),ETL_Price!AD117/ETL_Price!AD118-1,"")</f>
        <v>3.3121009694281334E-3</v>
      </c>
      <c r="Y117">
        <f ca="1">IF(ISNUMBER(ETL_Price!AE117/ETL_Price!AE118-1),ETL_Price!AE117/ETL_Price!AE118-1,"")</f>
        <v>2.6225420787013842E-3</v>
      </c>
      <c r="Z117">
        <f ca="1">IF(ISNUMBER(ETL_Price!AF117/ETL_Price!AF118-1),ETL_Price!AF117/ETL_Price!AF118-1,"")</f>
        <v>2.1610231783211198E-3</v>
      </c>
      <c r="AA117">
        <f ca="1">IF(ISNUMBER(ETL_Price!AG117/ETL_Price!AG118-1),ETL_Price!AG117/ETL_Price!AG118-1,"")</f>
        <v>2.2924200040936871E-3</v>
      </c>
      <c r="AB117">
        <f ca="1">IF(ISNUMBER(ETL_Price!AH117/ETL_Price!AH118-1),ETL_Price!AH117/ETL_Price!AH118-1,"")</f>
        <v>2.9485498906463015E-3</v>
      </c>
      <c r="AC117">
        <f ca="1">IF(ISNUMBER(ETL_Price!AI117/ETL_Price!AI118-1),ETL_Price!AI117/ETL_Price!AI118-1,"")</f>
        <v>3.7466437712563305E-4</v>
      </c>
      <c r="AD117">
        <f ca="1">IF(ISNUMBER(ETL_Price!AJ117/ETL_Price!AJ118-1),ETL_Price!AJ117/ETL_Price!AJ118-1,"")</f>
        <v>7.0241348228616829E-4</v>
      </c>
      <c r="AE117">
        <f ca="1">IF(ISNUMBER(ETL_Price!AK117/ETL_Price!AK118-1),ETL_Price!AK117/ETL_Price!AK118-1,"")</f>
        <v>6.512632268904639E-4</v>
      </c>
      <c r="AF117">
        <f ca="1">IF(ISNUMBER(ETL_Price!AL117/ETL_Price!AL118-1),ETL_Price!AL117/ETL_Price!AL118-1,"")</f>
        <v>6.9943778375436416E-4</v>
      </c>
      <c r="AG117">
        <f ca="1">IF(ISNUMBER(ETL_Price!AM117/ETL_Price!AM118-1),ETL_Price!AM117/ETL_Price!AM118-1,"")</f>
        <v>4.8705056492637233E-4</v>
      </c>
      <c r="AH117">
        <f ca="1">IF(ISNUMBER(ETL_Price!AN117/ETL_Price!AN118-1),ETL_Price!AN117/ETL_Price!AN118-1,"")</f>
        <v>8.3956015286656971E-4</v>
      </c>
      <c r="AI117">
        <f ca="1">IF(ISNUMBER(ETL_Price!AO117/ETL_Price!AO118-1),ETL_Price!AO117/ETL_Price!AO118-1,"")</f>
        <v>2.8880525979224636E-4</v>
      </c>
      <c r="AJ117">
        <f ca="1">IF(ISNUMBER(ETL_Price!AP117/ETL_Price!AP118-1),ETL_Price!AP117/ETL_Price!AP118-1,"")</f>
        <v>7.7351938012015786E-4</v>
      </c>
      <c r="AK117">
        <f ca="1">IF(ISNUMBER(ETL_Price!AQ117/ETL_Price!AQ118-1),ETL_Price!AQ117/ETL_Price!AQ118-1,"")</f>
        <v>1.277680809125048E-3</v>
      </c>
      <c r="AL117">
        <f ca="1">IF(ISNUMBER(ETL_Price!AR117/ETL_Price!AR118-1),ETL_Price!AR117/ETL_Price!AR118-1,"")</f>
        <v>1.4613003008994152E-3</v>
      </c>
      <c r="AM117">
        <f ca="1">IF(ISNUMBER(ETL_Price!AS117/ETL_Price!AS118-1),ETL_Price!AS117/ETL_Price!AS118-1,"")</f>
        <v>-1.9286361479052383E-2</v>
      </c>
      <c r="AN117">
        <f ca="1">IF(ISNUMBER(ETL_Price!AT117/ETL_Price!AT118-1),ETL_Price!AT117/ETL_Price!AT118-1,"")</f>
        <v>-9.4382022471910076E-2</v>
      </c>
      <c r="AO117">
        <f ca="1">IF(ISNUMBER(ETL_Price!AU117/ETL_Price!AU118-1),ETL_Price!AU117/ETL_Price!AU118-1,"")</f>
        <v>-2.653600528517952E-2</v>
      </c>
      <c r="AP117">
        <f ca="1">IF(ISNUMBER(ETL_Price!AV117/ETL_Price!AV118-1),ETL_Price!AV117/ETL_Price!AV118-1,"")</f>
        <v>-1.9952494061757586E-2</v>
      </c>
      <c r="AQ117">
        <f ca="1">IF(ISNUMBER(ETL_Price!AW117/ETL_Price!AW118-1),ETL_Price!AW117/ETL_Price!AW118-1,"")</f>
        <v>1.4183764495985685E-2</v>
      </c>
      <c r="AR117">
        <f ca="1">IF(ISNUMBER(ETL_Price!AX117/ETL_Price!AX118-1),ETL_Price!AX117/ETL_Price!AX118-1,"")</f>
        <v>-1.4524328249818641E-3</v>
      </c>
      <c r="AS117">
        <f ca="1">IF(ISNUMBER(ETL_Price!AY117/ETL_Price!AY118-1),ETL_Price!AY117/ETL_Price!AY118-1,"")</f>
        <v>-9.7506673210204786E-3</v>
      </c>
      <c r="AT117">
        <f ca="1">IF(ISNUMBER(ETL_Price!AZ117/ETL_Price!AZ118-1),ETL_Price!AZ117/ETL_Price!AZ118-1,"")</f>
        <v>-7.398568019093088E-2</v>
      </c>
      <c r="AU117">
        <f ca="1">IF(ISNUMBER(ETL_Price!BA117/ETL_Price!BA118-1),ETL_Price!BA117/ETL_Price!BA118-1,"")</f>
        <v>-6.5295915532093129E-3</v>
      </c>
      <c r="AV117">
        <f ca="1">IF(ISNUMBER(ETL_Price!BB117/ETL_Price!BB118-1),ETL_Price!BB117/ETL_Price!BB118-1,"")</f>
        <v>-1.3605241629386144E-2</v>
      </c>
      <c r="AW117">
        <f ca="1">IF(ISNUMBER(ETL_Price!BC117/ETL_Price!BC118-1),ETL_Price!BC117/ETL_Price!BC118-1,"")</f>
        <v>-1.9317507951625457E-2</v>
      </c>
      <c r="AX117">
        <f ca="1">IF(ISNUMBER(ETL_Price!BD117/ETL_Price!BD118-1),ETL_Price!BD117/ETL_Price!BD118-1,"")</f>
        <v>-8.1871635199842752E-3</v>
      </c>
      <c r="AY117">
        <f ca="1">IF(ISNUMBER(ETL_Price!BE117/ETL_Price!BE118-1),ETL_Price!BE117/ETL_Price!BE118-1,"")</f>
        <v>-4.9537925900220436E-3</v>
      </c>
      <c r="AZ117">
        <f ca="1">IF(ISNUMBER(ETL_Price!BF117/ETL_Price!BF118-1),ETL_Price!BF117/ETL_Price!BF118-1,"")</f>
        <v>-3.0971068619705111E-3</v>
      </c>
      <c r="BA117">
        <f ca="1">IF(ISNUMBER(ETL_Price!BG117/ETL_Price!BG118-1),ETL_Price!BG117/ETL_Price!BG118-1,"")</f>
        <v>-4.3165788741187372E-3</v>
      </c>
      <c r="BB117">
        <f ca="1">IF(ISNUMBER(ETL_Price!BH117/ETL_Price!BH118-1),ETL_Price!BH117/ETL_Price!BH118-1,"")</f>
        <v>-1.3982622899416652E-3</v>
      </c>
      <c r="BC117">
        <f ca="1">IF(ISNUMBER(ETL_Price!BI117/ETL_Price!BI118-1),ETL_Price!BI117/ETL_Price!BI118-1,"")</f>
        <v>-3.0272452068617617E-2</v>
      </c>
      <c r="BD117">
        <f ca="1">IF(ISNUMBER(ETL_Price!BJ117/ETL_Price!BJ118-1),ETL_Price!BJ117/ETL_Price!BJ118-1,"")</f>
        <v>-5.3444945267224764E-2</v>
      </c>
      <c r="BE117">
        <f ca="1">IF(ISNUMBER(ETL_Price!BK117/ETL_Price!BK118-1),ETL_Price!BK117/ETL_Price!BK118-1,"")</f>
        <v>-1.6602809706257937E-2</v>
      </c>
      <c r="BF117">
        <f ca="1">IF(ISNUMBER(ETL_Price!BL117/ETL_Price!BL118-1),ETL_Price!BL117/ETL_Price!BL118-1,"")</f>
        <v>-9.2081031307550409E-3</v>
      </c>
      <c r="BG117">
        <f ca="1">IF(ISNUMBER(ETL_Price!BM117/ETL_Price!BM118-1),ETL_Price!BM117/ETL_Price!BM118-1,"")</f>
        <v>6.3403695971546714E-3</v>
      </c>
      <c r="BH117">
        <f ca="1">IF(ISNUMBER(ETL_Price!BN117/ETL_Price!BN118-1),ETL_Price!BN117/ETL_Price!BN118-1,"")</f>
        <v>8.3980076450829166E-3</v>
      </c>
      <c r="BI117">
        <f ca="1">IF(ISNUMBER(ETL_Price!BO117/ETL_Price!BO118-1),ETL_Price!BO117/ETL_Price!BO118-1,"")</f>
        <v>1.679841897233203E-2</v>
      </c>
      <c r="BJ117">
        <f ca="1">IF(ISNUMBER(ETL_Price!BP117/ETL_Price!BP118-1),ETL_Price!BP117/ETL_Price!BP118-1,"")</f>
        <v>-1.5201495827190659E-3</v>
      </c>
      <c r="BK117">
        <f ca="1">IF(ISNUMBER(ETL_Price!BQ117/ETL_Price!BQ118-1),ETL_Price!BQ117/ETL_Price!BQ118-1,"")</f>
        <v>2.410085279940688E-3</v>
      </c>
      <c r="BL117">
        <f ca="1">IF(ISNUMBER(ETL_Price!BR117/ETL_Price!BR118-1),ETL_Price!BR117/ETL_Price!BR118-1,"")</f>
        <v>-8.453085376163294E-4</v>
      </c>
      <c r="BM117">
        <f ca="1">IF(ISNUMBER(ETL_Price!BS117/ETL_Price!BS118-1),ETL_Price!BS117/ETL_Price!BS118-1,"")</f>
        <v>1.7342783893832259E-3</v>
      </c>
      <c r="BN117">
        <f ca="1">IF(ISNUMBER(ETL_Price!BT117/ETL_Price!BT118-1),ETL_Price!BT117/ETL_Price!BT118-1,"")</f>
        <v>-4.0969006056288393E-3</v>
      </c>
      <c r="BO117">
        <f ca="1">IF(ISNUMBER(ETL_Price!BU117/ETL_Price!BU118-1),ETL_Price!BU117/ETL_Price!BU118-1,"")</f>
        <v>-8.816513888696198E-3</v>
      </c>
      <c r="BP117">
        <f ca="1">IF(ISNUMBER(ETL_Price!BV117/ETL_Price!BV118-1),ETL_Price!BV117/ETL_Price!BV118-1,"")</f>
        <v>-1.5478681566567176E-2</v>
      </c>
      <c r="BQ117">
        <f ca="1">IF(ISNUMBER(ETL_Price!BW117/ETL_Price!BW118-1),ETL_Price!BW117/ETL_Price!BW118-1,"")</f>
        <v>-9.2916312324797801E-3</v>
      </c>
    </row>
    <row r="118" spans="1:69">
      <c r="A118" s="8">
        <f>MATCH($B118,ETL_Price!$B$5:$B$187,0)</f>
        <v>114</v>
      </c>
      <c r="B118" s="1">
        <f>IF(ISNUMBER(Equities!$C119),Equities!B119,"")</f>
        <v>43020</v>
      </c>
      <c r="C118" s="67">
        <f ca="1">IF(ISNUMBER(OFFSET(ETL_Price!$B$4,ETL_Rtn!$A118,ETL_Rtn!$C$1)/OFFSET(ETL_Price!$B$4,ETL_Rtn!$A119,ETL_Rtn!$C$1)-1),OFFSET(ETL_Price!$B$4,ETL_Rtn!$A118,ETL_Rtn!$C$1)/OFFSET(ETL_Price!$B$4,ETL_Rtn!$A119,ETL_Rtn!$C$1)-1,"")</f>
        <v>-3.9035224964872883E-3</v>
      </c>
      <c r="E118">
        <f ca="1">IF(ISNUMBER(ETL_Price!K118/ETL_Price!K119-1),ETL_Price!K118/ETL_Price!K119-1,"")</f>
        <v>-1.6867300136190755E-3</v>
      </c>
      <c r="F118">
        <f ca="1">IF(ISNUMBER(ETL_Price!L118/ETL_Price!L119-1),ETL_Price!L118/ETL_Price!L119-1,"")</f>
        <v>-5.1283615023600682E-4</v>
      </c>
      <c r="G118">
        <f ca="1">IF(ISNUMBER(ETL_Price!M118/ETL_Price!M119-1),ETL_Price!M118/ETL_Price!M119-1,"")</f>
        <v>0</v>
      </c>
      <c r="H118">
        <f ca="1">IF(ISNUMBER(ETL_Price!N118/ETL_Price!N119-1),ETL_Price!N118/ETL_Price!N119-1,"")</f>
        <v>3.5175063585692889E-3</v>
      </c>
      <c r="I118">
        <f ca="1">IF(ISNUMBER(ETL_Price!O118/ETL_Price!O119-1),ETL_Price!O118/ETL_Price!O119-1,"")</f>
        <v>2.4466731972341282E-3</v>
      </c>
      <c r="J118">
        <f ca="1">IF(ISNUMBER(ETL_Price!P118/ETL_Price!P119-1),ETL_Price!P118/ETL_Price!P119-1,"")</f>
        <v>7.7930772796701575E-3</v>
      </c>
      <c r="K118">
        <f ca="1">IF(ISNUMBER(ETL_Price!Q118/ETL_Price!Q119-1),ETL_Price!Q118/ETL_Price!Q119-1,"")</f>
        <v>-4.5924664415086802E-4</v>
      </c>
      <c r="L118">
        <f ca="1">IF(ISNUMBER(ETL_Price!R118/ETL_Price!R119-1),ETL_Price!R118/ETL_Price!R119-1,"")</f>
        <v>1.1330774044073788E-3</v>
      </c>
      <c r="M118">
        <f ca="1">IF(ISNUMBER(ETL_Price!S118/ETL_Price!S119-1),ETL_Price!S118/ETL_Price!S119-1,"")</f>
        <v>-3.5689568539709615E-3</v>
      </c>
      <c r="N118">
        <f ca="1">IF(ISNUMBER(ETL_Price!T118/ETL_Price!T119-1),ETL_Price!T118/ETL_Price!T119-1,"")</f>
        <v>1.7416325912462671E-3</v>
      </c>
      <c r="O118">
        <f ca="1">IF(ISNUMBER(ETL_Price!U118/ETL_Price!U119-1),ETL_Price!U118/ETL_Price!U119-1,"")</f>
        <v>4.3402086485626601E-3</v>
      </c>
      <c r="P118">
        <f ca="1">IF(ISNUMBER(ETL_Price!V118/ETL_Price!V119-1),ETL_Price!V118/ETL_Price!V119-1,"")</f>
        <v>-3.8032902883425868E-3</v>
      </c>
      <c r="Q118">
        <f ca="1">IF(ISNUMBER(ETL_Price!W118/ETL_Price!W119-1),ETL_Price!W118/ETL_Price!W119-1,"")</f>
        <v>4.1333010316884078E-3</v>
      </c>
      <c r="R118">
        <f ca="1">IF(ISNUMBER(ETL_Price!X118/ETL_Price!X119-1),ETL_Price!X118/ETL_Price!X119-1,"")</f>
        <v>-1.4505661407416826E-3</v>
      </c>
      <c r="S118">
        <f ca="1">IF(ISNUMBER(ETL_Price!Y118/ETL_Price!Y119-1),ETL_Price!Y118/ETL_Price!Y119-1,"")</f>
        <v>-3.460394568482239E-3</v>
      </c>
      <c r="T118">
        <f ca="1">IF(ISNUMBER(ETL_Price!Z118/ETL_Price!Z119-1),ETL_Price!Z118/ETL_Price!Z119-1,"")</f>
        <v>5.0462621957336751E-4</v>
      </c>
      <c r="U118">
        <f ca="1">IF(ISNUMBER(ETL_Price!AA118/ETL_Price!AA119-1),ETL_Price!AA118/ETL_Price!AA119-1,"")</f>
        <v>-1.2247223013386543E-2</v>
      </c>
      <c r="V118">
        <f ca="1">IF(ISNUMBER(ETL_Price!AB118/ETL_Price!AB119-1),ETL_Price!AB118/ETL_Price!AB119-1,"")</f>
        <v>4.5864546705396414E-3</v>
      </c>
      <c r="W118">
        <f ca="1">IF(ISNUMBER(ETL_Price!AC118/ETL_Price!AC119-1),ETL_Price!AC118/ETL_Price!AC119-1,"")</f>
        <v>9.3824864423064369E-4</v>
      </c>
      <c r="X118">
        <f ca="1">IF(ISNUMBER(ETL_Price!AD118/ETL_Price!AD119-1),ETL_Price!AD118/ETL_Price!AD119-1,"")</f>
        <v>8.7833205666987269E-4</v>
      </c>
      <c r="Y118">
        <f ca="1">IF(ISNUMBER(ETL_Price!AE118/ETL_Price!AE119-1),ETL_Price!AE118/ETL_Price!AE119-1,"")</f>
        <v>9.3055767413274815E-4</v>
      </c>
      <c r="Z118">
        <f ca="1">IF(ISNUMBER(ETL_Price!AF118/ETL_Price!AF119-1),ETL_Price!AF118/ETL_Price!AF119-1,"")</f>
        <v>9.9574722735895627E-4</v>
      </c>
      <c r="AA118">
        <f ca="1">IF(ISNUMBER(ETL_Price!AG118/ETL_Price!AG119-1),ETL_Price!AG118/ETL_Price!AG119-1,"")</f>
        <v>1.0837048133796046E-3</v>
      </c>
      <c r="AB118">
        <f ca="1">IF(ISNUMBER(ETL_Price!AH118/ETL_Price!AH119-1),ETL_Price!AH118/ETL_Price!AH119-1,"")</f>
        <v>9.0485454463196113E-4</v>
      </c>
      <c r="AC118">
        <f ca="1">IF(ISNUMBER(ETL_Price!AI118/ETL_Price!AI119-1),ETL_Price!AI118/ETL_Price!AI119-1,"")</f>
        <v>9.7682325805448222E-4</v>
      </c>
      <c r="AD118">
        <f ca="1">IF(ISNUMBER(ETL_Price!AJ118/ETL_Price!AJ119-1),ETL_Price!AJ118/ETL_Price!AJ119-1,"")</f>
        <v>3.0013751503932262E-4</v>
      </c>
      <c r="AE118">
        <f ca="1">IF(ISNUMBER(ETL_Price!AK118/ETL_Price!AK119-1),ETL_Price!AK118/ETL_Price!AK119-1,"")</f>
        <v>1.2364562761708608E-3</v>
      </c>
      <c r="AF118">
        <f ca="1">IF(ISNUMBER(ETL_Price!AL118/ETL_Price!AL119-1),ETL_Price!AL118/ETL_Price!AL119-1,"")</f>
        <v>1.2939068606900861E-3</v>
      </c>
      <c r="AG118">
        <f ca="1">IF(ISNUMBER(ETL_Price!AM118/ETL_Price!AM119-1),ETL_Price!AM118/ETL_Price!AM119-1,"")</f>
        <v>1.0383726034597363E-3</v>
      </c>
      <c r="AH118">
        <f ca="1">IF(ISNUMBER(ETL_Price!AN118/ETL_Price!AN119-1),ETL_Price!AN118/ETL_Price!AN119-1,"")</f>
        <v>1.5141841185022376E-3</v>
      </c>
      <c r="AI118">
        <f ca="1">IF(ISNUMBER(ETL_Price!AO118/ETL_Price!AO119-1),ETL_Price!AO118/ETL_Price!AO119-1,"")</f>
        <v>9.3113348540874163E-4</v>
      </c>
      <c r="AJ118">
        <f ca="1">IF(ISNUMBER(ETL_Price!AP118/ETL_Price!AP119-1),ETL_Price!AP118/ETL_Price!AP119-1,"")</f>
        <v>1.1554030411700111E-3</v>
      </c>
      <c r="AK118">
        <f ca="1">IF(ISNUMBER(ETL_Price!AQ118/ETL_Price!AQ119-1),ETL_Price!AQ118/ETL_Price!AQ119-1,"")</f>
        <v>1.9951161598938949E-3</v>
      </c>
      <c r="AL118">
        <f ca="1">IF(ISNUMBER(ETL_Price!AR118/ETL_Price!AR119-1),ETL_Price!AR118/ETL_Price!AR119-1,"")</f>
        <v>2.3525220705151728E-3</v>
      </c>
      <c r="AM118">
        <f ca="1">IF(ISNUMBER(ETL_Price!AS118/ETL_Price!AS119-1),ETL_Price!AS118/ETL_Price!AS119-1,"")</f>
        <v>-1.2946637707082376E-2</v>
      </c>
      <c r="AN118">
        <f ca="1">IF(ISNUMBER(ETL_Price!AT118/ETL_Price!AT119-1),ETL_Price!AT118/ETL_Price!AT119-1,"")</f>
        <v>-3.8876889848812102E-2</v>
      </c>
      <c r="AO118">
        <f ca="1">IF(ISNUMBER(ETL_Price!AU118/ETL_Price!AU119-1),ETL_Price!AU118/ETL_Price!AU119-1,"")</f>
        <v>1.1012003083354927E-4</v>
      </c>
      <c r="AP118">
        <f ca="1">IF(ISNUMBER(ETL_Price!AV118/ETL_Price!AV119-1),ETL_Price!AV118/ETL_Price!AV119-1,"")</f>
        <v>3.2302478288497305E-3</v>
      </c>
      <c r="AQ118">
        <f ca="1">IF(ISNUMBER(ETL_Price!AW118/ETL_Price!AW119-1),ETL_Price!AW118/ETL_Price!AW119-1,"")</f>
        <v>-1.7227019681760325E-2</v>
      </c>
      <c r="AR118">
        <f ca="1">IF(ISNUMBER(ETL_Price!AX118/ETL_Price!AX119-1),ETL_Price!AX118/ETL_Price!AX119-1,"")</f>
        <v>-7.2098053352559477E-3</v>
      </c>
      <c r="AS118">
        <f ca="1">IF(ISNUMBER(ETL_Price!AY118/ETL_Price!AY119-1),ETL_Price!AY118/ETL_Price!AY119-1,"")</f>
        <v>-8.829335889672385E-3</v>
      </c>
      <c r="AT118">
        <f ca="1">IF(ISNUMBER(ETL_Price!AZ118/ETL_Price!AZ119-1),ETL_Price!AZ118/ETL_Price!AZ119-1,"")</f>
        <v>-8.1140350877192957E-2</v>
      </c>
      <c r="AU118">
        <f ca="1">IF(ISNUMBER(ETL_Price!BA118/ETL_Price!BA119-1),ETL_Price!BA118/ETL_Price!BA119-1,"")</f>
        <v>7.3016735402826605E-3</v>
      </c>
      <c r="AV118">
        <f ca="1">IF(ISNUMBER(ETL_Price!BB118/ETL_Price!BB119-1),ETL_Price!BB118/ETL_Price!BB119-1,"")</f>
        <v>-7.925888554987659E-3</v>
      </c>
      <c r="AW118">
        <f ca="1">IF(ISNUMBER(ETL_Price!BC118/ETL_Price!BC119-1),ETL_Price!BC118/ETL_Price!BC119-1,"")</f>
        <v>1.6215920089114544E-2</v>
      </c>
      <c r="AX118">
        <f ca="1">IF(ISNUMBER(ETL_Price!BD118/ETL_Price!BD119-1),ETL_Price!BD118/ETL_Price!BD119-1,"")</f>
        <v>1.3174638585069731E-2</v>
      </c>
      <c r="AY118">
        <f ca="1">IF(ISNUMBER(ETL_Price!BE118/ETL_Price!BE119-1),ETL_Price!BE118/ETL_Price!BE119-1,"")</f>
        <v>9.9382112350403506E-3</v>
      </c>
      <c r="AZ118">
        <f ca="1">IF(ISNUMBER(ETL_Price!BF118/ETL_Price!BF119-1),ETL_Price!BF118/ETL_Price!BF119-1,"")</f>
        <v>4.3579282053674007E-5</v>
      </c>
      <c r="BA118">
        <f ca="1">IF(ISNUMBER(ETL_Price!BG118/ETL_Price!BG119-1),ETL_Price!BG118/ETL_Price!BG119-1,"")</f>
        <v>-4.814544012491373E-4</v>
      </c>
      <c r="BB118">
        <f ca="1">IF(ISNUMBER(ETL_Price!BH118/ETL_Price!BH119-1),ETL_Price!BH118/ETL_Price!BH119-1,"")</f>
        <v>8.840377809831157E-4</v>
      </c>
      <c r="BC118">
        <f ca="1">IF(ISNUMBER(ETL_Price!BI118/ETL_Price!BI119-1),ETL_Price!BI118/ETL_Price!BI119-1,"")</f>
        <v>6.0913705583756084E-3</v>
      </c>
      <c r="BD118">
        <f ca="1">IF(ISNUMBER(ETL_Price!BJ118/ETL_Price!BJ119-1),ETL_Price!BJ118/ETL_Price!BJ119-1,"")</f>
        <v>5.8290155440414715E-3</v>
      </c>
      <c r="BE118">
        <f ca="1">IF(ISNUMBER(ETL_Price!BK118/ETL_Price!BK119-1),ETL_Price!BK118/ETL_Price!BK119-1,"")</f>
        <v>-1.5094339622641506E-2</v>
      </c>
      <c r="BF118">
        <f ca="1">IF(ISNUMBER(ETL_Price!BL118/ETL_Price!BL119-1),ETL_Price!BL118/ETL_Price!BL119-1,"")</f>
        <v>-4.5694200351493852E-2</v>
      </c>
      <c r="BG118">
        <f ca="1">IF(ISNUMBER(ETL_Price!BM118/ETL_Price!BM119-1),ETL_Price!BM118/ETL_Price!BM119-1,"")</f>
        <v>5.8329444703686395E-3</v>
      </c>
      <c r="BH118">
        <f ca="1">IF(ISNUMBER(ETL_Price!BN118/ETL_Price!BN119-1),ETL_Price!BN118/ETL_Price!BN119-1,"")</f>
        <v>7.7627969415747788E-3</v>
      </c>
      <c r="BI118">
        <f ca="1">IF(ISNUMBER(ETL_Price!BO118/ETL_Price!BO119-1),ETL_Price!BO118/ETL_Price!BO119-1,"")</f>
        <v>-1.3645224171539905E-2</v>
      </c>
      <c r="BJ118">
        <f ca="1">IF(ISNUMBER(ETL_Price!BP118/ETL_Price!BP119-1),ETL_Price!BP118/ETL_Price!BP119-1,"")</f>
        <v>6.997581270822284E-4</v>
      </c>
      <c r="BK118">
        <f ca="1">IF(ISNUMBER(ETL_Price!BQ118/ETL_Price!BQ119-1),ETL_Price!BQ118/ETL_Price!BQ119-1,"")</f>
        <v>4.6369284985625647E-4</v>
      </c>
      <c r="BL118">
        <f ca="1">IF(ISNUMBER(ETL_Price!BR118/ETL_Price!BR119-1),ETL_Price!BR118/ETL_Price!BR119-1,"")</f>
        <v>-2.4454001180537199E-3</v>
      </c>
      <c r="BM118">
        <f ca="1">IF(ISNUMBER(ETL_Price!BS118/ETL_Price!BS119-1),ETL_Price!BS118/ETL_Price!BS119-1,"")</f>
        <v>2.9494063374424506E-3</v>
      </c>
      <c r="BN118">
        <f ca="1">IF(ISNUMBER(ETL_Price!BT118/ETL_Price!BT119-1),ETL_Price!BT118/ETL_Price!BT119-1,"")</f>
        <v>-1.9555555555555992E-3</v>
      </c>
      <c r="BO118">
        <f ca="1">IF(ISNUMBER(ETL_Price!BU118/ETL_Price!BU119-1),ETL_Price!BU118/ETL_Price!BU119-1,"")</f>
        <v>-2.4348066680501823E-3</v>
      </c>
      <c r="BP118">
        <f ca="1">IF(ISNUMBER(ETL_Price!BV118/ETL_Price!BV119-1),ETL_Price!BV118/ETL_Price!BV119-1,"")</f>
        <v>-3.7185164376168922E-3</v>
      </c>
      <c r="BQ118">
        <f ca="1">IF(ISNUMBER(ETL_Price!BW118/ETL_Price!BW119-1),ETL_Price!BW118/ETL_Price!BW119-1,"")</f>
        <v>0</v>
      </c>
    </row>
    <row r="119" spans="1:69">
      <c r="A119" s="8">
        <f>MATCH($B119,ETL_Price!$B$5:$B$187,0)</f>
        <v>115</v>
      </c>
      <c r="B119" s="1">
        <f>IF(ISNUMBER(Equities!$C120),Equities!B120,"")</f>
        <v>43019</v>
      </c>
      <c r="C119" s="67">
        <f ca="1">IF(ISNUMBER(OFFSET(ETL_Price!$B$4,ETL_Rtn!$A119,ETL_Rtn!$C$1)/OFFSET(ETL_Price!$B$4,ETL_Rtn!$A120,ETL_Rtn!$C$1)-1),OFFSET(ETL_Price!$B$4,ETL_Rtn!$A119,ETL_Rtn!$C$1)/OFFSET(ETL_Price!$B$4,ETL_Rtn!$A120,ETL_Rtn!$C$1)-1,"")</f>
        <v>-4.2626193878616547E-3</v>
      </c>
      <c r="E119">
        <f ca="1">IF(ISNUMBER(ETL_Price!K119/ETL_Price!K120-1),ETL_Price!K119/ETL_Price!K120-1,"")</f>
        <v>1.8034689332873111E-3</v>
      </c>
      <c r="F119">
        <f ca="1">IF(ISNUMBER(ETL_Price!L119/ETL_Price!L120-1),ETL_Price!L119/ETL_Price!L120-1,"")</f>
        <v>2.3896920909527442E-3</v>
      </c>
      <c r="G119">
        <f ca="1">IF(ISNUMBER(ETL_Price!M119/ETL_Price!M120-1),ETL_Price!M119/ETL_Price!M120-1,"")</f>
        <v>-3.0873681893011096E-3</v>
      </c>
      <c r="H119">
        <f ca="1">IF(ISNUMBER(ETL_Price!N119/ETL_Price!N120-1),ETL_Price!N119/ETL_Price!N120-1,"")</f>
        <v>2.7737878964690932E-3</v>
      </c>
      <c r="I119">
        <f ca="1">IF(ISNUMBER(ETL_Price!O119/ETL_Price!O120-1),ETL_Price!O119/ETL_Price!O120-1,"")</f>
        <v>-3.5541260117729623E-3</v>
      </c>
      <c r="J119">
        <f ca="1">IF(ISNUMBER(ETL_Price!P119/ETL_Price!P120-1),ETL_Price!P119/ETL_Price!P120-1,"")</f>
        <v>-6.4367759721728479E-4</v>
      </c>
      <c r="K119">
        <f ca="1">IF(ISNUMBER(ETL_Price!Q119/ETL_Price!Q120-1),ETL_Price!Q119/ETL_Price!Q120-1,"")</f>
        <v>1.8547718438923777E-3</v>
      </c>
      <c r="L119">
        <f ca="1">IF(ISNUMBER(ETL_Price!R119/ETL_Price!R120-1),ETL_Price!R119/ETL_Price!R120-1,"")</f>
        <v>2.3987319777247773E-3</v>
      </c>
      <c r="M119">
        <f ca="1">IF(ISNUMBER(ETL_Price!S119/ETL_Price!S120-1),ETL_Price!S119/ETL_Price!S120-1,"")</f>
        <v>2.1300691274885875E-3</v>
      </c>
      <c r="N119">
        <f ca="1">IF(ISNUMBER(ETL_Price!T119/ETL_Price!T120-1),ETL_Price!T119/ETL_Price!T120-1,"")</f>
        <v>-2.6809651474529739E-3</v>
      </c>
      <c r="O119">
        <f ca="1">IF(ISNUMBER(ETL_Price!U119/ETL_Price!U120-1),ETL_Price!U119/ETL_Price!U120-1,"")</f>
        <v>6.3750099609527489E-4</v>
      </c>
      <c r="P119">
        <f ca="1">IF(ISNUMBER(ETL_Price!V119/ETL_Price!V120-1),ETL_Price!V119/ETL_Price!V120-1,"")</f>
        <v>0</v>
      </c>
      <c r="Q119">
        <f ca="1">IF(ISNUMBER(ETL_Price!W119/ETL_Price!W120-1),ETL_Price!W119/ETL_Price!W120-1,"")</f>
        <v>2.3964876600794938E-3</v>
      </c>
      <c r="R119">
        <f ca="1">IF(ISNUMBER(ETL_Price!X119/ETL_Price!X120-1),ETL_Price!X119/ETL_Price!X120-1,"")</f>
        <v>2.3317545685814789E-3</v>
      </c>
      <c r="S119">
        <f ca="1">IF(ISNUMBER(ETL_Price!Y119/ETL_Price!Y120-1),ETL_Price!Y119/ETL_Price!Y120-1,"")</f>
        <v>-1.7270337254493562E-4</v>
      </c>
      <c r="T119">
        <f ca="1">IF(ISNUMBER(ETL_Price!Z119/ETL_Price!Z120-1),ETL_Price!Z119/ETL_Price!Z120-1,"")</f>
        <v>4.042744735939241E-3</v>
      </c>
      <c r="U119">
        <f ca="1">IF(ISNUMBER(ETL_Price!AA119/ETL_Price!AA120-1),ETL_Price!AA119/ETL_Price!AA120-1,"")</f>
        <v>-7.1154119823535478E-4</v>
      </c>
      <c r="V119">
        <f ca="1">IF(ISNUMBER(ETL_Price!AB119/ETL_Price!AB120-1),ETL_Price!AB119/ETL_Price!AB120-1,"")</f>
        <v>7.0048495112000619E-3</v>
      </c>
      <c r="W119">
        <f ca="1">IF(ISNUMBER(ETL_Price!AC119/ETL_Price!AC120-1),ETL_Price!AC119/ETL_Price!AC120-1,"")</f>
        <v>2.4186550026339404E-5</v>
      </c>
      <c r="X119">
        <f ca="1">IF(ISNUMBER(ETL_Price!AD119/ETL_Price!AD120-1),ETL_Price!AD119/ETL_Price!AD120-1,"")</f>
        <v>-2.6204409180696775E-4</v>
      </c>
      <c r="Y119">
        <f ca="1">IF(ISNUMBER(ETL_Price!AE119/ETL_Price!AE120-1),ETL_Price!AE119/ETL_Price!AE120-1,"")</f>
        <v>2.6268517732042085E-4</v>
      </c>
      <c r="Z119">
        <f ca="1">IF(ISNUMBER(ETL_Price!AF119/ETL_Price!AF120-1),ETL_Price!AF119/ETL_Price!AF120-1,"")</f>
        <v>5.8865369993332806E-5</v>
      </c>
      <c r="AA119">
        <f ca="1">IF(ISNUMBER(ETL_Price!AG119/ETL_Price!AG120-1),ETL_Price!AG119/ETL_Price!AG120-1,"")</f>
        <v>-6.8296058862160614E-5</v>
      </c>
      <c r="AB119">
        <f ca="1">IF(ISNUMBER(ETL_Price!AH119/ETL_Price!AH120-1),ETL_Price!AH119/ETL_Price!AH120-1,"")</f>
        <v>-5.2200421779446948E-5</v>
      </c>
      <c r="AC119">
        <f ca="1">IF(ISNUMBER(ETL_Price!AI119/ETL_Price!AI120-1),ETL_Price!AI119/ETL_Price!AI120-1,"")</f>
        <v>1.0131542309244068E-4</v>
      </c>
      <c r="AD119">
        <f ca="1">IF(ISNUMBER(ETL_Price!AJ119/ETL_Price!AJ120-1),ETL_Price!AJ119/ETL_Price!AJ120-1,"")</f>
        <v>7.0534812156886062E-4</v>
      </c>
      <c r="AE119">
        <f ca="1">IF(ISNUMBER(ETL_Price!AK119/ETL_Price!AK120-1),ETL_Price!AK119/ETL_Price!AK120-1,"")</f>
        <v>1.0583380214825855E-3</v>
      </c>
      <c r="AF119">
        <f ca="1">IF(ISNUMBER(ETL_Price!AL119/ETL_Price!AL120-1),ETL_Price!AL119/ETL_Price!AL120-1,"")</f>
        <v>1.1324025379231273E-3</v>
      </c>
      <c r="AG119">
        <f ca="1">IF(ISNUMBER(ETL_Price!AM119/ETL_Price!AM120-1),ETL_Price!AM119/ETL_Price!AM120-1,"")</f>
        <v>8.0345278324500669E-4</v>
      </c>
      <c r="AH119">
        <f ca="1">IF(ISNUMBER(ETL_Price!AN119/ETL_Price!AN120-1),ETL_Price!AN119/ETL_Price!AN120-1,"")</f>
        <v>1.3908753071434354E-3</v>
      </c>
      <c r="AI119">
        <f ca="1">IF(ISNUMBER(ETL_Price!AO119/ETL_Price!AO120-1),ETL_Price!AO119/ETL_Price!AO120-1,"")</f>
        <v>5.8045157164632322E-4</v>
      </c>
      <c r="AJ119">
        <f ca="1">IF(ISNUMBER(ETL_Price!AP119/ETL_Price!AP120-1),ETL_Price!AP119/ETL_Price!AP120-1,"")</f>
        <v>1.1273656452213121E-3</v>
      </c>
      <c r="AK119">
        <f ca="1">IF(ISNUMBER(ETL_Price!AQ119/ETL_Price!AQ120-1),ETL_Price!AQ119/ETL_Price!AQ120-1,"")</f>
        <v>2.2184134254450427E-3</v>
      </c>
      <c r="AL119">
        <f ca="1">IF(ISNUMBER(ETL_Price!AR119/ETL_Price!AR120-1),ETL_Price!AR119/ETL_Price!AR120-1,"")</f>
        <v>1.9804836824370842E-3</v>
      </c>
      <c r="AM119">
        <f ca="1">IF(ISNUMBER(ETL_Price!AS119/ETL_Price!AS120-1),ETL_Price!AS119/ETL_Price!AS120-1,"")</f>
        <v>-5.3373999237513736E-3</v>
      </c>
      <c r="AN119">
        <f ca="1">IF(ISNUMBER(ETL_Price!AT119/ETL_Price!AT120-1),ETL_Price!AT119/ETL_Price!AT120-1,"")</f>
        <v>4.7511312217194623E-2</v>
      </c>
      <c r="AO119">
        <f ca="1">IF(ISNUMBER(ETL_Price!AU119/ETL_Price!AU120-1),ETL_Price!AU119/ETL_Price!AU120-1,"")</f>
        <v>2.4285241196602136E-3</v>
      </c>
      <c r="AP119">
        <f ca="1">IF(ISNUMBER(ETL_Price!AV119/ETL_Price!AV120-1),ETL_Price!AV119/ETL_Price!AV120-1,"")</f>
        <v>2.4950894516111433E-3</v>
      </c>
      <c r="AQ119">
        <f ca="1">IF(ISNUMBER(ETL_Price!AW119/ETL_Price!AW120-1),ETL_Price!AW119/ETL_Price!AW120-1,"")</f>
        <v>3.3425693803053047E-3</v>
      </c>
      <c r="AR119">
        <f ca="1">IF(ISNUMBER(ETL_Price!AX119/ETL_Price!AX120-1),ETL_Price!AX119/ETL_Price!AX120-1,"")</f>
        <v>6.5312046444121474E-3</v>
      </c>
      <c r="AS119">
        <f ca="1">IF(ISNUMBER(ETL_Price!AY119/ETL_Price!AY120-1),ETL_Price!AY119/ETL_Price!AY120-1,"")</f>
        <v>0.53436367939125851</v>
      </c>
      <c r="AT119">
        <f ca="1">IF(ISNUMBER(ETL_Price!AZ119/ETL_Price!AZ120-1),ETL_Price!AZ119/ETL_Price!AZ120-1,"")</f>
        <v>0</v>
      </c>
      <c r="AU119">
        <f ca="1">IF(ISNUMBER(ETL_Price!BA119/ETL_Price!BA120-1),ETL_Price!BA119/ETL_Price!BA120-1,"")</f>
        <v>-1.1119703691643945E-2</v>
      </c>
      <c r="AV119">
        <f ca="1">IF(ISNUMBER(ETL_Price!BB119/ETL_Price!BB120-1),ETL_Price!BB119/ETL_Price!BB120-1,"")</f>
        <v>-1.9120040283443496E-3</v>
      </c>
      <c r="AW119">
        <f ca="1">IF(ISNUMBER(ETL_Price!BC119/ETL_Price!BC120-1),ETL_Price!BC119/ETL_Price!BC120-1,"")</f>
        <v>9.0473558135248933E-3</v>
      </c>
      <c r="AX119">
        <f ca="1">IF(ISNUMBER(ETL_Price!BD119/ETL_Price!BD120-1),ETL_Price!BD119/ETL_Price!BD120-1,"")</f>
        <v>8.8055021809330114E-4</v>
      </c>
      <c r="AY119">
        <f ca="1">IF(ISNUMBER(ETL_Price!BE119/ETL_Price!BE120-1),ETL_Price!BE119/ETL_Price!BE120-1,"")</f>
        <v>-1.5193016445647078E-2</v>
      </c>
      <c r="AZ119">
        <f ca="1">IF(ISNUMBER(ETL_Price!BF119/ETL_Price!BF120-1),ETL_Price!BF119/ETL_Price!BF120-1,"")</f>
        <v>-5.2507138449425783E-3</v>
      </c>
      <c r="BA119">
        <f ca="1">IF(ISNUMBER(ETL_Price!BG119/ETL_Price!BG120-1),ETL_Price!BG119/ETL_Price!BG120-1,"")</f>
        <v>-7.6498753920707374E-3</v>
      </c>
      <c r="BB119">
        <f ca="1">IF(ISNUMBER(ETL_Price!BH119/ETL_Price!BH120-1),ETL_Price!BH119/ETL_Price!BH120-1,"")</f>
        <v>-2.0296607710070802E-3</v>
      </c>
      <c r="BC119">
        <f ca="1">IF(ISNUMBER(ETL_Price!BI119/ETL_Price!BI120-1),ETL_Price!BI119/ETL_Price!BI120-1,"")</f>
        <v>-2.2817460317460347E-2</v>
      </c>
      <c r="BD119">
        <f ca="1">IF(ISNUMBER(ETL_Price!BJ119/ETL_Price!BJ120-1),ETL_Price!BJ119/ETL_Price!BJ120-1,"")</f>
        <v>-3.0150753768844241E-2</v>
      </c>
      <c r="BE119">
        <f ca="1">IF(ISNUMBER(ETL_Price!BK119/ETL_Price!BK120-1),ETL_Price!BK119/ETL_Price!BK120-1,"")</f>
        <v>-1.2562814070351536E-3</v>
      </c>
      <c r="BF119">
        <f ca="1">IF(ISNUMBER(ETL_Price!BL119/ETL_Price!BL120-1),ETL_Price!BL119/ETL_Price!BL120-1,"")</f>
        <v>-4.8097030531158547E-2</v>
      </c>
      <c r="BG119">
        <f ca="1">IF(ISNUMBER(ETL_Price!BM119/ETL_Price!BM120-1),ETL_Price!BM119/ETL_Price!BM120-1,"")</f>
        <v>-3.7192003719199729E-3</v>
      </c>
      <c r="BH119">
        <f ca="1">IF(ISNUMBER(ETL_Price!BN119/ETL_Price!BN120-1),ETL_Price!BN119/ETL_Price!BN120-1,"")</f>
        <v>-4.3005753472424857E-3</v>
      </c>
      <c r="BI119">
        <f ca="1">IF(ISNUMBER(ETL_Price!BO119/ETL_Price!BO120-1),ETL_Price!BO119/ETL_Price!BO120-1,"")</f>
        <v>7.4626865671640896E-3</v>
      </c>
      <c r="BJ119">
        <f ca="1">IF(ISNUMBER(ETL_Price!BP119/ETL_Price!BP120-1),ETL_Price!BP119/ETL_Price!BP120-1,"")</f>
        <v>1.0659844366271987E-3</v>
      </c>
      <c r="BK119">
        <f ca="1">IF(ISNUMBER(ETL_Price!BQ119/ETL_Price!BQ120-1),ETL_Price!BQ119/ETL_Price!BQ120-1,"")</f>
        <v>7.4245939675177119E-4</v>
      </c>
      <c r="BL119">
        <f ca="1">IF(ISNUMBER(ETL_Price!BR119/ETL_Price!BR120-1),ETL_Price!BR119/ETL_Price!BR120-1,"")</f>
        <v>4.3191056910567571E-3</v>
      </c>
      <c r="BM119">
        <f ca="1">IF(ISNUMBER(ETL_Price!BS119/ETL_Price!BS120-1),ETL_Price!BS119/ETL_Price!BS120-1,"")</f>
        <v>1.5148072407786817E-3</v>
      </c>
      <c r="BN119">
        <f ca="1">IF(ISNUMBER(ETL_Price!BT119/ETL_Price!BT120-1),ETL_Price!BT119/ETL_Price!BT120-1,"")</f>
        <v>4.4464206313921117E-4</v>
      </c>
      <c r="BO119">
        <f ca="1">IF(ISNUMBER(ETL_Price!BU119/ETL_Price!BU120-1),ETL_Price!BU119/ETL_Price!BU120-1,"")</f>
        <v>-2.6301946344028382E-3</v>
      </c>
      <c r="BP119">
        <f ca="1">IF(ISNUMBER(ETL_Price!BV119/ETL_Price!BV120-1),ETL_Price!BV119/ETL_Price!BV120-1,"")</f>
        <v>-1.2570168843208718E-2</v>
      </c>
      <c r="BQ119">
        <f ca="1">IF(ISNUMBER(ETL_Price!BW119/ETL_Price!BW120-1),ETL_Price!BW119/ETL_Price!BW120-1,"")</f>
        <v>-1.5095763751297175E-3</v>
      </c>
    </row>
    <row r="120" spans="1:69">
      <c r="A120" s="8">
        <f>MATCH($B120,ETL_Price!$B$5:$B$187,0)</f>
        <v>116</v>
      </c>
      <c r="B120" s="1">
        <f>IF(ISNUMBER(Equities!$C121),Equities!B121,"")</f>
        <v>43018</v>
      </c>
      <c r="C120" s="67">
        <f ca="1">IF(ISNUMBER(OFFSET(ETL_Price!$B$4,ETL_Rtn!$A120,ETL_Rtn!$C$1)/OFFSET(ETL_Price!$B$4,ETL_Rtn!$A121,ETL_Rtn!$C$1)-1),OFFSET(ETL_Price!$B$4,ETL_Rtn!$A120,ETL_Rtn!$C$1)/OFFSET(ETL_Price!$B$4,ETL_Rtn!$A121,ETL_Rtn!$C$1)-1,"")</f>
        <v>5.0004819963613834E-3</v>
      </c>
      <c r="E120">
        <f ca="1">IF(ISNUMBER(ETL_Price!K120/ETL_Price!K121-1),ETL_Price!K120/ETL_Price!K121-1,"")</f>
        <v>2.3224467821731931E-3</v>
      </c>
      <c r="F120">
        <f ca="1">IF(ISNUMBER(ETL_Price!L120/ETL_Price!L121-1),ETL_Price!L120/ETL_Price!L121-1,"")</f>
        <v>-3.2433180999861255E-3</v>
      </c>
      <c r="G120">
        <f ca="1">IF(ISNUMBER(ETL_Price!M120/ETL_Price!M121-1),ETL_Price!M120/ETL_Price!M121-1,"")</f>
        <v>1.5455690719798021E-2</v>
      </c>
      <c r="H120">
        <f ca="1">IF(ISNUMBER(ETL_Price!N120/ETL_Price!N121-1),ETL_Price!N120/ETL_Price!N121-1,"")</f>
        <v>6.4183394383277026E-3</v>
      </c>
      <c r="I120">
        <f ca="1">IF(ISNUMBER(ETL_Price!O120/ETL_Price!O121-1),ETL_Price!O120/ETL_Price!O121-1,"")</f>
        <v>5.7980858267798752E-3</v>
      </c>
      <c r="J120">
        <f ca="1">IF(ISNUMBER(ETL_Price!P120/ETL_Price!P121-1),ETL_Price!P120/ETL_Price!P121-1,"")</f>
        <v>2.9318301189771301E-3</v>
      </c>
      <c r="K120">
        <f ca="1">IF(ISNUMBER(ETL_Price!Q120/ETL_Price!Q121-1),ETL_Price!Q120/ETL_Price!Q121-1,"")</f>
        <v>3.3034563674483319E-3</v>
      </c>
      <c r="L120">
        <f ca="1">IF(ISNUMBER(ETL_Price!R120/ETL_Price!R121-1),ETL_Price!R120/ETL_Price!R121-1,"")</f>
        <v>3.6110910258644324E-3</v>
      </c>
      <c r="M120">
        <f ca="1">IF(ISNUMBER(ETL_Price!S120/ETL_Price!S121-1),ETL_Price!S120/ETL_Price!S121-1,"")</f>
        <v>3.4884530202909936E-3</v>
      </c>
      <c r="N120">
        <f ca="1">IF(ISNUMBER(ETL_Price!T120/ETL_Price!T121-1),ETL_Price!T120/ETL_Price!T121-1,"")</f>
        <v>4.7805137155214616E-3</v>
      </c>
      <c r="O120">
        <f ca="1">IF(ISNUMBER(ETL_Price!U120/ETL_Price!U121-1),ETL_Price!U120/ETL_Price!U121-1,"")</f>
        <v>3.7192561487702225E-3</v>
      </c>
      <c r="P120">
        <f ca="1">IF(ISNUMBER(ETL_Price!V120/ETL_Price!V121-1),ETL_Price!V120/ETL_Price!V121-1,"")</f>
        <v>3.5059690232104312E-3</v>
      </c>
      <c r="Q120">
        <f ca="1">IF(ISNUMBER(ETL_Price!W120/ETL_Price!W121-1),ETL_Price!W120/ETL_Price!W121-1,"")</f>
        <v>1.1093847329973316E-2</v>
      </c>
      <c r="R120">
        <f ca="1">IF(ISNUMBER(ETL_Price!X120/ETL_Price!X121-1),ETL_Price!X120/ETL_Price!X121-1,"")</f>
        <v>1.8467090888485416E-3</v>
      </c>
      <c r="S120">
        <f ca="1">IF(ISNUMBER(ETL_Price!Y120/ETL_Price!Y121-1),ETL_Price!Y120/ETL_Price!Y121-1,"")</f>
        <v>4.2306392975182128E-3</v>
      </c>
      <c r="T120">
        <f ca="1">IF(ISNUMBER(ETL_Price!Z120/ETL_Price!Z121-1),ETL_Price!Z120/ETL_Price!Z121-1,"")</f>
        <v>1.5918164346011565E-3</v>
      </c>
      <c r="U120">
        <f ca="1">IF(ISNUMBER(ETL_Price!AA120/ETL_Price!AA121-1),ETL_Price!AA120/ETL_Price!AA121-1,"")</f>
        <v>6.733524355300835E-3</v>
      </c>
      <c r="V120">
        <f ca="1">IF(ISNUMBER(ETL_Price!AB120/ETL_Price!AB121-1),ETL_Price!AB120/ETL_Price!AB121-1,"")</f>
        <v>8.2266201008924789E-3</v>
      </c>
      <c r="W120">
        <f ca="1">IF(ISNUMBER(ETL_Price!AC120/ETL_Price!AC121-1),ETL_Price!AC120/ETL_Price!AC121-1,"")</f>
        <v>4.0597387883001268E-3</v>
      </c>
      <c r="X120">
        <f ca="1">IF(ISNUMBER(ETL_Price!AD120/ETL_Price!AD121-1),ETL_Price!AD120/ETL_Price!AD121-1,"")</f>
        <v>4.804935054200099E-3</v>
      </c>
      <c r="Y120">
        <f ca="1">IF(ISNUMBER(ETL_Price!AE120/ETL_Price!AE121-1),ETL_Price!AE120/ETL_Price!AE121-1,"")</f>
        <v>3.5291680232041323E-3</v>
      </c>
      <c r="Z120">
        <f ca="1">IF(ISNUMBER(ETL_Price!AF120/ETL_Price!AF121-1),ETL_Price!AF120/ETL_Price!AF121-1,"")</f>
        <v>1.572211167612414E-3</v>
      </c>
      <c r="AA120">
        <f ca="1">IF(ISNUMBER(ETL_Price!AG120/ETL_Price!AG121-1),ETL_Price!AG120/ETL_Price!AG121-1,"")</f>
        <v>1.6646371775050905E-3</v>
      </c>
      <c r="AB120">
        <f ca="1">IF(ISNUMBER(ETL_Price!AH120/ETL_Price!AH121-1),ETL_Price!AH120/ETL_Price!AH121-1,"")</f>
        <v>2.1587877308315573E-3</v>
      </c>
      <c r="AC120">
        <f ca="1">IF(ISNUMBER(ETL_Price!AI120/ETL_Price!AI121-1),ETL_Price!AI120/ETL_Price!AI121-1,"")</f>
        <v>-3.112299687629827E-4</v>
      </c>
      <c r="AD120">
        <f ca="1">IF(ISNUMBER(ETL_Price!AJ120/ETL_Price!AJ121-1),ETL_Price!AJ120/ETL_Price!AJ121-1,"")</f>
        <v>1.801955749324069E-3</v>
      </c>
      <c r="AE120">
        <f ca="1">IF(ISNUMBER(ETL_Price!AK120/ETL_Price!AK121-1),ETL_Price!AK120/ETL_Price!AK121-1,"")</f>
        <v>1.0243419187840885E-3</v>
      </c>
      <c r="AF120">
        <f ca="1">IF(ISNUMBER(ETL_Price!AL120/ETL_Price!AL121-1),ETL_Price!AL120/ETL_Price!AL121-1,"")</f>
        <v>1.1042756188008873E-3</v>
      </c>
      <c r="AG120">
        <f ca="1">IF(ISNUMBER(ETL_Price!AM120/ETL_Price!AM121-1),ETL_Price!AM120/ETL_Price!AM121-1,"")</f>
        <v>7.5225027496172991E-4</v>
      </c>
      <c r="AH120">
        <f ca="1">IF(ISNUMBER(ETL_Price!AN120/ETL_Price!AN121-1),ETL_Price!AN120/ETL_Price!AN121-1,"")</f>
        <v>1.1576142805582723E-3</v>
      </c>
      <c r="AI120">
        <f ca="1">IF(ISNUMBER(ETL_Price!AO120/ETL_Price!AO121-1),ETL_Price!AO120/ETL_Price!AO121-1,"")</f>
        <v>8.6305914835316244E-4</v>
      </c>
      <c r="AJ120">
        <f ca="1">IF(ISNUMBER(ETL_Price!AP120/ETL_Price!AP121-1),ETL_Price!AP120/ETL_Price!AP121-1,"")</f>
        <v>1.322489306799346E-3</v>
      </c>
      <c r="AK120">
        <f ca="1">IF(ISNUMBER(ETL_Price!AQ120/ETL_Price!AQ121-1),ETL_Price!AQ120/ETL_Price!AQ121-1,"")</f>
        <v>2.1081580312625192E-3</v>
      </c>
      <c r="AL120">
        <f ca="1">IF(ISNUMBER(ETL_Price!AR120/ETL_Price!AR121-1),ETL_Price!AR120/ETL_Price!AR121-1,"")</f>
        <v>1.4071861151985221E-3</v>
      </c>
      <c r="AM120">
        <f ca="1">IF(ISNUMBER(ETL_Price!AS120/ETL_Price!AS121-1),ETL_Price!AS120/ETL_Price!AS121-1,"")</f>
        <v>7.630675314764801E-4</v>
      </c>
      <c r="AN120">
        <f ca="1">IF(ISNUMBER(ETL_Price!AT120/ETL_Price!AT121-1),ETL_Price!AT120/ETL_Price!AT121-1,"")</f>
        <v>-4.5045045045044585E-3</v>
      </c>
      <c r="AO120">
        <f ca="1">IF(ISNUMBER(ETL_Price!AU120/ETL_Price!AU121-1),ETL_Price!AU120/ETL_Price!AU121-1,"")</f>
        <v>4.9364912086082846E-3</v>
      </c>
      <c r="AP120">
        <f ca="1">IF(ISNUMBER(ETL_Price!AV120/ETL_Price!AV121-1),ETL_Price!AV120/ETL_Price!AV121-1,"")</f>
        <v>5.1760939167555531E-3</v>
      </c>
      <c r="AQ120">
        <f ca="1">IF(ISNUMBER(ETL_Price!AW120/ETL_Price!AW121-1),ETL_Price!AW120/ETL_Price!AW121-1,"")</f>
        <v>2.3820244956772152E-2</v>
      </c>
      <c r="AR120">
        <f ca="1">IF(ISNUMBER(ETL_Price!AX120/ETL_Price!AX121-1),ETL_Price!AX120/ETL_Price!AX121-1,"")</f>
        <v>7.2621641249104307E-4</v>
      </c>
      <c r="AS120">
        <f ca="1">IF(ISNUMBER(ETL_Price!AY120/ETL_Price!AY121-1),ETL_Price!AY120/ETL_Price!AY121-1,"")</f>
        <v>1.9114251425360607E-3</v>
      </c>
      <c r="AT120">
        <f ca="1">IF(ISNUMBER(ETL_Price!AZ120/ETL_Price!AZ121-1),ETL_Price!AZ120/ETL_Price!AZ121-1,"")</f>
        <v>7.2941176470588287E-2</v>
      </c>
      <c r="AU120">
        <f ca="1">IF(ISNUMBER(ETL_Price!BA120/ETL_Price!BA121-1),ETL_Price!BA120/ETL_Price!BA121-1,"")</f>
        <v>-1.0084893611020496E-2</v>
      </c>
      <c r="AV120">
        <f ca="1">IF(ISNUMBER(ETL_Price!BB120/ETL_Price!BB121-1),ETL_Price!BB120/ETL_Price!BB121-1,"")</f>
        <v>-1.5592780688268304E-3</v>
      </c>
      <c r="AW120">
        <f ca="1">IF(ISNUMBER(ETL_Price!BC120/ETL_Price!BC121-1),ETL_Price!BC120/ETL_Price!BC121-1,"")</f>
        <v>4.7931568468406738E-4</v>
      </c>
      <c r="AX120">
        <f ca="1">IF(ISNUMBER(ETL_Price!BD120/ETL_Price!BD121-1),ETL_Price!BD120/ETL_Price!BD121-1,"")</f>
        <v>-4.0061141006445533E-3</v>
      </c>
      <c r="AY120">
        <f ca="1">IF(ISNUMBER(ETL_Price!BE120/ETL_Price!BE121-1),ETL_Price!BE120/ETL_Price!BE121-1,"")</f>
        <v>4.0919000503103486E-3</v>
      </c>
      <c r="AZ120">
        <f ca="1">IF(ISNUMBER(ETL_Price!BF120/ETL_Price!BF121-1),ETL_Price!BF120/ETL_Price!BF121-1,"")</f>
        <v>-1.4086721906287902E-3</v>
      </c>
      <c r="BA120">
        <f ca="1">IF(ISNUMBER(ETL_Price!BG120/ETL_Price!BG121-1),ETL_Price!BG120/ETL_Price!BG121-1,"")</f>
        <v>-2.3709241880889298E-3</v>
      </c>
      <c r="BB120">
        <f ca="1">IF(ISNUMBER(ETL_Price!BH120/ETL_Price!BH121-1),ETL_Price!BH120/ETL_Price!BH121-1,"")</f>
        <v>-8.8080019445935243E-5</v>
      </c>
      <c r="BC120">
        <f ca="1">IF(ISNUMBER(ETL_Price!BI120/ETL_Price!BI121-1),ETL_Price!BI120/ETL_Price!BI121-1,"")</f>
        <v>-2.4201355275895398E-2</v>
      </c>
      <c r="BD120">
        <f ca="1">IF(ISNUMBER(ETL_Price!BJ120/ETL_Price!BJ121-1),ETL_Price!BJ120/ETL_Price!BJ121-1,"")</f>
        <v>-1.6676961087090825E-2</v>
      </c>
      <c r="BE120">
        <f ca="1">IF(ISNUMBER(ETL_Price!BK120/ETL_Price!BK121-1),ETL_Price!BK120/ETL_Price!BK121-1,"")</f>
        <v>1.0152284263959421E-2</v>
      </c>
      <c r="BF120">
        <f ca="1">IF(ISNUMBER(ETL_Price!BL120/ETL_Price!BL121-1),ETL_Price!BL120/ETL_Price!BL121-1,"")</f>
        <v>5.4232804232804188E-2</v>
      </c>
      <c r="BG120">
        <f ca="1">IF(ISNUMBER(ETL_Price!BM120/ETL_Price!BM121-1),ETL_Price!BM120/ETL_Price!BM121-1,"")</f>
        <v>6.8653456077389929E-3</v>
      </c>
      <c r="BH120">
        <f ca="1">IF(ISNUMBER(ETL_Price!BN120/ETL_Price!BN121-1),ETL_Price!BN120/ETL_Price!BN121-1,"")</f>
        <v>1.390607506923569E-2</v>
      </c>
      <c r="BI120">
        <f ca="1">IF(ISNUMBER(ETL_Price!BO120/ETL_Price!BO121-1),ETL_Price!BO120/ETL_Price!BO121-1,"")</f>
        <v>2.7027027027027195E-2</v>
      </c>
      <c r="BJ120">
        <f ca="1">IF(ISNUMBER(ETL_Price!BP120/ETL_Price!BP121-1),ETL_Price!BP120/ETL_Price!BP121-1,"")</f>
        <v>-7.3616107869516334E-3</v>
      </c>
      <c r="BK120">
        <f ca="1">IF(ISNUMBER(ETL_Price!BQ120/ETL_Price!BQ121-1),ETL_Price!BQ120/ETL_Price!BQ121-1,"")</f>
        <v>4.7556881760537628E-3</v>
      </c>
      <c r="BL120">
        <f ca="1">IF(ISNUMBER(ETL_Price!BR120/ETL_Price!BR121-1),ETL_Price!BR120/ETL_Price!BR121-1,"")</f>
        <v>5.7921635434412533E-3</v>
      </c>
      <c r="BM120">
        <f ca="1">IF(ISNUMBER(ETL_Price!BS120/ETL_Price!BS121-1),ETL_Price!BS120/ETL_Price!BS121-1,"")</f>
        <v>4.6416070613299887E-3</v>
      </c>
      <c r="BN120">
        <f ca="1">IF(ISNUMBER(ETL_Price!BT120/ETL_Price!BT121-1),ETL_Price!BT120/ETL_Price!BT121-1,"")</f>
        <v>-2.0411785587505227E-3</v>
      </c>
      <c r="BO120">
        <f ca="1">IF(ISNUMBER(ETL_Price!BU120/ETL_Price!BU121-1),ETL_Price!BU120/ETL_Price!BU121-1,"")</f>
        <v>-6.2353991735267789E-3</v>
      </c>
      <c r="BP120">
        <f ca="1">IF(ISNUMBER(ETL_Price!BV120/ETL_Price!BV121-1),ETL_Price!BV120/ETL_Price!BV121-1,"")</f>
        <v>-7.9513936664035167E-3</v>
      </c>
      <c r="BQ120">
        <f ca="1">IF(ISNUMBER(ETL_Price!BW120/ETL_Price!BW121-1),ETL_Price!BW120/ETL_Price!BW121-1,"")</f>
        <v>-2.6973622306558642E-3</v>
      </c>
    </row>
    <row r="121" spans="1:69">
      <c r="A121" s="8">
        <f>MATCH($B121,ETL_Price!$B$5:$B$187,0)</f>
        <v>117</v>
      </c>
      <c r="B121" s="1">
        <f>IF(ISNUMBER(Equities!$C122),Equities!B122,"")</f>
        <v>43017</v>
      </c>
      <c r="C121" s="67">
        <f ca="1">IF(ISNUMBER(OFFSET(ETL_Price!$B$4,ETL_Rtn!$A121,ETL_Rtn!$C$1)/OFFSET(ETL_Price!$B$4,ETL_Rtn!$A122,ETL_Rtn!$C$1)-1),OFFSET(ETL_Price!$B$4,ETL_Rtn!$A121,ETL_Rtn!$C$1)/OFFSET(ETL_Price!$B$4,ETL_Rtn!$A122,ETL_Rtn!$C$1)-1,"")</f>
        <v>-1.8969251395994924E-4</v>
      </c>
      <c r="E121">
        <f ca="1">IF(ISNUMBER(ETL_Price!K121/ETL_Price!K122-1),ETL_Price!K121/ETL_Price!K122-1,"")</f>
        <v>-1.8043956647432191E-3</v>
      </c>
      <c r="F121">
        <f ca="1">IF(ISNUMBER(ETL_Price!L121/ETL_Price!L122-1),ETL_Price!L121/ETL_Price!L122-1,"")</f>
        <v>1.9926068181566059E-3</v>
      </c>
      <c r="G121">
        <f ca="1">IF(ISNUMBER(ETL_Price!M121/ETL_Price!M122-1),ETL_Price!M121/ETL_Price!M122-1,"")</f>
        <v>-4.311632466729165E-3</v>
      </c>
      <c r="H121">
        <f ca="1">IF(ISNUMBER(ETL_Price!N121/ETL_Price!N122-1),ETL_Price!N121/ETL_Price!N122-1,"")</f>
        <v>0</v>
      </c>
      <c r="I121">
        <f ca="1">IF(ISNUMBER(ETL_Price!O121/ETL_Price!O122-1),ETL_Price!O121/ETL_Price!O122-1,"")</f>
        <v>-4.6190812859916441E-3</v>
      </c>
      <c r="J121">
        <f ca="1">IF(ISNUMBER(ETL_Price!P121/ETL_Price!P122-1),ETL_Price!P121/ETL_Price!P122-1,"")</f>
        <v>-6.4324479518007571E-3</v>
      </c>
      <c r="K121">
        <f ca="1">IF(ISNUMBER(ETL_Price!Q121/ETL_Price!Q122-1),ETL_Price!Q121/ETL_Price!Q122-1,"")</f>
        <v>4.8087557825260419E-5</v>
      </c>
      <c r="L121">
        <f ca="1">IF(ISNUMBER(ETL_Price!R121/ETL_Price!R122-1),ETL_Price!R121/ETL_Price!R122-1,"")</f>
        <v>-1.0206989235872488E-4</v>
      </c>
      <c r="M121">
        <f ca="1">IF(ISNUMBER(ETL_Price!S121/ETL_Price!S122-1),ETL_Price!S121/ETL_Price!S122-1,"")</f>
        <v>2.1679310542508379E-3</v>
      </c>
      <c r="N121">
        <f ca="1">IF(ISNUMBER(ETL_Price!T121/ETL_Price!T122-1),ETL_Price!T121/ETL_Price!T122-1,"")</f>
        <v>-1.4396666035233485E-3</v>
      </c>
      <c r="O121">
        <f ca="1">IF(ISNUMBER(ETL_Price!U121/ETL_Price!U122-1),ETL_Price!U121/ETL_Price!U122-1,"")</f>
        <v>-1.3179966450993508E-3</v>
      </c>
      <c r="P121">
        <f ca="1">IF(ISNUMBER(ETL_Price!V121/ETL_Price!V122-1),ETL_Price!V121/ETL_Price!V122-1,"")</f>
        <v>-1.8604651162790198E-3</v>
      </c>
      <c r="Q121">
        <f ca="1">IF(ISNUMBER(ETL_Price!W121/ETL_Price!W122-1),ETL_Price!W121/ETL_Price!W122-1,"")</f>
        <v>9.4499291033911526E-4</v>
      </c>
      <c r="R121">
        <f ca="1">IF(ISNUMBER(ETL_Price!X121/ETL_Price!X122-1),ETL_Price!X121/ETL_Price!X122-1,"")</f>
        <v>-4.5206881171232505E-3</v>
      </c>
      <c r="S121">
        <f ca="1">IF(ISNUMBER(ETL_Price!Y121/ETL_Price!Y122-1),ETL_Price!Y121/ETL_Price!Y122-1,"")</f>
        <v>-1.4937365656041424E-3</v>
      </c>
      <c r="T121">
        <f ca="1">IF(ISNUMBER(ETL_Price!Z121/ETL_Price!Z122-1),ETL_Price!Z121/ETL_Price!Z122-1,"")</f>
        <v>2.5065223693110372E-3</v>
      </c>
      <c r="U121">
        <f ca="1">IF(ISNUMBER(ETL_Price!AA121/ETL_Price!AA122-1),ETL_Price!AA121/ETL_Price!AA122-1,"")</f>
        <v>4.2998423391149565E-4</v>
      </c>
      <c r="V121">
        <f ca="1">IF(ISNUMBER(ETL_Price!AB121/ETL_Price!AB122-1),ETL_Price!AB121/ETL_Price!AB122-1,"")</f>
        <v>4.9134300421149746E-3</v>
      </c>
      <c r="W121">
        <f ca="1">IF(ISNUMBER(ETL_Price!AC121/ETL_Price!AC122-1),ETL_Price!AC121/ETL_Price!AC122-1,"")</f>
        <v>1.0321189118345231E-3</v>
      </c>
      <c r="X121">
        <f ca="1">IF(ISNUMBER(ETL_Price!AD121/ETL_Price!AD122-1),ETL_Price!AD121/ETL_Price!AD122-1,"")</f>
        <v>1.3769211095353562E-3</v>
      </c>
      <c r="Y121">
        <f ca="1">IF(ISNUMBER(ETL_Price!AE121/ETL_Price!AE122-1),ETL_Price!AE121/ETL_Price!AE122-1,"")</f>
        <v>7.2822598384569837E-4</v>
      </c>
      <c r="Z121">
        <f ca="1">IF(ISNUMBER(ETL_Price!AF121/ETL_Price!AF122-1),ETL_Price!AF121/ETL_Price!AF122-1,"")</f>
        <v>0</v>
      </c>
      <c r="AA121">
        <f ca="1">IF(ISNUMBER(ETL_Price!AG121/ETL_Price!AG122-1),ETL_Price!AG121/ETL_Price!AG122-1,"")</f>
        <v>0</v>
      </c>
      <c r="AB121">
        <f ca="1">IF(ISNUMBER(ETL_Price!AH121/ETL_Price!AH122-1),ETL_Price!AH121/ETL_Price!AH122-1,"")</f>
        <v>0</v>
      </c>
      <c r="AC121">
        <f ca="1">IF(ISNUMBER(ETL_Price!AI121/ETL_Price!AI122-1),ETL_Price!AI121/ETL_Price!AI122-1,"")</f>
        <v>-4.4267820312859918E-5</v>
      </c>
      <c r="AD121">
        <f ca="1">IF(ISNUMBER(ETL_Price!AJ121/ETL_Price!AJ122-1),ETL_Price!AJ121/ETL_Price!AJ122-1,"")</f>
        <v>2.8958214935870252E-4</v>
      </c>
      <c r="AE121">
        <f ca="1">IF(ISNUMBER(ETL_Price!AK121/ETL_Price!AK122-1),ETL_Price!AK121/ETL_Price!AK122-1,"")</f>
        <v>0</v>
      </c>
      <c r="AF121">
        <f ca="1">IF(ISNUMBER(ETL_Price!AL121/ETL_Price!AL122-1),ETL_Price!AL121/ETL_Price!AL122-1,"")</f>
        <v>0</v>
      </c>
      <c r="AG121">
        <f ca="1">IF(ISNUMBER(ETL_Price!AM121/ETL_Price!AM122-1),ETL_Price!AM121/ETL_Price!AM122-1,"")</f>
        <v>0</v>
      </c>
      <c r="AH121">
        <f ca="1">IF(ISNUMBER(ETL_Price!AN121/ETL_Price!AN122-1),ETL_Price!AN121/ETL_Price!AN122-1,"")</f>
        <v>0</v>
      </c>
      <c r="AI121">
        <f ca="1">IF(ISNUMBER(ETL_Price!AO121/ETL_Price!AO122-1),ETL_Price!AO121/ETL_Price!AO122-1,"")</f>
        <v>0</v>
      </c>
      <c r="AJ121">
        <f ca="1">IF(ISNUMBER(ETL_Price!AP121/ETL_Price!AP122-1),ETL_Price!AP121/ETL_Price!AP122-1,"")</f>
        <v>0</v>
      </c>
      <c r="AK121">
        <f ca="1">IF(ISNUMBER(ETL_Price!AQ121/ETL_Price!AQ122-1),ETL_Price!AQ121/ETL_Price!AQ122-1,"")</f>
        <v>0</v>
      </c>
      <c r="AL121">
        <f ca="1">IF(ISNUMBER(ETL_Price!AR121/ETL_Price!AR122-1),ETL_Price!AR121/ETL_Price!AR122-1,"")</f>
        <v>0</v>
      </c>
      <c r="AM121">
        <f ca="1">IF(ISNUMBER(ETL_Price!AS121/ETL_Price!AS122-1),ETL_Price!AS121/ETL_Price!AS122-1,"")</f>
        <v>0</v>
      </c>
      <c r="AN121">
        <f ca="1">IF(ISNUMBER(ETL_Price!AT121/ETL_Price!AT122-1),ETL_Price!AT121/ETL_Price!AT122-1,"")</f>
        <v>-3.2679738562091498E-2</v>
      </c>
      <c r="AO121">
        <f ca="1">IF(ISNUMBER(ETL_Price!AU121/ETL_Price!AU122-1),ETL_Price!AU121/ETL_Price!AU122-1,"")</f>
        <v>0</v>
      </c>
      <c r="AP121">
        <f ca="1">IF(ISNUMBER(ETL_Price!AV121/ETL_Price!AV122-1),ETL_Price!AV121/ETL_Price!AV122-1,"")</f>
        <v>0</v>
      </c>
      <c r="AQ121">
        <f ca="1">IF(ISNUMBER(ETL_Price!AW121/ETL_Price!AW122-1),ETL_Price!AW121/ETL_Price!AW122-1,"")</f>
        <v>-2.11134129677788E-2</v>
      </c>
      <c r="AR121">
        <f ca="1">IF(ISNUMBER(ETL_Price!AX121/ETL_Price!AX122-1),ETL_Price!AX121/ETL_Price!AX122-1,"")</f>
        <v>7.2674418604656843E-4</v>
      </c>
      <c r="AS121">
        <f ca="1">IF(ISNUMBER(ETL_Price!AY121/ETL_Price!AY122-1),ETL_Price!AY121/ETL_Price!AY122-1,"")</f>
        <v>-7.142003455107071E-3</v>
      </c>
      <c r="AT121">
        <f ca="1">IF(ISNUMBER(ETL_Price!AZ121/ETL_Price!AZ122-1),ETL_Price!AZ121/ETL_Price!AZ122-1,"")</f>
        <v>-2.9680365296803624E-2</v>
      </c>
      <c r="AU121">
        <f ca="1">IF(ISNUMBER(ETL_Price!BA121/ETL_Price!BA122-1),ETL_Price!BA121/ETL_Price!BA122-1,"")</f>
        <v>5.7338984836574625E-3</v>
      </c>
      <c r="AV121">
        <f ca="1">IF(ISNUMBER(ETL_Price!BB121/ETL_Price!BB122-1),ETL_Price!BB121/ETL_Price!BB122-1,"")</f>
        <v>5.6126673358880552E-3</v>
      </c>
      <c r="AW121">
        <f ca="1">IF(ISNUMBER(ETL_Price!BC121/ETL_Price!BC122-1),ETL_Price!BC121/ETL_Price!BC122-1,"")</f>
        <v>0</v>
      </c>
      <c r="AX121">
        <f ca="1">IF(ISNUMBER(ETL_Price!BD121/ETL_Price!BD122-1),ETL_Price!BD121/ETL_Price!BD122-1,"")</f>
        <v>0</v>
      </c>
      <c r="AY121">
        <f ca="1">IF(ISNUMBER(ETL_Price!BE121/ETL_Price!BE122-1),ETL_Price!BE121/ETL_Price!BE122-1,"")</f>
        <v>0</v>
      </c>
      <c r="AZ121">
        <f ca="1">IF(ISNUMBER(ETL_Price!BF121/ETL_Price!BF122-1),ETL_Price!BF121/ETL_Price!BF122-1,"")</f>
        <v>0</v>
      </c>
      <c r="BA121">
        <f ca="1">IF(ISNUMBER(ETL_Price!BG121/ETL_Price!BG122-1),ETL_Price!BG121/ETL_Price!BG122-1,"")</f>
        <v>0</v>
      </c>
      <c r="BB121">
        <f ca="1">IF(ISNUMBER(ETL_Price!BH121/ETL_Price!BH122-1),ETL_Price!BH121/ETL_Price!BH122-1,"")</f>
        <v>0</v>
      </c>
      <c r="BC121">
        <f ca="1">IF(ISNUMBER(ETL_Price!BI121/ETL_Price!BI122-1),ETL_Price!BI121/ETL_Price!BI122-1,"")</f>
        <v>7.0466321243523256E-2</v>
      </c>
      <c r="BD121">
        <f ca="1">IF(ISNUMBER(ETL_Price!BJ121/ETL_Price!BJ122-1),ETL_Price!BJ121/ETL_Price!BJ122-1,"")</f>
        <v>1.7598994343180463E-2</v>
      </c>
      <c r="BE121">
        <f ca="1">IF(ISNUMBER(ETL_Price!BK121/ETL_Price!BK122-1),ETL_Price!BK121/ETL_Price!BK122-1,"")</f>
        <v>6.3856960408683605E-3</v>
      </c>
      <c r="BF121">
        <f ca="1">IF(ISNUMBER(ETL_Price!BL121/ETL_Price!BL122-1),ETL_Price!BL121/ETL_Price!BL122-1,"")</f>
        <v>2.7639329406434099E-2</v>
      </c>
      <c r="BG121">
        <f ca="1">IF(ISNUMBER(ETL_Price!BM121/ETL_Price!BM122-1),ETL_Price!BM121/ETL_Price!BM122-1,"")</f>
        <v>8.0213903743315829E-3</v>
      </c>
      <c r="BH121">
        <f ca="1">IF(ISNUMBER(ETL_Price!BN121/ETL_Price!BN122-1),ETL_Price!BN121/ETL_Price!BN122-1,"")</f>
        <v>1.0780226325193709E-2</v>
      </c>
      <c r="BI121">
        <f ca="1">IF(ISNUMBER(ETL_Price!BO121/ETL_Price!BO122-1),ETL_Price!BO121/ETL_Price!BO122-1,"")</f>
        <v>5.8835463582875835E-3</v>
      </c>
      <c r="BJ121">
        <f ca="1">IF(ISNUMBER(ETL_Price!BP121/ETL_Price!BP122-1),ETL_Price!BP121/ETL_Price!BP122-1,"")</f>
        <v>-5.2777986617547068E-3</v>
      </c>
      <c r="BK121">
        <f ca="1">IF(ISNUMBER(ETL_Price!BQ121/ETL_Price!BQ122-1),ETL_Price!BQ121/ETL_Price!BQ122-1,"")</f>
        <v>1.6813002054922865E-3</v>
      </c>
      <c r="BL121">
        <f ca="1">IF(ISNUMBER(ETL_Price!BR121/ETL_Price!BR122-1),ETL_Price!BR121/ETL_Price!BR122-1,"")</f>
        <v>8.5251491901106036E-4</v>
      </c>
      <c r="BM121">
        <f ca="1">IF(ISNUMBER(ETL_Price!BS121/ETL_Price!BS122-1),ETL_Price!BS121/ETL_Price!BS122-1,"")</f>
        <v>5.8166232971070819E-3</v>
      </c>
      <c r="BN121">
        <f ca="1">IF(ISNUMBER(ETL_Price!BT121/ETL_Price!BT122-1),ETL_Price!BT121/ETL_Price!BT122-1,"")</f>
        <v>2.6631158455403536E-4</v>
      </c>
      <c r="BO121">
        <f ca="1">IF(ISNUMBER(ETL_Price!BU121/ETL_Price!BU122-1),ETL_Price!BU121/ETL_Price!BU122-1,"")</f>
        <v>2.7895225327418949E-3</v>
      </c>
      <c r="BP121">
        <f ca="1">IF(ISNUMBER(ETL_Price!BV121/ETL_Price!BV122-1),ETL_Price!BV121/ETL_Price!BV122-1,"")</f>
        <v>4.4516537311696247E-3</v>
      </c>
      <c r="BQ121">
        <f ca="1">IF(ISNUMBER(ETL_Price!BW121/ETL_Price!BW122-1),ETL_Price!BW121/ETL_Price!BW122-1,"")</f>
        <v>1.0426570323889051E-2</v>
      </c>
    </row>
    <row r="122" spans="1:69">
      <c r="A122" s="8">
        <f>MATCH($B122,ETL_Price!$B$5:$B$187,0)</f>
        <v>118</v>
      </c>
      <c r="B122" s="1">
        <f>IF(ISNUMBER(Equities!$C123),Equities!B123,"")</f>
        <v>43014</v>
      </c>
      <c r="C122" s="67">
        <f ca="1">IF(ISNUMBER(OFFSET(ETL_Price!$B$4,ETL_Rtn!$A122,ETL_Rtn!$C$1)/OFFSET(ETL_Price!$B$4,ETL_Rtn!$A123,ETL_Rtn!$C$1)-1),OFFSET(ETL_Price!$B$4,ETL_Rtn!$A122,ETL_Rtn!$C$1)/OFFSET(ETL_Price!$B$4,ETL_Rtn!$A123,ETL_Rtn!$C$1)-1,"")</f>
        <v>1.0287372896335301E-2</v>
      </c>
      <c r="E122">
        <f ca="1">IF(ISNUMBER(ETL_Price!K122/ETL_Price!K123-1),ETL_Price!K122/ETL_Price!K123-1,"")</f>
        <v>-1.0736382622734686E-3</v>
      </c>
      <c r="F122">
        <f ca="1">IF(ISNUMBER(ETL_Price!L122/ETL_Price!L123-1),ETL_Price!L122/ETL_Price!L123-1,"")</f>
        <v>-2.8282515206694558E-3</v>
      </c>
      <c r="G122">
        <f ca="1">IF(ISNUMBER(ETL_Price!M122/ETL_Price!M123-1),ETL_Price!M122/ETL_Price!M123-1,"")</f>
        <v>-7.3457079600451891E-3</v>
      </c>
      <c r="H122">
        <f ca="1">IF(ISNUMBER(ETL_Price!N122/ETL_Price!N123-1),ETL_Price!N122/ETL_Price!N123-1,"")</f>
        <v>3.0128133034976745E-3</v>
      </c>
      <c r="I122">
        <f ca="1">IF(ISNUMBER(ETL_Price!O122/ETL_Price!O123-1),ETL_Price!O122/ETL_Price!O123-1,"")</f>
        <v>2.7787976960573779E-3</v>
      </c>
      <c r="J122">
        <f ca="1">IF(ISNUMBER(ETL_Price!P122/ETL_Price!P123-1),ETL_Price!P122/ETL_Price!P123-1,"")</f>
        <v>5.4329276478284338E-3</v>
      </c>
      <c r="K122">
        <f ca="1">IF(ISNUMBER(ETL_Price!Q122/ETL_Price!Q123-1),ETL_Price!Q122/ETL_Price!Q123-1,"")</f>
        <v>0</v>
      </c>
      <c r="L122">
        <f ca="1">IF(ISNUMBER(ETL_Price!R122/ETL_Price!R123-1),ETL_Price!R122/ETL_Price!R123-1,"")</f>
        <v>-6.3753012329836878E-4</v>
      </c>
      <c r="M122">
        <f ca="1">IF(ISNUMBER(ETL_Price!S122/ETL_Price!S123-1),ETL_Price!S122/ETL_Price!S123-1,"")</f>
        <v>-8.396164027430042E-3</v>
      </c>
      <c r="N122">
        <f ca="1">IF(ISNUMBER(ETL_Price!T122/ETL_Price!T123-1),ETL_Price!T122/ETL_Price!T123-1,"")</f>
        <v>-1.9661965440316287E-3</v>
      </c>
      <c r="O122">
        <f ca="1">IF(ISNUMBER(ETL_Price!U122/ETL_Price!U123-1),ETL_Price!U122/ETL_Price!U123-1,"")</f>
        <v>-1.1967448539971226E-3</v>
      </c>
      <c r="P122">
        <f ca="1">IF(ISNUMBER(ETL_Price!V122/ETL_Price!V123-1),ETL_Price!V122/ETL_Price!V123-1,"")</f>
        <v>5.3184416965823544E-4</v>
      </c>
      <c r="Q122">
        <f ca="1">IF(ISNUMBER(ETL_Price!W122/ETL_Price!W123-1),ETL_Price!W122/ETL_Price!W123-1,"")</f>
        <v>-6.6103741567671293E-3</v>
      </c>
      <c r="R122">
        <f ca="1">IF(ISNUMBER(ETL_Price!X122/ETL_Price!X123-1),ETL_Price!X122/ETL_Price!X123-1,"")</f>
        <v>-2.1859643600374845E-4</v>
      </c>
      <c r="S122">
        <f ca="1">IF(ISNUMBER(ETL_Price!Y122/ETL_Price!Y123-1),ETL_Price!Y122/ETL_Price!Y123-1,"")</f>
        <v>1.2359100908279075E-3</v>
      </c>
      <c r="T122">
        <f ca="1">IF(ISNUMBER(ETL_Price!Z122/ETL_Price!Z123-1),ETL_Price!Z122/ETL_Price!Z123-1,"")</f>
        <v>2.7163157708605112E-3</v>
      </c>
      <c r="U122">
        <f ca="1">IF(ISNUMBER(ETL_Price!AA122/ETL_Price!AA123-1),ETL_Price!AA122/ETL_Price!AA123-1,"")</f>
        <v>-1.0073779795686799E-2</v>
      </c>
      <c r="V122">
        <f ca="1">IF(ISNUMBER(ETL_Price!AB122/ETL_Price!AB123-1),ETL_Price!AB122/ETL_Price!AB123-1,"")</f>
        <v>-2.4118882751108517E-3</v>
      </c>
      <c r="W122">
        <f ca="1">IF(ISNUMBER(ETL_Price!AC122/ETL_Price!AC123-1),ETL_Price!AC122/ETL_Price!AC123-1,"")</f>
        <v>-1.0270811530190826E-3</v>
      </c>
      <c r="X122">
        <f ca="1">IF(ISNUMBER(ETL_Price!AD122/ETL_Price!AD123-1),ETL_Price!AD122/ETL_Price!AD123-1,"")</f>
        <v>-1.3045341967686808E-3</v>
      </c>
      <c r="Y122">
        <f ca="1">IF(ISNUMBER(ETL_Price!AE122/ETL_Price!AE123-1),ETL_Price!AE122/ETL_Price!AE123-1,"")</f>
        <v>-6.3146736043884211E-4</v>
      </c>
      <c r="Z122">
        <f ca="1">IF(ISNUMBER(ETL_Price!AF122/ETL_Price!AF123-1),ETL_Price!AF122/ETL_Price!AF123-1,"")</f>
        <v>-9.9147430265489334E-4</v>
      </c>
      <c r="AA122">
        <f ca="1">IF(ISNUMBER(ETL_Price!AG122/ETL_Price!AG123-1),ETL_Price!AG122/ETL_Price!AG123-1,"")</f>
        <v>-9.1585105801295086E-4</v>
      </c>
      <c r="AB122">
        <f ca="1">IF(ISNUMBER(ETL_Price!AH122/ETL_Price!AH123-1),ETL_Price!AH122/ETL_Price!AH123-1,"")</f>
        <v>-8.7112566858893459E-4</v>
      </c>
      <c r="AC122">
        <f ca="1">IF(ISNUMBER(ETL_Price!AI122/ETL_Price!AI123-1),ETL_Price!AI122/ETL_Price!AI123-1,"")</f>
        <v>-1.0599615278186203E-3</v>
      </c>
      <c r="AD122">
        <f ca="1">IF(ISNUMBER(ETL_Price!AJ122/ETL_Price!AJ123-1),ETL_Price!AJ122/ETL_Price!AJ123-1,"")</f>
        <v>-3.6259687401618557E-4</v>
      </c>
      <c r="AE122">
        <f ca="1">IF(ISNUMBER(ETL_Price!AK122/ETL_Price!AK123-1),ETL_Price!AK122/ETL_Price!AK123-1,"")</f>
        <v>-9.0845281699802882E-4</v>
      </c>
      <c r="AF122">
        <f ca="1">IF(ISNUMBER(ETL_Price!AL122/ETL_Price!AL123-1),ETL_Price!AL122/ETL_Price!AL123-1,"")</f>
        <v>-1.2328537446687493E-3</v>
      </c>
      <c r="AG122">
        <f ca="1">IF(ISNUMBER(ETL_Price!AM122/ETL_Price!AM123-1),ETL_Price!AM122/ETL_Price!AM123-1,"")</f>
        <v>2.0446904919801945E-4</v>
      </c>
      <c r="AH122">
        <f ca="1">IF(ISNUMBER(ETL_Price!AN122/ETL_Price!AN123-1),ETL_Price!AN122/ETL_Price!AN123-1,"")</f>
        <v>-8.9977517919248573E-4</v>
      </c>
      <c r="AI122">
        <f ca="1">IF(ISNUMBER(ETL_Price!AO122/ETL_Price!AO123-1),ETL_Price!AO122/ETL_Price!AO123-1,"")</f>
        <v>-9.2374663371086463E-4</v>
      </c>
      <c r="AJ122">
        <f ca="1">IF(ISNUMBER(ETL_Price!AP122/ETL_Price!AP123-1),ETL_Price!AP122/ETL_Price!AP123-1,"")</f>
        <v>-9.2279804820438738E-4</v>
      </c>
      <c r="AK122">
        <f ca="1">IF(ISNUMBER(ETL_Price!AQ122/ETL_Price!AQ123-1),ETL_Price!AQ122/ETL_Price!AQ123-1,"")</f>
        <v>-1.6904408722820952E-3</v>
      </c>
      <c r="AL122">
        <f ca="1">IF(ISNUMBER(ETL_Price!AR122/ETL_Price!AR123-1),ETL_Price!AR122/ETL_Price!AR123-1,"")</f>
        <v>-1.2695866100413955E-3</v>
      </c>
      <c r="AM122">
        <f ca="1">IF(ISNUMBER(ETL_Price!AS122/ETL_Price!AS123-1),ETL_Price!AS122/ETL_Price!AS123-1,"")</f>
        <v>4.6422487223169995E-3</v>
      </c>
      <c r="AN122">
        <f ca="1">IF(ISNUMBER(ETL_Price!AT122/ETL_Price!AT123-1),ETL_Price!AT122/ETL_Price!AT123-1,"")</f>
        <v>6.5789473684210176E-3</v>
      </c>
      <c r="AO122">
        <f ca="1">IF(ISNUMBER(ETL_Price!AU122/ETL_Price!AU123-1),ETL_Price!AU122/ETL_Price!AU123-1,"")</f>
        <v>4.680969629423215E-3</v>
      </c>
      <c r="AP122">
        <f ca="1">IF(ISNUMBER(ETL_Price!AV122/ETL_Price!AV123-1),ETL_Price!AV122/ETL_Price!AV123-1,"")</f>
        <v>2.6215825798512338E-3</v>
      </c>
      <c r="AQ122">
        <f ca="1">IF(ISNUMBER(ETL_Price!AW122/ETL_Price!AW123-1),ETL_Price!AW122/ETL_Price!AW123-1,"")</f>
        <v>1.1412776960456394E-2</v>
      </c>
      <c r="AR122">
        <f ca="1">IF(ISNUMBER(ETL_Price!AX122/ETL_Price!AX123-1),ETL_Price!AX122/ETL_Price!AX123-1,"")</f>
        <v>-7.2621641249104307E-4</v>
      </c>
      <c r="AS122">
        <f ca="1">IF(ISNUMBER(ETL_Price!AY122/ETL_Price!AY123-1),ETL_Price!AY122/ETL_Price!AY123-1,"")</f>
        <v>-8.7061729458817183E-3</v>
      </c>
      <c r="AT122">
        <f ca="1">IF(ISNUMBER(ETL_Price!AZ122/ETL_Price!AZ123-1),ETL_Price!AZ122/ETL_Price!AZ123-1,"")</f>
        <v>-2.6666666666666727E-2</v>
      </c>
      <c r="AU122">
        <f ca="1">IF(ISNUMBER(ETL_Price!BA122/ETL_Price!BA123-1),ETL_Price!BA122/ETL_Price!BA123-1,"")</f>
        <v>6.0416802556910731E-3</v>
      </c>
      <c r="AV122">
        <f ca="1">IF(ISNUMBER(ETL_Price!BB122/ETL_Price!BB123-1),ETL_Price!BB122/ETL_Price!BB123-1,"")</f>
        <v>8.4532227911890967E-3</v>
      </c>
      <c r="AW122">
        <f ca="1">IF(ISNUMBER(ETL_Price!BC122/ETL_Price!BC123-1),ETL_Price!BC122/ETL_Price!BC123-1,"")</f>
        <v>1.9547402450943441E-2</v>
      </c>
      <c r="AX122">
        <f ca="1">IF(ISNUMBER(ETL_Price!BD122/ETL_Price!BD123-1),ETL_Price!BD122/ETL_Price!BD123-1,"")</f>
        <v>1.3137768864122323E-2</v>
      </c>
      <c r="AY122">
        <f ca="1">IF(ISNUMBER(ETL_Price!BE122/ETL_Price!BE123-1),ETL_Price!BE122/ETL_Price!BE123-1,"")</f>
        <v>1.1020684977958606E-2</v>
      </c>
      <c r="AZ122">
        <f ca="1">IF(ISNUMBER(ETL_Price!BF122/ETL_Price!BF123-1),ETL_Price!BF122/ETL_Price!BF123-1,"")</f>
        <v>-1.0852581759203561E-2</v>
      </c>
      <c r="BA122">
        <f ca="1">IF(ISNUMBER(ETL_Price!BG122/ETL_Price!BG123-1),ETL_Price!BG122/ETL_Price!BG123-1,"")</f>
        <v>-1.3274047028744018E-2</v>
      </c>
      <c r="BB122">
        <f ca="1">IF(ISNUMBER(ETL_Price!BH122/ETL_Price!BH123-1),ETL_Price!BH122/ETL_Price!BH123-1,"")</f>
        <v>-8.6950910718229801E-3</v>
      </c>
      <c r="BC122">
        <f ca="1">IF(ISNUMBER(ETL_Price!BI122/ETL_Price!BI123-1),ETL_Price!BI122/ETL_Price!BI123-1,"")</f>
        <v>5.005440696409158E-2</v>
      </c>
      <c r="BD122">
        <f ca="1">IF(ISNUMBER(ETL_Price!BJ122/ETL_Price!BJ123-1),ETL_Price!BJ122/ETL_Price!BJ123-1,"")</f>
        <v>3.7834311806914656E-2</v>
      </c>
      <c r="BE122">
        <f ca="1">IF(ISNUMBER(ETL_Price!BK122/ETL_Price!BK123-1),ETL_Price!BK122/ETL_Price!BK123-1,"")</f>
        <v>5.1347881899872494E-3</v>
      </c>
      <c r="BF122">
        <f ca="1">IF(ISNUMBER(ETL_Price!BL122/ETL_Price!BL123-1),ETL_Price!BL122/ETL_Price!BL123-1,"")</f>
        <v>2.0342117429496209E-2</v>
      </c>
      <c r="BG122">
        <f ca="1">IF(ISNUMBER(ETL_Price!BM122/ETL_Price!BM123-1),ETL_Price!BM122/ETL_Price!BM123-1,"")</f>
        <v>1.3386880856758321E-3</v>
      </c>
      <c r="BH122">
        <f ca="1">IF(ISNUMBER(ETL_Price!BN122/ETL_Price!BN123-1),ETL_Price!BN122/ETL_Price!BN123-1,"")</f>
        <v>9.1357134270944051E-3</v>
      </c>
      <c r="BI122">
        <f ca="1">IF(ISNUMBER(ETL_Price!BO122/ETL_Price!BO123-1),ETL_Price!BO122/ETL_Price!BO123-1,"")</f>
        <v>-2.953337271116363E-2</v>
      </c>
      <c r="BJ122">
        <f ca="1">IF(ISNUMBER(ETL_Price!BP122/ETL_Price!BP123-1),ETL_Price!BP122/ETL_Price!BP123-1,"")</f>
        <v>-5.7105931502943186E-4</v>
      </c>
      <c r="BK122">
        <f ca="1">IF(ISNUMBER(ETL_Price!BQ122/ETL_Price!BQ123-1),ETL_Price!BQ122/ETL_Price!BQ123-1,"")</f>
        <v>-1.0264066436502794E-3</v>
      </c>
      <c r="BL122">
        <f ca="1">IF(ISNUMBER(ETL_Price!BR122/ETL_Price!BR123-1),ETL_Price!BR122/ETL_Price!BR123-1,"")</f>
        <v>1.6224062846896814E-3</v>
      </c>
      <c r="BM122">
        <f ca="1">IF(ISNUMBER(ETL_Price!BS122/ETL_Price!BS123-1),ETL_Price!BS122/ETL_Price!BS123-1,"")</f>
        <v>-4.0399420687553533E-3</v>
      </c>
      <c r="BN122">
        <f ca="1">IF(ISNUMBER(ETL_Price!BT122/ETL_Price!BT123-1),ETL_Price!BT122/ETL_Price!BT123-1,"")</f>
        <v>-1.5068250310227294E-3</v>
      </c>
      <c r="BO122">
        <f ca="1">IF(ISNUMBER(ETL_Price!BU122/ETL_Price!BU123-1),ETL_Price!BU122/ETL_Price!BU123-1,"")</f>
        <v>8.5458232938688816E-3</v>
      </c>
      <c r="BP122">
        <f ca="1">IF(ISNUMBER(ETL_Price!BV122/ETL_Price!BV123-1),ETL_Price!BV122/ETL_Price!BV123-1,"")</f>
        <v>4.9635228585214186E-3</v>
      </c>
      <c r="BQ122">
        <f ca="1">IF(ISNUMBER(ETL_Price!BW122/ETL_Price!BW123-1),ETL_Price!BW122/ETL_Price!BW123-1,"")</f>
        <v>5.3904937058057989E-4</v>
      </c>
    </row>
    <row r="123" spans="1:69">
      <c r="A123" s="8">
        <f>MATCH($B123,ETL_Price!$B$5:$B$187,0)</f>
        <v>119</v>
      </c>
      <c r="B123" s="1">
        <f>IF(ISNUMBER(Equities!$C124),Equities!B124,"")</f>
        <v>43013</v>
      </c>
      <c r="C123" s="67">
        <f ca="1">IF(ISNUMBER(OFFSET(ETL_Price!$B$4,ETL_Rtn!$A123,ETL_Rtn!$C$1)/OFFSET(ETL_Price!$B$4,ETL_Rtn!$A124,ETL_Rtn!$C$1)-1),OFFSET(ETL_Price!$B$4,ETL_Rtn!$A123,ETL_Rtn!$C$1)/OFFSET(ETL_Price!$B$4,ETL_Rtn!$A124,ETL_Rtn!$C$1)-1,"")</f>
        <v>-6.0156456400117797E-5</v>
      </c>
      <c r="E123">
        <f ca="1">IF(ISNUMBER(ETL_Price!K123/ETL_Price!K124-1),ETL_Price!K123/ETL_Price!K124-1,"")</f>
        <v>5.6467565629261252E-3</v>
      </c>
      <c r="F123">
        <f ca="1">IF(ISNUMBER(ETL_Price!L123/ETL_Price!L124-1),ETL_Price!L123/ETL_Price!L124-1,"")</f>
        <v>5.1823272348960892E-3</v>
      </c>
      <c r="G123">
        <f ca="1">IF(ISNUMBER(ETL_Price!M123/ETL_Price!M124-1),ETL_Price!M123/ETL_Price!M124-1,"")</f>
        <v>3.4063858833310867E-4</v>
      </c>
      <c r="H123">
        <f ca="1">IF(ISNUMBER(ETL_Price!N123/ETL_Price!N124-1),ETL_Price!N123/ETL_Price!N124-1,"")</f>
        <v>9.2113798356274756E-5</v>
      </c>
      <c r="I123">
        <f ca="1">IF(ISNUMBER(ETL_Price!O123/ETL_Price!O124-1),ETL_Price!O123/ETL_Price!O124-1,"")</f>
        <v>0</v>
      </c>
      <c r="J123">
        <f ca="1">IF(ISNUMBER(ETL_Price!P123/ETL_Price!P124-1),ETL_Price!P123/ETL_Price!P124-1,"")</f>
        <v>0</v>
      </c>
      <c r="K123">
        <f ca="1">IF(ISNUMBER(ETL_Price!Q123/ETL_Price!Q124-1),ETL_Price!Q123/ETL_Price!Q124-1,"")</f>
        <v>4.4194572037152824E-3</v>
      </c>
      <c r="L123">
        <f ca="1">IF(ISNUMBER(ETL_Price!R123/ETL_Price!R124-1),ETL_Price!R123/ETL_Price!R124-1,"")</f>
        <v>2.5053793220990439E-3</v>
      </c>
      <c r="M123">
        <f ca="1">IF(ISNUMBER(ETL_Price!S123/ETL_Price!S124-1),ETL_Price!S123/ETL_Price!S124-1,"")</f>
        <v>2.893284823699549E-3</v>
      </c>
      <c r="N123">
        <f ca="1">IF(ISNUMBER(ETL_Price!T123/ETL_Price!T124-1),ETL_Price!T123/ETL_Price!T124-1,"")</f>
        <v>1.6664772942471817E-3</v>
      </c>
      <c r="O123">
        <f ca="1">IF(ISNUMBER(ETL_Price!U123/ETL_Price!U124-1),ETL_Price!U123/ETL_Price!U124-1,"")</f>
        <v>-1.672640382317736E-3</v>
      </c>
      <c r="P123">
        <f ca="1">IF(ISNUMBER(ETL_Price!V123/ETL_Price!V124-1),ETL_Price!V123/ETL_Price!V124-1,"")</f>
        <v>2.7554330918626579E-3</v>
      </c>
      <c r="Q123">
        <f ca="1">IF(ISNUMBER(ETL_Price!W123/ETL_Price!W124-1),ETL_Price!W123/ETL_Price!W124-1,"")</f>
        <v>1.3849604048454811E-3</v>
      </c>
      <c r="R123">
        <f ca="1">IF(ISNUMBER(ETL_Price!X123/ETL_Price!X124-1),ETL_Price!X123/ETL_Price!X124-1,"")</f>
        <v>-2.0205493049371137E-3</v>
      </c>
      <c r="S123">
        <f ca="1">IF(ISNUMBER(ETL_Price!Y123/ETL_Price!Y124-1),ETL_Price!Y123/ETL_Price!Y124-1,"")</f>
        <v>4.6363372935380731E-3</v>
      </c>
      <c r="T123">
        <f ca="1">IF(ISNUMBER(ETL_Price!Z123/ETL_Price!Z124-1),ETL_Price!Z123/ETL_Price!Z124-1,"")</f>
        <v>8.6075432294996368E-3</v>
      </c>
      <c r="U123">
        <f ca="1">IF(ISNUMBER(ETL_Price!AA123/ETL_Price!AA124-1),ETL_Price!AA123/ETL_Price!AA124-1,"")</f>
        <v>4.2583392476935877E-4</v>
      </c>
      <c r="V123">
        <f ca="1">IF(ISNUMBER(ETL_Price!AB123/ETL_Price!AB124-1),ETL_Price!AB123/ETL_Price!AB124-1,"")</f>
        <v>1.4804425744117111E-3</v>
      </c>
      <c r="W123">
        <f ca="1">IF(ISNUMBER(ETL_Price!AC123/ETL_Price!AC124-1),ETL_Price!AC123/ETL_Price!AC124-1,"")</f>
        <v>-2.0293099802856096E-3</v>
      </c>
      <c r="X123">
        <f ca="1">IF(ISNUMBER(ETL_Price!AD123/ETL_Price!AD124-1),ETL_Price!AD123/ETL_Price!AD124-1,"")</f>
        <v>-1.9393328120372866E-3</v>
      </c>
      <c r="Y123">
        <f ca="1">IF(ISNUMBER(ETL_Price!AE123/ETL_Price!AE124-1),ETL_Price!AE123/ETL_Price!AE124-1,"")</f>
        <v>-2.3871544866534977E-3</v>
      </c>
      <c r="Z123">
        <f ca="1">IF(ISNUMBER(ETL_Price!AF123/ETL_Price!AF124-1),ETL_Price!AF123/ETL_Price!AF124-1,"")</f>
        <v>-9.7579632825983698E-4</v>
      </c>
      <c r="AA123">
        <f ca="1">IF(ISNUMBER(ETL_Price!AG123/ETL_Price!AG124-1),ETL_Price!AG123/ETL_Price!AG124-1,"")</f>
        <v>-1.0468916421634278E-3</v>
      </c>
      <c r="AB123">
        <f ca="1">IF(ISNUMBER(ETL_Price!AH123/ETL_Price!AH124-1),ETL_Price!AH123/ETL_Price!AH124-1,"")</f>
        <v>-9.677542878826495E-4</v>
      </c>
      <c r="AC123">
        <f ca="1">IF(ISNUMBER(ETL_Price!AI123/ETL_Price!AI124-1),ETL_Price!AI123/ETL_Price!AI124-1,"")</f>
        <v>-1.2125775781679504E-4</v>
      </c>
      <c r="AD123">
        <f ca="1">IF(ISNUMBER(ETL_Price!AJ123/ETL_Price!AJ124-1),ETL_Price!AJ123/ETL_Price!AJ124-1,"")</f>
        <v>-2.9393184628445646E-4</v>
      </c>
      <c r="AE123">
        <f ca="1">IF(ISNUMBER(ETL_Price!AK123/ETL_Price!AK124-1),ETL_Price!AK123/ETL_Price!AK124-1,"")</f>
        <v>8.8329603082248909E-5</v>
      </c>
      <c r="AF123">
        <f ca="1">IF(ISNUMBER(ETL_Price!AL123/ETL_Price!AL124-1),ETL_Price!AL123/ETL_Price!AL124-1,"")</f>
        <v>-5.2916123752466682E-5</v>
      </c>
      <c r="AG123">
        <f ca="1">IF(ISNUMBER(ETL_Price!AM123/ETL_Price!AM124-1),ETL_Price!AM123/ETL_Price!AM124-1,"")</f>
        <v>5.7557535640651025E-4</v>
      </c>
      <c r="AH123">
        <f ca="1">IF(ISNUMBER(ETL_Price!AN123/ETL_Price!AN124-1),ETL_Price!AN123/ETL_Price!AN124-1,"")</f>
        <v>1.0676438477896788E-4</v>
      </c>
      <c r="AI123">
        <f ca="1">IF(ISNUMBER(ETL_Price!AO123/ETL_Price!AO124-1),ETL_Price!AO123/ETL_Price!AO124-1,"")</f>
        <v>9.2481590998172436E-5</v>
      </c>
      <c r="AJ123">
        <f ca="1">IF(ISNUMBER(ETL_Price!AP123/ETL_Price!AP124-1),ETL_Price!AP123/ETL_Price!AP124-1,"")</f>
        <v>1.334167632816019E-6</v>
      </c>
      <c r="AK123">
        <f ca="1">IF(ISNUMBER(ETL_Price!AQ123/ETL_Price!AQ124-1),ETL_Price!AQ123/ETL_Price!AQ124-1,"")</f>
        <v>-1.4717194482238849E-4</v>
      </c>
      <c r="AL123">
        <f ca="1">IF(ISNUMBER(ETL_Price!AR123/ETL_Price!AR124-1),ETL_Price!AR123/ETL_Price!AR124-1,"")</f>
        <v>1.1113204391932641E-4</v>
      </c>
      <c r="AM123">
        <f ca="1">IF(ISNUMBER(ETL_Price!AS123/ETL_Price!AS124-1),ETL_Price!AS123/ETL_Price!AS124-1,"")</f>
        <v>1.0805458693873948E-2</v>
      </c>
      <c r="AN123">
        <f ca="1">IF(ISNUMBER(ETL_Price!AT123/ETL_Price!AT124-1),ETL_Price!AT123/ETL_Price!AT124-1,"")</f>
        <v>6.6225165562914245E-3</v>
      </c>
      <c r="AO123">
        <f ca="1">IF(ISNUMBER(ETL_Price!AU123/ETL_Price!AU124-1),ETL_Price!AU123/ETL_Price!AU124-1,"")</f>
        <v>7.8063574076154829E-3</v>
      </c>
      <c r="AP123">
        <f ca="1">IF(ISNUMBER(ETL_Price!AV123/ETL_Price!AV124-1),ETL_Price!AV123/ETL_Price!AV124-1,"")</f>
        <v>5.3789468022160669E-3</v>
      </c>
      <c r="AQ123">
        <f ca="1">IF(ISNUMBER(ETL_Price!AW123/ETL_Price!AW124-1),ETL_Price!AW123/ETL_Price!AW124-1,"")</f>
        <v>-2.9591174561972799E-2</v>
      </c>
      <c r="AR123">
        <f ca="1">IF(ISNUMBER(ETL_Price!AX123/ETL_Price!AX124-1),ETL_Price!AX123/ETL_Price!AX124-1,"")</f>
        <v>5.1094890510947621E-3</v>
      </c>
      <c r="AS123">
        <f ca="1">IF(ISNUMBER(ETL_Price!AY123/ETL_Price!AY124-1),ETL_Price!AY123/ETL_Price!AY124-1,"")</f>
        <v>-5.3724792085666051E-2</v>
      </c>
      <c r="AT123">
        <f ca="1">IF(ISNUMBER(ETL_Price!AZ123/ETL_Price!AZ124-1),ETL_Price!AZ123/ETL_Price!AZ124-1,"")</f>
        <v>8.9588377723970991E-2</v>
      </c>
      <c r="AU123">
        <f ca="1">IF(ISNUMBER(ETL_Price!BA123/ETL_Price!BA124-1),ETL_Price!BA123/ETL_Price!BA124-1,"")</f>
        <v>-1.1528991727011606E-2</v>
      </c>
      <c r="AV123">
        <f ca="1">IF(ISNUMBER(ETL_Price!BB123/ETL_Price!BB124-1),ETL_Price!BB123/ETL_Price!BB124-1,"")</f>
        <v>-1.8230489096528024E-2</v>
      </c>
      <c r="AW123">
        <f ca="1">IF(ISNUMBER(ETL_Price!BC123/ETL_Price!BC124-1),ETL_Price!BC123/ETL_Price!BC124-1,"")</f>
        <v>-2.3260083347102056E-2</v>
      </c>
      <c r="AX123">
        <f ca="1">IF(ISNUMBER(ETL_Price!BD123/ETL_Price!BD124-1),ETL_Price!BD123/ETL_Price!BD124-1,"")</f>
        <v>-1.6098514415601506E-2</v>
      </c>
      <c r="AY123">
        <f ca="1">IF(ISNUMBER(ETL_Price!BE123/ETL_Price!BE124-1),ETL_Price!BE123/ETL_Price!BE124-1,"")</f>
        <v>-4.4281397874268436E-3</v>
      </c>
      <c r="AZ123">
        <f ca="1">IF(ISNUMBER(ETL_Price!BF123/ETL_Price!BF124-1),ETL_Price!BF123/ETL_Price!BF124-1,"")</f>
        <v>-2.0237098032409584E-3</v>
      </c>
      <c r="BA123">
        <f ca="1">IF(ISNUMBER(ETL_Price!BG123/ETL_Price!BG124-1),ETL_Price!BG123/ETL_Price!BG124-1,"")</f>
        <v>-2.4990415007533073E-3</v>
      </c>
      <c r="BB123">
        <f ca="1">IF(ISNUMBER(ETL_Price!BH123/ETL_Price!BH124-1),ETL_Price!BH123/ETL_Price!BH124-1,"")</f>
        <v>-1.5658149108108699E-3</v>
      </c>
      <c r="BC123">
        <f ca="1">IF(ISNUMBER(ETL_Price!BI123/ETL_Price!BI124-1),ETL_Price!BI123/ETL_Price!BI124-1,"")</f>
        <v>-4.5690550363447713E-2</v>
      </c>
      <c r="BD123">
        <f ca="1">IF(ISNUMBER(ETL_Price!BJ123/ETL_Price!BJ124-1),ETL_Price!BJ123/ETL_Price!BJ124-1,"")</f>
        <v>-1.9820971867007708E-2</v>
      </c>
      <c r="BE123">
        <f ca="1">IF(ISNUMBER(ETL_Price!BK123/ETL_Price!BK124-1),ETL_Price!BK123/ETL_Price!BK124-1,"")</f>
        <v>-1.6414141414141437E-2</v>
      </c>
      <c r="BF123">
        <f ca="1">IF(ISNUMBER(ETL_Price!BL123/ETL_Price!BL124-1),ETL_Price!BL123/ETL_Price!BL124-1,"")</f>
        <v>-9.6153846153846922E-3</v>
      </c>
      <c r="BG123">
        <f ca="1">IF(ISNUMBER(ETL_Price!BM123/ETL_Price!BM124-1),ETL_Price!BM123/ETL_Price!BM124-1,"")</f>
        <v>-2.9834340896600642E-3</v>
      </c>
      <c r="BH123">
        <f ca="1">IF(ISNUMBER(ETL_Price!BN123/ETL_Price!BN124-1),ETL_Price!BN123/ETL_Price!BN124-1,"")</f>
        <v>8.4215591915315358E-4</v>
      </c>
      <c r="BI123">
        <f ca="1">IF(ISNUMBER(ETL_Price!BO123/ETL_Price!BO124-1),ETL_Price!BO123/ETL_Price!BO124-1,"")</f>
        <v>1.6206482593037252E-2</v>
      </c>
      <c r="BJ123">
        <f ca="1">IF(ISNUMBER(ETL_Price!BP123/ETL_Price!BP124-1),ETL_Price!BP123/ETL_Price!BP124-1,"")</f>
        <v>8.4226991742752944E-4</v>
      </c>
      <c r="BK123">
        <f ca="1">IF(ISNUMBER(ETL_Price!BQ123/ETL_Price!BQ124-1),ETL_Price!BQ123/ETL_Price!BQ124-1,"")</f>
        <v>-9.3222709051921093E-4</v>
      </c>
      <c r="BL123">
        <f ca="1">IF(ISNUMBER(ETL_Price!BR123/ETL_Price!BR124-1),ETL_Price!BR123/ETL_Price!BR124-1,"")</f>
        <v>-4.0819797601836516E-3</v>
      </c>
      <c r="BM123">
        <f ca="1">IF(ISNUMBER(ETL_Price!BS123/ETL_Price!BS124-1),ETL_Price!BS123/ETL_Price!BS124-1,"")</f>
        <v>-9.7373188405796007E-3</v>
      </c>
      <c r="BN123">
        <f ca="1">IF(ISNUMBER(ETL_Price!BT123/ETL_Price!BT124-1),ETL_Price!BT123/ETL_Price!BT124-1,"")</f>
        <v>5.3210358283073411E-4</v>
      </c>
      <c r="BO123">
        <f ca="1">IF(ISNUMBER(ETL_Price!BU123/ETL_Price!BU124-1),ETL_Price!BU123/ETL_Price!BU124-1,"")</f>
        <v>8.321169401681594E-5</v>
      </c>
      <c r="BP123">
        <f ca="1">IF(ISNUMBER(ETL_Price!BV123/ETL_Price!BV124-1),ETL_Price!BV123/ETL_Price!BV124-1,"")</f>
        <v>7.8982656233883564E-3</v>
      </c>
      <c r="BQ123">
        <f ca="1">IF(ISNUMBER(ETL_Price!BW123/ETL_Price!BW124-1),ETL_Price!BW123/ETL_Price!BW124-1,"")</f>
        <v>6.6070858601978699E-3</v>
      </c>
    </row>
    <row r="124" spans="1:69">
      <c r="A124" s="8">
        <f>MATCH($B124,ETL_Price!$B$5:$B$187,0)</f>
        <v>120</v>
      </c>
      <c r="B124" s="1">
        <f>IF(ISNUMBER(Equities!$C125),Equities!B125,"")</f>
        <v>43012</v>
      </c>
      <c r="C124" s="67">
        <f ca="1">IF(ISNUMBER(OFFSET(ETL_Price!$B$4,ETL_Rtn!$A124,ETL_Rtn!$C$1)/OFFSET(ETL_Price!$B$4,ETL_Rtn!$A125,ETL_Rtn!$C$1)-1),OFFSET(ETL_Price!$B$4,ETL_Rtn!$A124,ETL_Rtn!$C$1)/OFFSET(ETL_Price!$B$4,ETL_Rtn!$A125,ETL_Rtn!$C$1)-1,"")</f>
        <v>1.4576598565938514E-3</v>
      </c>
      <c r="E124">
        <f ca="1">IF(ISNUMBER(ETL_Price!K124/ETL_Price!K125-1),ETL_Price!K124/ETL_Price!K125-1,"")</f>
        <v>1.2467548864110167E-3</v>
      </c>
      <c r="F124">
        <f ca="1">IF(ISNUMBER(ETL_Price!L124/ETL_Price!L125-1),ETL_Price!L124/ETL_Price!L125-1,"")</f>
        <v>-3.0007793151456408E-3</v>
      </c>
      <c r="G124">
        <f ca="1">IF(ISNUMBER(ETL_Price!M124/ETL_Price!M125-1),ETL_Price!M124/ETL_Price!M125-1,"")</f>
        <v>-2.2337610702877209E-3</v>
      </c>
      <c r="H124">
        <f ca="1">IF(ISNUMBER(ETL_Price!N124/ETL_Price!N125-1),ETL_Price!N124/ETL_Price!N125-1,"")</f>
        <v>6.1074790179715954E-4</v>
      </c>
      <c r="I124">
        <f ca="1">IF(ISNUMBER(ETL_Price!O124/ETL_Price!O125-1),ETL_Price!O124/ETL_Price!O125-1,"")</f>
        <v>7.3108460129320818E-3</v>
      </c>
      <c r="J124">
        <f ca="1">IF(ISNUMBER(ETL_Price!P124/ETL_Price!P125-1),ETL_Price!P124/ETL_Price!P125-1,"")</f>
        <v>8.1191432751486214E-3</v>
      </c>
      <c r="K124">
        <f ca="1">IF(ISNUMBER(ETL_Price!Q124/ETL_Price!Q125-1),ETL_Price!Q124/ETL_Price!Q125-1,"")</f>
        <v>1.5458414449742719E-4</v>
      </c>
      <c r="L124">
        <f ca="1">IF(ISNUMBER(ETL_Price!R124/ETL_Price!R125-1),ETL_Price!R124/ETL_Price!R125-1,"")</f>
        <v>1.8055934981560107E-3</v>
      </c>
      <c r="M124">
        <f ca="1">IF(ISNUMBER(ETL_Price!S124/ETL_Price!S125-1),ETL_Price!S124/ETL_Price!S125-1,"")</f>
        <v>-2.7295103132469745E-3</v>
      </c>
      <c r="N124">
        <f ca="1">IF(ISNUMBER(ETL_Price!T124/ETL_Price!T125-1),ETL_Price!T124/ETL_Price!T125-1,"")</f>
        <v>2.8486782133090305E-3</v>
      </c>
      <c r="O124">
        <f ca="1">IF(ISNUMBER(ETL_Price!U124/ETL_Price!U125-1),ETL_Price!U124/ETL_Price!U125-1,"")</f>
        <v>6.3760261417078468E-4</v>
      </c>
      <c r="P124">
        <f ca="1">IF(ISNUMBER(ETL_Price!V124/ETL_Price!V125-1),ETL_Price!V124/ETL_Price!V125-1,"")</f>
        <v>4.1503034630487878E-3</v>
      </c>
      <c r="Q124">
        <f ca="1">IF(ISNUMBER(ETL_Price!W124/ETL_Price!W125-1),ETL_Price!W124/ETL_Price!W125-1,"")</f>
        <v>3.4531397182233636E-3</v>
      </c>
      <c r="R124">
        <f ca="1">IF(ISNUMBER(ETL_Price!X124/ETL_Price!X125-1),ETL_Price!X124/ETL_Price!X125-1,"")</f>
        <v>3.9642542536886261E-3</v>
      </c>
      <c r="S124">
        <f ca="1">IF(ISNUMBER(ETL_Price!Y124/ETL_Price!Y125-1),ETL_Price!Y124/ETL_Price!Y125-1,"")</f>
        <v>-3.3848520875585653E-3</v>
      </c>
      <c r="T124">
        <f ca="1">IF(ISNUMBER(ETL_Price!Z124/ETL_Price!Z125-1),ETL_Price!Z124/ETL_Price!Z125-1,"")</f>
        <v>-1.5095105507175743E-3</v>
      </c>
      <c r="U124">
        <f ca="1">IF(ISNUMBER(ETL_Price!AA124/ETL_Price!AA125-1),ETL_Price!AA124/ETL_Price!AA125-1,"")</f>
        <v>-9.9262620533169255E-4</v>
      </c>
      <c r="V124">
        <f ca="1">IF(ISNUMBER(ETL_Price!AB124/ETL_Price!AB125-1),ETL_Price!AB124/ETL_Price!AB125-1,"")</f>
        <v>1.6389604308124639E-3</v>
      </c>
      <c r="W124">
        <f ca="1">IF(ISNUMBER(ETL_Price!AC124/ETL_Price!AC125-1),ETL_Price!AC124/ETL_Price!AC125-1,"")</f>
        <v>7.3429114560297215E-4</v>
      </c>
      <c r="X124">
        <f ca="1">IF(ISNUMBER(ETL_Price!AD124/ETL_Price!AD125-1),ETL_Price!AD124/ETL_Price!AD125-1,"")</f>
        <v>8.87949083496542E-4</v>
      </c>
      <c r="Y124">
        <f ca="1">IF(ISNUMBER(ETL_Price!AE124/ETL_Price!AE125-1),ETL_Price!AE124/ETL_Price!AE125-1,"")</f>
        <v>5.2589925818669059E-4</v>
      </c>
      <c r="Z124">
        <f ca="1">IF(ISNUMBER(ETL_Price!AF124/ETL_Price!AF125-1),ETL_Price!AF124/ETL_Price!AF125-1,"")</f>
        <v>-5.8838527467797164E-5</v>
      </c>
      <c r="AA124">
        <f ca="1">IF(ISNUMBER(ETL_Price!AG124/ETL_Price!AG125-1),ETL_Price!AG124/ETL_Price!AG125-1,"")</f>
        <v>-1.183302688826382E-4</v>
      </c>
      <c r="AB124">
        <f ca="1">IF(ISNUMBER(ETL_Price!AH124/ETL_Price!AH125-1),ETL_Price!AH124/ETL_Price!AH125-1,"")</f>
        <v>-1.0443282532524023E-5</v>
      </c>
      <c r="AC124">
        <f ca="1">IF(ISNUMBER(ETL_Price!AI124/ETL_Price!AI125-1),ETL_Price!AI124/ETL_Price!AI125-1,"")</f>
        <v>1.8168016907598172E-3</v>
      </c>
      <c r="AD124">
        <f ca="1">IF(ISNUMBER(ETL_Price!AJ124/ETL_Price!AJ125-1),ETL_Price!AJ124/ETL_Price!AJ125-1,"")</f>
        <v>6.4907166582739428E-4</v>
      </c>
      <c r="AE124">
        <f ca="1">IF(ISNUMBER(ETL_Price!AK124/ETL_Price!AK125-1),ETL_Price!AK124/ETL_Price!AK125-1,"")</f>
        <v>1.3637220908471193E-3</v>
      </c>
      <c r="AF124">
        <f ca="1">IF(ISNUMBER(ETL_Price!AL124/ETL_Price!AL125-1),ETL_Price!AL124/ETL_Price!AL125-1,"")</f>
        <v>1.5742403896561452E-3</v>
      </c>
      <c r="AG124">
        <f ca="1">IF(ISNUMBER(ETL_Price!AM124/ETL_Price!AM125-1),ETL_Price!AM124/ETL_Price!AM125-1,"")</f>
        <v>6.4009332883241399E-4</v>
      </c>
      <c r="AH124">
        <f ca="1">IF(ISNUMBER(ETL_Price!AN124/ETL_Price!AN125-1),ETL_Price!AN124/ETL_Price!AN125-1,"")</f>
        <v>1.4623967440978713E-3</v>
      </c>
      <c r="AI124">
        <f ca="1">IF(ISNUMBER(ETL_Price!AO124/ETL_Price!AO125-1),ETL_Price!AO124/ETL_Price!AO125-1,"")</f>
        <v>1.1484827666023989E-3</v>
      </c>
      <c r="AJ124">
        <f ca="1">IF(ISNUMBER(ETL_Price!AP124/ETL_Price!AP125-1),ETL_Price!AP124/ETL_Price!AP125-1,"")</f>
        <v>1.8164272386562708E-3</v>
      </c>
      <c r="AK124">
        <f ca="1">IF(ISNUMBER(ETL_Price!AQ124/ETL_Price!AQ125-1),ETL_Price!AQ124/ETL_Price!AQ125-1,"")</f>
        <v>2.4204699459460244E-3</v>
      </c>
      <c r="AL124">
        <f ca="1">IF(ISNUMBER(ETL_Price!AR124/ETL_Price!AR125-1),ETL_Price!AR124/ETL_Price!AR125-1,"")</f>
        <v>2.0026152422880639E-3</v>
      </c>
      <c r="AM124">
        <f ca="1">IF(ISNUMBER(ETL_Price!AS124/ETL_Price!AS125-1),ETL_Price!AS124/ETL_Price!AS125-1,"")</f>
        <v>0</v>
      </c>
      <c r="AN124">
        <f ca="1">IF(ISNUMBER(ETL_Price!AT124/ETL_Price!AT125-1),ETL_Price!AT124/ETL_Price!AT125-1,"")</f>
        <v>-2.1598272138228958E-2</v>
      </c>
      <c r="AO124">
        <f ca="1">IF(ISNUMBER(ETL_Price!AU124/ETL_Price!AU125-1),ETL_Price!AU124/ETL_Price!AU125-1,"")</f>
        <v>8.8385269121811216E-3</v>
      </c>
      <c r="AP124">
        <f ca="1">IF(ISNUMBER(ETL_Price!AV124/ETL_Price!AV125-1),ETL_Price!AV124/ETL_Price!AV125-1,"")</f>
        <v>4.5931049389387191E-3</v>
      </c>
      <c r="AQ124">
        <f ca="1">IF(ISNUMBER(ETL_Price!AW124/ETL_Price!AW125-1),ETL_Price!AW124/ETL_Price!AW125-1,"")</f>
        <v>3.8269774962943037E-2</v>
      </c>
      <c r="AR124">
        <f ca="1">IF(ISNUMBER(ETL_Price!AX124/ETL_Price!AX125-1),ETL_Price!AX124/ETL_Price!AX125-1,"")</f>
        <v>2.9282576866764831E-3</v>
      </c>
      <c r="AS124">
        <f ca="1">IF(ISNUMBER(ETL_Price!AY124/ETL_Price!AY125-1),ETL_Price!AY124/ETL_Price!AY125-1,"")</f>
        <v>2.1803652571761756E-2</v>
      </c>
      <c r="AT124">
        <f ca="1">IF(ISNUMBER(ETL_Price!AZ124/ETL_Price!AZ125-1),ETL_Price!AZ124/ETL_Price!AZ125-1,"")</f>
        <v>0</v>
      </c>
      <c r="AU124">
        <f ca="1">IF(ISNUMBER(ETL_Price!BA124/ETL_Price!BA125-1),ETL_Price!BA124/ETL_Price!BA125-1,"")</f>
        <v>4.6363115923919729E-4</v>
      </c>
      <c r="AV124">
        <f ca="1">IF(ISNUMBER(ETL_Price!BB124/ETL_Price!BB125-1),ETL_Price!BB124/ETL_Price!BB125-1,"")</f>
        <v>1.715601272127576E-2</v>
      </c>
      <c r="AW124">
        <f ca="1">IF(ISNUMBER(ETL_Price!BC124/ETL_Price!BC125-1),ETL_Price!BC124/ETL_Price!BC125-1,"")</f>
        <v>5.4266570684975424E-3</v>
      </c>
      <c r="AX124">
        <f ca="1">IF(ISNUMBER(ETL_Price!BD124/ETL_Price!BD125-1),ETL_Price!BD124/ETL_Price!BD125-1,"")</f>
        <v>5.1856850102471874E-4</v>
      </c>
      <c r="AY124">
        <f ca="1">IF(ISNUMBER(ETL_Price!BE124/ETL_Price!BE125-1),ETL_Price!BE124/ETL_Price!BE125-1,"")</f>
        <v>-6.0622668627768883E-3</v>
      </c>
      <c r="AZ124">
        <f ca="1">IF(ISNUMBER(ETL_Price!BF124/ETL_Price!BF125-1),ETL_Price!BF124/ETL_Price!BF125-1,"")</f>
        <v>1.0242451527755492E-2</v>
      </c>
      <c r="BA124">
        <f ca="1">IF(ISNUMBER(ETL_Price!BG124/ETL_Price!BG125-1),ETL_Price!BG124/ETL_Price!BG125-1,"")</f>
        <v>1.3254870244082895E-2</v>
      </c>
      <c r="BB124">
        <f ca="1">IF(ISNUMBER(ETL_Price!BH124/ETL_Price!BH125-1),ETL_Price!BH124/ETL_Price!BH125-1,"")</f>
        <v>7.0590423776202282E-3</v>
      </c>
      <c r="BC124">
        <f ca="1">IF(ISNUMBER(ETL_Price!BI124/ETL_Price!BI125-1),ETL_Price!BI124/ETL_Price!BI125-1,"")</f>
        <v>1.2618296529968598E-2</v>
      </c>
      <c r="BD124">
        <f ca="1">IF(ISNUMBER(ETL_Price!BJ124/ETL_Price!BJ125-1),ETL_Price!BJ124/ETL_Price!BJ125-1,"")</f>
        <v>-1.5113350125944613E-2</v>
      </c>
      <c r="BE124">
        <f ca="1">IF(ISNUMBER(ETL_Price!BK124/ETL_Price!BK125-1),ETL_Price!BK124/ETL_Price!BK125-1,"")</f>
        <v>-1.1235955056179803E-2</v>
      </c>
      <c r="BF124">
        <f ca="1">IF(ISNUMBER(ETL_Price!BL124/ETL_Price!BL125-1),ETL_Price!BL124/ETL_Price!BL125-1,"")</f>
        <v>5.9679767103347992E-2</v>
      </c>
      <c r="BG124">
        <f ca="1">IF(ISNUMBER(ETL_Price!BM124/ETL_Price!BM125-1),ETL_Price!BM124/ETL_Price!BM125-1,"")</f>
        <v>1.7302398741643188E-3</v>
      </c>
      <c r="BH124">
        <f ca="1">IF(ISNUMBER(ETL_Price!BN124/ETL_Price!BN125-1),ETL_Price!BN124/ETL_Price!BN125-1,"")</f>
        <v>-1.5615615615615086E-3</v>
      </c>
      <c r="BI124">
        <f ca="1">IF(ISNUMBER(ETL_Price!BO124/ETL_Price!BO125-1),ETL_Price!BO124/ETL_Price!BO125-1,"")</f>
        <v>-8.7266957556526581E-3</v>
      </c>
      <c r="BJ124">
        <f ca="1">IF(ISNUMBER(ETL_Price!BP124/ETL_Price!BP125-1),ETL_Price!BP124/ETL_Price!BP125-1,"")</f>
        <v>-2.6551062042482476E-3</v>
      </c>
      <c r="BK124">
        <f ca="1">IF(ISNUMBER(ETL_Price!BQ124/ETL_Price!BQ125-1),ETL_Price!BQ124/ETL_Price!BQ125-1,"")</f>
        <v>2.2423619545921536E-3</v>
      </c>
      <c r="BL124">
        <f ca="1">IF(ISNUMBER(ETL_Price!BR124/ETL_Price!BR125-1),ETL_Price!BR124/ETL_Price!BR125-1,"")</f>
        <v>1.2772479564033823E-3</v>
      </c>
      <c r="BM124">
        <f ca="1">IF(ISNUMBER(ETL_Price!BS124/ETL_Price!BS125-1),ETL_Price!BS124/ETL_Price!BS125-1,"")</f>
        <v>8.3100400392832618E-4</v>
      </c>
      <c r="BN124">
        <f ca="1">IF(ISNUMBER(ETL_Price!BT124/ETL_Price!BT125-1),ETL_Price!BT124/ETL_Price!BT125-1,"")</f>
        <v>-7.9751883030565462E-4</v>
      </c>
      <c r="BO124">
        <f ca="1">IF(ISNUMBER(ETL_Price!BU124/ETL_Price!BU125-1),ETL_Price!BU124/ETL_Price!BU125-1,"")</f>
        <v>-3.6737718254346019E-3</v>
      </c>
      <c r="BP124">
        <f ca="1">IF(ISNUMBER(ETL_Price!BV124/ETL_Price!BV125-1),ETL_Price!BV124/ETL_Price!BV125-1,"")</f>
        <v>-6.2745729702818887E-3</v>
      </c>
      <c r="BQ124">
        <f ca="1">IF(ISNUMBER(ETL_Price!BW124/ETL_Price!BW125-1),ETL_Price!BW124/ETL_Price!BW125-1,"")</f>
        <v>-3.245100534487233E-3</v>
      </c>
    </row>
    <row r="125" spans="1:69">
      <c r="A125" s="8">
        <f>MATCH($B125,ETL_Price!$B$5:$B$187,0)</f>
        <v>121</v>
      </c>
      <c r="B125" s="1">
        <f>IF(ISNUMBER(Equities!$C126),Equities!B126,"")</f>
        <v>43011</v>
      </c>
      <c r="C125" s="67">
        <f ca="1">IF(ISNUMBER(OFFSET(ETL_Price!$B$4,ETL_Rtn!$A125,ETL_Rtn!$C$1)/OFFSET(ETL_Price!$B$4,ETL_Rtn!$A126,ETL_Rtn!$C$1)-1),OFFSET(ETL_Price!$B$4,ETL_Rtn!$A125,ETL_Rtn!$C$1)/OFFSET(ETL_Price!$B$4,ETL_Rtn!$A126,ETL_Rtn!$C$1)-1,"")</f>
        <v>2.6823693571777607E-2</v>
      </c>
      <c r="E125">
        <f ca="1">IF(ISNUMBER(ETL_Price!K125/ETL_Price!K126-1),ETL_Price!K125/ETL_Price!K126-1,"")</f>
        <v>2.1588536724235219E-3</v>
      </c>
      <c r="F125">
        <f ca="1">IF(ISNUMBER(ETL_Price!L125/ETL_Price!L126-1),ETL_Price!L125/ETL_Price!L126-1,"")</f>
        <v>8.4381392792609589E-4</v>
      </c>
      <c r="G125">
        <f ca="1">IF(ISNUMBER(ETL_Price!M125/ETL_Price!M126-1),ETL_Price!M125/ETL_Price!M126-1,"")</f>
        <v>3.2316910891270201E-2</v>
      </c>
      <c r="H125">
        <f ca="1">IF(ISNUMBER(ETL_Price!N125/ETL_Price!N126-1),ETL_Price!N125/ETL_Price!N126-1,"")</f>
        <v>1.0454992407153085E-2</v>
      </c>
      <c r="I125">
        <f ca="1">IF(ISNUMBER(ETL_Price!O125/ETL_Price!O126-1),ETL_Price!O125/ETL_Price!O126-1,"")</f>
        <v>2.2461466994262214E-2</v>
      </c>
      <c r="J125">
        <f ca="1">IF(ISNUMBER(ETL_Price!P125/ETL_Price!P126-1),ETL_Price!P125/ETL_Price!P126-1,"")</f>
        <v>3.6236347437772709E-2</v>
      </c>
      <c r="K125">
        <f ca="1">IF(ISNUMBER(ETL_Price!Q125/ETL_Price!Q126-1),ETL_Price!Q125/ETL_Price!Q126-1,"")</f>
        <v>3.0137849165396968E-3</v>
      </c>
      <c r="L125">
        <f ca="1">IF(ISNUMBER(ETL_Price!R125/ETL_Price!R126-1),ETL_Price!R125/ETL_Price!R126-1,"")</f>
        <v>2.4518718522543725E-3</v>
      </c>
      <c r="M125">
        <f ca="1">IF(ISNUMBER(ETL_Price!S125/ETL_Price!S126-1),ETL_Price!S125/ETL_Price!S126-1,"")</f>
        <v>2.1841992179616465E-3</v>
      </c>
      <c r="N125">
        <f ca="1">IF(ISNUMBER(ETL_Price!T125/ETL_Price!T126-1),ETL_Price!T125/ETL_Price!T126-1,"")</f>
        <v>5.2308044748194948E-3</v>
      </c>
      <c r="O125">
        <f ca="1">IF(ISNUMBER(ETL_Price!U125/ETL_Price!U126-1),ETL_Price!U125/ETL_Price!U126-1,"")</f>
        <v>3.2383160756406237E-3</v>
      </c>
      <c r="P125">
        <f ca="1">IF(ISNUMBER(ETL_Price!V125/ETL_Price!V126-1),ETL_Price!V125/ETL_Price!V126-1,"")</f>
        <v>3.7178051511759236E-3</v>
      </c>
      <c r="Q125">
        <f ca="1">IF(ISNUMBER(ETL_Price!W125/ETL_Price!W126-1),ETL_Price!W125/ETL_Price!W126-1,"")</f>
        <v>1.8990248454275882E-3</v>
      </c>
      <c r="R125">
        <f ca="1">IF(ISNUMBER(ETL_Price!X125/ETL_Price!X126-1),ETL_Price!X125/ETL_Price!X126-1,"")</f>
        <v>4.8295226704886396E-4</v>
      </c>
      <c r="S125">
        <f ca="1">IF(ISNUMBER(ETL_Price!Y125/ETL_Price!Y126-1),ETL_Price!Y125/ETL_Price!Y126-1,"")</f>
        <v>2.5893443407276617E-3</v>
      </c>
      <c r="T125">
        <f ca="1">IF(ISNUMBER(ETL_Price!Z125/ETL_Price!Z126-1),ETL_Price!Z125/ETL_Price!Z126-1,"")</f>
        <v>2.6739001225415393E-3</v>
      </c>
      <c r="U125">
        <f ca="1">IF(ISNUMBER(ETL_Price!AA125/ETL_Price!AA126-1),ETL_Price!AA125/ETL_Price!AA126-1,"")</f>
        <v>4.8446850954686482E-3</v>
      </c>
      <c r="V125">
        <f ca="1">IF(ISNUMBER(ETL_Price!AB125/ETL_Price!AB126-1),ETL_Price!AB125/ETL_Price!AB126-1,"")</f>
        <v>-3.1896685856542817E-3</v>
      </c>
      <c r="W125">
        <f ca="1">IF(ISNUMBER(ETL_Price!AC125/ETL_Price!AC126-1),ETL_Price!AC125/ETL_Price!AC126-1,"")</f>
        <v>9.409513310698614E-5</v>
      </c>
      <c r="X125">
        <f ca="1">IF(ISNUMBER(ETL_Price!AD125/ETL_Price!AD126-1),ETL_Price!AD125/ETL_Price!AD126-1,"")</f>
        <v>-3.7285521299357249E-4</v>
      </c>
      <c r="Y125">
        <f ca="1">IF(ISNUMBER(ETL_Price!AE125/ETL_Price!AE126-1),ETL_Price!AE125/ETL_Price!AE126-1,"")</f>
        <v>7.4745339553161649E-4</v>
      </c>
      <c r="Z125">
        <f ca="1">IF(ISNUMBER(ETL_Price!AF125/ETL_Price!AF126-1),ETL_Price!AF125/ETL_Price!AF126-1,"")</f>
        <v>5.4946133165878486E-4</v>
      </c>
      <c r="AA125">
        <f ca="1">IF(ISNUMBER(ETL_Price!AG125/ETL_Price!AG126-1),ETL_Price!AG125/ETL_Price!AG126-1,"")</f>
        <v>1.9118544077323385E-4</v>
      </c>
      <c r="AB125">
        <f ca="1">IF(ISNUMBER(ETL_Price!AH125/ETL_Price!AH126-1),ETL_Price!AH125/ETL_Price!AH126-1,"")</f>
        <v>1.1919532698554391E-3</v>
      </c>
      <c r="AC125">
        <f ca="1">IF(ISNUMBER(ETL_Price!AI125/ETL_Price!AI126-1),ETL_Price!AI125/ETL_Price!AI126-1,"")</f>
        <v>-9.3952101876348948E-5</v>
      </c>
      <c r="AD125">
        <f ca="1">IF(ISNUMBER(ETL_Price!AJ125/ETL_Price!AJ126-1),ETL_Price!AJ125/ETL_Price!AJ126-1,"")</f>
        <v>9.2634265738578137E-4</v>
      </c>
      <c r="AE125">
        <f ca="1">IF(ISNUMBER(ETL_Price!AK125/ETL_Price!AK126-1),ETL_Price!AK125/ETL_Price!AK126-1,"")</f>
        <v>-4.2117302302524529E-5</v>
      </c>
      <c r="AF125">
        <f ca="1">IF(ISNUMBER(ETL_Price!AL125/ETL_Price!AL126-1),ETL_Price!AL125/ETL_Price!AL126-1,"")</f>
        <v>5.7722480806265963E-6</v>
      </c>
      <c r="AG125">
        <f ca="1">IF(ISNUMBER(ETL_Price!AM125/ETL_Price!AM126-1),ETL_Price!AM125/ETL_Price!AM126-1,"")</f>
        <v>-2.0817978321974184E-4</v>
      </c>
      <c r="AH125">
        <f ca="1">IF(ISNUMBER(ETL_Price!AN125/ETL_Price!AN126-1),ETL_Price!AN125/ETL_Price!AN126-1,"")</f>
        <v>1.434024523296884E-4</v>
      </c>
      <c r="AI125">
        <f ca="1">IF(ISNUMBER(ETL_Price!AO125/ETL_Price!AO126-1),ETL_Price!AO125/ETL_Price!AO126-1,"")</f>
        <v>1.7237388387991714E-5</v>
      </c>
      <c r="AJ125">
        <f ca="1">IF(ISNUMBER(ETL_Price!AP125/ETL_Price!AP126-1),ETL_Price!AP125/ETL_Price!AP126-1,"")</f>
        <v>2.8299183423730057E-4</v>
      </c>
      <c r="AK125">
        <f ca="1">IF(ISNUMBER(ETL_Price!AQ125/ETL_Price!AQ126-1),ETL_Price!AQ125/ETL_Price!AQ126-1,"")</f>
        <v>-1.2643672895362723E-4</v>
      </c>
      <c r="AL125">
        <f ca="1">IF(ISNUMBER(ETL_Price!AR125/ETL_Price!AR126-1),ETL_Price!AR125/ETL_Price!AR126-1,"")</f>
        <v>-6.5285381550306276E-4</v>
      </c>
      <c r="AM125">
        <f ca="1">IF(ISNUMBER(ETL_Price!AS125/ETL_Price!AS126-1),ETL_Price!AS125/ETL_Price!AS126-1,"")</f>
        <v>-7.6469583048528467E-3</v>
      </c>
      <c r="AN125">
        <f ca="1">IF(ISNUMBER(ETL_Price!AT125/ETL_Price!AT126-1),ETL_Price!AT125/ETL_Price!AT126-1,"")</f>
        <v>2.6607538802660757E-2</v>
      </c>
      <c r="AO125">
        <f ca="1">IF(ISNUMBER(ETL_Price!AU125/ETL_Price!AU126-1),ETL_Price!AU125/ETL_Price!AU126-1,"")</f>
        <v>2.5560920193128389E-3</v>
      </c>
      <c r="AP125">
        <f ca="1">IF(ISNUMBER(ETL_Price!AV125/ETL_Price!AV126-1),ETL_Price!AV125/ETL_Price!AV126-1,"")</f>
        <v>3.2527377209150554E-3</v>
      </c>
      <c r="AQ125">
        <f ca="1">IF(ISNUMBER(ETL_Price!AW125/ETL_Price!AW126-1),ETL_Price!AW125/ETL_Price!AW126-1,"")</f>
        <v>-1.5913008884763102E-2</v>
      </c>
      <c r="AR125">
        <f ca="1">IF(ISNUMBER(ETL_Price!AX125/ETL_Price!AX126-1),ETL_Price!AX125/ETL_Price!AX126-1,"")</f>
        <v>9.4551282051282159E-2</v>
      </c>
      <c r="AS125">
        <f ca="1">IF(ISNUMBER(ETL_Price!AY125/ETL_Price!AY126-1),ETL_Price!AY125/ETL_Price!AY126-1,"")</f>
        <v>6.129591081182939E-3</v>
      </c>
      <c r="AT125">
        <f ca="1">IF(ISNUMBER(ETL_Price!AZ125/ETL_Price!AZ126-1),ETL_Price!AZ125/ETL_Price!AZ126-1,"")</f>
        <v>0</v>
      </c>
      <c r="AU125">
        <f ca="1">IF(ISNUMBER(ETL_Price!BA125/ETL_Price!BA126-1),ETL_Price!BA125/ETL_Price!BA126-1,"")</f>
        <v>-9.0053376801866314E-3</v>
      </c>
      <c r="AV125">
        <f ca="1">IF(ISNUMBER(ETL_Price!BB125/ETL_Price!BB126-1),ETL_Price!BB125/ETL_Price!BB126-1,"")</f>
        <v>-4.6345261178682984E-3</v>
      </c>
      <c r="AW125">
        <f ca="1">IF(ISNUMBER(ETL_Price!BC125/ETL_Price!BC126-1),ETL_Price!BC125/ETL_Price!BC126-1,"")</f>
        <v>-8.2558394962291004E-3</v>
      </c>
      <c r="AX125">
        <f ca="1">IF(ISNUMBER(ETL_Price!BD125/ETL_Price!BD126-1),ETL_Price!BD125/ETL_Price!BD126-1,"")</f>
        <v>-6.9181180237137818E-3</v>
      </c>
      <c r="AY125">
        <f ca="1">IF(ISNUMBER(ETL_Price!BE125/ETL_Price!BE126-1),ETL_Price!BE125/ETL_Price!BE126-1,"")</f>
        <v>-1.7505783062358171E-2</v>
      </c>
      <c r="AZ125">
        <f ca="1">IF(ISNUMBER(ETL_Price!BF125/ETL_Price!BF126-1),ETL_Price!BF125/ETL_Price!BF126-1,"")</f>
        <v>-1.7370180984092043E-3</v>
      </c>
      <c r="BA125">
        <f ca="1">IF(ISNUMBER(ETL_Price!BG125/ETL_Price!BG126-1),ETL_Price!BG125/ETL_Price!BG126-1,"")</f>
        <v>-3.7817517830001091E-3</v>
      </c>
      <c r="BB125">
        <f ca="1">IF(ISNUMBER(ETL_Price!BH125/ETL_Price!BH126-1),ETL_Price!BH125/ETL_Price!BH126-1,"")</f>
        <v>7.7076583929480691E-4</v>
      </c>
      <c r="BC125">
        <f ca="1">IF(ISNUMBER(ETL_Price!BI125/ETL_Price!BI126-1),ETL_Price!BI125/ETL_Price!BI126-1,"")</f>
        <v>6.3492063492063266E-3</v>
      </c>
      <c r="BD125">
        <f ca="1">IF(ISNUMBER(ETL_Price!BJ125/ETL_Price!BJ126-1),ETL_Price!BJ125/ETL_Price!BJ126-1,"")</f>
        <v>-3.0525030525030417E-2</v>
      </c>
      <c r="BE125">
        <f ca="1">IF(ISNUMBER(ETL_Price!BK125/ETL_Price!BK126-1),ETL_Price!BK125/ETL_Price!BK126-1,"")</f>
        <v>-2.6731470230862753E-2</v>
      </c>
      <c r="BF125">
        <f ca="1">IF(ISNUMBER(ETL_Price!BL125/ETL_Price!BL126-1),ETL_Price!BL125/ETL_Price!BL126-1,"")</f>
        <v>3.4638554216867457E-2</v>
      </c>
      <c r="BG125">
        <f ca="1">IF(ISNUMBER(ETL_Price!BM125/ETL_Price!BM126-1),ETL_Price!BM125/ETL_Price!BM126-1,"")</f>
        <v>-9.4287734737175111E-4</v>
      </c>
      <c r="BH125">
        <f ca="1">IF(ISNUMBER(ETL_Price!BN125/ETL_Price!BN126-1),ETL_Price!BN125/ETL_Price!BN126-1,"")</f>
        <v>-2.4018253872948314E-4</v>
      </c>
      <c r="BI125">
        <f ca="1">IF(ISNUMBER(ETL_Price!BO125/ETL_Price!BO126-1),ETL_Price!BO125/ETL_Price!BO126-1,"")</f>
        <v>-3.1633056544088101E-3</v>
      </c>
      <c r="BJ125">
        <f ca="1">IF(ISNUMBER(ETL_Price!BP125/ETL_Price!BP126-1),ETL_Price!BP125/ETL_Price!BP126-1,"")</f>
        <v>-9.7408922657316044E-4</v>
      </c>
      <c r="BK125">
        <f ca="1">IF(ISNUMBER(ETL_Price!BQ125/ETL_Price!BQ126-1),ETL_Price!BQ125/ETL_Price!BQ126-1,"")</f>
        <v>1.4034431137726067E-3</v>
      </c>
      <c r="BL125">
        <f ca="1">IF(ISNUMBER(ETL_Price!BR125/ETL_Price!BR126-1),ETL_Price!BR125/ETL_Price!BR126-1,"")</f>
        <v>9.3752663427926208E-4</v>
      </c>
      <c r="BM125">
        <f ca="1">IF(ISNUMBER(ETL_Price!BS125/ETL_Price!BS126-1),ETL_Price!BS125/ETL_Price!BS126-1,"")</f>
        <v>-2.9376318168121696E-3</v>
      </c>
      <c r="BN125">
        <f ca="1">IF(ISNUMBER(ETL_Price!BT125/ETL_Price!BT126-1),ETL_Price!BT125/ETL_Price!BT126-1,"")</f>
        <v>7.0940853063761189E-4</v>
      </c>
      <c r="BO125">
        <f ca="1">IF(ISNUMBER(ETL_Price!BU125/ETL_Price!BU126-1),ETL_Price!BU125/ETL_Price!BU126-1,"")</f>
        <v>-1.1916316373006275E-4</v>
      </c>
      <c r="BP125">
        <f ca="1">IF(ISNUMBER(ETL_Price!BV125/ETL_Price!BV126-1),ETL_Price!BV125/ETL_Price!BV126-1,"")</f>
        <v>4.2129255201823756E-3</v>
      </c>
      <c r="BQ125">
        <f ca="1">IF(ISNUMBER(ETL_Price!BW125/ETL_Price!BW126-1),ETL_Price!BW125/ETL_Price!BW126-1,"")</f>
        <v>-3.4874136072536865E-3</v>
      </c>
    </row>
    <row r="126" spans="1:69">
      <c r="A126" s="8">
        <f>MATCH($B126,ETL_Price!$B$5:$B$187,0)</f>
        <v>122</v>
      </c>
      <c r="B126" s="1">
        <f>IF(ISNUMBER(Equities!$C127),Equities!B127,"")</f>
        <v>43010</v>
      </c>
      <c r="C126" s="67">
        <f ca="1">IF(ISNUMBER(OFFSET(ETL_Price!$B$4,ETL_Rtn!$A126,ETL_Rtn!$C$1)/OFFSET(ETL_Price!$B$4,ETL_Rtn!$A127,ETL_Rtn!$C$1)-1),OFFSET(ETL_Price!$B$4,ETL_Rtn!$A126,ETL_Rtn!$C$1)/OFFSET(ETL_Price!$B$4,ETL_Rtn!$A127,ETL_Rtn!$C$1)-1,"")</f>
        <v>1.7402081350259557E-3</v>
      </c>
      <c r="E126">
        <f ca="1">IF(ISNUMBER(ETL_Price!K126/ETL_Price!K127-1),ETL_Price!K126/ETL_Price!K127-1,"")</f>
        <v>3.8739997459671383E-3</v>
      </c>
      <c r="F126">
        <f ca="1">IF(ISNUMBER(ETL_Price!L126/ETL_Price!L127-1),ETL_Price!L126/ETL_Price!L127-1,"")</f>
        <v>2.1808976730601781E-3</v>
      </c>
      <c r="G126">
        <f ca="1">IF(ISNUMBER(ETL_Price!M126/ETL_Price!M127-1),ETL_Price!M126/ETL_Price!M127-1,"")</f>
        <v>8.9267555133698551E-4</v>
      </c>
      <c r="H126">
        <f ca="1">IF(ISNUMBER(ETL_Price!N126/ETL_Price!N127-1),ETL_Price!N126/ETL_Price!N127-1,"")</f>
        <v>2.1860575704402141E-3</v>
      </c>
      <c r="I126">
        <f ca="1">IF(ISNUMBER(ETL_Price!O126/ETL_Price!O127-1),ETL_Price!O126/ETL_Price!O127-1,"")</f>
        <v>0</v>
      </c>
      <c r="J126">
        <f ca="1">IF(ISNUMBER(ETL_Price!P126/ETL_Price!P127-1),ETL_Price!P126/ETL_Price!P127-1,"")</f>
        <v>0</v>
      </c>
      <c r="K126">
        <f ca="1">IF(ISNUMBER(ETL_Price!Q126/ETL_Price!Q127-1),ETL_Price!Q126/ETL_Price!Q127-1,"")</f>
        <v>2.3214363766164148E-3</v>
      </c>
      <c r="L126">
        <f ca="1">IF(ISNUMBER(ETL_Price!R126/ETL_Price!R127-1),ETL_Price!R126/ETL_Price!R127-1,"")</f>
        <v>1.6029143897995368E-3</v>
      </c>
      <c r="M126">
        <f ca="1">IF(ISNUMBER(ETL_Price!S126/ETL_Price!S127-1),ETL_Price!S126/ETL_Price!S127-1,"")</f>
        <v>-1.8124433907668047E-3</v>
      </c>
      <c r="N126">
        <f ca="1">IF(ISNUMBER(ETL_Price!T126/ETL_Price!T127-1),ETL_Price!T126/ETL_Price!T127-1,"")</f>
        <v>4.6028153887462953E-3</v>
      </c>
      <c r="O126">
        <f ca="1">IF(ISNUMBER(ETL_Price!U126/ETL_Price!U127-1),ETL_Price!U126/ETL_Price!U127-1,"")</f>
        <v>2.6858013308745932E-3</v>
      </c>
      <c r="P126">
        <f ca="1">IF(ISNUMBER(ETL_Price!V126/ETL_Price!V127-1),ETL_Price!V126/ETL_Price!V127-1,"")</f>
        <v>6.2749316480648076E-4</v>
      </c>
      <c r="Q126">
        <f ca="1">IF(ISNUMBER(ETL_Price!W126/ETL_Price!W127-1),ETL_Price!W126/ETL_Price!W127-1,"")</f>
        <v>-9.9900055701585E-4</v>
      </c>
      <c r="R126">
        <f ca="1">IF(ISNUMBER(ETL_Price!X126/ETL_Price!X127-1),ETL_Price!X126/ETL_Price!X127-1,"")</f>
        <v>8.83850441770484E-3</v>
      </c>
      <c r="S126">
        <f ca="1">IF(ISNUMBER(ETL_Price!Y126/ETL_Price!Y127-1),ETL_Price!Y126/ETL_Price!Y127-1,"")</f>
        <v>2.8589864495953687E-3</v>
      </c>
      <c r="T126">
        <f ca="1">IF(ISNUMBER(ETL_Price!Z126/ETL_Price!Z127-1),ETL_Price!Z126/ETL_Price!Z127-1,"")</f>
        <v>1.3676801313600162E-3</v>
      </c>
      <c r="U126">
        <f ca="1">IF(ISNUMBER(ETL_Price!AA126/ETL_Price!AA127-1),ETL_Price!AA126/ETL_Price!AA127-1,"")</f>
        <v>-4.3977869201303754E-3</v>
      </c>
      <c r="V126">
        <f ca="1">IF(ISNUMBER(ETL_Price!AB126/ETL_Price!AB127-1),ETL_Price!AB126/ETL_Price!AB127-1,"")</f>
        <v>8.5649770302875794E-4</v>
      </c>
      <c r="W126">
        <f ca="1">IF(ISNUMBER(ETL_Price!AC126/ETL_Price!AC127-1),ETL_Price!AC126/ETL_Price!AC127-1,"")</f>
        <v>-2.7672908762392812E-3</v>
      </c>
      <c r="X126">
        <f ca="1">IF(ISNUMBER(ETL_Price!AD126/ETL_Price!AD127-1),ETL_Price!AD126/ETL_Price!AD127-1,"")</f>
        <v>-3.4964663323011624E-3</v>
      </c>
      <c r="Y126">
        <f ca="1">IF(ISNUMBER(ETL_Price!AE126/ETL_Price!AE127-1),ETL_Price!AE126/ETL_Price!AE127-1,"")</f>
        <v>-1.9974898591095247E-3</v>
      </c>
      <c r="Z126">
        <f ca="1">IF(ISNUMBER(ETL_Price!AF126/ETL_Price!AF127-1),ETL_Price!AF126/ETL_Price!AF127-1,"")</f>
        <v>-4.9056640797573436E-5</v>
      </c>
      <c r="AA126">
        <f ca="1">IF(ISNUMBER(ETL_Price!AG126/ETL_Price!AG127-1),ETL_Price!AG126/ETL_Price!AG127-1,"")</f>
        <v>-4.2316005005116342E-4</v>
      </c>
      <c r="AB126">
        <f ca="1">IF(ISNUMBER(ETL_Price!AH126/ETL_Price!AH127-1),ETL_Price!AH126/ETL_Price!AH127-1,"")</f>
        <v>3.7654803079334442E-4</v>
      </c>
      <c r="AC126">
        <f ca="1">IF(ISNUMBER(ETL_Price!AI126/ETL_Price!AI127-1),ETL_Price!AI126/ETL_Price!AI127-1,"")</f>
        <v>-7.0950569985217538E-4</v>
      </c>
      <c r="AD126">
        <f ca="1">IF(ISNUMBER(ETL_Price!AJ126/ETL_Price!AJ127-1),ETL_Price!AJ126/ETL_Price!AJ127-1,"")</f>
        <v>-7.8153943632275347E-4</v>
      </c>
      <c r="AE126">
        <f ca="1">IF(ISNUMBER(ETL_Price!AK126/ETL_Price!AK127-1),ETL_Price!AK126/ETL_Price!AK127-1,"")</f>
        <v>-6.1126295250768514E-4</v>
      </c>
      <c r="AF126">
        <f ca="1">IF(ISNUMBER(ETL_Price!AL126/ETL_Price!AL127-1),ETL_Price!AL126/ETL_Price!AL127-1,"")</f>
        <v>-8.5199195719587451E-4</v>
      </c>
      <c r="AG126">
        <f ca="1">IF(ISNUMBER(ETL_Price!AM126/ETL_Price!AM127-1),ETL_Price!AM126/ETL_Price!AM127-1,"")</f>
        <v>2.1733925571121304E-4</v>
      </c>
      <c r="AH126">
        <f ca="1">IF(ISNUMBER(ETL_Price!AN126/ETL_Price!AN127-1),ETL_Price!AN126/ETL_Price!AN127-1,"")</f>
        <v>-8.4983603974442268E-4</v>
      </c>
      <c r="AI126">
        <f ca="1">IF(ISNUMBER(ETL_Price!AO126/ETL_Price!AO127-1),ETL_Price!AO126/ETL_Price!AO127-1,"")</f>
        <v>-8.0212587963190973E-4</v>
      </c>
      <c r="AJ126">
        <f ca="1">IF(ISNUMBER(ETL_Price!AP126/ETL_Price!AP127-1),ETL_Price!AP126/ETL_Price!AP127-1,"")</f>
        <v>-8.8918454163577909E-4</v>
      </c>
      <c r="AK126">
        <f ca="1">IF(ISNUMBER(ETL_Price!AQ126/ETL_Price!AQ127-1),ETL_Price!AQ126/ETL_Price!AQ127-1,"")</f>
        <v>-1.3536950292996064E-3</v>
      </c>
      <c r="AL126">
        <f ca="1">IF(ISNUMBER(ETL_Price!AR126/ETL_Price!AR127-1),ETL_Price!AR126/ETL_Price!AR127-1,"")</f>
        <v>-4.3097799150682015E-5</v>
      </c>
      <c r="AM126">
        <f ca="1">IF(ISNUMBER(ETL_Price!AS126/ETL_Price!AS127-1),ETL_Price!AS126/ETL_Price!AS127-1,"")</f>
        <v>3.085361672951592E-3</v>
      </c>
      <c r="AN126">
        <f ca="1">IF(ISNUMBER(ETL_Price!AT126/ETL_Price!AT127-1),ETL_Price!AT126/ETL_Price!AT127-1,"")</f>
        <v>-2.8017241379310387E-2</v>
      </c>
      <c r="AO126">
        <f ca="1">IF(ISNUMBER(ETL_Price!AU126/ETL_Price!AU127-1),ETL_Price!AU126/ETL_Price!AU127-1,"")</f>
        <v>-9.2295570938150107E-3</v>
      </c>
      <c r="AP126">
        <f ca="1">IF(ISNUMBER(ETL_Price!AV126/ETL_Price!AV127-1),ETL_Price!AV126/ETL_Price!AV127-1,"")</f>
        <v>-5.2310845062826239E-3</v>
      </c>
      <c r="AQ126">
        <f ca="1">IF(ISNUMBER(ETL_Price!AW126/ETL_Price!AW127-1),ETL_Price!AW126/ETL_Price!AW127-1,"")</f>
        <v>-7.7631578947370272E-3</v>
      </c>
      <c r="AR126">
        <f ca="1">IF(ISNUMBER(ETL_Price!AX126/ETL_Price!AX127-1),ETL_Price!AX126/ETL_Price!AX127-1,"")</f>
        <v>0</v>
      </c>
      <c r="AS126">
        <f ca="1">IF(ISNUMBER(ETL_Price!AY126/ETL_Price!AY127-1),ETL_Price!AY126/ETL_Price!AY127-1,"")</f>
        <v>2.3167389121368842E-2</v>
      </c>
      <c r="AT126">
        <f ca="1">IF(ISNUMBER(ETL_Price!AZ126/ETL_Price!AZ127-1),ETL_Price!AZ126/ETL_Price!AZ127-1,"")</f>
        <v>-5.7077625570776225E-2</v>
      </c>
      <c r="AU126">
        <f ca="1">IF(ISNUMBER(ETL_Price!BA126/ETL_Price!BA127-1),ETL_Price!BA126/ETL_Price!BA127-1,"")</f>
        <v>-1.4136321562912335E-2</v>
      </c>
      <c r="AV126">
        <f ca="1">IF(ISNUMBER(ETL_Price!BB126/ETL_Price!BB127-1),ETL_Price!BB126/ETL_Price!BB127-1,"")</f>
        <v>-2.8124450694323455E-3</v>
      </c>
      <c r="AW126">
        <f ca="1">IF(ISNUMBER(ETL_Price!BC126/ETL_Price!BC127-1),ETL_Price!BC126/ETL_Price!BC127-1,"")</f>
        <v>-1.8047167098072969E-2</v>
      </c>
      <c r="AX126">
        <f ca="1">IF(ISNUMBER(ETL_Price!BD126/ETL_Price!BD127-1),ETL_Price!BD126/ETL_Price!BD127-1,"")</f>
        <v>-8.3310259960006627E-3</v>
      </c>
      <c r="AY126">
        <f ca="1">IF(ISNUMBER(ETL_Price!BE126/ETL_Price!BE127-1),ETL_Price!BE126/ETL_Price!BE127-1,"")</f>
        <v>-1.5971797935669385E-2</v>
      </c>
      <c r="AZ126">
        <f ca="1">IF(ISNUMBER(ETL_Price!BF126/ETL_Price!BF127-1),ETL_Price!BF126/ETL_Price!BF127-1,"")</f>
        <v>-1.1580185460308368E-2</v>
      </c>
      <c r="BA126">
        <f ca="1">IF(ISNUMBER(ETL_Price!BG126/ETL_Price!BG127-1),ETL_Price!BG126/ETL_Price!BG127-1,"")</f>
        <v>-1.3872002067487843E-2</v>
      </c>
      <c r="BB126">
        <f ca="1">IF(ISNUMBER(ETL_Price!BH126/ETL_Price!BH127-1),ETL_Price!BH126/ETL_Price!BH127-1,"")</f>
        <v>-8.8603145843711983E-3</v>
      </c>
      <c r="BC126">
        <f ca="1">IF(ISNUMBER(ETL_Price!BI126/ETL_Price!BI127-1),ETL_Price!BI126/ETL_Price!BI127-1,"")</f>
        <v>-6.3091482649842989E-3</v>
      </c>
      <c r="BD126">
        <f ca="1">IF(ISNUMBER(ETL_Price!BJ126/ETL_Price!BJ127-1),ETL_Price!BJ126/ETL_Price!BJ127-1,"")</f>
        <v>2.1834061135371119E-2</v>
      </c>
      <c r="BE126">
        <f ca="1">IF(ISNUMBER(ETL_Price!BK126/ETL_Price!BK127-1),ETL_Price!BK126/ETL_Price!BK127-1,"")</f>
        <v>-1.6726403823177916E-2</v>
      </c>
      <c r="BF126">
        <f ca="1">IF(ISNUMBER(ETL_Price!BL126/ETL_Price!BL127-1),ETL_Price!BL126/ETL_Price!BL127-1,"")</f>
        <v>1.0141987829614729E-2</v>
      </c>
      <c r="BG126">
        <f ca="1">IF(ISNUMBER(ETL_Price!BM126/ETL_Price!BM127-1),ETL_Price!BM126/ETL_Price!BM127-1,"")</f>
        <v>-6.8669527896995097E-3</v>
      </c>
      <c r="BH126">
        <f ca="1">IF(ISNUMBER(ETL_Price!BN126/ETL_Price!BN127-1),ETL_Price!BN126/ETL_Price!BN127-1,"")</f>
        <v>-1.3192612137202797E-3</v>
      </c>
      <c r="BI126">
        <f ca="1">IF(ISNUMBER(ETL_Price!BO126/ETL_Price!BO127-1),ETL_Price!BO126/ETL_Price!BO127-1,"")</f>
        <v>-2.1095413199148538E-2</v>
      </c>
      <c r="BJ126">
        <f ca="1">IF(ISNUMBER(ETL_Price!BP126/ETL_Price!BP127-1),ETL_Price!BP126/ETL_Price!BP127-1,"")</f>
        <v>3.9267015706807573E-3</v>
      </c>
      <c r="BK126">
        <f ca="1">IF(ISNUMBER(ETL_Price!BQ126/ETL_Price!BQ127-1),ETL_Price!BQ126/ETL_Price!BQ127-1,"")</f>
        <v>-3.2640119369580223E-3</v>
      </c>
      <c r="BL126">
        <f ca="1">IF(ISNUMBER(ETL_Price!BR126/ETL_Price!BR127-1),ETL_Price!BR126/ETL_Price!BR127-1,"")</f>
        <v>-6.8562722194006609E-3</v>
      </c>
      <c r="BM126">
        <f ca="1">IF(ISNUMBER(ETL_Price!BS126/ETL_Price!BS127-1),ETL_Price!BS126/ETL_Price!BS127-1,"")</f>
        <v>-9.1058366920435674E-3</v>
      </c>
      <c r="BN126">
        <f ca="1">IF(ISNUMBER(ETL_Price!BT126/ETL_Price!BT127-1),ETL_Price!BT126/ETL_Price!BT127-1,"")</f>
        <v>2.310905697271215E-3</v>
      </c>
      <c r="BO126">
        <f ca="1">IF(ISNUMBER(ETL_Price!BU126/ETL_Price!BU127-1),ETL_Price!BU126/ETL_Price!BU127-1,"")</f>
        <v>7.1312037124002803E-3</v>
      </c>
      <c r="BP126">
        <f ca="1">IF(ISNUMBER(ETL_Price!BV126/ETL_Price!BV127-1),ETL_Price!BV126/ETL_Price!BV127-1,"")</f>
        <v>3.0975735673721694E-3</v>
      </c>
      <c r="BQ126">
        <f ca="1">IF(ISNUMBER(ETL_Price!BW126/ETL_Price!BW127-1),ETL_Price!BW126/ETL_Price!BW127-1,"")</f>
        <v>-2.5614268096006976E-3</v>
      </c>
    </row>
    <row r="127" spans="1:69">
      <c r="A127" s="8">
        <f>MATCH($B127,ETL_Price!$B$5:$B$187,0)</f>
        <v>123</v>
      </c>
      <c r="B127" s="1">
        <f>IF(ISNUMBER(Equities!$C128),Equities!B128,"")</f>
        <v>43007</v>
      </c>
      <c r="C127" s="67">
        <f ca="1">IF(ISNUMBER(OFFSET(ETL_Price!$B$4,ETL_Rtn!$A127,ETL_Rtn!$C$1)/OFFSET(ETL_Price!$B$4,ETL_Rtn!$A128,ETL_Rtn!$C$1)-1),OFFSET(ETL_Price!$B$4,ETL_Rtn!$A127,ETL_Rtn!$C$1)/OFFSET(ETL_Price!$B$4,ETL_Rtn!$A128,ETL_Rtn!$C$1)-1,"")</f>
        <v>9.3251005243513152E-3</v>
      </c>
      <c r="E127">
        <f ca="1">IF(ISNUMBER(ETL_Price!K127/ETL_Price!K128-1),ETL_Price!K127/ETL_Price!K128-1,"")</f>
        <v>3.7050907149631662E-3</v>
      </c>
      <c r="F127">
        <f ca="1">IF(ISNUMBER(ETL_Price!L127/ETL_Price!L128-1),ETL_Price!L127/ETL_Price!L128-1,"")</f>
        <v>8.7578992266335032E-3</v>
      </c>
      <c r="G127">
        <f ca="1">IF(ISNUMBER(ETL_Price!M127/ETL_Price!M128-1),ETL_Price!M127/ETL_Price!M128-1,"")</f>
        <v>9.8720558400646752E-3</v>
      </c>
      <c r="H127">
        <f ca="1">IF(ISNUMBER(ETL_Price!N127/ETL_Price!N128-1),ETL_Price!N127/ETL_Price!N128-1,"")</f>
        <v>-3.3541045547569315E-4</v>
      </c>
      <c r="I127">
        <f ca="1">IF(ISNUMBER(ETL_Price!O127/ETL_Price!O128-1),ETL_Price!O127/ETL_Price!O128-1,"")</f>
        <v>4.8392508095806974E-3</v>
      </c>
      <c r="J127">
        <f ca="1">IF(ISNUMBER(ETL_Price!P127/ETL_Price!P128-1),ETL_Price!P127/ETL_Price!P128-1,"")</f>
        <v>3.2663510665298379E-3</v>
      </c>
      <c r="K127">
        <f ca="1">IF(ISNUMBER(ETL_Price!Q127/ETL_Price!Q128-1),ETL_Price!Q127/ETL_Price!Q128-1,"")</f>
        <v>5.9013478326714885E-3</v>
      </c>
      <c r="L127">
        <f ca="1">IF(ISNUMBER(ETL_Price!R127/ETL_Price!R128-1),ETL_Price!R127/ETL_Price!R128-1,"")</f>
        <v>5.234587049243844E-3</v>
      </c>
      <c r="M127">
        <f ca="1">IF(ISNUMBER(ETL_Price!S127/ETL_Price!S128-1),ETL_Price!S127/ETL_Price!S128-1,"")</f>
        <v>-1.5685791326858212E-4</v>
      </c>
      <c r="N127">
        <f ca="1">IF(ISNUMBER(ETL_Price!T127/ETL_Price!T128-1),ETL_Price!T127/ETL_Price!T128-1,"")</f>
        <v>2.9622220512424136E-3</v>
      </c>
      <c r="O127">
        <f ca="1">IF(ISNUMBER(ETL_Price!U127/ETL_Price!U128-1),ETL_Price!U127/ETL_Price!U128-1,"")</f>
        <v>2.4512758689974046E-3</v>
      </c>
      <c r="P127">
        <f ca="1">IF(ISNUMBER(ETL_Price!V127/ETL_Price!V128-1),ETL_Price!V127/ETL_Price!V128-1,"")</f>
        <v>4.7284517697920858E-3</v>
      </c>
      <c r="Q127">
        <f ca="1">IF(ISNUMBER(ETL_Price!W127/ETL_Price!W128-1),ETL_Price!W127/ETL_Price!W128-1,"")</f>
        <v>2.3245944487337855E-3</v>
      </c>
      <c r="R127">
        <f ca="1">IF(ISNUMBER(ETL_Price!X127/ETL_Price!X128-1),ETL_Price!X127/ETL_Price!X128-1,"")</f>
        <v>6.0058577461687968E-3</v>
      </c>
      <c r="S127">
        <f ca="1">IF(ISNUMBER(ETL_Price!Y127/ETL_Price!Y128-1),ETL_Price!Y127/ETL_Price!Y128-1,"")</f>
        <v>4.4095909225743135E-3</v>
      </c>
      <c r="T127">
        <f ca="1">IF(ISNUMBER(ETL_Price!Z127/ETL_Price!Z128-1),ETL_Price!Z127/ETL_Price!Z128-1,"")</f>
        <v>6.9450849959034056E-3</v>
      </c>
      <c r="U127">
        <f ca="1">IF(ISNUMBER(ETL_Price!AA127/ETL_Price!AA128-1),ETL_Price!AA127/ETL_Price!AA128-1,"")</f>
        <v>3.8450583879237055E-3</v>
      </c>
      <c r="V127">
        <f ca="1">IF(ISNUMBER(ETL_Price!AB127/ETL_Price!AB128-1),ETL_Price!AB127/ETL_Price!AB128-1,"")</f>
        <v>1.3254327147982359E-3</v>
      </c>
      <c r="W127">
        <f ca="1">IF(ISNUMBER(ETL_Price!AC127/ETL_Price!AC128-1),ETL_Price!AC127/ETL_Price!AC128-1,"")</f>
        <v>1.5552758876058448E-3</v>
      </c>
      <c r="X127">
        <f ca="1">IF(ISNUMBER(ETL_Price!AD127/ETL_Price!AD128-1),ETL_Price!AD127/ETL_Price!AD128-1,"")</f>
        <v>1.9804391694473455E-3</v>
      </c>
      <c r="Y127">
        <f ca="1">IF(ISNUMBER(ETL_Price!AE127/ETL_Price!AE128-1),ETL_Price!AE127/ETL_Price!AE128-1,"")</f>
        <v>1.3856423498319614E-3</v>
      </c>
      <c r="Z127">
        <f ca="1">IF(ISNUMBER(ETL_Price!AF127/ETL_Price!AF128-1),ETL_Price!AF127/ETL_Price!AF128-1,"")</f>
        <v>-4.4149027494944093E-5</v>
      </c>
      <c r="AA127">
        <f ca="1">IF(ISNUMBER(ETL_Price!AG127/ETL_Price!AG128-1),ETL_Price!AG127/ETL_Price!AG128-1,"")</f>
        <v>-4.911703042072002E-4</v>
      </c>
      <c r="AB127">
        <f ca="1">IF(ISNUMBER(ETL_Price!AH127/ETL_Price!AH128-1),ETL_Price!AH127/ETL_Price!AH128-1,"")</f>
        <v>9.7718960270243294E-4</v>
      </c>
      <c r="AC127">
        <f ca="1">IF(ISNUMBER(ETL_Price!AI127/ETL_Price!AI128-1),ETL_Price!AI127/ETL_Price!AI128-1,"")</f>
        <v>1.1191584894918449E-3</v>
      </c>
      <c r="AD127">
        <f ca="1">IF(ISNUMBER(ETL_Price!AJ127/ETL_Price!AJ128-1),ETL_Price!AJ127/ETL_Price!AJ128-1,"")</f>
        <v>1.4682803174552728E-3</v>
      </c>
      <c r="AE127">
        <f ca="1">IF(ISNUMBER(ETL_Price!AK127/ETL_Price!AK128-1),ETL_Price!AK127/ETL_Price!AK128-1,"")</f>
        <v>1.2770028504278663E-3</v>
      </c>
      <c r="AF127">
        <f ca="1">IF(ISNUMBER(ETL_Price!AL127/ETL_Price!AL128-1),ETL_Price!AL127/ETL_Price!AL128-1,"")</f>
        <v>1.5390965172625837E-3</v>
      </c>
      <c r="AG127">
        <f ca="1">IF(ISNUMBER(ETL_Price!AM127/ETL_Price!AM128-1),ETL_Price!AM127/ETL_Price!AM128-1,"")</f>
        <v>3.6891168597907864E-4</v>
      </c>
      <c r="AH127">
        <f ca="1">IF(ISNUMBER(ETL_Price!AN127/ETL_Price!AN128-1),ETL_Price!AN127/ETL_Price!AN128-1,"")</f>
        <v>1.822634706023063E-3</v>
      </c>
      <c r="AI127">
        <f ca="1">IF(ISNUMBER(ETL_Price!AO127/ETL_Price!AO128-1),ETL_Price!AO127/ETL_Price!AO128-1,"")</f>
        <v>9.5213842013985861E-4</v>
      </c>
      <c r="AJ127">
        <f ca="1">IF(ISNUMBER(ETL_Price!AP127/ETL_Price!AP128-1),ETL_Price!AP127/ETL_Price!AP128-1,"")</f>
        <v>1.3683733211342641E-3</v>
      </c>
      <c r="AK127">
        <f ca="1">IF(ISNUMBER(ETL_Price!AQ127/ETL_Price!AQ128-1),ETL_Price!AQ127/ETL_Price!AQ128-1,"")</f>
        <v>1.9738141873510973E-3</v>
      </c>
      <c r="AL127">
        <f ca="1">IF(ISNUMBER(ETL_Price!AR127/ETL_Price!AR128-1),ETL_Price!AR127/ETL_Price!AR128-1,"")</f>
        <v>2.5219131266267514E-3</v>
      </c>
      <c r="AM127">
        <f ca="1">IF(ISNUMBER(ETL_Price!AS127/ETL_Price!AS128-1),ETL_Price!AS127/ETL_Price!AS128-1,"")</f>
        <v>1.0872861165258874E-2</v>
      </c>
      <c r="AN127">
        <f ca="1">IF(ISNUMBER(ETL_Price!AT127/ETL_Price!AT128-1),ETL_Price!AT127/ETL_Price!AT128-1,"")</f>
        <v>-3.1315240083507168E-2</v>
      </c>
      <c r="AO127">
        <f ca="1">IF(ISNUMBER(ETL_Price!AU127/ETL_Price!AU128-1),ETL_Price!AU127/ETL_Price!AU128-1,"")</f>
        <v>-1.2888172879284565E-2</v>
      </c>
      <c r="AP127">
        <f ca="1">IF(ISNUMBER(ETL_Price!AV127/ETL_Price!AV128-1),ETL_Price!AV127/ETL_Price!AV128-1,"")</f>
        <v>-1.3145290047897884E-2</v>
      </c>
      <c r="AQ127">
        <f ca="1">IF(ISNUMBER(ETL_Price!AW127/ETL_Price!AW128-1),ETL_Price!AW127/ETL_Price!AW128-1,"")</f>
        <v>-6.189521401795739E-3</v>
      </c>
      <c r="AR127">
        <f ca="1">IF(ISNUMBER(ETL_Price!AX127/ETL_Price!AX128-1),ETL_Price!AX127/ETL_Price!AX128-1,"")</f>
        <v>-4.784688995215336E-3</v>
      </c>
      <c r="AS127">
        <f ca="1">IF(ISNUMBER(ETL_Price!AY127/ETL_Price!AY128-1),ETL_Price!AY127/ETL_Price!AY128-1,"")</f>
        <v>-2.4836214106495724E-2</v>
      </c>
      <c r="AT127">
        <f ca="1">IF(ISNUMBER(ETL_Price!AZ127/ETL_Price!AZ128-1),ETL_Price!AZ127/ETL_Price!AZ128-1,"")</f>
        <v>8.4158415841584233E-2</v>
      </c>
      <c r="AU127">
        <f ca="1">IF(ISNUMBER(ETL_Price!BA127/ETL_Price!BA128-1),ETL_Price!BA127/ETL_Price!BA128-1,"")</f>
        <v>-5.3360078668898137E-3</v>
      </c>
      <c r="AV127">
        <f ca="1">IF(ISNUMBER(ETL_Price!BB127/ETL_Price!BB128-1),ETL_Price!BB127/ETL_Price!BB128-1,"")</f>
        <v>1.4648365974867517E-5</v>
      </c>
      <c r="AW127">
        <f ca="1">IF(ISNUMBER(ETL_Price!BC127/ETL_Price!BC128-1),ETL_Price!BC127/ETL_Price!BC128-1,"")</f>
        <v>-1.7362889693544159E-2</v>
      </c>
      <c r="AX127">
        <f ca="1">IF(ISNUMBER(ETL_Price!BD127/ETL_Price!BD128-1),ETL_Price!BD127/ETL_Price!BD128-1,"")</f>
        <v>-1.6124003789610097E-2</v>
      </c>
      <c r="AY127">
        <f ca="1">IF(ISNUMBER(ETL_Price!BE127/ETL_Price!BE128-1),ETL_Price!BE127/ETL_Price!BE128-1,"")</f>
        <v>-6.5904671873153742E-3</v>
      </c>
      <c r="AZ127">
        <f ca="1">IF(ISNUMBER(ETL_Price!BF127/ETL_Price!BF128-1),ETL_Price!BF127/ETL_Price!BF128-1,"")</f>
        <v>4.8963853232488752E-3</v>
      </c>
      <c r="BA127">
        <f ca="1">IF(ISNUMBER(ETL_Price!BG127/ETL_Price!BG128-1),ETL_Price!BG127/ETL_Price!BG128-1,"")</f>
        <v>4.8829245607784344E-3</v>
      </c>
      <c r="BB127">
        <f ca="1">IF(ISNUMBER(ETL_Price!BH127/ETL_Price!BH128-1),ETL_Price!BH127/ETL_Price!BH128-1,"")</f>
        <v>4.6285715448306508E-3</v>
      </c>
      <c r="BC127">
        <f ca="1">IF(ISNUMBER(ETL_Price!BI127/ETL_Price!BI128-1),ETL_Price!BI127/ETL_Price!BI128-1,"")</f>
        <v>-4.1884816753927634E-3</v>
      </c>
      <c r="BD127">
        <f ca="1">IF(ISNUMBER(ETL_Price!BJ127/ETL_Price!BJ128-1),ETL_Price!BJ127/ETL_Price!BJ128-1,"")</f>
        <v>-1.8971848225214138E-2</v>
      </c>
      <c r="BE127">
        <f ca="1">IF(ISNUMBER(ETL_Price!BK127/ETL_Price!BK128-1),ETL_Price!BK127/ETL_Price!BK128-1,"")</f>
        <v>-2.1052631578947545E-2</v>
      </c>
      <c r="BF127">
        <f ca="1">IF(ISNUMBER(ETL_Price!BL127/ETL_Price!BL128-1),ETL_Price!BL127/ETL_Price!BL128-1,"")</f>
        <v>-3.8517796196977261E-2</v>
      </c>
      <c r="BG127">
        <f ca="1">IF(ISNUMBER(ETL_Price!BM127/ETL_Price!BM128-1),ETL_Price!BM127/ETL_Price!BM128-1,"")</f>
        <v>-3.111629716063824E-3</v>
      </c>
      <c r="BH127">
        <f ca="1">IF(ISNUMBER(ETL_Price!BN127/ETL_Price!BN128-1),ETL_Price!BN127/ETL_Price!BN128-1,"")</f>
        <v>-1.0150175105360204E-2</v>
      </c>
      <c r="BI127">
        <f ca="1">IF(ISNUMBER(ETL_Price!BO127/ETL_Price!BO128-1),ETL_Price!BO127/ETL_Price!BO128-1,"")</f>
        <v>2.1334367726919545E-3</v>
      </c>
      <c r="BJ127">
        <f ca="1">IF(ISNUMBER(ETL_Price!BP127/ETL_Price!BP128-1),ETL_Price!BP127/ETL_Price!BP128-1,"")</f>
        <v>-1.1270907533474928E-3</v>
      </c>
      <c r="BK127">
        <f ca="1">IF(ISNUMBER(ETL_Price!BQ127/ETL_Price!BQ128-1),ETL_Price!BQ127/ETL_Price!BQ128-1,"")</f>
        <v>1.026885735623484E-3</v>
      </c>
      <c r="BL127">
        <f ca="1">IF(ISNUMBER(ETL_Price!BR127/ETL_Price!BR128-1),ETL_Price!BR127/ETL_Price!BR128-1,"")</f>
        <v>2.3756999830306658E-3</v>
      </c>
      <c r="BM127">
        <f ca="1">IF(ISNUMBER(ETL_Price!BS127/ETL_Price!BS128-1),ETL_Price!BS127/ETL_Price!BS128-1,"")</f>
        <v>-3.2733224222587509E-3</v>
      </c>
      <c r="BN127">
        <f ca="1">IF(ISNUMBER(ETL_Price!BT127/ETL_Price!BT128-1),ETL_Price!BT127/ETL_Price!BT128-1,"")</f>
        <v>1.5132633078156488E-3</v>
      </c>
      <c r="BO127">
        <f ca="1">IF(ISNUMBER(ETL_Price!BU127/ETL_Price!BU128-1),ETL_Price!BU127/ETL_Price!BU128-1,"")</f>
        <v>-7.3241479332849524E-3</v>
      </c>
      <c r="BP127">
        <f ca="1">IF(ISNUMBER(ETL_Price!BV127/ETL_Price!BV128-1),ETL_Price!BV127/ETL_Price!BV128-1,"")</f>
        <v>3.2704886494805407E-3</v>
      </c>
      <c r="BQ127">
        <f ca="1">IF(ISNUMBER(ETL_Price!BW127/ETL_Price!BW128-1),ETL_Price!BW127/ETL_Price!BW128-1,"")</f>
        <v>-6.1910747957258927E-3</v>
      </c>
    </row>
    <row r="128" spans="1:69">
      <c r="A128" s="8">
        <f>MATCH($B128,ETL_Price!$B$5:$B$187,0)</f>
        <v>124</v>
      </c>
      <c r="B128" s="1">
        <f>IF(ISNUMBER(Equities!$C129),Equities!B129,"")</f>
        <v>43006</v>
      </c>
      <c r="C128" s="67">
        <f ca="1">IF(ISNUMBER(OFFSET(ETL_Price!$B$4,ETL_Rtn!$A128,ETL_Rtn!$C$1)/OFFSET(ETL_Price!$B$4,ETL_Rtn!$A129,ETL_Rtn!$C$1)-1),OFFSET(ETL_Price!$B$4,ETL_Rtn!$A128,ETL_Rtn!$C$1)/OFFSET(ETL_Price!$B$4,ETL_Rtn!$A129,ETL_Rtn!$C$1)-1,"")</f>
        <v>-6.8476351548226733E-3</v>
      </c>
      <c r="E128">
        <f ca="1">IF(ISNUMBER(ETL_Price!K128/ETL_Price!K129-1),ETL_Price!K128/ETL_Price!K129-1,"")</f>
        <v>1.2046078243665992E-3</v>
      </c>
      <c r="F128">
        <f ca="1">IF(ISNUMBER(ETL_Price!L128/ETL_Price!L129-1),ETL_Price!L128/ETL_Price!L129-1,"")</f>
        <v>2.3824458464714038E-3</v>
      </c>
      <c r="G128">
        <f ca="1">IF(ISNUMBER(ETL_Price!M128/ETL_Price!M129-1),ETL_Price!M128/ETL_Price!M129-1,"")</f>
        <v>-3.1093527069161464E-3</v>
      </c>
      <c r="H128">
        <f ca="1">IF(ISNUMBER(ETL_Price!N128/ETL_Price!N129-1),ETL_Price!N128/ETL_Price!N129-1,"")</f>
        <v>4.7397129824024997E-3</v>
      </c>
      <c r="I128">
        <f ca="1">IF(ISNUMBER(ETL_Price!O128/ETL_Price!O129-1),ETL_Price!O128/ETL_Price!O129-1,"")</f>
        <v>-7.9888056151359299E-3</v>
      </c>
      <c r="J128">
        <f ca="1">IF(ISNUMBER(ETL_Price!P128/ETL_Price!P129-1),ETL_Price!P128/ETL_Price!P129-1,"")</f>
        <v>-1.4612469621540169E-2</v>
      </c>
      <c r="K128">
        <f ca="1">IF(ISNUMBER(ETL_Price!Q128/ETL_Price!Q129-1),ETL_Price!Q128/ETL_Price!Q129-1,"")</f>
        <v>2.9790632609962842E-3</v>
      </c>
      <c r="L128">
        <f ca="1">IF(ISNUMBER(ETL_Price!R128/ETL_Price!R129-1),ETL_Price!R128/ETL_Price!R129-1,"")</f>
        <v>2.1847636482961175E-3</v>
      </c>
      <c r="M128">
        <f ca="1">IF(ISNUMBER(ETL_Price!S128/ETL_Price!S129-1),ETL_Price!S128/ETL_Price!S129-1,"")</f>
        <v>1.9372207529522179E-3</v>
      </c>
      <c r="N128">
        <f ca="1">IF(ISNUMBER(ETL_Price!T128/ETL_Price!T129-1),ETL_Price!T128/ETL_Price!T129-1,"")</f>
        <v>5.45391250531857E-3</v>
      </c>
      <c r="O128">
        <f ca="1">IF(ISNUMBER(ETL_Price!U128/ETL_Price!U129-1),ETL_Price!U128/ETL_Price!U129-1,"")</f>
        <v>3.5488163890793345E-3</v>
      </c>
      <c r="P128">
        <f ca="1">IF(ISNUMBER(ETL_Price!V128/ETL_Price!V129-1),ETL_Price!V128/ETL_Price!V129-1,"")</f>
        <v>3.153295193476513E-4</v>
      </c>
      <c r="Q128">
        <f ca="1">IF(ISNUMBER(ETL_Price!W128/ETL_Price!W129-1),ETL_Price!W128/ETL_Price!W129-1,"")</f>
        <v>4.8360040054529208E-4</v>
      </c>
      <c r="R128">
        <f ca="1">IF(ISNUMBER(ETL_Price!X128/ETL_Price!X129-1),ETL_Price!X128/ETL_Price!X129-1,"")</f>
        <v>2.1975817685406795E-3</v>
      </c>
      <c r="S128">
        <f ca="1">IF(ISNUMBER(ETL_Price!Y128/ETL_Price!Y129-1),ETL_Price!Y128/ETL_Price!Y129-1,"")</f>
        <v>2.5757630031462142E-3</v>
      </c>
      <c r="T128">
        <f ca="1">IF(ISNUMBER(ETL_Price!Z128/ETL_Price!Z129-1),ETL_Price!Z128/ETL_Price!Z129-1,"")</f>
        <v>2.6449256547402822E-3</v>
      </c>
      <c r="U128">
        <f ca="1">IF(ISNUMBER(ETL_Price!AA128/ETL_Price!AA129-1),ETL_Price!AA128/ETL_Price!AA129-1,"")</f>
        <v>-1.4238929232524011E-4</v>
      </c>
      <c r="V128">
        <f ca="1">IF(ISNUMBER(ETL_Price!AB128/ETL_Price!AB129-1),ETL_Price!AB128/ETL_Price!AB129-1,"")</f>
        <v>7.8027465667918072E-4</v>
      </c>
      <c r="W128">
        <f ca="1">IF(ISNUMBER(ETL_Price!AC128/ETL_Price!AC129-1),ETL_Price!AC128/ETL_Price!AC129-1,"")</f>
        <v>7.2166553634289698E-4</v>
      </c>
      <c r="X128">
        <f ca="1">IF(ISNUMBER(ETL_Price!AD128/ETL_Price!AD129-1),ETL_Price!AD128/ETL_Price!AD129-1,"")</f>
        <v>3.0060588992997239E-4</v>
      </c>
      <c r="Y128">
        <f ca="1">IF(ISNUMBER(ETL_Price!AE128/ETL_Price!AE129-1),ETL_Price!AE128/ETL_Price!AE129-1,"")</f>
        <v>1.6349451269321857E-3</v>
      </c>
      <c r="Z128">
        <f ca="1">IF(ISNUMBER(ETL_Price!AF128/ETL_Price!AF129-1),ETL_Price!AF128/ETL_Price!AF129-1,"")</f>
        <v>7.707488536952134E-4</v>
      </c>
      <c r="AA128">
        <f ca="1">IF(ISNUMBER(ETL_Price!AG128/ETL_Price!AG129-1),ETL_Price!AG128/ETL_Price!AG129-1,"")</f>
        <v>3.821673438004769E-4</v>
      </c>
      <c r="AB128">
        <f ca="1">IF(ISNUMBER(ETL_Price!AH128/ETL_Price!AH129-1),ETL_Price!AH128/ETL_Price!AH129-1,"")</f>
        <v>1.28595789885666E-3</v>
      </c>
      <c r="AC128">
        <f ca="1">IF(ISNUMBER(ETL_Price!AI128/ETL_Price!AI129-1),ETL_Price!AI128/ETL_Price!AI129-1,"")</f>
        <v>-3.0707449300582113E-3</v>
      </c>
      <c r="AD128">
        <f ca="1">IF(ISNUMBER(ETL_Price!AJ128/ETL_Price!AJ129-1),ETL_Price!AJ128/ETL_Price!AJ129-1,"")</f>
        <v>1.6870566011004673E-3</v>
      </c>
      <c r="AE128">
        <f ca="1">IF(ISNUMBER(ETL_Price!AK128/ETL_Price!AK129-1),ETL_Price!AK128/ETL_Price!AK129-1,"")</f>
        <v>-1.6694404966713927E-3</v>
      </c>
      <c r="AF128">
        <f ca="1">IF(ISNUMBER(ETL_Price!AL128/ETL_Price!AL129-1),ETL_Price!AL128/ETL_Price!AL129-1,"")</f>
        <v>-1.9297228683166079E-3</v>
      </c>
      <c r="AG128">
        <f ca="1">IF(ISNUMBER(ETL_Price!AM128/ETL_Price!AM129-1),ETL_Price!AM128/ETL_Price!AM129-1,"")</f>
        <v>-7.6704206992739277E-4</v>
      </c>
      <c r="AH128">
        <f ca="1">IF(ISNUMBER(ETL_Price!AN128/ETL_Price!AN129-1),ETL_Price!AN128/ETL_Price!AN129-1,"")</f>
        <v>-2.462739077592313E-3</v>
      </c>
      <c r="AI128">
        <f ca="1">IF(ISNUMBER(ETL_Price!AO128/ETL_Price!AO129-1),ETL_Price!AO128/ETL_Price!AO129-1,"")</f>
        <v>-6.1336616433982361E-4</v>
      </c>
      <c r="AJ128">
        <f ca="1">IF(ISNUMBER(ETL_Price!AP128/ETL_Price!AP129-1),ETL_Price!AP128/ETL_Price!AP129-1,"")</f>
        <v>-1.3914033092691236E-3</v>
      </c>
      <c r="AK128">
        <f ca="1">IF(ISNUMBER(ETL_Price!AQ128/ETL_Price!AQ129-1),ETL_Price!AQ128/ETL_Price!AQ129-1,"")</f>
        <v>-2.8612917955428419E-3</v>
      </c>
      <c r="AL128">
        <f ca="1">IF(ISNUMBER(ETL_Price!AR128/ETL_Price!AR129-1),ETL_Price!AR128/ETL_Price!AR129-1,"")</f>
        <v>-5.0511190157804808E-3</v>
      </c>
      <c r="AM128">
        <f ca="1">IF(ISNUMBER(ETL_Price!AS128/ETL_Price!AS129-1),ETL_Price!AS128/ETL_Price!AS129-1,"")</f>
        <v>-7.7911959485776894E-4</v>
      </c>
      <c r="AN128">
        <f ca="1">IF(ISNUMBER(ETL_Price!AT128/ETL_Price!AT129-1),ETL_Price!AT128/ETL_Price!AT129-1,"")</f>
        <v>2.3504273504273421E-2</v>
      </c>
      <c r="AO128">
        <f ca="1">IF(ISNUMBER(ETL_Price!AU128/ETL_Price!AU129-1),ETL_Price!AU128/ETL_Price!AU129-1,"")</f>
        <v>-2.8251717261246201E-3</v>
      </c>
      <c r="AP128">
        <f ca="1">IF(ISNUMBER(ETL_Price!AV128/ETL_Price!AV129-1),ETL_Price!AV128/ETL_Price!AV129-1,"")</f>
        <v>3.41770799957275E-3</v>
      </c>
      <c r="AQ128">
        <f ca="1">IF(ISNUMBER(ETL_Price!AW128/ETL_Price!AW129-1),ETL_Price!AW128/ETL_Price!AW129-1,"")</f>
        <v>9.5045322538060972E-3</v>
      </c>
      <c r="AR128">
        <f ca="1">IF(ISNUMBER(ETL_Price!AX128/ETL_Price!AX129-1),ETL_Price!AX128/ETL_Price!AX129-1,"")</f>
        <v>6.4205457463883953E-3</v>
      </c>
      <c r="AS128">
        <f ca="1">IF(ISNUMBER(ETL_Price!AY128/ETL_Price!AY129-1),ETL_Price!AY128/ETL_Price!AY129-1,"")</f>
        <v>-2.6339987038677015E-2</v>
      </c>
      <c r="AT128">
        <f ca="1">IF(ISNUMBER(ETL_Price!AZ128/ETL_Price!AZ129-1),ETL_Price!AZ128/ETL_Price!AZ129-1,"")</f>
        <v>-9.8039215686274161E-3</v>
      </c>
      <c r="AU128">
        <f ca="1">IF(ISNUMBER(ETL_Price!BA128/ETL_Price!BA129-1),ETL_Price!BA128/ETL_Price!BA129-1,"")</f>
        <v>2.4349342371390303E-3</v>
      </c>
      <c r="AV128">
        <f ca="1">IF(ISNUMBER(ETL_Price!BB128/ETL_Price!BB129-1),ETL_Price!BB128/ETL_Price!BB129-1,"")</f>
        <v>5.6197567963705009E-3</v>
      </c>
      <c r="AW128">
        <f ca="1">IF(ISNUMBER(ETL_Price!BC128/ETL_Price!BC129-1),ETL_Price!BC128/ETL_Price!BC129-1,"")</f>
        <v>-1.4911609131403103E-2</v>
      </c>
      <c r="AX128">
        <f ca="1">IF(ISNUMBER(ETL_Price!BD128/ETL_Price!BD129-1),ETL_Price!BD128/ETL_Price!BD129-1,"")</f>
        <v>-7.7427880644530545E-3</v>
      </c>
      <c r="AY128">
        <f ca="1">IF(ISNUMBER(ETL_Price!BE128/ETL_Price!BE129-1),ETL_Price!BE128/ETL_Price!BE129-1,"")</f>
        <v>-1.6539097454426388E-2</v>
      </c>
      <c r="AZ128">
        <f ca="1">IF(ISNUMBER(ETL_Price!BF128/ETL_Price!BF129-1),ETL_Price!BF128/ETL_Price!BF129-1,"")</f>
        <v>4.5262925118729758E-3</v>
      </c>
      <c r="BA128">
        <f ca="1">IF(ISNUMBER(ETL_Price!BG128/ETL_Price!BG129-1),ETL_Price!BG128/ETL_Price!BG129-1,"")</f>
        <v>6.3403385808873391E-3</v>
      </c>
      <c r="BB128">
        <f ca="1">IF(ISNUMBER(ETL_Price!BH128/ETL_Price!BH129-1),ETL_Price!BH128/ETL_Price!BH129-1,"")</f>
        <v>1.5534046527423406E-3</v>
      </c>
      <c r="BC128">
        <f ca="1">IF(ISNUMBER(ETL_Price!BI128/ETL_Price!BI129-1),ETL_Price!BI128/ETL_Price!BI129-1,"")</f>
        <v>-3.2421479229989725E-2</v>
      </c>
      <c r="BD128">
        <f ca="1">IF(ISNUMBER(ETL_Price!BJ128/ETL_Price!BJ129-1),ETL_Price!BJ128/ETL_Price!BJ129-1,"")</f>
        <v>-5.2204176334106678E-2</v>
      </c>
      <c r="BE128">
        <f ca="1">IF(ISNUMBER(ETL_Price!BK128/ETL_Price!BK129-1),ETL_Price!BK128/ETL_Price!BK129-1,"")</f>
        <v>-2.333722287047757E-3</v>
      </c>
      <c r="BF128">
        <f ca="1">IF(ISNUMBER(ETL_Price!BL128/ETL_Price!BL129-1),ETL_Price!BL128/ETL_Price!BL129-1,"")</f>
        <v>-1.7720306513409834E-2</v>
      </c>
      <c r="BG128">
        <f ca="1">IF(ISNUMBER(ETL_Price!BM128/ETL_Price!BM129-1),ETL_Price!BM128/ETL_Price!BM129-1,"")</f>
        <v>1.0902577680866887E-3</v>
      </c>
      <c r="BH128">
        <f ca="1">IF(ISNUMBER(ETL_Price!BN128/ETL_Price!BN129-1),ETL_Price!BN128/ETL_Price!BN129-1,"")</f>
        <v>5.9111535705755891E-3</v>
      </c>
      <c r="BI128">
        <f ca="1">IF(ISNUMBER(ETL_Price!BO128/ETL_Price!BO129-1),ETL_Price!BO128/ETL_Price!BO129-1,"")</f>
        <v>-1.1123897199846522E-2</v>
      </c>
      <c r="BJ128">
        <f ca="1">IF(ISNUMBER(ETL_Price!BP128/ETL_Price!BP129-1),ETL_Price!BP128/ETL_Price!BP129-1,"")</f>
        <v>2.1838007168890616E-3</v>
      </c>
      <c r="BK128">
        <f ca="1">IF(ISNUMBER(ETL_Price!BQ128/ETL_Price!BQ129-1),ETL_Price!BQ128/ETL_Price!BQ129-1,"")</f>
        <v>-1.1189854531890031E-3</v>
      </c>
      <c r="BL128">
        <f ca="1">IF(ISNUMBER(ETL_Price!BR128/ETL_Price!BR129-1),ETL_Price!BR128/ETL_Price!BR129-1,"")</f>
        <v>3.4908471690080489E-3</v>
      </c>
      <c r="BM128">
        <f ca="1">IF(ISNUMBER(ETL_Price!BS128/ETL_Price!BS129-1),ETL_Price!BS128/ETL_Price!BS129-1,"")</f>
        <v>4.1084634346755244E-3</v>
      </c>
      <c r="BN128">
        <f ca="1">IF(ISNUMBER(ETL_Price!BT128/ETL_Price!BT129-1),ETL_Price!BT128/ETL_Price!BT129-1,"")</f>
        <v>-4.4310528181495945E-3</v>
      </c>
      <c r="BO128">
        <f ca="1">IF(ISNUMBER(ETL_Price!BU128/ETL_Price!BU129-1),ETL_Price!BU128/ETL_Price!BU129-1,"")</f>
        <v>-4.7513081133097046E-3</v>
      </c>
      <c r="BP128">
        <f ca="1">IF(ISNUMBER(ETL_Price!BV128/ETL_Price!BV129-1),ETL_Price!BV128/ETL_Price!BV129-1,"")</f>
        <v>-5.4163845633040664E-3</v>
      </c>
      <c r="BQ128">
        <f ca="1">IF(ISNUMBER(ETL_Price!BW128/ETL_Price!BW129-1),ETL_Price!BW128/ETL_Price!BW129-1,"")</f>
        <v>-3.4138244229383607E-3</v>
      </c>
    </row>
    <row r="129" spans="1:69">
      <c r="A129" s="8">
        <f>MATCH($B129,ETL_Price!$B$5:$B$187,0)</f>
        <v>125</v>
      </c>
      <c r="B129" s="1">
        <f>IF(ISNUMBER(Equities!$C130),Equities!B130,"")</f>
        <v>43005</v>
      </c>
      <c r="C129" s="67">
        <f ca="1">IF(ISNUMBER(OFFSET(ETL_Price!$B$4,ETL_Rtn!$A129,ETL_Rtn!$C$1)/OFFSET(ETL_Price!$B$4,ETL_Rtn!$A130,ETL_Rtn!$C$1)-1),OFFSET(ETL_Price!$B$4,ETL_Rtn!$A129,ETL_Rtn!$C$1)/OFFSET(ETL_Price!$B$4,ETL_Rtn!$A130,ETL_Rtn!$C$1)-1,"")</f>
        <v>1.4486812511450342E-2</v>
      </c>
      <c r="E129">
        <f ca="1">IF(ISNUMBER(ETL_Price!K129/ETL_Price!K130-1),ETL_Price!K129/ETL_Price!K130-1,"")</f>
        <v>4.0851636468495212E-3</v>
      </c>
      <c r="F129">
        <f ca="1">IF(ISNUMBER(ETL_Price!L129/ETL_Price!L130-1),ETL_Price!L129/ETL_Price!L130-1,"")</f>
        <v>5.3133430230913881E-3</v>
      </c>
      <c r="G129">
        <f ca="1">IF(ISNUMBER(ETL_Price!M129/ETL_Price!M130-1),ETL_Price!M129/ETL_Price!M130-1,"")</f>
        <v>-7.0239369031113164E-3</v>
      </c>
      <c r="H129">
        <f ca="1">IF(ISNUMBER(ETL_Price!N129/ETL_Price!N130-1),ETL_Price!N129/ETL_Price!N130-1,"")</f>
        <v>-3.1057260163332989E-3</v>
      </c>
      <c r="I129">
        <f ca="1">IF(ISNUMBER(ETL_Price!O129/ETL_Price!O130-1),ETL_Price!O129/ETL_Price!O130-1,"")</f>
        <v>4.7039564191633243E-3</v>
      </c>
      <c r="J129">
        <f ca="1">IF(ISNUMBER(ETL_Price!P129/ETL_Price!P130-1),ETL_Price!P129/ETL_Price!P130-1,"")</f>
        <v>6.1440193136823584E-3</v>
      </c>
      <c r="K129">
        <f ca="1">IF(ISNUMBER(ETL_Price!Q129/ETL_Price!Q130-1),ETL_Price!Q129/ETL_Price!Q130-1,"")</f>
        <v>9.8015931918262744E-3</v>
      </c>
      <c r="L129">
        <f ca="1">IF(ISNUMBER(ETL_Price!R129/ETL_Price!R130-1),ETL_Price!R129/ETL_Price!R130-1,"")</f>
        <v>3.7009750812566633E-3</v>
      </c>
      <c r="M129">
        <f ca="1">IF(ISNUMBER(ETL_Price!S129/ETL_Price!S130-1),ETL_Price!S129/ETL_Price!S130-1,"")</f>
        <v>2.6946606679520979E-3</v>
      </c>
      <c r="N129">
        <f ca="1">IF(ISNUMBER(ETL_Price!T129/ETL_Price!T130-1),ETL_Price!T129/ETL_Price!T130-1,"")</f>
        <v>1.1605415860715951E-4</v>
      </c>
      <c r="O129">
        <f ca="1">IF(ISNUMBER(ETL_Price!U129/ETL_Price!U130-1),ETL_Price!U129/ETL_Price!U130-1,"")</f>
        <v>-3.2251562185048321E-4</v>
      </c>
      <c r="P129">
        <f ca="1">IF(ISNUMBER(ETL_Price!V129/ETL_Price!V130-1),ETL_Price!V129/ETL_Price!V130-1,"")</f>
        <v>2.0764681984382083E-3</v>
      </c>
      <c r="Q129">
        <f ca="1">IF(ISNUMBER(ETL_Price!W129/ETL_Price!W130-1),ETL_Price!W129/ETL_Price!W130-1,"")</f>
        <v>-6.0792525332791225E-3</v>
      </c>
      <c r="R129">
        <f ca="1">IF(ISNUMBER(ETL_Price!X129/ETL_Price!X130-1),ETL_Price!X129/ETL_Price!X130-1,"")</f>
        <v>-2.2136213546631867E-3</v>
      </c>
      <c r="S129">
        <f ca="1">IF(ISNUMBER(ETL_Price!Y129/ETL_Price!Y130-1),ETL_Price!Y129/ETL_Price!Y130-1,"")</f>
        <v>1.0549807263136701E-2</v>
      </c>
      <c r="T129">
        <f ca="1">IF(ISNUMBER(ETL_Price!Z129/ETL_Price!Z130-1),ETL_Price!Z129/ETL_Price!Z130-1,"")</f>
        <v>9.7656347537742327E-3</v>
      </c>
      <c r="U129">
        <f ca="1">IF(ISNUMBER(ETL_Price!AA129/ETL_Price!AA130-1),ETL_Price!AA129/ETL_Price!AA130-1,"")</f>
        <v>-1.4218683349921379E-3</v>
      </c>
      <c r="V129">
        <f ca="1">IF(ISNUMBER(ETL_Price!AB129/ETL_Price!AB130-1),ETL_Price!AB129/ETL_Price!AB130-1,"")</f>
        <v>-1.0958481247106189E-2</v>
      </c>
      <c r="W129">
        <f ca="1">IF(ISNUMBER(ETL_Price!AC129/ETL_Price!AC130-1),ETL_Price!AC129/ETL_Price!AC130-1,"")</f>
        <v>-4.3796960056498024E-3</v>
      </c>
      <c r="X129">
        <f ca="1">IF(ISNUMBER(ETL_Price!AD129/ETL_Price!AD130-1),ETL_Price!AD129/ETL_Price!AD130-1,"")</f>
        <v>-5.1475846764085231E-3</v>
      </c>
      <c r="Y129">
        <f ca="1">IF(ISNUMBER(ETL_Price!AE129/ETL_Price!AE130-1),ETL_Price!AE129/ETL_Price!AE130-1,"")</f>
        <v>-4.0627000743210795E-3</v>
      </c>
      <c r="Z129">
        <f ca="1">IF(ISNUMBER(ETL_Price!AF129/ETL_Price!AF130-1),ETL_Price!AF129/ETL_Price!AF130-1,"")</f>
        <v>-3.6879071860387302E-3</v>
      </c>
      <c r="AA129">
        <f ca="1">IF(ISNUMBER(ETL_Price!AG129/ETL_Price!AG130-1),ETL_Price!AG129/ETL_Price!AG130-1,"")</f>
        <v>-4.3802034733609885E-3</v>
      </c>
      <c r="AB129">
        <f ca="1">IF(ISNUMBER(ETL_Price!AH129/ETL_Price!AH130-1),ETL_Price!AH129/ETL_Price!AH130-1,"")</f>
        <v>-4.4356620269061509E-3</v>
      </c>
      <c r="AC129">
        <f ca="1">IF(ISNUMBER(ETL_Price!AI129/ETL_Price!AI130-1),ETL_Price!AI129/ETL_Price!AI130-1,"")</f>
        <v>-1.4702933903628645E-3</v>
      </c>
      <c r="AD129">
        <f ca="1">IF(ISNUMBER(ETL_Price!AJ129/ETL_Price!AJ130-1),ETL_Price!AJ129/ETL_Price!AJ130-1,"")</f>
        <v>-1.4870826137296511E-3</v>
      </c>
      <c r="AE129">
        <f ca="1">IF(ISNUMBER(ETL_Price!AK129/ETL_Price!AK130-1),ETL_Price!AK129/ETL_Price!AK130-1,"")</f>
        <v>-2.0718634781460299E-3</v>
      </c>
      <c r="AF129">
        <f ca="1">IF(ISNUMBER(ETL_Price!AL129/ETL_Price!AL130-1),ETL_Price!AL129/ETL_Price!AL130-1,"")</f>
        <v>-2.5474157557116017E-3</v>
      </c>
      <c r="AG129">
        <f ca="1">IF(ISNUMBER(ETL_Price!AM129/ETL_Price!AM130-1),ETL_Price!AM129/ETL_Price!AM130-1,"")</f>
        <v>-4.192619518553764E-4</v>
      </c>
      <c r="AH129">
        <f ca="1">IF(ISNUMBER(ETL_Price!AN129/ETL_Price!AN130-1),ETL_Price!AN129/ETL_Price!AN130-1,"")</f>
        <v>-2.7655567473989784E-3</v>
      </c>
      <c r="AI129">
        <f ca="1">IF(ISNUMBER(ETL_Price!AO129/ETL_Price!AO130-1),ETL_Price!AO129/ETL_Price!AO130-1,"")</f>
        <v>-1.3229412065459689E-3</v>
      </c>
      <c r="AJ129">
        <f ca="1">IF(ISNUMBER(ETL_Price!AP129/ETL_Price!AP130-1),ETL_Price!AP129/ETL_Price!AP130-1,"")</f>
        <v>-2.0860834904375958E-3</v>
      </c>
      <c r="AK129">
        <f ca="1">IF(ISNUMBER(ETL_Price!AQ129/ETL_Price!AQ130-1),ETL_Price!AQ129/ETL_Price!AQ130-1,"")</f>
        <v>-3.6859316631731032E-3</v>
      </c>
      <c r="AL129">
        <f ca="1">IF(ISNUMBER(ETL_Price!AR129/ETL_Price!AR130-1),ETL_Price!AR129/ETL_Price!AR130-1,"")</f>
        <v>-4.8080160017056617E-3</v>
      </c>
      <c r="AM129">
        <f ca="1">IF(ISNUMBER(ETL_Price!AS129/ETL_Price!AS130-1),ETL_Price!AS129/ETL_Price!AS130-1,"")</f>
        <v>3.3367625352238584E-2</v>
      </c>
      <c r="AN129">
        <f ca="1">IF(ISNUMBER(ETL_Price!AT129/ETL_Price!AT130-1),ETL_Price!AT129/ETL_Price!AT130-1,"")</f>
        <v>0.14705882352941191</v>
      </c>
      <c r="AO129">
        <f ca="1">IF(ISNUMBER(ETL_Price!AU129/ETL_Price!AU130-1),ETL_Price!AU129/ETL_Price!AU130-1,"")</f>
        <v>1.2962235564783153E-2</v>
      </c>
      <c r="AP129">
        <f ca="1">IF(ISNUMBER(ETL_Price!AV129/ETL_Price!AV130-1),ETL_Price!AV129/ETL_Price!AV130-1,"")</f>
        <v>1.4134849715678355E-2</v>
      </c>
      <c r="AQ129">
        <f ca="1">IF(ISNUMBER(ETL_Price!AW129/ETL_Price!AW130-1),ETL_Price!AW129/ETL_Price!AW130-1,"")</f>
        <v>9.4612001954426095E-3</v>
      </c>
      <c r="AR129">
        <f ca="1">IF(ISNUMBER(ETL_Price!AX129/ETL_Price!AX130-1),ETL_Price!AX129/ETL_Price!AX130-1,"")</f>
        <v>1.2185215272136452E-2</v>
      </c>
      <c r="AS129">
        <f ca="1">IF(ISNUMBER(ETL_Price!AY129/ETL_Price!AY130-1),ETL_Price!AY129/ETL_Price!AY130-1,"")</f>
        <v>-8.6413357910740674E-3</v>
      </c>
      <c r="AT129">
        <f ca="1">IF(ISNUMBER(ETL_Price!AZ129/ETL_Price!AZ130-1),ETL_Price!AZ129/ETL_Price!AZ130-1,"")</f>
        <v>6.25E-2</v>
      </c>
      <c r="AU129">
        <f ca="1">IF(ISNUMBER(ETL_Price!BA129/ETL_Price!BA130-1),ETL_Price!BA129/ETL_Price!BA130-1,"")</f>
        <v>-9.2874318130530265E-3</v>
      </c>
      <c r="AV129">
        <f ca="1">IF(ISNUMBER(ETL_Price!BB129/ETL_Price!BB130-1),ETL_Price!BB129/ETL_Price!BB130-1,"")</f>
        <v>-3.0033778822148305E-3</v>
      </c>
      <c r="AW129">
        <f ca="1">IF(ISNUMBER(ETL_Price!BC129/ETL_Price!BC130-1),ETL_Price!BC129/ETL_Price!BC130-1,"")</f>
        <v>-2.1120043602670724E-2</v>
      </c>
      <c r="AX129">
        <f ca="1">IF(ISNUMBER(ETL_Price!BD129/ETL_Price!BD130-1),ETL_Price!BD129/ETL_Price!BD130-1,"")</f>
        <v>2.2388105532082037E-2</v>
      </c>
      <c r="AY129">
        <f ca="1">IF(ISNUMBER(ETL_Price!BE129/ETL_Price!BE130-1),ETL_Price!BE129/ETL_Price!BE130-1,"")</f>
        <v>-4.1185509037056089E-4</v>
      </c>
      <c r="AZ129">
        <f ca="1">IF(ISNUMBER(ETL_Price!BF129/ETL_Price!BF130-1),ETL_Price!BF129/ETL_Price!BF130-1,"")</f>
        <v>-1.1695936863102219E-2</v>
      </c>
      <c r="BA129">
        <f ca="1">IF(ISNUMBER(ETL_Price!BG129/ETL_Price!BG130-1),ETL_Price!BG129/ETL_Price!BG130-1,"")</f>
        <v>-1.4669131583817108E-2</v>
      </c>
      <c r="BB129">
        <f ca="1">IF(ISNUMBER(ETL_Price!BH129/ETL_Price!BH130-1),ETL_Price!BH129/ETL_Price!BH130-1,"")</f>
        <v>-9.2036884743924574E-3</v>
      </c>
      <c r="BC129">
        <f ca="1">IF(ISNUMBER(ETL_Price!BI129/ETL_Price!BI130-1),ETL_Price!BI129/ETL_Price!BI130-1,"")</f>
        <v>-2.9498525073746396E-2</v>
      </c>
      <c r="BD129">
        <f ca="1">IF(ISNUMBER(ETL_Price!BJ129/ETL_Price!BJ130-1),ETL_Price!BJ129/ETL_Price!BJ130-1,"")</f>
        <v>-2.8184892897406999E-2</v>
      </c>
      <c r="BE129">
        <f ca="1">IF(ISNUMBER(ETL_Price!BK129/ETL_Price!BK130-1),ETL_Price!BK129/ETL_Price!BK130-1,"")</f>
        <v>-9.2485549132947931E-3</v>
      </c>
      <c r="BF129">
        <f ca="1">IF(ISNUMBER(ETL_Price!BL129/ETL_Price!BL130-1),ETL_Price!BL129/ETL_Price!BL130-1,"")</f>
        <v>-3.3412887828162541E-3</v>
      </c>
      <c r="BG129">
        <f ca="1">IF(ISNUMBER(ETL_Price!BM129/ETL_Price!BM130-1),ETL_Price!BM129/ETL_Price!BM130-1,"")</f>
        <v>-1.0480080141789472E-2</v>
      </c>
      <c r="BH129">
        <f ca="1">IF(ISNUMBER(ETL_Price!BN129/ETL_Price!BN130-1),ETL_Price!BN129/ETL_Price!BN130-1,"")</f>
        <v>-3.3325398714589838E-3</v>
      </c>
      <c r="BI129">
        <f ca="1">IF(ISNUMBER(ETL_Price!BO129/ETL_Price!BO130-1),ETL_Price!BO129/ETL_Price!BO130-1,"")</f>
        <v>5.0115651503468417E-3</v>
      </c>
      <c r="BJ129">
        <f ca="1">IF(ISNUMBER(ETL_Price!BP129/ETL_Price!BP130-1),ETL_Price!BP129/ETL_Price!BP130-1,"")</f>
        <v>1.7198720656568245E-3</v>
      </c>
      <c r="BK129">
        <f ca="1">IF(ISNUMBER(ETL_Price!BQ129/ETL_Price!BQ130-1),ETL_Price!BQ129/ETL_Price!BQ130-1,"")</f>
        <v>-2.4186046511628367E-3</v>
      </c>
      <c r="BL129">
        <f ca="1">IF(ISNUMBER(ETL_Price!BR129/ETL_Price!BR130-1),ETL_Price!BR129/ETL_Price!BR130-1,"")</f>
        <v>-4.0702111422029619E-3</v>
      </c>
      <c r="BM129">
        <f ca="1">IF(ISNUMBER(ETL_Price!BS129/ETL_Price!BS130-1),ETL_Price!BS129/ETL_Price!BS130-1,"")</f>
        <v>-5.2756724624759554E-3</v>
      </c>
      <c r="BN129">
        <f ca="1">IF(ISNUMBER(ETL_Price!BT129/ETL_Price!BT130-1),ETL_Price!BT129/ETL_Price!BT130-1,"")</f>
        <v>5.3456878118318674E-3</v>
      </c>
      <c r="BO129">
        <f ca="1">IF(ISNUMBER(ETL_Price!BU129/ETL_Price!BU130-1),ETL_Price!BU129/ETL_Price!BU130-1,"")</f>
        <v>6.5936384880296295E-3</v>
      </c>
      <c r="BP129">
        <f ca="1">IF(ISNUMBER(ETL_Price!BV129/ETL_Price!BV130-1),ETL_Price!BV129/ETL_Price!BV130-1,"")</f>
        <v>1.6046299481075055E-2</v>
      </c>
      <c r="BQ129">
        <f ca="1">IF(ISNUMBER(ETL_Price!BW129/ETL_Price!BW130-1),ETL_Price!BW129/ETL_Price!BW130-1,"")</f>
        <v>8.4646726256276672E-3</v>
      </c>
    </row>
    <row r="130" spans="1:69">
      <c r="A130" s="8">
        <f>MATCH($B130,ETL_Price!$B$5:$B$187,0)</f>
        <v>126</v>
      </c>
      <c r="B130" s="1">
        <f>IF(ISNUMBER(Equities!$C131),Equities!B131,"")</f>
        <v>43004</v>
      </c>
      <c r="C130" s="67">
        <f ca="1">IF(ISNUMBER(OFFSET(ETL_Price!$B$4,ETL_Rtn!$A130,ETL_Rtn!$C$1)/OFFSET(ETL_Price!$B$4,ETL_Rtn!$A131,ETL_Rtn!$C$1)-1),OFFSET(ETL_Price!$B$4,ETL_Rtn!$A130,ETL_Rtn!$C$1)/OFFSET(ETL_Price!$B$4,ETL_Rtn!$A131,ETL_Rtn!$C$1)-1,"")</f>
        <v>-3.3765475303290104E-3</v>
      </c>
      <c r="E130">
        <f ca="1">IF(ISNUMBER(ETL_Price!K130/ETL_Price!K131-1),ETL_Price!K130/ETL_Price!K131-1,"")</f>
        <v>7.209632068461147E-5</v>
      </c>
      <c r="F130">
        <f ca="1">IF(ISNUMBER(ETL_Price!L130/ETL_Price!L131-1),ETL_Price!L130/ETL_Price!L131-1,"")</f>
        <v>-4.0420486119940868E-4</v>
      </c>
      <c r="G130">
        <f ca="1">IF(ISNUMBER(ETL_Price!M130/ETL_Price!M131-1),ETL_Price!M130/ETL_Price!M131-1,"")</f>
        <v>-1.6759023087045133E-3</v>
      </c>
      <c r="H130">
        <f ca="1">IF(ISNUMBER(ETL_Price!N130/ETL_Price!N131-1),ETL_Price!N130/ETL_Price!N131-1,"")</f>
        <v>-3.3038232966853265E-3</v>
      </c>
      <c r="I130">
        <f ca="1">IF(ISNUMBER(ETL_Price!O130/ETL_Price!O131-1),ETL_Price!O130/ETL_Price!O131-1,"")</f>
        <v>4.6072157653309631E-4</v>
      </c>
      <c r="J130">
        <f ca="1">IF(ISNUMBER(ETL_Price!P130/ETL_Price!P131-1),ETL_Price!P130/ETL_Price!P131-1,"")</f>
        <v>5.1253337927470444E-3</v>
      </c>
      <c r="K130">
        <f ca="1">IF(ISNUMBER(ETL_Price!Q130/ETL_Price!Q131-1),ETL_Price!Q130/ETL_Price!Q131-1,"")</f>
        <v>-1.7484589853011823E-3</v>
      </c>
      <c r="L130">
        <f ca="1">IF(ISNUMBER(ETL_Price!R130/ETL_Price!R131-1),ETL_Price!R130/ETL_Price!R131-1,"")</f>
        <v>-2.4511817116771306E-3</v>
      </c>
      <c r="M130">
        <f ca="1">IF(ISNUMBER(ETL_Price!S130/ETL_Price!S131-1),ETL_Price!S130/ETL_Price!S131-1,"")</f>
        <v>-3.1541040370254292E-3</v>
      </c>
      <c r="N130">
        <f ca="1">IF(ISNUMBER(ETL_Price!T130/ETL_Price!T131-1),ETL_Price!T130/ETL_Price!T131-1,"")</f>
        <v>-6.4952534686191221E-3</v>
      </c>
      <c r="O130">
        <f ca="1">IF(ISNUMBER(ETL_Price!U130/ETL_Price!U131-1),ETL_Price!U130/ETL_Price!U131-1,"")</f>
        <v>-3.2548420798842459E-3</v>
      </c>
      <c r="P130">
        <f ca="1">IF(ISNUMBER(ETL_Price!V130/ETL_Price!V131-1),ETL_Price!V130/ETL_Price!V131-1,"")</f>
        <v>-3.0601683092570386E-3</v>
      </c>
      <c r="Q130">
        <f ca="1">IF(ISNUMBER(ETL_Price!W130/ETL_Price!W131-1),ETL_Price!W130/ETL_Price!W131-1,"")</f>
        <v>6.9237540329725178E-5</v>
      </c>
      <c r="R130">
        <f ca="1">IF(ISNUMBER(ETL_Price!X130/ETL_Price!X131-1),ETL_Price!X130/ETL_Price!X131-1,"")</f>
        <v>-5.1403359957593597E-3</v>
      </c>
      <c r="S130">
        <f ca="1">IF(ISNUMBER(ETL_Price!Y130/ETL_Price!Y131-1),ETL_Price!Y130/ETL_Price!Y131-1,"")</f>
        <v>-4.9255760536587312E-3</v>
      </c>
      <c r="T130">
        <f ca="1">IF(ISNUMBER(ETL_Price!Z130/ETL_Price!Z131-1),ETL_Price!Z130/ETL_Price!Z131-1,"")</f>
        <v>1.3046167632002614E-3</v>
      </c>
      <c r="U130">
        <f ca="1">IF(ISNUMBER(ETL_Price!AA130/ETL_Price!AA131-1),ETL_Price!AA130/ETL_Price!AA131-1,"")</f>
        <v>-6.7787035729417466E-3</v>
      </c>
      <c r="V130">
        <f ca="1">IF(ISNUMBER(ETL_Price!AB130/ETL_Price!AB131-1),ETL_Price!AB130/ETL_Price!AB131-1,"")</f>
        <v>-3.9203628257359346E-3</v>
      </c>
      <c r="W130">
        <f ca="1">IF(ISNUMBER(ETL_Price!AC130/ETL_Price!AC131-1),ETL_Price!AC130/ETL_Price!AC131-1,"")</f>
        <v>-4.0393309934462218E-3</v>
      </c>
      <c r="X130">
        <f ca="1">IF(ISNUMBER(ETL_Price!AD130/ETL_Price!AD131-1),ETL_Price!AD130/ETL_Price!AD131-1,"")</f>
        <v>-5.0623834922834954E-3</v>
      </c>
      <c r="Y130">
        <f ca="1">IF(ISNUMBER(ETL_Price!AE130/ETL_Price!AE131-1),ETL_Price!AE130/ETL_Price!AE131-1,"")</f>
        <v>-2.9800483704367497E-3</v>
      </c>
      <c r="Z130">
        <f ca="1">IF(ISNUMBER(ETL_Price!AF130/ETL_Price!AF131-1),ETL_Price!AF130/ETL_Price!AF131-1,"")</f>
        <v>-2.3960763028052501E-4</v>
      </c>
      <c r="AA130">
        <f ca="1">IF(ISNUMBER(ETL_Price!AG130/ETL_Price!AG131-1),ETL_Price!AG130/ETL_Price!AG131-1,"")</f>
        <v>-6.2922975939894155E-4</v>
      </c>
      <c r="AB130">
        <f ca="1">IF(ISNUMBER(ETL_Price!AH130/ETL_Price!AH131-1),ETL_Price!AH130/ETL_Price!AH131-1,"")</f>
        <v>-2.191258617212366E-4</v>
      </c>
      <c r="AC130">
        <f ca="1">IF(ISNUMBER(ETL_Price!AI130/ETL_Price!AI131-1),ETL_Price!AI130/ETL_Price!AI131-1,"")</f>
        <v>-7.34606651529357E-4</v>
      </c>
      <c r="AD130">
        <f ca="1">IF(ISNUMBER(ETL_Price!AJ130/ETL_Price!AJ131-1),ETL_Price!AJ130/ETL_Price!AJ131-1,"")</f>
        <v>-1.044855588783089E-3</v>
      </c>
      <c r="AE130">
        <f ca="1">IF(ISNUMBER(ETL_Price!AK130/ETL_Price!AK131-1),ETL_Price!AK130/ETL_Price!AK131-1,"")</f>
        <v>6.8584737609622692E-5</v>
      </c>
      <c r="AF130">
        <f ca="1">IF(ISNUMBER(ETL_Price!AL130/ETL_Price!AL131-1),ETL_Price!AL130/ETL_Price!AL131-1,"")</f>
        <v>2.0287252860229366E-4</v>
      </c>
      <c r="AG130">
        <f ca="1">IF(ISNUMBER(ETL_Price!AM130/ETL_Price!AM131-1),ETL_Price!AM130/ETL_Price!AM131-1,"")</f>
        <v>-3.973878140939302E-4</v>
      </c>
      <c r="AH130">
        <f ca="1">IF(ISNUMBER(ETL_Price!AN130/ETL_Price!AN131-1),ETL_Price!AN130/ETL_Price!AN131-1,"")</f>
        <v>-4.7595144902712327E-5</v>
      </c>
      <c r="AI130">
        <f ca="1">IF(ISNUMBER(ETL_Price!AO130/ETL_Price!AO131-1),ETL_Price!AO130/ETL_Price!AO131-1,"")</f>
        <v>7.5223051096084959E-5</v>
      </c>
      <c r="AJ130">
        <f ca="1">IF(ISNUMBER(ETL_Price!AP130/ETL_Price!AP131-1),ETL_Price!AP130/ETL_Price!AP131-1,"")</f>
        <v>3.5602721630278999E-4</v>
      </c>
      <c r="AK130">
        <f ca="1">IF(ISNUMBER(ETL_Price!AQ130/ETL_Price!AQ131-1),ETL_Price!AQ130/ETL_Price!AQ131-1,"")</f>
        <v>3.2434328456787398E-4</v>
      </c>
      <c r="AL130">
        <f ca="1">IF(ISNUMBER(ETL_Price!AR130/ETL_Price!AR131-1),ETL_Price!AR130/ETL_Price!AR131-1,"")</f>
        <v>-1.3709259219663039E-4</v>
      </c>
      <c r="AM130">
        <f ca="1">IF(ISNUMBER(ETL_Price!AS130/ETL_Price!AS131-1),ETL_Price!AS130/ETL_Price!AS131-1,"")</f>
        <v>7.1628074601315372E-3</v>
      </c>
      <c r="AN130">
        <f ca="1">IF(ISNUMBER(ETL_Price!AT130/ETL_Price!AT131-1),ETL_Price!AT130/ETL_Price!AT131-1,"")</f>
        <v>1.9999999999999796E-2</v>
      </c>
      <c r="AO130">
        <f ca="1">IF(ISNUMBER(ETL_Price!AU130/ETL_Price!AU131-1),ETL_Price!AU130/ETL_Price!AU131-1,"")</f>
        <v>2.3623375892907195E-3</v>
      </c>
      <c r="AP130">
        <f ca="1">IF(ISNUMBER(ETL_Price!AV130/ETL_Price!AV131-1),ETL_Price!AV130/ETL_Price!AV131-1,"")</f>
        <v>8.6725567781464896E-4</v>
      </c>
      <c r="AQ130">
        <f ca="1">IF(ISNUMBER(ETL_Price!AW130/ETL_Price!AW131-1),ETL_Price!AW130/ETL_Price!AW131-1,"")</f>
        <v>3.3425438987433331E-3</v>
      </c>
      <c r="AR130">
        <f ca="1">IF(ISNUMBER(ETL_Price!AX130/ETL_Price!AX131-1),ETL_Price!AX130/ETL_Price!AX131-1,"")</f>
        <v>4.8979591836735281E-3</v>
      </c>
      <c r="AS130">
        <f ca="1">IF(ISNUMBER(ETL_Price!AY130/ETL_Price!AY131-1),ETL_Price!AY130/ETL_Price!AY131-1,"")</f>
        <v>-5.7290011872711544E-3</v>
      </c>
      <c r="AT130">
        <f ca="1">IF(ISNUMBER(ETL_Price!AZ130/ETL_Price!AZ131-1),ETL_Price!AZ130/ETL_Price!AZ131-1,"")</f>
        <v>9.7142857142857197E-2</v>
      </c>
      <c r="AU130">
        <f ca="1">IF(ISNUMBER(ETL_Price!BA130/ETL_Price!BA131-1),ETL_Price!BA130/ETL_Price!BA131-1,"")</f>
        <v>-8.9115974163693767E-3</v>
      </c>
      <c r="AV130">
        <f ca="1">IF(ISNUMBER(ETL_Price!BB130/ETL_Price!BB131-1),ETL_Price!BB130/ETL_Price!BB131-1,"")</f>
        <v>1.05897456828421E-2</v>
      </c>
      <c r="AW130">
        <f ca="1">IF(ISNUMBER(ETL_Price!BC130/ETL_Price!BC131-1),ETL_Price!BC130/ETL_Price!BC131-1,"")</f>
        <v>-1.2214408290992296E-2</v>
      </c>
      <c r="AX130">
        <f ca="1">IF(ISNUMBER(ETL_Price!BD130/ETL_Price!BD131-1),ETL_Price!BD130/ETL_Price!BD131-1,"")</f>
        <v>-8.9288431457282824E-3</v>
      </c>
      <c r="AY130">
        <f ca="1">IF(ISNUMBER(ETL_Price!BE130/ETL_Price!BE131-1),ETL_Price!BE130/ETL_Price!BE131-1,"")</f>
        <v>-8.195776949180944E-3</v>
      </c>
      <c r="AZ130">
        <f ca="1">IF(ISNUMBER(ETL_Price!BF130/ETL_Price!BF131-1),ETL_Price!BF130/ETL_Price!BF131-1,"")</f>
        <v>7.3855721208304637E-3</v>
      </c>
      <c r="BA130">
        <f ca="1">IF(ISNUMBER(ETL_Price!BG130/ETL_Price!BG131-1),ETL_Price!BG130/ETL_Price!BG131-1,"")</f>
        <v>9.0917990703340834E-3</v>
      </c>
      <c r="BB130">
        <f ca="1">IF(ISNUMBER(ETL_Price!BH130/ETL_Price!BH131-1),ETL_Price!BH130/ETL_Price!BH131-1,"")</f>
        <v>5.6230165139734556E-3</v>
      </c>
      <c r="BC130">
        <f ca="1">IF(ISNUMBER(ETL_Price!BI130/ETL_Price!BI131-1),ETL_Price!BI130/ETL_Price!BI131-1,"")</f>
        <v>-3.9177277179236469E-3</v>
      </c>
      <c r="BD130">
        <f ca="1">IF(ISNUMBER(ETL_Price!BJ130/ETL_Price!BJ131-1),ETL_Price!BJ130/ETL_Price!BJ131-1,"")</f>
        <v>3.9615166949629188E-3</v>
      </c>
      <c r="BE130">
        <f ca="1">IF(ISNUMBER(ETL_Price!BK130/ETL_Price!BK131-1),ETL_Price!BK130/ETL_Price!BK131-1,"")</f>
        <v>-6.8886337543054843E-3</v>
      </c>
      <c r="BF130">
        <f ca="1">IF(ISNUMBER(ETL_Price!BL130/ETL_Price!BL131-1),ETL_Price!BL130/ETL_Price!BL131-1,"")</f>
        <v>6.9423175089331268E-2</v>
      </c>
      <c r="BG130">
        <f ca="1">IF(ISNUMBER(ETL_Price!BM130/ETL_Price!BM131-1),ETL_Price!BM130/ETL_Price!BM131-1,"")</f>
        <v>-7.1914926172441662E-3</v>
      </c>
      <c r="BH130">
        <f ca="1">IF(ISNUMBER(ETL_Price!BN130/ETL_Price!BN131-1),ETL_Price!BN130/ETL_Price!BN131-1,"")</f>
        <v>-1.4948121226332267E-2</v>
      </c>
      <c r="BI130">
        <f ca="1">IF(ISNUMBER(ETL_Price!BO130/ETL_Price!BO131-1),ETL_Price!BO130/ETL_Price!BO131-1,"")</f>
        <v>-6.5109153581002222E-3</v>
      </c>
      <c r="BJ130">
        <f ca="1">IF(ISNUMBER(ETL_Price!BP130/ETL_Price!BP131-1),ETL_Price!BP130/ETL_Price!BP131-1,"")</f>
        <v>2.4196963281108985E-3</v>
      </c>
      <c r="BK130">
        <f ca="1">IF(ISNUMBER(ETL_Price!BQ130/ETL_Price!BQ131-1),ETL_Price!BQ130/ETL_Price!BQ131-1,"")</f>
        <v>-1.6716196136702388E-3</v>
      </c>
      <c r="BL130">
        <f ca="1">IF(ISNUMBER(ETL_Price!BR130/ETL_Price!BR131-1),ETL_Price!BR130/ETL_Price!BR131-1,"")</f>
        <v>-4.6421336934504565E-3</v>
      </c>
      <c r="BM130">
        <f ca="1">IF(ISNUMBER(ETL_Price!BS130/ETL_Price!BS131-1),ETL_Price!BS130/ETL_Price!BS131-1,"")</f>
        <v>-5.9408881627798227E-4</v>
      </c>
      <c r="BN130">
        <f ca="1">IF(ISNUMBER(ETL_Price!BT130/ETL_Price!BT131-1),ETL_Price!BT130/ETL_Price!BT131-1,"")</f>
        <v>4.5645753154925917E-3</v>
      </c>
      <c r="BO130">
        <f ca="1">IF(ISNUMBER(ETL_Price!BU130/ETL_Price!BU131-1),ETL_Price!BU130/ETL_Price!BU131-1,"")</f>
        <v>4.5350055514723486E-3</v>
      </c>
      <c r="BP130">
        <f ca="1">IF(ISNUMBER(ETL_Price!BV130/ETL_Price!BV131-1),ETL_Price!BV130/ETL_Price!BV131-1,"")</f>
        <v>3.1578868411379357E-3</v>
      </c>
      <c r="BQ130">
        <f ca="1">IF(ISNUMBER(ETL_Price!BW130/ETL_Price!BW131-1),ETL_Price!BW130/ETL_Price!BW131-1,"")</f>
        <v>2.0255087508307401E-3</v>
      </c>
    </row>
    <row r="131" spans="1:69">
      <c r="A131" s="8">
        <f>MATCH($B131,ETL_Price!$B$5:$B$187,0)</f>
        <v>127</v>
      </c>
      <c r="B131" s="1">
        <f>IF(ISNUMBER(Equities!$C132),Equities!B132,"")</f>
        <v>43003</v>
      </c>
      <c r="C131" s="67">
        <f ca="1">IF(ISNUMBER(OFFSET(ETL_Price!$B$4,ETL_Rtn!$A131,ETL_Rtn!$C$1)/OFFSET(ETL_Price!$B$4,ETL_Rtn!$A132,ETL_Rtn!$C$1)-1),OFFSET(ETL_Price!$B$4,ETL_Rtn!$A131,ETL_Rtn!$C$1)/OFFSET(ETL_Price!$B$4,ETL_Rtn!$A132,ETL_Rtn!$C$1)-1,"")</f>
        <v>-2.5161865304334619E-2</v>
      </c>
      <c r="E131">
        <f ca="1">IF(ISNUMBER(ETL_Price!K131/ETL_Price!K132-1),ETL_Price!K131/ETL_Price!K132-1,"")</f>
        <v>-2.2220268401659249E-3</v>
      </c>
      <c r="F131">
        <f ca="1">IF(ISNUMBER(ETL_Price!L131/ETL_Price!L132-1),ETL_Price!L131/ETL_Price!L132-1,"")</f>
        <v>-1.0193651134291493E-3</v>
      </c>
      <c r="G131">
        <f ca="1">IF(ISNUMBER(ETL_Price!M131/ETL_Price!M132-1),ETL_Price!M131/ETL_Price!M132-1,"")</f>
        <v>-1.2551706299596455E-2</v>
      </c>
      <c r="H131">
        <f ca="1">IF(ISNUMBER(ETL_Price!N131/ETL_Price!N132-1),ETL_Price!N131/ETL_Price!N132-1,"")</f>
        <v>4.9826447482195224E-3</v>
      </c>
      <c r="I131">
        <f ca="1">IF(ISNUMBER(ETL_Price!O131/ETL_Price!O132-1),ETL_Price!O131/ETL_Price!O132-1,"")</f>
        <v>-1.3636397873354578E-2</v>
      </c>
      <c r="J131">
        <f ca="1">IF(ISNUMBER(ETL_Price!P131/ETL_Price!P132-1),ETL_Price!P131/ETL_Price!P132-1,"")</f>
        <v>-1.7691961472679929E-2</v>
      </c>
      <c r="K131">
        <f ca="1">IF(ISNUMBER(ETL_Price!Q131/ETL_Price!Q132-1),ETL_Price!Q131/ETL_Price!Q132-1,"")</f>
        <v>-9.6799596953673905E-3</v>
      </c>
      <c r="L131">
        <f ca="1">IF(ISNUMBER(ETL_Price!R131/ETL_Price!R132-1),ETL_Price!R131/ETL_Price!R132-1,"")</f>
        <v>-5.1352409133331722E-3</v>
      </c>
      <c r="M131">
        <f ca="1">IF(ISNUMBER(ETL_Price!S131/ETL_Price!S132-1),ETL_Price!S131/ETL_Price!S132-1,"")</f>
        <v>1.0225490083269007E-2</v>
      </c>
      <c r="N131">
        <f ca="1">IF(ISNUMBER(ETL_Price!T131/ETL_Price!T132-1),ETL_Price!T131/ETL_Price!T132-1,"")</f>
        <v>-4.8573395548076048E-3</v>
      </c>
      <c r="O131">
        <f ca="1">IF(ISNUMBER(ETL_Price!U131/ETL_Price!U132-1),ETL_Price!U131/ETL_Price!U132-1,"")</f>
        <v>-1.2040455931930927E-3</v>
      </c>
      <c r="P131">
        <f ca="1">IF(ISNUMBER(ETL_Price!V131/ETL_Price!V132-1),ETL_Price!V131/ETL_Price!V132-1,"")</f>
        <v>-2.2450720668133473E-3</v>
      </c>
      <c r="Q131">
        <f ca="1">IF(ISNUMBER(ETL_Price!W131/ETL_Price!W132-1),ETL_Price!W131/ETL_Price!W132-1,"")</f>
        <v>3.1485034544174173E-3</v>
      </c>
      <c r="R131">
        <f ca="1">IF(ISNUMBER(ETL_Price!X131/ETL_Price!X132-1),ETL_Price!X131/ETL_Price!X132-1,"")</f>
        <v>-9.9857308812367762E-4</v>
      </c>
      <c r="S131">
        <f ca="1">IF(ISNUMBER(ETL_Price!Y131/ETL_Price!Y132-1),ETL_Price!Y131/ETL_Price!Y132-1,"")</f>
        <v>-5.7939946332468129E-3</v>
      </c>
      <c r="T131">
        <f ca="1">IF(ISNUMBER(ETL_Price!Z131/ETL_Price!Z132-1),ETL_Price!Z131/ETL_Price!Z132-1,"")</f>
        <v>-1.2592546875192845E-2</v>
      </c>
      <c r="U131">
        <f ca="1">IF(ISNUMBER(ETL_Price!AA131/ETL_Price!AA132-1),ETL_Price!AA131/ETL_Price!AA132-1,"")</f>
        <v>3.6853295535081987E-3</v>
      </c>
      <c r="V131">
        <f ca="1">IF(ISNUMBER(ETL_Price!AB131/ETL_Price!AB132-1),ETL_Price!AB131/ETL_Price!AB132-1,"")</f>
        <v>3.2389912855712577E-3</v>
      </c>
      <c r="W131">
        <f ca="1">IF(ISNUMBER(ETL_Price!AC131/ETL_Price!AC132-1),ETL_Price!AC131/ETL_Price!AC132-1,"")</f>
        <v>-5.2694285321330803E-4</v>
      </c>
      <c r="X131">
        <f ca="1">IF(ISNUMBER(ETL_Price!AD131/ETL_Price!AD132-1),ETL_Price!AD131/ETL_Price!AD132-1,"")</f>
        <v>-7.7832776348740751E-4</v>
      </c>
      <c r="Y131">
        <f ca="1">IF(ISNUMBER(ETL_Price!AE131/ETL_Price!AE132-1),ETL_Price!AE131/ETL_Price!AE132-1,"")</f>
        <v>6.6619588823924047E-5</v>
      </c>
      <c r="Z131">
        <f ca="1">IF(ISNUMBER(ETL_Price!AF131/ETL_Price!AF132-1),ETL_Price!AF131/ETL_Price!AF132-1,"")</f>
        <v>2.2495368600581322E-3</v>
      </c>
      <c r="AA131">
        <f ca="1">IF(ISNUMBER(ETL_Price!AG131/ETL_Price!AG132-1),ETL_Price!AG131/ETL_Price!AG132-1,"")</f>
        <v>2.3504108681546843E-3</v>
      </c>
      <c r="AB131">
        <f ca="1">IF(ISNUMBER(ETL_Price!AH131/ETL_Price!AH132-1),ETL_Price!AH131/ETL_Price!AH132-1,"")</f>
        <v>3.073702573048287E-3</v>
      </c>
      <c r="AC131">
        <f ca="1">IF(ISNUMBER(ETL_Price!AI131/ETL_Price!AI132-1),ETL_Price!AI131/ETL_Price!AI132-1,"")</f>
        <v>-2.6705835224993812E-4</v>
      </c>
      <c r="AD131">
        <f ca="1">IF(ISNUMBER(ETL_Price!AJ131/ETL_Price!AJ132-1),ETL_Price!AJ131/ETL_Price!AJ132-1,"")</f>
        <v>-9.8301546344137236E-4</v>
      </c>
      <c r="AE131">
        <f ca="1">IF(ISNUMBER(ETL_Price!AK131/ETL_Price!AK132-1),ETL_Price!AK131/ETL_Price!AK132-1,"")</f>
        <v>8.44257786270175E-4</v>
      </c>
      <c r="AF131">
        <f ca="1">IF(ISNUMBER(ETL_Price!AL131/ETL_Price!AL132-1),ETL_Price!AL131/ETL_Price!AL132-1,"")</f>
        <v>1.0567847781117745E-3</v>
      </c>
      <c r="AG131">
        <f ca="1">IF(ISNUMBER(ETL_Price!AM131/ETL_Price!AM132-1),ETL_Price!AM131/ETL_Price!AM132-1,"")</f>
        <v>1.0609804650041355E-4</v>
      </c>
      <c r="AH131">
        <f ca="1">IF(ISNUMBER(ETL_Price!AN131/ETL_Price!AN132-1),ETL_Price!AN131/ETL_Price!AN132-1,"")</f>
        <v>1.3019726605394411E-3</v>
      </c>
      <c r="AI131">
        <f ca="1">IF(ISNUMBER(ETL_Price!AO131/ETL_Price!AO132-1),ETL_Price!AO131/ETL_Price!AO132-1,"")</f>
        <v>5.2240924123259092E-4</v>
      </c>
      <c r="AJ131">
        <f ca="1">IF(ISNUMBER(ETL_Price!AP131/ETL_Price!AP132-1),ETL_Price!AP131/ETL_Price!AP132-1,"")</f>
        <v>8.0693447638680027E-4</v>
      </c>
      <c r="AK131">
        <f ca="1">IF(ISNUMBER(ETL_Price!AQ131/ETL_Price!AQ132-1),ETL_Price!AQ131/ETL_Price!AQ132-1,"")</f>
        <v>1.2218783266424449E-3</v>
      </c>
      <c r="AL131">
        <f ca="1">IF(ISNUMBER(ETL_Price!AR131/ETL_Price!AR132-1),ETL_Price!AR131/ETL_Price!AR132-1,"")</f>
        <v>2.3250983756293309E-3</v>
      </c>
      <c r="AM131">
        <f ca="1">IF(ISNUMBER(ETL_Price!AS131/ETL_Price!AS132-1),ETL_Price!AS131/ETL_Price!AS132-1,"")</f>
        <v>-1.3378372372105485E-2</v>
      </c>
      <c r="AN131">
        <f ca="1">IF(ISNUMBER(ETL_Price!AT131/ETL_Price!AT132-1),ETL_Price!AT131/ETL_Price!AT132-1,"")</f>
        <v>-0.10514541387024601</v>
      </c>
      <c r="AO131">
        <f ca="1">IF(ISNUMBER(ETL_Price!AU131/ETL_Price!AU132-1),ETL_Price!AU131/ETL_Price!AU132-1,"")</f>
        <v>4.8038883237255803E-3</v>
      </c>
      <c r="AP131">
        <f ca="1">IF(ISNUMBER(ETL_Price!AV131/ETL_Price!AV132-1),ETL_Price!AV131/ETL_Price!AV132-1,"")</f>
        <v>-4.1563208463780699E-3</v>
      </c>
      <c r="AQ131">
        <f ca="1">IF(ISNUMBER(ETL_Price!AW131/ETL_Price!AW132-1),ETL_Price!AW131/ETL_Price!AW132-1,"")</f>
        <v>-1.1324080193875319E-2</v>
      </c>
      <c r="AR131">
        <f ca="1">IF(ISNUMBER(ETL_Price!AX131/ETL_Price!AX132-1),ETL_Price!AX131/ETL_Price!AX132-1,"")</f>
        <v>2.4549918166940632E-3</v>
      </c>
      <c r="AS131">
        <f ca="1">IF(ISNUMBER(ETL_Price!AY131/ETL_Price!AY132-1),ETL_Price!AY131/ETL_Price!AY132-1,"")</f>
        <v>5.1205878216847189E-2</v>
      </c>
      <c r="AT131">
        <f ca="1">IF(ISNUMBER(ETL_Price!AZ131/ETL_Price!AZ132-1),ETL_Price!AZ131/ETL_Price!AZ132-1,"")</f>
        <v>8.3591331269349922E-2</v>
      </c>
      <c r="AU131">
        <f ca="1">IF(ISNUMBER(ETL_Price!BA131/ETL_Price!BA132-1),ETL_Price!BA131/ETL_Price!BA132-1,"")</f>
        <v>6.3174969052801622E-3</v>
      </c>
      <c r="AV131">
        <f ca="1">IF(ISNUMBER(ETL_Price!BB131/ETL_Price!BB132-1),ETL_Price!BB131/ETL_Price!BB132-1,"")</f>
        <v>1.0589391110011004E-2</v>
      </c>
      <c r="AW131">
        <f ca="1">IF(ISNUMBER(ETL_Price!BC131/ETL_Price!BC132-1),ETL_Price!BC131/ETL_Price!BC132-1,"")</f>
        <v>-7.8122391747069697E-3</v>
      </c>
      <c r="AX131">
        <f ca="1">IF(ISNUMBER(ETL_Price!BD131/ETL_Price!BD132-1),ETL_Price!BD131/ETL_Price!BD132-1,"")</f>
        <v>-3.3605697196896767E-3</v>
      </c>
      <c r="AY131">
        <f ca="1">IF(ISNUMBER(ETL_Price!BE131/ETL_Price!BE132-1),ETL_Price!BE131/ETL_Price!BE132-1,"")</f>
        <v>1.1987916688748657E-2</v>
      </c>
      <c r="AZ131">
        <f ca="1">IF(ISNUMBER(ETL_Price!BF131/ETL_Price!BF132-1),ETL_Price!BF131/ETL_Price!BF132-1,"")</f>
        <v>7.3310962633699184E-4</v>
      </c>
      <c r="BA131">
        <f ca="1">IF(ISNUMBER(ETL_Price!BG131/ETL_Price!BG132-1),ETL_Price!BG131/ETL_Price!BG132-1,"")</f>
        <v>-4.8924920179893583E-4</v>
      </c>
      <c r="BB131">
        <f ca="1">IF(ISNUMBER(ETL_Price!BH131/ETL_Price!BH132-1),ETL_Price!BH131/ETL_Price!BH132-1,"")</f>
        <v>2.8289634275318054E-3</v>
      </c>
      <c r="BC131">
        <f ca="1">IF(ISNUMBER(ETL_Price!BI131/ETL_Price!BI132-1),ETL_Price!BI131/ETL_Price!BI132-1,"")</f>
        <v>6.4650677789364064E-2</v>
      </c>
      <c r="BD131">
        <f ca="1">IF(ISNUMBER(ETL_Price!BJ131/ETL_Price!BJ132-1),ETL_Price!BJ131/ETL_Price!BJ132-1,"")</f>
        <v>0.15944881889763796</v>
      </c>
      <c r="BE131">
        <f ca="1">IF(ISNUMBER(ETL_Price!BK131/ETL_Price!BK132-1),ETL_Price!BK131/ETL_Price!BK132-1,"")</f>
        <v>-2.0247469066366652E-2</v>
      </c>
      <c r="BF131">
        <f ca="1">IF(ISNUMBER(ETL_Price!BL131/ETL_Price!BL132-1),ETL_Price!BL131/ETL_Price!BL132-1,"")</f>
        <v>1.135776974703151E-2</v>
      </c>
      <c r="BG131">
        <f ca="1">IF(ISNUMBER(ETL_Price!BM131/ETL_Price!BM132-1),ETL_Price!BM131/ETL_Price!BM132-1,"")</f>
        <v>1.0670378102528355E-2</v>
      </c>
      <c r="BH131">
        <f ca="1">IF(ISNUMBER(ETL_Price!BN131/ETL_Price!BN132-1),ETL_Price!BN131/ETL_Price!BN132-1,"")</f>
        <v>9.229130923504858E-3</v>
      </c>
      <c r="BI131">
        <f ca="1">IF(ISNUMBER(ETL_Price!BO131/ETL_Price!BO132-1),ETL_Price!BO131/ETL_Price!BO132-1,"")</f>
        <v>3.0793525463876925E-2</v>
      </c>
      <c r="BJ131">
        <f ca="1">IF(ISNUMBER(ETL_Price!BP131/ETL_Price!BP132-1),ETL_Price!BP131/ETL_Price!BP132-1,"")</f>
        <v>5.015654922941426E-3</v>
      </c>
      <c r="BK131">
        <f ca="1">IF(ISNUMBER(ETL_Price!BQ131/ETL_Price!BQ132-1),ETL_Price!BQ131/ETL_Price!BQ132-1,"")</f>
        <v>-3.3320992225102097E-3</v>
      </c>
      <c r="BL131">
        <f ca="1">IF(ISNUMBER(ETL_Price!BR131/ETL_Price!BR132-1),ETL_Price!BR131/ETL_Price!BR132-1,"")</f>
        <v>-8.61852564638943E-3</v>
      </c>
      <c r="BM131">
        <f ca="1">IF(ISNUMBER(ETL_Price!BS131/ETL_Price!BS132-1),ETL_Price!BS131/ETL_Price!BS132-1,"")</f>
        <v>-2.8139810426540679E-3</v>
      </c>
      <c r="BN131">
        <f ca="1">IF(ISNUMBER(ETL_Price!BT131/ETL_Price!BT132-1),ETL_Price!BT131/ETL_Price!BT132-1,"")</f>
        <v>-2.3216358603446174E-3</v>
      </c>
      <c r="BO131">
        <f ca="1">IF(ISNUMBER(ETL_Price!BU131/ETL_Price!BU132-1),ETL_Price!BU131/ETL_Price!BU132-1,"")</f>
        <v>1.2055738218257339E-3</v>
      </c>
      <c r="BP131">
        <f ca="1">IF(ISNUMBER(ETL_Price!BV131/ETL_Price!BV132-1),ETL_Price!BV131/ETL_Price!BV132-1,"")</f>
        <v>5.9914128113609522E-3</v>
      </c>
      <c r="BQ131">
        <f ca="1">IF(ISNUMBER(ETL_Price!BW131/ETL_Price!BW132-1),ETL_Price!BW131/ETL_Price!BW132-1,"")</f>
        <v>1.1427656850192092E-2</v>
      </c>
    </row>
    <row r="132" spans="1:69">
      <c r="A132" s="8">
        <f>MATCH($B132,ETL_Price!$B$5:$B$187,0)</f>
        <v>128</v>
      </c>
      <c r="B132" s="1">
        <f>IF(ISNUMBER(Equities!$C133),Equities!B133,"")</f>
        <v>43000</v>
      </c>
      <c r="C132" s="67" t="str">
        <f ca="1">IF(ISNUMBER(OFFSET(ETL_Price!$B$4,ETL_Rtn!$A132,ETL_Rtn!$C$1)/OFFSET(ETL_Price!$B$4,ETL_Rtn!$A133,ETL_Rtn!$C$1)-1),OFFSET(ETL_Price!$B$4,ETL_Rtn!$A132,ETL_Rtn!$C$1)/OFFSET(ETL_Price!$B$4,ETL_Rtn!$A133,ETL_Rtn!$C$1)-1,"")</f>
        <v/>
      </c>
      <c r="E132">
        <f ca="1">IF(ISNUMBER(ETL_Price!K132/ETL_Price!K133-1),ETL_Price!K132/ETL_Price!K133-1,"")</f>
        <v>6.4784451731569881E-4</v>
      </c>
      <c r="F132">
        <f ca="1">IF(ISNUMBER(ETL_Price!L132/ETL_Price!L133-1),ETL_Price!L132/ETL_Price!L133-1,"")</f>
        <v>5.1700903211959748E-4</v>
      </c>
      <c r="G132">
        <f ca="1">IF(ISNUMBER(ETL_Price!M132/ETL_Price!M133-1),ETL_Price!M132/ETL_Price!M133-1,"")</f>
        <v>-2.8383291223756935E-3</v>
      </c>
      <c r="H132">
        <f ca="1">IF(ISNUMBER(ETL_Price!N132/ETL_Price!N133-1),ETL_Price!N132/ETL_Price!N133-1,"")</f>
        <v>-2.5079272715834433E-3</v>
      </c>
      <c r="I132">
        <f ca="1">IF(ISNUMBER(ETL_Price!O132/ETL_Price!O133-1),ETL_Price!O132/ETL_Price!O133-1,"")</f>
        <v>-8.1749307105253299E-3</v>
      </c>
      <c r="J132">
        <f ca="1">IF(ISNUMBER(ETL_Price!P132/ETL_Price!P133-1),ETL_Price!P132/ETL_Price!P133-1,"")</f>
        <v>-7.9761964294643439E-3</v>
      </c>
      <c r="K132">
        <f ca="1">IF(ISNUMBER(ETL_Price!Q132/ETL_Price!Q133-1),ETL_Price!Q132/ETL_Price!Q133-1,"")</f>
        <v>1.2341386251109032E-3</v>
      </c>
      <c r="L132">
        <f ca="1">IF(ISNUMBER(ETL_Price!R132/ETL_Price!R133-1),ETL_Price!R132/ETL_Price!R133-1,"")</f>
        <v>1.5377723407739019E-3</v>
      </c>
      <c r="M132">
        <f ca="1">IF(ISNUMBER(ETL_Price!S132/ETL_Price!S133-1),ETL_Price!S132/ETL_Price!S133-1,"")</f>
        <v>5.1622703194516006E-3</v>
      </c>
      <c r="N132">
        <f ca="1">IF(ISNUMBER(ETL_Price!T132/ETL_Price!T133-1),ETL_Price!T132/ETL_Price!T133-1,"")</f>
        <v>3.826140189775451E-4</v>
      </c>
      <c r="O132">
        <f ca="1">IF(ISNUMBER(ETL_Price!U132/ETL_Price!U133-1),ETL_Price!U132/ETL_Price!U133-1,"")</f>
        <v>2.4542345604505744E-3</v>
      </c>
      <c r="P132">
        <f ca="1">IF(ISNUMBER(ETL_Price!V132/ETL_Price!V133-1),ETL_Price!V132/ETL_Price!V133-1,"")</f>
        <v>2.9271368098713335E-3</v>
      </c>
      <c r="Q132">
        <f ca="1">IF(ISNUMBER(ETL_Price!W132/ETL_Price!W133-1),ETL_Price!W132/ETL_Price!W133-1,"")</f>
        <v>6.9282306140139305E-4</v>
      </c>
      <c r="R132">
        <f ca="1">IF(ISNUMBER(ETL_Price!X132/ETL_Price!X133-1),ETL_Price!X132/ETL_Price!X133-1,"")</f>
        <v>2.3101318822125183E-3</v>
      </c>
      <c r="S132">
        <f ca="1">IF(ISNUMBER(ETL_Price!Y132/ETL_Price!Y133-1),ETL_Price!Y132/ETL_Price!Y133-1,"")</f>
        <v>3.3349070596246921E-3</v>
      </c>
      <c r="T132">
        <f ca="1">IF(ISNUMBER(ETL_Price!Z132/ETL_Price!Z133-1),ETL_Price!Z132/ETL_Price!Z133-1,"")</f>
        <v>1.2334205049362446E-3</v>
      </c>
      <c r="U132">
        <f ca="1">IF(ISNUMBER(ETL_Price!AA132/ETL_Price!AA133-1),ETL_Price!AA132/ETL_Price!AA133-1,"")</f>
        <v>6.8502925645783641E-3</v>
      </c>
      <c r="V132">
        <f ca="1">IF(ISNUMBER(ETL_Price!AB132/ETL_Price!AB133-1),ETL_Price!AB132/ETL_Price!AB133-1,"")</f>
        <v>-2.9219530949636807E-3</v>
      </c>
      <c r="W132">
        <f ca="1">IF(ISNUMBER(ETL_Price!AC132/ETL_Price!AC133-1),ETL_Price!AC132/ETL_Price!AC133-1,"")</f>
        <v>2.4430647152602347E-3</v>
      </c>
      <c r="X132">
        <f ca="1">IF(ISNUMBER(ETL_Price!AD132/ETL_Price!AD133-1),ETL_Price!AD132/ETL_Price!AD133-1,"")</f>
        <v>2.9856822339042743E-3</v>
      </c>
      <c r="Y132">
        <f ca="1">IF(ISNUMBER(ETL_Price!AE132/ETL_Price!AE133-1),ETL_Price!AE132/ETL_Price!AE133-1,"")</f>
        <v>1.6765252316852663E-3</v>
      </c>
      <c r="Z132">
        <f ca="1">IF(ISNUMBER(ETL_Price!AF132/ETL_Price!AF133-1),ETL_Price!AF132/ETL_Price!AF133-1,"")</f>
        <v>8.3385653743528465E-4</v>
      </c>
      <c r="AA132">
        <f ca="1">IF(ISNUMBER(ETL_Price!AG132/ETL_Price!AG133-1),ETL_Price!AG132/ETL_Price!AG133-1,"")</f>
        <v>8.1286783404777019E-4</v>
      </c>
      <c r="AB132">
        <f ca="1">IF(ISNUMBER(ETL_Price!AH132/ETL_Price!AH133-1),ETL_Price!AH132/ETL_Price!AH133-1,"")</f>
        <v>8.8696131940735334E-4</v>
      </c>
      <c r="AC132">
        <f ca="1">IF(ISNUMBER(ETL_Price!AI132/ETL_Price!AI133-1),ETL_Price!AI132/ETL_Price!AI133-1,"")</f>
        <v>2.0033388981643974E-4</v>
      </c>
      <c r="AD132">
        <f ca="1">IF(ISNUMBER(ETL_Price!AJ132/ETL_Price!AJ133-1),ETL_Price!AJ132/ETL_Price!AJ133-1,"")</f>
        <v>1.0449191959978066E-3</v>
      </c>
      <c r="AE132">
        <f ca="1">IF(ISNUMBER(ETL_Price!AK132/ETL_Price!AK133-1),ETL_Price!AK132/ETL_Price!AK133-1,"")</f>
        <v>8.894090220568085E-4</v>
      </c>
      <c r="AF132">
        <f ca="1">IF(ISNUMBER(ETL_Price!AL132/ETL_Price!AL133-1),ETL_Price!AL132/ETL_Price!AL133-1,"")</f>
        <v>1.0547555958897448E-3</v>
      </c>
      <c r="AG132">
        <f ca="1">IF(ISNUMBER(ETL_Price!AM132/ETL_Price!AM133-1),ETL_Price!AM132/ETL_Price!AM133-1,"")</f>
        <v>3.169939585505599E-4</v>
      </c>
      <c r="AH132">
        <f ca="1">IF(ISNUMBER(ETL_Price!AN132/ETL_Price!AN133-1),ETL_Price!AN132/ETL_Price!AN133-1,"")</f>
        <v>1.0077095435847561E-3</v>
      </c>
      <c r="AI132">
        <f ca="1">IF(ISNUMBER(ETL_Price!AO132/ETL_Price!AO133-1),ETL_Price!AO132/ETL_Price!AO133-1,"")</f>
        <v>5.6306278593032388E-4</v>
      </c>
      <c r="AJ132">
        <f ca="1">IF(ISNUMBER(ETL_Price!AP132/ETL_Price!AP133-1),ETL_Price!AP132/ETL_Price!AP133-1,"")</f>
        <v>1.0125838253760566E-3</v>
      </c>
      <c r="AK132">
        <f ca="1">IF(ISNUMBER(ETL_Price!AQ132/ETL_Price!AQ133-1),ETL_Price!AQ132/ETL_Price!AQ133-1,"")</f>
        <v>1.692692093140602E-3</v>
      </c>
      <c r="AL132">
        <f ca="1">IF(ISNUMBER(ETL_Price!AR132/ETL_Price!AR133-1),ETL_Price!AR132/ETL_Price!AR133-1,"")</f>
        <v>1.5014756063009838E-3</v>
      </c>
      <c r="AM132">
        <f ca="1">IF(ISNUMBER(ETL_Price!AS132/ETL_Price!AS133-1),ETL_Price!AS132/ETL_Price!AS133-1,"")</f>
        <v>-1.168460355809342E-2</v>
      </c>
      <c r="AN132">
        <f ca="1">IF(ISNUMBER(ETL_Price!AT132/ETL_Price!AT133-1),ETL_Price!AT132/ETL_Price!AT133-1,"")</f>
        <v>-1.7582417582417631E-2</v>
      </c>
      <c r="AO132">
        <f ca="1">IF(ISNUMBER(ETL_Price!AU132/ETL_Price!AU133-1),ETL_Price!AU132/ETL_Price!AU133-1,"")</f>
        <v>9.8162310238558703E-3</v>
      </c>
      <c r="AP132">
        <f ca="1">IF(ISNUMBER(ETL_Price!AV132/ETL_Price!AV133-1),ETL_Price!AV132/ETL_Price!AV133-1,"")</f>
        <v>7.7241079199303897E-3</v>
      </c>
      <c r="AQ132">
        <f ca="1">IF(ISNUMBER(ETL_Price!AW132/ETL_Price!AW133-1),ETL_Price!AW132/ETL_Price!AW133-1,"")</f>
        <v>3.4043682023165989E-3</v>
      </c>
      <c r="AR132">
        <f ca="1">IF(ISNUMBER(ETL_Price!AX132/ETL_Price!AX133-1),ETL_Price!AX132/ETL_Price!AX133-1,"")</f>
        <v>8.1900081900077026E-4</v>
      </c>
      <c r="AS132">
        <f ca="1">IF(ISNUMBER(ETL_Price!AY132/ETL_Price!AY133-1),ETL_Price!AY132/ETL_Price!AY133-1,"")</f>
        <v>6.4254981884057649E-3</v>
      </c>
      <c r="AT132">
        <f ca="1">IF(ISNUMBER(ETL_Price!AZ132/ETL_Price!AZ133-1),ETL_Price!AZ132/ETL_Price!AZ133-1,"")</f>
        <v>0.1215277777777779</v>
      </c>
      <c r="AU132">
        <f ca="1">IF(ISNUMBER(ETL_Price!BA132/ETL_Price!BA133-1),ETL_Price!BA132/ETL_Price!BA133-1,"")</f>
        <v>1.4319508460633124E-2</v>
      </c>
      <c r="AV132">
        <f ca="1">IF(ISNUMBER(ETL_Price!BB132/ETL_Price!BB133-1),ETL_Price!BB132/ETL_Price!BB133-1,"")</f>
        <v>3.3250678031770509E-2</v>
      </c>
      <c r="AW132">
        <f ca="1">IF(ISNUMBER(ETL_Price!BC132/ETL_Price!BC133-1),ETL_Price!BC132/ETL_Price!BC133-1,"")</f>
        <v>5.8768218147626783E-3</v>
      </c>
      <c r="AX132">
        <f ca="1">IF(ISNUMBER(ETL_Price!BD132/ETL_Price!BD133-1),ETL_Price!BD132/ETL_Price!BD133-1,"")</f>
        <v>-2.1427663476728531E-3</v>
      </c>
      <c r="AY132">
        <f ca="1">IF(ISNUMBER(ETL_Price!BE132/ETL_Price!BE133-1),ETL_Price!BE132/ETL_Price!BE133-1,"")</f>
        <v>-2.9590488771465973E-3</v>
      </c>
      <c r="AZ132">
        <f ca="1">IF(ISNUMBER(ETL_Price!BF132/ETL_Price!BF133-1),ETL_Price!BF132/ETL_Price!BF133-1,"")</f>
        <v>4.2772086009512655E-4</v>
      </c>
      <c r="BA132">
        <f ca="1">IF(ISNUMBER(ETL_Price!BG132/ETL_Price!BG133-1),ETL_Price!BG132/ETL_Price!BG133-1,"")</f>
        <v>-4.7110666579697202E-5</v>
      </c>
      <c r="BB132">
        <f ca="1">IF(ISNUMBER(ETL_Price!BH132/ETL_Price!BH133-1),ETL_Price!BH132/ETL_Price!BH133-1,"")</f>
        <v>1.6128780083697336E-3</v>
      </c>
      <c r="BC132">
        <f ca="1">IF(ISNUMBER(ETL_Price!BI132/ETL_Price!BI133-1),ETL_Price!BI132/ETL_Price!BI133-1,"")</f>
        <v>-8.2730093071354815E-3</v>
      </c>
      <c r="BD132">
        <f ca="1">IF(ISNUMBER(ETL_Price!BJ132/ETL_Price!BJ133-1),ETL_Price!BJ132/ETL_Price!BJ133-1,"")</f>
        <v>-1.1673151750972721E-2</v>
      </c>
      <c r="BE132">
        <f ca="1">IF(ISNUMBER(ETL_Price!BK132/ETL_Price!BK133-1),ETL_Price!BK132/ETL_Price!BK133-1,"")</f>
        <v>1.0227272727272751E-2</v>
      </c>
      <c r="BF132">
        <f ca="1">IF(ISNUMBER(ETL_Price!BL132/ETL_Price!BL133-1),ETL_Price!BL132/ETL_Price!BL133-1,"")</f>
        <v>1.2016718913270719E-2</v>
      </c>
      <c r="BG132">
        <f ca="1">IF(ISNUMBER(ETL_Price!BM132/ETL_Price!BM133-1),ETL_Price!BM132/ETL_Price!BM133-1,"")</f>
        <v>2.0920502092049986E-3</v>
      </c>
      <c r="BH132">
        <f ca="1">IF(ISNUMBER(ETL_Price!BN132/ETL_Price!BN133-1),ETL_Price!BN132/ETL_Price!BN133-1,"")</f>
        <v>-2.0074393340026031E-3</v>
      </c>
      <c r="BI132">
        <f ca="1">IF(ISNUMBER(ETL_Price!BO132/ETL_Price!BO133-1),ETL_Price!BO132/ETL_Price!BO133-1,"")</f>
        <v>2.1760633036598254E-3</v>
      </c>
      <c r="BJ132">
        <f ca="1">IF(ISNUMBER(ETL_Price!BP132/ETL_Price!BP133-1),ETL_Price!BP132/ETL_Price!BP133-1,"")</f>
        <v>1.6441859757025945E-3</v>
      </c>
      <c r="BK132">
        <f ca="1">IF(ISNUMBER(ETL_Price!BQ132/ETL_Price!BQ133-1),ETL_Price!BQ132/ETL_Price!BQ133-1,"")</f>
        <v>-3.7009622501837924E-4</v>
      </c>
      <c r="BL132">
        <f ca="1">IF(ISNUMBER(ETL_Price!BR132/ETL_Price!BR133-1),ETL_Price!BR132/ETL_Price!BR133-1,"")</f>
        <v>8.3745079976571546E-4</v>
      </c>
      <c r="BM132">
        <f ca="1">IF(ISNUMBER(ETL_Price!BS132/ETL_Price!BS133-1),ETL_Price!BS132/ETL_Price!BS133-1,"")</f>
        <v>-5.5964653902799144E-3</v>
      </c>
      <c r="BN132">
        <f ca="1">IF(ISNUMBER(ETL_Price!BT132/ETL_Price!BT133-1),ETL_Price!BT132/ETL_Price!BT133-1,"")</f>
        <v>-4.3563300142248629E-3</v>
      </c>
      <c r="BO132">
        <f ca="1">IF(ISNUMBER(ETL_Price!BU132/ETL_Price!BU133-1),ETL_Price!BU132/ETL_Price!BU133-1,"")</f>
        <v>-7.1403403320414727E-3</v>
      </c>
      <c r="BP132">
        <f ca="1">IF(ISNUMBER(ETL_Price!BV132/ETL_Price!BV133-1),ETL_Price!BV132/ETL_Price!BV133-1,"")</f>
        <v>-2.0182090653734219E-3</v>
      </c>
      <c r="BQ132">
        <f ca="1">IF(ISNUMBER(ETL_Price!BW132/ETL_Price!BW133-1),ETL_Price!BW132/ETL_Price!BW133-1,"")</f>
        <v>-4.2710524638235325E-3</v>
      </c>
    </row>
    <row r="133" spans="1:69">
      <c r="A133" s="8">
        <f>MATCH($B133,ETL_Price!$B$5:$B$187,0)</f>
        <v>129</v>
      </c>
      <c r="B133" s="1">
        <f>IF(ISNUMBER(Equities!$C134),Equities!B134,"")</f>
        <v>42999</v>
      </c>
      <c r="C133" s="67" t="str">
        <f ca="1">IF(ISNUMBER(OFFSET(ETL_Price!$B$4,ETL_Rtn!$A133,ETL_Rtn!$C$1)/OFFSET(ETL_Price!$B$4,ETL_Rtn!$A134,ETL_Rtn!$C$1)-1),OFFSET(ETL_Price!$B$4,ETL_Rtn!$A133,ETL_Rtn!$C$1)/OFFSET(ETL_Price!$B$4,ETL_Rtn!$A134,ETL_Rtn!$C$1)-1,"")</f>
        <v/>
      </c>
      <c r="E133">
        <f ca="1">IF(ISNUMBER(ETL_Price!K133/ETL_Price!K134-1),ETL_Price!K133/ETL_Price!K134-1,"")</f>
        <v>-3.0459605141452961E-3</v>
      </c>
      <c r="F133">
        <f ca="1">IF(ISNUMBER(ETL_Price!L133/ETL_Price!L134-1),ETL_Price!L133/ETL_Price!L134-1,"")</f>
        <v>3.9823573626809328E-3</v>
      </c>
      <c r="G133">
        <f ca="1">IF(ISNUMBER(ETL_Price!M133/ETL_Price!M134-1),ETL_Price!M133/ETL_Price!M134-1,"")</f>
        <v>-5.2603706508130843E-3</v>
      </c>
      <c r="H133">
        <f ca="1">IF(ISNUMBER(ETL_Price!N133/ETL_Price!N134-1),ETL_Price!N133/ETL_Price!N134-1,"")</f>
        <v>1.8227061327020788E-3</v>
      </c>
      <c r="I133">
        <f ca="1">IF(ISNUMBER(ETL_Price!O133/ETL_Price!O134-1),ETL_Price!O133/ETL_Price!O134-1,"")</f>
        <v>-6.2109372222485248E-4</v>
      </c>
      <c r="J133">
        <f ca="1">IF(ISNUMBER(ETL_Price!P133/ETL_Price!P134-1),ETL_Price!P133/ETL_Price!P134-1,"")</f>
        <v>2.2204302855592939E-3</v>
      </c>
      <c r="K133">
        <f ca="1">IF(ISNUMBER(ETL_Price!Q133/ETL_Price!Q134-1),ETL_Price!Q133/ETL_Price!Q134-1,"")</f>
        <v>-3.8928918137070001E-3</v>
      </c>
      <c r="L133">
        <f ca="1">IF(ISNUMBER(ETL_Price!R133/ETL_Price!R134-1),ETL_Price!R133/ETL_Price!R134-1,"")</f>
        <v>-5.5600294707263131E-3</v>
      </c>
      <c r="M133">
        <f ca="1">IF(ISNUMBER(ETL_Price!S133/ETL_Price!S134-1),ETL_Price!S133/ETL_Price!S134-1,"")</f>
        <v>-1.9417391526410643E-4</v>
      </c>
      <c r="N133">
        <f ca="1">IF(ISNUMBER(ETL_Price!T133/ETL_Price!T134-1),ETL_Price!T133/ETL_Price!T134-1,"")</f>
        <v>-6.5001710571329641E-3</v>
      </c>
      <c r="O133">
        <f ca="1">IF(ISNUMBER(ETL_Price!U133/ETL_Price!U134-1),ETL_Price!U133/ETL_Price!U134-1,"")</f>
        <v>-2.8155417906838842E-4</v>
      </c>
      <c r="P133">
        <f ca="1">IF(ISNUMBER(ETL_Price!V133/ETL_Price!V134-1),ETL_Price!V133/ETL_Price!V134-1,"")</f>
        <v>-3.4555490732846028E-3</v>
      </c>
      <c r="Q133">
        <f ca="1">IF(ISNUMBER(ETL_Price!W133/ETL_Price!W134-1),ETL_Price!W133/ETL_Price!W134-1,"")</f>
        <v>-1.1361443046384534E-2</v>
      </c>
      <c r="R133">
        <f ca="1">IF(ISNUMBER(ETL_Price!X133/ETL_Price!X134-1),ETL_Price!X133/ETL_Price!X134-1,"")</f>
        <v>-5.1658766519124821E-3</v>
      </c>
      <c r="S133">
        <f ca="1">IF(ISNUMBER(ETL_Price!Y133/ETL_Price!Y134-1),ETL_Price!Y133/ETL_Price!Y134-1,"")</f>
        <v>7.7855568303841771E-4</v>
      </c>
      <c r="T133">
        <f ca="1">IF(ISNUMBER(ETL_Price!Z133/ETL_Price!Z134-1),ETL_Price!Z133/ETL_Price!Z134-1,"")</f>
        <v>-6.9109684438219965E-3</v>
      </c>
      <c r="U133">
        <f ca="1">IF(ISNUMBER(ETL_Price!AA133/ETL_Price!AA134-1),ETL_Price!AA133/ETL_Price!AA134-1,"")</f>
        <v>-1.2263884973216843E-2</v>
      </c>
      <c r="V133">
        <f ca="1">IF(ISNUMBER(ETL_Price!AB133/ETL_Price!AB134-1),ETL_Price!AB133/ETL_Price!AB134-1,"")</f>
        <v>-5.9619353359321448E-3</v>
      </c>
      <c r="W133">
        <f ca="1">IF(ISNUMBER(ETL_Price!AC133/ETL_Price!AC134-1),ETL_Price!AC133/ETL_Price!AC134-1,"")</f>
        <v>-4.1619367231777726E-3</v>
      </c>
      <c r="X133">
        <f ca="1">IF(ISNUMBER(ETL_Price!AD133/ETL_Price!AD134-1),ETL_Price!AD133/ETL_Price!AD134-1,"")</f>
        <v>-5.4503147171749422E-3</v>
      </c>
      <c r="Y133">
        <f ca="1">IF(ISNUMBER(ETL_Price!AE133/ETL_Price!AE134-1),ETL_Price!AE133/ETL_Price!AE134-1,"")</f>
        <v>-2.2985039555103448E-3</v>
      </c>
      <c r="Z133">
        <f ca="1">IF(ISNUMBER(ETL_Price!AF133/ETL_Price!AF134-1),ETL_Price!AF133/ETL_Price!AF134-1,"")</f>
        <v>1.6679912479511394E-4</v>
      </c>
      <c r="AA133">
        <f ca="1">IF(ISNUMBER(ETL_Price!AG133/ETL_Price!AG134-1),ETL_Price!AG133/ETL_Price!AG134-1,"")</f>
        <v>3.3161469098508256E-4</v>
      </c>
      <c r="AB133">
        <f ca="1">IF(ISNUMBER(ETL_Price!AH133/ETL_Price!AH134-1),ETL_Price!AH133/ETL_Price!AH134-1,"")</f>
        <v>4.9610626456431106E-4</v>
      </c>
      <c r="AC133">
        <f ca="1">IF(ISNUMBER(ETL_Price!AI133/ETL_Price!AI134-1),ETL_Price!AI133/ETL_Price!AI134-1,"")</f>
        <v>1.3357376611233818E-4</v>
      </c>
      <c r="AD133">
        <f ca="1">IF(ISNUMBER(ETL_Price!AJ133/ETL_Price!AJ134-1),ETL_Price!AJ133/ETL_Price!AJ134-1,"")</f>
        <v>-1.2990651040943879E-3</v>
      </c>
      <c r="AE133">
        <f ca="1">IF(ISNUMBER(ETL_Price!AK133/ETL_Price!AK134-1),ETL_Price!AK133/ETL_Price!AK134-1,"")</f>
        <v>-9.758543745124193E-4</v>
      </c>
      <c r="AF133">
        <f ca="1">IF(ISNUMBER(ETL_Price!AL133/ETL_Price!AL134-1),ETL_Price!AL133/ETL_Price!AL134-1,"")</f>
        <v>-1.355248238046558E-3</v>
      </c>
      <c r="AG133">
        <f ca="1">IF(ISNUMBER(ETL_Price!AM133/ETL_Price!AM134-1),ETL_Price!AM133/ETL_Price!AM134-1,"")</f>
        <v>3.3952644995149939E-4</v>
      </c>
      <c r="AH133">
        <f ca="1">IF(ISNUMBER(ETL_Price!AN133/ETL_Price!AN134-1),ETL_Price!AN133/ETL_Price!AN134-1,"")</f>
        <v>-1.1877733032966686E-3</v>
      </c>
      <c r="AI133">
        <f ca="1">IF(ISNUMBER(ETL_Price!AO133/ETL_Price!AO134-1),ETL_Price!AO133/ETL_Price!AO134-1,"")</f>
        <v>-1.1877132636011201E-3</v>
      </c>
      <c r="AJ133">
        <f ca="1">IF(ISNUMBER(ETL_Price!AP133/ETL_Price!AP134-1),ETL_Price!AP133/ETL_Price!AP134-1,"")</f>
        <v>-1.4220045194665021E-3</v>
      </c>
      <c r="AK133">
        <f ca="1">IF(ISNUMBER(ETL_Price!AQ133/ETL_Price!AQ134-1),ETL_Price!AQ133/ETL_Price!AQ134-1,"")</f>
        <v>-2.0794371431879233E-3</v>
      </c>
      <c r="AL133">
        <f ca="1">IF(ISNUMBER(ETL_Price!AR133/ETL_Price!AR134-1),ETL_Price!AR133/ETL_Price!AR134-1,"")</f>
        <v>-1.3900619369378031E-4</v>
      </c>
      <c r="AM133">
        <f ca="1">IF(ISNUMBER(ETL_Price!AS133/ETL_Price!AS134-1),ETL_Price!AS133/ETL_Price!AS134-1,"")</f>
        <v>3.9248544716881106E-3</v>
      </c>
      <c r="AN133">
        <f ca="1">IF(ISNUMBER(ETL_Price!AT133/ETL_Price!AT134-1),ETL_Price!AT133/ETL_Price!AT134-1,"")</f>
        <v>2.7088036117381531E-2</v>
      </c>
      <c r="AO133">
        <f ca="1">IF(ISNUMBER(ETL_Price!AU133/ETL_Price!AU134-1),ETL_Price!AU133/ETL_Price!AU134-1,"")</f>
        <v>-7.5332766921550887E-3</v>
      </c>
      <c r="AP133">
        <f ca="1">IF(ISNUMBER(ETL_Price!AV133/ETL_Price!AV134-1),ETL_Price!AV133/ETL_Price!AV134-1,"")</f>
        <v>-8.2002589555459915E-3</v>
      </c>
      <c r="AQ133">
        <f ca="1">IF(ISNUMBER(ETL_Price!AW133/ETL_Price!AW134-1),ETL_Price!AW133/ETL_Price!AW134-1,"")</f>
        <v>-2.512822723158481E-2</v>
      </c>
      <c r="AR133">
        <f ca="1">IF(ISNUMBER(ETL_Price!AX133/ETL_Price!AX134-1),ETL_Price!AX133/ETL_Price!AX134-1,"")</f>
        <v>9.0909090909092605E-3</v>
      </c>
      <c r="AS133">
        <f ca="1">IF(ISNUMBER(ETL_Price!AY133/ETL_Price!AY134-1),ETL_Price!AY133/ETL_Price!AY134-1,"")</f>
        <v>-5.1008015545299656E-3</v>
      </c>
      <c r="AT133">
        <f ca="1">IF(ISNUMBER(ETL_Price!AZ133/ETL_Price!AZ134-1),ETL_Price!AZ133/ETL_Price!AZ134-1,"")</f>
        <v>-0.14792899408284022</v>
      </c>
      <c r="AU133">
        <f ca="1">IF(ISNUMBER(ETL_Price!BA133/ETL_Price!BA134-1),ETL_Price!BA133/ETL_Price!BA134-1,"")</f>
        <v>-1.1093422184508928E-2</v>
      </c>
      <c r="AV133">
        <f ca="1">IF(ISNUMBER(ETL_Price!BB133/ETL_Price!BB134-1),ETL_Price!BB133/ETL_Price!BB134-1,"")</f>
        <v>-2.2190092548920459E-3</v>
      </c>
      <c r="AW133">
        <f ca="1">IF(ISNUMBER(ETL_Price!BC133/ETL_Price!BC134-1),ETL_Price!BC133/ETL_Price!BC134-1,"")</f>
        <v>1.4254329944310973E-2</v>
      </c>
      <c r="AX133">
        <f ca="1">IF(ISNUMBER(ETL_Price!BD133/ETL_Price!BD134-1),ETL_Price!BD133/ETL_Price!BD134-1,"")</f>
        <v>1.1105160885597432E-2</v>
      </c>
      <c r="AY133">
        <f ca="1">IF(ISNUMBER(ETL_Price!BE133/ETL_Price!BE134-1),ETL_Price!BE133/ETL_Price!BE134-1,"")</f>
        <v>-1.176998913860805E-2</v>
      </c>
      <c r="AZ133">
        <f ca="1">IF(ISNUMBER(ETL_Price!BF133/ETL_Price!BF134-1),ETL_Price!BF133/ETL_Price!BF134-1,"")</f>
        <v>-1.344777983057388E-2</v>
      </c>
      <c r="BA133">
        <f ca="1">IF(ISNUMBER(ETL_Price!BG133/ETL_Price!BG134-1),ETL_Price!BG133/ETL_Price!BG134-1,"")</f>
        <v>-1.5896734527208078E-2</v>
      </c>
      <c r="BB133">
        <f ca="1">IF(ISNUMBER(ETL_Price!BH133/ETL_Price!BH134-1),ETL_Price!BH133/ETL_Price!BH134-1,"")</f>
        <v>-1.0880866524705324E-2</v>
      </c>
      <c r="BC133">
        <f ca="1">IF(ISNUMBER(ETL_Price!BI133/ETL_Price!BI134-1),ETL_Price!BI133/ETL_Price!BI134-1,"")</f>
        <v>-1.1247443762781084E-2</v>
      </c>
      <c r="BD133">
        <f ca="1">IF(ISNUMBER(ETL_Price!BJ133/ETL_Price!BJ134-1),ETL_Price!BJ133/ETL_Price!BJ134-1,"")</f>
        <v>0</v>
      </c>
      <c r="BE133">
        <f ca="1">IF(ISNUMBER(ETL_Price!BK133/ETL_Price!BK134-1),ETL_Price!BK133/ETL_Price!BK134-1,"")</f>
        <v>6.8649885583524917E-3</v>
      </c>
      <c r="BF133">
        <f ca="1">IF(ISNUMBER(ETL_Price!BL133/ETL_Price!BL134-1),ETL_Price!BL133/ETL_Price!BL134-1,"")</f>
        <v>-1.0852713178294615E-2</v>
      </c>
      <c r="BG133">
        <f ca="1">IF(ISNUMBER(ETL_Price!BM133/ETL_Price!BM134-1),ETL_Price!BM133/ETL_Price!BM134-1,"")</f>
        <v>-1.6685714285714304E-2</v>
      </c>
      <c r="BH133">
        <f ca="1">IF(ISNUMBER(ETL_Price!BN133/ETL_Price!BN134-1),ETL_Price!BN133/ETL_Price!BN134-1,"")</f>
        <v>-1.820184337139874E-2</v>
      </c>
      <c r="BI133">
        <f ca="1">IF(ISNUMBER(ETL_Price!BO133/ETL_Price!BO134-1),ETL_Price!BO133/ETL_Price!BO134-1,"")</f>
        <v>2.7772267407260021E-3</v>
      </c>
      <c r="BJ133">
        <f ca="1">IF(ISNUMBER(ETL_Price!BP133/ETL_Price!BP134-1),ETL_Price!BP133/ETL_Price!BP134-1,"")</f>
        <v>-2.6873965655982435E-3</v>
      </c>
      <c r="BK133">
        <f ca="1">IF(ISNUMBER(ETL_Price!BQ133/ETL_Price!BQ134-1),ETL_Price!BQ133/ETL_Price!BQ134-1,"")</f>
        <v>1.850823616509345E-4</v>
      </c>
      <c r="BL133">
        <f ca="1">IF(ISNUMBER(ETL_Price!BR133/ETL_Price!BR134-1),ETL_Price!BR133/ETL_Price!BR134-1,"")</f>
        <v>4.1204170871174117E-3</v>
      </c>
      <c r="BM133">
        <f ca="1">IF(ISNUMBER(ETL_Price!BS133/ETL_Price!BS134-1),ETL_Price!BS133/ETL_Price!BS134-1,"")</f>
        <v>6.2986291218971591E-3</v>
      </c>
      <c r="BN133">
        <f ca="1">IF(ISNUMBER(ETL_Price!BT133/ETL_Price!BT134-1),ETL_Price!BT133/ETL_Price!BT134-1,"")</f>
        <v>2.3168775619319959E-3</v>
      </c>
      <c r="BO133">
        <f ca="1">IF(ISNUMBER(ETL_Price!BU133/ETL_Price!BU134-1),ETL_Price!BU133/ETL_Price!BU134-1,"")</f>
        <v>-3.6980759335963898E-3</v>
      </c>
      <c r="BP133">
        <f ca="1">IF(ISNUMBER(ETL_Price!BV133/ETL_Price!BV134-1),ETL_Price!BV133/ETL_Price!BV134-1,"")</f>
        <v>-3.3174964160530562E-3</v>
      </c>
      <c r="BQ133">
        <f ca="1">IF(ISNUMBER(ETL_Price!BW133/ETL_Price!BW134-1),ETL_Price!BW133/ETL_Price!BW134-1,"")</f>
        <v>7.9747360362381059E-4</v>
      </c>
    </row>
    <row r="134" spans="1:69">
      <c r="A134" s="8">
        <f>MATCH($B134,ETL_Price!$B$5:$B$187,0)</f>
        <v>130</v>
      </c>
      <c r="B134" s="1">
        <f>IF(ISNUMBER(Equities!$C135),Equities!B135,"")</f>
        <v>42998</v>
      </c>
      <c r="C134" s="67" t="str">
        <f ca="1">IF(ISNUMBER(OFFSET(ETL_Price!$B$4,ETL_Rtn!$A134,ETL_Rtn!$C$1)/OFFSET(ETL_Price!$B$4,ETL_Rtn!$A135,ETL_Rtn!$C$1)-1),OFFSET(ETL_Price!$B$4,ETL_Rtn!$A134,ETL_Rtn!$C$1)/OFFSET(ETL_Price!$B$4,ETL_Rtn!$A135,ETL_Rtn!$C$1)-1,"")</f>
        <v/>
      </c>
      <c r="E134">
        <f ca="1">IF(ISNUMBER(ETL_Price!K134/ETL_Price!K135-1),ETL_Price!K134/ETL_Price!K135-1,"")</f>
        <v>6.3431272814296058E-4</v>
      </c>
      <c r="F134">
        <f ca="1">IF(ISNUMBER(ETL_Price!L134/ETL_Price!L135-1),ETL_Price!L134/ETL_Price!L135-1,"")</f>
        <v>-1.594367888354542E-3</v>
      </c>
      <c r="G134">
        <f ca="1">IF(ISNUMBER(ETL_Price!M134/ETL_Price!M135-1),ETL_Price!M134/ETL_Price!M135-1,"")</f>
        <v>3.9447612333565196E-4</v>
      </c>
      <c r="H134">
        <f ca="1">IF(ISNUMBER(ETL_Price!N134/ETL_Price!N135-1),ETL_Price!N134/ETL_Price!N135-1,"")</f>
        <v>5.4582947853565322E-4</v>
      </c>
      <c r="I134">
        <f ca="1">IF(ISNUMBER(ETL_Price!O134/ETL_Price!O135-1),ETL_Price!O134/ETL_Price!O135-1,"")</f>
        <v>2.7232142697997119E-3</v>
      </c>
      <c r="J134">
        <f ca="1">IF(ISNUMBER(ETL_Price!P134/ETL_Price!P135-1),ETL_Price!P134/ETL_Price!P135-1,"")</f>
        <v>4.2963550191403854E-3</v>
      </c>
      <c r="K134">
        <f ca="1">IF(ISNUMBER(ETL_Price!Q134/ETL_Price!Q135-1),ETL_Price!Q134/ETL_Price!Q135-1,"")</f>
        <v>5.854315362197049E-5</v>
      </c>
      <c r="L134">
        <f ca="1">IF(ISNUMBER(ETL_Price!R134/ETL_Price!R135-1),ETL_Price!R134/ETL_Price!R135-1,"")</f>
        <v>1.089203166408037E-3</v>
      </c>
      <c r="M134">
        <f ca="1">IF(ISNUMBER(ETL_Price!S134/ETL_Price!S135-1),ETL_Price!S134/ETL_Price!S135-1,"")</f>
        <v>9.382506382020539E-3</v>
      </c>
      <c r="N134">
        <f ca="1">IF(ISNUMBER(ETL_Price!T134/ETL_Price!T135-1),ETL_Price!T134/ETL_Price!T135-1,"")</f>
        <v>3.7008775276610173E-3</v>
      </c>
      <c r="O134">
        <f ca="1">IF(ISNUMBER(ETL_Price!U134/ETL_Price!U135-1),ETL_Price!U134/ETL_Price!U135-1,"")</f>
        <v>4.2006624121495584E-3</v>
      </c>
      <c r="P134">
        <f ca="1">IF(ISNUMBER(ETL_Price!V134/ETL_Price!V135-1),ETL_Price!V134/ETL_Price!V135-1,"")</f>
        <v>3.2416370266985517E-3</v>
      </c>
      <c r="Q134">
        <f ca="1">IF(ISNUMBER(ETL_Price!W134/ETL_Price!W135-1),ETL_Price!W134/ETL_Price!W135-1,"")</f>
        <v>-6.7830590448684225E-3</v>
      </c>
      <c r="R134">
        <f ca="1">IF(ISNUMBER(ETL_Price!X134/ETL_Price!X135-1),ETL_Price!X134/ETL_Price!X135-1,"")</f>
        <v>1.6578520154051368E-3</v>
      </c>
      <c r="S134">
        <f ca="1">IF(ISNUMBER(ETL_Price!Y134/ETL_Price!Y135-1),ETL_Price!Y134/ETL_Price!Y135-1,"")</f>
        <v>3.9754203996578141E-3</v>
      </c>
      <c r="T134">
        <f ca="1">IF(ISNUMBER(ETL_Price!Z134/ETL_Price!Z135-1),ETL_Price!Z134/ETL_Price!Z135-1,"")</f>
        <v>-3.8575994170565453E-3</v>
      </c>
      <c r="U134">
        <f ca="1">IF(ISNUMBER(ETL_Price!AA134/ETL_Price!AA135-1),ETL_Price!AA134/ETL_Price!AA135-1,"")</f>
        <v>4.2468856172139802E-3</v>
      </c>
      <c r="V134">
        <f ca="1">IF(ISNUMBER(ETL_Price!AB134/ETL_Price!AB135-1),ETL_Price!AB134/ETL_Price!AB135-1,"")</f>
        <v>-3.1999999999998696E-3</v>
      </c>
      <c r="W134">
        <f ca="1">IF(ISNUMBER(ETL_Price!AC134/ETL_Price!AC135-1),ETL_Price!AC134/ETL_Price!AC135-1,"")</f>
        <v>5.7184873897409005E-4</v>
      </c>
      <c r="X134">
        <f ca="1">IF(ISNUMBER(ETL_Price!AD134/ETL_Price!AD135-1),ETL_Price!AD134/ETL_Price!AD135-1,"")</f>
        <v>9.3950399312059396E-4</v>
      </c>
      <c r="Y134">
        <f ca="1">IF(ISNUMBER(ETL_Price!AE134/ETL_Price!AE135-1),ETL_Price!AE134/ETL_Price!AE135-1,"")</f>
        <v>2.6677436882005523E-4</v>
      </c>
      <c r="Z134">
        <f ca="1">IF(ISNUMBER(ETL_Price!AF134/ETL_Price!AF135-1),ETL_Price!AF134/ETL_Price!AF135-1,"")</f>
        <v>-1.4108932718026601E-3</v>
      </c>
      <c r="AA134">
        <f ca="1">IF(ISNUMBER(ETL_Price!AG134/ETL_Price!AG135-1),ETL_Price!AG134/ETL_Price!AG135-1,"")</f>
        <v>-1.6462734355867648E-3</v>
      </c>
      <c r="AB134">
        <f ca="1">IF(ISNUMBER(ETL_Price!AH134/ETL_Price!AH135-1),ETL_Price!AH134/ETL_Price!AH135-1,"")</f>
        <v>-1.0365551468279888E-3</v>
      </c>
      <c r="AC134">
        <f ca="1">IF(ISNUMBER(ETL_Price!AI134/ETL_Price!AI135-1),ETL_Price!AI134/ETL_Price!AI135-1,"")</f>
        <v>1.0697332352744837E-3</v>
      </c>
      <c r="AD134">
        <f ca="1">IF(ISNUMBER(ETL_Price!AJ134/ETL_Price!AJ135-1),ETL_Price!AJ134/ETL_Price!AJ135-1,"")</f>
        <v>1.8011610561252667E-4</v>
      </c>
      <c r="AE134">
        <f ca="1">IF(ISNUMBER(ETL_Price!AK134/ETL_Price!AK135-1),ETL_Price!AK134/ETL_Price!AK135-1,"")</f>
        <v>1.097372935889851E-4</v>
      </c>
      <c r="AF134">
        <f ca="1">IF(ISNUMBER(ETL_Price!AL134/ETL_Price!AL135-1),ETL_Price!AL134/ETL_Price!AL135-1,"")</f>
        <v>9.2102570865337796E-5</v>
      </c>
      <c r="AG134">
        <f ca="1">IF(ISNUMBER(ETL_Price!AM134/ETL_Price!AM135-1),ETL_Price!AM134/ETL_Price!AM135-1,"")</f>
        <v>1.7207035329436238E-4</v>
      </c>
      <c r="AH134">
        <f ca="1">IF(ISNUMBER(ETL_Price!AN134/ETL_Price!AN135-1),ETL_Price!AN134/ETL_Price!AN135-1,"")</f>
        <v>-9.3331191628465149E-6</v>
      </c>
      <c r="AI134">
        <f ca="1">IF(ISNUMBER(ETL_Price!AO134/ETL_Price!AO135-1),ETL_Price!AO134/ETL_Price!AO135-1,"")</f>
        <v>2.1438493404968284E-4</v>
      </c>
      <c r="AJ134">
        <f ca="1">IF(ISNUMBER(ETL_Price!AP134/ETL_Price!AP135-1),ETL_Price!AP134/ETL_Price!AP135-1,"")</f>
        <v>3.002317789333464E-4</v>
      </c>
      <c r="AK134">
        <f ca="1">IF(ISNUMBER(ETL_Price!AQ134/ETL_Price!AQ135-1),ETL_Price!AQ134/ETL_Price!AQ135-1,"")</f>
        <v>1.2083258667905383E-4</v>
      </c>
      <c r="AL134">
        <f ca="1">IF(ISNUMBER(ETL_Price!AR134/ETL_Price!AR135-1),ETL_Price!AR134/ETL_Price!AR135-1,"")</f>
        <v>-2.3185782857926274E-4</v>
      </c>
      <c r="AM134">
        <f ca="1">IF(ISNUMBER(ETL_Price!AS134/ETL_Price!AS135-1),ETL_Price!AS134/ETL_Price!AS135-1,"")</f>
        <v>1.0246814577207441E-2</v>
      </c>
      <c r="AN134">
        <f ca="1">IF(ISNUMBER(ETL_Price!AT134/ETL_Price!AT135-1),ETL_Price!AT134/ETL_Price!AT135-1,"")</f>
        <v>-1.9911504424778736E-2</v>
      </c>
      <c r="AO134">
        <f ca="1">IF(ISNUMBER(ETL_Price!AU134/ETL_Price!AU135-1),ETL_Price!AU134/ETL_Price!AU135-1,"")</f>
        <v>-1.1145961689257411E-2</v>
      </c>
      <c r="AP134">
        <f ca="1">IF(ISNUMBER(ETL_Price!AV134/ETL_Price!AV135-1),ETL_Price!AV134/ETL_Price!AV135-1,"")</f>
        <v>-1.3097646682994291E-2</v>
      </c>
      <c r="AQ134">
        <f ca="1">IF(ISNUMBER(ETL_Price!AW134/ETL_Price!AW135-1),ETL_Price!AW134/ETL_Price!AW135-1,"")</f>
        <v>2.7227936727460822E-3</v>
      </c>
      <c r="AR134">
        <f ca="1">IF(ISNUMBER(ETL_Price!AX134/ETL_Price!AX135-1),ETL_Price!AX134/ETL_Price!AX135-1,"")</f>
        <v>1.6556291390728006E-3</v>
      </c>
      <c r="AS134">
        <f ca="1">IF(ISNUMBER(ETL_Price!AY134/ETL_Price!AY135-1),ETL_Price!AY134/ETL_Price!AY135-1,"")</f>
        <v>4.2573025584186297E-2</v>
      </c>
      <c r="AT134">
        <f ca="1">IF(ISNUMBER(ETL_Price!AZ134/ETL_Price!AZ135-1),ETL_Price!AZ134/ETL_Price!AZ135-1,"")</f>
        <v>-6.8870523415977991E-2</v>
      </c>
      <c r="AU134">
        <f ca="1">IF(ISNUMBER(ETL_Price!BA134/ETL_Price!BA135-1),ETL_Price!BA134/ETL_Price!BA135-1,"")</f>
        <v>0.16837361178065002</v>
      </c>
      <c r="AV134">
        <f ca="1">IF(ISNUMBER(ETL_Price!BB134/ETL_Price!BB135-1),ETL_Price!BB134/ETL_Price!BB135-1,"")</f>
        <v>0.20123525587443103</v>
      </c>
      <c r="AW134">
        <f ca="1">IF(ISNUMBER(ETL_Price!BC134/ETL_Price!BC135-1),ETL_Price!BC134/ETL_Price!BC135-1,"")</f>
        <v>6.8375757355215505E-2</v>
      </c>
      <c r="AX134">
        <f ca="1">IF(ISNUMBER(ETL_Price!BD134/ETL_Price!BD135-1),ETL_Price!BD134/ETL_Price!BD135-1,"")</f>
        <v>7.7745293958009221E-3</v>
      </c>
      <c r="AY134">
        <f ca="1">IF(ISNUMBER(ETL_Price!BE134/ETL_Price!BE135-1),ETL_Price!BE134/ETL_Price!BE135-1,"")</f>
        <v>9.2429592529420956E-2</v>
      </c>
      <c r="AZ134">
        <f ca="1">IF(ISNUMBER(ETL_Price!BF134/ETL_Price!BF135-1),ETL_Price!BF134/ETL_Price!BF135-1,"")</f>
        <v>8.6193867107708932E-4</v>
      </c>
      <c r="BA134">
        <f ca="1">IF(ISNUMBER(ETL_Price!BG134/ETL_Price!BG135-1),ETL_Price!BG134/ETL_Price!BG135-1,"")</f>
        <v>1.0912853663631594E-3</v>
      </c>
      <c r="BB134">
        <f ca="1">IF(ISNUMBER(ETL_Price!BH134/ETL_Price!BH135-1),ETL_Price!BH134/ETL_Price!BH135-1,"")</f>
        <v>4.9376902507525244E-4</v>
      </c>
      <c r="BC134">
        <f ca="1">IF(ISNUMBER(ETL_Price!BI134/ETL_Price!BI135-1),ETL_Price!BI134/ETL_Price!BI135-1,"")</f>
        <v>-3.9292730844793788E-2</v>
      </c>
      <c r="BD134">
        <f ca="1">IF(ISNUMBER(ETL_Price!BJ134/ETL_Price!BJ135-1),ETL_Price!BJ134/ETL_Price!BJ135-1,"")</f>
        <v>-3.8759689922480689E-3</v>
      </c>
      <c r="BE134">
        <f ca="1">IF(ISNUMBER(ETL_Price!BK134/ETL_Price!BK135-1),ETL_Price!BK134/ETL_Price!BK135-1,"")</f>
        <v>-2.1276595744680771E-2</v>
      </c>
      <c r="BF134">
        <f ca="1">IF(ISNUMBER(ETL_Price!BL134/ETL_Price!BL135-1),ETL_Price!BL134/ETL_Price!BL135-1,"")</f>
        <v>1.0971786833855912E-2</v>
      </c>
      <c r="BG134">
        <f ca="1">IF(ISNUMBER(ETL_Price!BM134/ETL_Price!BM135-1),ETL_Price!BM134/ETL_Price!BM135-1,"")</f>
        <v>4.4386622790235641E-3</v>
      </c>
      <c r="BH134">
        <f ca="1">IF(ISNUMBER(ETL_Price!BN134/ETL_Price!BN135-1),ETL_Price!BN134/ETL_Price!BN135-1,"")</f>
        <v>3.2567606862461407E-3</v>
      </c>
      <c r="BI134">
        <f ca="1">IF(ISNUMBER(ETL_Price!BO134/ETL_Price!BO135-1),ETL_Price!BO134/ETL_Price!BO135-1,"")</f>
        <v>1.879547291835082E-2</v>
      </c>
      <c r="BJ134">
        <f ca="1">IF(ISNUMBER(ETL_Price!BP134/ETL_Price!BP135-1),ETL_Price!BP134/ETL_Price!BP135-1,"")</f>
        <v>3.6452558513944133E-4</v>
      </c>
      <c r="BK134">
        <f ca="1">IF(ISNUMBER(ETL_Price!BQ134/ETL_Price!BQ135-1),ETL_Price!BQ134/ETL_Price!BQ135-1,"")</f>
        <v>-1.755196304849882E-3</v>
      </c>
      <c r="BL134">
        <f ca="1">IF(ISNUMBER(ETL_Price!BR134/ETL_Price!BR135-1),ETL_Price!BR134/ETL_Price!BR135-1,"")</f>
        <v>-8.5042521260629833E-3</v>
      </c>
      <c r="BM134">
        <f ca="1">IF(ISNUMBER(ETL_Price!BS134/ETL_Price!BS135-1),ETL_Price!BS134/ETL_Price!BS135-1,"")</f>
        <v>-5.924609346071863E-4</v>
      </c>
      <c r="BN134">
        <f ca="1">IF(ISNUMBER(ETL_Price!BT134/ETL_Price!BT135-1),ETL_Price!BT134/ETL_Price!BT135-1,"")</f>
        <v>5.6456671744780085E-3</v>
      </c>
      <c r="BO134">
        <f ca="1">IF(ISNUMBER(ETL_Price!BU134/ETL_Price!BU135-1),ETL_Price!BU134/ETL_Price!BU135-1,"")</f>
        <v>-3.7500150516656117E-4</v>
      </c>
      <c r="BP134">
        <f ca="1">IF(ISNUMBER(ETL_Price!BV134/ETL_Price!BV135-1),ETL_Price!BV134/ETL_Price!BV135-1,"")</f>
        <v>3.3786827642123818E-4</v>
      </c>
      <c r="BQ134">
        <f ca="1">IF(ISNUMBER(ETL_Price!BW134/ETL_Price!BW135-1),ETL_Price!BW134/ETL_Price!BW135-1,"")</f>
        <v>-3.5076530612243584E-4</v>
      </c>
    </row>
    <row r="135" spans="1:69">
      <c r="A135" s="8">
        <f>MATCH($B135,ETL_Price!$B$5:$B$187,0)</f>
        <v>131</v>
      </c>
      <c r="B135" s="1">
        <f>IF(ISNUMBER(Equities!$C136),Equities!B136,"")</f>
        <v>42997</v>
      </c>
      <c r="C135" s="67" t="str">
        <f ca="1">IF(ISNUMBER(OFFSET(ETL_Price!$B$4,ETL_Rtn!$A135,ETL_Rtn!$C$1)/OFFSET(ETL_Price!$B$4,ETL_Rtn!$A136,ETL_Rtn!$C$1)-1),OFFSET(ETL_Price!$B$4,ETL_Rtn!$A135,ETL_Rtn!$C$1)/OFFSET(ETL_Price!$B$4,ETL_Rtn!$A136,ETL_Rtn!$C$1)-1,"")</f>
        <v/>
      </c>
      <c r="E135" t="str">
        <f ca="1">IF(ISNUMBER(ETL_Price!K135/ETL_Price!K136-1),ETL_Price!K135/ETL_Price!K136-1,"")</f>
        <v/>
      </c>
      <c r="F135" t="str">
        <f ca="1">IF(ISNUMBER(ETL_Price!L135/ETL_Price!L136-1),ETL_Price!L135/ETL_Price!L136-1,"")</f>
        <v/>
      </c>
      <c r="G135" t="str">
        <f ca="1">IF(ISNUMBER(ETL_Price!M135/ETL_Price!M136-1),ETL_Price!M135/ETL_Price!M136-1,"")</f>
        <v/>
      </c>
      <c r="H135" t="str">
        <f ca="1">IF(ISNUMBER(ETL_Price!N135/ETL_Price!N136-1),ETL_Price!N135/ETL_Price!N136-1,"")</f>
        <v/>
      </c>
      <c r="I135" t="str">
        <f ca="1">IF(ISNUMBER(ETL_Price!O135/ETL_Price!O136-1),ETL_Price!O135/ETL_Price!O136-1,"")</f>
        <v/>
      </c>
      <c r="J135" t="str">
        <f ca="1">IF(ISNUMBER(ETL_Price!P135/ETL_Price!P136-1),ETL_Price!P135/ETL_Price!P136-1,"")</f>
        <v/>
      </c>
      <c r="K135" t="str">
        <f ca="1">IF(ISNUMBER(ETL_Price!Q135/ETL_Price!Q136-1),ETL_Price!Q135/ETL_Price!Q136-1,"")</f>
        <v/>
      </c>
      <c r="L135" t="str">
        <f ca="1">IF(ISNUMBER(ETL_Price!R135/ETL_Price!R136-1),ETL_Price!R135/ETL_Price!R136-1,"")</f>
        <v/>
      </c>
      <c r="M135" t="str">
        <f ca="1">IF(ISNUMBER(ETL_Price!S135/ETL_Price!S136-1),ETL_Price!S135/ETL_Price!S136-1,"")</f>
        <v/>
      </c>
      <c r="N135" t="str">
        <f ca="1">IF(ISNUMBER(ETL_Price!T135/ETL_Price!T136-1),ETL_Price!T135/ETL_Price!T136-1,"")</f>
        <v/>
      </c>
      <c r="O135" t="str">
        <f ca="1">IF(ISNUMBER(ETL_Price!U135/ETL_Price!U136-1),ETL_Price!U135/ETL_Price!U136-1,"")</f>
        <v/>
      </c>
      <c r="P135" t="str">
        <f ca="1">IF(ISNUMBER(ETL_Price!V135/ETL_Price!V136-1),ETL_Price!V135/ETL_Price!V136-1,"")</f>
        <v/>
      </c>
      <c r="Q135" t="str">
        <f ca="1">IF(ISNUMBER(ETL_Price!W135/ETL_Price!W136-1),ETL_Price!W135/ETL_Price!W136-1,"")</f>
        <v/>
      </c>
      <c r="R135" t="str">
        <f ca="1">IF(ISNUMBER(ETL_Price!X135/ETL_Price!X136-1),ETL_Price!X135/ETL_Price!X136-1,"")</f>
        <v/>
      </c>
      <c r="S135" t="str">
        <f ca="1">IF(ISNUMBER(ETL_Price!Y135/ETL_Price!Y136-1),ETL_Price!Y135/ETL_Price!Y136-1,"")</f>
        <v/>
      </c>
      <c r="T135" t="str">
        <f ca="1">IF(ISNUMBER(ETL_Price!Z135/ETL_Price!Z136-1),ETL_Price!Z135/ETL_Price!Z136-1,"")</f>
        <v/>
      </c>
      <c r="U135" t="str">
        <f ca="1">IF(ISNUMBER(ETL_Price!AA135/ETL_Price!AA136-1),ETL_Price!AA135/ETL_Price!AA136-1,"")</f>
        <v/>
      </c>
      <c r="V135" t="str">
        <f ca="1">IF(ISNUMBER(ETL_Price!AB135/ETL_Price!AB136-1),ETL_Price!AB135/ETL_Price!AB136-1,"")</f>
        <v/>
      </c>
      <c r="W135" t="str">
        <f ca="1">IF(ISNUMBER(ETL_Price!AC135/ETL_Price!AC136-1),ETL_Price!AC135/ETL_Price!AC136-1,"")</f>
        <v/>
      </c>
      <c r="X135" t="str">
        <f ca="1">IF(ISNUMBER(ETL_Price!AD135/ETL_Price!AD136-1),ETL_Price!AD135/ETL_Price!AD136-1,"")</f>
        <v/>
      </c>
      <c r="Y135" t="str">
        <f ca="1">IF(ISNUMBER(ETL_Price!AE135/ETL_Price!AE136-1),ETL_Price!AE135/ETL_Price!AE136-1,"")</f>
        <v/>
      </c>
      <c r="Z135" t="str">
        <f ca="1">IF(ISNUMBER(ETL_Price!AF135/ETL_Price!AF136-1),ETL_Price!AF135/ETL_Price!AF136-1,"")</f>
        <v/>
      </c>
      <c r="AA135" t="str">
        <f ca="1">IF(ISNUMBER(ETL_Price!AG135/ETL_Price!AG136-1),ETL_Price!AG135/ETL_Price!AG136-1,"")</f>
        <v/>
      </c>
      <c r="AB135" t="str">
        <f ca="1">IF(ISNUMBER(ETL_Price!AH135/ETL_Price!AH136-1),ETL_Price!AH135/ETL_Price!AH136-1,"")</f>
        <v/>
      </c>
      <c r="AC135" t="str">
        <f ca="1">IF(ISNUMBER(ETL_Price!AI135/ETL_Price!AI136-1),ETL_Price!AI135/ETL_Price!AI136-1,"")</f>
        <v/>
      </c>
      <c r="AD135" t="str">
        <f ca="1">IF(ISNUMBER(ETL_Price!AJ135/ETL_Price!AJ136-1),ETL_Price!AJ135/ETL_Price!AJ136-1,"")</f>
        <v/>
      </c>
      <c r="AE135" t="str">
        <f ca="1">IF(ISNUMBER(ETL_Price!AK135/ETL_Price!AK136-1),ETL_Price!AK135/ETL_Price!AK136-1,"")</f>
        <v/>
      </c>
      <c r="AF135" t="str">
        <f ca="1">IF(ISNUMBER(ETL_Price!AL135/ETL_Price!AL136-1),ETL_Price!AL135/ETL_Price!AL136-1,"")</f>
        <v/>
      </c>
      <c r="AG135" t="str">
        <f ca="1">IF(ISNUMBER(ETL_Price!AM135/ETL_Price!AM136-1),ETL_Price!AM135/ETL_Price!AM136-1,"")</f>
        <v/>
      </c>
      <c r="AH135" t="str">
        <f ca="1">IF(ISNUMBER(ETL_Price!AN135/ETL_Price!AN136-1),ETL_Price!AN135/ETL_Price!AN136-1,"")</f>
        <v/>
      </c>
      <c r="AI135" t="str">
        <f ca="1">IF(ISNUMBER(ETL_Price!AO135/ETL_Price!AO136-1),ETL_Price!AO135/ETL_Price!AO136-1,"")</f>
        <v/>
      </c>
      <c r="AJ135" t="str">
        <f ca="1">IF(ISNUMBER(ETL_Price!AP135/ETL_Price!AP136-1),ETL_Price!AP135/ETL_Price!AP136-1,"")</f>
        <v/>
      </c>
      <c r="AK135" t="str">
        <f ca="1">IF(ISNUMBER(ETL_Price!AQ135/ETL_Price!AQ136-1),ETL_Price!AQ135/ETL_Price!AQ136-1,"")</f>
        <v/>
      </c>
      <c r="AL135" t="str">
        <f ca="1">IF(ISNUMBER(ETL_Price!AR135/ETL_Price!AR136-1),ETL_Price!AR135/ETL_Price!AR136-1,"")</f>
        <v/>
      </c>
      <c r="AM135" t="str">
        <f ca="1">IF(ISNUMBER(ETL_Price!AS135/ETL_Price!AS136-1),ETL_Price!AS135/ETL_Price!AS136-1,"")</f>
        <v/>
      </c>
      <c r="AN135" t="str">
        <f ca="1">IF(ISNUMBER(ETL_Price!AT135/ETL_Price!AT136-1),ETL_Price!AT135/ETL_Price!AT136-1,"")</f>
        <v/>
      </c>
      <c r="AO135" t="str">
        <f ca="1">IF(ISNUMBER(ETL_Price!AU135/ETL_Price!AU136-1),ETL_Price!AU135/ETL_Price!AU136-1,"")</f>
        <v/>
      </c>
      <c r="AP135" t="str">
        <f ca="1">IF(ISNUMBER(ETL_Price!AV135/ETL_Price!AV136-1),ETL_Price!AV135/ETL_Price!AV136-1,"")</f>
        <v/>
      </c>
      <c r="AQ135" t="str">
        <f ca="1">IF(ISNUMBER(ETL_Price!AW135/ETL_Price!AW136-1),ETL_Price!AW135/ETL_Price!AW136-1,"")</f>
        <v/>
      </c>
      <c r="AR135" t="str">
        <f ca="1">IF(ISNUMBER(ETL_Price!AX135/ETL_Price!AX136-1),ETL_Price!AX135/ETL_Price!AX136-1,"")</f>
        <v/>
      </c>
      <c r="AS135" t="str">
        <f ca="1">IF(ISNUMBER(ETL_Price!AY135/ETL_Price!AY136-1),ETL_Price!AY135/ETL_Price!AY136-1,"")</f>
        <v/>
      </c>
      <c r="AT135" t="str">
        <f ca="1">IF(ISNUMBER(ETL_Price!AZ135/ETL_Price!AZ136-1),ETL_Price!AZ135/ETL_Price!AZ136-1,"")</f>
        <v/>
      </c>
      <c r="AU135" t="str">
        <f ca="1">IF(ISNUMBER(ETL_Price!BA135/ETL_Price!BA136-1),ETL_Price!BA135/ETL_Price!BA136-1,"")</f>
        <v/>
      </c>
      <c r="AV135" t="str">
        <f ca="1">IF(ISNUMBER(ETL_Price!BB135/ETL_Price!BB136-1),ETL_Price!BB135/ETL_Price!BB136-1,"")</f>
        <v/>
      </c>
      <c r="AW135" t="str">
        <f ca="1">IF(ISNUMBER(ETL_Price!BC135/ETL_Price!BC136-1),ETL_Price!BC135/ETL_Price!BC136-1,"")</f>
        <v/>
      </c>
      <c r="AX135" t="str">
        <f ca="1">IF(ISNUMBER(ETL_Price!BD135/ETL_Price!BD136-1),ETL_Price!BD135/ETL_Price!BD136-1,"")</f>
        <v/>
      </c>
      <c r="AY135" t="str">
        <f ca="1">IF(ISNUMBER(ETL_Price!BE135/ETL_Price!BE136-1),ETL_Price!BE135/ETL_Price!BE136-1,"")</f>
        <v/>
      </c>
      <c r="AZ135" t="str">
        <f ca="1">IF(ISNUMBER(ETL_Price!BF135/ETL_Price!BF136-1),ETL_Price!BF135/ETL_Price!BF136-1,"")</f>
        <v/>
      </c>
      <c r="BA135" t="str">
        <f ca="1">IF(ISNUMBER(ETL_Price!BG135/ETL_Price!BG136-1),ETL_Price!BG135/ETL_Price!BG136-1,"")</f>
        <v/>
      </c>
      <c r="BB135" t="str">
        <f ca="1">IF(ISNUMBER(ETL_Price!BH135/ETL_Price!BH136-1),ETL_Price!BH135/ETL_Price!BH136-1,"")</f>
        <v/>
      </c>
      <c r="BC135" t="str">
        <f ca="1">IF(ISNUMBER(ETL_Price!BI135/ETL_Price!BI136-1),ETL_Price!BI135/ETL_Price!BI136-1,"")</f>
        <v/>
      </c>
      <c r="BD135" t="str">
        <f ca="1">IF(ISNUMBER(ETL_Price!BJ135/ETL_Price!BJ136-1),ETL_Price!BJ135/ETL_Price!BJ136-1,"")</f>
        <v/>
      </c>
      <c r="BE135" t="str">
        <f ca="1">IF(ISNUMBER(ETL_Price!BK135/ETL_Price!BK136-1),ETL_Price!BK135/ETL_Price!BK136-1,"")</f>
        <v/>
      </c>
      <c r="BF135" t="str">
        <f ca="1">IF(ISNUMBER(ETL_Price!BL135/ETL_Price!BL136-1),ETL_Price!BL135/ETL_Price!BL136-1,"")</f>
        <v/>
      </c>
      <c r="BG135" t="str">
        <f ca="1">IF(ISNUMBER(ETL_Price!BM135/ETL_Price!BM136-1),ETL_Price!BM135/ETL_Price!BM136-1,"")</f>
        <v/>
      </c>
      <c r="BH135" t="str">
        <f ca="1">IF(ISNUMBER(ETL_Price!BN135/ETL_Price!BN136-1),ETL_Price!BN135/ETL_Price!BN136-1,"")</f>
        <v/>
      </c>
      <c r="BI135" t="str">
        <f ca="1">IF(ISNUMBER(ETL_Price!BO135/ETL_Price!BO136-1),ETL_Price!BO135/ETL_Price!BO136-1,"")</f>
        <v/>
      </c>
      <c r="BJ135" t="str">
        <f ca="1">IF(ISNUMBER(ETL_Price!BP135/ETL_Price!BP136-1),ETL_Price!BP135/ETL_Price!BP136-1,"")</f>
        <v/>
      </c>
      <c r="BK135" t="str">
        <f ca="1">IF(ISNUMBER(ETL_Price!BQ135/ETL_Price!BQ136-1),ETL_Price!BQ135/ETL_Price!BQ136-1,"")</f>
        <v/>
      </c>
      <c r="BL135" t="str">
        <f ca="1">IF(ISNUMBER(ETL_Price!BR135/ETL_Price!BR136-1),ETL_Price!BR135/ETL_Price!BR136-1,"")</f>
        <v/>
      </c>
      <c r="BM135" t="str">
        <f ca="1">IF(ISNUMBER(ETL_Price!BS135/ETL_Price!BS136-1),ETL_Price!BS135/ETL_Price!BS136-1,"")</f>
        <v/>
      </c>
      <c r="BN135" t="str">
        <f ca="1">IF(ISNUMBER(ETL_Price!BT135/ETL_Price!BT136-1),ETL_Price!BT135/ETL_Price!BT136-1,"")</f>
        <v/>
      </c>
      <c r="BO135" t="str">
        <f ca="1">IF(ISNUMBER(ETL_Price!BU135/ETL_Price!BU136-1),ETL_Price!BU135/ETL_Price!BU136-1,"")</f>
        <v/>
      </c>
      <c r="BP135" t="str">
        <f ca="1">IF(ISNUMBER(ETL_Price!BV135/ETL_Price!BV136-1),ETL_Price!BV135/ETL_Price!BV136-1,"")</f>
        <v/>
      </c>
      <c r="BQ135" t="str">
        <f ca="1">IF(ISNUMBER(ETL_Price!BW135/ETL_Price!BW136-1),ETL_Price!BW135/ETL_Price!BW136-1,"")</f>
        <v/>
      </c>
    </row>
    <row r="136" spans="1:69">
      <c r="A136" s="8">
        <f>MATCH($B136,ETL_Price!$B$5:$B$187,0)</f>
        <v>132</v>
      </c>
      <c r="B136" s="1" t="str">
        <f>IF(ISNUMBER(Equities!$C137),Equities!B137,"")</f>
        <v/>
      </c>
      <c r="C136" s="67" t="str">
        <f ca="1">IF(ISNUMBER(OFFSET(ETL_Price!$B$4,ETL_Rtn!$A136,ETL_Rtn!$C$1)/OFFSET(ETL_Price!$B$4,ETL_Rtn!$A137,ETL_Rtn!$C$1)-1),OFFSET(ETL_Price!$B$4,ETL_Rtn!$A136,ETL_Rtn!$C$1)/OFFSET(ETL_Price!$B$4,ETL_Rtn!$A137,ETL_Rtn!$C$1)-1,"")</f>
        <v/>
      </c>
      <c r="E136" t="str">
        <f>IF(ISNUMBER(ETL_Price!K136/ETL_Price!K137-1),ETL_Price!K136/ETL_Price!K137-1,"")</f>
        <v/>
      </c>
      <c r="F136" t="str">
        <f>IF(ISNUMBER(ETL_Price!L136/ETL_Price!L137-1),ETL_Price!L136/ETL_Price!L137-1,"")</f>
        <v/>
      </c>
      <c r="G136" t="str">
        <f>IF(ISNUMBER(ETL_Price!M136/ETL_Price!M137-1),ETL_Price!M136/ETL_Price!M137-1,"")</f>
        <v/>
      </c>
      <c r="H136" t="str">
        <f>IF(ISNUMBER(ETL_Price!N136/ETL_Price!N137-1),ETL_Price!N136/ETL_Price!N137-1,"")</f>
        <v/>
      </c>
      <c r="I136" t="str">
        <f>IF(ISNUMBER(ETL_Price!O136/ETL_Price!O137-1),ETL_Price!O136/ETL_Price!O137-1,"")</f>
        <v/>
      </c>
      <c r="J136" t="str">
        <f>IF(ISNUMBER(ETL_Price!P136/ETL_Price!P137-1),ETL_Price!P136/ETL_Price!P137-1,"")</f>
        <v/>
      </c>
      <c r="K136" t="str">
        <f>IF(ISNUMBER(ETL_Price!Q136/ETL_Price!Q137-1),ETL_Price!Q136/ETL_Price!Q137-1,"")</f>
        <v/>
      </c>
      <c r="L136" t="str">
        <f>IF(ISNUMBER(ETL_Price!R136/ETL_Price!R137-1),ETL_Price!R136/ETL_Price!R137-1,"")</f>
        <v/>
      </c>
      <c r="M136" t="str">
        <f>IF(ISNUMBER(ETL_Price!S136/ETL_Price!S137-1),ETL_Price!S136/ETL_Price!S137-1,"")</f>
        <v/>
      </c>
      <c r="N136" t="str">
        <f>IF(ISNUMBER(ETL_Price!T136/ETL_Price!T137-1),ETL_Price!T136/ETL_Price!T137-1,"")</f>
        <v/>
      </c>
      <c r="O136" t="str">
        <f>IF(ISNUMBER(ETL_Price!U136/ETL_Price!U137-1),ETL_Price!U136/ETL_Price!U137-1,"")</f>
        <v/>
      </c>
      <c r="P136" t="str">
        <f>IF(ISNUMBER(ETL_Price!V136/ETL_Price!V137-1),ETL_Price!V136/ETL_Price!V137-1,"")</f>
        <v/>
      </c>
      <c r="Q136" t="str">
        <f>IF(ISNUMBER(ETL_Price!W136/ETL_Price!W137-1),ETL_Price!W136/ETL_Price!W137-1,"")</f>
        <v/>
      </c>
      <c r="R136" t="str">
        <f>IF(ISNUMBER(ETL_Price!X136/ETL_Price!X137-1),ETL_Price!X136/ETL_Price!X137-1,"")</f>
        <v/>
      </c>
      <c r="S136" t="str">
        <f>IF(ISNUMBER(ETL_Price!Y136/ETL_Price!Y137-1),ETL_Price!Y136/ETL_Price!Y137-1,"")</f>
        <v/>
      </c>
      <c r="T136" t="str">
        <f>IF(ISNUMBER(ETL_Price!Z136/ETL_Price!Z137-1),ETL_Price!Z136/ETL_Price!Z137-1,"")</f>
        <v/>
      </c>
      <c r="U136" t="str">
        <f>IF(ISNUMBER(ETL_Price!AA136/ETL_Price!AA137-1),ETL_Price!AA136/ETL_Price!AA137-1,"")</f>
        <v/>
      </c>
      <c r="V136" t="str">
        <f>IF(ISNUMBER(ETL_Price!AB136/ETL_Price!AB137-1),ETL_Price!AB136/ETL_Price!AB137-1,"")</f>
        <v/>
      </c>
      <c r="W136" t="str">
        <f>IF(ISNUMBER(ETL_Price!AC136/ETL_Price!AC137-1),ETL_Price!AC136/ETL_Price!AC137-1,"")</f>
        <v/>
      </c>
      <c r="X136" t="str">
        <f>IF(ISNUMBER(ETL_Price!AD136/ETL_Price!AD137-1),ETL_Price!AD136/ETL_Price!AD137-1,"")</f>
        <v/>
      </c>
      <c r="Y136" t="str">
        <f>IF(ISNUMBER(ETL_Price!AE136/ETL_Price!AE137-1),ETL_Price!AE136/ETL_Price!AE137-1,"")</f>
        <v/>
      </c>
      <c r="Z136" t="str">
        <f>IF(ISNUMBER(ETL_Price!AF136/ETL_Price!AF137-1),ETL_Price!AF136/ETL_Price!AF137-1,"")</f>
        <v/>
      </c>
      <c r="AA136" t="str">
        <f>IF(ISNUMBER(ETL_Price!AG136/ETL_Price!AG137-1),ETL_Price!AG136/ETL_Price!AG137-1,"")</f>
        <v/>
      </c>
      <c r="AB136" t="str">
        <f>IF(ISNUMBER(ETL_Price!AH136/ETL_Price!AH137-1),ETL_Price!AH136/ETL_Price!AH137-1,"")</f>
        <v/>
      </c>
      <c r="AC136" t="str">
        <f>IF(ISNUMBER(ETL_Price!AI136/ETL_Price!AI137-1),ETL_Price!AI136/ETL_Price!AI137-1,"")</f>
        <v/>
      </c>
      <c r="AD136" t="str">
        <f>IF(ISNUMBER(ETL_Price!AJ136/ETL_Price!AJ137-1),ETL_Price!AJ136/ETL_Price!AJ137-1,"")</f>
        <v/>
      </c>
      <c r="AE136" t="str">
        <f>IF(ISNUMBER(ETL_Price!AK136/ETL_Price!AK137-1),ETL_Price!AK136/ETL_Price!AK137-1,"")</f>
        <v/>
      </c>
      <c r="AF136" t="str">
        <f>IF(ISNUMBER(ETL_Price!AL136/ETL_Price!AL137-1),ETL_Price!AL136/ETL_Price!AL137-1,"")</f>
        <v/>
      </c>
      <c r="AG136" t="str">
        <f>IF(ISNUMBER(ETL_Price!AM136/ETL_Price!AM137-1),ETL_Price!AM136/ETL_Price!AM137-1,"")</f>
        <v/>
      </c>
      <c r="AH136" t="str">
        <f>IF(ISNUMBER(ETL_Price!AN136/ETL_Price!AN137-1),ETL_Price!AN136/ETL_Price!AN137-1,"")</f>
        <v/>
      </c>
      <c r="AI136" t="str">
        <f>IF(ISNUMBER(ETL_Price!AO136/ETL_Price!AO137-1),ETL_Price!AO136/ETL_Price!AO137-1,"")</f>
        <v/>
      </c>
      <c r="AJ136" t="str">
        <f>IF(ISNUMBER(ETL_Price!AP136/ETL_Price!AP137-1),ETL_Price!AP136/ETL_Price!AP137-1,"")</f>
        <v/>
      </c>
      <c r="AK136" t="str">
        <f>IF(ISNUMBER(ETL_Price!AQ136/ETL_Price!AQ137-1),ETL_Price!AQ136/ETL_Price!AQ137-1,"")</f>
        <v/>
      </c>
      <c r="AL136" t="str">
        <f>IF(ISNUMBER(ETL_Price!AR136/ETL_Price!AR137-1),ETL_Price!AR136/ETL_Price!AR137-1,"")</f>
        <v/>
      </c>
      <c r="AM136" t="str">
        <f>IF(ISNUMBER(ETL_Price!AS136/ETL_Price!AS137-1),ETL_Price!AS136/ETL_Price!AS137-1,"")</f>
        <v/>
      </c>
      <c r="AN136" t="str">
        <f>IF(ISNUMBER(ETL_Price!AT136/ETL_Price!AT137-1),ETL_Price!AT136/ETL_Price!AT137-1,"")</f>
        <v/>
      </c>
      <c r="AO136" t="str">
        <f>IF(ISNUMBER(ETL_Price!AU136/ETL_Price!AU137-1),ETL_Price!AU136/ETL_Price!AU137-1,"")</f>
        <v/>
      </c>
      <c r="AP136" t="str">
        <f>IF(ISNUMBER(ETL_Price!AV136/ETL_Price!AV137-1),ETL_Price!AV136/ETL_Price!AV137-1,"")</f>
        <v/>
      </c>
      <c r="AQ136" t="str">
        <f>IF(ISNUMBER(ETL_Price!AW136/ETL_Price!AW137-1),ETL_Price!AW136/ETL_Price!AW137-1,"")</f>
        <v/>
      </c>
      <c r="AR136" t="str">
        <f>IF(ISNUMBER(ETL_Price!AX136/ETL_Price!AX137-1),ETL_Price!AX136/ETL_Price!AX137-1,"")</f>
        <v/>
      </c>
      <c r="AS136" t="str">
        <f>IF(ISNUMBER(ETL_Price!AY136/ETL_Price!AY137-1),ETL_Price!AY136/ETL_Price!AY137-1,"")</f>
        <v/>
      </c>
      <c r="AT136" t="str">
        <f>IF(ISNUMBER(ETL_Price!AZ136/ETL_Price!AZ137-1),ETL_Price!AZ136/ETL_Price!AZ137-1,"")</f>
        <v/>
      </c>
      <c r="AU136" t="str">
        <f>IF(ISNUMBER(ETL_Price!BA136/ETL_Price!BA137-1),ETL_Price!BA136/ETL_Price!BA137-1,"")</f>
        <v/>
      </c>
      <c r="AV136" t="str">
        <f>IF(ISNUMBER(ETL_Price!BB136/ETL_Price!BB137-1),ETL_Price!BB136/ETL_Price!BB137-1,"")</f>
        <v/>
      </c>
      <c r="AW136" t="str">
        <f>IF(ISNUMBER(ETL_Price!BC136/ETL_Price!BC137-1),ETL_Price!BC136/ETL_Price!BC137-1,"")</f>
        <v/>
      </c>
      <c r="AX136" t="str">
        <f>IF(ISNUMBER(ETL_Price!BD136/ETL_Price!BD137-1),ETL_Price!BD136/ETL_Price!BD137-1,"")</f>
        <v/>
      </c>
      <c r="AY136" t="str">
        <f>IF(ISNUMBER(ETL_Price!BE136/ETL_Price!BE137-1),ETL_Price!BE136/ETL_Price!BE137-1,"")</f>
        <v/>
      </c>
      <c r="AZ136" t="str">
        <f>IF(ISNUMBER(ETL_Price!BF136/ETL_Price!BF137-1),ETL_Price!BF136/ETL_Price!BF137-1,"")</f>
        <v/>
      </c>
      <c r="BA136" t="str">
        <f>IF(ISNUMBER(ETL_Price!BG136/ETL_Price!BG137-1),ETL_Price!BG136/ETL_Price!BG137-1,"")</f>
        <v/>
      </c>
      <c r="BB136" t="str">
        <f>IF(ISNUMBER(ETL_Price!BH136/ETL_Price!BH137-1),ETL_Price!BH136/ETL_Price!BH137-1,"")</f>
        <v/>
      </c>
      <c r="BC136" t="str">
        <f>IF(ISNUMBER(ETL_Price!BI136/ETL_Price!BI137-1),ETL_Price!BI136/ETL_Price!BI137-1,"")</f>
        <v/>
      </c>
      <c r="BD136" t="str">
        <f>IF(ISNUMBER(ETL_Price!BJ136/ETL_Price!BJ137-1),ETL_Price!BJ136/ETL_Price!BJ137-1,"")</f>
        <v/>
      </c>
      <c r="BE136" t="str">
        <f>IF(ISNUMBER(ETL_Price!BK136/ETL_Price!BK137-1),ETL_Price!BK136/ETL_Price!BK137-1,"")</f>
        <v/>
      </c>
      <c r="BF136" t="str">
        <f>IF(ISNUMBER(ETL_Price!BL136/ETL_Price!BL137-1),ETL_Price!BL136/ETL_Price!BL137-1,"")</f>
        <v/>
      </c>
      <c r="BG136" t="str">
        <f>IF(ISNUMBER(ETL_Price!BM136/ETL_Price!BM137-1),ETL_Price!BM136/ETL_Price!BM137-1,"")</f>
        <v/>
      </c>
      <c r="BH136" t="str">
        <f>IF(ISNUMBER(ETL_Price!BN136/ETL_Price!BN137-1),ETL_Price!BN136/ETL_Price!BN137-1,"")</f>
        <v/>
      </c>
      <c r="BI136" t="str">
        <f>IF(ISNUMBER(ETL_Price!BO136/ETL_Price!BO137-1),ETL_Price!BO136/ETL_Price!BO137-1,"")</f>
        <v/>
      </c>
      <c r="BJ136" t="str">
        <f>IF(ISNUMBER(ETL_Price!BP136/ETL_Price!BP137-1),ETL_Price!BP136/ETL_Price!BP137-1,"")</f>
        <v/>
      </c>
      <c r="BK136" t="str">
        <f>IF(ISNUMBER(ETL_Price!BQ136/ETL_Price!BQ137-1),ETL_Price!BQ136/ETL_Price!BQ137-1,"")</f>
        <v/>
      </c>
      <c r="BL136" t="str">
        <f>IF(ISNUMBER(ETL_Price!BR136/ETL_Price!BR137-1),ETL_Price!BR136/ETL_Price!BR137-1,"")</f>
        <v/>
      </c>
      <c r="BM136" t="str">
        <f>IF(ISNUMBER(ETL_Price!BS136/ETL_Price!BS137-1),ETL_Price!BS136/ETL_Price!BS137-1,"")</f>
        <v/>
      </c>
      <c r="BN136" t="str">
        <f>IF(ISNUMBER(ETL_Price!BT136/ETL_Price!BT137-1),ETL_Price!BT136/ETL_Price!BT137-1,"")</f>
        <v/>
      </c>
      <c r="BO136" t="str">
        <f>IF(ISNUMBER(ETL_Price!BU136/ETL_Price!BU137-1),ETL_Price!BU136/ETL_Price!BU137-1,"")</f>
        <v/>
      </c>
      <c r="BP136" t="str">
        <f>IF(ISNUMBER(ETL_Price!BV136/ETL_Price!BV137-1),ETL_Price!BV136/ETL_Price!BV137-1,"")</f>
        <v/>
      </c>
      <c r="BQ136" t="str">
        <f>IF(ISNUMBER(ETL_Price!BW136/ETL_Price!BW137-1),ETL_Price!BW136/ETL_Price!BW137-1,"")</f>
        <v/>
      </c>
    </row>
    <row r="137" spans="1:69">
      <c r="A137" s="8">
        <f>MATCH($B137,ETL_Price!$B$5:$B$187,0)</f>
        <v>132</v>
      </c>
      <c r="B137" s="1" t="str">
        <f>IF(ISNUMBER(Equities!$C138),Equities!B138,"")</f>
        <v/>
      </c>
      <c r="C137" s="67" t="str">
        <f ca="1">IF(ISNUMBER(OFFSET(ETL_Price!$B$4,ETL_Rtn!$A137,ETL_Rtn!$C$1)/OFFSET(ETL_Price!$B$4,ETL_Rtn!$A138,ETL_Rtn!$C$1)-1),OFFSET(ETL_Price!$B$4,ETL_Rtn!$A137,ETL_Rtn!$C$1)/OFFSET(ETL_Price!$B$4,ETL_Rtn!$A138,ETL_Rtn!$C$1)-1,"")</f>
        <v/>
      </c>
      <c r="E137" t="str">
        <f>IF(ISNUMBER(ETL_Price!K137/ETL_Price!K138-1),ETL_Price!K137/ETL_Price!K138-1,"")</f>
        <v/>
      </c>
      <c r="F137" t="str">
        <f>IF(ISNUMBER(ETL_Price!L137/ETL_Price!L138-1),ETL_Price!L137/ETL_Price!L138-1,"")</f>
        <v/>
      </c>
      <c r="G137" t="str">
        <f>IF(ISNUMBER(ETL_Price!M137/ETL_Price!M138-1),ETL_Price!M137/ETL_Price!M138-1,"")</f>
        <v/>
      </c>
      <c r="H137" t="str">
        <f>IF(ISNUMBER(ETL_Price!N137/ETL_Price!N138-1),ETL_Price!N137/ETL_Price!N138-1,"")</f>
        <v/>
      </c>
      <c r="I137" t="str">
        <f>IF(ISNUMBER(ETL_Price!O137/ETL_Price!O138-1),ETL_Price!O137/ETL_Price!O138-1,"")</f>
        <v/>
      </c>
      <c r="J137" t="str">
        <f>IF(ISNUMBER(ETL_Price!P137/ETL_Price!P138-1),ETL_Price!P137/ETL_Price!P138-1,"")</f>
        <v/>
      </c>
      <c r="K137" t="str">
        <f>IF(ISNUMBER(ETL_Price!Q137/ETL_Price!Q138-1),ETL_Price!Q137/ETL_Price!Q138-1,"")</f>
        <v/>
      </c>
      <c r="L137" t="str">
        <f>IF(ISNUMBER(ETL_Price!R137/ETL_Price!R138-1),ETL_Price!R137/ETL_Price!R138-1,"")</f>
        <v/>
      </c>
      <c r="M137" t="str">
        <f>IF(ISNUMBER(ETL_Price!S137/ETL_Price!S138-1),ETL_Price!S137/ETL_Price!S138-1,"")</f>
        <v/>
      </c>
      <c r="N137" t="str">
        <f>IF(ISNUMBER(ETL_Price!T137/ETL_Price!T138-1),ETL_Price!T137/ETL_Price!T138-1,"")</f>
        <v/>
      </c>
      <c r="O137" t="str">
        <f>IF(ISNUMBER(ETL_Price!U137/ETL_Price!U138-1),ETL_Price!U137/ETL_Price!U138-1,"")</f>
        <v/>
      </c>
      <c r="P137" t="str">
        <f>IF(ISNUMBER(ETL_Price!V137/ETL_Price!V138-1),ETL_Price!V137/ETL_Price!V138-1,"")</f>
        <v/>
      </c>
      <c r="Q137" t="str">
        <f>IF(ISNUMBER(ETL_Price!W137/ETL_Price!W138-1),ETL_Price!W137/ETL_Price!W138-1,"")</f>
        <v/>
      </c>
      <c r="R137" t="str">
        <f>IF(ISNUMBER(ETL_Price!X137/ETL_Price!X138-1),ETL_Price!X137/ETL_Price!X138-1,"")</f>
        <v/>
      </c>
      <c r="S137" t="str">
        <f>IF(ISNUMBER(ETL_Price!Y137/ETL_Price!Y138-1),ETL_Price!Y137/ETL_Price!Y138-1,"")</f>
        <v/>
      </c>
      <c r="T137" t="str">
        <f>IF(ISNUMBER(ETL_Price!Z137/ETL_Price!Z138-1),ETL_Price!Z137/ETL_Price!Z138-1,"")</f>
        <v/>
      </c>
      <c r="U137" t="str">
        <f>IF(ISNUMBER(ETL_Price!AA137/ETL_Price!AA138-1),ETL_Price!AA137/ETL_Price!AA138-1,"")</f>
        <v/>
      </c>
      <c r="V137" t="str">
        <f>IF(ISNUMBER(ETL_Price!AB137/ETL_Price!AB138-1),ETL_Price!AB137/ETL_Price!AB138-1,"")</f>
        <v/>
      </c>
      <c r="W137" t="str">
        <f>IF(ISNUMBER(ETL_Price!AC137/ETL_Price!AC138-1),ETL_Price!AC137/ETL_Price!AC138-1,"")</f>
        <v/>
      </c>
      <c r="X137" t="str">
        <f>IF(ISNUMBER(ETL_Price!AD137/ETL_Price!AD138-1),ETL_Price!AD137/ETL_Price!AD138-1,"")</f>
        <v/>
      </c>
      <c r="Y137" t="str">
        <f>IF(ISNUMBER(ETL_Price!AE137/ETL_Price!AE138-1),ETL_Price!AE137/ETL_Price!AE138-1,"")</f>
        <v/>
      </c>
      <c r="Z137" t="str">
        <f>IF(ISNUMBER(ETL_Price!AF137/ETL_Price!AF138-1),ETL_Price!AF137/ETL_Price!AF138-1,"")</f>
        <v/>
      </c>
      <c r="AA137" t="str">
        <f>IF(ISNUMBER(ETL_Price!AG137/ETL_Price!AG138-1),ETL_Price!AG137/ETL_Price!AG138-1,"")</f>
        <v/>
      </c>
      <c r="AB137" t="str">
        <f>IF(ISNUMBER(ETL_Price!AH137/ETL_Price!AH138-1),ETL_Price!AH137/ETL_Price!AH138-1,"")</f>
        <v/>
      </c>
      <c r="AC137" t="str">
        <f>IF(ISNUMBER(ETL_Price!AI137/ETL_Price!AI138-1),ETL_Price!AI137/ETL_Price!AI138-1,"")</f>
        <v/>
      </c>
      <c r="AD137" t="str">
        <f>IF(ISNUMBER(ETL_Price!AJ137/ETL_Price!AJ138-1),ETL_Price!AJ137/ETL_Price!AJ138-1,"")</f>
        <v/>
      </c>
      <c r="AE137" t="str">
        <f>IF(ISNUMBER(ETL_Price!AK137/ETL_Price!AK138-1),ETL_Price!AK137/ETL_Price!AK138-1,"")</f>
        <v/>
      </c>
      <c r="AF137" t="str">
        <f>IF(ISNUMBER(ETL_Price!AL137/ETL_Price!AL138-1),ETL_Price!AL137/ETL_Price!AL138-1,"")</f>
        <v/>
      </c>
      <c r="AG137" t="str">
        <f>IF(ISNUMBER(ETL_Price!AM137/ETL_Price!AM138-1),ETL_Price!AM137/ETL_Price!AM138-1,"")</f>
        <v/>
      </c>
      <c r="AH137" t="str">
        <f>IF(ISNUMBER(ETL_Price!AN137/ETL_Price!AN138-1),ETL_Price!AN137/ETL_Price!AN138-1,"")</f>
        <v/>
      </c>
      <c r="AI137" t="str">
        <f>IF(ISNUMBER(ETL_Price!AO137/ETL_Price!AO138-1),ETL_Price!AO137/ETL_Price!AO138-1,"")</f>
        <v/>
      </c>
      <c r="AJ137" t="str">
        <f>IF(ISNUMBER(ETL_Price!AP137/ETL_Price!AP138-1),ETL_Price!AP137/ETL_Price!AP138-1,"")</f>
        <v/>
      </c>
      <c r="AK137" t="str">
        <f>IF(ISNUMBER(ETL_Price!AQ137/ETL_Price!AQ138-1),ETL_Price!AQ137/ETL_Price!AQ138-1,"")</f>
        <v/>
      </c>
      <c r="AL137" t="str">
        <f>IF(ISNUMBER(ETL_Price!AR137/ETL_Price!AR138-1),ETL_Price!AR137/ETL_Price!AR138-1,"")</f>
        <v/>
      </c>
      <c r="AM137" t="str">
        <f>IF(ISNUMBER(ETL_Price!AS137/ETL_Price!AS138-1),ETL_Price!AS137/ETL_Price!AS138-1,"")</f>
        <v/>
      </c>
      <c r="AN137" t="str">
        <f>IF(ISNUMBER(ETL_Price!AT137/ETL_Price!AT138-1),ETL_Price!AT137/ETL_Price!AT138-1,"")</f>
        <v/>
      </c>
      <c r="AO137" t="str">
        <f>IF(ISNUMBER(ETL_Price!AU137/ETL_Price!AU138-1),ETL_Price!AU137/ETL_Price!AU138-1,"")</f>
        <v/>
      </c>
      <c r="AP137" t="str">
        <f>IF(ISNUMBER(ETL_Price!AV137/ETL_Price!AV138-1),ETL_Price!AV137/ETL_Price!AV138-1,"")</f>
        <v/>
      </c>
      <c r="AQ137" t="str">
        <f>IF(ISNUMBER(ETL_Price!AW137/ETL_Price!AW138-1),ETL_Price!AW137/ETL_Price!AW138-1,"")</f>
        <v/>
      </c>
      <c r="AR137" t="str">
        <f>IF(ISNUMBER(ETL_Price!AX137/ETL_Price!AX138-1),ETL_Price!AX137/ETL_Price!AX138-1,"")</f>
        <v/>
      </c>
      <c r="AS137" t="str">
        <f>IF(ISNUMBER(ETL_Price!AY137/ETL_Price!AY138-1),ETL_Price!AY137/ETL_Price!AY138-1,"")</f>
        <v/>
      </c>
      <c r="AT137" t="str">
        <f>IF(ISNUMBER(ETL_Price!AZ137/ETL_Price!AZ138-1),ETL_Price!AZ137/ETL_Price!AZ138-1,"")</f>
        <v/>
      </c>
      <c r="AU137" t="str">
        <f>IF(ISNUMBER(ETL_Price!BA137/ETL_Price!BA138-1),ETL_Price!BA137/ETL_Price!BA138-1,"")</f>
        <v/>
      </c>
      <c r="AV137" t="str">
        <f>IF(ISNUMBER(ETL_Price!BB137/ETL_Price!BB138-1),ETL_Price!BB137/ETL_Price!BB138-1,"")</f>
        <v/>
      </c>
      <c r="AW137" t="str">
        <f>IF(ISNUMBER(ETL_Price!BC137/ETL_Price!BC138-1),ETL_Price!BC137/ETL_Price!BC138-1,"")</f>
        <v/>
      </c>
      <c r="AX137" t="str">
        <f>IF(ISNUMBER(ETL_Price!BD137/ETL_Price!BD138-1),ETL_Price!BD137/ETL_Price!BD138-1,"")</f>
        <v/>
      </c>
      <c r="AY137" t="str">
        <f>IF(ISNUMBER(ETL_Price!BE137/ETL_Price!BE138-1),ETL_Price!BE137/ETL_Price!BE138-1,"")</f>
        <v/>
      </c>
      <c r="AZ137" t="str">
        <f>IF(ISNUMBER(ETL_Price!BF137/ETL_Price!BF138-1),ETL_Price!BF137/ETL_Price!BF138-1,"")</f>
        <v/>
      </c>
      <c r="BA137" t="str">
        <f>IF(ISNUMBER(ETL_Price!BG137/ETL_Price!BG138-1),ETL_Price!BG137/ETL_Price!BG138-1,"")</f>
        <v/>
      </c>
      <c r="BB137" t="str">
        <f>IF(ISNUMBER(ETL_Price!BH137/ETL_Price!BH138-1),ETL_Price!BH137/ETL_Price!BH138-1,"")</f>
        <v/>
      </c>
      <c r="BC137" t="str">
        <f>IF(ISNUMBER(ETL_Price!BI137/ETL_Price!BI138-1),ETL_Price!BI137/ETL_Price!BI138-1,"")</f>
        <v/>
      </c>
      <c r="BD137" t="str">
        <f>IF(ISNUMBER(ETL_Price!BJ137/ETL_Price!BJ138-1),ETL_Price!BJ137/ETL_Price!BJ138-1,"")</f>
        <v/>
      </c>
      <c r="BE137" t="str">
        <f>IF(ISNUMBER(ETL_Price!BK137/ETL_Price!BK138-1),ETL_Price!BK137/ETL_Price!BK138-1,"")</f>
        <v/>
      </c>
      <c r="BF137" t="str">
        <f>IF(ISNUMBER(ETL_Price!BL137/ETL_Price!BL138-1),ETL_Price!BL137/ETL_Price!BL138-1,"")</f>
        <v/>
      </c>
      <c r="BG137" t="str">
        <f>IF(ISNUMBER(ETL_Price!BM137/ETL_Price!BM138-1),ETL_Price!BM137/ETL_Price!BM138-1,"")</f>
        <v/>
      </c>
      <c r="BH137" t="str">
        <f>IF(ISNUMBER(ETL_Price!BN137/ETL_Price!BN138-1),ETL_Price!BN137/ETL_Price!BN138-1,"")</f>
        <v/>
      </c>
      <c r="BI137" t="str">
        <f>IF(ISNUMBER(ETL_Price!BO137/ETL_Price!BO138-1),ETL_Price!BO137/ETL_Price!BO138-1,"")</f>
        <v/>
      </c>
      <c r="BJ137" t="str">
        <f>IF(ISNUMBER(ETL_Price!BP137/ETL_Price!BP138-1),ETL_Price!BP137/ETL_Price!BP138-1,"")</f>
        <v/>
      </c>
      <c r="BK137" t="str">
        <f>IF(ISNUMBER(ETL_Price!BQ137/ETL_Price!BQ138-1),ETL_Price!BQ137/ETL_Price!BQ138-1,"")</f>
        <v/>
      </c>
      <c r="BL137" t="str">
        <f>IF(ISNUMBER(ETL_Price!BR137/ETL_Price!BR138-1),ETL_Price!BR137/ETL_Price!BR138-1,"")</f>
        <v/>
      </c>
      <c r="BM137" t="str">
        <f>IF(ISNUMBER(ETL_Price!BS137/ETL_Price!BS138-1),ETL_Price!BS137/ETL_Price!BS138-1,"")</f>
        <v/>
      </c>
      <c r="BN137" t="str">
        <f>IF(ISNUMBER(ETL_Price!BT137/ETL_Price!BT138-1),ETL_Price!BT137/ETL_Price!BT138-1,"")</f>
        <v/>
      </c>
      <c r="BO137" t="str">
        <f>IF(ISNUMBER(ETL_Price!BU137/ETL_Price!BU138-1),ETL_Price!BU137/ETL_Price!BU138-1,"")</f>
        <v/>
      </c>
      <c r="BP137" t="str">
        <f>IF(ISNUMBER(ETL_Price!BV137/ETL_Price!BV138-1),ETL_Price!BV137/ETL_Price!BV138-1,"")</f>
        <v/>
      </c>
      <c r="BQ137" t="str">
        <f>IF(ISNUMBER(ETL_Price!BW137/ETL_Price!BW138-1),ETL_Price!BW137/ETL_Price!BW138-1,"")</f>
        <v/>
      </c>
    </row>
    <row r="138" spans="1:69">
      <c r="A138" s="8">
        <f>MATCH($B138,ETL_Price!$B$5:$B$187,0)</f>
        <v>132</v>
      </c>
      <c r="B138" s="1" t="str">
        <f>IF(ISNUMBER(Equities!$C139),Equities!B139,"")</f>
        <v/>
      </c>
      <c r="C138" s="67" t="str">
        <f ca="1">IF(ISNUMBER(OFFSET(ETL_Price!$B$4,ETL_Rtn!$A138,ETL_Rtn!$C$1)/OFFSET(ETL_Price!$B$4,ETL_Rtn!$A139,ETL_Rtn!$C$1)-1),OFFSET(ETL_Price!$B$4,ETL_Rtn!$A138,ETL_Rtn!$C$1)/OFFSET(ETL_Price!$B$4,ETL_Rtn!$A139,ETL_Rtn!$C$1)-1,"")</f>
        <v/>
      </c>
      <c r="E138" t="str">
        <f>IF(ISNUMBER(ETL_Price!K138/ETL_Price!K139-1),ETL_Price!K138/ETL_Price!K139-1,"")</f>
        <v/>
      </c>
      <c r="F138" t="str">
        <f>IF(ISNUMBER(ETL_Price!L138/ETL_Price!L139-1),ETL_Price!L138/ETL_Price!L139-1,"")</f>
        <v/>
      </c>
      <c r="G138" t="str">
        <f>IF(ISNUMBER(ETL_Price!M138/ETL_Price!M139-1),ETL_Price!M138/ETL_Price!M139-1,"")</f>
        <v/>
      </c>
      <c r="H138" t="str">
        <f>IF(ISNUMBER(ETL_Price!N138/ETL_Price!N139-1),ETL_Price!N138/ETL_Price!N139-1,"")</f>
        <v/>
      </c>
      <c r="I138" t="str">
        <f>IF(ISNUMBER(ETL_Price!O138/ETL_Price!O139-1),ETL_Price!O138/ETL_Price!O139-1,"")</f>
        <v/>
      </c>
      <c r="J138" t="str">
        <f>IF(ISNUMBER(ETL_Price!P138/ETL_Price!P139-1),ETL_Price!P138/ETL_Price!P139-1,"")</f>
        <v/>
      </c>
      <c r="K138" t="str">
        <f>IF(ISNUMBER(ETL_Price!Q138/ETL_Price!Q139-1),ETL_Price!Q138/ETL_Price!Q139-1,"")</f>
        <v/>
      </c>
      <c r="L138" t="str">
        <f>IF(ISNUMBER(ETL_Price!R138/ETL_Price!R139-1),ETL_Price!R138/ETL_Price!R139-1,"")</f>
        <v/>
      </c>
      <c r="M138" t="str">
        <f>IF(ISNUMBER(ETL_Price!S138/ETL_Price!S139-1),ETL_Price!S138/ETL_Price!S139-1,"")</f>
        <v/>
      </c>
      <c r="N138" t="str">
        <f>IF(ISNUMBER(ETL_Price!T138/ETL_Price!T139-1),ETL_Price!T138/ETL_Price!T139-1,"")</f>
        <v/>
      </c>
      <c r="O138" t="str">
        <f>IF(ISNUMBER(ETL_Price!U138/ETL_Price!U139-1),ETL_Price!U138/ETL_Price!U139-1,"")</f>
        <v/>
      </c>
      <c r="P138" t="str">
        <f>IF(ISNUMBER(ETL_Price!V138/ETL_Price!V139-1),ETL_Price!V138/ETL_Price!V139-1,"")</f>
        <v/>
      </c>
      <c r="Q138" t="str">
        <f>IF(ISNUMBER(ETL_Price!W138/ETL_Price!W139-1),ETL_Price!W138/ETL_Price!W139-1,"")</f>
        <v/>
      </c>
      <c r="R138" t="str">
        <f>IF(ISNUMBER(ETL_Price!X138/ETL_Price!X139-1),ETL_Price!X138/ETL_Price!X139-1,"")</f>
        <v/>
      </c>
      <c r="S138" t="str">
        <f>IF(ISNUMBER(ETL_Price!Y138/ETL_Price!Y139-1),ETL_Price!Y138/ETL_Price!Y139-1,"")</f>
        <v/>
      </c>
      <c r="T138" t="str">
        <f>IF(ISNUMBER(ETL_Price!Z138/ETL_Price!Z139-1),ETL_Price!Z138/ETL_Price!Z139-1,"")</f>
        <v/>
      </c>
      <c r="U138" t="str">
        <f>IF(ISNUMBER(ETL_Price!AA138/ETL_Price!AA139-1),ETL_Price!AA138/ETL_Price!AA139-1,"")</f>
        <v/>
      </c>
      <c r="V138" t="str">
        <f>IF(ISNUMBER(ETL_Price!AB138/ETL_Price!AB139-1),ETL_Price!AB138/ETL_Price!AB139-1,"")</f>
        <v/>
      </c>
      <c r="W138" t="str">
        <f>IF(ISNUMBER(ETL_Price!AC138/ETL_Price!AC139-1),ETL_Price!AC138/ETL_Price!AC139-1,"")</f>
        <v/>
      </c>
      <c r="X138" t="str">
        <f>IF(ISNUMBER(ETL_Price!AD138/ETL_Price!AD139-1),ETL_Price!AD138/ETL_Price!AD139-1,"")</f>
        <v/>
      </c>
      <c r="Y138" t="str">
        <f>IF(ISNUMBER(ETL_Price!AE138/ETL_Price!AE139-1),ETL_Price!AE138/ETL_Price!AE139-1,"")</f>
        <v/>
      </c>
      <c r="Z138" t="str">
        <f>IF(ISNUMBER(ETL_Price!AF138/ETL_Price!AF139-1),ETL_Price!AF138/ETL_Price!AF139-1,"")</f>
        <v/>
      </c>
      <c r="AA138" t="str">
        <f>IF(ISNUMBER(ETL_Price!AG138/ETL_Price!AG139-1),ETL_Price!AG138/ETL_Price!AG139-1,"")</f>
        <v/>
      </c>
      <c r="AB138" t="str">
        <f>IF(ISNUMBER(ETL_Price!AH138/ETL_Price!AH139-1),ETL_Price!AH138/ETL_Price!AH139-1,"")</f>
        <v/>
      </c>
      <c r="AC138" t="str">
        <f>IF(ISNUMBER(ETL_Price!AI138/ETL_Price!AI139-1),ETL_Price!AI138/ETL_Price!AI139-1,"")</f>
        <v/>
      </c>
      <c r="AD138" t="str">
        <f>IF(ISNUMBER(ETL_Price!AJ138/ETL_Price!AJ139-1),ETL_Price!AJ138/ETL_Price!AJ139-1,"")</f>
        <v/>
      </c>
      <c r="AE138" t="str">
        <f>IF(ISNUMBER(ETL_Price!AK138/ETL_Price!AK139-1),ETL_Price!AK138/ETL_Price!AK139-1,"")</f>
        <v/>
      </c>
      <c r="AF138" t="str">
        <f>IF(ISNUMBER(ETL_Price!AL138/ETL_Price!AL139-1),ETL_Price!AL138/ETL_Price!AL139-1,"")</f>
        <v/>
      </c>
      <c r="AG138" t="str">
        <f>IF(ISNUMBER(ETL_Price!AM138/ETL_Price!AM139-1),ETL_Price!AM138/ETL_Price!AM139-1,"")</f>
        <v/>
      </c>
      <c r="AH138" t="str">
        <f>IF(ISNUMBER(ETL_Price!AN138/ETL_Price!AN139-1),ETL_Price!AN138/ETL_Price!AN139-1,"")</f>
        <v/>
      </c>
      <c r="AI138" t="str">
        <f>IF(ISNUMBER(ETL_Price!AO138/ETL_Price!AO139-1),ETL_Price!AO138/ETL_Price!AO139-1,"")</f>
        <v/>
      </c>
      <c r="AJ138" t="str">
        <f>IF(ISNUMBER(ETL_Price!AP138/ETL_Price!AP139-1),ETL_Price!AP138/ETL_Price!AP139-1,"")</f>
        <v/>
      </c>
      <c r="AK138" t="str">
        <f>IF(ISNUMBER(ETL_Price!AQ138/ETL_Price!AQ139-1),ETL_Price!AQ138/ETL_Price!AQ139-1,"")</f>
        <v/>
      </c>
      <c r="AL138" t="str">
        <f>IF(ISNUMBER(ETL_Price!AR138/ETL_Price!AR139-1),ETL_Price!AR138/ETL_Price!AR139-1,"")</f>
        <v/>
      </c>
      <c r="AM138" t="str">
        <f>IF(ISNUMBER(ETL_Price!AS138/ETL_Price!AS139-1),ETL_Price!AS138/ETL_Price!AS139-1,"")</f>
        <v/>
      </c>
      <c r="AN138" t="str">
        <f>IF(ISNUMBER(ETL_Price!AT138/ETL_Price!AT139-1),ETL_Price!AT138/ETL_Price!AT139-1,"")</f>
        <v/>
      </c>
      <c r="AO138" t="str">
        <f>IF(ISNUMBER(ETL_Price!AU138/ETL_Price!AU139-1),ETL_Price!AU138/ETL_Price!AU139-1,"")</f>
        <v/>
      </c>
      <c r="AP138" t="str">
        <f>IF(ISNUMBER(ETL_Price!AV138/ETL_Price!AV139-1),ETL_Price!AV138/ETL_Price!AV139-1,"")</f>
        <v/>
      </c>
      <c r="AQ138" t="str">
        <f>IF(ISNUMBER(ETL_Price!AW138/ETL_Price!AW139-1),ETL_Price!AW138/ETL_Price!AW139-1,"")</f>
        <v/>
      </c>
      <c r="AR138" t="str">
        <f>IF(ISNUMBER(ETL_Price!AX138/ETL_Price!AX139-1),ETL_Price!AX138/ETL_Price!AX139-1,"")</f>
        <v/>
      </c>
      <c r="AS138" t="str">
        <f>IF(ISNUMBER(ETL_Price!AY138/ETL_Price!AY139-1),ETL_Price!AY138/ETL_Price!AY139-1,"")</f>
        <v/>
      </c>
      <c r="AT138" t="str">
        <f>IF(ISNUMBER(ETL_Price!AZ138/ETL_Price!AZ139-1),ETL_Price!AZ138/ETL_Price!AZ139-1,"")</f>
        <v/>
      </c>
      <c r="AU138" t="str">
        <f>IF(ISNUMBER(ETL_Price!BA138/ETL_Price!BA139-1),ETL_Price!BA138/ETL_Price!BA139-1,"")</f>
        <v/>
      </c>
      <c r="AV138" t="str">
        <f>IF(ISNUMBER(ETL_Price!BB138/ETL_Price!BB139-1),ETL_Price!BB138/ETL_Price!BB139-1,"")</f>
        <v/>
      </c>
      <c r="AW138" t="str">
        <f>IF(ISNUMBER(ETL_Price!BC138/ETL_Price!BC139-1),ETL_Price!BC138/ETL_Price!BC139-1,"")</f>
        <v/>
      </c>
      <c r="AX138" t="str">
        <f>IF(ISNUMBER(ETL_Price!BD138/ETL_Price!BD139-1),ETL_Price!BD138/ETL_Price!BD139-1,"")</f>
        <v/>
      </c>
      <c r="AY138" t="str">
        <f>IF(ISNUMBER(ETL_Price!BE138/ETL_Price!BE139-1),ETL_Price!BE138/ETL_Price!BE139-1,"")</f>
        <v/>
      </c>
      <c r="AZ138" t="str">
        <f>IF(ISNUMBER(ETL_Price!BF138/ETL_Price!BF139-1),ETL_Price!BF138/ETL_Price!BF139-1,"")</f>
        <v/>
      </c>
      <c r="BA138" t="str">
        <f>IF(ISNUMBER(ETL_Price!BG138/ETL_Price!BG139-1),ETL_Price!BG138/ETL_Price!BG139-1,"")</f>
        <v/>
      </c>
      <c r="BB138" t="str">
        <f>IF(ISNUMBER(ETL_Price!BH138/ETL_Price!BH139-1),ETL_Price!BH138/ETL_Price!BH139-1,"")</f>
        <v/>
      </c>
      <c r="BC138" t="str">
        <f>IF(ISNUMBER(ETL_Price!BI138/ETL_Price!BI139-1),ETL_Price!BI138/ETL_Price!BI139-1,"")</f>
        <v/>
      </c>
      <c r="BD138" t="str">
        <f>IF(ISNUMBER(ETL_Price!BJ138/ETL_Price!BJ139-1),ETL_Price!BJ138/ETL_Price!BJ139-1,"")</f>
        <v/>
      </c>
      <c r="BE138" t="str">
        <f>IF(ISNUMBER(ETL_Price!BK138/ETL_Price!BK139-1),ETL_Price!BK138/ETL_Price!BK139-1,"")</f>
        <v/>
      </c>
      <c r="BF138" t="str">
        <f>IF(ISNUMBER(ETL_Price!BL138/ETL_Price!BL139-1),ETL_Price!BL138/ETL_Price!BL139-1,"")</f>
        <v/>
      </c>
      <c r="BG138" t="str">
        <f>IF(ISNUMBER(ETL_Price!BM138/ETL_Price!BM139-1),ETL_Price!BM138/ETL_Price!BM139-1,"")</f>
        <v/>
      </c>
      <c r="BH138" t="str">
        <f>IF(ISNUMBER(ETL_Price!BN138/ETL_Price!BN139-1),ETL_Price!BN138/ETL_Price!BN139-1,"")</f>
        <v/>
      </c>
      <c r="BI138" t="str">
        <f>IF(ISNUMBER(ETL_Price!BO138/ETL_Price!BO139-1),ETL_Price!BO138/ETL_Price!BO139-1,"")</f>
        <v/>
      </c>
      <c r="BJ138" t="str">
        <f>IF(ISNUMBER(ETL_Price!BP138/ETL_Price!BP139-1),ETL_Price!BP138/ETL_Price!BP139-1,"")</f>
        <v/>
      </c>
      <c r="BK138" t="str">
        <f>IF(ISNUMBER(ETL_Price!BQ138/ETL_Price!BQ139-1),ETL_Price!BQ138/ETL_Price!BQ139-1,"")</f>
        <v/>
      </c>
      <c r="BL138" t="str">
        <f>IF(ISNUMBER(ETL_Price!BR138/ETL_Price!BR139-1),ETL_Price!BR138/ETL_Price!BR139-1,"")</f>
        <v/>
      </c>
      <c r="BM138" t="str">
        <f>IF(ISNUMBER(ETL_Price!BS138/ETL_Price!BS139-1),ETL_Price!BS138/ETL_Price!BS139-1,"")</f>
        <v/>
      </c>
      <c r="BN138" t="str">
        <f>IF(ISNUMBER(ETL_Price!BT138/ETL_Price!BT139-1),ETL_Price!BT138/ETL_Price!BT139-1,"")</f>
        <v/>
      </c>
      <c r="BO138" t="str">
        <f>IF(ISNUMBER(ETL_Price!BU138/ETL_Price!BU139-1),ETL_Price!BU138/ETL_Price!BU139-1,"")</f>
        <v/>
      </c>
      <c r="BP138" t="str">
        <f>IF(ISNUMBER(ETL_Price!BV138/ETL_Price!BV139-1),ETL_Price!BV138/ETL_Price!BV139-1,"")</f>
        <v/>
      </c>
      <c r="BQ138" t="str">
        <f>IF(ISNUMBER(ETL_Price!BW138/ETL_Price!BW139-1),ETL_Price!BW138/ETL_Price!BW139-1,"")</f>
        <v/>
      </c>
    </row>
    <row r="139" spans="1:69">
      <c r="A139" s="8">
        <f>MATCH($B139,ETL_Price!$B$5:$B$187,0)</f>
        <v>132</v>
      </c>
      <c r="B139" s="1" t="str">
        <f>IF(ISNUMBER(Equities!$C140),Equities!B140,"")</f>
        <v/>
      </c>
      <c r="C139" s="67" t="str">
        <f ca="1">IF(ISNUMBER(OFFSET(ETL_Price!$B$4,ETL_Rtn!$A139,ETL_Rtn!$C$1)/OFFSET(ETL_Price!$B$4,ETL_Rtn!$A140,ETL_Rtn!$C$1)-1),OFFSET(ETL_Price!$B$4,ETL_Rtn!$A139,ETL_Rtn!$C$1)/OFFSET(ETL_Price!$B$4,ETL_Rtn!$A140,ETL_Rtn!$C$1)-1,"")</f>
        <v/>
      </c>
      <c r="E139" t="str">
        <f>IF(ISNUMBER(ETL_Price!K139/ETL_Price!K140-1),ETL_Price!K139/ETL_Price!K140-1,"")</f>
        <v/>
      </c>
      <c r="F139" t="str">
        <f>IF(ISNUMBER(ETL_Price!L139/ETL_Price!L140-1),ETL_Price!L139/ETL_Price!L140-1,"")</f>
        <v/>
      </c>
      <c r="G139" t="str">
        <f>IF(ISNUMBER(ETL_Price!M139/ETL_Price!M140-1),ETL_Price!M139/ETL_Price!M140-1,"")</f>
        <v/>
      </c>
      <c r="H139" t="str">
        <f>IF(ISNUMBER(ETL_Price!N139/ETL_Price!N140-1),ETL_Price!N139/ETL_Price!N140-1,"")</f>
        <v/>
      </c>
      <c r="I139" t="str">
        <f>IF(ISNUMBER(ETL_Price!O139/ETL_Price!O140-1),ETL_Price!O139/ETL_Price!O140-1,"")</f>
        <v/>
      </c>
      <c r="J139" t="str">
        <f>IF(ISNUMBER(ETL_Price!P139/ETL_Price!P140-1),ETL_Price!P139/ETL_Price!P140-1,"")</f>
        <v/>
      </c>
      <c r="K139" t="str">
        <f>IF(ISNUMBER(ETL_Price!Q139/ETL_Price!Q140-1),ETL_Price!Q139/ETL_Price!Q140-1,"")</f>
        <v/>
      </c>
      <c r="L139" t="str">
        <f>IF(ISNUMBER(ETL_Price!R139/ETL_Price!R140-1),ETL_Price!R139/ETL_Price!R140-1,"")</f>
        <v/>
      </c>
      <c r="M139" t="str">
        <f>IF(ISNUMBER(ETL_Price!S139/ETL_Price!S140-1),ETL_Price!S139/ETL_Price!S140-1,"")</f>
        <v/>
      </c>
      <c r="N139" t="str">
        <f>IF(ISNUMBER(ETL_Price!T139/ETL_Price!T140-1),ETL_Price!T139/ETL_Price!T140-1,"")</f>
        <v/>
      </c>
      <c r="O139" t="str">
        <f>IF(ISNUMBER(ETL_Price!U139/ETL_Price!U140-1),ETL_Price!U139/ETL_Price!U140-1,"")</f>
        <v/>
      </c>
      <c r="P139" t="str">
        <f>IF(ISNUMBER(ETL_Price!V139/ETL_Price!V140-1),ETL_Price!V139/ETL_Price!V140-1,"")</f>
        <v/>
      </c>
      <c r="Q139" t="str">
        <f>IF(ISNUMBER(ETL_Price!W139/ETL_Price!W140-1),ETL_Price!W139/ETL_Price!W140-1,"")</f>
        <v/>
      </c>
      <c r="R139" t="str">
        <f>IF(ISNUMBER(ETL_Price!X139/ETL_Price!X140-1),ETL_Price!X139/ETL_Price!X140-1,"")</f>
        <v/>
      </c>
      <c r="S139" t="str">
        <f>IF(ISNUMBER(ETL_Price!Y139/ETL_Price!Y140-1),ETL_Price!Y139/ETL_Price!Y140-1,"")</f>
        <v/>
      </c>
      <c r="T139" t="str">
        <f>IF(ISNUMBER(ETL_Price!Z139/ETL_Price!Z140-1),ETL_Price!Z139/ETL_Price!Z140-1,"")</f>
        <v/>
      </c>
      <c r="U139" t="str">
        <f>IF(ISNUMBER(ETL_Price!AA139/ETL_Price!AA140-1),ETL_Price!AA139/ETL_Price!AA140-1,"")</f>
        <v/>
      </c>
      <c r="V139" t="str">
        <f>IF(ISNUMBER(ETL_Price!AB139/ETL_Price!AB140-1),ETL_Price!AB139/ETL_Price!AB140-1,"")</f>
        <v/>
      </c>
      <c r="W139" t="str">
        <f>IF(ISNUMBER(ETL_Price!AC139/ETL_Price!AC140-1),ETL_Price!AC139/ETL_Price!AC140-1,"")</f>
        <v/>
      </c>
      <c r="X139" t="str">
        <f>IF(ISNUMBER(ETL_Price!AD139/ETL_Price!AD140-1),ETL_Price!AD139/ETL_Price!AD140-1,"")</f>
        <v/>
      </c>
      <c r="Y139" t="str">
        <f>IF(ISNUMBER(ETL_Price!AE139/ETL_Price!AE140-1),ETL_Price!AE139/ETL_Price!AE140-1,"")</f>
        <v/>
      </c>
      <c r="Z139" t="str">
        <f>IF(ISNUMBER(ETL_Price!AF139/ETL_Price!AF140-1),ETL_Price!AF139/ETL_Price!AF140-1,"")</f>
        <v/>
      </c>
      <c r="AA139" t="str">
        <f>IF(ISNUMBER(ETL_Price!AG139/ETL_Price!AG140-1),ETL_Price!AG139/ETL_Price!AG140-1,"")</f>
        <v/>
      </c>
      <c r="AB139" t="str">
        <f>IF(ISNUMBER(ETL_Price!AH139/ETL_Price!AH140-1),ETL_Price!AH139/ETL_Price!AH140-1,"")</f>
        <v/>
      </c>
      <c r="AC139" t="str">
        <f>IF(ISNUMBER(ETL_Price!AI139/ETL_Price!AI140-1),ETL_Price!AI139/ETL_Price!AI140-1,"")</f>
        <v/>
      </c>
      <c r="AD139" t="str">
        <f>IF(ISNUMBER(ETL_Price!AJ139/ETL_Price!AJ140-1),ETL_Price!AJ139/ETL_Price!AJ140-1,"")</f>
        <v/>
      </c>
      <c r="AE139" t="str">
        <f>IF(ISNUMBER(ETL_Price!AK139/ETL_Price!AK140-1),ETL_Price!AK139/ETL_Price!AK140-1,"")</f>
        <v/>
      </c>
      <c r="AF139" t="str">
        <f>IF(ISNUMBER(ETL_Price!AL139/ETL_Price!AL140-1),ETL_Price!AL139/ETL_Price!AL140-1,"")</f>
        <v/>
      </c>
      <c r="AG139" t="str">
        <f>IF(ISNUMBER(ETL_Price!AM139/ETL_Price!AM140-1),ETL_Price!AM139/ETL_Price!AM140-1,"")</f>
        <v/>
      </c>
      <c r="AH139" t="str">
        <f>IF(ISNUMBER(ETL_Price!AN139/ETL_Price!AN140-1),ETL_Price!AN139/ETL_Price!AN140-1,"")</f>
        <v/>
      </c>
      <c r="AI139" t="str">
        <f>IF(ISNUMBER(ETL_Price!AO139/ETL_Price!AO140-1),ETL_Price!AO139/ETL_Price!AO140-1,"")</f>
        <v/>
      </c>
      <c r="AJ139" t="str">
        <f>IF(ISNUMBER(ETL_Price!AP139/ETL_Price!AP140-1),ETL_Price!AP139/ETL_Price!AP140-1,"")</f>
        <v/>
      </c>
      <c r="AK139" t="str">
        <f>IF(ISNUMBER(ETL_Price!AQ139/ETL_Price!AQ140-1),ETL_Price!AQ139/ETL_Price!AQ140-1,"")</f>
        <v/>
      </c>
      <c r="AL139" t="str">
        <f>IF(ISNUMBER(ETL_Price!AR139/ETL_Price!AR140-1),ETL_Price!AR139/ETL_Price!AR140-1,"")</f>
        <v/>
      </c>
      <c r="AM139" t="str">
        <f>IF(ISNUMBER(ETL_Price!AS139/ETL_Price!AS140-1),ETL_Price!AS139/ETL_Price!AS140-1,"")</f>
        <v/>
      </c>
      <c r="AN139" t="str">
        <f>IF(ISNUMBER(ETL_Price!AT139/ETL_Price!AT140-1),ETL_Price!AT139/ETL_Price!AT140-1,"")</f>
        <v/>
      </c>
      <c r="AO139" t="str">
        <f>IF(ISNUMBER(ETL_Price!AU139/ETL_Price!AU140-1),ETL_Price!AU139/ETL_Price!AU140-1,"")</f>
        <v/>
      </c>
      <c r="AP139" t="str">
        <f>IF(ISNUMBER(ETL_Price!AV139/ETL_Price!AV140-1),ETL_Price!AV139/ETL_Price!AV140-1,"")</f>
        <v/>
      </c>
      <c r="AQ139" t="str">
        <f>IF(ISNUMBER(ETL_Price!AW139/ETL_Price!AW140-1),ETL_Price!AW139/ETL_Price!AW140-1,"")</f>
        <v/>
      </c>
      <c r="AR139" t="str">
        <f>IF(ISNUMBER(ETL_Price!AX139/ETL_Price!AX140-1),ETL_Price!AX139/ETL_Price!AX140-1,"")</f>
        <v/>
      </c>
      <c r="AS139" t="str">
        <f>IF(ISNUMBER(ETL_Price!AY139/ETL_Price!AY140-1),ETL_Price!AY139/ETL_Price!AY140-1,"")</f>
        <v/>
      </c>
      <c r="AT139" t="str">
        <f>IF(ISNUMBER(ETL_Price!AZ139/ETL_Price!AZ140-1),ETL_Price!AZ139/ETL_Price!AZ140-1,"")</f>
        <v/>
      </c>
      <c r="AU139" t="str">
        <f>IF(ISNUMBER(ETL_Price!BA139/ETL_Price!BA140-1),ETL_Price!BA139/ETL_Price!BA140-1,"")</f>
        <v/>
      </c>
      <c r="AV139" t="str">
        <f>IF(ISNUMBER(ETL_Price!BB139/ETL_Price!BB140-1),ETL_Price!BB139/ETL_Price!BB140-1,"")</f>
        <v/>
      </c>
      <c r="AW139" t="str">
        <f>IF(ISNUMBER(ETL_Price!BC139/ETL_Price!BC140-1),ETL_Price!BC139/ETL_Price!BC140-1,"")</f>
        <v/>
      </c>
      <c r="AX139" t="str">
        <f>IF(ISNUMBER(ETL_Price!BD139/ETL_Price!BD140-1),ETL_Price!BD139/ETL_Price!BD140-1,"")</f>
        <v/>
      </c>
      <c r="AY139" t="str">
        <f>IF(ISNUMBER(ETL_Price!BE139/ETL_Price!BE140-1),ETL_Price!BE139/ETL_Price!BE140-1,"")</f>
        <v/>
      </c>
      <c r="AZ139" t="str">
        <f>IF(ISNUMBER(ETL_Price!BF139/ETL_Price!BF140-1),ETL_Price!BF139/ETL_Price!BF140-1,"")</f>
        <v/>
      </c>
      <c r="BA139" t="str">
        <f>IF(ISNUMBER(ETL_Price!BG139/ETL_Price!BG140-1),ETL_Price!BG139/ETL_Price!BG140-1,"")</f>
        <v/>
      </c>
      <c r="BB139" t="str">
        <f>IF(ISNUMBER(ETL_Price!BH139/ETL_Price!BH140-1),ETL_Price!BH139/ETL_Price!BH140-1,"")</f>
        <v/>
      </c>
      <c r="BC139" t="str">
        <f>IF(ISNUMBER(ETL_Price!BI139/ETL_Price!BI140-1),ETL_Price!BI139/ETL_Price!BI140-1,"")</f>
        <v/>
      </c>
      <c r="BD139" t="str">
        <f>IF(ISNUMBER(ETL_Price!BJ139/ETL_Price!BJ140-1),ETL_Price!BJ139/ETL_Price!BJ140-1,"")</f>
        <v/>
      </c>
      <c r="BE139" t="str">
        <f>IF(ISNUMBER(ETL_Price!BK139/ETL_Price!BK140-1),ETL_Price!BK139/ETL_Price!BK140-1,"")</f>
        <v/>
      </c>
      <c r="BF139" t="str">
        <f>IF(ISNUMBER(ETL_Price!BL139/ETL_Price!BL140-1),ETL_Price!BL139/ETL_Price!BL140-1,"")</f>
        <v/>
      </c>
      <c r="BG139" t="str">
        <f>IF(ISNUMBER(ETL_Price!BM139/ETL_Price!BM140-1),ETL_Price!BM139/ETL_Price!BM140-1,"")</f>
        <v/>
      </c>
      <c r="BH139" t="str">
        <f>IF(ISNUMBER(ETL_Price!BN139/ETL_Price!BN140-1),ETL_Price!BN139/ETL_Price!BN140-1,"")</f>
        <v/>
      </c>
      <c r="BI139" t="str">
        <f>IF(ISNUMBER(ETL_Price!BO139/ETL_Price!BO140-1),ETL_Price!BO139/ETL_Price!BO140-1,"")</f>
        <v/>
      </c>
      <c r="BJ139" t="str">
        <f>IF(ISNUMBER(ETL_Price!BP139/ETL_Price!BP140-1),ETL_Price!BP139/ETL_Price!BP140-1,"")</f>
        <v/>
      </c>
      <c r="BK139" t="str">
        <f>IF(ISNUMBER(ETL_Price!BQ139/ETL_Price!BQ140-1),ETL_Price!BQ139/ETL_Price!BQ140-1,"")</f>
        <v/>
      </c>
      <c r="BL139" t="str">
        <f>IF(ISNUMBER(ETL_Price!BR139/ETL_Price!BR140-1),ETL_Price!BR139/ETL_Price!BR140-1,"")</f>
        <v/>
      </c>
      <c r="BM139" t="str">
        <f>IF(ISNUMBER(ETL_Price!BS139/ETL_Price!BS140-1),ETL_Price!BS139/ETL_Price!BS140-1,"")</f>
        <v/>
      </c>
      <c r="BN139" t="str">
        <f>IF(ISNUMBER(ETL_Price!BT139/ETL_Price!BT140-1),ETL_Price!BT139/ETL_Price!BT140-1,"")</f>
        <v/>
      </c>
      <c r="BO139" t="str">
        <f>IF(ISNUMBER(ETL_Price!BU139/ETL_Price!BU140-1),ETL_Price!BU139/ETL_Price!BU140-1,"")</f>
        <v/>
      </c>
      <c r="BP139" t="str">
        <f>IF(ISNUMBER(ETL_Price!BV139/ETL_Price!BV140-1),ETL_Price!BV139/ETL_Price!BV140-1,"")</f>
        <v/>
      </c>
      <c r="BQ139" t="str">
        <f>IF(ISNUMBER(ETL_Price!BW139/ETL_Price!BW140-1),ETL_Price!BW139/ETL_Price!BW140-1,"")</f>
        <v/>
      </c>
    </row>
    <row r="140" spans="1:69">
      <c r="A140" s="8">
        <f>MATCH($B140,ETL_Price!$B$5:$B$187,0)</f>
        <v>132</v>
      </c>
      <c r="B140" s="1" t="str">
        <f>IF(ISNUMBER(Equities!$C141),Equities!B141,"")</f>
        <v/>
      </c>
      <c r="C140" s="67" t="str">
        <f ca="1">IF(ISNUMBER(OFFSET(ETL_Price!$B$4,ETL_Rtn!$A140,ETL_Rtn!$C$1)/OFFSET(ETL_Price!$B$4,ETL_Rtn!$A141,ETL_Rtn!$C$1)-1),OFFSET(ETL_Price!$B$4,ETL_Rtn!$A140,ETL_Rtn!$C$1)/OFFSET(ETL_Price!$B$4,ETL_Rtn!$A141,ETL_Rtn!$C$1)-1,"")</f>
        <v/>
      </c>
      <c r="E140" t="str">
        <f>IF(ISNUMBER(ETL_Price!K140/ETL_Price!K141-1),ETL_Price!K140/ETL_Price!K141-1,"")</f>
        <v/>
      </c>
      <c r="F140" t="str">
        <f>IF(ISNUMBER(ETL_Price!L140/ETL_Price!L141-1),ETL_Price!L140/ETL_Price!L141-1,"")</f>
        <v/>
      </c>
      <c r="G140" t="str">
        <f>IF(ISNUMBER(ETL_Price!M140/ETL_Price!M141-1),ETL_Price!M140/ETL_Price!M141-1,"")</f>
        <v/>
      </c>
      <c r="H140" t="str">
        <f>IF(ISNUMBER(ETL_Price!N140/ETL_Price!N141-1),ETL_Price!N140/ETL_Price!N141-1,"")</f>
        <v/>
      </c>
      <c r="I140" t="str">
        <f>IF(ISNUMBER(ETL_Price!O140/ETL_Price!O141-1),ETL_Price!O140/ETL_Price!O141-1,"")</f>
        <v/>
      </c>
      <c r="J140" t="str">
        <f>IF(ISNUMBER(ETL_Price!P140/ETL_Price!P141-1),ETL_Price!P140/ETL_Price!P141-1,"")</f>
        <v/>
      </c>
      <c r="K140" t="str">
        <f>IF(ISNUMBER(ETL_Price!Q140/ETL_Price!Q141-1),ETL_Price!Q140/ETL_Price!Q141-1,"")</f>
        <v/>
      </c>
      <c r="L140" t="str">
        <f>IF(ISNUMBER(ETL_Price!R140/ETL_Price!R141-1),ETL_Price!R140/ETL_Price!R141-1,"")</f>
        <v/>
      </c>
      <c r="M140" t="str">
        <f>IF(ISNUMBER(ETL_Price!S140/ETL_Price!S141-1),ETL_Price!S140/ETL_Price!S141-1,"")</f>
        <v/>
      </c>
      <c r="N140" t="str">
        <f>IF(ISNUMBER(ETL_Price!T140/ETL_Price!T141-1),ETL_Price!T140/ETL_Price!T141-1,"")</f>
        <v/>
      </c>
      <c r="O140" t="str">
        <f>IF(ISNUMBER(ETL_Price!U140/ETL_Price!U141-1),ETL_Price!U140/ETL_Price!U141-1,"")</f>
        <v/>
      </c>
      <c r="P140" t="str">
        <f>IF(ISNUMBER(ETL_Price!V140/ETL_Price!V141-1),ETL_Price!V140/ETL_Price!V141-1,"")</f>
        <v/>
      </c>
      <c r="Q140" t="str">
        <f>IF(ISNUMBER(ETL_Price!W140/ETL_Price!W141-1),ETL_Price!W140/ETL_Price!W141-1,"")</f>
        <v/>
      </c>
      <c r="R140" t="str">
        <f>IF(ISNUMBER(ETL_Price!X140/ETL_Price!X141-1),ETL_Price!X140/ETL_Price!X141-1,"")</f>
        <v/>
      </c>
      <c r="S140" t="str">
        <f>IF(ISNUMBER(ETL_Price!Y140/ETL_Price!Y141-1),ETL_Price!Y140/ETL_Price!Y141-1,"")</f>
        <v/>
      </c>
      <c r="T140" t="str">
        <f>IF(ISNUMBER(ETL_Price!Z140/ETL_Price!Z141-1),ETL_Price!Z140/ETL_Price!Z141-1,"")</f>
        <v/>
      </c>
      <c r="U140" t="str">
        <f>IF(ISNUMBER(ETL_Price!AA140/ETL_Price!AA141-1),ETL_Price!AA140/ETL_Price!AA141-1,"")</f>
        <v/>
      </c>
      <c r="V140" t="str">
        <f>IF(ISNUMBER(ETL_Price!AB140/ETL_Price!AB141-1),ETL_Price!AB140/ETL_Price!AB141-1,"")</f>
        <v/>
      </c>
      <c r="W140" t="str">
        <f>IF(ISNUMBER(ETL_Price!AC140/ETL_Price!AC141-1),ETL_Price!AC140/ETL_Price!AC141-1,"")</f>
        <v/>
      </c>
      <c r="X140" t="str">
        <f>IF(ISNUMBER(ETL_Price!AD140/ETL_Price!AD141-1),ETL_Price!AD140/ETL_Price!AD141-1,"")</f>
        <v/>
      </c>
      <c r="Y140" t="str">
        <f>IF(ISNUMBER(ETL_Price!AE140/ETL_Price!AE141-1),ETL_Price!AE140/ETL_Price!AE141-1,"")</f>
        <v/>
      </c>
      <c r="Z140" t="str">
        <f>IF(ISNUMBER(ETL_Price!AF140/ETL_Price!AF141-1),ETL_Price!AF140/ETL_Price!AF141-1,"")</f>
        <v/>
      </c>
      <c r="AA140" t="str">
        <f>IF(ISNUMBER(ETL_Price!AG140/ETL_Price!AG141-1),ETL_Price!AG140/ETL_Price!AG141-1,"")</f>
        <v/>
      </c>
      <c r="AB140" t="str">
        <f>IF(ISNUMBER(ETL_Price!AH140/ETL_Price!AH141-1),ETL_Price!AH140/ETL_Price!AH141-1,"")</f>
        <v/>
      </c>
      <c r="AC140" t="str">
        <f>IF(ISNUMBER(ETL_Price!AI140/ETL_Price!AI141-1),ETL_Price!AI140/ETL_Price!AI141-1,"")</f>
        <v/>
      </c>
      <c r="AD140" t="str">
        <f>IF(ISNUMBER(ETL_Price!AJ140/ETL_Price!AJ141-1),ETL_Price!AJ140/ETL_Price!AJ141-1,"")</f>
        <v/>
      </c>
      <c r="AE140" t="str">
        <f>IF(ISNUMBER(ETL_Price!AK140/ETL_Price!AK141-1),ETL_Price!AK140/ETL_Price!AK141-1,"")</f>
        <v/>
      </c>
      <c r="AF140" t="str">
        <f>IF(ISNUMBER(ETL_Price!AL140/ETL_Price!AL141-1),ETL_Price!AL140/ETL_Price!AL141-1,"")</f>
        <v/>
      </c>
      <c r="AG140" t="str">
        <f>IF(ISNUMBER(ETL_Price!AM140/ETL_Price!AM141-1),ETL_Price!AM140/ETL_Price!AM141-1,"")</f>
        <v/>
      </c>
      <c r="AH140" t="str">
        <f>IF(ISNUMBER(ETL_Price!AN140/ETL_Price!AN141-1),ETL_Price!AN140/ETL_Price!AN141-1,"")</f>
        <v/>
      </c>
      <c r="AI140" t="str">
        <f>IF(ISNUMBER(ETL_Price!AO140/ETL_Price!AO141-1),ETL_Price!AO140/ETL_Price!AO141-1,"")</f>
        <v/>
      </c>
      <c r="AJ140" t="str">
        <f>IF(ISNUMBER(ETL_Price!AP140/ETL_Price!AP141-1),ETL_Price!AP140/ETL_Price!AP141-1,"")</f>
        <v/>
      </c>
      <c r="AK140" t="str">
        <f>IF(ISNUMBER(ETL_Price!AQ140/ETL_Price!AQ141-1),ETL_Price!AQ140/ETL_Price!AQ141-1,"")</f>
        <v/>
      </c>
      <c r="AL140" t="str">
        <f>IF(ISNUMBER(ETL_Price!AR140/ETL_Price!AR141-1),ETL_Price!AR140/ETL_Price!AR141-1,"")</f>
        <v/>
      </c>
      <c r="AM140" t="str">
        <f>IF(ISNUMBER(ETL_Price!AS140/ETL_Price!AS141-1),ETL_Price!AS140/ETL_Price!AS141-1,"")</f>
        <v/>
      </c>
      <c r="AN140" t="str">
        <f>IF(ISNUMBER(ETL_Price!AT140/ETL_Price!AT141-1),ETL_Price!AT140/ETL_Price!AT141-1,"")</f>
        <v/>
      </c>
      <c r="AO140" t="str">
        <f>IF(ISNUMBER(ETL_Price!AU140/ETL_Price!AU141-1),ETL_Price!AU140/ETL_Price!AU141-1,"")</f>
        <v/>
      </c>
      <c r="AP140" t="str">
        <f>IF(ISNUMBER(ETL_Price!AV140/ETL_Price!AV141-1),ETL_Price!AV140/ETL_Price!AV141-1,"")</f>
        <v/>
      </c>
      <c r="AQ140" t="str">
        <f>IF(ISNUMBER(ETL_Price!AW140/ETL_Price!AW141-1),ETL_Price!AW140/ETL_Price!AW141-1,"")</f>
        <v/>
      </c>
      <c r="AR140" t="str">
        <f>IF(ISNUMBER(ETL_Price!AX140/ETL_Price!AX141-1),ETL_Price!AX140/ETL_Price!AX141-1,"")</f>
        <v/>
      </c>
      <c r="AS140" t="str">
        <f>IF(ISNUMBER(ETL_Price!AY140/ETL_Price!AY141-1),ETL_Price!AY140/ETL_Price!AY141-1,"")</f>
        <v/>
      </c>
      <c r="AT140" t="str">
        <f>IF(ISNUMBER(ETL_Price!AZ140/ETL_Price!AZ141-1),ETL_Price!AZ140/ETL_Price!AZ141-1,"")</f>
        <v/>
      </c>
      <c r="AU140" t="str">
        <f>IF(ISNUMBER(ETL_Price!BA140/ETL_Price!BA141-1),ETL_Price!BA140/ETL_Price!BA141-1,"")</f>
        <v/>
      </c>
      <c r="AV140" t="str">
        <f>IF(ISNUMBER(ETL_Price!BB140/ETL_Price!BB141-1),ETL_Price!BB140/ETL_Price!BB141-1,"")</f>
        <v/>
      </c>
      <c r="AW140" t="str">
        <f>IF(ISNUMBER(ETL_Price!BC140/ETL_Price!BC141-1),ETL_Price!BC140/ETL_Price!BC141-1,"")</f>
        <v/>
      </c>
      <c r="AX140" t="str">
        <f>IF(ISNUMBER(ETL_Price!BD140/ETL_Price!BD141-1),ETL_Price!BD140/ETL_Price!BD141-1,"")</f>
        <v/>
      </c>
      <c r="AY140" t="str">
        <f>IF(ISNUMBER(ETL_Price!BE140/ETL_Price!BE141-1),ETL_Price!BE140/ETL_Price!BE141-1,"")</f>
        <v/>
      </c>
      <c r="AZ140" t="str">
        <f>IF(ISNUMBER(ETL_Price!BF140/ETL_Price!BF141-1),ETL_Price!BF140/ETL_Price!BF141-1,"")</f>
        <v/>
      </c>
      <c r="BA140" t="str">
        <f>IF(ISNUMBER(ETL_Price!BG140/ETL_Price!BG141-1),ETL_Price!BG140/ETL_Price!BG141-1,"")</f>
        <v/>
      </c>
      <c r="BB140" t="str">
        <f>IF(ISNUMBER(ETL_Price!BH140/ETL_Price!BH141-1),ETL_Price!BH140/ETL_Price!BH141-1,"")</f>
        <v/>
      </c>
      <c r="BC140" t="str">
        <f>IF(ISNUMBER(ETL_Price!BI140/ETL_Price!BI141-1),ETL_Price!BI140/ETL_Price!BI141-1,"")</f>
        <v/>
      </c>
      <c r="BD140" t="str">
        <f>IF(ISNUMBER(ETL_Price!BJ140/ETL_Price!BJ141-1),ETL_Price!BJ140/ETL_Price!BJ141-1,"")</f>
        <v/>
      </c>
      <c r="BE140" t="str">
        <f>IF(ISNUMBER(ETL_Price!BK140/ETL_Price!BK141-1),ETL_Price!BK140/ETL_Price!BK141-1,"")</f>
        <v/>
      </c>
      <c r="BF140" t="str">
        <f>IF(ISNUMBER(ETL_Price!BL140/ETL_Price!BL141-1),ETL_Price!BL140/ETL_Price!BL141-1,"")</f>
        <v/>
      </c>
      <c r="BG140" t="str">
        <f>IF(ISNUMBER(ETL_Price!BM140/ETL_Price!BM141-1),ETL_Price!BM140/ETL_Price!BM141-1,"")</f>
        <v/>
      </c>
      <c r="BH140" t="str">
        <f>IF(ISNUMBER(ETL_Price!BN140/ETL_Price!BN141-1),ETL_Price!BN140/ETL_Price!BN141-1,"")</f>
        <v/>
      </c>
      <c r="BI140" t="str">
        <f>IF(ISNUMBER(ETL_Price!BO140/ETL_Price!BO141-1),ETL_Price!BO140/ETL_Price!BO141-1,"")</f>
        <v/>
      </c>
      <c r="BJ140" t="str">
        <f>IF(ISNUMBER(ETL_Price!BP140/ETL_Price!BP141-1),ETL_Price!BP140/ETL_Price!BP141-1,"")</f>
        <v/>
      </c>
      <c r="BK140" t="str">
        <f>IF(ISNUMBER(ETL_Price!BQ140/ETL_Price!BQ141-1),ETL_Price!BQ140/ETL_Price!BQ141-1,"")</f>
        <v/>
      </c>
      <c r="BL140" t="str">
        <f>IF(ISNUMBER(ETL_Price!BR140/ETL_Price!BR141-1),ETL_Price!BR140/ETL_Price!BR141-1,"")</f>
        <v/>
      </c>
      <c r="BM140" t="str">
        <f>IF(ISNUMBER(ETL_Price!BS140/ETL_Price!BS141-1),ETL_Price!BS140/ETL_Price!BS141-1,"")</f>
        <v/>
      </c>
      <c r="BN140" t="str">
        <f>IF(ISNUMBER(ETL_Price!BT140/ETL_Price!BT141-1),ETL_Price!BT140/ETL_Price!BT141-1,"")</f>
        <v/>
      </c>
      <c r="BO140" t="str">
        <f>IF(ISNUMBER(ETL_Price!BU140/ETL_Price!BU141-1),ETL_Price!BU140/ETL_Price!BU141-1,"")</f>
        <v/>
      </c>
      <c r="BP140" t="str">
        <f>IF(ISNUMBER(ETL_Price!BV140/ETL_Price!BV141-1),ETL_Price!BV140/ETL_Price!BV141-1,"")</f>
        <v/>
      </c>
      <c r="BQ140" t="str">
        <f>IF(ISNUMBER(ETL_Price!BW140/ETL_Price!BW141-1),ETL_Price!BW140/ETL_Price!BW141-1,"")</f>
        <v/>
      </c>
    </row>
    <row r="141" spans="1:69">
      <c r="A141" s="8">
        <f>MATCH($B141,ETL_Price!$B$5:$B$187,0)</f>
        <v>132</v>
      </c>
      <c r="B141" s="1" t="str">
        <f>IF(ISNUMBER(Equities!$C142),Equities!B142,"")</f>
        <v/>
      </c>
      <c r="C141" s="67" t="str">
        <f ca="1">IF(ISNUMBER(OFFSET(ETL_Price!$B$4,ETL_Rtn!$A141,ETL_Rtn!$C$1)/OFFSET(ETL_Price!$B$4,ETL_Rtn!$A142,ETL_Rtn!$C$1)-1),OFFSET(ETL_Price!$B$4,ETL_Rtn!$A141,ETL_Rtn!$C$1)/OFFSET(ETL_Price!$B$4,ETL_Rtn!$A142,ETL_Rtn!$C$1)-1,"")</f>
        <v/>
      </c>
      <c r="E141" t="str">
        <f>IF(ISNUMBER(ETL_Price!K141/ETL_Price!K142-1),ETL_Price!K141/ETL_Price!K142-1,"")</f>
        <v/>
      </c>
      <c r="F141" t="str">
        <f>IF(ISNUMBER(ETL_Price!L141/ETL_Price!L142-1),ETL_Price!L141/ETL_Price!L142-1,"")</f>
        <v/>
      </c>
      <c r="G141" t="str">
        <f>IF(ISNUMBER(ETL_Price!M141/ETL_Price!M142-1),ETL_Price!M141/ETL_Price!M142-1,"")</f>
        <v/>
      </c>
      <c r="H141" t="str">
        <f>IF(ISNUMBER(ETL_Price!N141/ETL_Price!N142-1),ETL_Price!N141/ETL_Price!N142-1,"")</f>
        <v/>
      </c>
      <c r="I141" t="str">
        <f>IF(ISNUMBER(ETL_Price!O141/ETL_Price!O142-1),ETL_Price!O141/ETL_Price!O142-1,"")</f>
        <v/>
      </c>
      <c r="J141" t="str">
        <f>IF(ISNUMBER(ETL_Price!P141/ETL_Price!P142-1),ETL_Price!P141/ETL_Price!P142-1,"")</f>
        <v/>
      </c>
      <c r="K141" t="str">
        <f>IF(ISNUMBER(ETL_Price!Q141/ETL_Price!Q142-1),ETL_Price!Q141/ETL_Price!Q142-1,"")</f>
        <v/>
      </c>
      <c r="L141" t="str">
        <f>IF(ISNUMBER(ETL_Price!R141/ETL_Price!R142-1),ETL_Price!R141/ETL_Price!R142-1,"")</f>
        <v/>
      </c>
      <c r="M141" t="str">
        <f>IF(ISNUMBER(ETL_Price!S141/ETL_Price!S142-1),ETL_Price!S141/ETL_Price!S142-1,"")</f>
        <v/>
      </c>
      <c r="N141" t="str">
        <f>IF(ISNUMBER(ETL_Price!T141/ETL_Price!T142-1),ETL_Price!T141/ETL_Price!T142-1,"")</f>
        <v/>
      </c>
      <c r="O141" t="str">
        <f>IF(ISNUMBER(ETL_Price!U141/ETL_Price!U142-1),ETL_Price!U141/ETL_Price!U142-1,"")</f>
        <v/>
      </c>
      <c r="P141" t="str">
        <f>IF(ISNUMBER(ETL_Price!V141/ETL_Price!V142-1),ETL_Price!V141/ETL_Price!V142-1,"")</f>
        <v/>
      </c>
      <c r="Q141" t="str">
        <f>IF(ISNUMBER(ETL_Price!W141/ETL_Price!W142-1),ETL_Price!W141/ETL_Price!W142-1,"")</f>
        <v/>
      </c>
      <c r="R141" t="str">
        <f>IF(ISNUMBER(ETL_Price!X141/ETL_Price!X142-1),ETL_Price!X141/ETL_Price!X142-1,"")</f>
        <v/>
      </c>
      <c r="S141" t="str">
        <f>IF(ISNUMBER(ETL_Price!Y141/ETL_Price!Y142-1),ETL_Price!Y141/ETL_Price!Y142-1,"")</f>
        <v/>
      </c>
      <c r="T141" t="str">
        <f>IF(ISNUMBER(ETL_Price!Z141/ETL_Price!Z142-1),ETL_Price!Z141/ETL_Price!Z142-1,"")</f>
        <v/>
      </c>
      <c r="U141" t="str">
        <f>IF(ISNUMBER(ETL_Price!AA141/ETL_Price!AA142-1),ETL_Price!AA141/ETL_Price!AA142-1,"")</f>
        <v/>
      </c>
      <c r="V141" t="str">
        <f>IF(ISNUMBER(ETL_Price!AB141/ETL_Price!AB142-1),ETL_Price!AB141/ETL_Price!AB142-1,"")</f>
        <v/>
      </c>
      <c r="W141" t="str">
        <f>IF(ISNUMBER(ETL_Price!AC141/ETL_Price!AC142-1),ETL_Price!AC141/ETL_Price!AC142-1,"")</f>
        <v/>
      </c>
      <c r="X141" t="str">
        <f>IF(ISNUMBER(ETL_Price!AD141/ETL_Price!AD142-1),ETL_Price!AD141/ETL_Price!AD142-1,"")</f>
        <v/>
      </c>
      <c r="Y141" t="str">
        <f>IF(ISNUMBER(ETL_Price!AE141/ETL_Price!AE142-1),ETL_Price!AE141/ETL_Price!AE142-1,"")</f>
        <v/>
      </c>
      <c r="Z141" t="str">
        <f>IF(ISNUMBER(ETL_Price!AF141/ETL_Price!AF142-1),ETL_Price!AF141/ETL_Price!AF142-1,"")</f>
        <v/>
      </c>
      <c r="AA141" t="str">
        <f>IF(ISNUMBER(ETL_Price!AG141/ETL_Price!AG142-1),ETL_Price!AG141/ETL_Price!AG142-1,"")</f>
        <v/>
      </c>
      <c r="AB141" t="str">
        <f>IF(ISNUMBER(ETL_Price!AH141/ETL_Price!AH142-1),ETL_Price!AH141/ETL_Price!AH142-1,"")</f>
        <v/>
      </c>
      <c r="AC141" t="str">
        <f>IF(ISNUMBER(ETL_Price!AI141/ETL_Price!AI142-1),ETL_Price!AI141/ETL_Price!AI142-1,"")</f>
        <v/>
      </c>
      <c r="AD141" t="str">
        <f>IF(ISNUMBER(ETL_Price!AJ141/ETL_Price!AJ142-1),ETL_Price!AJ141/ETL_Price!AJ142-1,"")</f>
        <v/>
      </c>
      <c r="AE141" t="str">
        <f>IF(ISNUMBER(ETL_Price!AK141/ETL_Price!AK142-1),ETL_Price!AK141/ETL_Price!AK142-1,"")</f>
        <v/>
      </c>
      <c r="AF141" t="str">
        <f>IF(ISNUMBER(ETL_Price!AL141/ETL_Price!AL142-1),ETL_Price!AL141/ETL_Price!AL142-1,"")</f>
        <v/>
      </c>
      <c r="AG141" t="str">
        <f>IF(ISNUMBER(ETL_Price!AM141/ETL_Price!AM142-1),ETL_Price!AM141/ETL_Price!AM142-1,"")</f>
        <v/>
      </c>
      <c r="AH141" t="str">
        <f>IF(ISNUMBER(ETL_Price!AN141/ETL_Price!AN142-1),ETL_Price!AN141/ETL_Price!AN142-1,"")</f>
        <v/>
      </c>
      <c r="AI141" t="str">
        <f>IF(ISNUMBER(ETL_Price!AO141/ETL_Price!AO142-1),ETL_Price!AO141/ETL_Price!AO142-1,"")</f>
        <v/>
      </c>
      <c r="AJ141" t="str">
        <f>IF(ISNUMBER(ETL_Price!AP141/ETL_Price!AP142-1),ETL_Price!AP141/ETL_Price!AP142-1,"")</f>
        <v/>
      </c>
      <c r="AK141" t="str">
        <f>IF(ISNUMBER(ETL_Price!AQ141/ETL_Price!AQ142-1),ETL_Price!AQ141/ETL_Price!AQ142-1,"")</f>
        <v/>
      </c>
      <c r="AL141" t="str">
        <f>IF(ISNUMBER(ETL_Price!AR141/ETL_Price!AR142-1),ETL_Price!AR141/ETL_Price!AR142-1,"")</f>
        <v/>
      </c>
      <c r="AM141" t="str">
        <f>IF(ISNUMBER(ETL_Price!AS141/ETL_Price!AS142-1),ETL_Price!AS141/ETL_Price!AS142-1,"")</f>
        <v/>
      </c>
      <c r="AN141" t="str">
        <f>IF(ISNUMBER(ETL_Price!AT141/ETL_Price!AT142-1),ETL_Price!AT141/ETL_Price!AT142-1,"")</f>
        <v/>
      </c>
      <c r="AO141" t="str">
        <f>IF(ISNUMBER(ETL_Price!AU141/ETL_Price!AU142-1),ETL_Price!AU141/ETL_Price!AU142-1,"")</f>
        <v/>
      </c>
      <c r="AP141" t="str">
        <f>IF(ISNUMBER(ETL_Price!AV141/ETL_Price!AV142-1),ETL_Price!AV141/ETL_Price!AV142-1,"")</f>
        <v/>
      </c>
      <c r="AQ141" t="str">
        <f>IF(ISNUMBER(ETL_Price!AW141/ETL_Price!AW142-1),ETL_Price!AW141/ETL_Price!AW142-1,"")</f>
        <v/>
      </c>
      <c r="AR141" t="str">
        <f>IF(ISNUMBER(ETL_Price!AX141/ETL_Price!AX142-1),ETL_Price!AX141/ETL_Price!AX142-1,"")</f>
        <v/>
      </c>
      <c r="AS141" t="str">
        <f>IF(ISNUMBER(ETL_Price!AY141/ETL_Price!AY142-1),ETL_Price!AY141/ETL_Price!AY142-1,"")</f>
        <v/>
      </c>
      <c r="AT141" t="str">
        <f>IF(ISNUMBER(ETL_Price!AZ141/ETL_Price!AZ142-1),ETL_Price!AZ141/ETL_Price!AZ142-1,"")</f>
        <v/>
      </c>
      <c r="AU141" t="str">
        <f>IF(ISNUMBER(ETL_Price!BA141/ETL_Price!BA142-1),ETL_Price!BA141/ETL_Price!BA142-1,"")</f>
        <v/>
      </c>
      <c r="AV141" t="str">
        <f>IF(ISNUMBER(ETL_Price!BB141/ETL_Price!BB142-1),ETL_Price!BB141/ETL_Price!BB142-1,"")</f>
        <v/>
      </c>
      <c r="AW141" t="str">
        <f>IF(ISNUMBER(ETL_Price!BC141/ETL_Price!BC142-1),ETL_Price!BC141/ETL_Price!BC142-1,"")</f>
        <v/>
      </c>
      <c r="AX141" t="str">
        <f>IF(ISNUMBER(ETL_Price!BD141/ETL_Price!BD142-1),ETL_Price!BD141/ETL_Price!BD142-1,"")</f>
        <v/>
      </c>
      <c r="AY141" t="str">
        <f>IF(ISNUMBER(ETL_Price!BE141/ETL_Price!BE142-1),ETL_Price!BE141/ETL_Price!BE142-1,"")</f>
        <v/>
      </c>
      <c r="AZ141" t="str">
        <f>IF(ISNUMBER(ETL_Price!BF141/ETL_Price!BF142-1),ETL_Price!BF141/ETL_Price!BF142-1,"")</f>
        <v/>
      </c>
      <c r="BA141" t="str">
        <f>IF(ISNUMBER(ETL_Price!BG141/ETL_Price!BG142-1),ETL_Price!BG141/ETL_Price!BG142-1,"")</f>
        <v/>
      </c>
      <c r="BB141" t="str">
        <f>IF(ISNUMBER(ETL_Price!BH141/ETL_Price!BH142-1),ETL_Price!BH141/ETL_Price!BH142-1,"")</f>
        <v/>
      </c>
      <c r="BC141" t="str">
        <f>IF(ISNUMBER(ETL_Price!BI141/ETL_Price!BI142-1),ETL_Price!BI141/ETL_Price!BI142-1,"")</f>
        <v/>
      </c>
      <c r="BD141" t="str">
        <f>IF(ISNUMBER(ETL_Price!BJ141/ETL_Price!BJ142-1),ETL_Price!BJ141/ETL_Price!BJ142-1,"")</f>
        <v/>
      </c>
      <c r="BE141" t="str">
        <f>IF(ISNUMBER(ETL_Price!BK141/ETL_Price!BK142-1),ETL_Price!BK141/ETL_Price!BK142-1,"")</f>
        <v/>
      </c>
      <c r="BF141" t="str">
        <f>IF(ISNUMBER(ETL_Price!BL141/ETL_Price!BL142-1),ETL_Price!BL141/ETL_Price!BL142-1,"")</f>
        <v/>
      </c>
      <c r="BG141" t="str">
        <f>IF(ISNUMBER(ETL_Price!BM141/ETL_Price!BM142-1),ETL_Price!BM141/ETL_Price!BM142-1,"")</f>
        <v/>
      </c>
      <c r="BH141" t="str">
        <f>IF(ISNUMBER(ETL_Price!BN141/ETL_Price!BN142-1),ETL_Price!BN141/ETL_Price!BN142-1,"")</f>
        <v/>
      </c>
      <c r="BI141" t="str">
        <f>IF(ISNUMBER(ETL_Price!BO141/ETL_Price!BO142-1),ETL_Price!BO141/ETL_Price!BO142-1,"")</f>
        <v/>
      </c>
      <c r="BJ141" t="str">
        <f>IF(ISNUMBER(ETL_Price!BP141/ETL_Price!BP142-1),ETL_Price!BP141/ETL_Price!BP142-1,"")</f>
        <v/>
      </c>
      <c r="BK141" t="str">
        <f>IF(ISNUMBER(ETL_Price!BQ141/ETL_Price!BQ142-1),ETL_Price!BQ141/ETL_Price!BQ142-1,"")</f>
        <v/>
      </c>
      <c r="BL141" t="str">
        <f>IF(ISNUMBER(ETL_Price!BR141/ETL_Price!BR142-1),ETL_Price!BR141/ETL_Price!BR142-1,"")</f>
        <v/>
      </c>
      <c r="BM141" t="str">
        <f>IF(ISNUMBER(ETL_Price!BS141/ETL_Price!BS142-1),ETL_Price!BS141/ETL_Price!BS142-1,"")</f>
        <v/>
      </c>
      <c r="BN141" t="str">
        <f>IF(ISNUMBER(ETL_Price!BT141/ETL_Price!BT142-1),ETL_Price!BT141/ETL_Price!BT142-1,"")</f>
        <v/>
      </c>
      <c r="BO141" t="str">
        <f>IF(ISNUMBER(ETL_Price!BU141/ETL_Price!BU142-1),ETL_Price!BU141/ETL_Price!BU142-1,"")</f>
        <v/>
      </c>
      <c r="BP141" t="str">
        <f>IF(ISNUMBER(ETL_Price!BV141/ETL_Price!BV142-1),ETL_Price!BV141/ETL_Price!BV142-1,"")</f>
        <v/>
      </c>
      <c r="BQ141" t="str">
        <f>IF(ISNUMBER(ETL_Price!BW141/ETL_Price!BW142-1),ETL_Price!BW141/ETL_Price!BW142-1,"")</f>
        <v/>
      </c>
    </row>
    <row r="142" spans="1:69">
      <c r="A142" s="8">
        <f>MATCH($B142,ETL_Price!$B$5:$B$187,0)</f>
        <v>132</v>
      </c>
      <c r="B142" s="1" t="str">
        <f>IF(ISNUMBER(Equities!$C143),Equities!B143,"")</f>
        <v/>
      </c>
      <c r="C142" s="67" t="str">
        <f ca="1">IF(ISNUMBER(OFFSET(ETL_Price!$B$4,ETL_Rtn!$A142,ETL_Rtn!$C$1)/OFFSET(ETL_Price!$B$4,ETL_Rtn!$A143,ETL_Rtn!$C$1)-1),OFFSET(ETL_Price!$B$4,ETL_Rtn!$A142,ETL_Rtn!$C$1)/OFFSET(ETL_Price!$B$4,ETL_Rtn!$A143,ETL_Rtn!$C$1)-1,"")</f>
        <v/>
      </c>
      <c r="E142" t="str">
        <f>IF(ISNUMBER(ETL_Price!K142/ETL_Price!K143-1),ETL_Price!K142/ETL_Price!K143-1,"")</f>
        <v/>
      </c>
      <c r="F142" t="str">
        <f>IF(ISNUMBER(ETL_Price!L142/ETL_Price!L143-1),ETL_Price!L142/ETL_Price!L143-1,"")</f>
        <v/>
      </c>
      <c r="G142" t="str">
        <f>IF(ISNUMBER(ETL_Price!M142/ETL_Price!M143-1),ETL_Price!M142/ETL_Price!M143-1,"")</f>
        <v/>
      </c>
      <c r="H142" t="str">
        <f>IF(ISNUMBER(ETL_Price!N142/ETL_Price!N143-1),ETL_Price!N142/ETL_Price!N143-1,"")</f>
        <v/>
      </c>
      <c r="I142" t="str">
        <f>IF(ISNUMBER(ETL_Price!O142/ETL_Price!O143-1),ETL_Price!O142/ETL_Price!O143-1,"")</f>
        <v/>
      </c>
      <c r="J142" t="str">
        <f>IF(ISNUMBER(ETL_Price!P142/ETL_Price!P143-1),ETL_Price!P142/ETL_Price!P143-1,"")</f>
        <v/>
      </c>
      <c r="K142" t="str">
        <f>IF(ISNUMBER(ETL_Price!Q142/ETL_Price!Q143-1),ETL_Price!Q142/ETL_Price!Q143-1,"")</f>
        <v/>
      </c>
      <c r="L142" t="str">
        <f>IF(ISNUMBER(ETL_Price!R142/ETL_Price!R143-1),ETL_Price!R142/ETL_Price!R143-1,"")</f>
        <v/>
      </c>
      <c r="M142" t="str">
        <f>IF(ISNUMBER(ETL_Price!S142/ETL_Price!S143-1),ETL_Price!S142/ETL_Price!S143-1,"")</f>
        <v/>
      </c>
      <c r="N142" t="str">
        <f>IF(ISNUMBER(ETL_Price!T142/ETL_Price!T143-1),ETL_Price!T142/ETL_Price!T143-1,"")</f>
        <v/>
      </c>
      <c r="O142" t="str">
        <f>IF(ISNUMBER(ETL_Price!U142/ETL_Price!U143-1),ETL_Price!U142/ETL_Price!U143-1,"")</f>
        <v/>
      </c>
      <c r="P142" t="str">
        <f>IF(ISNUMBER(ETL_Price!V142/ETL_Price!V143-1),ETL_Price!V142/ETL_Price!V143-1,"")</f>
        <v/>
      </c>
      <c r="Q142" t="str">
        <f>IF(ISNUMBER(ETL_Price!W142/ETL_Price!W143-1),ETL_Price!W142/ETL_Price!W143-1,"")</f>
        <v/>
      </c>
      <c r="R142" t="str">
        <f>IF(ISNUMBER(ETL_Price!X142/ETL_Price!X143-1),ETL_Price!X142/ETL_Price!X143-1,"")</f>
        <v/>
      </c>
      <c r="S142" t="str">
        <f>IF(ISNUMBER(ETL_Price!Y142/ETL_Price!Y143-1),ETL_Price!Y142/ETL_Price!Y143-1,"")</f>
        <v/>
      </c>
      <c r="T142" t="str">
        <f>IF(ISNUMBER(ETL_Price!Z142/ETL_Price!Z143-1),ETL_Price!Z142/ETL_Price!Z143-1,"")</f>
        <v/>
      </c>
      <c r="U142" t="str">
        <f>IF(ISNUMBER(ETL_Price!AA142/ETL_Price!AA143-1),ETL_Price!AA142/ETL_Price!AA143-1,"")</f>
        <v/>
      </c>
      <c r="V142" t="str">
        <f>IF(ISNUMBER(ETL_Price!AB142/ETL_Price!AB143-1),ETL_Price!AB142/ETL_Price!AB143-1,"")</f>
        <v/>
      </c>
      <c r="W142" t="str">
        <f>IF(ISNUMBER(ETL_Price!AC142/ETL_Price!AC143-1),ETL_Price!AC142/ETL_Price!AC143-1,"")</f>
        <v/>
      </c>
      <c r="X142" t="str">
        <f>IF(ISNUMBER(ETL_Price!AD142/ETL_Price!AD143-1),ETL_Price!AD142/ETL_Price!AD143-1,"")</f>
        <v/>
      </c>
      <c r="Y142" t="str">
        <f>IF(ISNUMBER(ETL_Price!AE142/ETL_Price!AE143-1),ETL_Price!AE142/ETL_Price!AE143-1,"")</f>
        <v/>
      </c>
      <c r="Z142" t="str">
        <f>IF(ISNUMBER(ETL_Price!AF142/ETL_Price!AF143-1),ETL_Price!AF142/ETL_Price!AF143-1,"")</f>
        <v/>
      </c>
      <c r="AA142" t="str">
        <f>IF(ISNUMBER(ETL_Price!AG142/ETL_Price!AG143-1),ETL_Price!AG142/ETL_Price!AG143-1,"")</f>
        <v/>
      </c>
      <c r="AB142" t="str">
        <f>IF(ISNUMBER(ETL_Price!AH142/ETL_Price!AH143-1),ETL_Price!AH142/ETL_Price!AH143-1,"")</f>
        <v/>
      </c>
      <c r="AC142" t="str">
        <f>IF(ISNUMBER(ETL_Price!AI142/ETL_Price!AI143-1),ETL_Price!AI142/ETL_Price!AI143-1,"")</f>
        <v/>
      </c>
      <c r="AD142" t="str">
        <f>IF(ISNUMBER(ETL_Price!AJ142/ETL_Price!AJ143-1),ETL_Price!AJ142/ETL_Price!AJ143-1,"")</f>
        <v/>
      </c>
      <c r="AE142" t="str">
        <f>IF(ISNUMBER(ETL_Price!AK142/ETL_Price!AK143-1),ETL_Price!AK142/ETL_Price!AK143-1,"")</f>
        <v/>
      </c>
      <c r="AF142" t="str">
        <f>IF(ISNUMBER(ETL_Price!AL142/ETL_Price!AL143-1),ETL_Price!AL142/ETL_Price!AL143-1,"")</f>
        <v/>
      </c>
      <c r="AG142" t="str">
        <f>IF(ISNUMBER(ETL_Price!AM142/ETL_Price!AM143-1),ETL_Price!AM142/ETL_Price!AM143-1,"")</f>
        <v/>
      </c>
      <c r="AH142" t="str">
        <f>IF(ISNUMBER(ETL_Price!AN142/ETL_Price!AN143-1),ETL_Price!AN142/ETL_Price!AN143-1,"")</f>
        <v/>
      </c>
      <c r="AI142" t="str">
        <f>IF(ISNUMBER(ETL_Price!AO142/ETL_Price!AO143-1),ETL_Price!AO142/ETL_Price!AO143-1,"")</f>
        <v/>
      </c>
      <c r="AJ142" t="str">
        <f>IF(ISNUMBER(ETL_Price!AP142/ETL_Price!AP143-1),ETL_Price!AP142/ETL_Price!AP143-1,"")</f>
        <v/>
      </c>
      <c r="AK142" t="str">
        <f>IF(ISNUMBER(ETL_Price!AQ142/ETL_Price!AQ143-1),ETL_Price!AQ142/ETL_Price!AQ143-1,"")</f>
        <v/>
      </c>
      <c r="AL142" t="str">
        <f>IF(ISNUMBER(ETL_Price!AR142/ETL_Price!AR143-1),ETL_Price!AR142/ETL_Price!AR143-1,"")</f>
        <v/>
      </c>
      <c r="AM142" t="str">
        <f>IF(ISNUMBER(ETL_Price!AS142/ETL_Price!AS143-1),ETL_Price!AS142/ETL_Price!AS143-1,"")</f>
        <v/>
      </c>
      <c r="AN142" t="str">
        <f>IF(ISNUMBER(ETL_Price!AT142/ETL_Price!AT143-1),ETL_Price!AT142/ETL_Price!AT143-1,"")</f>
        <v/>
      </c>
      <c r="AO142" t="str">
        <f>IF(ISNUMBER(ETL_Price!AU142/ETL_Price!AU143-1),ETL_Price!AU142/ETL_Price!AU143-1,"")</f>
        <v/>
      </c>
      <c r="AP142" t="str">
        <f>IF(ISNUMBER(ETL_Price!AV142/ETL_Price!AV143-1),ETL_Price!AV142/ETL_Price!AV143-1,"")</f>
        <v/>
      </c>
      <c r="AQ142" t="str">
        <f>IF(ISNUMBER(ETL_Price!AW142/ETL_Price!AW143-1),ETL_Price!AW142/ETL_Price!AW143-1,"")</f>
        <v/>
      </c>
      <c r="AR142" t="str">
        <f>IF(ISNUMBER(ETL_Price!AX142/ETL_Price!AX143-1),ETL_Price!AX142/ETL_Price!AX143-1,"")</f>
        <v/>
      </c>
      <c r="AS142" t="str">
        <f>IF(ISNUMBER(ETL_Price!AY142/ETL_Price!AY143-1),ETL_Price!AY142/ETL_Price!AY143-1,"")</f>
        <v/>
      </c>
      <c r="AT142" t="str">
        <f>IF(ISNUMBER(ETL_Price!AZ142/ETL_Price!AZ143-1),ETL_Price!AZ142/ETL_Price!AZ143-1,"")</f>
        <v/>
      </c>
      <c r="AU142" t="str">
        <f>IF(ISNUMBER(ETL_Price!BA142/ETL_Price!BA143-1),ETL_Price!BA142/ETL_Price!BA143-1,"")</f>
        <v/>
      </c>
      <c r="AV142" t="str">
        <f>IF(ISNUMBER(ETL_Price!BB142/ETL_Price!BB143-1),ETL_Price!BB142/ETL_Price!BB143-1,"")</f>
        <v/>
      </c>
      <c r="AW142" t="str">
        <f>IF(ISNUMBER(ETL_Price!BC142/ETL_Price!BC143-1),ETL_Price!BC142/ETL_Price!BC143-1,"")</f>
        <v/>
      </c>
      <c r="AX142" t="str">
        <f>IF(ISNUMBER(ETL_Price!BD142/ETL_Price!BD143-1),ETL_Price!BD142/ETL_Price!BD143-1,"")</f>
        <v/>
      </c>
      <c r="AY142" t="str">
        <f>IF(ISNUMBER(ETL_Price!BE142/ETL_Price!BE143-1),ETL_Price!BE142/ETL_Price!BE143-1,"")</f>
        <v/>
      </c>
      <c r="AZ142" t="str">
        <f>IF(ISNUMBER(ETL_Price!BF142/ETL_Price!BF143-1),ETL_Price!BF142/ETL_Price!BF143-1,"")</f>
        <v/>
      </c>
      <c r="BA142" t="str">
        <f>IF(ISNUMBER(ETL_Price!BG142/ETL_Price!BG143-1),ETL_Price!BG142/ETL_Price!BG143-1,"")</f>
        <v/>
      </c>
      <c r="BB142" t="str">
        <f>IF(ISNUMBER(ETL_Price!BH142/ETL_Price!BH143-1),ETL_Price!BH142/ETL_Price!BH143-1,"")</f>
        <v/>
      </c>
      <c r="BC142" t="str">
        <f>IF(ISNUMBER(ETL_Price!BI142/ETL_Price!BI143-1),ETL_Price!BI142/ETL_Price!BI143-1,"")</f>
        <v/>
      </c>
      <c r="BD142" t="str">
        <f>IF(ISNUMBER(ETL_Price!BJ142/ETL_Price!BJ143-1),ETL_Price!BJ142/ETL_Price!BJ143-1,"")</f>
        <v/>
      </c>
      <c r="BE142" t="str">
        <f>IF(ISNUMBER(ETL_Price!BK142/ETL_Price!BK143-1),ETL_Price!BK142/ETL_Price!BK143-1,"")</f>
        <v/>
      </c>
      <c r="BF142" t="str">
        <f>IF(ISNUMBER(ETL_Price!BL142/ETL_Price!BL143-1),ETL_Price!BL142/ETL_Price!BL143-1,"")</f>
        <v/>
      </c>
      <c r="BG142" t="str">
        <f>IF(ISNUMBER(ETL_Price!BM142/ETL_Price!BM143-1),ETL_Price!BM142/ETL_Price!BM143-1,"")</f>
        <v/>
      </c>
      <c r="BH142" t="str">
        <f>IF(ISNUMBER(ETL_Price!BN142/ETL_Price!BN143-1),ETL_Price!BN142/ETL_Price!BN143-1,"")</f>
        <v/>
      </c>
      <c r="BI142" t="str">
        <f>IF(ISNUMBER(ETL_Price!BO142/ETL_Price!BO143-1),ETL_Price!BO142/ETL_Price!BO143-1,"")</f>
        <v/>
      </c>
      <c r="BJ142" t="str">
        <f>IF(ISNUMBER(ETL_Price!BP142/ETL_Price!BP143-1),ETL_Price!BP142/ETL_Price!BP143-1,"")</f>
        <v/>
      </c>
      <c r="BK142" t="str">
        <f>IF(ISNUMBER(ETL_Price!BQ142/ETL_Price!BQ143-1),ETL_Price!BQ142/ETL_Price!BQ143-1,"")</f>
        <v/>
      </c>
      <c r="BL142" t="str">
        <f>IF(ISNUMBER(ETL_Price!BR142/ETL_Price!BR143-1),ETL_Price!BR142/ETL_Price!BR143-1,"")</f>
        <v/>
      </c>
      <c r="BM142" t="str">
        <f>IF(ISNUMBER(ETL_Price!BS142/ETL_Price!BS143-1),ETL_Price!BS142/ETL_Price!BS143-1,"")</f>
        <v/>
      </c>
      <c r="BN142" t="str">
        <f>IF(ISNUMBER(ETL_Price!BT142/ETL_Price!BT143-1),ETL_Price!BT142/ETL_Price!BT143-1,"")</f>
        <v/>
      </c>
      <c r="BO142" t="str">
        <f>IF(ISNUMBER(ETL_Price!BU142/ETL_Price!BU143-1),ETL_Price!BU142/ETL_Price!BU143-1,"")</f>
        <v/>
      </c>
      <c r="BP142" t="str">
        <f>IF(ISNUMBER(ETL_Price!BV142/ETL_Price!BV143-1),ETL_Price!BV142/ETL_Price!BV143-1,"")</f>
        <v/>
      </c>
      <c r="BQ142" t="str">
        <f>IF(ISNUMBER(ETL_Price!BW142/ETL_Price!BW143-1),ETL_Price!BW142/ETL_Price!BW143-1,"")</f>
        <v/>
      </c>
    </row>
    <row r="143" spans="1:69">
      <c r="A143" s="8">
        <f>MATCH($B143,ETL_Price!$B$5:$B$187,0)</f>
        <v>132</v>
      </c>
      <c r="B143" s="1" t="str">
        <f>IF(ISNUMBER(Equities!$C144),Equities!B144,"")</f>
        <v/>
      </c>
      <c r="C143" s="67" t="str">
        <f ca="1">IF(ISNUMBER(OFFSET(ETL_Price!$B$4,ETL_Rtn!$A143,ETL_Rtn!$C$1)/OFFSET(ETL_Price!$B$4,ETL_Rtn!$A144,ETL_Rtn!$C$1)-1),OFFSET(ETL_Price!$B$4,ETL_Rtn!$A143,ETL_Rtn!$C$1)/OFFSET(ETL_Price!$B$4,ETL_Rtn!$A144,ETL_Rtn!$C$1)-1,"")</f>
        <v/>
      </c>
      <c r="E143" t="str">
        <f>IF(ISNUMBER(ETL_Price!K143/ETL_Price!K144-1),ETL_Price!K143/ETL_Price!K144-1,"")</f>
        <v/>
      </c>
      <c r="F143" t="str">
        <f>IF(ISNUMBER(ETL_Price!L143/ETL_Price!L144-1),ETL_Price!L143/ETL_Price!L144-1,"")</f>
        <v/>
      </c>
      <c r="G143" t="str">
        <f>IF(ISNUMBER(ETL_Price!M143/ETL_Price!M144-1),ETL_Price!M143/ETL_Price!M144-1,"")</f>
        <v/>
      </c>
      <c r="H143" t="str">
        <f>IF(ISNUMBER(ETL_Price!N143/ETL_Price!N144-1),ETL_Price!N143/ETL_Price!N144-1,"")</f>
        <v/>
      </c>
      <c r="I143" t="str">
        <f>IF(ISNUMBER(ETL_Price!O143/ETL_Price!O144-1),ETL_Price!O143/ETL_Price!O144-1,"")</f>
        <v/>
      </c>
      <c r="J143" t="str">
        <f>IF(ISNUMBER(ETL_Price!P143/ETL_Price!P144-1),ETL_Price!P143/ETL_Price!P144-1,"")</f>
        <v/>
      </c>
      <c r="K143" t="str">
        <f>IF(ISNUMBER(ETL_Price!Q143/ETL_Price!Q144-1),ETL_Price!Q143/ETL_Price!Q144-1,"")</f>
        <v/>
      </c>
      <c r="L143" t="str">
        <f>IF(ISNUMBER(ETL_Price!R143/ETL_Price!R144-1),ETL_Price!R143/ETL_Price!R144-1,"")</f>
        <v/>
      </c>
      <c r="M143" t="str">
        <f>IF(ISNUMBER(ETL_Price!S143/ETL_Price!S144-1),ETL_Price!S143/ETL_Price!S144-1,"")</f>
        <v/>
      </c>
      <c r="N143" t="str">
        <f>IF(ISNUMBER(ETL_Price!T143/ETL_Price!T144-1),ETL_Price!T143/ETL_Price!T144-1,"")</f>
        <v/>
      </c>
      <c r="O143" t="str">
        <f>IF(ISNUMBER(ETL_Price!U143/ETL_Price!U144-1),ETL_Price!U143/ETL_Price!U144-1,"")</f>
        <v/>
      </c>
      <c r="P143" t="str">
        <f>IF(ISNUMBER(ETL_Price!V143/ETL_Price!V144-1),ETL_Price!V143/ETL_Price!V144-1,"")</f>
        <v/>
      </c>
      <c r="Q143" t="str">
        <f>IF(ISNUMBER(ETL_Price!W143/ETL_Price!W144-1),ETL_Price!W143/ETL_Price!W144-1,"")</f>
        <v/>
      </c>
      <c r="R143" t="str">
        <f>IF(ISNUMBER(ETL_Price!X143/ETL_Price!X144-1),ETL_Price!X143/ETL_Price!X144-1,"")</f>
        <v/>
      </c>
      <c r="S143" t="str">
        <f>IF(ISNUMBER(ETL_Price!Y143/ETL_Price!Y144-1),ETL_Price!Y143/ETL_Price!Y144-1,"")</f>
        <v/>
      </c>
      <c r="T143" t="str">
        <f>IF(ISNUMBER(ETL_Price!Z143/ETL_Price!Z144-1),ETL_Price!Z143/ETL_Price!Z144-1,"")</f>
        <v/>
      </c>
      <c r="U143" t="str">
        <f>IF(ISNUMBER(ETL_Price!AA143/ETL_Price!AA144-1),ETL_Price!AA143/ETL_Price!AA144-1,"")</f>
        <v/>
      </c>
      <c r="V143" t="str">
        <f>IF(ISNUMBER(ETL_Price!AB143/ETL_Price!AB144-1),ETL_Price!AB143/ETL_Price!AB144-1,"")</f>
        <v/>
      </c>
      <c r="W143" t="str">
        <f>IF(ISNUMBER(ETL_Price!AC143/ETL_Price!AC144-1),ETL_Price!AC143/ETL_Price!AC144-1,"")</f>
        <v/>
      </c>
      <c r="X143" t="str">
        <f>IF(ISNUMBER(ETL_Price!AD143/ETL_Price!AD144-1),ETL_Price!AD143/ETL_Price!AD144-1,"")</f>
        <v/>
      </c>
      <c r="Y143" t="str">
        <f>IF(ISNUMBER(ETL_Price!AE143/ETL_Price!AE144-1),ETL_Price!AE143/ETL_Price!AE144-1,"")</f>
        <v/>
      </c>
      <c r="Z143" t="str">
        <f>IF(ISNUMBER(ETL_Price!AF143/ETL_Price!AF144-1),ETL_Price!AF143/ETL_Price!AF144-1,"")</f>
        <v/>
      </c>
      <c r="AA143" t="str">
        <f>IF(ISNUMBER(ETL_Price!AG143/ETL_Price!AG144-1),ETL_Price!AG143/ETL_Price!AG144-1,"")</f>
        <v/>
      </c>
      <c r="AB143" t="str">
        <f>IF(ISNUMBER(ETL_Price!AH143/ETL_Price!AH144-1),ETL_Price!AH143/ETL_Price!AH144-1,"")</f>
        <v/>
      </c>
      <c r="AC143" t="str">
        <f>IF(ISNUMBER(ETL_Price!AI143/ETL_Price!AI144-1),ETL_Price!AI143/ETL_Price!AI144-1,"")</f>
        <v/>
      </c>
      <c r="AD143" t="str">
        <f>IF(ISNUMBER(ETL_Price!AJ143/ETL_Price!AJ144-1),ETL_Price!AJ143/ETL_Price!AJ144-1,"")</f>
        <v/>
      </c>
      <c r="AE143" t="str">
        <f>IF(ISNUMBER(ETL_Price!AK143/ETL_Price!AK144-1),ETL_Price!AK143/ETL_Price!AK144-1,"")</f>
        <v/>
      </c>
      <c r="AF143" t="str">
        <f>IF(ISNUMBER(ETL_Price!AL143/ETL_Price!AL144-1),ETL_Price!AL143/ETL_Price!AL144-1,"")</f>
        <v/>
      </c>
      <c r="AG143" t="str">
        <f>IF(ISNUMBER(ETL_Price!AM143/ETL_Price!AM144-1),ETL_Price!AM143/ETL_Price!AM144-1,"")</f>
        <v/>
      </c>
      <c r="AH143" t="str">
        <f>IF(ISNUMBER(ETL_Price!AN143/ETL_Price!AN144-1),ETL_Price!AN143/ETL_Price!AN144-1,"")</f>
        <v/>
      </c>
      <c r="AI143" t="str">
        <f>IF(ISNUMBER(ETL_Price!AO143/ETL_Price!AO144-1),ETL_Price!AO143/ETL_Price!AO144-1,"")</f>
        <v/>
      </c>
      <c r="AJ143" t="str">
        <f>IF(ISNUMBER(ETL_Price!AP143/ETL_Price!AP144-1),ETL_Price!AP143/ETL_Price!AP144-1,"")</f>
        <v/>
      </c>
      <c r="AK143" t="str">
        <f>IF(ISNUMBER(ETL_Price!AQ143/ETL_Price!AQ144-1),ETL_Price!AQ143/ETL_Price!AQ144-1,"")</f>
        <v/>
      </c>
      <c r="AL143" t="str">
        <f>IF(ISNUMBER(ETL_Price!AR143/ETL_Price!AR144-1),ETL_Price!AR143/ETL_Price!AR144-1,"")</f>
        <v/>
      </c>
      <c r="AM143" t="str">
        <f>IF(ISNUMBER(ETL_Price!AS143/ETL_Price!AS144-1),ETL_Price!AS143/ETL_Price!AS144-1,"")</f>
        <v/>
      </c>
      <c r="AN143" t="str">
        <f>IF(ISNUMBER(ETL_Price!AT143/ETL_Price!AT144-1),ETL_Price!AT143/ETL_Price!AT144-1,"")</f>
        <v/>
      </c>
      <c r="AO143" t="str">
        <f>IF(ISNUMBER(ETL_Price!AU143/ETL_Price!AU144-1),ETL_Price!AU143/ETL_Price!AU144-1,"")</f>
        <v/>
      </c>
      <c r="AP143" t="str">
        <f>IF(ISNUMBER(ETL_Price!AV143/ETL_Price!AV144-1),ETL_Price!AV143/ETL_Price!AV144-1,"")</f>
        <v/>
      </c>
      <c r="AQ143" t="str">
        <f>IF(ISNUMBER(ETL_Price!AW143/ETL_Price!AW144-1),ETL_Price!AW143/ETL_Price!AW144-1,"")</f>
        <v/>
      </c>
      <c r="AR143" t="str">
        <f>IF(ISNUMBER(ETL_Price!AX143/ETL_Price!AX144-1),ETL_Price!AX143/ETL_Price!AX144-1,"")</f>
        <v/>
      </c>
      <c r="AS143" t="str">
        <f>IF(ISNUMBER(ETL_Price!AY143/ETL_Price!AY144-1),ETL_Price!AY143/ETL_Price!AY144-1,"")</f>
        <v/>
      </c>
      <c r="AT143" t="str">
        <f>IF(ISNUMBER(ETL_Price!AZ143/ETL_Price!AZ144-1),ETL_Price!AZ143/ETL_Price!AZ144-1,"")</f>
        <v/>
      </c>
      <c r="AU143" t="str">
        <f>IF(ISNUMBER(ETL_Price!BA143/ETL_Price!BA144-1),ETL_Price!BA143/ETL_Price!BA144-1,"")</f>
        <v/>
      </c>
      <c r="AV143" t="str">
        <f>IF(ISNUMBER(ETL_Price!BB143/ETL_Price!BB144-1),ETL_Price!BB143/ETL_Price!BB144-1,"")</f>
        <v/>
      </c>
      <c r="AW143" t="str">
        <f>IF(ISNUMBER(ETL_Price!BC143/ETL_Price!BC144-1),ETL_Price!BC143/ETL_Price!BC144-1,"")</f>
        <v/>
      </c>
      <c r="AX143" t="str">
        <f>IF(ISNUMBER(ETL_Price!BD143/ETL_Price!BD144-1),ETL_Price!BD143/ETL_Price!BD144-1,"")</f>
        <v/>
      </c>
      <c r="AY143" t="str">
        <f>IF(ISNUMBER(ETL_Price!BE143/ETL_Price!BE144-1),ETL_Price!BE143/ETL_Price!BE144-1,"")</f>
        <v/>
      </c>
      <c r="AZ143" t="str">
        <f>IF(ISNUMBER(ETL_Price!BF143/ETL_Price!BF144-1),ETL_Price!BF143/ETL_Price!BF144-1,"")</f>
        <v/>
      </c>
      <c r="BA143" t="str">
        <f>IF(ISNUMBER(ETL_Price!BG143/ETL_Price!BG144-1),ETL_Price!BG143/ETL_Price!BG144-1,"")</f>
        <v/>
      </c>
      <c r="BB143" t="str">
        <f>IF(ISNUMBER(ETL_Price!BH143/ETL_Price!BH144-1),ETL_Price!BH143/ETL_Price!BH144-1,"")</f>
        <v/>
      </c>
      <c r="BC143" t="str">
        <f>IF(ISNUMBER(ETL_Price!BI143/ETL_Price!BI144-1),ETL_Price!BI143/ETL_Price!BI144-1,"")</f>
        <v/>
      </c>
      <c r="BD143" t="str">
        <f>IF(ISNUMBER(ETL_Price!BJ143/ETL_Price!BJ144-1),ETL_Price!BJ143/ETL_Price!BJ144-1,"")</f>
        <v/>
      </c>
      <c r="BE143" t="str">
        <f>IF(ISNUMBER(ETL_Price!BK143/ETL_Price!BK144-1),ETL_Price!BK143/ETL_Price!BK144-1,"")</f>
        <v/>
      </c>
      <c r="BF143" t="str">
        <f>IF(ISNUMBER(ETL_Price!BL143/ETL_Price!BL144-1),ETL_Price!BL143/ETL_Price!BL144-1,"")</f>
        <v/>
      </c>
      <c r="BG143" t="str">
        <f>IF(ISNUMBER(ETL_Price!BM143/ETL_Price!BM144-1),ETL_Price!BM143/ETL_Price!BM144-1,"")</f>
        <v/>
      </c>
      <c r="BH143" t="str">
        <f>IF(ISNUMBER(ETL_Price!BN143/ETL_Price!BN144-1),ETL_Price!BN143/ETL_Price!BN144-1,"")</f>
        <v/>
      </c>
      <c r="BI143" t="str">
        <f>IF(ISNUMBER(ETL_Price!BO143/ETL_Price!BO144-1),ETL_Price!BO143/ETL_Price!BO144-1,"")</f>
        <v/>
      </c>
      <c r="BJ143" t="str">
        <f>IF(ISNUMBER(ETL_Price!BP143/ETL_Price!BP144-1),ETL_Price!BP143/ETL_Price!BP144-1,"")</f>
        <v/>
      </c>
      <c r="BK143" t="str">
        <f>IF(ISNUMBER(ETL_Price!BQ143/ETL_Price!BQ144-1),ETL_Price!BQ143/ETL_Price!BQ144-1,"")</f>
        <v/>
      </c>
      <c r="BL143" t="str">
        <f>IF(ISNUMBER(ETL_Price!BR143/ETL_Price!BR144-1),ETL_Price!BR143/ETL_Price!BR144-1,"")</f>
        <v/>
      </c>
      <c r="BM143" t="str">
        <f>IF(ISNUMBER(ETL_Price!BS143/ETL_Price!BS144-1),ETL_Price!BS143/ETL_Price!BS144-1,"")</f>
        <v/>
      </c>
      <c r="BN143" t="str">
        <f>IF(ISNUMBER(ETL_Price!BT143/ETL_Price!BT144-1),ETL_Price!BT143/ETL_Price!BT144-1,"")</f>
        <v/>
      </c>
      <c r="BO143" t="str">
        <f>IF(ISNUMBER(ETL_Price!BU143/ETL_Price!BU144-1),ETL_Price!BU143/ETL_Price!BU144-1,"")</f>
        <v/>
      </c>
      <c r="BP143" t="str">
        <f>IF(ISNUMBER(ETL_Price!BV143/ETL_Price!BV144-1),ETL_Price!BV143/ETL_Price!BV144-1,"")</f>
        <v/>
      </c>
      <c r="BQ143" t="str">
        <f>IF(ISNUMBER(ETL_Price!BW143/ETL_Price!BW144-1),ETL_Price!BW143/ETL_Price!BW144-1,"")</f>
        <v/>
      </c>
    </row>
    <row r="144" spans="1:69">
      <c r="A144" s="8">
        <f>MATCH($B144,ETL_Price!$B$5:$B$187,0)</f>
        <v>132</v>
      </c>
      <c r="B144" s="1" t="str">
        <f>IF(ISNUMBER(Equities!$C145),Equities!B145,"")</f>
        <v/>
      </c>
      <c r="C144" s="67" t="str">
        <f ca="1">IF(ISNUMBER(OFFSET(ETL_Price!$B$4,ETL_Rtn!$A144,ETL_Rtn!$C$1)/OFFSET(ETL_Price!$B$4,ETL_Rtn!$A145,ETL_Rtn!$C$1)-1),OFFSET(ETL_Price!$B$4,ETL_Rtn!$A144,ETL_Rtn!$C$1)/OFFSET(ETL_Price!$B$4,ETL_Rtn!$A145,ETL_Rtn!$C$1)-1,"")</f>
        <v/>
      </c>
      <c r="E144" t="str">
        <f>IF(ISNUMBER(ETL_Price!K144/ETL_Price!K145-1),ETL_Price!K144/ETL_Price!K145-1,"")</f>
        <v/>
      </c>
      <c r="F144" t="str">
        <f>IF(ISNUMBER(ETL_Price!L144/ETL_Price!L145-1),ETL_Price!L144/ETL_Price!L145-1,"")</f>
        <v/>
      </c>
      <c r="G144" t="str">
        <f>IF(ISNUMBER(ETL_Price!M144/ETL_Price!M145-1),ETL_Price!M144/ETL_Price!M145-1,"")</f>
        <v/>
      </c>
      <c r="H144" t="str">
        <f>IF(ISNUMBER(ETL_Price!N144/ETL_Price!N145-1),ETL_Price!N144/ETL_Price!N145-1,"")</f>
        <v/>
      </c>
      <c r="I144" t="str">
        <f>IF(ISNUMBER(ETL_Price!O144/ETL_Price!O145-1),ETL_Price!O144/ETL_Price!O145-1,"")</f>
        <v/>
      </c>
      <c r="J144" t="str">
        <f>IF(ISNUMBER(ETL_Price!P144/ETL_Price!P145-1),ETL_Price!P144/ETL_Price!P145-1,"")</f>
        <v/>
      </c>
      <c r="K144" t="str">
        <f>IF(ISNUMBER(ETL_Price!Q144/ETL_Price!Q145-1),ETL_Price!Q144/ETL_Price!Q145-1,"")</f>
        <v/>
      </c>
      <c r="L144" t="str">
        <f>IF(ISNUMBER(ETL_Price!R144/ETL_Price!R145-1),ETL_Price!R144/ETL_Price!R145-1,"")</f>
        <v/>
      </c>
      <c r="M144" t="str">
        <f>IF(ISNUMBER(ETL_Price!S144/ETL_Price!S145-1),ETL_Price!S144/ETL_Price!S145-1,"")</f>
        <v/>
      </c>
      <c r="N144" t="str">
        <f>IF(ISNUMBER(ETL_Price!T144/ETL_Price!T145-1),ETL_Price!T144/ETL_Price!T145-1,"")</f>
        <v/>
      </c>
      <c r="O144" t="str">
        <f>IF(ISNUMBER(ETL_Price!U144/ETL_Price!U145-1),ETL_Price!U144/ETL_Price!U145-1,"")</f>
        <v/>
      </c>
      <c r="P144" t="str">
        <f>IF(ISNUMBER(ETL_Price!V144/ETL_Price!V145-1),ETL_Price!V144/ETL_Price!V145-1,"")</f>
        <v/>
      </c>
      <c r="Q144" t="str">
        <f>IF(ISNUMBER(ETL_Price!W144/ETL_Price!W145-1),ETL_Price!W144/ETL_Price!W145-1,"")</f>
        <v/>
      </c>
      <c r="R144" t="str">
        <f>IF(ISNUMBER(ETL_Price!X144/ETL_Price!X145-1),ETL_Price!X144/ETL_Price!X145-1,"")</f>
        <v/>
      </c>
      <c r="S144" t="str">
        <f>IF(ISNUMBER(ETL_Price!Y144/ETL_Price!Y145-1),ETL_Price!Y144/ETL_Price!Y145-1,"")</f>
        <v/>
      </c>
      <c r="T144" t="str">
        <f>IF(ISNUMBER(ETL_Price!Z144/ETL_Price!Z145-1),ETL_Price!Z144/ETL_Price!Z145-1,"")</f>
        <v/>
      </c>
      <c r="U144" t="str">
        <f>IF(ISNUMBER(ETL_Price!AA144/ETL_Price!AA145-1),ETL_Price!AA144/ETL_Price!AA145-1,"")</f>
        <v/>
      </c>
      <c r="V144" t="str">
        <f>IF(ISNUMBER(ETL_Price!AB144/ETL_Price!AB145-1),ETL_Price!AB144/ETL_Price!AB145-1,"")</f>
        <v/>
      </c>
      <c r="W144" t="str">
        <f>IF(ISNUMBER(ETL_Price!AC144/ETL_Price!AC145-1),ETL_Price!AC144/ETL_Price!AC145-1,"")</f>
        <v/>
      </c>
      <c r="X144" t="str">
        <f>IF(ISNUMBER(ETL_Price!AD144/ETL_Price!AD145-1),ETL_Price!AD144/ETL_Price!AD145-1,"")</f>
        <v/>
      </c>
      <c r="Y144" t="str">
        <f>IF(ISNUMBER(ETL_Price!AE144/ETL_Price!AE145-1),ETL_Price!AE144/ETL_Price!AE145-1,"")</f>
        <v/>
      </c>
      <c r="Z144" t="str">
        <f>IF(ISNUMBER(ETL_Price!AF144/ETL_Price!AF145-1),ETL_Price!AF144/ETL_Price!AF145-1,"")</f>
        <v/>
      </c>
      <c r="AA144" t="str">
        <f>IF(ISNUMBER(ETL_Price!AG144/ETL_Price!AG145-1),ETL_Price!AG144/ETL_Price!AG145-1,"")</f>
        <v/>
      </c>
      <c r="AB144" t="str">
        <f>IF(ISNUMBER(ETL_Price!AH144/ETL_Price!AH145-1),ETL_Price!AH144/ETL_Price!AH145-1,"")</f>
        <v/>
      </c>
      <c r="AC144" t="str">
        <f>IF(ISNUMBER(ETL_Price!AI144/ETL_Price!AI145-1),ETL_Price!AI144/ETL_Price!AI145-1,"")</f>
        <v/>
      </c>
      <c r="AD144" t="str">
        <f>IF(ISNUMBER(ETL_Price!AJ144/ETL_Price!AJ145-1),ETL_Price!AJ144/ETL_Price!AJ145-1,"")</f>
        <v/>
      </c>
      <c r="AE144" t="str">
        <f>IF(ISNUMBER(ETL_Price!AK144/ETL_Price!AK145-1),ETL_Price!AK144/ETL_Price!AK145-1,"")</f>
        <v/>
      </c>
      <c r="AF144" t="str">
        <f>IF(ISNUMBER(ETL_Price!AL144/ETL_Price!AL145-1),ETL_Price!AL144/ETL_Price!AL145-1,"")</f>
        <v/>
      </c>
      <c r="AG144" t="str">
        <f>IF(ISNUMBER(ETL_Price!AM144/ETL_Price!AM145-1),ETL_Price!AM144/ETL_Price!AM145-1,"")</f>
        <v/>
      </c>
      <c r="AH144" t="str">
        <f>IF(ISNUMBER(ETL_Price!AN144/ETL_Price!AN145-1),ETL_Price!AN144/ETL_Price!AN145-1,"")</f>
        <v/>
      </c>
      <c r="AI144" t="str">
        <f>IF(ISNUMBER(ETL_Price!AO144/ETL_Price!AO145-1),ETL_Price!AO144/ETL_Price!AO145-1,"")</f>
        <v/>
      </c>
      <c r="AJ144" t="str">
        <f>IF(ISNUMBER(ETL_Price!AP144/ETL_Price!AP145-1),ETL_Price!AP144/ETL_Price!AP145-1,"")</f>
        <v/>
      </c>
      <c r="AK144" t="str">
        <f>IF(ISNUMBER(ETL_Price!AQ144/ETL_Price!AQ145-1),ETL_Price!AQ144/ETL_Price!AQ145-1,"")</f>
        <v/>
      </c>
      <c r="AL144" t="str">
        <f>IF(ISNUMBER(ETL_Price!AR144/ETL_Price!AR145-1),ETL_Price!AR144/ETL_Price!AR145-1,"")</f>
        <v/>
      </c>
      <c r="AM144" t="str">
        <f>IF(ISNUMBER(ETL_Price!AS144/ETL_Price!AS145-1),ETL_Price!AS144/ETL_Price!AS145-1,"")</f>
        <v/>
      </c>
      <c r="AN144" t="str">
        <f>IF(ISNUMBER(ETL_Price!AT144/ETL_Price!AT145-1),ETL_Price!AT144/ETL_Price!AT145-1,"")</f>
        <v/>
      </c>
      <c r="AO144" t="str">
        <f>IF(ISNUMBER(ETL_Price!AU144/ETL_Price!AU145-1),ETL_Price!AU144/ETL_Price!AU145-1,"")</f>
        <v/>
      </c>
      <c r="AP144" t="str">
        <f>IF(ISNUMBER(ETL_Price!AV144/ETL_Price!AV145-1),ETL_Price!AV144/ETL_Price!AV145-1,"")</f>
        <v/>
      </c>
      <c r="AQ144" t="str">
        <f>IF(ISNUMBER(ETL_Price!AW144/ETL_Price!AW145-1),ETL_Price!AW144/ETL_Price!AW145-1,"")</f>
        <v/>
      </c>
      <c r="AR144" t="str">
        <f>IF(ISNUMBER(ETL_Price!AX144/ETL_Price!AX145-1),ETL_Price!AX144/ETL_Price!AX145-1,"")</f>
        <v/>
      </c>
      <c r="AS144" t="str">
        <f>IF(ISNUMBER(ETL_Price!AY144/ETL_Price!AY145-1),ETL_Price!AY144/ETL_Price!AY145-1,"")</f>
        <v/>
      </c>
      <c r="AT144" t="str">
        <f>IF(ISNUMBER(ETL_Price!AZ144/ETL_Price!AZ145-1),ETL_Price!AZ144/ETL_Price!AZ145-1,"")</f>
        <v/>
      </c>
      <c r="AU144" t="str">
        <f>IF(ISNUMBER(ETL_Price!BA144/ETL_Price!BA145-1),ETL_Price!BA144/ETL_Price!BA145-1,"")</f>
        <v/>
      </c>
      <c r="AV144" t="str">
        <f>IF(ISNUMBER(ETL_Price!BB144/ETL_Price!BB145-1),ETL_Price!BB144/ETL_Price!BB145-1,"")</f>
        <v/>
      </c>
      <c r="AW144" t="str">
        <f>IF(ISNUMBER(ETL_Price!BC144/ETL_Price!BC145-1),ETL_Price!BC144/ETL_Price!BC145-1,"")</f>
        <v/>
      </c>
      <c r="AX144" t="str">
        <f>IF(ISNUMBER(ETL_Price!BD144/ETL_Price!BD145-1),ETL_Price!BD144/ETL_Price!BD145-1,"")</f>
        <v/>
      </c>
      <c r="AY144" t="str">
        <f>IF(ISNUMBER(ETL_Price!BE144/ETL_Price!BE145-1),ETL_Price!BE144/ETL_Price!BE145-1,"")</f>
        <v/>
      </c>
      <c r="AZ144" t="str">
        <f>IF(ISNUMBER(ETL_Price!BF144/ETL_Price!BF145-1),ETL_Price!BF144/ETL_Price!BF145-1,"")</f>
        <v/>
      </c>
      <c r="BA144" t="str">
        <f>IF(ISNUMBER(ETL_Price!BG144/ETL_Price!BG145-1),ETL_Price!BG144/ETL_Price!BG145-1,"")</f>
        <v/>
      </c>
      <c r="BB144" t="str">
        <f>IF(ISNUMBER(ETL_Price!BH144/ETL_Price!BH145-1),ETL_Price!BH144/ETL_Price!BH145-1,"")</f>
        <v/>
      </c>
      <c r="BC144" t="str">
        <f>IF(ISNUMBER(ETL_Price!BI144/ETL_Price!BI145-1),ETL_Price!BI144/ETL_Price!BI145-1,"")</f>
        <v/>
      </c>
      <c r="BD144" t="str">
        <f>IF(ISNUMBER(ETL_Price!BJ144/ETL_Price!BJ145-1),ETL_Price!BJ144/ETL_Price!BJ145-1,"")</f>
        <v/>
      </c>
      <c r="BE144" t="str">
        <f>IF(ISNUMBER(ETL_Price!BK144/ETL_Price!BK145-1),ETL_Price!BK144/ETL_Price!BK145-1,"")</f>
        <v/>
      </c>
      <c r="BF144" t="str">
        <f>IF(ISNUMBER(ETL_Price!BL144/ETL_Price!BL145-1),ETL_Price!BL144/ETL_Price!BL145-1,"")</f>
        <v/>
      </c>
      <c r="BG144" t="str">
        <f>IF(ISNUMBER(ETL_Price!BM144/ETL_Price!BM145-1),ETL_Price!BM144/ETL_Price!BM145-1,"")</f>
        <v/>
      </c>
      <c r="BH144" t="str">
        <f>IF(ISNUMBER(ETL_Price!BN144/ETL_Price!BN145-1),ETL_Price!BN144/ETL_Price!BN145-1,"")</f>
        <v/>
      </c>
      <c r="BI144" t="str">
        <f>IF(ISNUMBER(ETL_Price!BO144/ETL_Price!BO145-1),ETL_Price!BO144/ETL_Price!BO145-1,"")</f>
        <v/>
      </c>
      <c r="BJ144" t="str">
        <f>IF(ISNUMBER(ETL_Price!BP144/ETL_Price!BP145-1),ETL_Price!BP144/ETL_Price!BP145-1,"")</f>
        <v/>
      </c>
      <c r="BK144" t="str">
        <f>IF(ISNUMBER(ETL_Price!BQ144/ETL_Price!BQ145-1),ETL_Price!BQ144/ETL_Price!BQ145-1,"")</f>
        <v/>
      </c>
      <c r="BL144" t="str">
        <f>IF(ISNUMBER(ETL_Price!BR144/ETL_Price!BR145-1),ETL_Price!BR144/ETL_Price!BR145-1,"")</f>
        <v/>
      </c>
      <c r="BM144" t="str">
        <f>IF(ISNUMBER(ETL_Price!BS144/ETL_Price!BS145-1),ETL_Price!BS144/ETL_Price!BS145-1,"")</f>
        <v/>
      </c>
      <c r="BN144" t="str">
        <f>IF(ISNUMBER(ETL_Price!BT144/ETL_Price!BT145-1),ETL_Price!BT144/ETL_Price!BT145-1,"")</f>
        <v/>
      </c>
      <c r="BO144" t="str">
        <f>IF(ISNUMBER(ETL_Price!BU144/ETL_Price!BU145-1),ETL_Price!BU144/ETL_Price!BU145-1,"")</f>
        <v/>
      </c>
      <c r="BP144" t="str">
        <f>IF(ISNUMBER(ETL_Price!BV144/ETL_Price!BV145-1),ETL_Price!BV144/ETL_Price!BV145-1,"")</f>
        <v/>
      </c>
      <c r="BQ144" t="str">
        <f>IF(ISNUMBER(ETL_Price!BW144/ETL_Price!BW145-1),ETL_Price!BW144/ETL_Price!BW145-1,"")</f>
        <v/>
      </c>
    </row>
    <row r="145" spans="1:69">
      <c r="A145" s="8">
        <f>MATCH($B145,ETL_Price!$B$5:$B$187,0)</f>
        <v>132</v>
      </c>
      <c r="B145" s="1" t="str">
        <f>IF(ISNUMBER(Equities!$C146),Equities!B146,"")</f>
        <v/>
      </c>
      <c r="C145" s="67" t="str">
        <f ca="1">IF(ISNUMBER(OFFSET(ETL_Price!$B$4,ETL_Rtn!$A145,ETL_Rtn!$C$1)/OFFSET(ETL_Price!$B$4,ETL_Rtn!$A146,ETL_Rtn!$C$1)-1),OFFSET(ETL_Price!$B$4,ETL_Rtn!$A145,ETL_Rtn!$C$1)/OFFSET(ETL_Price!$B$4,ETL_Rtn!$A146,ETL_Rtn!$C$1)-1,"")</f>
        <v/>
      </c>
      <c r="E145" t="str">
        <f>IF(ISNUMBER(ETL_Price!K145/ETL_Price!K146-1),ETL_Price!K145/ETL_Price!K146-1,"")</f>
        <v/>
      </c>
      <c r="F145" t="str">
        <f>IF(ISNUMBER(ETL_Price!L145/ETL_Price!L146-1),ETL_Price!L145/ETL_Price!L146-1,"")</f>
        <v/>
      </c>
      <c r="G145" t="str">
        <f>IF(ISNUMBER(ETL_Price!M145/ETL_Price!M146-1),ETL_Price!M145/ETL_Price!M146-1,"")</f>
        <v/>
      </c>
      <c r="H145" t="str">
        <f>IF(ISNUMBER(ETL_Price!N145/ETL_Price!N146-1),ETL_Price!N145/ETL_Price!N146-1,"")</f>
        <v/>
      </c>
      <c r="I145" t="str">
        <f>IF(ISNUMBER(ETL_Price!O145/ETL_Price!O146-1),ETL_Price!O145/ETL_Price!O146-1,"")</f>
        <v/>
      </c>
      <c r="J145" t="str">
        <f>IF(ISNUMBER(ETL_Price!P145/ETL_Price!P146-1),ETL_Price!P145/ETL_Price!P146-1,"")</f>
        <v/>
      </c>
      <c r="K145" t="str">
        <f>IF(ISNUMBER(ETL_Price!Q145/ETL_Price!Q146-1),ETL_Price!Q145/ETL_Price!Q146-1,"")</f>
        <v/>
      </c>
      <c r="L145" t="str">
        <f>IF(ISNUMBER(ETL_Price!R145/ETL_Price!R146-1),ETL_Price!R145/ETL_Price!R146-1,"")</f>
        <v/>
      </c>
      <c r="M145" t="str">
        <f>IF(ISNUMBER(ETL_Price!S145/ETL_Price!S146-1),ETL_Price!S145/ETL_Price!S146-1,"")</f>
        <v/>
      </c>
      <c r="N145" t="str">
        <f>IF(ISNUMBER(ETL_Price!T145/ETL_Price!T146-1),ETL_Price!T145/ETL_Price!T146-1,"")</f>
        <v/>
      </c>
      <c r="O145" t="str">
        <f>IF(ISNUMBER(ETL_Price!U145/ETL_Price!U146-1),ETL_Price!U145/ETL_Price!U146-1,"")</f>
        <v/>
      </c>
      <c r="P145" t="str">
        <f>IF(ISNUMBER(ETL_Price!V145/ETL_Price!V146-1),ETL_Price!V145/ETL_Price!V146-1,"")</f>
        <v/>
      </c>
      <c r="Q145" t="str">
        <f>IF(ISNUMBER(ETL_Price!W145/ETL_Price!W146-1),ETL_Price!W145/ETL_Price!W146-1,"")</f>
        <v/>
      </c>
      <c r="R145" t="str">
        <f>IF(ISNUMBER(ETL_Price!X145/ETL_Price!X146-1),ETL_Price!X145/ETL_Price!X146-1,"")</f>
        <v/>
      </c>
      <c r="S145" t="str">
        <f>IF(ISNUMBER(ETL_Price!Y145/ETL_Price!Y146-1),ETL_Price!Y145/ETL_Price!Y146-1,"")</f>
        <v/>
      </c>
      <c r="T145" t="str">
        <f>IF(ISNUMBER(ETL_Price!Z145/ETL_Price!Z146-1),ETL_Price!Z145/ETL_Price!Z146-1,"")</f>
        <v/>
      </c>
      <c r="U145" t="str">
        <f>IF(ISNUMBER(ETL_Price!AA145/ETL_Price!AA146-1),ETL_Price!AA145/ETL_Price!AA146-1,"")</f>
        <v/>
      </c>
      <c r="V145" t="str">
        <f>IF(ISNUMBER(ETL_Price!AB145/ETL_Price!AB146-1),ETL_Price!AB145/ETL_Price!AB146-1,"")</f>
        <v/>
      </c>
      <c r="W145" t="str">
        <f>IF(ISNUMBER(ETL_Price!AC145/ETL_Price!AC146-1),ETL_Price!AC145/ETL_Price!AC146-1,"")</f>
        <v/>
      </c>
      <c r="X145" t="str">
        <f>IF(ISNUMBER(ETL_Price!AD145/ETL_Price!AD146-1),ETL_Price!AD145/ETL_Price!AD146-1,"")</f>
        <v/>
      </c>
      <c r="Y145" t="str">
        <f>IF(ISNUMBER(ETL_Price!AE145/ETL_Price!AE146-1),ETL_Price!AE145/ETL_Price!AE146-1,"")</f>
        <v/>
      </c>
      <c r="Z145" t="str">
        <f>IF(ISNUMBER(ETL_Price!AF145/ETL_Price!AF146-1),ETL_Price!AF145/ETL_Price!AF146-1,"")</f>
        <v/>
      </c>
      <c r="AA145" t="str">
        <f>IF(ISNUMBER(ETL_Price!AG145/ETL_Price!AG146-1),ETL_Price!AG145/ETL_Price!AG146-1,"")</f>
        <v/>
      </c>
      <c r="AB145" t="str">
        <f>IF(ISNUMBER(ETL_Price!AH145/ETL_Price!AH146-1),ETL_Price!AH145/ETL_Price!AH146-1,"")</f>
        <v/>
      </c>
      <c r="AC145" t="str">
        <f>IF(ISNUMBER(ETL_Price!AI145/ETL_Price!AI146-1),ETL_Price!AI145/ETL_Price!AI146-1,"")</f>
        <v/>
      </c>
      <c r="AD145" t="str">
        <f>IF(ISNUMBER(ETL_Price!AJ145/ETL_Price!AJ146-1),ETL_Price!AJ145/ETL_Price!AJ146-1,"")</f>
        <v/>
      </c>
      <c r="AE145" t="str">
        <f>IF(ISNUMBER(ETL_Price!AK145/ETL_Price!AK146-1),ETL_Price!AK145/ETL_Price!AK146-1,"")</f>
        <v/>
      </c>
      <c r="AF145" t="str">
        <f>IF(ISNUMBER(ETL_Price!AL145/ETL_Price!AL146-1),ETL_Price!AL145/ETL_Price!AL146-1,"")</f>
        <v/>
      </c>
      <c r="AG145" t="str">
        <f>IF(ISNUMBER(ETL_Price!AM145/ETL_Price!AM146-1),ETL_Price!AM145/ETL_Price!AM146-1,"")</f>
        <v/>
      </c>
      <c r="AH145" t="str">
        <f>IF(ISNUMBER(ETL_Price!AN145/ETL_Price!AN146-1),ETL_Price!AN145/ETL_Price!AN146-1,"")</f>
        <v/>
      </c>
      <c r="AI145" t="str">
        <f>IF(ISNUMBER(ETL_Price!AO145/ETL_Price!AO146-1),ETL_Price!AO145/ETL_Price!AO146-1,"")</f>
        <v/>
      </c>
      <c r="AJ145" t="str">
        <f>IF(ISNUMBER(ETL_Price!AP145/ETL_Price!AP146-1),ETL_Price!AP145/ETL_Price!AP146-1,"")</f>
        <v/>
      </c>
      <c r="AK145" t="str">
        <f>IF(ISNUMBER(ETL_Price!AQ145/ETL_Price!AQ146-1),ETL_Price!AQ145/ETL_Price!AQ146-1,"")</f>
        <v/>
      </c>
      <c r="AL145" t="str">
        <f>IF(ISNUMBER(ETL_Price!AR145/ETL_Price!AR146-1),ETL_Price!AR145/ETL_Price!AR146-1,"")</f>
        <v/>
      </c>
      <c r="AM145" t="str">
        <f>IF(ISNUMBER(ETL_Price!AS145/ETL_Price!AS146-1),ETL_Price!AS145/ETL_Price!AS146-1,"")</f>
        <v/>
      </c>
      <c r="AN145" t="str">
        <f>IF(ISNUMBER(ETL_Price!AT145/ETL_Price!AT146-1),ETL_Price!AT145/ETL_Price!AT146-1,"")</f>
        <v/>
      </c>
      <c r="AO145" t="str">
        <f>IF(ISNUMBER(ETL_Price!AU145/ETL_Price!AU146-1),ETL_Price!AU145/ETL_Price!AU146-1,"")</f>
        <v/>
      </c>
      <c r="AP145" t="str">
        <f>IF(ISNUMBER(ETL_Price!AV145/ETL_Price!AV146-1),ETL_Price!AV145/ETL_Price!AV146-1,"")</f>
        <v/>
      </c>
      <c r="AQ145" t="str">
        <f>IF(ISNUMBER(ETL_Price!AW145/ETL_Price!AW146-1),ETL_Price!AW145/ETL_Price!AW146-1,"")</f>
        <v/>
      </c>
      <c r="AR145" t="str">
        <f>IF(ISNUMBER(ETL_Price!AX145/ETL_Price!AX146-1),ETL_Price!AX145/ETL_Price!AX146-1,"")</f>
        <v/>
      </c>
      <c r="AS145" t="str">
        <f>IF(ISNUMBER(ETL_Price!AY145/ETL_Price!AY146-1),ETL_Price!AY145/ETL_Price!AY146-1,"")</f>
        <v/>
      </c>
      <c r="AT145" t="str">
        <f>IF(ISNUMBER(ETL_Price!AZ145/ETL_Price!AZ146-1),ETL_Price!AZ145/ETL_Price!AZ146-1,"")</f>
        <v/>
      </c>
      <c r="AU145" t="str">
        <f>IF(ISNUMBER(ETL_Price!BA145/ETL_Price!BA146-1),ETL_Price!BA145/ETL_Price!BA146-1,"")</f>
        <v/>
      </c>
      <c r="AV145" t="str">
        <f>IF(ISNUMBER(ETL_Price!BB145/ETL_Price!BB146-1),ETL_Price!BB145/ETL_Price!BB146-1,"")</f>
        <v/>
      </c>
      <c r="AW145" t="str">
        <f>IF(ISNUMBER(ETL_Price!BC145/ETL_Price!BC146-1),ETL_Price!BC145/ETL_Price!BC146-1,"")</f>
        <v/>
      </c>
      <c r="AX145" t="str">
        <f>IF(ISNUMBER(ETL_Price!BD145/ETL_Price!BD146-1),ETL_Price!BD145/ETL_Price!BD146-1,"")</f>
        <v/>
      </c>
      <c r="AY145" t="str">
        <f>IF(ISNUMBER(ETL_Price!BE145/ETL_Price!BE146-1),ETL_Price!BE145/ETL_Price!BE146-1,"")</f>
        <v/>
      </c>
      <c r="AZ145" t="str">
        <f>IF(ISNUMBER(ETL_Price!BF145/ETL_Price!BF146-1),ETL_Price!BF145/ETL_Price!BF146-1,"")</f>
        <v/>
      </c>
      <c r="BA145" t="str">
        <f>IF(ISNUMBER(ETL_Price!BG145/ETL_Price!BG146-1),ETL_Price!BG145/ETL_Price!BG146-1,"")</f>
        <v/>
      </c>
      <c r="BB145" t="str">
        <f>IF(ISNUMBER(ETL_Price!BH145/ETL_Price!BH146-1),ETL_Price!BH145/ETL_Price!BH146-1,"")</f>
        <v/>
      </c>
      <c r="BC145" t="str">
        <f>IF(ISNUMBER(ETL_Price!BI145/ETL_Price!BI146-1),ETL_Price!BI145/ETL_Price!BI146-1,"")</f>
        <v/>
      </c>
      <c r="BD145" t="str">
        <f>IF(ISNUMBER(ETL_Price!BJ145/ETL_Price!BJ146-1),ETL_Price!BJ145/ETL_Price!BJ146-1,"")</f>
        <v/>
      </c>
      <c r="BE145" t="str">
        <f>IF(ISNUMBER(ETL_Price!BK145/ETL_Price!BK146-1),ETL_Price!BK145/ETL_Price!BK146-1,"")</f>
        <v/>
      </c>
      <c r="BF145" t="str">
        <f>IF(ISNUMBER(ETL_Price!BL145/ETL_Price!BL146-1),ETL_Price!BL145/ETL_Price!BL146-1,"")</f>
        <v/>
      </c>
      <c r="BG145" t="str">
        <f>IF(ISNUMBER(ETL_Price!BM145/ETL_Price!BM146-1),ETL_Price!BM145/ETL_Price!BM146-1,"")</f>
        <v/>
      </c>
      <c r="BH145" t="str">
        <f>IF(ISNUMBER(ETL_Price!BN145/ETL_Price!BN146-1),ETL_Price!BN145/ETL_Price!BN146-1,"")</f>
        <v/>
      </c>
      <c r="BI145" t="str">
        <f>IF(ISNUMBER(ETL_Price!BO145/ETL_Price!BO146-1),ETL_Price!BO145/ETL_Price!BO146-1,"")</f>
        <v/>
      </c>
      <c r="BJ145" t="str">
        <f>IF(ISNUMBER(ETL_Price!BP145/ETL_Price!BP146-1),ETL_Price!BP145/ETL_Price!BP146-1,"")</f>
        <v/>
      </c>
      <c r="BK145" t="str">
        <f>IF(ISNUMBER(ETL_Price!BQ145/ETL_Price!BQ146-1),ETL_Price!BQ145/ETL_Price!BQ146-1,"")</f>
        <v/>
      </c>
      <c r="BL145" t="str">
        <f>IF(ISNUMBER(ETL_Price!BR145/ETL_Price!BR146-1),ETL_Price!BR145/ETL_Price!BR146-1,"")</f>
        <v/>
      </c>
      <c r="BM145" t="str">
        <f>IF(ISNUMBER(ETL_Price!BS145/ETL_Price!BS146-1),ETL_Price!BS145/ETL_Price!BS146-1,"")</f>
        <v/>
      </c>
      <c r="BN145" t="str">
        <f>IF(ISNUMBER(ETL_Price!BT145/ETL_Price!BT146-1),ETL_Price!BT145/ETL_Price!BT146-1,"")</f>
        <v/>
      </c>
      <c r="BO145" t="str">
        <f>IF(ISNUMBER(ETL_Price!BU145/ETL_Price!BU146-1),ETL_Price!BU145/ETL_Price!BU146-1,"")</f>
        <v/>
      </c>
      <c r="BP145" t="str">
        <f>IF(ISNUMBER(ETL_Price!BV145/ETL_Price!BV146-1),ETL_Price!BV145/ETL_Price!BV146-1,"")</f>
        <v/>
      </c>
      <c r="BQ145" t="str">
        <f>IF(ISNUMBER(ETL_Price!BW145/ETL_Price!BW146-1),ETL_Price!BW145/ETL_Price!BW146-1,"")</f>
        <v/>
      </c>
    </row>
    <row r="146" spans="1:69">
      <c r="A146" s="8">
        <f>MATCH($B146,ETL_Price!$B$5:$B$187,0)</f>
        <v>132</v>
      </c>
      <c r="B146" s="1" t="str">
        <f>IF(ISNUMBER(Equities!$C147),Equities!B147,"")</f>
        <v/>
      </c>
      <c r="C146" s="67" t="str">
        <f ca="1">IF(ISNUMBER(OFFSET(ETL_Price!$B$4,ETL_Rtn!$A146,ETL_Rtn!$C$1)/OFFSET(ETL_Price!$B$4,ETL_Rtn!$A147,ETL_Rtn!$C$1)-1),OFFSET(ETL_Price!$B$4,ETL_Rtn!$A146,ETL_Rtn!$C$1)/OFFSET(ETL_Price!$B$4,ETL_Rtn!$A147,ETL_Rtn!$C$1)-1,"")</f>
        <v/>
      </c>
      <c r="E146" t="str">
        <f>IF(ISNUMBER(ETL_Price!K146/ETL_Price!K147-1),ETL_Price!K146/ETL_Price!K147-1,"")</f>
        <v/>
      </c>
      <c r="F146" t="str">
        <f>IF(ISNUMBER(ETL_Price!L146/ETL_Price!L147-1),ETL_Price!L146/ETL_Price!L147-1,"")</f>
        <v/>
      </c>
      <c r="G146" t="str">
        <f>IF(ISNUMBER(ETL_Price!M146/ETL_Price!M147-1),ETL_Price!M146/ETL_Price!M147-1,"")</f>
        <v/>
      </c>
      <c r="H146" t="str">
        <f>IF(ISNUMBER(ETL_Price!N146/ETL_Price!N147-1),ETL_Price!N146/ETL_Price!N147-1,"")</f>
        <v/>
      </c>
      <c r="I146" t="str">
        <f>IF(ISNUMBER(ETL_Price!O146/ETL_Price!O147-1),ETL_Price!O146/ETL_Price!O147-1,"")</f>
        <v/>
      </c>
      <c r="J146" t="str">
        <f>IF(ISNUMBER(ETL_Price!P146/ETL_Price!P147-1),ETL_Price!P146/ETL_Price!P147-1,"")</f>
        <v/>
      </c>
      <c r="K146" t="str">
        <f>IF(ISNUMBER(ETL_Price!Q146/ETL_Price!Q147-1),ETL_Price!Q146/ETL_Price!Q147-1,"")</f>
        <v/>
      </c>
      <c r="L146" t="str">
        <f>IF(ISNUMBER(ETL_Price!R146/ETL_Price!R147-1),ETL_Price!R146/ETL_Price!R147-1,"")</f>
        <v/>
      </c>
      <c r="M146" t="str">
        <f>IF(ISNUMBER(ETL_Price!S146/ETL_Price!S147-1),ETL_Price!S146/ETL_Price!S147-1,"")</f>
        <v/>
      </c>
      <c r="N146" t="str">
        <f>IF(ISNUMBER(ETL_Price!T146/ETL_Price!T147-1),ETL_Price!T146/ETL_Price!T147-1,"")</f>
        <v/>
      </c>
      <c r="O146" t="str">
        <f>IF(ISNUMBER(ETL_Price!U146/ETL_Price!U147-1),ETL_Price!U146/ETL_Price!U147-1,"")</f>
        <v/>
      </c>
      <c r="P146" t="str">
        <f>IF(ISNUMBER(ETL_Price!V146/ETL_Price!V147-1),ETL_Price!V146/ETL_Price!V147-1,"")</f>
        <v/>
      </c>
      <c r="Q146" t="str">
        <f>IF(ISNUMBER(ETL_Price!W146/ETL_Price!W147-1),ETL_Price!W146/ETL_Price!W147-1,"")</f>
        <v/>
      </c>
      <c r="R146" t="str">
        <f>IF(ISNUMBER(ETL_Price!X146/ETL_Price!X147-1),ETL_Price!X146/ETL_Price!X147-1,"")</f>
        <v/>
      </c>
      <c r="S146" t="str">
        <f>IF(ISNUMBER(ETL_Price!Y146/ETL_Price!Y147-1),ETL_Price!Y146/ETL_Price!Y147-1,"")</f>
        <v/>
      </c>
      <c r="T146" t="str">
        <f>IF(ISNUMBER(ETL_Price!Z146/ETL_Price!Z147-1),ETL_Price!Z146/ETL_Price!Z147-1,"")</f>
        <v/>
      </c>
      <c r="U146" t="str">
        <f>IF(ISNUMBER(ETL_Price!AA146/ETL_Price!AA147-1),ETL_Price!AA146/ETL_Price!AA147-1,"")</f>
        <v/>
      </c>
      <c r="V146" t="str">
        <f>IF(ISNUMBER(ETL_Price!AB146/ETL_Price!AB147-1),ETL_Price!AB146/ETL_Price!AB147-1,"")</f>
        <v/>
      </c>
      <c r="W146" t="str">
        <f>IF(ISNUMBER(ETL_Price!AC146/ETL_Price!AC147-1),ETL_Price!AC146/ETL_Price!AC147-1,"")</f>
        <v/>
      </c>
      <c r="X146" t="str">
        <f>IF(ISNUMBER(ETL_Price!AD146/ETL_Price!AD147-1),ETL_Price!AD146/ETL_Price!AD147-1,"")</f>
        <v/>
      </c>
      <c r="Y146" t="str">
        <f>IF(ISNUMBER(ETL_Price!AE146/ETL_Price!AE147-1),ETL_Price!AE146/ETL_Price!AE147-1,"")</f>
        <v/>
      </c>
      <c r="Z146" t="str">
        <f>IF(ISNUMBER(ETL_Price!AF146/ETL_Price!AF147-1),ETL_Price!AF146/ETL_Price!AF147-1,"")</f>
        <v/>
      </c>
      <c r="AA146" t="str">
        <f>IF(ISNUMBER(ETL_Price!AG146/ETL_Price!AG147-1),ETL_Price!AG146/ETL_Price!AG147-1,"")</f>
        <v/>
      </c>
      <c r="AB146" t="str">
        <f>IF(ISNUMBER(ETL_Price!AH146/ETL_Price!AH147-1),ETL_Price!AH146/ETL_Price!AH147-1,"")</f>
        <v/>
      </c>
      <c r="AC146" t="str">
        <f>IF(ISNUMBER(ETL_Price!AI146/ETL_Price!AI147-1),ETL_Price!AI146/ETL_Price!AI147-1,"")</f>
        <v/>
      </c>
      <c r="AD146" t="str">
        <f>IF(ISNUMBER(ETL_Price!AJ146/ETL_Price!AJ147-1),ETL_Price!AJ146/ETL_Price!AJ147-1,"")</f>
        <v/>
      </c>
      <c r="AE146" t="str">
        <f>IF(ISNUMBER(ETL_Price!AK146/ETL_Price!AK147-1),ETL_Price!AK146/ETL_Price!AK147-1,"")</f>
        <v/>
      </c>
      <c r="AF146" t="str">
        <f>IF(ISNUMBER(ETL_Price!AL146/ETL_Price!AL147-1),ETL_Price!AL146/ETL_Price!AL147-1,"")</f>
        <v/>
      </c>
      <c r="AG146" t="str">
        <f>IF(ISNUMBER(ETL_Price!AM146/ETL_Price!AM147-1),ETL_Price!AM146/ETL_Price!AM147-1,"")</f>
        <v/>
      </c>
      <c r="AH146" t="str">
        <f>IF(ISNUMBER(ETL_Price!AN146/ETL_Price!AN147-1),ETL_Price!AN146/ETL_Price!AN147-1,"")</f>
        <v/>
      </c>
      <c r="AI146" t="str">
        <f>IF(ISNUMBER(ETL_Price!AO146/ETL_Price!AO147-1),ETL_Price!AO146/ETL_Price!AO147-1,"")</f>
        <v/>
      </c>
      <c r="AJ146" t="str">
        <f>IF(ISNUMBER(ETL_Price!AP146/ETL_Price!AP147-1),ETL_Price!AP146/ETL_Price!AP147-1,"")</f>
        <v/>
      </c>
      <c r="AK146" t="str">
        <f>IF(ISNUMBER(ETL_Price!AQ146/ETL_Price!AQ147-1),ETL_Price!AQ146/ETL_Price!AQ147-1,"")</f>
        <v/>
      </c>
      <c r="AL146" t="str">
        <f>IF(ISNUMBER(ETL_Price!AR146/ETL_Price!AR147-1),ETL_Price!AR146/ETL_Price!AR147-1,"")</f>
        <v/>
      </c>
      <c r="AM146" t="str">
        <f>IF(ISNUMBER(ETL_Price!AS146/ETL_Price!AS147-1),ETL_Price!AS146/ETL_Price!AS147-1,"")</f>
        <v/>
      </c>
      <c r="AN146" t="str">
        <f>IF(ISNUMBER(ETL_Price!AT146/ETL_Price!AT147-1),ETL_Price!AT146/ETL_Price!AT147-1,"")</f>
        <v/>
      </c>
      <c r="AO146" t="str">
        <f>IF(ISNUMBER(ETL_Price!AU146/ETL_Price!AU147-1),ETL_Price!AU146/ETL_Price!AU147-1,"")</f>
        <v/>
      </c>
      <c r="AP146" t="str">
        <f>IF(ISNUMBER(ETL_Price!AV146/ETL_Price!AV147-1),ETL_Price!AV146/ETL_Price!AV147-1,"")</f>
        <v/>
      </c>
      <c r="AQ146" t="str">
        <f>IF(ISNUMBER(ETL_Price!AW146/ETL_Price!AW147-1),ETL_Price!AW146/ETL_Price!AW147-1,"")</f>
        <v/>
      </c>
      <c r="AR146" t="str">
        <f>IF(ISNUMBER(ETL_Price!AX146/ETL_Price!AX147-1),ETL_Price!AX146/ETL_Price!AX147-1,"")</f>
        <v/>
      </c>
      <c r="AS146" t="str">
        <f>IF(ISNUMBER(ETL_Price!AY146/ETL_Price!AY147-1),ETL_Price!AY146/ETL_Price!AY147-1,"")</f>
        <v/>
      </c>
      <c r="AT146" t="str">
        <f>IF(ISNUMBER(ETL_Price!AZ146/ETL_Price!AZ147-1),ETL_Price!AZ146/ETL_Price!AZ147-1,"")</f>
        <v/>
      </c>
      <c r="AU146" t="str">
        <f>IF(ISNUMBER(ETL_Price!BA146/ETL_Price!BA147-1),ETL_Price!BA146/ETL_Price!BA147-1,"")</f>
        <v/>
      </c>
      <c r="AV146" t="str">
        <f>IF(ISNUMBER(ETL_Price!BB146/ETL_Price!BB147-1),ETL_Price!BB146/ETL_Price!BB147-1,"")</f>
        <v/>
      </c>
      <c r="AW146" t="str">
        <f>IF(ISNUMBER(ETL_Price!BC146/ETL_Price!BC147-1),ETL_Price!BC146/ETL_Price!BC147-1,"")</f>
        <v/>
      </c>
      <c r="AX146" t="str">
        <f>IF(ISNUMBER(ETL_Price!BD146/ETL_Price!BD147-1),ETL_Price!BD146/ETL_Price!BD147-1,"")</f>
        <v/>
      </c>
      <c r="AY146" t="str">
        <f>IF(ISNUMBER(ETL_Price!BE146/ETL_Price!BE147-1),ETL_Price!BE146/ETL_Price!BE147-1,"")</f>
        <v/>
      </c>
      <c r="AZ146" t="str">
        <f>IF(ISNUMBER(ETL_Price!BF146/ETL_Price!BF147-1),ETL_Price!BF146/ETL_Price!BF147-1,"")</f>
        <v/>
      </c>
      <c r="BA146" t="str">
        <f>IF(ISNUMBER(ETL_Price!BG146/ETL_Price!BG147-1),ETL_Price!BG146/ETL_Price!BG147-1,"")</f>
        <v/>
      </c>
      <c r="BB146" t="str">
        <f>IF(ISNUMBER(ETL_Price!BH146/ETL_Price!BH147-1),ETL_Price!BH146/ETL_Price!BH147-1,"")</f>
        <v/>
      </c>
      <c r="BC146" t="str">
        <f>IF(ISNUMBER(ETL_Price!BI146/ETL_Price!BI147-1),ETL_Price!BI146/ETL_Price!BI147-1,"")</f>
        <v/>
      </c>
      <c r="BD146" t="str">
        <f>IF(ISNUMBER(ETL_Price!BJ146/ETL_Price!BJ147-1),ETL_Price!BJ146/ETL_Price!BJ147-1,"")</f>
        <v/>
      </c>
      <c r="BE146" t="str">
        <f>IF(ISNUMBER(ETL_Price!BK146/ETL_Price!BK147-1),ETL_Price!BK146/ETL_Price!BK147-1,"")</f>
        <v/>
      </c>
      <c r="BF146" t="str">
        <f>IF(ISNUMBER(ETL_Price!BL146/ETL_Price!BL147-1),ETL_Price!BL146/ETL_Price!BL147-1,"")</f>
        <v/>
      </c>
      <c r="BG146" t="str">
        <f>IF(ISNUMBER(ETL_Price!BM146/ETL_Price!BM147-1),ETL_Price!BM146/ETL_Price!BM147-1,"")</f>
        <v/>
      </c>
      <c r="BH146" t="str">
        <f>IF(ISNUMBER(ETL_Price!BN146/ETL_Price!BN147-1),ETL_Price!BN146/ETL_Price!BN147-1,"")</f>
        <v/>
      </c>
      <c r="BI146" t="str">
        <f>IF(ISNUMBER(ETL_Price!BO146/ETL_Price!BO147-1),ETL_Price!BO146/ETL_Price!BO147-1,"")</f>
        <v/>
      </c>
      <c r="BJ146" t="str">
        <f>IF(ISNUMBER(ETL_Price!BP146/ETL_Price!BP147-1),ETL_Price!BP146/ETL_Price!BP147-1,"")</f>
        <v/>
      </c>
      <c r="BK146" t="str">
        <f>IF(ISNUMBER(ETL_Price!BQ146/ETL_Price!BQ147-1),ETL_Price!BQ146/ETL_Price!BQ147-1,"")</f>
        <v/>
      </c>
      <c r="BL146" t="str">
        <f>IF(ISNUMBER(ETL_Price!BR146/ETL_Price!BR147-1),ETL_Price!BR146/ETL_Price!BR147-1,"")</f>
        <v/>
      </c>
      <c r="BM146" t="str">
        <f>IF(ISNUMBER(ETL_Price!BS146/ETL_Price!BS147-1),ETL_Price!BS146/ETL_Price!BS147-1,"")</f>
        <v/>
      </c>
      <c r="BN146" t="str">
        <f>IF(ISNUMBER(ETL_Price!BT146/ETL_Price!BT147-1),ETL_Price!BT146/ETL_Price!BT147-1,"")</f>
        <v/>
      </c>
      <c r="BO146" t="str">
        <f>IF(ISNUMBER(ETL_Price!BU146/ETL_Price!BU147-1),ETL_Price!BU146/ETL_Price!BU147-1,"")</f>
        <v/>
      </c>
      <c r="BP146" t="str">
        <f>IF(ISNUMBER(ETL_Price!BV146/ETL_Price!BV147-1),ETL_Price!BV146/ETL_Price!BV147-1,"")</f>
        <v/>
      </c>
      <c r="BQ146" t="str">
        <f>IF(ISNUMBER(ETL_Price!BW146/ETL_Price!BW147-1),ETL_Price!BW146/ETL_Price!BW147-1,"")</f>
        <v/>
      </c>
    </row>
    <row r="147" spans="1:69">
      <c r="A147" s="8">
        <f>MATCH($B147,ETL_Price!$B$5:$B$187,0)</f>
        <v>132</v>
      </c>
      <c r="B147" s="1" t="str">
        <f>IF(ISNUMBER(Equities!$C148),Equities!B148,"")</f>
        <v/>
      </c>
      <c r="C147" s="67" t="str">
        <f ca="1">IF(ISNUMBER(OFFSET(ETL_Price!$B$4,ETL_Rtn!$A147,ETL_Rtn!$C$1)/OFFSET(ETL_Price!$B$4,ETL_Rtn!$A148,ETL_Rtn!$C$1)-1),OFFSET(ETL_Price!$B$4,ETL_Rtn!$A147,ETL_Rtn!$C$1)/OFFSET(ETL_Price!$B$4,ETL_Rtn!$A148,ETL_Rtn!$C$1)-1,"")</f>
        <v/>
      </c>
      <c r="E147" t="str">
        <f>IF(ISNUMBER(ETL_Price!K147/ETL_Price!K148-1),ETL_Price!K147/ETL_Price!K148-1,"")</f>
        <v/>
      </c>
      <c r="F147" t="str">
        <f>IF(ISNUMBER(ETL_Price!L147/ETL_Price!L148-1),ETL_Price!L147/ETL_Price!L148-1,"")</f>
        <v/>
      </c>
      <c r="G147" t="str">
        <f>IF(ISNUMBER(ETL_Price!M147/ETL_Price!M148-1),ETL_Price!M147/ETL_Price!M148-1,"")</f>
        <v/>
      </c>
      <c r="H147" t="str">
        <f>IF(ISNUMBER(ETL_Price!N147/ETL_Price!N148-1),ETL_Price!N147/ETL_Price!N148-1,"")</f>
        <v/>
      </c>
      <c r="I147" t="str">
        <f>IF(ISNUMBER(ETL_Price!O147/ETL_Price!O148-1),ETL_Price!O147/ETL_Price!O148-1,"")</f>
        <v/>
      </c>
      <c r="J147" t="str">
        <f>IF(ISNUMBER(ETL_Price!P147/ETL_Price!P148-1),ETL_Price!P147/ETL_Price!P148-1,"")</f>
        <v/>
      </c>
      <c r="K147" t="str">
        <f>IF(ISNUMBER(ETL_Price!Q147/ETL_Price!Q148-1),ETL_Price!Q147/ETL_Price!Q148-1,"")</f>
        <v/>
      </c>
      <c r="L147" t="str">
        <f>IF(ISNUMBER(ETL_Price!R147/ETL_Price!R148-1),ETL_Price!R147/ETL_Price!R148-1,"")</f>
        <v/>
      </c>
      <c r="M147" t="str">
        <f>IF(ISNUMBER(ETL_Price!S147/ETL_Price!S148-1),ETL_Price!S147/ETL_Price!S148-1,"")</f>
        <v/>
      </c>
      <c r="N147" t="str">
        <f>IF(ISNUMBER(ETL_Price!T147/ETL_Price!T148-1),ETL_Price!T147/ETL_Price!T148-1,"")</f>
        <v/>
      </c>
      <c r="O147" t="str">
        <f>IF(ISNUMBER(ETL_Price!U147/ETL_Price!U148-1),ETL_Price!U147/ETL_Price!U148-1,"")</f>
        <v/>
      </c>
      <c r="P147" t="str">
        <f>IF(ISNUMBER(ETL_Price!V147/ETL_Price!V148-1),ETL_Price!V147/ETL_Price!V148-1,"")</f>
        <v/>
      </c>
      <c r="Q147" t="str">
        <f>IF(ISNUMBER(ETL_Price!W147/ETL_Price!W148-1),ETL_Price!W147/ETL_Price!W148-1,"")</f>
        <v/>
      </c>
      <c r="R147" t="str">
        <f>IF(ISNUMBER(ETL_Price!X147/ETL_Price!X148-1),ETL_Price!X147/ETL_Price!X148-1,"")</f>
        <v/>
      </c>
      <c r="S147" t="str">
        <f>IF(ISNUMBER(ETL_Price!Y147/ETL_Price!Y148-1),ETL_Price!Y147/ETL_Price!Y148-1,"")</f>
        <v/>
      </c>
      <c r="T147" t="str">
        <f>IF(ISNUMBER(ETL_Price!Z147/ETL_Price!Z148-1),ETL_Price!Z147/ETL_Price!Z148-1,"")</f>
        <v/>
      </c>
      <c r="U147" t="str">
        <f>IF(ISNUMBER(ETL_Price!AA147/ETL_Price!AA148-1),ETL_Price!AA147/ETL_Price!AA148-1,"")</f>
        <v/>
      </c>
      <c r="V147" t="str">
        <f>IF(ISNUMBER(ETL_Price!AB147/ETL_Price!AB148-1),ETL_Price!AB147/ETL_Price!AB148-1,"")</f>
        <v/>
      </c>
      <c r="W147" t="str">
        <f>IF(ISNUMBER(ETL_Price!AC147/ETL_Price!AC148-1),ETL_Price!AC147/ETL_Price!AC148-1,"")</f>
        <v/>
      </c>
      <c r="X147" t="str">
        <f>IF(ISNUMBER(ETL_Price!AD147/ETL_Price!AD148-1),ETL_Price!AD147/ETL_Price!AD148-1,"")</f>
        <v/>
      </c>
      <c r="Y147" t="str">
        <f>IF(ISNUMBER(ETL_Price!AE147/ETL_Price!AE148-1),ETL_Price!AE147/ETL_Price!AE148-1,"")</f>
        <v/>
      </c>
      <c r="Z147" t="str">
        <f>IF(ISNUMBER(ETL_Price!AF147/ETL_Price!AF148-1),ETL_Price!AF147/ETL_Price!AF148-1,"")</f>
        <v/>
      </c>
      <c r="AA147" t="str">
        <f>IF(ISNUMBER(ETL_Price!AG147/ETL_Price!AG148-1),ETL_Price!AG147/ETL_Price!AG148-1,"")</f>
        <v/>
      </c>
      <c r="AB147" t="str">
        <f>IF(ISNUMBER(ETL_Price!AH147/ETL_Price!AH148-1),ETL_Price!AH147/ETL_Price!AH148-1,"")</f>
        <v/>
      </c>
      <c r="AC147" t="str">
        <f>IF(ISNUMBER(ETL_Price!AI147/ETL_Price!AI148-1),ETL_Price!AI147/ETL_Price!AI148-1,"")</f>
        <v/>
      </c>
      <c r="AD147" t="str">
        <f>IF(ISNUMBER(ETL_Price!AJ147/ETL_Price!AJ148-1),ETL_Price!AJ147/ETL_Price!AJ148-1,"")</f>
        <v/>
      </c>
      <c r="AE147" t="str">
        <f>IF(ISNUMBER(ETL_Price!AK147/ETL_Price!AK148-1),ETL_Price!AK147/ETL_Price!AK148-1,"")</f>
        <v/>
      </c>
      <c r="AF147" t="str">
        <f>IF(ISNUMBER(ETL_Price!AL147/ETL_Price!AL148-1),ETL_Price!AL147/ETL_Price!AL148-1,"")</f>
        <v/>
      </c>
      <c r="AG147" t="str">
        <f>IF(ISNUMBER(ETL_Price!AM147/ETL_Price!AM148-1),ETL_Price!AM147/ETL_Price!AM148-1,"")</f>
        <v/>
      </c>
      <c r="AH147" t="str">
        <f>IF(ISNUMBER(ETL_Price!AN147/ETL_Price!AN148-1),ETL_Price!AN147/ETL_Price!AN148-1,"")</f>
        <v/>
      </c>
      <c r="AI147" t="str">
        <f>IF(ISNUMBER(ETL_Price!AO147/ETL_Price!AO148-1),ETL_Price!AO147/ETL_Price!AO148-1,"")</f>
        <v/>
      </c>
      <c r="AJ147" t="str">
        <f>IF(ISNUMBER(ETL_Price!AP147/ETL_Price!AP148-1),ETL_Price!AP147/ETL_Price!AP148-1,"")</f>
        <v/>
      </c>
      <c r="AK147" t="str">
        <f>IF(ISNUMBER(ETL_Price!AQ147/ETL_Price!AQ148-1),ETL_Price!AQ147/ETL_Price!AQ148-1,"")</f>
        <v/>
      </c>
      <c r="AL147" t="str">
        <f>IF(ISNUMBER(ETL_Price!AR147/ETL_Price!AR148-1),ETL_Price!AR147/ETL_Price!AR148-1,"")</f>
        <v/>
      </c>
      <c r="AM147" t="str">
        <f>IF(ISNUMBER(ETL_Price!AS147/ETL_Price!AS148-1),ETL_Price!AS147/ETL_Price!AS148-1,"")</f>
        <v/>
      </c>
      <c r="AN147" t="str">
        <f>IF(ISNUMBER(ETL_Price!AT147/ETL_Price!AT148-1),ETL_Price!AT147/ETL_Price!AT148-1,"")</f>
        <v/>
      </c>
      <c r="AO147" t="str">
        <f>IF(ISNUMBER(ETL_Price!AU147/ETL_Price!AU148-1),ETL_Price!AU147/ETL_Price!AU148-1,"")</f>
        <v/>
      </c>
      <c r="AP147" t="str">
        <f>IF(ISNUMBER(ETL_Price!AV147/ETL_Price!AV148-1),ETL_Price!AV147/ETL_Price!AV148-1,"")</f>
        <v/>
      </c>
      <c r="AQ147" t="str">
        <f>IF(ISNUMBER(ETL_Price!AW147/ETL_Price!AW148-1),ETL_Price!AW147/ETL_Price!AW148-1,"")</f>
        <v/>
      </c>
      <c r="AR147" t="str">
        <f>IF(ISNUMBER(ETL_Price!AX147/ETL_Price!AX148-1),ETL_Price!AX147/ETL_Price!AX148-1,"")</f>
        <v/>
      </c>
      <c r="AS147" t="str">
        <f>IF(ISNUMBER(ETL_Price!AY147/ETL_Price!AY148-1),ETL_Price!AY147/ETL_Price!AY148-1,"")</f>
        <v/>
      </c>
      <c r="AT147" t="str">
        <f>IF(ISNUMBER(ETL_Price!AZ147/ETL_Price!AZ148-1),ETL_Price!AZ147/ETL_Price!AZ148-1,"")</f>
        <v/>
      </c>
      <c r="AU147" t="str">
        <f>IF(ISNUMBER(ETL_Price!BA147/ETL_Price!BA148-1),ETL_Price!BA147/ETL_Price!BA148-1,"")</f>
        <v/>
      </c>
      <c r="AV147" t="str">
        <f>IF(ISNUMBER(ETL_Price!BB147/ETL_Price!BB148-1),ETL_Price!BB147/ETL_Price!BB148-1,"")</f>
        <v/>
      </c>
      <c r="AW147" t="str">
        <f>IF(ISNUMBER(ETL_Price!BC147/ETL_Price!BC148-1),ETL_Price!BC147/ETL_Price!BC148-1,"")</f>
        <v/>
      </c>
      <c r="AX147" t="str">
        <f>IF(ISNUMBER(ETL_Price!BD147/ETL_Price!BD148-1),ETL_Price!BD147/ETL_Price!BD148-1,"")</f>
        <v/>
      </c>
      <c r="AY147" t="str">
        <f>IF(ISNUMBER(ETL_Price!BE147/ETL_Price!BE148-1),ETL_Price!BE147/ETL_Price!BE148-1,"")</f>
        <v/>
      </c>
      <c r="AZ147" t="str">
        <f>IF(ISNUMBER(ETL_Price!BF147/ETL_Price!BF148-1),ETL_Price!BF147/ETL_Price!BF148-1,"")</f>
        <v/>
      </c>
      <c r="BA147" t="str">
        <f>IF(ISNUMBER(ETL_Price!BG147/ETL_Price!BG148-1),ETL_Price!BG147/ETL_Price!BG148-1,"")</f>
        <v/>
      </c>
      <c r="BB147" t="str">
        <f>IF(ISNUMBER(ETL_Price!BH147/ETL_Price!BH148-1),ETL_Price!BH147/ETL_Price!BH148-1,"")</f>
        <v/>
      </c>
      <c r="BC147" t="str">
        <f>IF(ISNUMBER(ETL_Price!BI147/ETL_Price!BI148-1),ETL_Price!BI147/ETL_Price!BI148-1,"")</f>
        <v/>
      </c>
      <c r="BD147" t="str">
        <f>IF(ISNUMBER(ETL_Price!BJ147/ETL_Price!BJ148-1),ETL_Price!BJ147/ETL_Price!BJ148-1,"")</f>
        <v/>
      </c>
      <c r="BE147" t="str">
        <f>IF(ISNUMBER(ETL_Price!BK147/ETL_Price!BK148-1),ETL_Price!BK147/ETL_Price!BK148-1,"")</f>
        <v/>
      </c>
      <c r="BF147" t="str">
        <f>IF(ISNUMBER(ETL_Price!BL147/ETL_Price!BL148-1),ETL_Price!BL147/ETL_Price!BL148-1,"")</f>
        <v/>
      </c>
      <c r="BG147" t="str">
        <f>IF(ISNUMBER(ETL_Price!BM147/ETL_Price!BM148-1),ETL_Price!BM147/ETL_Price!BM148-1,"")</f>
        <v/>
      </c>
      <c r="BH147" t="str">
        <f>IF(ISNUMBER(ETL_Price!BN147/ETL_Price!BN148-1),ETL_Price!BN147/ETL_Price!BN148-1,"")</f>
        <v/>
      </c>
      <c r="BI147" t="str">
        <f>IF(ISNUMBER(ETL_Price!BO147/ETL_Price!BO148-1),ETL_Price!BO147/ETL_Price!BO148-1,"")</f>
        <v/>
      </c>
      <c r="BJ147" t="str">
        <f>IF(ISNUMBER(ETL_Price!BP147/ETL_Price!BP148-1),ETL_Price!BP147/ETL_Price!BP148-1,"")</f>
        <v/>
      </c>
      <c r="BK147" t="str">
        <f>IF(ISNUMBER(ETL_Price!BQ147/ETL_Price!BQ148-1),ETL_Price!BQ147/ETL_Price!BQ148-1,"")</f>
        <v/>
      </c>
      <c r="BL147" t="str">
        <f>IF(ISNUMBER(ETL_Price!BR147/ETL_Price!BR148-1),ETL_Price!BR147/ETL_Price!BR148-1,"")</f>
        <v/>
      </c>
      <c r="BM147" t="str">
        <f>IF(ISNUMBER(ETL_Price!BS147/ETL_Price!BS148-1),ETL_Price!BS147/ETL_Price!BS148-1,"")</f>
        <v/>
      </c>
      <c r="BN147" t="str">
        <f>IF(ISNUMBER(ETL_Price!BT147/ETL_Price!BT148-1),ETL_Price!BT147/ETL_Price!BT148-1,"")</f>
        <v/>
      </c>
      <c r="BO147" t="str">
        <f>IF(ISNUMBER(ETL_Price!BU147/ETL_Price!BU148-1),ETL_Price!BU147/ETL_Price!BU148-1,"")</f>
        <v/>
      </c>
      <c r="BP147" t="str">
        <f>IF(ISNUMBER(ETL_Price!BV147/ETL_Price!BV148-1),ETL_Price!BV147/ETL_Price!BV148-1,"")</f>
        <v/>
      </c>
      <c r="BQ147" t="str">
        <f>IF(ISNUMBER(ETL_Price!BW147/ETL_Price!BW148-1),ETL_Price!BW147/ETL_Price!BW148-1,"")</f>
        <v/>
      </c>
    </row>
    <row r="148" spans="1:69">
      <c r="A148" s="8">
        <f>MATCH($B148,ETL_Price!$B$5:$B$187,0)</f>
        <v>132</v>
      </c>
      <c r="B148" s="1" t="str">
        <f>IF(ISNUMBER(Equities!$C149),Equities!B149,"")</f>
        <v/>
      </c>
      <c r="C148" s="67" t="str">
        <f ca="1">IF(ISNUMBER(OFFSET(ETL_Price!$B$4,ETL_Rtn!$A148,ETL_Rtn!$C$1)/OFFSET(ETL_Price!$B$4,ETL_Rtn!$A149,ETL_Rtn!$C$1)-1),OFFSET(ETL_Price!$B$4,ETL_Rtn!$A148,ETL_Rtn!$C$1)/OFFSET(ETL_Price!$B$4,ETL_Rtn!$A149,ETL_Rtn!$C$1)-1,"")</f>
        <v/>
      </c>
      <c r="E148" t="str">
        <f>IF(ISNUMBER(ETL_Price!K148/ETL_Price!K149-1),ETL_Price!K148/ETL_Price!K149-1,"")</f>
        <v/>
      </c>
      <c r="F148" t="str">
        <f>IF(ISNUMBER(ETL_Price!L148/ETL_Price!L149-1),ETL_Price!L148/ETL_Price!L149-1,"")</f>
        <v/>
      </c>
      <c r="G148" t="str">
        <f>IF(ISNUMBER(ETL_Price!M148/ETL_Price!M149-1),ETL_Price!M148/ETL_Price!M149-1,"")</f>
        <v/>
      </c>
      <c r="H148" t="str">
        <f>IF(ISNUMBER(ETL_Price!N148/ETL_Price!N149-1),ETL_Price!N148/ETL_Price!N149-1,"")</f>
        <v/>
      </c>
      <c r="I148" t="str">
        <f>IF(ISNUMBER(ETL_Price!O148/ETL_Price!O149-1),ETL_Price!O148/ETL_Price!O149-1,"")</f>
        <v/>
      </c>
      <c r="J148" t="str">
        <f>IF(ISNUMBER(ETL_Price!P148/ETL_Price!P149-1),ETL_Price!P148/ETL_Price!P149-1,"")</f>
        <v/>
      </c>
      <c r="K148" t="str">
        <f>IF(ISNUMBER(ETL_Price!Q148/ETL_Price!Q149-1),ETL_Price!Q148/ETL_Price!Q149-1,"")</f>
        <v/>
      </c>
      <c r="L148" t="str">
        <f>IF(ISNUMBER(ETL_Price!R148/ETL_Price!R149-1),ETL_Price!R148/ETL_Price!R149-1,"")</f>
        <v/>
      </c>
      <c r="M148" t="str">
        <f>IF(ISNUMBER(ETL_Price!S148/ETL_Price!S149-1),ETL_Price!S148/ETL_Price!S149-1,"")</f>
        <v/>
      </c>
      <c r="N148" t="str">
        <f>IF(ISNUMBER(ETL_Price!T148/ETL_Price!T149-1),ETL_Price!T148/ETL_Price!T149-1,"")</f>
        <v/>
      </c>
      <c r="O148" t="str">
        <f>IF(ISNUMBER(ETL_Price!U148/ETL_Price!U149-1),ETL_Price!U148/ETL_Price!U149-1,"")</f>
        <v/>
      </c>
      <c r="P148" t="str">
        <f>IF(ISNUMBER(ETL_Price!V148/ETL_Price!V149-1),ETL_Price!V148/ETL_Price!V149-1,"")</f>
        <v/>
      </c>
      <c r="Q148" t="str">
        <f>IF(ISNUMBER(ETL_Price!W148/ETL_Price!W149-1),ETL_Price!W148/ETL_Price!W149-1,"")</f>
        <v/>
      </c>
      <c r="R148" t="str">
        <f>IF(ISNUMBER(ETL_Price!X148/ETL_Price!X149-1),ETL_Price!X148/ETL_Price!X149-1,"")</f>
        <v/>
      </c>
      <c r="S148" t="str">
        <f>IF(ISNUMBER(ETL_Price!Y148/ETL_Price!Y149-1),ETL_Price!Y148/ETL_Price!Y149-1,"")</f>
        <v/>
      </c>
      <c r="T148" t="str">
        <f>IF(ISNUMBER(ETL_Price!Z148/ETL_Price!Z149-1),ETL_Price!Z148/ETL_Price!Z149-1,"")</f>
        <v/>
      </c>
      <c r="U148" t="str">
        <f>IF(ISNUMBER(ETL_Price!AA148/ETL_Price!AA149-1),ETL_Price!AA148/ETL_Price!AA149-1,"")</f>
        <v/>
      </c>
      <c r="V148" t="str">
        <f>IF(ISNUMBER(ETL_Price!AB148/ETL_Price!AB149-1),ETL_Price!AB148/ETL_Price!AB149-1,"")</f>
        <v/>
      </c>
      <c r="W148" t="str">
        <f>IF(ISNUMBER(ETL_Price!AC148/ETL_Price!AC149-1),ETL_Price!AC148/ETL_Price!AC149-1,"")</f>
        <v/>
      </c>
      <c r="X148" t="str">
        <f>IF(ISNUMBER(ETL_Price!AD148/ETL_Price!AD149-1),ETL_Price!AD148/ETL_Price!AD149-1,"")</f>
        <v/>
      </c>
      <c r="Y148" t="str">
        <f>IF(ISNUMBER(ETL_Price!AE148/ETL_Price!AE149-1),ETL_Price!AE148/ETL_Price!AE149-1,"")</f>
        <v/>
      </c>
      <c r="Z148" t="str">
        <f>IF(ISNUMBER(ETL_Price!AF148/ETL_Price!AF149-1),ETL_Price!AF148/ETL_Price!AF149-1,"")</f>
        <v/>
      </c>
      <c r="AA148" t="str">
        <f>IF(ISNUMBER(ETL_Price!AG148/ETL_Price!AG149-1),ETL_Price!AG148/ETL_Price!AG149-1,"")</f>
        <v/>
      </c>
      <c r="AB148" t="str">
        <f>IF(ISNUMBER(ETL_Price!AH148/ETL_Price!AH149-1),ETL_Price!AH148/ETL_Price!AH149-1,"")</f>
        <v/>
      </c>
      <c r="AC148" t="str">
        <f>IF(ISNUMBER(ETL_Price!AI148/ETL_Price!AI149-1),ETL_Price!AI148/ETL_Price!AI149-1,"")</f>
        <v/>
      </c>
      <c r="AD148" t="str">
        <f>IF(ISNUMBER(ETL_Price!AJ148/ETL_Price!AJ149-1),ETL_Price!AJ148/ETL_Price!AJ149-1,"")</f>
        <v/>
      </c>
      <c r="AE148" t="str">
        <f>IF(ISNUMBER(ETL_Price!AK148/ETL_Price!AK149-1),ETL_Price!AK148/ETL_Price!AK149-1,"")</f>
        <v/>
      </c>
      <c r="AF148" t="str">
        <f>IF(ISNUMBER(ETL_Price!AL148/ETL_Price!AL149-1),ETL_Price!AL148/ETL_Price!AL149-1,"")</f>
        <v/>
      </c>
      <c r="AG148" t="str">
        <f>IF(ISNUMBER(ETL_Price!AM148/ETL_Price!AM149-1),ETL_Price!AM148/ETL_Price!AM149-1,"")</f>
        <v/>
      </c>
      <c r="AH148" t="str">
        <f>IF(ISNUMBER(ETL_Price!AN148/ETL_Price!AN149-1),ETL_Price!AN148/ETL_Price!AN149-1,"")</f>
        <v/>
      </c>
      <c r="AI148" t="str">
        <f>IF(ISNUMBER(ETL_Price!AO148/ETL_Price!AO149-1),ETL_Price!AO148/ETL_Price!AO149-1,"")</f>
        <v/>
      </c>
      <c r="AJ148" t="str">
        <f>IF(ISNUMBER(ETL_Price!AP148/ETL_Price!AP149-1),ETL_Price!AP148/ETL_Price!AP149-1,"")</f>
        <v/>
      </c>
      <c r="AK148" t="str">
        <f>IF(ISNUMBER(ETL_Price!AQ148/ETL_Price!AQ149-1),ETL_Price!AQ148/ETL_Price!AQ149-1,"")</f>
        <v/>
      </c>
      <c r="AL148" t="str">
        <f>IF(ISNUMBER(ETL_Price!AR148/ETL_Price!AR149-1),ETL_Price!AR148/ETL_Price!AR149-1,"")</f>
        <v/>
      </c>
      <c r="AM148" t="str">
        <f>IF(ISNUMBER(ETL_Price!AS148/ETL_Price!AS149-1),ETL_Price!AS148/ETL_Price!AS149-1,"")</f>
        <v/>
      </c>
      <c r="AN148" t="str">
        <f>IF(ISNUMBER(ETL_Price!AT148/ETL_Price!AT149-1),ETL_Price!AT148/ETL_Price!AT149-1,"")</f>
        <v/>
      </c>
      <c r="AO148" t="str">
        <f>IF(ISNUMBER(ETL_Price!AU148/ETL_Price!AU149-1),ETL_Price!AU148/ETL_Price!AU149-1,"")</f>
        <v/>
      </c>
      <c r="AP148" t="str">
        <f>IF(ISNUMBER(ETL_Price!AV148/ETL_Price!AV149-1),ETL_Price!AV148/ETL_Price!AV149-1,"")</f>
        <v/>
      </c>
      <c r="AQ148" t="str">
        <f>IF(ISNUMBER(ETL_Price!AW148/ETL_Price!AW149-1),ETL_Price!AW148/ETL_Price!AW149-1,"")</f>
        <v/>
      </c>
      <c r="AR148" t="str">
        <f>IF(ISNUMBER(ETL_Price!AX148/ETL_Price!AX149-1),ETL_Price!AX148/ETL_Price!AX149-1,"")</f>
        <v/>
      </c>
      <c r="AS148" t="str">
        <f>IF(ISNUMBER(ETL_Price!AY148/ETL_Price!AY149-1),ETL_Price!AY148/ETL_Price!AY149-1,"")</f>
        <v/>
      </c>
      <c r="AT148" t="str">
        <f>IF(ISNUMBER(ETL_Price!AZ148/ETL_Price!AZ149-1),ETL_Price!AZ148/ETL_Price!AZ149-1,"")</f>
        <v/>
      </c>
      <c r="AU148" t="str">
        <f>IF(ISNUMBER(ETL_Price!BA148/ETL_Price!BA149-1),ETL_Price!BA148/ETL_Price!BA149-1,"")</f>
        <v/>
      </c>
      <c r="AV148" t="str">
        <f>IF(ISNUMBER(ETL_Price!BB148/ETL_Price!BB149-1),ETL_Price!BB148/ETL_Price!BB149-1,"")</f>
        <v/>
      </c>
      <c r="AW148" t="str">
        <f>IF(ISNUMBER(ETL_Price!BC148/ETL_Price!BC149-1),ETL_Price!BC148/ETL_Price!BC149-1,"")</f>
        <v/>
      </c>
      <c r="AX148" t="str">
        <f>IF(ISNUMBER(ETL_Price!BD148/ETL_Price!BD149-1),ETL_Price!BD148/ETL_Price!BD149-1,"")</f>
        <v/>
      </c>
      <c r="AY148" t="str">
        <f>IF(ISNUMBER(ETL_Price!BE148/ETL_Price!BE149-1),ETL_Price!BE148/ETL_Price!BE149-1,"")</f>
        <v/>
      </c>
      <c r="AZ148" t="str">
        <f>IF(ISNUMBER(ETL_Price!BF148/ETL_Price!BF149-1),ETL_Price!BF148/ETL_Price!BF149-1,"")</f>
        <v/>
      </c>
      <c r="BA148" t="str">
        <f>IF(ISNUMBER(ETL_Price!BG148/ETL_Price!BG149-1),ETL_Price!BG148/ETL_Price!BG149-1,"")</f>
        <v/>
      </c>
      <c r="BB148" t="str">
        <f>IF(ISNUMBER(ETL_Price!BH148/ETL_Price!BH149-1),ETL_Price!BH148/ETL_Price!BH149-1,"")</f>
        <v/>
      </c>
      <c r="BC148" t="str">
        <f>IF(ISNUMBER(ETL_Price!BI148/ETL_Price!BI149-1),ETL_Price!BI148/ETL_Price!BI149-1,"")</f>
        <v/>
      </c>
      <c r="BD148" t="str">
        <f>IF(ISNUMBER(ETL_Price!BJ148/ETL_Price!BJ149-1),ETL_Price!BJ148/ETL_Price!BJ149-1,"")</f>
        <v/>
      </c>
      <c r="BE148" t="str">
        <f>IF(ISNUMBER(ETL_Price!BK148/ETL_Price!BK149-1),ETL_Price!BK148/ETL_Price!BK149-1,"")</f>
        <v/>
      </c>
      <c r="BF148" t="str">
        <f>IF(ISNUMBER(ETL_Price!BL148/ETL_Price!BL149-1),ETL_Price!BL148/ETL_Price!BL149-1,"")</f>
        <v/>
      </c>
      <c r="BG148" t="str">
        <f>IF(ISNUMBER(ETL_Price!BM148/ETL_Price!BM149-1),ETL_Price!BM148/ETL_Price!BM149-1,"")</f>
        <v/>
      </c>
      <c r="BH148" t="str">
        <f>IF(ISNUMBER(ETL_Price!BN148/ETL_Price!BN149-1),ETL_Price!BN148/ETL_Price!BN149-1,"")</f>
        <v/>
      </c>
      <c r="BI148" t="str">
        <f>IF(ISNUMBER(ETL_Price!BO148/ETL_Price!BO149-1),ETL_Price!BO148/ETL_Price!BO149-1,"")</f>
        <v/>
      </c>
      <c r="BJ148" t="str">
        <f>IF(ISNUMBER(ETL_Price!BP148/ETL_Price!BP149-1),ETL_Price!BP148/ETL_Price!BP149-1,"")</f>
        <v/>
      </c>
      <c r="BK148" t="str">
        <f>IF(ISNUMBER(ETL_Price!BQ148/ETL_Price!BQ149-1),ETL_Price!BQ148/ETL_Price!BQ149-1,"")</f>
        <v/>
      </c>
      <c r="BL148" t="str">
        <f>IF(ISNUMBER(ETL_Price!BR148/ETL_Price!BR149-1),ETL_Price!BR148/ETL_Price!BR149-1,"")</f>
        <v/>
      </c>
      <c r="BM148" t="str">
        <f>IF(ISNUMBER(ETL_Price!BS148/ETL_Price!BS149-1),ETL_Price!BS148/ETL_Price!BS149-1,"")</f>
        <v/>
      </c>
      <c r="BN148" t="str">
        <f>IF(ISNUMBER(ETL_Price!BT148/ETL_Price!BT149-1),ETL_Price!BT148/ETL_Price!BT149-1,"")</f>
        <v/>
      </c>
      <c r="BO148" t="str">
        <f>IF(ISNUMBER(ETL_Price!BU148/ETL_Price!BU149-1),ETL_Price!BU148/ETL_Price!BU149-1,"")</f>
        <v/>
      </c>
      <c r="BP148" t="str">
        <f>IF(ISNUMBER(ETL_Price!BV148/ETL_Price!BV149-1),ETL_Price!BV148/ETL_Price!BV149-1,"")</f>
        <v/>
      </c>
      <c r="BQ148" t="str">
        <f>IF(ISNUMBER(ETL_Price!BW148/ETL_Price!BW149-1),ETL_Price!BW148/ETL_Price!BW149-1,"")</f>
        <v/>
      </c>
    </row>
    <row r="149" spans="1:69">
      <c r="A149" s="8">
        <f>MATCH($B149,ETL_Price!$B$5:$B$187,0)</f>
        <v>132</v>
      </c>
      <c r="B149" s="1" t="str">
        <f>IF(ISNUMBER(Equities!$C150),Equities!B150,"")</f>
        <v/>
      </c>
      <c r="C149" s="67" t="str">
        <f ca="1">IF(ISNUMBER(OFFSET(ETL_Price!$B$4,ETL_Rtn!$A149,ETL_Rtn!$C$1)/OFFSET(ETL_Price!$B$4,ETL_Rtn!$A150,ETL_Rtn!$C$1)-1),OFFSET(ETL_Price!$B$4,ETL_Rtn!$A149,ETL_Rtn!$C$1)/OFFSET(ETL_Price!$B$4,ETL_Rtn!$A150,ETL_Rtn!$C$1)-1,"")</f>
        <v/>
      </c>
      <c r="E149" t="str">
        <f>IF(ISNUMBER(ETL_Price!K149/ETL_Price!K150-1),ETL_Price!K149/ETL_Price!K150-1,"")</f>
        <v/>
      </c>
      <c r="F149" t="str">
        <f>IF(ISNUMBER(ETL_Price!L149/ETL_Price!L150-1),ETL_Price!L149/ETL_Price!L150-1,"")</f>
        <v/>
      </c>
      <c r="G149" t="str">
        <f>IF(ISNUMBER(ETL_Price!M149/ETL_Price!M150-1),ETL_Price!M149/ETL_Price!M150-1,"")</f>
        <v/>
      </c>
      <c r="H149" t="str">
        <f>IF(ISNUMBER(ETL_Price!N149/ETL_Price!N150-1),ETL_Price!N149/ETL_Price!N150-1,"")</f>
        <v/>
      </c>
      <c r="I149" t="str">
        <f>IF(ISNUMBER(ETL_Price!O149/ETL_Price!O150-1),ETL_Price!O149/ETL_Price!O150-1,"")</f>
        <v/>
      </c>
      <c r="J149" t="str">
        <f>IF(ISNUMBER(ETL_Price!P149/ETL_Price!P150-1),ETL_Price!P149/ETL_Price!P150-1,"")</f>
        <v/>
      </c>
      <c r="K149" t="str">
        <f>IF(ISNUMBER(ETL_Price!Q149/ETL_Price!Q150-1),ETL_Price!Q149/ETL_Price!Q150-1,"")</f>
        <v/>
      </c>
      <c r="L149" t="str">
        <f>IF(ISNUMBER(ETL_Price!R149/ETL_Price!R150-1),ETL_Price!R149/ETL_Price!R150-1,"")</f>
        <v/>
      </c>
      <c r="M149" t="str">
        <f>IF(ISNUMBER(ETL_Price!S149/ETL_Price!S150-1),ETL_Price!S149/ETL_Price!S150-1,"")</f>
        <v/>
      </c>
      <c r="N149" t="str">
        <f>IF(ISNUMBER(ETL_Price!T149/ETL_Price!T150-1),ETL_Price!T149/ETL_Price!T150-1,"")</f>
        <v/>
      </c>
      <c r="O149" t="str">
        <f>IF(ISNUMBER(ETL_Price!U149/ETL_Price!U150-1),ETL_Price!U149/ETL_Price!U150-1,"")</f>
        <v/>
      </c>
      <c r="P149" t="str">
        <f>IF(ISNUMBER(ETL_Price!V149/ETL_Price!V150-1),ETL_Price!V149/ETL_Price!V150-1,"")</f>
        <v/>
      </c>
      <c r="Q149" t="str">
        <f>IF(ISNUMBER(ETL_Price!W149/ETL_Price!W150-1),ETL_Price!W149/ETL_Price!W150-1,"")</f>
        <v/>
      </c>
      <c r="R149" t="str">
        <f>IF(ISNUMBER(ETL_Price!X149/ETL_Price!X150-1),ETL_Price!X149/ETL_Price!X150-1,"")</f>
        <v/>
      </c>
      <c r="S149" t="str">
        <f>IF(ISNUMBER(ETL_Price!Y149/ETL_Price!Y150-1),ETL_Price!Y149/ETL_Price!Y150-1,"")</f>
        <v/>
      </c>
      <c r="T149" t="str">
        <f>IF(ISNUMBER(ETL_Price!Z149/ETL_Price!Z150-1),ETL_Price!Z149/ETL_Price!Z150-1,"")</f>
        <v/>
      </c>
      <c r="U149" t="str">
        <f>IF(ISNUMBER(ETL_Price!AA149/ETL_Price!AA150-1),ETL_Price!AA149/ETL_Price!AA150-1,"")</f>
        <v/>
      </c>
      <c r="V149" t="str">
        <f>IF(ISNUMBER(ETL_Price!AB149/ETL_Price!AB150-1),ETL_Price!AB149/ETL_Price!AB150-1,"")</f>
        <v/>
      </c>
      <c r="W149" t="str">
        <f>IF(ISNUMBER(ETL_Price!AC149/ETL_Price!AC150-1),ETL_Price!AC149/ETL_Price!AC150-1,"")</f>
        <v/>
      </c>
      <c r="X149" t="str">
        <f>IF(ISNUMBER(ETL_Price!AD149/ETL_Price!AD150-1),ETL_Price!AD149/ETL_Price!AD150-1,"")</f>
        <v/>
      </c>
      <c r="Y149" t="str">
        <f>IF(ISNUMBER(ETL_Price!AE149/ETL_Price!AE150-1),ETL_Price!AE149/ETL_Price!AE150-1,"")</f>
        <v/>
      </c>
      <c r="Z149" t="str">
        <f>IF(ISNUMBER(ETL_Price!AF149/ETL_Price!AF150-1),ETL_Price!AF149/ETL_Price!AF150-1,"")</f>
        <v/>
      </c>
      <c r="AA149" t="str">
        <f>IF(ISNUMBER(ETL_Price!AG149/ETL_Price!AG150-1),ETL_Price!AG149/ETL_Price!AG150-1,"")</f>
        <v/>
      </c>
      <c r="AB149" t="str">
        <f>IF(ISNUMBER(ETL_Price!AH149/ETL_Price!AH150-1),ETL_Price!AH149/ETL_Price!AH150-1,"")</f>
        <v/>
      </c>
      <c r="AC149" t="str">
        <f>IF(ISNUMBER(ETL_Price!AI149/ETL_Price!AI150-1),ETL_Price!AI149/ETL_Price!AI150-1,"")</f>
        <v/>
      </c>
      <c r="AD149" t="str">
        <f>IF(ISNUMBER(ETL_Price!AJ149/ETL_Price!AJ150-1),ETL_Price!AJ149/ETL_Price!AJ150-1,"")</f>
        <v/>
      </c>
      <c r="AE149" t="str">
        <f>IF(ISNUMBER(ETL_Price!AK149/ETL_Price!AK150-1),ETL_Price!AK149/ETL_Price!AK150-1,"")</f>
        <v/>
      </c>
      <c r="AF149" t="str">
        <f>IF(ISNUMBER(ETL_Price!AL149/ETL_Price!AL150-1),ETL_Price!AL149/ETL_Price!AL150-1,"")</f>
        <v/>
      </c>
      <c r="AG149" t="str">
        <f>IF(ISNUMBER(ETL_Price!AM149/ETL_Price!AM150-1),ETL_Price!AM149/ETL_Price!AM150-1,"")</f>
        <v/>
      </c>
      <c r="AH149" t="str">
        <f>IF(ISNUMBER(ETL_Price!AN149/ETL_Price!AN150-1),ETL_Price!AN149/ETL_Price!AN150-1,"")</f>
        <v/>
      </c>
      <c r="AI149" t="str">
        <f>IF(ISNUMBER(ETL_Price!AO149/ETL_Price!AO150-1),ETL_Price!AO149/ETL_Price!AO150-1,"")</f>
        <v/>
      </c>
      <c r="AJ149" t="str">
        <f>IF(ISNUMBER(ETL_Price!AP149/ETL_Price!AP150-1),ETL_Price!AP149/ETL_Price!AP150-1,"")</f>
        <v/>
      </c>
      <c r="AK149" t="str">
        <f>IF(ISNUMBER(ETL_Price!AQ149/ETL_Price!AQ150-1),ETL_Price!AQ149/ETL_Price!AQ150-1,"")</f>
        <v/>
      </c>
      <c r="AL149" t="str">
        <f>IF(ISNUMBER(ETL_Price!AR149/ETL_Price!AR150-1),ETL_Price!AR149/ETL_Price!AR150-1,"")</f>
        <v/>
      </c>
      <c r="AM149" t="str">
        <f>IF(ISNUMBER(ETL_Price!AS149/ETL_Price!AS150-1),ETL_Price!AS149/ETL_Price!AS150-1,"")</f>
        <v/>
      </c>
      <c r="AN149" t="str">
        <f>IF(ISNUMBER(ETL_Price!AT149/ETL_Price!AT150-1),ETL_Price!AT149/ETL_Price!AT150-1,"")</f>
        <v/>
      </c>
      <c r="AO149" t="str">
        <f>IF(ISNUMBER(ETL_Price!AU149/ETL_Price!AU150-1),ETL_Price!AU149/ETL_Price!AU150-1,"")</f>
        <v/>
      </c>
      <c r="AP149" t="str">
        <f>IF(ISNUMBER(ETL_Price!AV149/ETL_Price!AV150-1),ETL_Price!AV149/ETL_Price!AV150-1,"")</f>
        <v/>
      </c>
      <c r="AQ149" t="str">
        <f>IF(ISNUMBER(ETL_Price!AW149/ETL_Price!AW150-1),ETL_Price!AW149/ETL_Price!AW150-1,"")</f>
        <v/>
      </c>
      <c r="AR149" t="str">
        <f>IF(ISNUMBER(ETL_Price!AX149/ETL_Price!AX150-1),ETL_Price!AX149/ETL_Price!AX150-1,"")</f>
        <v/>
      </c>
      <c r="AS149" t="str">
        <f>IF(ISNUMBER(ETL_Price!AY149/ETL_Price!AY150-1),ETL_Price!AY149/ETL_Price!AY150-1,"")</f>
        <v/>
      </c>
      <c r="AT149" t="str">
        <f>IF(ISNUMBER(ETL_Price!AZ149/ETL_Price!AZ150-1),ETL_Price!AZ149/ETL_Price!AZ150-1,"")</f>
        <v/>
      </c>
      <c r="AU149" t="str">
        <f>IF(ISNUMBER(ETL_Price!BA149/ETL_Price!BA150-1),ETL_Price!BA149/ETL_Price!BA150-1,"")</f>
        <v/>
      </c>
      <c r="AV149" t="str">
        <f>IF(ISNUMBER(ETL_Price!BB149/ETL_Price!BB150-1),ETL_Price!BB149/ETL_Price!BB150-1,"")</f>
        <v/>
      </c>
      <c r="AW149" t="str">
        <f>IF(ISNUMBER(ETL_Price!BC149/ETL_Price!BC150-1),ETL_Price!BC149/ETL_Price!BC150-1,"")</f>
        <v/>
      </c>
      <c r="AX149" t="str">
        <f>IF(ISNUMBER(ETL_Price!BD149/ETL_Price!BD150-1),ETL_Price!BD149/ETL_Price!BD150-1,"")</f>
        <v/>
      </c>
      <c r="AY149" t="str">
        <f>IF(ISNUMBER(ETL_Price!BE149/ETL_Price!BE150-1),ETL_Price!BE149/ETL_Price!BE150-1,"")</f>
        <v/>
      </c>
      <c r="AZ149" t="str">
        <f>IF(ISNUMBER(ETL_Price!BF149/ETL_Price!BF150-1),ETL_Price!BF149/ETL_Price!BF150-1,"")</f>
        <v/>
      </c>
      <c r="BA149" t="str">
        <f>IF(ISNUMBER(ETL_Price!BG149/ETL_Price!BG150-1),ETL_Price!BG149/ETL_Price!BG150-1,"")</f>
        <v/>
      </c>
      <c r="BB149" t="str">
        <f>IF(ISNUMBER(ETL_Price!BH149/ETL_Price!BH150-1),ETL_Price!BH149/ETL_Price!BH150-1,"")</f>
        <v/>
      </c>
      <c r="BC149" t="str">
        <f>IF(ISNUMBER(ETL_Price!BI149/ETL_Price!BI150-1),ETL_Price!BI149/ETL_Price!BI150-1,"")</f>
        <v/>
      </c>
      <c r="BD149" t="str">
        <f>IF(ISNUMBER(ETL_Price!BJ149/ETL_Price!BJ150-1),ETL_Price!BJ149/ETL_Price!BJ150-1,"")</f>
        <v/>
      </c>
      <c r="BE149" t="str">
        <f>IF(ISNUMBER(ETL_Price!BK149/ETL_Price!BK150-1),ETL_Price!BK149/ETL_Price!BK150-1,"")</f>
        <v/>
      </c>
      <c r="BF149" t="str">
        <f>IF(ISNUMBER(ETL_Price!BL149/ETL_Price!BL150-1),ETL_Price!BL149/ETL_Price!BL150-1,"")</f>
        <v/>
      </c>
      <c r="BG149" t="str">
        <f>IF(ISNUMBER(ETL_Price!BM149/ETL_Price!BM150-1),ETL_Price!BM149/ETL_Price!BM150-1,"")</f>
        <v/>
      </c>
      <c r="BH149" t="str">
        <f>IF(ISNUMBER(ETL_Price!BN149/ETL_Price!BN150-1),ETL_Price!BN149/ETL_Price!BN150-1,"")</f>
        <v/>
      </c>
      <c r="BI149" t="str">
        <f>IF(ISNUMBER(ETL_Price!BO149/ETL_Price!BO150-1),ETL_Price!BO149/ETL_Price!BO150-1,"")</f>
        <v/>
      </c>
      <c r="BJ149" t="str">
        <f>IF(ISNUMBER(ETL_Price!BP149/ETL_Price!BP150-1),ETL_Price!BP149/ETL_Price!BP150-1,"")</f>
        <v/>
      </c>
      <c r="BK149" t="str">
        <f>IF(ISNUMBER(ETL_Price!BQ149/ETL_Price!BQ150-1),ETL_Price!BQ149/ETL_Price!BQ150-1,"")</f>
        <v/>
      </c>
      <c r="BL149" t="str">
        <f>IF(ISNUMBER(ETL_Price!BR149/ETL_Price!BR150-1),ETL_Price!BR149/ETL_Price!BR150-1,"")</f>
        <v/>
      </c>
      <c r="BM149" t="str">
        <f>IF(ISNUMBER(ETL_Price!BS149/ETL_Price!BS150-1),ETL_Price!BS149/ETL_Price!BS150-1,"")</f>
        <v/>
      </c>
      <c r="BN149" t="str">
        <f>IF(ISNUMBER(ETL_Price!BT149/ETL_Price!BT150-1),ETL_Price!BT149/ETL_Price!BT150-1,"")</f>
        <v/>
      </c>
      <c r="BO149" t="str">
        <f>IF(ISNUMBER(ETL_Price!BU149/ETL_Price!BU150-1),ETL_Price!BU149/ETL_Price!BU150-1,"")</f>
        <v/>
      </c>
      <c r="BP149" t="str">
        <f>IF(ISNUMBER(ETL_Price!BV149/ETL_Price!BV150-1),ETL_Price!BV149/ETL_Price!BV150-1,"")</f>
        <v/>
      </c>
      <c r="BQ149" t="str">
        <f>IF(ISNUMBER(ETL_Price!BW149/ETL_Price!BW150-1),ETL_Price!BW149/ETL_Price!BW150-1,"")</f>
        <v/>
      </c>
    </row>
    <row r="150" spans="1:69">
      <c r="A150" s="8">
        <f>MATCH($B150,ETL_Price!$B$5:$B$187,0)</f>
        <v>132</v>
      </c>
      <c r="B150" s="1" t="str">
        <f>IF(ISNUMBER(Equities!$C151),Equities!B151,"")</f>
        <v/>
      </c>
      <c r="C150" s="67" t="str">
        <f ca="1">IF(ISNUMBER(OFFSET(ETL_Price!$B$4,ETL_Rtn!$A150,ETL_Rtn!$C$1)/OFFSET(ETL_Price!$B$4,ETL_Rtn!$A151,ETL_Rtn!$C$1)-1),OFFSET(ETL_Price!$B$4,ETL_Rtn!$A150,ETL_Rtn!$C$1)/OFFSET(ETL_Price!$B$4,ETL_Rtn!$A151,ETL_Rtn!$C$1)-1,"")</f>
        <v/>
      </c>
      <c r="E150" t="str">
        <f>IF(ISNUMBER(ETL_Price!K150/ETL_Price!K151-1),ETL_Price!K150/ETL_Price!K151-1,"")</f>
        <v/>
      </c>
      <c r="F150" t="str">
        <f>IF(ISNUMBER(ETL_Price!L150/ETL_Price!L151-1),ETL_Price!L150/ETL_Price!L151-1,"")</f>
        <v/>
      </c>
      <c r="G150" t="str">
        <f>IF(ISNUMBER(ETL_Price!M150/ETL_Price!M151-1),ETL_Price!M150/ETL_Price!M151-1,"")</f>
        <v/>
      </c>
      <c r="H150" t="str">
        <f>IF(ISNUMBER(ETL_Price!N150/ETL_Price!N151-1),ETL_Price!N150/ETL_Price!N151-1,"")</f>
        <v/>
      </c>
      <c r="I150" t="str">
        <f>IF(ISNUMBER(ETL_Price!O150/ETL_Price!O151-1),ETL_Price!O150/ETL_Price!O151-1,"")</f>
        <v/>
      </c>
      <c r="J150" t="str">
        <f>IF(ISNUMBER(ETL_Price!P150/ETL_Price!P151-1),ETL_Price!P150/ETL_Price!P151-1,"")</f>
        <v/>
      </c>
      <c r="K150" t="str">
        <f>IF(ISNUMBER(ETL_Price!Q150/ETL_Price!Q151-1),ETL_Price!Q150/ETL_Price!Q151-1,"")</f>
        <v/>
      </c>
      <c r="L150" t="str">
        <f>IF(ISNUMBER(ETL_Price!R150/ETL_Price!R151-1),ETL_Price!R150/ETL_Price!R151-1,"")</f>
        <v/>
      </c>
      <c r="M150" t="str">
        <f>IF(ISNUMBER(ETL_Price!S150/ETL_Price!S151-1),ETL_Price!S150/ETL_Price!S151-1,"")</f>
        <v/>
      </c>
      <c r="N150" t="str">
        <f>IF(ISNUMBER(ETL_Price!T150/ETL_Price!T151-1),ETL_Price!T150/ETL_Price!T151-1,"")</f>
        <v/>
      </c>
      <c r="O150" t="str">
        <f>IF(ISNUMBER(ETL_Price!U150/ETL_Price!U151-1),ETL_Price!U150/ETL_Price!U151-1,"")</f>
        <v/>
      </c>
      <c r="P150" t="str">
        <f>IF(ISNUMBER(ETL_Price!V150/ETL_Price!V151-1),ETL_Price!V150/ETL_Price!V151-1,"")</f>
        <v/>
      </c>
      <c r="Q150" t="str">
        <f>IF(ISNUMBER(ETL_Price!W150/ETL_Price!W151-1),ETL_Price!W150/ETL_Price!W151-1,"")</f>
        <v/>
      </c>
      <c r="R150" t="str">
        <f>IF(ISNUMBER(ETL_Price!X150/ETL_Price!X151-1),ETL_Price!X150/ETL_Price!X151-1,"")</f>
        <v/>
      </c>
      <c r="S150" t="str">
        <f>IF(ISNUMBER(ETL_Price!Y150/ETL_Price!Y151-1),ETL_Price!Y150/ETL_Price!Y151-1,"")</f>
        <v/>
      </c>
      <c r="T150" t="str">
        <f>IF(ISNUMBER(ETL_Price!Z150/ETL_Price!Z151-1),ETL_Price!Z150/ETL_Price!Z151-1,"")</f>
        <v/>
      </c>
      <c r="U150" t="str">
        <f>IF(ISNUMBER(ETL_Price!AA150/ETL_Price!AA151-1),ETL_Price!AA150/ETL_Price!AA151-1,"")</f>
        <v/>
      </c>
      <c r="V150" t="str">
        <f>IF(ISNUMBER(ETL_Price!AB150/ETL_Price!AB151-1),ETL_Price!AB150/ETL_Price!AB151-1,"")</f>
        <v/>
      </c>
      <c r="W150" t="str">
        <f>IF(ISNUMBER(ETL_Price!AC150/ETL_Price!AC151-1),ETL_Price!AC150/ETL_Price!AC151-1,"")</f>
        <v/>
      </c>
      <c r="X150" t="str">
        <f>IF(ISNUMBER(ETL_Price!AD150/ETL_Price!AD151-1),ETL_Price!AD150/ETL_Price!AD151-1,"")</f>
        <v/>
      </c>
      <c r="Y150" t="str">
        <f>IF(ISNUMBER(ETL_Price!AE150/ETL_Price!AE151-1),ETL_Price!AE150/ETL_Price!AE151-1,"")</f>
        <v/>
      </c>
      <c r="Z150" t="str">
        <f>IF(ISNUMBER(ETL_Price!AF150/ETL_Price!AF151-1),ETL_Price!AF150/ETL_Price!AF151-1,"")</f>
        <v/>
      </c>
      <c r="AA150" t="str">
        <f>IF(ISNUMBER(ETL_Price!AG150/ETL_Price!AG151-1),ETL_Price!AG150/ETL_Price!AG151-1,"")</f>
        <v/>
      </c>
      <c r="AB150" t="str">
        <f>IF(ISNUMBER(ETL_Price!AH150/ETL_Price!AH151-1),ETL_Price!AH150/ETL_Price!AH151-1,"")</f>
        <v/>
      </c>
      <c r="AC150" t="str">
        <f>IF(ISNUMBER(ETL_Price!AI150/ETL_Price!AI151-1),ETL_Price!AI150/ETL_Price!AI151-1,"")</f>
        <v/>
      </c>
      <c r="AD150" t="str">
        <f>IF(ISNUMBER(ETL_Price!AJ150/ETL_Price!AJ151-1),ETL_Price!AJ150/ETL_Price!AJ151-1,"")</f>
        <v/>
      </c>
      <c r="AE150" t="str">
        <f>IF(ISNUMBER(ETL_Price!AK150/ETL_Price!AK151-1),ETL_Price!AK150/ETL_Price!AK151-1,"")</f>
        <v/>
      </c>
      <c r="AF150" t="str">
        <f>IF(ISNUMBER(ETL_Price!AL150/ETL_Price!AL151-1),ETL_Price!AL150/ETL_Price!AL151-1,"")</f>
        <v/>
      </c>
      <c r="AG150" t="str">
        <f>IF(ISNUMBER(ETL_Price!AM150/ETL_Price!AM151-1),ETL_Price!AM150/ETL_Price!AM151-1,"")</f>
        <v/>
      </c>
      <c r="AH150" t="str">
        <f>IF(ISNUMBER(ETL_Price!AN150/ETL_Price!AN151-1),ETL_Price!AN150/ETL_Price!AN151-1,"")</f>
        <v/>
      </c>
      <c r="AI150" t="str">
        <f>IF(ISNUMBER(ETL_Price!AO150/ETL_Price!AO151-1),ETL_Price!AO150/ETL_Price!AO151-1,"")</f>
        <v/>
      </c>
      <c r="AJ150" t="str">
        <f>IF(ISNUMBER(ETL_Price!AP150/ETL_Price!AP151-1),ETL_Price!AP150/ETL_Price!AP151-1,"")</f>
        <v/>
      </c>
      <c r="AK150" t="str">
        <f>IF(ISNUMBER(ETL_Price!AQ150/ETL_Price!AQ151-1),ETL_Price!AQ150/ETL_Price!AQ151-1,"")</f>
        <v/>
      </c>
      <c r="AL150" t="str">
        <f>IF(ISNUMBER(ETL_Price!AR150/ETL_Price!AR151-1),ETL_Price!AR150/ETL_Price!AR151-1,"")</f>
        <v/>
      </c>
      <c r="AM150" t="str">
        <f>IF(ISNUMBER(ETL_Price!AS150/ETL_Price!AS151-1),ETL_Price!AS150/ETL_Price!AS151-1,"")</f>
        <v/>
      </c>
      <c r="AN150" t="str">
        <f>IF(ISNUMBER(ETL_Price!AT150/ETL_Price!AT151-1),ETL_Price!AT150/ETL_Price!AT151-1,"")</f>
        <v/>
      </c>
      <c r="AO150" t="str">
        <f>IF(ISNUMBER(ETL_Price!AU150/ETL_Price!AU151-1),ETL_Price!AU150/ETL_Price!AU151-1,"")</f>
        <v/>
      </c>
      <c r="AP150" t="str">
        <f>IF(ISNUMBER(ETL_Price!AV150/ETL_Price!AV151-1),ETL_Price!AV150/ETL_Price!AV151-1,"")</f>
        <v/>
      </c>
      <c r="AQ150" t="str">
        <f>IF(ISNUMBER(ETL_Price!AW150/ETL_Price!AW151-1),ETL_Price!AW150/ETL_Price!AW151-1,"")</f>
        <v/>
      </c>
      <c r="AR150" t="str">
        <f>IF(ISNUMBER(ETL_Price!AX150/ETL_Price!AX151-1),ETL_Price!AX150/ETL_Price!AX151-1,"")</f>
        <v/>
      </c>
      <c r="AS150" t="str">
        <f>IF(ISNUMBER(ETL_Price!AY150/ETL_Price!AY151-1),ETL_Price!AY150/ETL_Price!AY151-1,"")</f>
        <v/>
      </c>
      <c r="AT150" t="str">
        <f>IF(ISNUMBER(ETL_Price!AZ150/ETL_Price!AZ151-1),ETL_Price!AZ150/ETL_Price!AZ151-1,"")</f>
        <v/>
      </c>
      <c r="AU150" t="str">
        <f>IF(ISNUMBER(ETL_Price!BA150/ETL_Price!BA151-1),ETL_Price!BA150/ETL_Price!BA151-1,"")</f>
        <v/>
      </c>
      <c r="AV150" t="str">
        <f>IF(ISNUMBER(ETL_Price!BB150/ETL_Price!BB151-1),ETL_Price!BB150/ETL_Price!BB151-1,"")</f>
        <v/>
      </c>
      <c r="AW150" t="str">
        <f>IF(ISNUMBER(ETL_Price!BC150/ETL_Price!BC151-1),ETL_Price!BC150/ETL_Price!BC151-1,"")</f>
        <v/>
      </c>
      <c r="AX150" t="str">
        <f>IF(ISNUMBER(ETL_Price!BD150/ETL_Price!BD151-1),ETL_Price!BD150/ETL_Price!BD151-1,"")</f>
        <v/>
      </c>
      <c r="AY150" t="str">
        <f>IF(ISNUMBER(ETL_Price!BE150/ETL_Price!BE151-1),ETL_Price!BE150/ETL_Price!BE151-1,"")</f>
        <v/>
      </c>
      <c r="AZ150" t="str">
        <f>IF(ISNUMBER(ETL_Price!BF150/ETL_Price!BF151-1),ETL_Price!BF150/ETL_Price!BF151-1,"")</f>
        <v/>
      </c>
      <c r="BA150" t="str">
        <f>IF(ISNUMBER(ETL_Price!BG150/ETL_Price!BG151-1),ETL_Price!BG150/ETL_Price!BG151-1,"")</f>
        <v/>
      </c>
      <c r="BB150" t="str">
        <f>IF(ISNUMBER(ETL_Price!BH150/ETL_Price!BH151-1),ETL_Price!BH150/ETL_Price!BH151-1,"")</f>
        <v/>
      </c>
      <c r="BC150" t="str">
        <f>IF(ISNUMBER(ETL_Price!BI150/ETL_Price!BI151-1),ETL_Price!BI150/ETL_Price!BI151-1,"")</f>
        <v/>
      </c>
      <c r="BD150" t="str">
        <f>IF(ISNUMBER(ETL_Price!BJ150/ETL_Price!BJ151-1),ETL_Price!BJ150/ETL_Price!BJ151-1,"")</f>
        <v/>
      </c>
      <c r="BE150" t="str">
        <f>IF(ISNUMBER(ETL_Price!BK150/ETL_Price!BK151-1),ETL_Price!BK150/ETL_Price!BK151-1,"")</f>
        <v/>
      </c>
      <c r="BF150" t="str">
        <f>IF(ISNUMBER(ETL_Price!BL150/ETL_Price!BL151-1),ETL_Price!BL150/ETL_Price!BL151-1,"")</f>
        <v/>
      </c>
      <c r="BG150" t="str">
        <f>IF(ISNUMBER(ETL_Price!BM150/ETL_Price!BM151-1),ETL_Price!BM150/ETL_Price!BM151-1,"")</f>
        <v/>
      </c>
      <c r="BH150" t="str">
        <f>IF(ISNUMBER(ETL_Price!BN150/ETL_Price!BN151-1),ETL_Price!BN150/ETL_Price!BN151-1,"")</f>
        <v/>
      </c>
      <c r="BI150" t="str">
        <f>IF(ISNUMBER(ETL_Price!BO150/ETL_Price!BO151-1),ETL_Price!BO150/ETL_Price!BO151-1,"")</f>
        <v/>
      </c>
      <c r="BJ150" t="str">
        <f>IF(ISNUMBER(ETL_Price!BP150/ETL_Price!BP151-1),ETL_Price!BP150/ETL_Price!BP151-1,"")</f>
        <v/>
      </c>
      <c r="BK150" t="str">
        <f>IF(ISNUMBER(ETL_Price!BQ150/ETL_Price!BQ151-1),ETL_Price!BQ150/ETL_Price!BQ151-1,"")</f>
        <v/>
      </c>
      <c r="BL150" t="str">
        <f>IF(ISNUMBER(ETL_Price!BR150/ETL_Price!BR151-1),ETL_Price!BR150/ETL_Price!BR151-1,"")</f>
        <v/>
      </c>
      <c r="BM150" t="str">
        <f>IF(ISNUMBER(ETL_Price!BS150/ETL_Price!BS151-1),ETL_Price!BS150/ETL_Price!BS151-1,"")</f>
        <v/>
      </c>
      <c r="BN150" t="str">
        <f>IF(ISNUMBER(ETL_Price!BT150/ETL_Price!BT151-1),ETL_Price!BT150/ETL_Price!BT151-1,"")</f>
        <v/>
      </c>
      <c r="BO150" t="str">
        <f>IF(ISNUMBER(ETL_Price!BU150/ETL_Price!BU151-1),ETL_Price!BU150/ETL_Price!BU151-1,"")</f>
        <v/>
      </c>
      <c r="BP150" t="str">
        <f>IF(ISNUMBER(ETL_Price!BV150/ETL_Price!BV151-1),ETL_Price!BV150/ETL_Price!BV151-1,"")</f>
        <v/>
      </c>
      <c r="BQ150" t="str">
        <f>IF(ISNUMBER(ETL_Price!BW150/ETL_Price!BW151-1),ETL_Price!BW150/ETL_Price!BW151-1,"")</f>
        <v/>
      </c>
    </row>
    <row r="151" spans="1:69">
      <c r="A151" s="8">
        <f>MATCH($B151,ETL_Price!$B$5:$B$187,0)</f>
        <v>132</v>
      </c>
      <c r="B151" s="1" t="str">
        <f>IF(ISNUMBER(Equities!$C152),Equities!B152,"")</f>
        <v/>
      </c>
      <c r="C151" s="67" t="str">
        <f ca="1">IF(ISNUMBER(OFFSET(ETL_Price!$B$4,ETL_Rtn!$A151,ETL_Rtn!$C$1)/OFFSET(ETL_Price!$B$4,ETL_Rtn!$A152,ETL_Rtn!$C$1)-1),OFFSET(ETL_Price!$B$4,ETL_Rtn!$A151,ETL_Rtn!$C$1)/OFFSET(ETL_Price!$B$4,ETL_Rtn!$A152,ETL_Rtn!$C$1)-1,"")</f>
        <v/>
      </c>
      <c r="E151" t="str">
        <f>IF(ISNUMBER(ETL_Price!K151/ETL_Price!K152-1),ETL_Price!K151/ETL_Price!K152-1,"")</f>
        <v/>
      </c>
      <c r="F151" t="str">
        <f>IF(ISNUMBER(ETL_Price!L151/ETL_Price!L152-1),ETL_Price!L151/ETL_Price!L152-1,"")</f>
        <v/>
      </c>
      <c r="G151" t="str">
        <f>IF(ISNUMBER(ETL_Price!M151/ETL_Price!M152-1),ETL_Price!M151/ETL_Price!M152-1,"")</f>
        <v/>
      </c>
      <c r="H151" t="str">
        <f>IF(ISNUMBER(ETL_Price!N151/ETL_Price!N152-1),ETL_Price!N151/ETL_Price!N152-1,"")</f>
        <v/>
      </c>
      <c r="I151" t="str">
        <f>IF(ISNUMBER(ETL_Price!O151/ETL_Price!O152-1),ETL_Price!O151/ETL_Price!O152-1,"")</f>
        <v/>
      </c>
      <c r="J151" t="str">
        <f>IF(ISNUMBER(ETL_Price!P151/ETL_Price!P152-1),ETL_Price!P151/ETL_Price!P152-1,"")</f>
        <v/>
      </c>
      <c r="K151" t="str">
        <f>IF(ISNUMBER(ETL_Price!Q151/ETL_Price!Q152-1),ETL_Price!Q151/ETL_Price!Q152-1,"")</f>
        <v/>
      </c>
      <c r="L151" t="str">
        <f>IF(ISNUMBER(ETL_Price!R151/ETL_Price!R152-1),ETL_Price!R151/ETL_Price!R152-1,"")</f>
        <v/>
      </c>
      <c r="M151" t="str">
        <f>IF(ISNUMBER(ETL_Price!S151/ETL_Price!S152-1),ETL_Price!S151/ETL_Price!S152-1,"")</f>
        <v/>
      </c>
      <c r="N151" t="str">
        <f>IF(ISNUMBER(ETL_Price!T151/ETL_Price!T152-1),ETL_Price!T151/ETL_Price!T152-1,"")</f>
        <v/>
      </c>
      <c r="O151" t="str">
        <f>IF(ISNUMBER(ETL_Price!U151/ETL_Price!U152-1),ETL_Price!U151/ETL_Price!U152-1,"")</f>
        <v/>
      </c>
      <c r="P151" t="str">
        <f>IF(ISNUMBER(ETL_Price!V151/ETL_Price!V152-1),ETL_Price!V151/ETL_Price!V152-1,"")</f>
        <v/>
      </c>
      <c r="Q151" t="str">
        <f>IF(ISNUMBER(ETL_Price!W151/ETL_Price!W152-1),ETL_Price!W151/ETL_Price!W152-1,"")</f>
        <v/>
      </c>
      <c r="R151" t="str">
        <f>IF(ISNUMBER(ETL_Price!X151/ETL_Price!X152-1),ETL_Price!X151/ETL_Price!X152-1,"")</f>
        <v/>
      </c>
      <c r="S151" t="str">
        <f>IF(ISNUMBER(ETL_Price!Y151/ETL_Price!Y152-1),ETL_Price!Y151/ETL_Price!Y152-1,"")</f>
        <v/>
      </c>
      <c r="T151" t="str">
        <f>IF(ISNUMBER(ETL_Price!Z151/ETL_Price!Z152-1),ETL_Price!Z151/ETL_Price!Z152-1,"")</f>
        <v/>
      </c>
      <c r="U151" t="str">
        <f>IF(ISNUMBER(ETL_Price!AA151/ETL_Price!AA152-1),ETL_Price!AA151/ETL_Price!AA152-1,"")</f>
        <v/>
      </c>
      <c r="V151" t="str">
        <f>IF(ISNUMBER(ETL_Price!AB151/ETL_Price!AB152-1),ETL_Price!AB151/ETL_Price!AB152-1,"")</f>
        <v/>
      </c>
      <c r="W151" t="str">
        <f>IF(ISNUMBER(ETL_Price!AC151/ETL_Price!AC152-1),ETL_Price!AC151/ETL_Price!AC152-1,"")</f>
        <v/>
      </c>
      <c r="X151" t="str">
        <f>IF(ISNUMBER(ETL_Price!AD151/ETL_Price!AD152-1),ETL_Price!AD151/ETL_Price!AD152-1,"")</f>
        <v/>
      </c>
      <c r="Y151" t="str">
        <f>IF(ISNUMBER(ETL_Price!AE151/ETL_Price!AE152-1),ETL_Price!AE151/ETL_Price!AE152-1,"")</f>
        <v/>
      </c>
      <c r="Z151" t="str">
        <f>IF(ISNUMBER(ETL_Price!AF151/ETL_Price!AF152-1),ETL_Price!AF151/ETL_Price!AF152-1,"")</f>
        <v/>
      </c>
      <c r="AA151" t="str">
        <f>IF(ISNUMBER(ETL_Price!AG151/ETL_Price!AG152-1),ETL_Price!AG151/ETL_Price!AG152-1,"")</f>
        <v/>
      </c>
      <c r="AB151" t="str">
        <f>IF(ISNUMBER(ETL_Price!AH151/ETL_Price!AH152-1),ETL_Price!AH151/ETL_Price!AH152-1,"")</f>
        <v/>
      </c>
      <c r="AC151" t="str">
        <f>IF(ISNUMBER(ETL_Price!AI151/ETL_Price!AI152-1),ETL_Price!AI151/ETL_Price!AI152-1,"")</f>
        <v/>
      </c>
      <c r="AD151" t="str">
        <f>IF(ISNUMBER(ETL_Price!AJ151/ETL_Price!AJ152-1),ETL_Price!AJ151/ETL_Price!AJ152-1,"")</f>
        <v/>
      </c>
      <c r="AE151" t="str">
        <f>IF(ISNUMBER(ETL_Price!AK151/ETL_Price!AK152-1),ETL_Price!AK151/ETL_Price!AK152-1,"")</f>
        <v/>
      </c>
      <c r="AF151" t="str">
        <f>IF(ISNUMBER(ETL_Price!AL151/ETL_Price!AL152-1),ETL_Price!AL151/ETL_Price!AL152-1,"")</f>
        <v/>
      </c>
      <c r="AG151" t="str">
        <f>IF(ISNUMBER(ETL_Price!AM151/ETL_Price!AM152-1),ETL_Price!AM151/ETL_Price!AM152-1,"")</f>
        <v/>
      </c>
      <c r="AH151" t="str">
        <f>IF(ISNUMBER(ETL_Price!AN151/ETL_Price!AN152-1),ETL_Price!AN151/ETL_Price!AN152-1,"")</f>
        <v/>
      </c>
      <c r="AI151" t="str">
        <f>IF(ISNUMBER(ETL_Price!AO151/ETL_Price!AO152-1),ETL_Price!AO151/ETL_Price!AO152-1,"")</f>
        <v/>
      </c>
      <c r="AJ151" t="str">
        <f>IF(ISNUMBER(ETL_Price!AP151/ETL_Price!AP152-1),ETL_Price!AP151/ETL_Price!AP152-1,"")</f>
        <v/>
      </c>
      <c r="AK151" t="str">
        <f>IF(ISNUMBER(ETL_Price!AQ151/ETL_Price!AQ152-1),ETL_Price!AQ151/ETL_Price!AQ152-1,"")</f>
        <v/>
      </c>
      <c r="AL151" t="str">
        <f>IF(ISNUMBER(ETL_Price!AR151/ETL_Price!AR152-1),ETL_Price!AR151/ETL_Price!AR152-1,"")</f>
        <v/>
      </c>
      <c r="AM151" t="str">
        <f>IF(ISNUMBER(ETL_Price!AS151/ETL_Price!AS152-1),ETL_Price!AS151/ETL_Price!AS152-1,"")</f>
        <v/>
      </c>
      <c r="AN151" t="str">
        <f>IF(ISNUMBER(ETL_Price!AT151/ETL_Price!AT152-1),ETL_Price!AT151/ETL_Price!AT152-1,"")</f>
        <v/>
      </c>
      <c r="AO151" t="str">
        <f>IF(ISNUMBER(ETL_Price!AU151/ETL_Price!AU152-1),ETL_Price!AU151/ETL_Price!AU152-1,"")</f>
        <v/>
      </c>
      <c r="AP151" t="str">
        <f>IF(ISNUMBER(ETL_Price!AV151/ETL_Price!AV152-1),ETL_Price!AV151/ETL_Price!AV152-1,"")</f>
        <v/>
      </c>
      <c r="AQ151" t="str">
        <f>IF(ISNUMBER(ETL_Price!AW151/ETL_Price!AW152-1),ETL_Price!AW151/ETL_Price!AW152-1,"")</f>
        <v/>
      </c>
      <c r="AR151" t="str">
        <f>IF(ISNUMBER(ETL_Price!AX151/ETL_Price!AX152-1),ETL_Price!AX151/ETL_Price!AX152-1,"")</f>
        <v/>
      </c>
      <c r="AS151" t="str">
        <f>IF(ISNUMBER(ETL_Price!AY151/ETL_Price!AY152-1),ETL_Price!AY151/ETL_Price!AY152-1,"")</f>
        <v/>
      </c>
      <c r="AT151" t="str">
        <f>IF(ISNUMBER(ETL_Price!AZ151/ETL_Price!AZ152-1),ETL_Price!AZ151/ETL_Price!AZ152-1,"")</f>
        <v/>
      </c>
      <c r="AU151" t="str">
        <f>IF(ISNUMBER(ETL_Price!BA151/ETL_Price!BA152-1),ETL_Price!BA151/ETL_Price!BA152-1,"")</f>
        <v/>
      </c>
      <c r="AV151" t="str">
        <f>IF(ISNUMBER(ETL_Price!BB151/ETL_Price!BB152-1),ETL_Price!BB151/ETL_Price!BB152-1,"")</f>
        <v/>
      </c>
      <c r="AW151" t="str">
        <f>IF(ISNUMBER(ETL_Price!BC151/ETL_Price!BC152-1),ETL_Price!BC151/ETL_Price!BC152-1,"")</f>
        <v/>
      </c>
      <c r="AX151" t="str">
        <f>IF(ISNUMBER(ETL_Price!BD151/ETL_Price!BD152-1),ETL_Price!BD151/ETL_Price!BD152-1,"")</f>
        <v/>
      </c>
      <c r="AY151" t="str">
        <f>IF(ISNUMBER(ETL_Price!BE151/ETL_Price!BE152-1),ETL_Price!BE151/ETL_Price!BE152-1,"")</f>
        <v/>
      </c>
      <c r="AZ151" t="str">
        <f>IF(ISNUMBER(ETL_Price!BF151/ETL_Price!BF152-1),ETL_Price!BF151/ETL_Price!BF152-1,"")</f>
        <v/>
      </c>
      <c r="BA151" t="str">
        <f>IF(ISNUMBER(ETL_Price!BG151/ETL_Price!BG152-1),ETL_Price!BG151/ETL_Price!BG152-1,"")</f>
        <v/>
      </c>
      <c r="BB151" t="str">
        <f>IF(ISNUMBER(ETL_Price!BH151/ETL_Price!BH152-1),ETL_Price!BH151/ETL_Price!BH152-1,"")</f>
        <v/>
      </c>
      <c r="BC151" t="str">
        <f>IF(ISNUMBER(ETL_Price!BI151/ETL_Price!BI152-1),ETL_Price!BI151/ETL_Price!BI152-1,"")</f>
        <v/>
      </c>
      <c r="BD151" t="str">
        <f>IF(ISNUMBER(ETL_Price!BJ151/ETL_Price!BJ152-1),ETL_Price!BJ151/ETL_Price!BJ152-1,"")</f>
        <v/>
      </c>
      <c r="BE151" t="str">
        <f>IF(ISNUMBER(ETL_Price!BK151/ETL_Price!BK152-1),ETL_Price!BK151/ETL_Price!BK152-1,"")</f>
        <v/>
      </c>
      <c r="BF151" t="str">
        <f>IF(ISNUMBER(ETL_Price!BL151/ETL_Price!BL152-1),ETL_Price!BL151/ETL_Price!BL152-1,"")</f>
        <v/>
      </c>
      <c r="BG151" t="str">
        <f>IF(ISNUMBER(ETL_Price!BM151/ETL_Price!BM152-1),ETL_Price!BM151/ETL_Price!BM152-1,"")</f>
        <v/>
      </c>
      <c r="BH151" t="str">
        <f>IF(ISNUMBER(ETL_Price!BN151/ETL_Price!BN152-1),ETL_Price!BN151/ETL_Price!BN152-1,"")</f>
        <v/>
      </c>
      <c r="BI151" t="str">
        <f>IF(ISNUMBER(ETL_Price!BO151/ETL_Price!BO152-1),ETL_Price!BO151/ETL_Price!BO152-1,"")</f>
        <v/>
      </c>
      <c r="BJ151" t="str">
        <f>IF(ISNUMBER(ETL_Price!BP151/ETL_Price!BP152-1),ETL_Price!BP151/ETL_Price!BP152-1,"")</f>
        <v/>
      </c>
      <c r="BK151" t="str">
        <f>IF(ISNUMBER(ETL_Price!BQ151/ETL_Price!BQ152-1),ETL_Price!BQ151/ETL_Price!BQ152-1,"")</f>
        <v/>
      </c>
      <c r="BL151" t="str">
        <f>IF(ISNUMBER(ETL_Price!BR151/ETL_Price!BR152-1),ETL_Price!BR151/ETL_Price!BR152-1,"")</f>
        <v/>
      </c>
      <c r="BM151" t="str">
        <f>IF(ISNUMBER(ETL_Price!BS151/ETL_Price!BS152-1),ETL_Price!BS151/ETL_Price!BS152-1,"")</f>
        <v/>
      </c>
      <c r="BN151" t="str">
        <f>IF(ISNUMBER(ETL_Price!BT151/ETL_Price!BT152-1),ETL_Price!BT151/ETL_Price!BT152-1,"")</f>
        <v/>
      </c>
      <c r="BO151" t="str">
        <f>IF(ISNUMBER(ETL_Price!BU151/ETL_Price!BU152-1),ETL_Price!BU151/ETL_Price!BU152-1,"")</f>
        <v/>
      </c>
      <c r="BP151" t="str">
        <f>IF(ISNUMBER(ETL_Price!BV151/ETL_Price!BV152-1),ETL_Price!BV151/ETL_Price!BV152-1,"")</f>
        <v/>
      </c>
      <c r="BQ151" t="str">
        <f>IF(ISNUMBER(ETL_Price!BW151/ETL_Price!BW152-1),ETL_Price!BW151/ETL_Price!BW152-1,"")</f>
        <v/>
      </c>
    </row>
    <row r="152" spans="1:69">
      <c r="A152" s="8">
        <f>MATCH($B152,ETL_Price!$B$5:$B$187,0)</f>
        <v>132</v>
      </c>
      <c r="B152" s="1" t="str">
        <f>IF(ISNUMBER(Equities!$C153),Equities!B153,"")</f>
        <v/>
      </c>
      <c r="C152" s="67" t="str">
        <f ca="1">IF(ISNUMBER(OFFSET(ETL_Price!$B$4,ETL_Rtn!$A152,ETL_Rtn!$C$1)/OFFSET(ETL_Price!$B$4,ETL_Rtn!$A153,ETL_Rtn!$C$1)-1),OFFSET(ETL_Price!$B$4,ETL_Rtn!$A152,ETL_Rtn!$C$1)/OFFSET(ETL_Price!$B$4,ETL_Rtn!$A153,ETL_Rtn!$C$1)-1,"")</f>
        <v/>
      </c>
      <c r="E152" t="str">
        <f>IF(ISNUMBER(ETL_Price!K152/ETL_Price!K153-1),ETL_Price!K152/ETL_Price!K153-1,"")</f>
        <v/>
      </c>
      <c r="F152" t="str">
        <f>IF(ISNUMBER(ETL_Price!L152/ETL_Price!L153-1),ETL_Price!L152/ETL_Price!L153-1,"")</f>
        <v/>
      </c>
      <c r="G152" t="str">
        <f>IF(ISNUMBER(ETL_Price!M152/ETL_Price!M153-1),ETL_Price!M152/ETL_Price!M153-1,"")</f>
        <v/>
      </c>
      <c r="H152" t="str">
        <f>IF(ISNUMBER(ETL_Price!N152/ETL_Price!N153-1),ETL_Price!N152/ETL_Price!N153-1,"")</f>
        <v/>
      </c>
      <c r="I152" t="str">
        <f>IF(ISNUMBER(ETL_Price!O152/ETL_Price!O153-1),ETL_Price!O152/ETL_Price!O153-1,"")</f>
        <v/>
      </c>
      <c r="J152" t="str">
        <f>IF(ISNUMBER(ETL_Price!P152/ETL_Price!P153-1),ETL_Price!P152/ETL_Price!P153-1,"")</f>
        <v/>
      </c>
      <c r="K152" t="str">
        <f>IF(ISNUMBER(ETL_Price!Q152/ETL_Price!Q153-1),ETL_Price!Q152/ETL_Price!Q153-1,"")</f>
        <v/>
      </c>
      <c r="L152" t="str">
        <f>IF(ISNUMBER(ETL_Price!R152/ETL_Price!R153-1),ETL_Price!R152/ETL_Price!R153-1,"")</f>
        <v/>
      </c>
      <c r="M152" t="str">
        <f>IF(ISNUMBER(ETL_Price!S152/ETL_Price!S153-1),ETL_Price!S152/ETL_Price!S153-1,"")</f>
        <v/>
      </c>
      <c r="N152" t="str">
        <f>IF(ISNUMBER(ETL_Price!T152/ETL_Price!T153-1),ETL_Price!T152/ETL_Price!T153-1,"")</f>
        <v/>
      </c>
      <c r="O152" t="str">
        <f>IF(ISNUMBER(ETL_Price!U152/ETL_Price!U153-1),ETL_Price!U152/ETL_Price!U153-1,"")</f>
        <v/>
      </c>
      <c r="P152" t="str">
        <f>IF(ISNUMBER(ETL_Price!V152/ETL_Price!V153-1),ETL_Price!V152/ETL_Price!V153-1,"")</f>
        <v/>
      </c>
      <c r="Q152" t="str">
        <f>IF(ISNUMBER(ETL_Price!W152/ETL_Price!W153-1),ETL_Price!W152/ETL_Price!W153-1,"")</f>
        <v/>
      </c>
      <c r="R152" t="str">
        <f>IF(ISNUMBER(ETL_Price!X152/ETL_Price!X153-1),ETL_Price!X152/ETL_Price!X153-1,"")</f>
        <v/>
      </c>
      <c r="S152" t="str">
        <f>IF(ISNUMBER(ETL_Price!Y152/ETL_Price!Y153-1),ETL_Price!Y152/ETL_Price!Y153-1,"")</f>
        <v/>
      </c>
      <c r="T152" t="str">
        <f>IF(ISNUMBER(ETL_Price!Z152/ETL_Price!Z153-1),ETL_Price!Z152/ETL_Price!Z153-1,"")</f>
        <v/>
      </c>
      <c r="U152" t="str">
        <f>IF(ISNUMBER(ETL_Price!AA152/ETL_Price!AA153-1),ETL_Price!AA152/ETL_Price!AA153-1,"")</f>
        <v/>
      </c>
      <c r="V152" t="str">
        <f>IF(ISNUMBER(ETL_Price!AB152/ETL_Price!AB153-1),ETL_Price!AB152/ETL_Price!AB153-1,"")</f>
        <v/>
      </c>
      <c r="W152" t="str">
        <f>IF(ISNUMBER(ETL_Price!AC152/ETL_Price!AC153-1),ETL_Price!AC152/ETL_Price!AC153-1,"")</f>
        <v/>
      </c>
      <c r="X152" t="str">
        <f>IF(ISNUMBER(ETL_Price!AD152/ETL_Price!AD153-1),ETL_Price!AD152/ETL_Price!AD153-1,"")</f>
        <v/>
      </c>
      <c r="Y152" t="str">
        <f>IF(ISNUMBER(ETL_Price!AE152/ETL_Price!AE153-1),ETL_Price!AE152/ETL_Price!AE153-1,"")</f>
        <v/>
      </c>
      <c r="Z152" t="str">
        <f>IF(ISNUMBER(ETL_Price!AF152/ETL_Price!AF153-1),ETL_Price!AF152/ETL_Price!AF153-1,"")</f>
        <v/>
      </c>
      <c r="AA152" t="str">
        <f>IF(ISNUMBER(ETL_Price!AG152/ETL_Price!AG153-1),ETL_Price!AG152/ETL_Price!AG153-1,"")</f>
        <v/>
      </c>
      <c r="AB152" t="str">
        <f>IF(ISNUMBER(ETL_Price!AH152/ETL_Price!AH153-1),ETL_Price!AH152/ETL_Price!AH153-1,"")</f>
        <v/>
      </c>
      <c r="AC152" t="str">
        <f>IF(ISNUMBER(ETL_Price!AI152/ETL_Price!AI153-1),ETL_Price!AI152/ETL_Price!AI153-1,"")</f>
        <v/>
      </c>
      <c r="AD152" t="str">
        <f>IF(ISNUMBER(ETL_Price!AJ152/ETL_Price!AJ153-1),ETL_Price!AJ152/ETL_Price!AJ153-1,"")</f>
        <v/>
      </c>
      <c r="AE152" t="str">
        <f>IF(ISNUMBER(ETL_Price!AK152/ETL_Price!AK153-1),ETL_Price!AK152/ETL_Price!AK153-1,"")</f>
        <v/>
      </c>
      <c r="AF152" t="str">
        <f>IF(ISNUMBER(ETL_Price!AL152/ETL_Price!AL153-1),ETL_Price!AL152/ETL_Price!AL153-1,"")</f>
        <v/>
      </c>
      <c r="AG152" t="str">
        <f>IF(ISNUMBER(ETL_Price!AM152/ETL_Price!AM153-1),ETL_Price!AM152/ETL_Price!AM153-1,"")</f>
        <v/>
      </c>
      <c r="AH152" t="str">
        <f>IF(ISNUMBER(ETL_Price!AN152/ETL_Price!AN153-1),ETL_Price!AN152/ETL_Price!AN153-1,"")</f>
        <v/>
      </c>
      <c r="AI152" t="str">
        <f>IF(ISNUMBER(ETL_Price!AO152/ETL_Price!AO153-1),ETL_Price!AO152/ETL_Price!AO153-1,"")</f>
        <v/>
      </c>
      <c r="AJ152" t="str">
        <f>IF(ISNUMBER(ETL_Price!AP152/ETL_Price!AP153-1),ETL_Price!AP152/ETL_Price!AP153-1,"")</f>
        <v/>
      </c>
      <c r="AK152" t="str">
        <f>IF(ISNUMBER(ETL_Price!AQ152/ETL_Price!AQ153-1),ETL_Price!AQ152/ETL_Price!AQ153-1,"")</f>
        <v/>
      </c>
      <c r="AL152" t="str">
        <f>IF(ISNUMBER(ETL_Price!AR152/ETL_Price!AR153-1),ETL_Price!AR152/ETL_Price!AR153-1,"")</f>
        <v/>
      </c>
      <c r="AM152" t="str">
        <f>IF(ISNUMBER(ETL_Price!AS152/ETL_Price!AS153-1),ETL_Price!AS152/ETL_Price!AS153-1,"")</f>
        <v/>
      </c>
      <c r="AN152" t="str">
        <f>IF(ISNUMBER(ETL_Price!AT152/ETL_Price!AT153-1),ETL_Price!AT152/ETL_Price!AT153-1,"")</f>
        <v/>
      </c>
      <c r="AO152" t="str">
        <f>IF(ISNUMBER(ETL_Price!AU152/ETL_Price!AU153-1),ETL_Price!AU152/ETL_Price!AU153-1,"")</f>
        <v/>
      </c>
      <c r="AP152" t="str">
        <f>IF(ISNUMBER(ETL_Price!AV152/ETL_Price!AV153-1),ETL_Price!AV152/ETL_Price!AV153-1,"")</f>
        <v/>
      </c>
      <c r="AQ152" t="str">
        <f>IF(ISNUMBER(ETL_Price!AW152/ETL_Price!AW153-1),ETL_Price!AW152/ETL_Price!AW153-1,"")</f>
        <v/>
      </c>
      <c r="AR152" t="str">
        <f>IF(ISNUMBER(ETL_Price!AX152/ETL_Price!AX153-1),ETL_Price!AX152/ETL_Price!AX153-1,"")</f>
        <v/>
      </c>
      <c r="AS152" t="str">
        <f>IF(ISNUMBER(ETL_Price!AY152/ETL_Price!AY153-1),ETL_Price!AY152/ETL_Price!AY153-1,"")</f>
        <v/>
      </c>
      <c r="AT152" t="str">
        <f>IF(ISNUMBER(ETL_Price!AZ152/ETL_Price!AZ153-1),ETL_Price!AZ152/ETL_Price!AZ153-1,"")</f>
        <v/>
      </c>
      <c r="AU152" t="str">
        <f>IF(ISNUMBER(ETL_Price!BA152/ETL_Price!BA153-1),ETL_Price!BA152/ETL_Price!BA153-1,"")</f>
        <v/>
      </c>
      <c r="AV152" t="str">
        <f>IF(ISNUMBER(ETL_Price!BB152/ETL_Price!BB153-1),ETL_Price!BB152/ETL_Price!BB153-1,"")</f>
        <v/>
      </c>
      <c r="AW152" t="str">
        <f>IF(ISNUMBER(ETL_Price!BC152/ETL_Price!BC153-1),ETL_Price!BC152/ETL_Price!BC153-1,"")</f>
        <v/>
      </c>
      <c r="AX152" t="str">
        <f>IF(ISNUMBER(ETL_Price!BD152/ETL_Price!BD153-1),ETL_Price!BD152/ETL_Price!BD153-1,"")</f>
        <v/>
      </c>
      <c r="AY152" t="str">
        <f>IF(ISNUMBER(ETL_Price!BE152/ETL_Price!BE153-1),ETL_Price!BE152/ETL_Price!BE153-1,"")</f>
        <v/>
      </c>
      <c r="AZ152" t="str">
        <f>IF(ISNUMBER(ETL_Price!BF152/ETL_Price!BF153-1),ETL_Price!BF152/ETL_Price!BF153-1,"")</f>
        <v/>
      </c>
      <c r="BA152" t="str">
        <f>IF(ISNUMBER(ETL_Price!BG152/ETL_Price!BG153-1),ETL_Price!BG152/ETL_Price!BG153-1,"")</f>
        <v/>
      </c>
      <c r="BB152" t="str">
        <f>IF(ISNUMBER(ETL_Price!BH152/ETL_Price!BH153-1),ETL_Price!BH152/ETL_Price!BH153-1,"")</f>
        <v/>
      </c>
      <c r="BC152" t="str">
        <f>IF(ISNUMBER(ETL_Price!BI152/ETL_Price!BI153-1),ETL_Price!BI152/ETL_Price!BI153-1,"")</f>
        <v/>
      </c>
      <c r="BD152" t="str">
        <f>IF(ISNUMBER(ETL_Price!BJ152/ETL_Price!BJ153-1),ETL_Price!BJ152/ETL_Price!BJ153-1,"")</f>
        <v/>
      </c>
      <c r="BE152" t="str">
        <f>IF(ISNUMBER(ETL_Price!BK152/ETL_Price!BK153-1),ETL_Price!BK152/ETL_Price!BK153-1,"")</f>
        <v/>
      </c>
      <c r="BF152" t="str">
        <f>IF(ISNUMBER(ETL_Price!BL152/ETL_Price!BL153-1),ETL_Price!BL152/ETL_Price!BL153-1,"")</f>
        <v/>
      </c>
      <c r="BG152" t="str">
        <f>IF(ISNUMBER(ETL_Price!BM152/ETL_Price!BM153-1),ETL_Price!BM152/ETL_Price!BM153-1,"")</f>
        <v/>
      </c>
      <c r="BH152" t="str">
        <f>IF(ISNUMBER(ETL_Price!BN152/ETL_Price!BN153-1),ETL_Price!BN152/ETL_Price!BN153-1,"")</f>
        <v/>
      </c>
      <c r="BI152" t="str">
        <f>IF(ISNUMBER(ETL_Price!BO152/ETL_Price!BO153-1),ETL_Price!BO152/ETL_Price!BO153-1,"")</f>
        <v/>
      </c>
      <c r="BJ152" t="str">
        <f>IF(ISNUMBER(ETL_Price!BP152/ETL_Price!BP153-1),ETL_Price!BP152/ETL_Price!BP153-1,"")</f>
        <v/>
      </c>
      <c r="BK152" t="str">
        <f>IF(ISNUMBER(ETL_Price!BQ152/ETL_Price!BQ153-1),ETL_Price!BQ152/ETL_Price!BQ153-1,"")</f>
        <v/>
      </c>
      <c r="BL152" t="str">
        <f>IF(ISNUMBER(ETL_Price!BR152/ETL_Price!BR153-1),ETL_Price!BR152/ETL_Price!BR153-1,"")</f>
        <v/>
      </c>
      <c r="BM152" t="str">
        <f>IF(ISNUMBER(ETL_Price!BS152/ETL_Price!BS153-1),ETL_Price!BS152/ETL_Price!BS153-1,"")</f>
        <v/>
      </c>
      <c r="BN152" t="str">
        <f>IF(ISNUMBER(ETL_Price!BT152/ETL_Price!BT153-1),ETL_Price!BT152/ETL_Price!BT153-1,"")</f>
        <v/>
      </c>
      <c r="BO152" t="str">
        <f>IF(ISNUMBER(ETL_Price!BU152/ETL_Price!BU153-1),ETL_Price!BU152/ETL_Price!BU153-1,"")</f>
        <v/>
      </c>
      <c r="BP152" t="str">
        <f>IF(ISNUMBER(ETL_Price!BV152/ETL_Price!BV153-1),ETL_Price!BV152/ETL_Price!BV153-1,"")</f>
        <v/>
      </c>
      <c r="BQ152" t="str">
        <f>IF(ISNUMBER(ETL_Price!BW152/ETL_Price!BW153-1),ETL_Price!BW152/ETL_Price!BW153-1,"")</f>
        <v/>
      </c>
    </row>
    <row r="153" spans="1:69">
      <c r="A153" s="8">
        <f>MATCH($B153,ETL_Price!$B$5:$B$187,0)</f>
        <v>132</v>
      </c>
      <c r="B153" s="1" t="str">
        <f>IF(ISNUMBER(Equities!$C154),Equities!B154,"")</f>
        <v/>
      </c>
      <c r="C153" s="67" t="str">
        <f ca="1">IF(ISNUMBER(OFFSET(ETL_Price!$B$4,ETL_Rtn!$A153,ETL_Rtn!$C$1)/OFFSET(ETL_Price!$B$4,ETL_Rtn!$A154,ETL_Rtn!$C$1)-1),OFFSET(ETL_Price!$B$4,ETL_Rtn!$A153,ETL_Rtn!$C$1)/OFFSET(ETL_Price!$B$4,ETL_Rtn!$A154,ETL_Rtn!$C$1)-1,"")</f>
        <v/>
      </c>
      <c r="E153" t="str">
        <f>IF(ISNUMBER(ETL_Price!K153/ETL_Price!K154-1),ETL_Price!K153/ETL_Price!K154-1,"")</f>
        <v/>
      </c>
      <c r="F153" t="str">
        <f>IF(ISNUMBER(ETL_Price!L153/ETL_Price!L154-1),ETL_Price!L153/ETL_Price!L154-1,"")</f>
        <v/>
      </c>
      <c r="G153" t="str">
        <f>IF(ISNUMBER(ETL_Price!M153/ETL_Price!M154-1),ETL_Price!M153/ETL_Price!M154-1,"")</f>
        <v/>
      </c>
      <c r="H153" t="str">
        <f>IF(ISNUMBER(ETL_Price!N153/ETL_Price!N154-1),ETL_Price!N153/ETL_Price!N154-1,"")</f>
        <v/>
      </c>
      <c r="I153" t="str">
        <f>IF(ISNUMBER(ETL_Price!O153/ETL_Price!O154-1),ETL_Price!O153/ETL_Price!O154-1,"")</f>
        <v/>
      </c>
      <c r="J153" t="str">
        <f>IF(ISNUMBER(ETL_Price!P153/ETL_Price!P154-1),ETL_Price!P153/ETL_Price!P154-1,"")</f>
        <v/>
      </c>
      <c r="K153" t="str">
        <f>IF(ISNUMBER(ETL_Price!Q153/ETL_Price!Q154-1),ETL_Price!Q153/ETL_Price!Q154-1,"")</f>
        <v/>
      </c>
      <c r="L153" t="str">
        <f>IF(ISNUMBER(ETL_Price!R153/ETL_Price!R154-1),ETL_Price!R153/ETL_Price!R154-1,"")</f>
        <v/>
      </c>
      <c r="M153" t="str">
        <f>IF(ISNUMBER(ETL_Price!S153/ETL_Price!S154-1),ETL_Price!S153/ETL_Price!S154-1,"")</f>
        <v/>
      </c>
      <c r="N153" t="str">
        <f>IF(ISNUMBER(ETL_Price!T153/ETL_Price!T154-1),ETL_Price!T153/ETL_Price!T154-1,"")</f>
        <v/>
      </c>
      <c r="O153" t="str">
        <f>IF(ISNUMBER(ETL_Price!U153/ETL_Price!U154-1),ETL_Price!U153/ETL_Price!U154-1,"")</f>
        <v/>
      </c>
      <c r="P153" t="str">
        <f>IF(ISNUMBER(ETL_Price!V153/ETL_Price!V154-1),ETL_Price!V153/ETL_Price!V154-1,"")</f>
        <v/>
      </c>
      <c r="Q153" t="str">
        <f>IF(ISNUMBER(ETL_Price!W153/ETL_Price!W154-1),ETL_Price!W153/ETL_Price!W154-1,"")</f>
        <v/>
      </c>
      <c r="R153" t="str">
        <f>IF(ISNUMBER(ETL_Price!X153/ETL_Price!X154-1),ETL_Price!X153/ETL_Price!X154-1,"")</f>
        <v/>
      </c>
      <c r="S153" t="str">
        <f>IF(ISNUMBER(ETL_Price!Y153/ETL_Price!Y154-1),ETL_Price!Y153/ETL_Price!Y154-1,"")</f>
        <v/>
      </c>
      <c r="T153" t="str">
        <f>IF(ISNUMBER(ETL_Price!Z153/ETL_Price!Z154-1),ETL_Price!Z153/ETL_Price!Z154-1,"")</f>
        <v/>
      </c>
      <c r="U153" t="str">
        <f>IF(ISNUMBER(ETL_Price!AA153/ETL_Price!AA154-1),ETL_Price!AA153/ETL_Price!AA154-1,"")</f>
        <v/>
      </c>
      <c r="V153" t="str">
        <f>IF(ISNUMBER(ETL_Price!AB153/ETL_Price!AB154-1),ETL_Price!AB153/ETL_Price!AB154-1,"")</f>
        <v/>
      </c>
      <c r="W153" t="str">
        <f>IF(ISNUMBER(ETL_Price!AC153/ETL_Price!AC154-1),ETL_Price!AC153/ETL_Price!AC154-1,"")</f>
        <v/>
      </c>
      <c r="X153" t="str">
        <f>IF(ISNUMBER(ETL_Price!AD153/ETL_Price!AD154-1),ETL_Price!AD153/ETL_Price!AD154-1,"")</f>
        <v/>
      </c>
      <c r="Y153" t="str">
        <f>IF(ISNUMBER(ETL_Price!AE153/ETL_Price!AE154-1),ETL_Price!AE153/ETL_Price!AE154-1,"")</f>
        <v/>
      </c>
      <c r="Z153" t="str">
        <f>IF(ISNUMBER(ETL_Price!AF153/ETL_Price!AF154-1),ETL_Price!AF153/ETL_Price!AF154-1,"")</f>
        <v/>
      </c>
      <c r="AA153" t="str">
        <f>IF(ISNUMBER(ETL_Price!AG153/ETL_Price!AG154-1),ETL_Price!AG153/ETL_Price!AG154-1,"")</f>
        <v/>
      </c>
      <c r="AB153" t="str">
        <f>IF(ISNUMBER(ETL_Price!AH153/ETL_Price!AH154-1),ETL_Price!AH153/ETL_Price!AH154-1,"")</f>
        <v/>
      </c>
      <c r="AC153" t="str">
        <f>IF(ISNUMBER(ETL_Price!AI153/ETL_Price!AI154-1),ETL_Price!AI153/ETL_Price!AI154-1,"")</f>
        <v/>
      </c>
      <c r="AD153" t="str">
        <f>IF(ISNUMBER(ETL_Price!AJ153/ETL_Price!AJ154-1),ETL_Price!AJ153/ETL_Price!AJ154-1,"")</f>
        <v/>
      </c>
      <c r="AE153" t="str">
        <f>IF(ISNUMBER(ETL_Price!AK153/ETL_Price!AK154-1),ETL_Price!AK153/ETL_Price!AK154-1,"")</f>
        <v/>
      </c>
      <c r="AF153" t="str">
        <f>IF(ISNUMBER(ETL_Price!AL153/ETL_Price!AL154-1),ETL_Price!AL153/ETL_Price!AL154-1,"")</f>
        <v/>
      </c>
      <c r="AG153" t="str">
        <f>IF(ISNUMBER(ETL_Price!AM153/ETL_Price!AM154-1),ETL_Price!AM153/ETL_Price!AM154-1,"")</f>
        <v/>
      </c>
      <c r="AH153" t="str">
        <f>IF(ISNUMBER(ETL_Price!AN153/ETL_Price!AN154-1),ETL_Price!AN153/ETL_Price!AN154-1,"")</f>
        <v/>
      </c>
      <c r="AI153" t="str">
        <f>IF(ISNUMBER(ETL_Price!AO153/ETL_Price!AO154-1),ETL_Price!AO153/ETL_Price!AO154-1,"")</f>
        <v/>
      </c>
      <c r="AJ153" t="str">
        <f>IF(ISNUMBER(ETL_Price!AP153/ETL_Price!AP154-1),ETL_Price!AP153/ETL_Price!AP154-1,"")</f>
        <v/>
      </c>
      <c r="AK153" t="str">
        <f>IF(ISNUMBER(ETL_Price!AQ153/ETL_Price!AQ154-1),ETL_Price!AQ153/ETL_Price!AQ154-1,"")</f>
        <v/>
      </c>
      <c r="AL153" t="str">
        <f>IF(ISNUMBER(ETL_Price!AR153/ETL_Price!AR154-1),ETL_Price!AR153/ETL_Price!AR154-1,"")</f>
        <v/>
      </c>
      <c r="AM153" t="str">
        <f>IF(ISNUMBER(ETL_Price!AS153/ETL_Price!AS154-1),ETL_Price!AS153/ETL_Price!AS154-1,"")</f>
        <v/>
      </c>
      <c r="AN153" t="str">
        <f>IF(ISNUMBER(ETL_Price!AT153/ETL_Price!AT154-1),ETL_Price!AT153/ETL_Price!AT154-1,"")</f>
        <v/>
      </c>
      <c r="AO153" t="str">
        <f>IF(ISNUMBER(ETL_Price!AU153/ETL_Price!AU154-1),ETL_Price!AU153/ETL_Price!AU154-1,"")</f>
        <v/>
      </c>
      <c r="AP153" t="str">
        <f>IF(ISNUMBER(ETL_Price!AV153/ETL_Price!AV154-1),ETL_Price!AV153/ETL_Price!AV154-1,"")</f>
        <v/>
      </c>
      <c r="AQ153" t="str">
        <f>IF(ISNUMBER(ETL_Price!AW153/ETL_Price!AW154-1),ETL_Price!AW153/ETL_Price!AW154-1,"")</f>
        <v/>
      </c>
      <c r="AR153" t="str">
        <f>IF(ISNUMBER(ETL_Price!AX153/ETL_Price!AX154-1),ETL_Price!AX153/ETL_Price!AX154-1,"")</f>
        <v/>
      </c>
      <c r="AS153" t="str">
        <f>IF(ISNUMBER(ETL_Price!AY153/ETL_Price!AY154-1),ETL_Price!AY153/ETL_Price!AY154-1,"")</f>
        <v/>
      </c>
      <c r="AT153" t="str">
        <f>IF(ISNUMBER(ETL_Price!AZ153/ETL_Price!AZ154-1),ETL_Price!AZ153/ETL_Price!AZ154-1,"")</f>
        <v/>
      </c>
      <c r="AU153" t="str">
        <f>IF(ISNUMBER(ETL_Price!BA153/ETL_Price!BA154-1),ETL_Price!BA153/ETL_Price!BA154-1,"")</f>
        <v/>
      </c>
      <c r="AV153" t="str">
        <f>IF(ISNUMBER(ETL_Price!BB153/ETL_Price!BB154-1),ETL_Price!BB153/ETL_Price!BB154-1,"")</f>
        <v/>
      </c>
      <c r="AW153" t="str">
        <f>IF(ISNUMBER(ETL_Price!BC153/ETL_Price!BC154-1),ETL_Price!BC153/ETL_Price!BC154-1,"")</f>
        <v/>
      </c>
      <c r="AX153" t="str">
        <f>IF(ISNUMBER(ETL_Price!BD153/ETL_Price!BD154-1),ETL_Price!BD153/ETL_Price!BD154-1,"")</f>
        <v/>
      </c>
      <c r="AY153" t="str">
        <f>IF(ISNUMBER(ETL_Price!BE153/ETL_Price!BE154-1),ETL_Price!BE153/ETL_Price!BE154-1,"")</f>
        <v/>
      </c>
      <c r="AZ153" t="str">
        <f>IF(ISNUMBER(ETL_Price!BF153/ETL_Price!BF154-1),ETL_Price!BF153/ETL_Price!BF154-1,"")</f>
        <v/>
      </c>
      <c r="BA153" t="str">
        <f>IF(ISNUMBER(ETL_Price!BG153/ETL_Price!BG154-1),ETL_Price!BG153/ETL_Price!BG154-1,"")</f>
        <v/>
      </c>
      <c r="BB153" t="str">
        <f>IF(ISNUMBER(ETL_Price!BH153/ETL_Price!BH154-1),ETL_Price!BH153/ETL_Price!BH154-1,"")</f>
        <v/>
      </c>
      <c r="BC153" t="str">
        <f>IF(ISNUMBER(ETL_Price!BI153/ETL_Price!BI154-1),ETL_Price!BI153/ETL_Price!BI154-1,"")</f>
        <v/>
      </c>
      <c r="BD153" t="str">
        <f>IF(ISNUMBER(ETL_Price!BJ153/ETL_Price!BJ154-1),ETL_Price!BJ153/ETL_Price!BJ154-1,"")</f>
        <v/>
      </c>
      <c r="BE153" t="str">
        <f>IF(ISNUMBER(ETL_Price!BK153/ETL_Price!BK154-1),ETL_Price!BK153/ETL_Price!BK154-1,"")</f>
        <v/>
      </c>
      <c r="BF153" t="str">
        <f>IF(ISNUMBER(ETL_Price!BL153/ETL_Price!BL154-1),ETL_Price!BL153/ETL_Price!BL154-1,"")</f>
        <v/>
      </c>
      <c r="BG153" t="str">
        <f>IF(ISNUMBER(ETL_Price!BM153/ETL_Price!BM154-1),ETL_Price!BM153/ETL_Price!BM154-1,"")</f>
        <v/>
      </c>
      <c r="BH153" t="str">
        <f>IF(ISNUMBER(ETL_Price!BN153/ETL_Price!BN154-1),ETL_Price!BN153/ETL_Price!BN154-1,"")</f>
        <v/>
      </c>
      <c r="BI153" t="str">
        <f>IF(ISNUMBER(ETL_Price!BO153/ETL_Price!BO154-1),ETL_Price!BO153/ETL_Price!BO154-1,"")</f>
        <v/>
      </c>
      <c r="BJ153" t="str">
        <f>IF(ISNUMBER(ETL_Price!BP153/ETL_Price!BP154-1),ETL_Price!BP153/ETL_Price!BP154-1,"")</f>
        <v/>
      </c>
      <c r="BK153" t="str">
        <f>IF(ISNUMBER(ETL_Price!BQ153/ETL_Price!BQ154-1),ETL_Price!BQ153/ETL_Price!BQ154-1,"")</f>
        <v/>
      </c>
      <c r="BL153" t="str">
        <f>IF(ISNUMBER(ETL_Price!BR153/ETL_Price!BR154-1),ETL_Price!BR153/ETL_Price!BR154-1,"")</f>
        <v/>
      </c>
      <c r="BM153" t="str">
        <f>IF(ISNUMBER(ETL_Price!BS153/ETL_Price!BS154-1),ETL_Price!BS153/ETL_Price!BS154-1,"")</f>
        <v/>
      </c>
      <c r="BN153" t="str">
        <f>IF(ISNUMBER(ETL_Price!BT153/ETL_Price!BT154-1),ETL_Price!BT153/ETL_Price!BT154-1,"")</f>
        <v/>
      </c>
      <c r="BO153" t="str">
        <f>IF(ISNUMBER(ETL_Price!BU153/ETL_Price!BU154-1),ETL_Price!BU153/ETL_Price!BU154-1,"")</f>
        <v/>
      </c>
      <c r="BP153" t="str">
        <f>IF(ISNUMBER(ETL_Price!BV153/ETL_Price!BV154-1),ETL_Price!BV153/ETL_Price!BV154-1,"")</f>
        <v/>
      </c>
      <c r="BQ153" t="str">
        <f>IF(ISNUMBER(ETL_Price!BW153/ETL_Price!BW154-1),ETL_Price!BW153/ETL_Price!BW154-1,"")</f>
        <v/>
      </c>
    </row>
    <row r="154" spans="1:69">
      <c r="A154" s="8">
        <f>MATCH($B154,ETL_Price!$B$5:$B$187,0)</f>
        <v>132</v>
      </c>
      <c r="B154" s="1" t="str">
        <f>IF(ISNUMBER(Equities!$C155),Equities!B155,"")</f>
        <v/>
      </c>
      <c r="C154" s="67" t="str">
        <f ca="1">IF(ISNUMBER(OFFSET(ETL_Price!$B$4,ETL_Rtn!$A154,ETL_Rtn!$C$1)/OFFSET(ETL_Price!$B$4,ETL_Rtn!$A155,ETL_Rtn!$C$1)-1),OFFSET(ETL_Price!$B$4,ETL_Rtn!$A154,ETL_Rtn!$C$1)/OFFSET(ETL_Price!$B$4,ETL_Rtn!$A155,ETL_Rtn!$C$1)-1,"")</f>
        <v/>
      </c>
      <c r="E154" t="str">
        <f>IF(ISNUMBER(ETL_Price!K154/ETL_Price!K155-1),ETL_Price!K154/ETL_Price!K155-1,"")</f>
        <v/>
      </c>
      <c r="F154" t="str">
        <f>IF(ISNUMBER(ETL_Price!L154/ETL_Price!L155-1),ETL_Price!L154/ETL_Price!L155-1,"")</f>
        <v/>
      </c>
      <c r="G154" t="str">
        <f>IF(ISNUMBER(ETL_Price!M154/ETL_Price!M155-1),ETL_Price!M154/ETL_Price!M155-1,"")</f>
        <v/>
      </c>
      <c r="H154" t="str">
        <f>IF(ISNUMBER(ETL_Price!N154/ETL_Price!N155-1),ETL_Price!N154/ETL_Price!N155-1,"")</f>
        <v/>
      </c>
      <c r="I154" t="str">
        <f>IF(ISNUMBER(ETL_Price!O154/ETL_Price!O155-1),ETL_Price!O154/ETL_Price!O155-1,"")</f>
        <v/>
      </c>
      <c r="J154" t="str">
        <f>IF(ISNUMBER(ETL_Price!P154/ETL_Price!P155-1),ETL_Price!P154/ETL_Price!P155-1,"")</f>
        <v/>
      </c>
      <c r="K154" t="str">
        <f>IF(ISNUMBER(ETL_Price!Q154/ETL_Price!Q155-1),ETL_Price!Q154/ETL_Price!Q155-1,"")</f>
        <v/>
      </c>
      <c r="L154" t="str">
        <f>IF(ISNUMBER(ETL_Price!R154/ETL_Price!R155-1),ETL_Price!R154/ETL_Price!R155-1,"")</f>
        <v/>
      </c>
      <c r="M154" t="str">
        <f>IF(ISNUMBER(ETL_Price!S154/ETL_Price!S155-1),ETL_Price!S154/ETL_Price!S155-1,"")</f>
        <v/>
      </c>
      <c r="N154" t="str">
        <f>IF(ISNUMBER(ETL_Price!T154/ETL_Price!T155-1),ETL_Price!T154/ETL_Price!T155-1,"")</f>
        <v/>
      </c>
      <c r="O154" t="str">
        <f>IF(ISNUMBER(ETL_Price!U154/ETL_Price!U155-1),ETL_Price!U154/ETL_Price!U155-1,"")</f>
        <v/>
      </c>
      <c r="P154" t="str">
        <f>IF(ISNUMBER(ETL_Price!V154/ETL_Price!V155-1),ETL_Price!V154/ETL_Price!V155-1,"")</f>
        <v/>
      </c>
      <c r="Q154" t="str">
        <f>IF(ISNUMBER(ETL_Price!W154/ETL_Price!W155-1),ETL_Price!W154/ETL_Price!W155-1,"")</f>
        <v/>
      </c>
      <c r="R154" t="str">
        <f>IF(ISNUMBER(ETL_Price!X154/ETL_Price!X155-1),ETL_Price!X154/ETL_Price!X155-1,"")</f>
        <v/>
      </c>
      <c r="S154" t="str">
        <f>IF(ISNUMBER(ETL_Price!Y154/ETL_Price!Y155-1),ETL_Price!Y154/ETL_Price!Y155-1,"")</f>
        <v/>
      </c>
      <c r="T154" t="str">
        <f>IF(ISNUMBER(ETL_Price!Z154/ETL_Price!Z155-1),ETL_Price!Z154/ETL_Price!Z155-1,"")</f>
        <v/>
      </c>
      <c r="U154" t="str">
        <f>IF(ISNUMBER(ETL_Price!AA154/ETL_Price!AA155-1),ETL_Price!AA154/ETL_Price!AA155-1,"")</f>
        <v/>
      </c>
      <c r="V154" t="str">
        <f>IF(ISNUMBER(ETL_Price!AB154/ETL_Price!AB155-1),ETL_Price!AB154/ETL_Price!AB155-1,"")</f>
        <v/>
      </c>
      <c r="W154" t="str">
        <f>IF(ISNUMBER(ETL_Price!AC154/ETL_Price!AC155-1),ETL_Price!AC154/ETL_Price!AC155-1,"")</f>
        <v/>
      </c>
      <c r="X154" t="str">
        <f>IF(ISNUMBER(ETL_Price!AD154/ETL_Price!AD155-1),ETL_Price!AD154/ETL_Price!AD155-1,"")</f>
        <v/>
      </c>
      <c r="Y154" t="str">
        <f>IF(ISNUMBER(ETL_Price!AE154/ETL_Price!AE155-1),ETL_Price!AE154/ETL_Price!AE155-1,"")</f>
        <v/>
      </c>
      <c r="Z154" t="str">
        <f>IF(ISNUMBER(ETL_Price!AF154/ETL_Price!AF155-1),ETL_Price!AF154/ETL_Price!AF155-1,"")</f>
        <v/>
      </c>
      <c r="AA154" t="str">
        <f>IF(ISNUMBER(ETL_Price!AG154/ETL_Price!AG155-1),ETL_Price!AG154/ETL_Price!AG155-1,"")</f>
        <v/>
      </c>
      <c r="AB154" t="str">
        <f>IF(ISNUMBER(ETL_Price!AH154/ETL_Price!AH155-1),ETL_Price!AH154/ETL_Price!AH155-1,"")</f>
        <v/>
      </c>
      <c r="AC154" t="str">
        <f>IF(ISNUMBER(ETL_Price!AI154/ETL_Price!AI155-1),ETL_Price!AI154/ETL_Price!AI155-1,"")</f>
        <v/>
      </c>
      <c r="AD154" t="str">
        <f>IF(ISNUMBER(ETL_Price!AJ154/ETL_Price!AJ155-1),ETL_Price!AJ154/ETL_Price!AJ155-1,"")</f>
        <v/>
      </c>
      <c r="AE154" t="str">
        <f>IF(ISNUMBER(ETL_Price!AK154/ETL_Price!AK155-1),ETL_Price!AK154/ETL_Price!AK155-1,"")</f>
        <v/>
      </c>
      <c r="AF154" t="str">
        <f>IF(ISNUMBER(ETL_Price!AL154/ETL_Price!AL155-1),ETL_Price!AL154/ETL_Price!AL155-1,"")</f>
        <v/>
      </c>
      <c r="AG154" t="str">
        <f>IF(ISNUMBER(ETL_Price!AM154/ETL_Price!AM155-1),ETL_Price!AM154/ETL_Price!AM155-1,"")</f>
        <v/>
      </c>
      <c r="AH154" t="str">
        <f>IF(ISNUMBER(ETL_Price!AN154/ETL_Price!AN155-1),ETL_Price!AN154/ETL_Price!AN155-1,"")</f>
        <v/>
      </c>
      <c r="AI154" t="str">
        <f>IF(ISNUMBER(ETL_Price!AO154/ETL_Price!AO155-1),ETL_Price!AO154/ETL_Price!AO155-1,"")</f>
        <v/>
      </c>
      <c r="AJ154" t="str">
        <f>IF(ISNUMBER(ETL_Price!AP154/ETL_Price!AP155-1),ETL_Price!AP154/ETL_Price!AP155-1,"")</f>
        <v/>
      </c>
      <c r="AK154" t="str">
        <f>IF(ISNUMBER(ETL_Price!AQ154/ETL_Price!AQ155-1),ETL_Price!AQ154/ETL_Price!AQ155-1,"")</f>
        <v/>
      </c>
      <c r="AL154" t="str">
        <f>IF(ISNUMBER(ETL_Price!AR154/ETL_Price!AR155-1),ETL_Price!AR154/ETL_Price!AR155-1,"")</f>
        <v/>
      </c>
      <c r="AM154" t="str">
        <f>IF(ISNUMBER(ETL_Price!AS154/ETL_Price!AS155-1),ETL_Price!AS154/ETL_Price!AS155-1,"")</f>
        <v/>
      </c>
      <c r="AN154" t="str">
        <f>IF(ISNUMBER(ETL_Price!AT154/ETL_Price!AT155-1),ETL_Price!AT154/ETL_Price!AT155-1,"")</f>
        <v/>
      </c>
      <c r="AO154" t="str">
        <f>IF(ISNUMBER(ETL_Price!AU154/ETL_Price!AU155-1),ETL_Price!AU154/ETL_Price!AU155-1,"")</f>
        <v/>
      </c>
      <c r="AP154" t="str">
        <f>IF(ISNUMBER(ETL_Price!AV154/ETL_Price!AV155-1),ETL_Price!AV154/ETL_Price!AV155-1,"")</f>
        <v/>
      </c>
      <c r="AQ154" t="str">
        <f>IF(ISNUMBER(ETL_Price!AW154/ETL_Price!AW155-1),ETL_Price!AW154/ETL_Price!AW155-1,"")</f>
        <v/>
      </c>
      <c r="AR154" t="str">
        <f>IF(ISNUMBER(ETL_Price!AX154/ETL_Price!AX155-1),ETL_Price!AX154/ETL_Price!AX155-1,"")</f>
        <v/>
      </c>
      <c r="AS154" t="str">
        <f>IF(ISNUMBER(ETL_Price!AY154/ETL_Price!AY155-1),ETL_Price!AY154/ETL_Price!AY155-1,"")</f>
        <v/>
      </c>
      <c r="AT154" t="str">
        <f>IF(ISNUMBER(ETL_Price!AZ154/ETL_Price!AZ155-1),ETL_Price!AZ154/ETL_Price!AZ155-1,"")</f>
        <v/>
      </c>
      <c r="AU154" t="str">
        <f>IF(ISNUMBER(ETL_Price!BA154/ETL_Price!BA155-1),ETL_Price!BA154/ETL_Price!BA155-1,"")</f>
        <v/>
      </c>
      <c r="AV154" t="str">
        <f>IF(ISNUMBER(ETL_Price!BB154/ETL_Price!BB155-1),ETL_Price!BB154/ETL_Price!BB155-1,"")</f>
        <v/>
      </c>
      <c r="AW154" t="str">
        <f>IF(ISNUMBER(ETL_Price!BC154/ETL_Price!BC155-1),ETL_Price!BC154/ETL_Price!BC155-1,"")</f>
        <v/>
      </c>
      <c r="AX154" t="str">
        <f>IF(ISNUMBER(ETL_Price!BD154/ETL_Price!BD155-1),ETL_Price!BD154/ETL_Price!BD155-1,"")</f>
        <v/>
      </c>
      <c r="AY154" t="str">
        <f>IF(ISNUMBER(ETL_Price!BE154/ETL_Price!BE155-1),ETL_Price!BE154/ETL_Price!BE155-1,"")</f>
        <v/>
      </c>
      <c r="AZ154" t="str">
        <f>IF(ISNUMBER(ETL_Price!BF154/ETL_Price!BF155-1),ETL_Price!BF154/ETL_Price!BF155-1,"")</f>
        <v/>
      </c>
      <c r="BA154" t="str">
        <f>IF(ISNUMBER(ETL_Price!BG154/ETL_Price!BG155-1),ETL_Price!BG154/ETL_Price!BG155-1,"")</f>
        <v/>
      </c>
      <c r="BB154" t="str">
        <f>IF(ISNUMBER(ETL_Price!BH154/ETL_Price!BH155-1),ETL_Price!BH154/ETL_Price!BH155-1,"")</f>
        <v/>
      </c>
      <c r="BC154" t="str">
        <f>IF(ISNUMBER(ETL_Price!BI154/ETL_Price!BI155-1),ETL_Price!BI154/ETL_Price!BI155-1,"")</f>
        <v/>
      </c>
      <c r="BD154" t="str">
        <f>IF(ISNUMBER(ETL_Price!BJ154/ETL_Price!BJ155-1),ETL_Price!BJ154/ETL_Price!BJ155-1,"")</f>
        <v/>
      </c>
      <c r="BE154" t="str">
        <f>IF(ISNUMBER(ETL_Price!BK154/ETL_Price!BK155-1),ETL_Price!BK154/ETL_Price!BK155-1,"")</f>
        <v/>
      </c>
      <c r="BF154" t="str">
        <f>IF(ISNUMBER(ETL_Price!BL154/ETL_Price!BL155-1),ETL_Price!BL154/ETL_Price!BL155-1,"")</f>
        <v/>
      </c>
      <c r="BG154" t="str">
        <f>IF(ISNUMBER(ETL_Price!BM154/ETL_Price!BM155-1),ETL_Price!BM154/ETL_Price!BM155-1,"")</f>
        <v/>
      </c>
      <c r="BH154" t="str">
        <f>IF(ISNUMBER(ETL_Price!BN154/ETL_Price!BN155-1),ETL_Price!BN154/ETL_Price!BN155-1,"")</f>
        <v/>
      </c>
      <c r="BI154" t="str">
        <f>IF(ISNUMBER(ETL_Price!BO154/ETL_Price!BO155-1),ETL_Price!BO154/ETL_Price!BO155-1,"")</f>
        <v/>
      </c>
      <c r="BJ154" t="str">
        <f>IF(ISNUMBER(ETL_Price!BP154/ETL_Price!BP155-1),ETL_Price!BP154/ETL_Price!BP155-1,"")</f>
        <v/>
      </c>
      <c r="BK154" t="str">
        <f>IF(ISNUMBER(ETL_Price!BQ154/ETL_Price!BQ155-1),ETL_Price!BQ154/ETL_Price!BQ155-1,"")</f>
        <v/>
      </c>
      <c r="BL154" t="str">
        <f>IF(ISNUMBER(ETL_Price!BR154/ETL_Price!BR155-1),ETL_Price!BR154/ETL_Price!BR155-1,"")</f>
        <v/>
      </c>
      <c r="BM154" t="str">
        <f>IF(ISNUMBER(ETL_Price!BS154/ETL_Price!BS155-1),ETL_Price!BS154/ETL_Price!BS155-1,"")</f>
        <v/>
      </c>
      <c r="BN154" t="str">
        <f>IF(ISNUMBER(ETL_Price!BT154/ETL_Price!BT155-1),ETL_Price!BT154/ETL_Price!BT155-1,"")</f>
        <v/>
      </c>
      <c r="BO154" t="str">
        <f>IF(ISNUMBER(ETL_Price!BU154/ETL_Price!BU155-1),ETL_Price!BU154/ETL_Price!BU155-1,"")</f>
        <v/>
      </c>
      <c r="BP154" t="str">
        <f>IF(ISNUMBER(ETL_Price!BV154/ETL_Price!BV155-1),ETL_Price!BV154/ETL_Price!BV155-1,"")</f>
        <v/>
      </c>
      <c r="BQ154" t="str">
        <f>IF(ISNUMBER(ETL_Price!BW154/ETL_Price!BW155-1),ETL_Price!BW154/ETL_Price!BW155-1,"")</f>
        <v/>
      </c>
    </row>
    <row r="155" spans="1:69">
      <c r="A155" s="8">
        <f>MATCH($B155,ETL_Price!$B$5:$B$187,0)</f>
        <v>132</v>
      </c>
      <c r="B155" s="1" t="str">
        <f>IF(ISNUMBER(Equities!$C156),Equities!B156,"")</f>
        <v/>
      </c>
      <c r="C155" s="67" t="str">
        <f ca="1">IF(ISNUMBER(OFFSET(ETL_Price!$B$4,ETL_Rtn!$A155,ETL_Rtn!$C$1)/OFFSET(ETL_Price!$B$4,ETL_Rtn!$A156,ETL_Rtn!$C$1)-1),OFFSET(ETL_Price!$B$4,ETL_Rtn!$A155,ETL_Rtn!$C$1)/OFFSET(ETL_Price!$B$4,ETL_Rtn!$A156,ETL_Rtn!$C$1)-1,"")</f>
        <v/>
      </c>
      <c r="E155" t="str">
        <f>IF(ISNUMBER(ETL_Price!K155/ETL_Price!K156-1),ETL_Price!K155/ETL_Price!K156-1,"")</f>
        <v/>
      </c>
      <c r="F155" t="str">
        <f>IF(ISNUMBER(ETL_Price!L155/ETL_Price!L156-1),ETL_Price!L155/ETL_Price!L156-1,"")</f>
        <v/>
      </c>
      <c r="G155" t="str">
        <f>IF(ISNUMBER(ETL_Price!M155/ETL_Price!M156-1),ETL_Price!M155/ETL_Price!M156-1,"")</f>
        <v/>
      </c>
      <c r="H155" t="str">
        <f>IF(ISNUMBER(ETL_Price!N155/ETL_Price!N156-1),ETL_Price!N155/ETL_Price!N156-1,"")</f>
        <v/>
      </c>
      <c r="I155" t="str">
        <f>IF(ISNUMBER(ETL_Price!O155/ETL_Price!O156-1),ETL_Price!O155/ETL_Price!O156-1,"")</f>
        <v/>
      </c>
      <c r="J155" t="str">
        <f>IF(ISNUMBER(ETL_Price!P155/ETL_Price!P156-1),ETL_Price!P155/ETL_Price!P156-1,"")</f>
        <v/>
      </c>
      <c r="K155" t="str">
        <f>IF(ISNUMBER(ETL_Price!Q155/ETL_Price!Q156-1),ETL_Price!Q155/ETL_Price!Q156-1,"")</f>
        <v/>
      </c>
      <c r="L155" t="str">
        <f>IF(ISNUMBER(ETL_Price!R155/ETL_Price!R156-1),ETL_Price!R155/ETL_Price!R156-1,"")</f>
        <v/>
      </c>
      <c r="M155" t="str">
        <f>IF(ISNUMBER(ETL_Price!S155/ETL_Price!S156-1),ETL_Price!S155/ETL_Price!S156-1,"")</f>
        <v/>
      </c>
      <c r="N155" t="str">
        <f>IF(ISNUMBER(ETL_Price!T155/ETL_Price!T156-1),ETL_Price!T155/ETL_Price!T156-1,"")</f>
        <v/>
      </c>
      <c r="O155" t="str">
        <f>IF(ISNUMBER(ETL_Price!U155/ETL_Price!U156-1),ETL_Price!U155/ETL_Price!U156-1,"")</f>
        <v/>
      </c>
      <c r="P155" t="str">
        <f>IF(ISNUMBER(ETL_Price!V155/ETL_Price!V156-1),ETL_Price!V155/ETL_Price!V156-1,"")</f>
        <v/>
      </c>
      <c r="Q155" t="str">
        <f>IF(ISNUMBER(ETL_Price!W155/ETL_Price!W156-1),ETL_Price!W155/ETL_Price!W156-1,"")</f>
        <v/>
      </c>
      <c r="R155" t="str">
        <f>IF(ISNUMBER(ETL_Price!X155/ETL_Price!X156-1),ETL_Price!X155/ETL_Price!X156-1,"")</f>
        <v/>
      </c>
      <c r="S155" t="str">
        <f>IF(ISNUMBER(ETL_Price!Y155/ETL_Price!Y156-1),ETL_Price!Y155/ETL_Price!Y156-1,"")</f>
        <v/>
      </c>
      <c r="T155" t="str">
        <f>IF(ISNUMBER(ETL_Price!Z155/ETL_Price!Z156-1),ETL_Price!Z155/ETL_Price!Z156-1,"")</f>
        <v/>
      </c>
      <c r="U155" t="str">
        <f>IF(ISNUMBER(ETL_Price!AA155/ETL_Price!AA156-1),ETL_Price!AA155/ETL_Price!AA156-1,"")</f>
        <v/>
      </c>
      <c r="V155" t="str">
        <f>IF(ISNUMBER(ETL_Price!AB155/ETL_Price!AB156-1),ETL_Price!AB155/ETL_Price!AB156-1,"")</f>
        <v/>
      </c>
      <c r="W155" t="str">
        <f>IF(ISNUMBER(ETL_Price!AC155/ETL_Price!AC156-1),ETL_Price!AC155/ETL_Price!AC156-1,"")</f>
        <v/>
      </c>
      <c r="X155" t="str">
        <f>IF(ISNUMBER(ETL_Price!AD155/ETL_Price!AD156-1),ETL_Price!AD155/ETL_Price!AD156-1,"")</f>
        <v/>
      </c>
      <c r="Y155" t="str">
        <f>IF(ISNUMBER(ETL_Price!AE155/ETL_Price!AE156-1),ETL_Price!AE155/ETL_Price!AE156-1,"")</f>
        <v/>
      </c>
      <c r="Z155" t="str">
        <f>IF(ISNUMBER(ETL_Price!AF155/ETL_Price!AF156-1),ETL_Price!AF155/ETL_Price!AF156-1,"")</f>
        <v/>
      </c>
      <c r="AA155" t="str">
        <f>IF(ISNUMBER(ETL_Price!AG155/ETL_Price!AG156-1),ETL_Price!AG155/ETL_Price!AG156-1,"")</f>
        <v/>
      </c>
      <c r="AB155" t="str">
        <f>IF(ISNUMBER(ETL_Price!AH155/ETL_Price!AH156-1),ETL_Price!AH155/ETL_Price!AH156-1,"")</f>
        <v/>
      </c>
      <c r="AC155" t="str">
        <f>IF(ISNUMBER(ETL_Price!AI155/ETL_Price!AI156-1),ETL_Price!AI155/ETL_Price!AI156-1,"")</f>
        <v/>
      </c>
      <c r="AD155" t="str">
        <f>IF(ISNUMBER(ETL_Price!AJ155/ETL_Price!AJ156-1),ETL_Price!AJ155/ETL_Price!AJ156-1,"")</f>
        <v/>
      </c>
      <c r="AE155" t="str">
        <f>IF(ISNUMBER(ETL_Price!AK155/ETL_Price!AK156-1),ETL_Price!AK155/ETL_Price!AK156-1,"")</f>
        <v/>
      </c>
      <c r="AF155" t="str">
        <f>IF(ISNUMBER(ETL_Price!AL155/ETL_Price!AL156-1),ETL_Price!AL155/ETL_Price!AL156-1,"")</f>
        <v/>
      </c>
      <c r="AG155" t="str">
        <f>IF(ISNUMBER(ETL_Price!AM155/ETL_Price!AM156-1),ETL_Price!AM155/ETL_Price!AM156-1,"")</f>
        <v/>
      </c>
      <c r="AH155" t="str">
        <f>IF(ISNUMBER(ETL_Price!AN155/ETL_Price!AN156-1),ETL_Price!AN155/ETL_Price!AN156-1,"")</f>
        <v/>
      </c>
      <c r="AI155" t="str">
        <f>IF(ISNUMBER(ETL_Price!AO155/ETL_Price!AO156-1),ETL_Price!AO155/ETL_Price!AO156-1,"")</f>
        <v/>
      </c>
      <c r="AJ155" t="str">
        <f>IF(ISNUMBER(ETL_Price!AP155/ETL_Price!AP156-1),ETL_Price!AP155/ETL_Price!AP156-1,"")</f>
        <v/>
      </c>
      <c r="AK155" t="str">
        <f>IF(ISNUMBER(ETL_Price!AQ155/ETL_Price!AQ156-1),ETL_Price!AQ155/ETL_Price!AQ156-1,"")</f>
        <v/>
      </c>
      <c r="AL155" t="str">
        <f>IF(ISNUMBER(ETL_Price!AR155/ETL_Price!AR156-1),ETL_Price!AR155/ETL_Price!AR156-1,"")</f>
        <v/>
      </c>
      <c r="AM155" t="str">
        <f>IF(ISNUMBER(ETL_Price!AS155/ETL_Price!AS156-1),ETL_Price!AS155/ETL_Price!AS156-1,"")</f>
        <v/>
      </c>
      <c r="AN155" t="str">
        <f>IF(ISNUMBER(ETL_Price!AT155/ETL_Price!AT156-1),ETL_Price!AT155/ETL_Price!AT156-1,"")</f>
        <v/>
      </c>
      <c r="AO155" t="str">
        <f>IF(ISNUMBER(ETL_Price!AU155/ETL_Price!AU156-1),ETL_Price!AU155/ETL_Price!AU156-1,"")</f>
        <v/>
      </c>
      <c r="AP155" t="str">
        <f>IF(ISNUMBER(ETL_Price!AV155/ETL_Price!AV156-1),ETL_Price!AV155/ETL_Price!AV156-1,"")</f>
        <v/>
      </c>
      <c r="AQ155" t="str">
        <f>IF(ISNUMBER(ETL_Price!AW155/ETL_Price!AW156-1),ETL_Price!AW155/ETL_Price!AW156-1,"")</f>
        <v/>
      </c>
      <c r="AR155" t="str">
        <f>IF(ISNUMBER(ETL_Price!AX155/ETL_Price!AX156-1),ETL_Price!AX155/ETL_Price!AX156-1,"")</f>
        <v/>
      </c>
      <c r="AS155" t="str">
        <f>IF(ISNUMBER(ETL_Price!AY155/ETL_Price!AY156-1),ETL_Price!AY155/ETL_Price!AY156-1,"")</f>
        <v/>
      </c>
      <c r="AT155" t="str">
        <f>IF(ISNUMBER(ETL_Price!AZ155/ETL_Price!AZ156-1),ETL_Price!AZ155/ETL_Price!AZ156-1,"")</f>
        <v/>
      </c>
      <c r="AU155" t="str">
        <f>IF(ISNUMBER(ETL_Price!BA155/ETL_Price!BA156-1),ETL_Price!BA155/ETL_Price!BA156-1,"")</f>
        <v/>
      </c>
      <c r="AV155" t="str">
        <f>IF(ISNUMBER(ETL_Price!BB155/ETL_Price!BB156-1),ETL_Price!BB155/ETL_Price!BB156-1,"")</f>
        <v/>
      </c>
      <c r="AW155" t="str">
        <f>IF(ISNUMBER(ETL_Price!BC155/ETL_Price!BC156-1),ETL_Price!BC155/ETL_Price!BC156-1,"")</f>
        <v/>
      </c>
      <c r="AX155" t="str">
        <f>IF(ISNUMBER(ETL_Price!BD155/ETL_Price!BD156-1),ETL_Price!BD155/ETL_Price!BD156-1,"")</f>
        <v/>
      </c>
      <c r="AY155" t="str">
        <f>IF(ISNUMBER(ETL_Price!BE155/ETL_Price!BE156-1),ETL_Price!BE155/ETL_Price!BE156-1,"")</f>
        <v/>
      </c>
      <c r="AZ155" t="str">
        <f>IF(ISNUMBER(ETL_Price!BF155/ETL_Price!BF156-1),ETL_Price!BF155/ETL_Price!BF156-1,"")</f>
        <v/>
      </c>
      <c r="BA155" t="str">
        <f>IF(ISNUMBER(ETL_Price!BG155/ETL_Price!BG156-1),ETL_Price!BG155/ETL_Price!BG156-1,"")</f>
        <v/>
      </c>
      <c r="BB155" t="str">
        <f>IF(ISNUMBER(ETL_Price!BH155/ETL_Price!BH156-1),ETL_Price!BH155/ETL_Price!BH156-1,"")</f>
        <v/>
      </c>
      <c r="BC155" t="str">
        <f>IF(ISNUMBER(ETL_Price!BI155/ETL_Price!BI156-1),ETL_Price!BI155/ETL_Price!BI156-1,"")</f>
        <v/>
      </c>
      <c r="BD155" t="str">
        <f>IF(ISNUMBER(ETL_Price!BJ155/ETL_Price!BJ156-1),ETL_Price!BJ155/ETL_Price!BJ156-1,"")</f>
        <v/>
      </c>
      <c r="BE155" t="str">
        <f>IF(ISNUMBER(ETL_Price!BK155/ETL_Price!BK156-1),ETL_Price!BK155/ETL_Price!BK156-1,"")</f>
        <v/>
      </c>
      <c r="BF155" t="str">
        <f>IF(ISNUMBER(ETL_Price!BL155/ETL_Price!BL156-1),ETL_Price!BL155/ETL_Price!BL156-1,"")</f>
        <v/>
      </c>
      <c r="BG155" t="str">
        <f>IF(ISNUMBER(ETL_Price!BM155/ETL_Price!BM156-1),ETL_Price!BM155/ETL_Price!BM156-1,"")</f>
        <v/>
      </c>
      <c r="BH155" t="str">
        <f>IF(ISNUMBER(ETL_Price!BN155/ETL_Price!BN156-1),ETL_Price!BN155/ETL_Price!BN156-1,"")</f>
        <v/>
      </c>
      <c r="BI155" t="str">
        <f>IF(ISNUMBER(ETL_Price!BO155/ETL_Price!BO156-1),ETL_Price!BO155/ETL_Price!BO156-1,"")</f>
        <v/>
      </c>
      <c r="BJ155" t="str">
        <f>IF(ISNUMBER(ETL_Price!BP155/ETL_Price!BP156-1),ETL_Price!BP155/ETL_Price!BP156-1,"")</f>
        <v/>
      </c>
      <c r="BK155" t="str">
        <f>IF(ISNUMBER(ETL_Price!BQ155/ETL_Price!BQ156-1),ETL_Price!BQ155/ETL_Price!BQ156-1,"")</f>
        <v/>
      </c>
      <c r="BL155" t="str">
        <f>IF(ISNUMBER(ETL_Price!BR155/ETL_Price!BR156-1),ETL_Price!BR155/ETL_Price!BR156-1,"")</f>
        <v/>
      </c>
      <c r="BM155" t="str">
        <f>IF(ISNUMBER(ETL_Price!BS155/ETL_Price!BS156-1),ETL_Price!BS155/ETL_Price!BS156-1,"")</f>
        <v/>
      </c>
      <c r="BN155" t="str">
        <f>IF(ISNUMBER(ETL_Price!BT155/ETL_Price!BT156-1),ETL_Price!BT155/ETL_Price!BT156-1,"")</f>
        <v/>
      </c>
      <c r="BO155" t="str">
        <f>IF(ISNUMBER(ETL_Price!BU155/ETL_Price!BU156-1),ETL_Price!BU155/ETL_Price!BU156-1,"")</f>
        <v/>
      </c>
      <c r="BP155" t="str">
        <f>IF(ISNUMBER(ETL_Price!BV155/ETL_Price!BV156-1),ETL_Price!BV155/ETL_Price!BV156-1,"")</f>
        <v/>
      </c>
      <c r="BQ155" t="str">
        <f>IF(ISNUMBER(ETL_Price!BW155/ETL_Price!BW156-1),ETL_Price!BW155/ETL_Price!BW156-1,"")</f>
        <v/>
      </c>
    </row>
    <row r="156" spans="1:69">
      <c r="A156" s="8">
        <f>MATCH($B156,ETL_Price!$B$5:$B$187,0)</f>
        <v>132</v>
      </c>
      <c r="B156" s="1" t="str">
        <f>IF(ISNUMBER(Equities!$C157),Equities!B157,"")</f>
        <v/>
      </c>
      <c r="C156" s="67" t="str">
        <f ca="1">IF(ISNUMBER(OFFSET(ETL_Price!$B$4,ETL_Rtn!$A156,ETL_Rtn!$C$1)/OFFSET(ETL_Price!$B$4,ETL_Rtn!$A157,ETL_Rtn!$C$1)-1),OFFSET(ETL_Price!$B$4,ETL_Rtn!$A156,ETL_Rtn!$C$1)/OFFSET(ETL_Price!$B$4,ETL_Rtn!$A157,ETL_Rtn!$C$1)-1,"")</f>
        <v/>
      </c>
      <c r="E156" t="str">
        <f>IF(ISNUMBER(ETL_Price!K156/ETL_Price!K157-1),ETL_Price!K156/ETL_Price!K157-1,"")</f>
        <v/>
      </c>
      <c r="F156" t="str">
        <f>IF(ISNUMBER(ETL_Price!L156/ETL_Price!L157-1),ETL_Price!L156/ETL_Price!L157-1,"")</f>
        <v/>
      </c>
      <c r="G156" t="str">
        <f>IF(ISNUMBER(ETL_Price!M156/ETL_Price!M157-1),ETL_Price!M156/ETL_Price!M157-1,"")</f>
        <v/>
      </c>
      <c r="H156" t="str">
        <f>IF(ISNUMBER(ETL_Price!N156/ETL_Price!N157-1),ETL_Price!N156/ETL_Price!N157-1,"")</f>
        <v/>
      </c>
      <c r="I156" t="str">
        <f>IF(ISNUMBER(ETL_Price!O156/ETL_Price!O157-1),ETL_Price!O156/ETL_Price!O157-1,"")</f>
        <v/>
      </c>
      <c r="J156" t="str">
        <f>IF(ISNUMBER(ETL_Price!P156/ETL_Price!P157-1),ETL_Price!P156/ETL_Price!P157-1,"")</f>
        <v/>
      </c>
      <c r="K156" t="str">
        <f>IF(ISNUMBER(ETL_Price!Q156/ETL_Price!Q157-1),ETL_Price!Q156/ETL_Price!Q157-1,"")</f>
        <v/>
      </c>
      <c r="L156" t="str">
        <f>IF(ISNUMBER(ETL_Price!R156/ETL_Price!R157-1),ETL_Price!R156/ETL_Price!R157-1,"")</f>
        <v/>
      </c>
      <c r="M156" t="str">
        <f>IF(ISNUMBER(ETL_Price!S156/ETL_Price!S157-1),ETL_Price!S156/ETL_Price!S157-1,"")</f>
        <v/>
      </c>
      <c r="N156" t="str">
        <f>IF(ISNUMBER(ETL_Price!T156/ETL_Price!T157-1),ETL_Price!T156/ETL_Price!T157-1,"")</f>
        <v/>
      </c>
      <c r="O156" t="str">
        <f>IF(ISNUMBER(ETL_Price!U156/ETL_Price!U157-1),ETL_Price!U156/ETL_Price!U157-1,"")</f>
        <v/>
      </c>
      <c r="P156" t="str">
        <f>IF(ISNUMBER(ETL_Price!V156/ETL_Price!V157-1),ETL_Price!V156/ETL_Price!V157-1,"")</f>
        <v/>
      </c>
      <c r="Q156" t="str">
        <f>IF(ISNUMBER(ETL_Price!W156/ETL_Price!W157-1),ETL_Price!W156/ETL_Price!W157-1,"")</f>
        <v/>
      </c>
      <c r="R156" t="str">
        <f>IF(ISNUMBER(ETL_Price!X156/ETL_Price!X157-1),ETL_Price!X156/ETL_Price!X157-1,"")</f>
        <v/>
      </c>
      <c r="S156" t="str">
        <f>IF(ISNUMBER(ETL_Price!Y156/ETL_Price!Y157-1),ETL_Price!Y156/ETL_Price!Y157-1,"")</f>
        <v/>
      </c>
      <c r="T156" t="str">
        <f>IF(ISNUMBER(ETL_Price!Z156/ETL_Price!Z157-1),ETL_Price!Z156/ETL_Price!Z157-1,"")</f>
        <v/>
      </c>
      <c r="U156" t="str">
        <f>IF(ISNUMBER(ETL_Price!AA156/ETL_Price!AA157-1),ETL_Price!AA156/ETL_Price!AA157-1,"")</f>
        <v/>
      </c>
      <c r="V156" t="str">
        <f>IF(ISNUMBER(ETL_Price!AB156/ETL_Price!AB157-1),ETL_Price!AB156/ETL_Price!AB157-1,"")</f>
        <v/>
      </c>
      <c r="W156" t="str">
        <f>IF(ISNUMBER(ETL_Price!AC156/ETL_Price!AC157-1),ETL_Price!AC156/ETL_Price!AC157-1,"")</f>
        <v/>
      </c>
      <c r="X156" t="str">
        <f>IF(ISNUMBER(ETL_Price!AD156/ETL_Price!AD157-1),ETL_Price!AD156/ETL_Price!AD157-1,"")</f>
        <v/>
      </c>
      <c r="Y156" t="str">
        <f>IF(ISNUMBER(ETL_Price!AE156/ETL_Price!AE157-1),ETL_Price!AE156/ETL_Price!AE157-1,"")</f>
        <v/>
      </c>
      <c r="Z156" t="str">
        <f>IF(ISNUMBER(ETL_Price!AF156/ETL_Price!AF157-1),ETL_Price!AF156/ETL_Price!AF157-1,"")</f>
        <v/>
      </c>
      <c r="AA156" t="str">
        <f>IF(ISNUMBER(ETL_Price!AG156/ETL_Price!AG157-1),ETL_Price!AG156/ETL_Price!AG157-1,"")</f>
        <v/>
      </c>
      <c r="AB156" t="str">
        <f>IF(ISNUMBER(ETL_Price!AH156/ETL_Price!AH157-1),ETL_Price!AH156/ETL_Price!AH157-1,"")</f>
        <v/>
      </c>
      <c r="AC156" t="str">
        <f>IF(ISNUMBER(ETL_Price!AI156/ETL_Price!AI157-1),ETL_Price!AI156/ETL_Price!AI157-1,"")</f>
        <v/>
      </c>
      <c r="AD156" t="str">
        <f>IF(ISNUMBER(ETL_Price!AJ156/ETL_Price!AJ157-1),ETL_Price!AJ156/ETL_Price!AJ157-1,"")</f>
        <v/>
      </c>
      <c r="AE156" t="str">
        <f>IF(ISNUMBER(ETL_Price!AK156/ETL_Price!AK157-1),ETL_Price!AK156/ETL_Price!AK157-1,"")</f>
        <v/>
      </c>
      <c r="AF156" t="str">
        <f>IF(ISNUMBER(ETL_Price!AL156/ETL_Price!AL157-1),ETL_Price!AL156/ETL_Price!AL157-1,"")</f>
        <v/>
      </c>
      <c r="AG156" t="str">
        <f>IF(ISNUMBER(ETL_Price!AM156/ETL_Price!AM157-1),ETL_Price!AM156/ETL_Price!AM157-1,"")</f>
        <v/>
      </c>
      <c r="AH156" t="str">
        <f>IF(ISNUMBER(ETL_Price!AN156/ETL_Price!AN157-1),ETL_Price!AN156/ETL_Price!AN157-1,"")</f>
        <v/>
      </c>
      <c r="AI156" t="str">
        <f>IF(ISNUMBER(ETL_Price!AO156/ETL_Price!AO157-1),ETL_Price!AO156/ETL_Price!AO157-1,"")</f>
        <v/>
      </c>
      <c r="AJ156" t="str">
        <f>IF(ISNUMBER(ETL_Price!AP156/ETL_Price!AP157-1),ETL_Price!AP156/ETL_Price!AP157-1,"")</f>
        <v/>
      </c>
      <c r="AK156" t="str">
        <f>IF(ISNUMBER(ETL_Price!AQ156/ETL_Price!AQ157-1),ETL_Price!AQ156/ETL_Price!AQ157-1,"")</f>
        <v/>
      </c>
      <c r="AL156" t="str">
        <f>IF(ISNUMBER(ETL_Price!AR156/ETL_Price!AR157-1),ETL_Price!AR156/ETL_Price!AR157-1,"")</f>
        <v/>
      </c>
      <c r="AM156" t="str">
        <f>IF(ISNUMBER(ETL_Price!AS156/ETL_Price!AS157-1),ETL_Price!AS156/ETL_Price!AS157-1,"")</f>
        <v/>
      </c>
      <c r="AN156" t="str">
        <f>IF(ISNUMBER(ETL_Price!AT156/ETL_Price!AT157-1),ETL_Price!AT156/ETL_Price!AT157-1,"")</f>
        <v/>
      </c>
      <c r="AO156" t="str">
        <f>IF(ISNUMBER(ETL_Price!AU156/ETL_Price!AU157-1),ETL_Price!AU156/ETL_Price!AU157-1,"")</f>
        <v/>
      </c>
      <c r="AP156" t="str">
        <f>IF(ISNUMBER(ETL_Price!AV156/ETL_Price!AV157-1),ETL_Price!AV156/ETL_Price!AV157-1,"")</f>
        <v/>
      </c>
      <c r="AQ156" t="str">
        <f>IF(ISNUMBER(ETL_Price!AW156/ETL_Price!AW157-1),ETL_Price!AW156/ETL_Price!AW157-1,"")</f>
        <v/>
      </c>
      <c r="AR156" t="str">
        <f>IF(ISNUMBER(ETL_Price!AX156/ETL_Price!AX157-1),ETL_Price!AX156/ETL_Price!AX157-1,"")</f>
        <v/>
      </c>
      <c r="AS156" t="str">
        <f>IF(ISNUMBER(ETL_Price!AY156/ETL_Price!AY157-1),ETL_Price!AY156/ETL_Price!AY157-1,"")</f>
        <v/>
      </c>
      <c r="AT156" t="str">
        <f>IF(ISNUMBER(ETL_Price!AZ156/ETL_Price!AZ157-1),ETL_Price!AZ156/ETL_Price!AZ157-1,"")</f>
        <v/>
      </c>
      <c r="AU156" t="str">
        <f>IF(ISNUMBER(ETL_Price!BA156/ETL_Price!BA157-1),ETL_Price!BA156/ETL_Price!BA157-1,"")</f>
        <v/>
      </c>
      <c r="AV156" t="str">
        <f>IF(ISNUMBER(ETL_Price!BB156/ETL_Price!BB157-1),ETL_Price!BB156/ETL_Price!BB157-1,"")</f>
        <v/>
      </c>
      <c r="AW156" t="str">
        <f>IF(ISNUMBER(ETL_Price!BC156/ETL_Price!BC157-1),ETL_Price!BC156/ETL_Price!BC157-1,"")</f>
        <v/>
      </c>
      <c r="AX156" t="str">
        <f>IF(ISNUMBER(ETL_Price!BD156/ETL_Price!BD157-1),ETL_Price!BD156/ETL_Price!BD157-1,"")</f>
        <v/>
      </c>
      <c r="AY156" t="str">
        <f>IF(ISNUMBER(ETL_Price!BE156/ETL_Price!BE157-1),ETL_Price!BE156/ETL_Price!BE157-1,"")</f>
        <v/>
      </c>
      <c r="AZ156" t="str">
        <f>IF(ISNUMBER(ETL_Price!BF156/ETL_Price!BF157-1),ETL_Price!BF156/ETL_Price!BF157-1,"")</f>
        <v/>
      </c>
      <c r="BA156" t="str">
        <f>IF(ISNUMBER(ETL_Price!BG156/ETL_Price!BG157-1),ETL_Price!BG156/ETL_Price!BG157-1,"")</f>
        <v/>
      </c>
      <c r="BB156" t="str">
        <f>IF(ISNUMBER(ETL_Price!BH156/ETL_Price!BH157-1),ETL_Price!BH156/ETL_Price!BH157-1,"")</f>
        <v/>
      </c>
      <c r="BC156" t="str">
        <f>IF(ISNUMBER(ETL_Price!BI156/ETL_Price!BI157-1),ETL_Price!BI156/ETL_Price!BI157-1,"")</f>
        <v/>
      </c>
      <c r="BD156" t="str">
        <f>IF(ISNUMBER(ETL_Price!BJ156/ETL_Price!BJ157-1),ETL_Price!BJ156/ETL_Price!BJ157-1,"")</f>
        <v/>
      </c>
      <c r="BE156" t="str">
        <f>IF(ISNUMBER(ETL_Price!BK156/ETL_Price!BK157-1),ETL_Price!BK156/ETL_Price!BK157-1,"")</f>
        <v/>
      </c>
      <c r="BF156" t="str">
        <f>IF(ISNUMBER(ETL_Price!BL156/ETL_Price!BL157-1),ETL_Price!BL156/ETL_Price!BL157-1,"")</f>
        <v/>
      </c>
      <c r="BG156" t="str">
        <f>IF(ISNUMBER(ETL_Price!BM156/ETL_Price!BM157-1),ETL_Price!BM156/ETL_Price!BM157-1,"")</f>
        <v/>
      </c>
      <c r="BH156" t="str">
        <f>IF(ISNUMBER(ETL_Price!BN156/ETL_Price!BN157-1),ETL_Price!BN156/ETL_Price!BN157-1,"")</f>
        <v/>
      </c>
      <c r="BI156" t="str">
        <f>IF(ISNUMBER(ETL_Price!BO156/ETL_Price!BO157-1),ETL_Price!BO156/ETL_Price!BO157-1,"")</f>
        <v/>
      </c>
      <c r="BJ156" t="str">
        <f>IF(ISNUMBER(ETL_Price!BP156/ETL_Price!BP157-1),ETL_Price!BP156/ETL_Price!BP157-1,"")</f>
        <v/>
      </c>
      <c r="BK156" t="str">
        <f>IF(ISNUMBER(ETL_Price!BQ156/ETL_Price!BQ157-1),ETL_Price!BQ156/ETL_Price!BQ157-1,"")</f>
        <v/>
      </c>
      <c r="BL156" t="str">
        <f>IF(ISNUMBER(ETL_Price!BR156/ETL_Price!BR157-1),ETL_Price!BR156/ETL_Price!BR157-1,"")</f>
        <v/>
      </c>
      <c r="BM156" t="str">
        <f>IF(ISNUMBER(ETL_Price!BS156/ETL_Price!BS157-1),ETL_Price!BS156/ETL_Price!BS157-1,"")</f>
        <v/>
      </c>
      <c r="BN156" t="str">
        <f>IF(ISNUMBER(ETL_Price!BT156/ETL_Price!BT157-1),ETL_Price!BT156/ETL_Price!BT157-1,"")</f>
        <v/>
      </c>
      <c r="BO156" t="str">
        <f>IF(ISNUMBER(ETL_Price!BU156/ETL_Price!BU157-1),ETL_Price!BU156/ETL_Price!BU157-1,"")</f>
        <v/>
      </c>
      <c r="BP156" t="str">
        <f>IF(ISNUMBER(ETL_Price!BV156/ETL_Price!BV157-1),ETL_Price!BV156/ETL_Price!BV157-1,"")</f>
        <v/>
      </c>
      <c r="BQ156" t="str">
        <f>IF(ISNUMBER(ETL_Price!BW156/ETL_Price!BW157-1),ETL_Price!BW156/ETL_Price!BW157-1,"")</f>
        <v/>
      </c>
    </row>
    <row r="157" spans="1:69">
      <c r="A157" s="8">
        <f>MATCH($B157,ETL_Price!$B$5:$B$187,0)</f>
        <v>132</v>
      </c>
      <c r="B157" s="1" t="str">
        <f>IF(ISNUMBER(Equities!$C158),Equities!B158,"")</f>
        <v/>
      </c>
      <c r="C157" s="67" t="str">
        <f ca="1">IF(ISNUMBER(OFFSET(ETL_Price!$B$4,ETL_Rtn!$A157,ETL_Rtn!$C$1)/OFFSET(ETL_Price!$B$4,ETL_Rtn!$A158,ETL_Rtn!$C$1)-1),OFFSET(ETL_Price!$B$4,ETL_Rtn!$A157,ETL_Rtn!$C$1)/OFFSET(ETL_Price!$B$4,ETL_Rtn!$A158,ETL_Rtn!$C$1)-1,"")</f>
        <v/>
      </c>
      <c r="E157" t="str">
        <f>IF(ISNUMBER(ETL_Price!K157/ETL_Price!K158-1),ETL_Price!K157/ETL_Price!K158-1,"")</f>
        <v/>
      </c>
      <c r="F157" t="str">
        <f>IF(ISNUMBER(ETL_Price!L157/ETL_Price!L158-1),ETL_Price!L157/ETL_Price!L158-1,"")</f>
        <v/>
      </c>
      <c r="G157" t="str">
        <f>IF(ISNUMBER(ETL_Price!M157/ETL_Price!M158-1),ETL_Price!M157/ETL_Price!M158-1,"")</f>
        <v/>
      </c>
      <c r="H157" t="str">
        <f>IF(ISNUMBER(ETL_Price!N157/ETL_Price!N158-1),ETL_Price!N157/ETL_Price!N158-1,"")</f>
        <v/>
      </c>
      <c r="I157" t="str">
        <f>IF(ISNUMBER(ETL_Price!O157/ETL_Price!O158-1),ETL_Price!O157/ETL_Price!O158-1,"")</f>
        <v/>
      </c>
      <c r="J157" t="str">
        <f>IF(ISNUMBER(ETL_Price!P157/ETL_Price!P158-1),ETL_Price!P157/ETL_Price!P158-1,"")</f>
        <v/>
      </c>
      <c r="K157" t="str">
        <f>IF(ISNUMBER(ETL_Price!Q157/ETL_Price!Q158-1),ETL_Price!Q157/ETL_Price!Q158-1,"")</f>
        <v/>
      </c>
      <c r="L157" t="str">
        <f>IF(ISNUMBER(ETL_Price!R157/ETL_Price!R158-1),ETL_Price!R157/ETL_Price!R158-1,"")</f>
        <v/>
      </c>
      <c r="M157" t="str">
        <f>IF(ISNUMBER(ETL_Price!S157/ETL_Price!S158-1),ETL_Price!S157/ETL_Price!S158-1,"")</f>
        <v/>
      </c>
      <c r="N157" t="str">
        <f>IF(ISNUMBER(ETL_Price!T157/ETL_Price!T158-1),ETL_Price!T157/ETL_Price!T158-1,"")</f>
        <v/>
      </c>
      <c r="O157" t="str">
        <f>IF(ISNUMBER(ETL_Price!U157/ETL_Price!U158-1),ETL_Price!U157/ETL_Price!U158-1,"")</f>
        <v/>
      </c>
      <c r="P157" t="str">
        <f>IF(ISNUMBER(ETL_Price!V157/ETL_Price!V158-1),ETL_Price!V157/ETL_Price!V158-1,"")</f>
        <v/>
      </c>
      <c r="Q157" t="str">
        <f>IF(ISNUMBER(ETL_Price!W157/ETL_Price!W158-1),ETL_Price!W157/ETL_Price!W158-1,"")</f>
        <v/>
      </c>
      <c r="R157" t="str">
        <f>IF(ISNUMBER(ETL_Price!X157/ETL_Price!X158-1),ETL_Price!X157/ETL_Price!X158-1,"")</f>
        <v/>
      </c>
      <c r="S157" t="str">
        <f>IF(ISNUMBER(ETL_Price!Y157/ETL_Price!Y158-1),ETL_Price!Y157/ETL_Price!Y158-1,"")</f>
        <v/>
      </c>
      <c r="T157" t="str">
        <f>IF(ISNUMBER(ETL_Price!Z157/ETL_Price!Z158-1),ETL_Price!Z157/ETL_Price!Z158-1,"")</f>
        <v/>
      </c>
      <c r="U157" t="str">
        <f>IF(ISNUMBER(ETL_Price!AA157/ETL_Price!AA158-1),ETL_Price!AA157/ETL_Price!AA158-1,"")</f>
        <v/>
      </c>
      <c r="V157" t="str">
        <f>IF(ISNUMBER(ETL_Price!AB157/ETL_Price!AB158-1),ETL_Price!AB157/ETL_Price!AB158-1,"")</f>
        <v/>
      </c>
      <c r="W157" t="str">
        <f>IF(ISNUMBER(ETL_Price!AC157/ETL_Price!AC158-1),ETL_Price!AC157/ETL_Price!AC158-1,"")</f>
        <v/>
      </c>
      <c r="X157" t="str">
        <f>IF(ISNUMBER(ETL_Price!AD157/ETL_Price!AD158-1),ETL_Price!AD157/ETL_Price!AD158-1,"")</f>
        <v/>
      </c>
      <c r="Y157" t="str">
        <f>IF(ISNUMBER(ETL_Price!AE157/ETL_Price!AE158-1),ETL_Price!AE157/ETL_Price!AE158-1,"")</f>
        <v/>
      </c>
      <c r="Z157" t="str">
        <f>IF(ISNUMBER(ETL_Price!AF157/ETL_Price!AF158-1),ETL_Price!AF157/ETL_Price!AF158-1,"")</f>
        <v/>
      </c>
      <c r="AA157" t="str">
        <f>IF(ISNUMBER(ETL_Price!AG157/ETL_Price!AG158-1),ETL_Price!AG157/ETL_Price!AG158-1,"")</f>
        <v/>
      </c>
      <c r="AB157" t="str">
        <f>IF(ISNUMBER(ETL_Price!AH157/ETL_Price!AH158-1),ETL_Price!AH157/ETL_Price!AH158-1,"")</f>
        <v/>
      </c>
      <c r="AC157" t="str">
        <f>IF(ISNUMBER(ETL_Price!AI157/ETL_Price!AI158-1),ETL_Price!AI157/ETL_Price!AI158-1,"")</f>
        <v/>
      </c>
      <c r="AD157" t="str">
        <f>IF(ISNUMBER(ETL_Price!AJ157/ETL_Price!AJ158-1),ETL_Price!AJ157/ETL_Price!AJ158-1,"")</f>
        <v/>
      </c>
      <c r="AE157" t="str">
        <f>IF(ISNUMBER(ETL_Price!AK157/ETL_Price!AK158-1),ETL_Price!AK157/ETL_Price!AK158-1,"")</f>
        <v/>
      </c>
      <c r="AF157" t="str">
        <f>IF(ISNUMBER(ETL_Price!AL157/ETL_Price!AL158-1),ETL_Price!AL157/ETL_Price!AL158-1,"")</f>
        <v/>
      </c>
      <c r="AG157" t="str">
        <f>IF(ISNUMBER(ETL_Price!AM157/ETL_Price!AM158-1),ETL_Price!AM157/ETL_Price!AM158-1,"")</f>
        <v/>
      </c>
      <c r="AH157" t="str">
        <f>IF(ISNUMBER(ETL_Price!AN157/ETL_Price!AN158-1),ETL_Price!AN157/ETL_Price!AN158-1,"")</f>
        <v/>
      </c>
      <c r="AI157" t="str">
        <f>IF(ISNUMBER(ETL_Price!AO157/ETL_Price!AO158-1),ETL_Price!AO157/ETL_Price!AO158-1,"")</f>
        <v/>
      </c>
      <c r="AJ157" t="str">
        <f>IF(ISNUMBER(ETL_Price!AP157/ETL_Price!AP158-1),ETL_Price!AP157/ETL_Price!AP158-1,"")</f>
        <v/>
      </c>
      <c r="AK157" t="str">
        <f>IF(ISNUMBER(ETL_Price!AQ157/ETL_Price!AQ158-1),ETL_Price!AQ157/ETL_Price!AQ158-1,"")</f>
        <v/>
      </c>
      <c r="AL157" t="str">
        <f>IF(ISNUMBER(ETL_Price!AR157/ETL_Price!AR158-1),ETL_Price!AR157/ETL_Price!AR158-1,"")</f>
        <v/>
      </c>
      <c r="AM157" t="str">
        <f>IF(ISNUMBER(ETL_Price!AS157/ETL_Price!AS158-1),ETL_Price!AS157/ETL_Price!AS158-1,"")</f>
        <v/>
      </c>
      <c r="AN157" t="str">
        <f>IF(ISNUMBER(ETL_Price!AT157/ETL_Price!AT158-1),ETL_Price!AT157/ETL_Price!AT158-1,"")</f>
        <v/>
      </c>
      <c r="AO157" t="str">
        <f>IF(ISNUMBER(ETL_Price!AU157/ETL_Price!AU158-1),ETL_Price!AU157/ETL_Price!AU158-1,"")</f>
        <v/>
      </c>
      <c r="AP157" t="str">
        <f>IF(ISNUMBER(ETL_Price!AV157/ETL_Price!AV158-1),ETL_Price!AV157/ETL_Price!AV158-1,"")</f>
        <v/>
      </c>
      <c r="AQ157" t="str">
        <f>IF(ISNUMBER(ETL_Price!AW157/ETL_Price!AW158-1),ETL_Price!AW157/ETL_Price!AW158-1,"")</f>
        <v/>
      </c>
      <c r="AR157" t="str">
        <f>IF(ISNUMBER(ETL_Price!AX157/ETL_Price!AX158-1),ETL_Price!AX157/ETL_Price!AX158-1,"")</f>
        <v/>
      </c>
      <c r="AS157" t="str">
        <f>IF(ISNUMBER(ETL_Price!AY157/ETL_Price!AY158-1),ETL_Price!AY157/ETL_Price!AY158-1,"")</f>
        <v/>
      </c>
      <c r="AT157" t="str">
        <f>IF(ISNUMBER(ETL_Price!AZ157/ETL_Price!AZ158-1),ETL_Price!AZ157/ETL_Price!AZ158-1,"")</f>
        <v/>
      </c>
      <c r="AU157" t="str">
        <f>IF(ISNUMBER(ETL_Price!BA157/ETL_Price!BA158-1),ETL_Price!BA157/ETL_Price!BA158-1,"")</f>
        <v/>
      </c>
      <c r="AV157" t="str">
        <f>IF(ISNUMBER(ETL_Price!BB157/ETL_Price!BB158-1),ETL_Price!BB157/ETL_Price!BB158-1,"")</f>
        <v/>
      </c>
      <c r="AW157" t="str">
        <f>IF(ISNUMBER(ETL_Price!BC157/ETL_Price!BC158-1),ETL_Price!BC157/ETL_Price!BC158-1,"")</f>
        <v/>
      </c>
      <c r="AX157" t="str">
        <f>IF(ISNUMBER(ETL_Price!BD157/ETL_Price!BD158-1),ETL_Price!BD157/ETL_Price!BD158-1,"")</f>
        <v/>
      </c>
      <c r="AY157" t="str">
        <f>IF(ISNUMBER(ETL_Price!BE157/ETL_Price!BE158-1),ETL_Price!BE157/ETL_Price!BE158-1,"")</f>
        <v/>
      </c>
      <c r="AZ157" t="str">
        <f>IF(ISNUMBER(ETL_Price!BF157/ETL_Price!BF158-1),ETL_Price!BF157/ETL_Price!BF158-1,"")</f>
        <v/>
      </c>
      <c r="BA157" t="str">
        <f>IF(ISNUMBER(ETL_Price!BG157/ETL_Price!BG158-1),ETL_Price!BG157/ETL_Price!BG158-1,"")</f>
        <v/>
      </c>
      <c r="BB157" t="str">
        <f>IF(ISNUMBER(ETL_Price!BH157/ETL_Price!BH158-1),ETL_Price!BH157/ETL_Price!BH158-1,"")</f>
        <v/>
      </c>
      <c r="BC157" t="str">
        <f>IF(ISNUMBER(ETL_Price!BI157/ETL_Price!BI158-1),ETL_Price!BI157/ETL_Price!BI158-1,"")</f>
        <v/>
      </c>
      <c r="BD157" t="str">
        <f>IF(ISNUMBER(ETL_Price!BJ157/ETL_Price!BJ158-1),ETL_Price!BJ157/ETL_Price!BJ158-1,"")</f>
        <v/>
      </c>
      <c r="BE157" t="str">
        <f>IF(ISNUMBER(ETL_Price!BK157/ETL_Price!BK158-1),ETL_Price!BK157/ETL_Price!BK158-1,"")</f>
        <v/>
      </c>
      <c r="BF157" t="str">
        <f>IF(ISNUMBER(ETL_Price!BL157/ETL_Price!BL158-1),ETL_Price!BL157/ETL_Price!BL158-1,"")</f>
        <v/>
      </c>
      <c r="BG157" t="str">
        <f>IF(ISNUMBER(ETL_Price!BM157/ETL_Price!BM158-1),ETL_Price!BM157/ETL_Price!BM158-1,"")</f>
        <v/>
      </c>
      <c r="BH157" t="str">
        <f>IF(ISNUMBER(ETL_Price!BN157/ETL_Price!BN158-1),ETL_Price!BN157/ETL_Price!BN158-1,"")</f>
        <v/>
      </c>
      <c r="BI157" t="str">
        <f>IF(ISNUMBER(ETL_Price!BO157/ETL_Price!BO158-1),ETL_Price!BO157/ETL_Price!BO158-1,"")</f>
        <v/>
      </c>
      <c r="BJ157" t="str">
        <f>IF(ISNUMBER(ETL_Price!BP157/ETL_Price!BP158-1),ETL_Price!BP157/ETL_Price!BP158-1,"")</f>
        <v/>
      </c>
      <c r="BK157" t="str">
        <f>IF(ISNUMBER(ETL_Price!BQ157/ETL_Price!BQ158-1),ETL_Price!BQ157/ETL_Price!BQ158-1,"")</f>
        <v/>
      </c>
      <c r="BL157" t="str">
        <f>IF(ISNUMBER(ETL_Price!BR157/ETL_Price!BR158-1),ETL_Price!BR157/ETL_Price!BR158-1,"")</f>
        <v/>
      </c>
      <c r="BM157" t="str">
        <f>IF(ISNUMBER(ETL_Price!BS157/ETL_Price!BS158-1),ETL_Price!BS157/ETL_Price!BS158-1,"")</f>
        <v/>
      </c>
      <c r="BN157" t="str">
        <f>IF(ISNUMBER(ETL_Price!BT157/ETL_Price!BT158-1),ETL_Price!BT157/ETL_Price!BT158-1,"")</f>
        <v/>
      </c>
      <c r="BO157" t="str">
        <f>IF(ISNUMBER(ETL_Price!BU157/ETL_Price!BU158-1),ETL_Price!BU157/ETL_Price!BU158-1,"")</f>
        <v/>
      </c>
      <c r="BP157" t="str">
        <f>IF(ISNUMBER(ETL_Price!BV157/ETL_Price!BV158-1),ETL_Price!BV157/ETL_Price!BV158-1,"")</f>
        <v/>
      </c>
      <c r="BQ157" t="str">
        <f>IF(ISNUMBER(ETL_Price!BW157/ETL_Price!BW158-1),ETL_Price!BW157/ETL_Price!BW158-1,"")</f>
        <v/>
      </c>
    </row>
    <row r="158" spans="1:69">
      <c r="A158" s="8">
        <f>MATCH($B158,ETL_Price!$B$5:$B$187,0)</f>
        <v>132</v>
      </c>
      <c r="B158" s="1" t="str">
        <f>IF(ISNUMBER(Equities!$C159),Equities!B159,"")</f>
        <v/>
      </c>
      <c r="C158" s="67" t="str">
        <f ca="1">IF(ISNUMBER(OFFSET(ETL_Price!$B$4,ETL_Rtn!$A158,ETL_Rtn!$C$1)/OFFSET(ETL_Price!$B$4,ETL_Rtn!$A159,ETL_Rtn!$C$1)-1),OFFSET(ETL_Price!$B$4,ETL_Rtn!$A158,ETL_Rtn!$C$1)/OFFSET(ETL_Price!$B$4,ETL_Rtn!$A159,ETL_Rtn!$C$1)-1,"")</f>
        <v/>
      </c>
      <c r="E158" t="str">
        <f>IF(ISNUMBER(ETL_Price!K158/ETL_Price!K159-1),ETL_Price!K158/ETL_Price!K159-1,"")</f>
        <v/>
      </c>
      <c r="F158" t="str">
        <f>IF(ISNUMBER(ETL_Price!L158/ETL_Price!L159-1),ETL_Price!L158/ETL_Price!L159-1,"")</f>
        <v/>
      </c>
      <c r="G158" t="str">
        <f>IF(ISNUMBER(ETL_Price!M158/ETL_Price!M159-1),ETL_Price!M158/ETL_Price!M159-1,"")</f>
        <v/>
      </c>
      <c r="H158" t="str">
        <f>IF(ISNUMBER(ETL_Price!N158/ETL_Price!N159-1),ETL_Price!N158/ETL_Price!N159-1,"")</f>
        <v/>
      </c>
      <c r="I158" t="str">
        <f>IF(ISNUMBER(ETL_Price!O158/ETL_Price!O159-1),ETL_Price!O158/ETL_Price!O159-1,"")</f>
        <v/>
      </c>
      <c r="J158" t="str">
        <f>IF(ISNUMBER(ETL_Price!P158/ETL_Price!P159-1),ETL_Price!P158/ETL_Price!P159-1,"")</f>
        <v/>
      </c>
      <c r="K158" t="str">
        <f>IF(ISNUMBER(ETL_Price!Q158/ETL_Price!Q159-1),ETL_Price!Q158/ETL_Price!Q159-1,"")</f>
        <v/>
      </c>
      <c r="L158" t="str">
        <f>IF(ISNUMBER(ETL_Price!R158/ETL_Price!R159-1),ETL_Price!R158/ETL_Price!R159-1,"")</f>
        <v/>
      </c>
      <c r="M158" t="str">
        <f>IF(ISNUMBER(ETL_Price!S158/ETL_Price!S159-1),ETL_Price!S158/ETL_Price!S159-1,"")</f>
        <v/>
      </c>
      <c r="N158" t="str">
        <f>IF(ISNUMBER(ETL_Price!T158/ETL_Price!T159-1),ETL_Price!T158/ETL_Price!T159-1,"")</f>
        <v/>
      </c>
      <c r="O158" t="str">
        <f>IF(ISNUMBER(ETL_Price!U158/ETL_Price!U159-1),ETL_Price!U158/ETL_Price!U159-1,"")</f>
        <v/>
      </c>
      <c r="P158" t="str">
        <f>IF(ISNUMBER(ETL_Price!V158/ETL_Price!V159-1),ETL_Price!V158/ETL_Price!V159-1,"")</f>
        <v/>
      </c>
      <c r="Q158" t="str">
        <f>IF(ISNUMBER(ETL_Price!W158/ETL_Price!W159-1),ETL_Price!W158/ETL_Price!W159-1,"")</f>
        <v/>
      </c>
      <c r="R158" t="str">
        <f>IF(ISNUMBER(ETL_Price!X158/ETL_Price!X159-1),ETL_Price!X158/ETL_Price!X159-1,"")</f>
        <v/>
      </c>
      <c r="S158" t="str">
        <f>IF(ISNUMBER(ETL_Price!Y158/ETL_Price!Y159-1),ETL_Price!Y158/ETL_Price!Y159-1,"")</f>
        <v/>
      </c>
      <c r="T158" t="str">
        <f>IF(ISNUMBER(ETL_Price!Z158/ETL_Price!Z159-1),ETL_Price!Z158/ETL_Price!Z159-1,"")</f>
        <v/>
      </c>
      <c r="U158" t="str">
        <f>IF(ISNUMBER(ETL_Price!AA158/ETL_Price!AA159-1),ETL_Price!AA158/ETL_Price!AA159-1,"")</f>
        <v/>
      </c>
      <c r="V158" t="str">
        <f>IF(ISNUMBER(ETL_Price!AB158/ETL_Price!AB159-1),ETL_Price!AB158/ETL_Price!AB159-1,"")</f>
        <v/>
      </c>
      <c r="W158" t="str">
        <f>IF(ISNUMBER(ETL_Price!AC158/ETL_Price!AC159-1),ETL_Price!AC158/ETL_Price!AC159-1,"")</f>
        <v/>
      </c>
      <c r="X158" t="str">
        <f>IF(ISNUMBER(ETL_Price!AD158/ETL_Price!AD159-1),ETL_Price!AD158/ETL_Price!AD159-1,"")</f>
        <v/>
      </c>
      <c r="Y158" t="str">
        <f>IF(ISNUMBER(ETL_Price!AE158/ETL_Price!AE159-1),ETL_Price!AE158/ETL_Price!AE159-1,"")</f>
        <v/>
      </c>
      <c r="Z158" t="str">
        <f>IF(ISNUMBER(ETL_Price!AF158/ETL_Price!AF159-1),ETL_Price!AF158/ETL_Price!AF159-1,"")</f>
        <v/>
      </c>
      <c r="AA158" t="str">
        <f>IF(ISNUMBER(ETL_Price!AG158/ETL_Price!AG159-1),ETL_Price!AG158/ETL_Price!AG159-1,"")</f>
        <v/>
      </c>
      <c r="AB158" t="str">
        <f>IF(ISNUMBER(ETL_Price!AH158/ETL_Price!AH159-1),ETL_Price!AH158/ETL_Price!AH159-1,"")</f>
        <v/>
      </c>
      <c r="AC158" t="str">
        <f>IF(ISNUMBER(ETL_Price!AI158/ETL_Price!AI159-1),ETL_Price!AI158/ETL_Price!AI159-1,"")</f>
        <v/>
      </c>
      <c r="AD158" t="str">
        <f>IF(ISNUMBER(ETL_Price!AJ158/ETL_Price!AJ159-1),ETL_Price!AJ158/ETL_Price!AJ159-1,"")</f>
        <v/>
      </c>
      <c r="AE158" t="str">
        <f>IF(ISNUMBER(ETL_Price!AK158/ETL_Price!AK159-1),ETL_Price!AK158/ETL_Price!AK159-1,"")</f>
        <v/>
      </c>
      <c r="AF158" t="str">
        <f>IF(ISNUMBER(ETL_Price!AL158/ETL_Price!AL159-1),ETL_Price!AL158/ETL_Price!AL159-1,"")</f>
        <v/>
      </c>
      <c r="AG158" t="str">
        <f>IF(ISNUMBER(ETL_Price!AM158/ETL_Price!AM159-1),ETL_Price!AM158/ETL_Price!AM159-1,"")</f>
        <v/>
      </c>
      <c r="AH158" t="str">
        <f>IF(ISNUMBER(ETL_Price!AN158/ETL_Price!AN159-1),ETL_Price!AN158/ETL_Price!AN159-1,"")</f>
        <v/>
      </c>
      <c r="AI158" t="str">
        <f>IF(ISNUMBER(ETL_Price!AO158/ETL_Price!AO159-1),ETL_Price!AO158/ETL_Price!AO159-1,"")</f>
        <v/>
      </c>
      <c r="AJ158" t="str">
        <f>IF(ISNUMBER(ETL_Price!AP158/ETL_Price!AP159-1),ETL_Price!AP158/ETL_Price!AP159-1,"")</f>
        <v/>
      </c>
      <c r="AK158" t="str">
        <f>IF(ISNUMBER(ETL_Price!AQ158/ETL_Price!AQ159-1),ETL_Price!AQ158/ETL_Price!AQ159-1,"")</f>
        <v/>
      </c>
      <c r="AL158" t="str">
        <f>IF(ISNUMBER(ETL_Price!AR158/ETL_Price!AR159-1),ETL_Price!AR158/ETL_Price!AR159-1,"")</f>
        <v/>
      </c>
      <c r="AM158" t="str">
        <f>IF(ISNUMBER(ETL_Price!AS158/ETL_Price!AS159-1),ETL_Price!AS158/ETL_Price!AS159-1,"")</f>
        <v/>
      </c>
      <c r="AN158" t="str">
        <f>IF(ISNUMBER(ETL_Price!AT158/ETL_Price!AT159-1),ETL_Price!AT158/ETL_Price!AT159-1,"")</f>
        <v/>
      </c>
      <c r="AO158" t="str">
        <f>IF(ISNUMBER(ETL_Price!AU158/ETL_Price!AU159-1),ETL_Price!AU158/ETL_Price!AU159-1,"")</f>
        <v/>
      </c>
      <c r="AP158" t="str">
        <f>IF(ISNUMBER(ETL_Price!AV158/ETL_Price!AV159-1),ETL_Price!AV158/ETL_Price!AV159-1,"")</f>
        <v/>
      </c>
      <c r="AQ158" t="str">
        <f>IF(ISNUMBER(ETL_Price!AW158/ETL_Price!AW159-1),ETL_Price!AW158/ETL_Price!AW159-1,"")</f>
        <v/>
      </c>
      <c r="AR158" t="str">
        <f>IF(ISNUMBER(ETL_Price!AX158/ETL_Price!AX159-1),ETL_Price!AX158/ETL_Price!AX159-1,"")</f>
        <v/>
      </c>
      <c r="AS158" t="str">
        <f>IF(ISNUMBER(ETL_Price!AY158/ETL_Price!AY159-1),ETL_Price!AY158/ETL_Price!AY159-1,"")</f>
        <v/>
      </c>
      <c r="AT158" t="str">
        <f>IF(ISNUMBER(ETL_Price!AZ158/ETL_Price!AZ159-1),ETL_Price!AZ158/ETL_Price!AZ159-1,"")</f>
        <v/>
      </c>
      <c r="AU158" t="str">
        <f>IF(ISNUMBER(ETL_Price!BA158/ETL_Price!BA159-1),ETL_Price!BA158/ETL_Price!BA159-1,"")</f>
        <v/>
      </c>
      <c r="AV158" t="str">
        <f>IF(ISNUMBER(ETL_Price!BB158/ETL_Price!BB159-1),ETL_Price!BB158/ETL_Price!BB159-1,"")</f>
        <v/>
      </c>
      <c r="AW158" t="str">
        <f>IF(ISNUMBER(ETL_Price!BC158/ETL_Price!BC159-1),ETL_Price!BC158/ETL_Price!BC159-1,"")</f>
        <v/>
      </c>
      <c r="AX158" t="str">
        <f>IF(ISNUMBER(ETL_Price!BD158/ETL_Price!BD159-1),ETL_Price!BD158/ETL_Price!BD159-1,"")</f>
        <v/>
      </c>
      <c r="AY158" t="str">
        <f>IF(ISNUMBER(ETL_Price!BE158/ETL_Price!BE159-1),ETL_Price!BE158/ETL_Price!BE159-1,"")</f>
        <v/>
      </c>
      <c r="AZ158" t="str">
        <f>IF(ISNUMBER(ETL_Price!BF158/ETL_Price!BF159-1),ETL_Price!BF158/ETL_Price!BF159-1,"")</f>
        <v/>
      </c>
      <c r="BA158" t="str">
        <f>IF(ISNUMBER(ETL_Price!BG158/ETL_Price!BG159-1),ETL_Price!BG158/ETL_Price!BG159-1,"")</f>
        <v/>
      </c>
      <c r="BB158" t="str">
        <f>IF(ISNUMBER(ETL_Price!BH158/ETL_Price!BH159-1),ETL_Price!BH158/ETL_Price!BH159-1,"")</f>
        <v/>
      </c>
      <c r="BC158" t="str">
        <f>IF(ISNUMBER(ETL_Price!BI158/ETL_Price!BI159-1),ETL_Price!BI158/ETL_Price!BI159-1,"")</f>
        <v/>
      </c>
      <c r="BD158" t="str">
        <f>IF(ISNUMBER(ETL_Price!BJ158/ETL_Price!BJ159-1),ETL_Price!BJ158/ETL_Price!BJ159-1,"")</f>
        <v/>
      </c>
      <c r="BE158" t="str">
        <f>IF(ISNUMBER(ETL_Price!BK158/ETL_Price!BK159-1),ETL_Price!BK158/ETL_Price!BK159-1,"")</f>
        <v/>
      </c>
      <c r="BF158" t="str">
        <f>IF(ISNUMBER(ETL_Price!BL158/ETL_Price!BL159-1),ETL_Price!BL158/ETL_Price!BL159-1,"")</f>
        <v/>
      </c>
      <c r="BG158" t="str">
        <f>IF(ISNUMBER(ETL_Price!BM158/ETL_Price!BM159-1),ETL_Price!BM158/ETL_Price!BM159-1,"")</f>
        <v/>
      </c>
      <c r="BH158" t="str">
        <f>IF(ISNUMBER(ETL_Price!BN158/ETL_Price!BN159-1),ETL_Price!BN158/ETL_Price!BN159-1,"")</f>
        <v/>
      </c>
      <c r="BI158" t="str">
        <f>IF(ISNUMBER(ETL_Price!BO158/ETL_Price!BO159-1),ETL_Price!BO158/ETL_Price!BO159-1,"")</f>
        <v/>
      </c>
      <c r="BJ158" t="str">
        <f>IF(ISNUMBER(ETL_Price!BP158/ETL_Price!BP159-1),ETL_Price!BP158/ETL_Price!BP159-1,"")</f>
        <v/>
      </c>
      <c r="BK158" t="str">
        <f>IF(ISNUMBER(ETL_Price!BQ158/ETL_Price!BQ159-1),ETL_Price!BQ158/ETL_Price!BQ159-1,"")</f>
        <v/>
      </c>
      <c r="BL158" t="str">
        <f>IF(ISNUMBER(ETL_Price!BR158/ETL_Price!BR159-1),ETL_Price!BR158/ETL_Price!BR159-1,"")</f>
        <v/>
      </c>
      <c r="BM158" t="str">
        <f>IF(ISNUMBER(ETL_Price!BS158/ETL_Price!BS159-1),ETL_Price!BS158/ETL_Price!BS159-1,"")</f>
        <v/>
      </c>
      <c r="BN158" t="str">
        <f>IF(ISNUMBER(ETL_Price!BT158/ETL_Price!BT159-1),ETL_Price!BT158/ETL_Price!BT159-1,"")</f>
        <v/>
      </c>
      <c r="BO158" t="str">
        <f>IF(ISNUMBER(ETL_Price!BU158/ETL_Price!BU159-1),ETL_Price!BU158/ETL_Price!BU159-1,"")</f>
        <v/>
      </c>
      <c r="BP158" t="str">
        <f>IF(ISNUMBER(ETL_Price!BV158/ETL_Price!BV159-1),ETL_Price!BV158/ETL_Price!BV159-1,"")</f>
        <v/>
      </c>
      <c r="BQ158" t="str">
        <f>IF(ISNUMBER(ETL_Price!BW158/ETL_Price!BW159-1),ETL_Price!BW158/ETL_Price!BW159-1,"")</f>
        <v/>
      </c>
    </row>
    <row r="159" spans="1:69">
      <c r="A159" s="8">
        <f>MATCH($B159,ETL_Price!$B$5:$B$187,0)</f>
        <v>132</v>
      </c>
      <c r="B159" s="1" t="str">
        <f>IF(ISNUMBER(Equities!$C160),Equities!B160,"")</f>
        <v/>
      </c>
      <c r="C159" s="67" t="str">
        <f ca="1">IF(ISNUMBER(OFFSET(ETL_Price!$B$4,ETL_Rtn!$A159,ETL_Rtn!$C$1)/OFFSET(ETL_Price!$B$4,ETL_Rtn!$A160,ETL_Rtn!$C$1)-1),OFFSET(ETL_Price!$B$4,ETL_Rtn!$A159,ETL_Rtn!$C$1)/OFFSET(ETL_Price!$B$4,ETL_Rtn!$A160,ETL_Rtn!$C$1)-1,"")</f>
        <v/>
      </c>
      <c r="E159" t="str">
        <f>IF(ISNUMBER(ETL_Price!K159/ETL_Price!K160-1),ETL_Price!K159/ETL_Price!K160-1,"")</f>
        <v/>
      </c>
      <c r="F159" t="str">
        <f>IF(ISNUMBER(ETL_Price!L159/ETL_Price!L160-1),ETL_Price!L159/ETL_Price!L160-1,"")</f>
        <v/>
      </c>
      <c r="G159" t="str">
        <f>IF(ISNUMBER(ETL_Price!M159/ETL_Price!M160-1),ETL_Price!M159/ETL_Price!M160-1,"")</f>
        <v/>
      </c>
      <c r="H159" t="str">
        <f>IF(ISNUMBER(ETL_Price!N159/ETL_Price!N160-1),ETL_Price!N159/ETL_Price!N160-1,"")</f>
        <v/>
      </c>
      <c r="I159" t="str">
        <f>IF(ISNUMBER(ETL_Price!O159/ETL_Price!O160-1),ETL_Price!O159/ETL_Price!O160-1,"")</f>
        <v/>
      </c>
      <c r="J159" t="str">
        <f>IF(ISNUMBER(ETL_Price!P159/ETL_Price!P160-1),ETL_Price!P159/ETL_Price!P160-1,"")</f>
        <v/>
      </c>
      <c r="K159" t="str">
        <f>IF(ISNUMBER(ETL_Price!Q159/ETL_Price!Q160-1),ETL_Price!Q159/ETL_Price!Q160-1,"")</f>
        <v/>
      </c>
      <c r="L159" t="str">
        <f>IF(ISNUMBER(ETL_Price!R159/ETL_Price!R160-1),ETL_Price!R159/ETL_Price!R160-1,"")</f>
        <v/>
      </c>
      <c r="M159" t="str">
        <f>IF(ISNUMBER(ETL_Price!S159/ETL_Price!S160-1),ETL_Price!S159/ETL_Price!S160-1,"")</f>
        <v/>
      </c>
      <c r="N159" t="str">
        <f>IF(ISNUMBER(ETL_Price!T159/ETL_Price!T160-1),ETL_Price!T159/ETL_Price!T160-1,"")</f>
        <v/>
      </c>
      <c r="O159" t="str">
        <f>IF(ISNUMBER(ETL_Price!U159/ETL_Price!U160-1),ETL_Price!U159/ETL_Price!U160-1,"")</f>
        <v/>
      </c>
      <c r="P159" t="str">
        <f>IF(ISNUMBER(ETL_Price!V159/ETL_Price!V160-1),ETL_Price!V159/ETL_Price!V160-1,"")</f>
        <v/>
      </c>
      <c r="Q159" t="str">
        <f>IF(ISNUMBER(ETL_Price!W159/ETL_Price!W160-1),ETL_Price!W159/ETL_Price!W160-1,"")</f>
        <v/>
      </c>
      <c r="R159" t="str">
        <f>IF(ISNUMBER(ETL_Price!X159/ETL_Price!X160-1),ETL_Price!X159/ETL_Price!X160-1,"")</f>
        <v/>
      </c>
      <c r="S159" t="str">
        <f>IF(ISNUMBER(ETL_Price!Y159/ETL_Price!Y160-1),ETL_Price!Y159/ETL_Price!Y160-1,"")</f>
        <v/>
      </c>
      <c r="T159" t="str">
        <f>IF(ISNUMBER(ETL_Price!Z159/ETL_Price!Z160-1),ETL_Price!Z159/ETL_Price!Z160-1,"")</f>
        <v/>
      </c>
      <c r="U159" t="str">
        <f>IF(ISNUMBER(ETL_Price!AA159/ETL_Price!AA160-1),ETL_Price!AA159/ETL_Price!AA160-1,"")</f>
        <v/>
      </c>
      <c r="V159" t="str">
        <f>IF(ISNUMBER(ETL_Price!AB159/ETL_Price!AB160-1),ETL_Price!AB159/ETL_Price!AB160-1,"")</f>
        <v/>
      </c>
      <c r="W159" t="str">
        <f>IF(ISNUMBER(ETL_Price!AC159/ETL_Price!AC160-1),ETL_Price!AC159/ETL_Price!AC160-1,"")</f>
        <v/>
      </c>
      <c r="X159" t="str">
        <f>IF(ISNUMBER(ETL_Price!AD159/ETL_Price!AD160-1),ETL_Price!AD159/ETL_Price!AD160-1,"")</f>
        <v/>
      </c>
      <c r="Y159" t="str">
        <f>IF(ISNUMBER(ETL_Price!AE159/ETL_Price!AE160-1),ETL_Price!AE159/ETL_Price!AE160-1,"")</f>
        <v/>
      </c>
      <c r="Z159" t="str">
        <f>IF(ISNUMBER(ETL_Price!AF159/ETL_Price!AF160-1),ETL_Price!AF159/ETL_Price!AF160-1,"")</f>
        <v/>
      </c>
      <c r="AA159" t="str">
        <f>IF(ISNUMBER(ETL_Price!AG159/ETL_Price!AG160-1),ETL_Price!AG159/ETL_Price!AG160-1,"")</f>
        <v/>
      </c>
      <c r="AB159" t="str">
        <f>IF(ISNUMBER(ETL_Price!AH159/ETL_Price!AH160-1),ETL_Price!AH159/ETL_Price!AH160-1,"")</f>
        <v/>
      </c>
      <c r="AC159" t="str">
        <f>IF(ISNUMBER(ETL_Price!AI159/ETL_Price!AI160-1),ETL_Price!AI159/ETL_Price!AI160-1,"")</f>
        <v/>
      </c>
      <c r="AD159" t="str">
        <f>IF(ISNUMBER(ETL_Price!AJ159/ETL_Price!AJ160-1),ETL_Price!AJ159/ETL_Price!AJ160-1,"")</f>
        <v/>
      </c>
      <c r="AE159" t="str">
        <f>IF(ISNUMBER(ETL_Price!AK159/ETL_Price!AK160-1),ETL_Price!AK159/ETL_Price!AK160-1,"")</f>
        <v/>
      </c>
      <c r="AF159" t="str">
        <f>IF(ISNUMBER(ETL_Price!AL159/ETL_Price!AL160-1),ETL_Price!AL159/ETL_Price!AL160-1,"")</f>
        <v/>
      </c>
      <c r="AG159" t="str">
        <f>IF(ISNUMBER(ETL_Price!AM159/ETL_Price!AM160-1),ETL_Price!AM159/ETL_Price!AM160-1,"")</f>
        <v/>
      </c>
      <c r="AH159" t="str">
        <f>IF(ISNUMBER(ETL_Price!AN159/ETL_Price!AN160-1),ETL_Price!AN159/ETL_Price!AN160-1,"")</f>
        <v/>
      </c>
      <c r="AI159" t="str">
        <f>IF(ISNUMBER(ETL_Price!AO159/ETL_Price!AO160-1),ETL_Price!AO159/ETL_Price!AO160-1,"")</f>
        <v/>
      </c>
      <c r="AJ159" t="str">
        <f>IF(ISNUMBER(ETL_Price!AP159/ETL_Price!AP160-1),ETL_Price!AP159/ETL_Price!AP160-1,"")</f>
        <v/>
      </c>
      <c r="AK159" t="str">
        <f>IF(ISNUMBER(ETL_Price!AQ159/ETL_Price!AQ160-1),ETL_Price!AQ159/ETL_Price!AQ160-1,"")</f>
        <v/>
      </c>
      <c r="AL159" t="str">
        <f>IF(ISNUMBER(ETL_Price!AR159/ETL_Price!AR160-1),ETL_Price!AR159/ETL_Price!AR160-1,"")</f>
        <v/>
      </c>
      <c r="AM159" t="str">
        <f>IF(ISNUMBER(ETL_Price!AS159/ETL_Price!AS160-1),ETL_Price!AS159/ETL_Price!AS160-1,"")</f>
        <v/>
      </c>
      <c r="AN159" t="str">
        <f>IF(ISNUMBER(ETL_Price!AT159/ETL_Price!AT160-1),ETL_Price!AT159/ETL_Price!AT160-1,"")</f>
        <v/>
      </c>
      <c r="AO159" t="str">
        <f>IF(ISNUMBER(ETL_Price!AU159/ETL_Price!AU160-1),ETL_Price!AU159/ETL_Price!AU160-1,"")</f>
        <v/>
      </c>
      <c r="AP159" t="str">
        <f>IF(ISNUMBER(ETL_Price!AV159/ETL_Price!AV160-1),ETL_Price!AV159/ETL_Price!AV160-1,"")</f>
        <v/>
      </c>
      <c r="AQ159" t="str">
        <f>IF(ISNUMBER(ETL_Price!AW159/ETL_Price!AW160-1),ETL_Price!AW159/ETL_Price!AW160-1,"")</f>
        <v/>
      </c>
      <c r="AR159" t="str">
        <f>IF(ISNUMBER(ETL_Price!AX159/ETL_Price!AX160-1),ETL_Price!AX159/ETL_Price!AX160-1,"")</f>
        <v/>
      </c>
      <c r="AS159" t="str">
        <f>IF(ISNUMBER(ETL_Price!AY159/ETL_Price!AY160-1),ETL_Price!AY159/ETL_Price!AY160-1,"")</f>
        <v/>
      </c>
      <c r="AT159" t="str">
        <f>IF(ISNUMBER(ETL_Price!AZ159/ETL_Price!AZ160-1),ETL_Price!AZ159/ETL_Price!AZ160-1,"")</f>
        <v/>
      </c>
      <c r="AU159" t="str">
        <f>IF(ISNUMBER(ETL_Price!BA159/ETL_Price!BA160-1),ETL_Price!BA159/ETL_Price!BA160-1,"")</f>
        <v/>
      </c>
      <c r="AV159" t="str">
        <f>IF(ISNUMBER(ETL_Price!BB159/ETL_Price!BB160-1),ETL_Price!BB159/ETL_Price!BB160-1,"")</f>
        <v/>
      </c>
      <c r="AW159" t="str">
        <f>IF(ISNUMBER(ETL_Price!BC159/ETL_Price!BC160-1),ETL_Price!BC159/ETL_Price!BC160-1,"")</f>
        <v/>
      </c>
      <c r="AX159" t="str">
        <f>IF(ISNUMBER(ETL_Price!BD159/ETL_Price!BD160-1),ETL_Price!BD159/ETL_Price!BD160-1,"")</f>
        <v/>
      </c>
      <c r="AY159" t="str">
        <f>IF(ISNUMBER(ETL_Price!BE159/ETL_Price!BE160-1),ETL_Price!BE159/ETL_Price!BE160-1,"")</f>
        <v/>
      </c>
      <c r="AZ159" t="str">
        <f>IF(ISNUMBER(ETL_Price!BF159/ETL_Price!BF160-1),ETL_Price!BF159/ETL_Price!BF160-1,"")</f>
        <v/>
      </c>
      <c r="BA159" t="str">
        <f>IF(ISNUMBER(ETL_Price!BG159/ETL_Price!BG160-1),ETL_Price!BG159/ETL_Price!BG160-1,"")</f>
        <v/>
      </c>
      <c r="BB159" t="str">
        <f>IF(ISNUMBER(ETL_Price!BH159/ETL_Price!BH160-1),ETL_Price!BH159/ETL_Price!BH160-1,"")</f>
        <v/>
      </c>
      <c r="BC159" t="str">
        <f>IF(ISNUMBER(ETL_Price!BI159/ETL_Price!BI160-1),ETL_Price!BI159/ETL_Price!BI160-1,"")</f>
        <v/>
      </c>
      <c r="BD159" t="str">
        <f>IF(ISNUMBER(ETL_Price!BJ159/ETL_Price!BJ160-1),ETL_Price!BJ159/ETL_Price!BJ160-1,"")</f>
        <v/>
      </c>
      <c r="BE159" t="str">
        <f>IF(ISNUMBER(ETL_Price!BK159/ETL_Price!BK160-1),ETL_Price!BK159/ETL_Price!BK160-1,"")</f>
        <v/>
      </c>
      <c r="BF159" t="str">
        <f>IF(ISNUMBER(ETL_Price!BL159/ETL_Price!BL160-1),ETL_Price!BL159/ETL_Price!BL160-1,"")</f>
        <v/>
      </c>
      <c r="BG159" t="str">
        <f>IF(ISNUMBER(ETL_Price!BM159/ETL_Price!BM160-1),ETL_Price!BM159/ETL_Price!BM160-1,"")</f>
        <v/>
      </c>
      <c r="BH159" t="str">
        <f>IF(ISNUMBER(ETL_Price!BN159/ETL_Price!BN160-1),ETL_Price!BN159/ETL_Price!BN160-1,"")</f>
        <v/>
      </c>
      <c r="BI159" t="str">
        <f>IF(ISNUMBER(ETL_Price!BO159/ETL_Price!BO160-1),ETL_Price!BO159/ETL_Price!BO160-1,"")</f>
        <v/>
      </c>
      <c r="BJ159" t="str">
        <f>IF(ISNUMBER(ETL_Price!BP159/ETL_Price!BP160-1),ETL_Price!BP159/ETL_Price!BP160-1,"")</f>
        <v/>
      </c>
      <c r="BK159" t="str">
        <f>IF(ISNUMBER(ETL_Price!BQ159/ETL_Price!BQ160-1),ETL_Price!BQ159/ETL_Price!BQ160-1,"")</f>
        <v/>
      </c>
      <c r="BL159" t="str">
        <f>IF(ISNUMBER(ETL_Price!BR159/ETL_Price!BR160-1),ETL_Price!BR159/ETL_Price!BR160-1,"")</f>
        <v/>
      </c>
      <c r="BM159" t="str">
        <f>IF(ISNUMBER(ETL_Price!BS159/ETL_Price!BS160-1),ETL_Price!BS159/ETL_Price!BS160-1,"")</f>
        <v/>
      </c>
      <c r="BN159" t="str">
        <f>IF(ISNUMBER(ETL_Price!BT159/ETL_Price!BT160-1),ETL_Price!BT159/ETL_Price!BT160-1,"")</f>
        <v/>
      </c>
      <c r="BO159" t="str">
        <f>IF(ISNUMBER(ETL_Price!BU159/ETL_Price!BU160-1),ETL_Price!BU159/ETL_Price!BU160-1,"")</f>
        <v/>
      </c>
      <c r="BP159" t="str">
        <f>IF(ISNUMBER(ETL_Price!BV159/ETL_Price!BV160-1),ETL_Price!BV159/ETL_Price!BV160-1,"")</f>
        <v/>
      </c>
      <c r="BQ159" t="str">
        <f>IF(ISNUMBER(ETL_Price!BW159/ETL_Price!BW160-1),ETL_Price!BW159/ETL_Price!BW160-1,"")</f>
        <v/>
      </c>
    </row>
    <row r="160" spans="1:69">
      <c r="A160" s="8">
        <f>MATCH($B160,ETL_Price!$B$5:$B$187,0)</f>
        <v>132</v>
      </c>
      <c r="B160" s="1" t="str">
        <f>IF(ISNUMBER(Equities!$C161),Equities!B161,"")</f>
        <v/>
      </c>
      <c r="C160" s="67" t="str">
        <f ca="1">IF(ISNUMBER(OFFSET(ETL_Price!$B$4,ETL_Rtn!$A160,ETL_Rtn!$C$1)/OFFSET(ETL_Price!$B$4,ETL_Rtn!$A161,ETL_Rtn!$C$1)-1),OFFSET(ETL_Price!$B$4,ETL_Rtn!$A160,ETL_Rtn!$C$1)/OFFSET(ETL_Price!$B$4,ETL_Rtn!$A161,ETL_Rtn!$C$1)-1,"")</f>
        <v/>
      </c>
      <c r="E160" t="str">
        <f>IF(ISNUMBER(ETL_Price!K160/ETL_Price!K161-1),ETL_Price!K160/ETL_Price!K161-1,"")</f>
        <v/>
      </c>
      <c r="F160" t="str">
        <f>IF(ISNUMBER(ETL_Price!L160/ETL_Price!L161-1),ETL_Price!L160/ETL_Price!L161-1,"")</f>
        <v/>
      </c>
      <c r="G160" t="str">
        <f>IF(ISNUMBER(ETL_Price!M160/ETL_Price!M161-1),ETL_Price!M160/ETL_Price!M161-1,"")</f>
        <v/>
      </c>
      <c r="H160" t="str">
        <f>IF(ISNUMBER(ETL_Price!N160/ETL_Price!N161-1),ETL_Price!N160/ETL_Price!N161-1,"")</f>
        <v/>
      </c>
      <c r="I160" t="str">
        <f>IF(ISNUMBER(ETL_Price!O160/ETL_Price!O161-1),ETL_Price!O160/ETL_Price!O161-1,"")</f>
        <v/>
      </c>
      <c r="J160" t="str">
        <f>IF(ISNUMBER(ETL_Price!P160/ETL_Price!P161-1),ETL_Price!P160/ETL_Price!P161-1,"")</f>
        <v/>
      </c>
      <c r="K160" t="str">
        <f>IF(ISNUMBER(ETL_Price!Q160/ETL_Price!Q161-1),ETL_Price!Q160/ETL_Price!Q161-1,"")</f>
        <v/>
      </c>
      <c r="L160" t="str">
        <f>IF(ISNUMBER(ETL_Price!R160/ETL_Price!R161-1),ETL_Price!R160/ETL_Price!R161-1,"")</f>
        <v/>
      </c>
      <c r="M160" t="str">
        <f>IF(ISNUMBER(ETL_Price!S160/ETL_Price!S161-1),ETL_Price!S160/ETL_Price!S161-1,"")</f>
        <v/>
      </c>
      <c r="N160" t="str">
        <f>IF(ISNUMBER(ETL_Price!T160/ETL_Price!T161-1),ETL_Price!T160/ETL_Price!T161-1,"")</f>
        <v/>
      </c>
      <c r="O160" t="str">
        <f>IF(ISNUMBER(ETL_Price!U160/ETL_Price!U161-1),ETL_Price!U160/ETL_Price!U161-1,"")</f>
        <v/>
      </c>
      <c r="P160" t="str">
        <f>IF(ISNUMBER(ETL_Price!V160/ETL_Price!V161-1),ETL_Price!V160/ETL_Price!V161-1,"")</f>
        <v/>
      </c>
      <c r="Q160" t="str">
        <f>IF(ISNUMBER(ETL_Price!W160/ETL_Price!W161-1),ETL_Price!W160/ETL_Price!W161-1,"")</f>
        <v/>
      </c>
      <c r="R160" t="str">
        <f>IF(ISNUMBER(ETL_Price!X160/ETL_Price!X161-1),ETL_Price!X160/ETL_Price!X161-1,"")</f>
        <v/>
      </c>
      <c r="S160" t="str">
        <f>IF(ISNUMBER(ETL_Price!Y160/ETL_Price!Y161-1),ETL_Price!Y160/ETL_Price!Y161-1,"")</f>
        <v/>
      </c>
      <c r="T160" t="str">
        <f>IF(ISNUMBER(ETL_Price!Z160/ETL_Price!Z161-1),ETL_Price!Z160/ETL_Price!Z161-1,"")</f>
        <v/>
      </c>
      <c r="U160" t="str">
        <f>IF(ISNUMBER(ETL_Price!AA160/ETL_Price!AA161-1),ETL_Price!AA160/ETL_Price!AA161-1,"")</f>
        <v/>
      </c>
      <c r="V160" t="str">
        <f>IF(ISNUMBER(ETL_Price!AB160/ETL_Price!AB161-1),ETL_Price!AB160/ETL_Price!AB161-1,"")</f>
        <v/>
      </c>
      <c r="W160" t="str">
        <f>IF(ISNUMBER(ETL_Price!AC160/ETL_Price!AC161-1),ETL_Price!AC160/ETL_Price!AC161-1,"")</f>
        <v/>
      </c>
      <c r="X160" t="str">
        <f>IF(ISNUMBER(ETL_Price!AD160/ETL_Price!AD161-1),ETL_Price!AD160/ETL_Price!AD161-1,"")</f>
        <v/>
      </c>
      <c r="Y160" t="str">
        <f>IF(ISNUMBER(ETL_Price!AE160/ETL_Price!AE161-1),ETL_Price!AE160/ETL_Price!AE161-1,"")</f>
        <v/>
      </c>
      <c r="Z160" t="str">
        <f>IF(ISNUMBER(ETL_Price!AF160/ETL_Price!AF161-1),ETL_Price!AF160/ETL_Price!AF161-1,"")</f>
        <v/>
      </c>
      <c r="AA160" t="str">
        <f>IF(ISNUMBER(ETL_Price!AG160/ETL_Price!AG161-1),ETL_Price!AG160/ETL_Price!AG161-1,"")</f>
        <v/>
      </c>
      <c r="AB160" t="str">
        <f>IF(ISNUMBER(ETL_Price!AH160/ETL_Price!AH161-1),ETL_Price!AH160/ETL_Price!AH161-1,"")</f>
        <v/>
      </c>
      <c r="AC160" t="str">
        <f>IF(ISNUMBER(ETL_Price!AI160/ETL_Price!AI161-1),ETL_Price!AI160/ETL_Price!AI161-1,"")</f>
        <v/>
      </c>
      <c r="AD160" t="str">
        <f>IF(ISNUMBER(ETL_Price!AJ160/ETL_Price!AJ161-1),ETL_Price!AJ160/ETL_Price!AJ161-1,"")</f>
        <v/>
      </c>
      <c r="AE160" t="str">
        <f>IF(ISNUMBER(ETL_Price!AK160/ETL_Price!AK161-1),ETL_Price!AK160/ETL_Price!AK161-1,"")</f>
        <v/>
      </c>
      <c r="AF160" t="str">
        <f>IF(ISNUMBER(ETL_Price!AL160/ETL_Price!AL161-1),ETL_Price!AL160/ETL_Price!AL161-1,"")</f>
        <v/>
      </c>
      <c r="AG160" t="str">
        <f>IF(ISNUMBER(ETL_Price!AM160/ETL_Price!AM161-1),ETL_Price!AM160/ETL_Price!AM161-1,"")</f>
        <v/>
      </c>
      <c r="AH160" t="str">
        <f>IF(ISNUMBER(ETL_Price!AN160/ETL_Price!AN161-1),ETL_Price!AN160/ETL_Price!AN161-1,"")</f>
        <v/>
      </c>
      <c r="AI160" t="str">
        <f>IF(ISNUMBER(ETL_Price!AO160/ETL_Price!AO161-1),ETL_Price!AO160/ETL_Price!AO161-1,"")</f>
        <v/>
      </c>
      <c r="AJ160" t="str">
        <f>IF(ISNUMBER(ETL_Price!AP160/ETL_Price!AP161-1),ETL_Price!AP160/ETL_Price!AP161-1,"")</f>
        <v/>
      </c>
      <c r="AK160" t="str">
        <f>IF(ISNUMBER(ETL_Price!AQ160/ETL_Price!AQ161-1),ETL_Price!AQ160/ETL_Price!AQ161-1,"")</f>
        <v/>
      </c>
      <c r="AL160" t="str">
        <f>IF(ISNUMBER(ETL_Price!AR160/ETL_Price!AR161-1),ETL_Price!AR160/ETL_Price!AR161-1,"")</f>
        <v/>
      </c>
      <c r="AM160" t="str">
        <f>IF(ISNUMBER(ETL_Price!AS160/ETL_Price!AS161-1),ETL_Price!AS160/ETL_Price!AS161-1,"")</f>
        <v/>
      </c>
      <c r="AN160" t="str">
        <f>IF(ISNUMBER(ETL_Price!AT160/ETL_Price!AT161-1),ETL_Price!AT160/ETL_Price!AT161-1,"")</f>
        <v/>
      </c>
      <c r="AO160" t="str">
        <f>IF(ISNUMBER(ETL_Price!AU160/ETL_Price!AU161-1),ETL_Price!AU160/ETL_Price!AU161-1,"")</f>
        <v/>
      </c>
      <c r="AP160" t="str">
        <f>IF(ISNUMBER(ETL_Price!AV160/ETL_Price!AV161-1),ETL_Price!AV160/ETL_Price!AV161-1,"")</f>
        <v/>
      </c>
      <c r="AQ160" t="str">
        <f>IF(ISNUMBER(ETL_Price!AW160/ETL_Price!AW161-1),ETL_Price!AW160/ETL_Price!AW161-1,"")</f>
        <v/>
      </c>
      <c r="AR160" t="str">
        <f>IF(ISNUMBER(ETL_Price!AX160/ETL_Price!AX161-1),ETL_Price!AX160/ETL_Price!AX161-1,"")</f>
        <v/>
      </c>
      <c r="AS160" t="str">
        <f>IF(ISNUMBER(ETL_Price!AY160/ETL_Price!AY161-1),ETL_Price!AY160/ETL_Price!AY161-1,"")</f>
        <v/>
      </c>
      <c r="AT160" t="str">
        <f>IF(ISNUMBER(ETL_Price!AZ160/ETL_Price!AZ161-1),ETL_Price!AZ160/ETL_Price!AZ161-1,"")</f>
        <v/>
      </c>
      <c r="AU160" t="str">
        <f>IF(ISNUMBER(ETL_Price!BA160/ETL_Price!BA161-1),ETL_Price!BA160/ETL_Price!BA161-1,"")</f>
        <v/>
      </c>
      <c r="AV160" t="str">
        <f>IF(ISNUMBER(ETL_Price!BB160/ETL_Price!BB161-1),ETL_Price!BB160/ETL_Price!BB161-1,"")</f>
        <v/>
      </c>
      <c r="AW160" t="str">
        <f>IF(ISNUMBER(ETL_Price!BC160/ETL_Price!BC161-1),ETL_Price!BC160/ETL_Price!BC161-1,"")</f>
        <v/>
      </c>
      <c r="AX160" t="str">
        <f>IF(ISNUMBER(ETL_Price!BD160/ETL_Price!BD161-1),ETL_Price!BD160/ETL_Price!BD161-1,"")</f>
        <v/>
      </c>
      <c r="AY160" t="str">
        <f>IF(ISNUMBER(ETL_Price!BE160/ETL_Price!BE161-1),ETL_Price!BE160/ETL_Price!BE161-1,"")</f>
        <v/>
      </c>
      <c r="AZ160" t="str">
        <f>IF(ISNUMBER(ETL_Price!BF160/ETL_Price!BF161-1),ETL_Price!BF160/ETL_Price!BF161-1,"")</f>
        <v/>
      </c>
      <c r="BA160" t="str">
        <f>IF(ISNUMBER(ETL_Price!BG160/ETL_Price!BG161-1),ETL_Price!BG160/ETL_Price!BG161-1,"")</f>
        <v/>
      </c>
      <c r="BB160" t="str">
        <f>IF(ISNUMBER(ETL_Price!BH160/ETL_Price!BH161-1),ETL_Price!BH160/ETL_Price!BH161-1,"")</f>
        <v/>
      </c>
      <c r="BC160" t="str">
        <f>IF(ISNUMBER(ETL_Price!BI160/ETL_Price!BI161-1),ETL_Price!BI160/ETL_Price!BI161-1,"")</f>
        <v/>
      </c>
      <c r="BD160" t="str">
        <f>IF(ISNUMBER(ETL_Price!BJ160/ETL_Price!BJ161-1),ETL_Price!BJ160/ETL_Price!BJ161-1,"")</f>
        <v/>
      </c>
      <c r="BE160" t="str">
        <f>IF(ISNUMBER(ETL_Price!BK160/ETL_Price!BK161-1),ETL_Price!BK160/ETL_Price!BK161-1,"")</f>
        <v/>
      </c>
      <c r="BF160" t="str">
        <f>IF(ISNUMBER(ETL_Price!BL160/ETL_Price!BL161-1),ETL_Price!BL160/ETL_Price!BL161-1,"")</f>
        <v/>
      </c>
      <c r="BG160" t="str">
        <f>IF(ISNUMBER(ETL_Price!BM160/ETL_Price!BM161-1),ETL_Price!BM160/ETL_Price!BM161-1,"")</f>
        <v/>
      </c>
      <c r="BH160" t="str">
        <f>IF(ISNUMBER(ETL_Price!BN160/ETL_Price!BN161-1),ETL_Price!BN160/ETL_Price!BN161-1,"")</f>
        <v/>
      </c>
      <c r="BI160" t="str">
        <f>IF(ISNUMBER(ETL_Price!BO160/ETL_Price!BO161-1),ETL_Price!BO160/ETL_Price!BO161-1,"")</f>
        <v/>
      </c>
      <c r="BJ160" t="str">
        <f>IF(ISNUMBER(ETL_Price!BP160/ETL_Price!BP161-1),ETL_Price!BP160/ETL_Price!BP161-1,"")</f>
        <v/>
      </c>
      <c r="BK160" t="str">
        <f>IF(ISNUMBER(ETL_Price!BQ160/ETL_Price!BQ161-1),ETL_Price!BQ160/ETL_Price!BQ161-1,"")</f>
        <v/>
      </c>
      <c r="BL160" t="str">
        <f>IF(ISNUMBER(ETL_Price!BR160/ETL_Price!BR161-1),ETL_Price!BR160/ETL_Price!BR161-1,"")</f>
        <v/>
      </c>
      <c r="BM160" t="str">
        <f>IF(ISNUMBER(ETL_Price!BS160/ETL_Price!BS161-1),ETL_Price!BS160/ETL_Price!BS161-1,"")</f>
        <v/>
      </c>
      <c r="BN160" t="str">
        <f>IF(ISNUMBER(ETL_Price!BT160/ETL_Price!BT161-1),ETL_Price!BT160/ETL_Price!BT161-1,"")</f>
        <v/>
      </c>
      <c r="BO160" t="str">
        <f>IF(ISNUMBER(ETL_Price!BU160/ETL_Price!BU161-1),ETL_Price!BU160/ETL_Price!BU161-1,"")</f>
        <v/>
      </c>
      <c r="BP160" t="str">
        <f>IF(ISNUMBER(ETL_Price!BV160/ETL_Price!BV161-1),ETL_Price!BV160/ETL_Price!BV161-1,"")</f>
        <v/>
      </c>
      <c r="BQ160" t="str">
        <f>IF(ISNUMBER(ETL_Price!BW160/ETL_Price!BW161-1),ETL_Price!BW160/ETL_Price!BW161-1,"")</f>
        <v/>
      </c>
    </row>
    <row r="161" spans="1:69">
      <c r="A161" s="8">
        <f>MATCH($B161,ETL_Price!$B$5:$B$187,0)</f>
        <v>132</v>
      </c>
      <c r="B161" s="1" t="str">
        <f>IF(ISNUMBER(Equities!$C162),Equities!B162,"")</f>
        <v/>
      </c>
      <c r="C161" s="67" t="str">
        <f ca="1">IF(ISNUMBER(OFFSET(ETL_Price!$B$4,ETL_Rtn!$A161,ETL_Rtn!$C$1)/OFFSET(ETL_Price!$B$4,ETL_Rtn!$A162,ETL_Rtn!$C$1)-1),OFFSET(ETL_Price!$B$4,ETL_Rtn!$A161,ETL_Rtn!$C$1)/OFFSET(ETL_Price!$B$4,ETL_Rtn!$A162,ETL_Rtn!$C$1)-1,"")</f>
        <v/>
      </c>
      <c r="E161" t="str">
        <f>IF(ISNUMBER(ETL_Price!K161/ETL_Price!K162-1),ETL_Price!K161/ETL_Price!K162-1,"")</f>
        <v/>
      </c>
      <c r="F161" t="str">
        <f>IF(ISNUMBER(ETL_Price!L161/ETL_Price!L162-1),ETL_Price!L161/ETL_Price!L162-1,"")</f>
        <v/>
      </c>
      <c r="G161" t="str">
        <f>IF(ISNUMBER(ETL_Price!M161/ETL_Price!M162-1),ETL_Price!M161/ETL_Price!M162-1,"")</f>
        <v/>
      </c>
      <c r="H161" t="str">
        <f>IF(ISNUMBER(ETL_Price!N161/ETL_Price!N162-1),ETL_Price!N161/ETL_Price!N162-1,"")</f>
        <v/>
      </c>
      <c r="I161" t="str">
        <f>IF(ISNUMBER(ETL_Price!O161/ETL_Price!O162-1),ETL_Price!O161/ETL_Price!O162-1,"")</f>
        <v/>
      </c>
      <c r="J161" t="str">
        <f>IF(ISNUMBER(ETL_Price!P161/ETL_Price!P162-1),ETL_Price!P161/ETL_Price!P162-1,"")</f>
        <v/>
      </c>
      <c r="K161" t="str">
        <f>IF(ISNUMBER(ETL_Price!Q161/ETL_Price!Q162-1),ETL_Price!Q161/ETL_Price!Q162-1,"")</f>
        <v/>
      </c>
      <c r="L161" t="str">
        <f>IF(ISNUMBER(ETL_Price!R161/ETL_Price!R162-1),ETL_Price!R161/ETL_Price!R162-1,"")</f>
        <v/>
      </c>
      <c r="M161" t="str">
        <f>IF(ISNUMBER(ETL_Price!S161/ETL_Price!S162-1),ETL_Price!S161/ETL_Price!S162-1,"")</f>
        <v/>
      </c>
      <c r="N161" t="str">
        <f>IF(ISNUMBER(ETL_Price!T161/ETL_Price!T162-1),ETL_Price!T161/ETL_Price!T162-1,"")</f>
        <v/>
      </c>
      <c r="O161" t="str">
        <f>IF(ISNUMBER(ETL_Price!U161/ETL_Price!U162-1),ETL_Price!U161/ETL_Price!U162-1,"")</f>
        <v/>
      </c>
      <c r="P161" t="str">
        <f>IF(ISNUMBER(ETL_Price!V161/ETL_Price!V162-1),ETL_Price!V161/ETL_Price!V162-1,"")</f>
        <v/>
      </c>
      <c r="Q161" t="str">
        <f>IF(ISNUMBER(ETL_Price!W161/ETL_Price!W162-1),ETL_Price!W161/ETL_Price!W162-1,"")</f>
        <v/>
      </c>
      <c r="R161" t="str">
        <f>IF(ISNUMBER(ETL_Price!X161/ETL_Price!X162-1),ETL_Price!X161/ETL_Price!X162-1,"")</f>
        <v/>
      </c>
      <c r="S161" t="str">
        <f>IF(ISNUMBER(ETL_Price!Y161/ETL_Price!Y162-1),ETL_Price!Y161/ETL_Price!Y162-1,"")</f>
        <v/>
      </c>
      <c r="T161" t="str">
        <f>IF(ISNUMBER(ETL_Price!Z161/ETL_Price!Z162-1),ETL_Price!Z161/ETL_Price!Z162-1,"")</f>
        <v/>
      </c>
      <c r="U161" t="str">
        <f>IF(ISNUMBER(ETL_Price!AA161/ETL_Price!AA162-1),ETL_Price!AA161/ETL_Price!AA162-1,"")</f>
        <v/>
      </c>
      <c r="V161" t="str">
        <f>IF(ISNUMBER(ETL_Price!AB161/ETL_Price!AB162-1),ETL_Price!AB161/ETL_Price!AB162-1,"")</f>
        <v/>
      </c>
      <c r="W161" t="str">
        <f>IF(ISNUMBER(ETL_Price!AC161/ETL_Price!AC162-1),ETL_Price!AC161/ETL_Price!AC162-1,"")</f>
        <v/>
      </c>
      <c r="X161" t="str">
        <f>IF(ISNUMBER(ETL_Price!AD161/ETL_Price!AD162-1),ETL_Price!AD161/ETL_Price!AD162-1,"")</f>
        <v/>
      </c>
      <c r="Y161" t="str">
        <f>IF(ISNUMBER(ETL_Price!AE161/ETL_Price!AE162-1),ETL_Price!AE161/ETL_Price!AE162-1,"")</f>
        <v/>
      </c>
      <c r="Z161" t="str">
        <f>IF(ISNUMBER(ETL_Price!AF161/ETL_Price!AF162-1),ETL_Price!AF161/ETL_Price!AF162-1,"")</f>
        <v/>
      </c>
      <c r="AA161" t="str">
        <f>IF(ISNUMBER(ETL_Price!AG161/ETL_Price!AG162-1),ETL_Price!AG161/ETL_Price!AG162-1,"")</f>
        <v/>
      </c>
      <c r="AB161" t="str">
        <f>IF(ISNUMBER(ETL_Price!AH161/ETL_Price!AH162-1),ETL_Price!AH161/ETL_Price!AH162-1,"")</f>
        <v/>
      </c>
      <c r="AC161" t="str">
        <f>IF(ISNUMBER(ETL_Price!AI161/ETL_Price!AI162-1),ETL_Price!AI161/ETL_Price!AI162-1,"")</f>
        <v/>
      </c>
      <c r="AD161" t="str">
        <f>IF(ISNUMBER(ETL_Price!AJ161/ETL_Price!AJ162-1),ETL_Price!AJ161/ETL_Price!AJ162-1,"")</f>
        <v/>
      </c>
      <c r="AE161" t="str">
        <f>IF(ISNUMBER(ETL_Price!AK161/ETL_Price!AK162-1),ETL_Price!AK161/ETL_Price!AK162-1,"")</f>
        <v/>
      </c>
      <c r="AF161" t="str">
        <f>IF(ISNUMBER(ETL_Price!AL161/ETL_Price!AL162-1),ETL_Price!AL161/ETL_Price!AL162-1,"")</f>
        <v/>
      </c>
      <c r="AG161" t="str">
        <f>IF(ISNUMBER(ETL_Price!AM161/ETL_Price!AM162-1),ETL_Price!AM161/ETL_Price!AM162-1,"")</f>
        <v/>
      </c>
      <c r="AH161" t="str">
        <f>IF(ISNUMBER(ETL_Price!AN161/ETL_Price!AN162-1),ETL_Price!AN161/ETL_Price!AN162-1,"")</f>
        <v/>
      </c>
      <c r="AI161" t="str">
        <f>IF(ISNUMBER(ETL_Price!AO161/ETL_Price!AO162-1),ETL_Price!AO161/ETL_Price!AO162-1,"")</f>
        <v/>
      </c>
      <c r="AJ161" t="str">
        <f>IF(ISNUMBER(ETL_Price!AP161/ETL_Price!AP162-1),ETL_Price!AP161/ETL_Price!AP162-1,"")</f>
        <v/>
      </c>
      <c r="AK161" t="str">
        <f>IF(ISNUMBER(ETL_Price!AQ161/ETL_Price!AQ162-1),ETL_Price!AQ161/ETL_Price!AQ162-1,"")</f>
        <v/>
      </c>
      <c r="AL161" t="str">
        <f>IF(ISNUMBER(ETL_Price!AR161/ETL_Price!AR162-1),ETL_Price!AR161/ETL_Price!AR162-1,"")</f>
        <v/>
      </c>
      <c r="AM161" t="str">
        <f>IF(ISNUMBER(ETL_Price!AS161/ETL_Price!AS162-1),ETL_Price!AS161/ETL_Price!AS162-1,"")</f>
        <v/>
      </c>
      <c r="AN161" t="str">
        <f>IF(ISNUMBER(ETL_Price!AT161/ETL_Price!AT162-1),ETL_Price!AT161/ETL_Price!AT162-1,"")</f>
        <v/>
      </c>
      <c r="AO161" t="str">
        <f>IF(ISNUMBER(ETL_Price!AU161/ETL_Price!AU162-1),ETL_Price!AU161/ETL_Price!AU162-1,"")</f>
        <v/>
      </c>
      <c r="AP161" t="str">
        <f>IF(ISNUMBER(ETL_Price!AV161/ETL_Price!AV162-1),ETL_Price!AV161/ETL_Price!AV162-1,"")</f>
        <v/>
      </c>
      <c r="AQ161" t="str">
        <f>IF(ISNUMBER(ETL_Price!AW161/ETL_Price!AW162-1),ETL_Price!AW161/ETL_Price!AW162-1,"")</f>
        <v/>
      </c>
      <c r="AR161" t="str">
        <f>IF(ISNUMBER(ETL_Price!AX161/ETL_Price!AX162-1),ETL_Price!AX161/ETL_Price!AX162-1,"")</f>
        <v/>
      </c>
      <c r="AS161" t="str">
        <f>IF(ISNUMBER(ETL_Price!AY161/ETL_Price!AY162-1),ETL_Price!AY161/ETL_Price!AY162-1,"")</f>
        <v/>
      </c>
      <c r="AT161" t="str">
        <f>IF(ISNUMBER(ETL_Price!AZ161/ETL_Price!AZ162-1),ETL_Price!AZ161/ETL_Price!AZ162-1,"")</f>
        <v/>
      </c>
      <c r="AU161" t="str">
        <f>IF(ISNUMBER(ETL_Price!BA161/ETL_Price!BA162-1),ETL_Price!BA161/ETL_Price!BA162-1,"")</f>
        <v/>
      </c>
      <c r="AV161" t="str">
        <f>IF(ISNUMBER(ETL_Price!BB161/ETL_Price!BB162-1),ETL_Price!BB161/ETL_Price!BB162-1,"")</f>
        <v/>
      </c>
      <c r="AW161" t="str">
        <f>IF(ISNUMBER(ETL_Price!BC161/ETL_Price!BC162-1),ETL_Price!BC161/ETL_Price!BC162-1,"")</f>
        <v/>
      </c>
      <c r="AX161" t="str">
        <f>IF(ISNUMBER(ETL_Price!BD161/ETL_Price!BD162-1),ETL_Price!BD161/ETL_Price!BD162-1,"")</f>
        <v/>
      </c>
      <c r="AY161" t="str">
        <f>IF(ISNUMBER(ETL_Price!BE161/ETL_Price!BE162-1),ETL_Price!BE161/ETL_Price!BE162-1,"")</f>
        <v/>
      </c>
      <c r="AZ161" t="str">
        <f>IF(ISNUMBER(ETL_Price!BF161/ETL_Price!BF162-1),ETL_Price!BF161/ETL_Price!BF162-1,"")</f>
        <v/>
      </c>
      <c r="BA161" t="str">
        <f>IF(ISNUMBER(ETL_Price!BG161/ETL_Price!BG162-1),ETL_Price!BG161/ETL_Price!BG162-1,"")</f>
        <v/>
      </c>
      <c r="BB161" t="str">
        <f>IF(ISNUMBER(ETL_Price!BH161/ETL_Price!BH162-1),ETL_Price!BH161/ETL_Price!BH162-1,"")</f>
        <v/>
      </c>
      <c r="BC161" t="str">
        <f>IF(ISNUMBER(ETL_Price!BI161/ETL_Price!BI162-1),ETL_Price!BI161/ETL_Price!BI162-1,"")</f>
        <v/>
      </c>
      <c r="BD161" t="str">
        <f>IF(ISNUMBER(ETL_Price!BJ161/ETL_Price!BJ162-1),ETL_Price!BJ161/ETL_Price!BJ162-1,"")</f>
        <v/>
      </c>
      <c r="BE161" t="str">
        <f>IF(ISNUMBER(ETL_Price!BK161/ETL_Price!BK162-1),ETL_Price!BK161/ETL_Price!BK162-1,"")</f>
        <v/>
      </c>
      <c r="BF161" t="str">
        <f>IF(ISNUMBER(ETL_Price!BL161/ETL_Price!BL162-1),ETL_Price!BL161/ETL_Price!BL162-1,"")</f>
        <v/>
      </c>
      <c r="BG161" t="str">
        <f>IF(ISNUMBER(ETL_Price!BM161/ETL_Price!BM162-1),ETL_Price!BM161/ETL_Price!BM162-1,"")</f>
        <v/>
      </c>
      <c r="BH161" t="str">
        <f>IF(ISNUMBER(ETL_Price!BN161/ETL_Price!BN162-1),ETL_Price!BN161/ETL_Price!BN162-1,"")</f>
        <v/>
      </c>
      <c r="BI161" t="str">
        <f>IF(ISNUMBER(ETL_Price!BO161/ETL_Price!BO162-1),ETL_Price!BO161/ETL_Price!BO162-1,"")</f>
        <v/>
      </c>
      <c r="BJ161" t="str">
        <f>IF(ISNUMBER(ETL_Price!BP161/ETL_Price!BP162-1),ETL_Price!BP161/ETL_Price!BP162-1,"")</f>
        <v/>
      </c>
      <c r="BK161" t="str">
        <f>IF(ISNUMBER(ETL_Price!BQ161/ETL_Price!BQ162-1),ETL_Price!BQ161/ETL_Price!BQ162-1,"")</f>
        <v/>
      </c>
      <c r="BL161" t="str">
        <f>IF(ISNUMBER(ETL_Price!BR161/ETL_Price!BR162-1),ETL_Price!BR161/ETL_Price!BR162-1,"")</f>
        <v/>
      </c>
      <c r="BM161" t="str">
        <f>IF(ISNUMBER(ETL_Price!BS161/ETL_Price!BS162-1),ETL_Price!BS161/ETL_Price!BS162-1,"")</f>
        <v/>
      </c>
      <c r="BN161" t="str">
        <f>IF(ISNUMBER(ETL_Price!BT161/ETL_Price!BT162-1),ETL_Price!BT161/ETL_Price!BT162-1,"")</f>
        <v/>
      </c>
      <c r="BO161" t="str">
        <f>IF(ISNUMBER(ETL_Price!BU161/ETL_Price!BU162-1),ETL_Price!BU161/ETL_Price!BU162-1,"")</f>
        <v/>
      </c>
      <c r="BP161" t="str">
        <f>IF(ISNUMBER(ETL_Price!BV161/ETL_Price!BV162-1),ETL_Price!BV161/ETL_Price!BV162-1,"")</f>
        <v/>
      </c>
      <c r="BQ161" t="str">
        <f>IF(ISNUMBER(ETL_Price!BW161/ETL_Price!BW162-1),ETL_Price!BW161/ETL_Price!BW162-1,"")</f>
        <v/>
      </c>
    </row>
    <row r="162" spans="1:69">
      <c r="A162" s="8">
        <f>MATCH($B162,ETL_Price!$B$5:$B$187,0)</f>
        <v>132</v>
      </c>
      <c r="B162" s="1" t="str">
        <f>IF(ISNUMBER(Equities!$C163),Equities!B163,"")</f>
        <v/>
      </c>
      <c r="C162" s="67" t="str">
        <f ca="1">IF(ISNUMBER(OFFSET(ETL_Price!$B$4,ETL_Rtn!$A162,ETL_Rtn!$C$1)/OFFSET(ETL_Price!$B$4,ETL_Rtn!$A163,ETL_Rtn!$C$1)-1),OFFSET(ETL_Price!$B$4,ETL_Rtn!$A162,ETL_Rtn!$C$1)/OFFSET(ETL_Price!$B$4,ETL_Rtn!$A163,ETL_Rtn!$C$1)-1,"")</f>
        <v/>
      </c>
      <c r="E162" t="str">
        <f>IF(ISNUMBER(ETL_Price!K162/ETL_Price!K163-1),ETL_Price!K162/ETL_Price!K163-1,"")</f>
        <v/>
      </c>
      <c r="F162" t="str">
        <f>IF(ISNUMBER(ETL_Price!L162/ETL_Price!L163-1),ETL_Price!L162/ETL_Price!L163-1,"")</f>
        <v/>
      </c>
      <c r="G162" t="str">
        <f>IF(ISNUMBER(ETL_Price!M162/ETL_Price!M163-1),ETL_Price!M162/ETL_Price!M163-1,"")</f>
        <v/>
      </c>
      <c r="H162" t="str">
        <f>IF(ISNUMBER(ETL_Price!N162/ETL_Price!N163-1),ETL_Price!N162/ETL_Price!N163-1,"")</f>
        <v/>
      </c>
      <c r="I162" t="str">
        <f>IF(ISNUMBER(ETL_Price!O162/ETL_Price!O163-1),ETL_Price!O162/ETL_Price!O163-1,"")</f>
        <v/>
      </c>
      <c r="J162" t="str">
        <f>IF(ISNUMBER(ETL_Price!P162/ETL_Price!P163-1),ETL_Price!P162/ETL_Price!P163-1,"")</f>
        <v/>
      </c>
      <c r="K162" t="str">
        <f>IF(ISNUMBER(ETL_Price!Q162/ETL_Price!Q163-1),ETL_Price!Q162/ETL_Price!Q163-1,"")</f>
        <v/>
      </c>
      <c r="L162" t="str">
        <f>IF(ISNUMBER(ETL_Price!R162/ETL_Price!R163-1),ETL_Price!R162/ETL_Price!R163-1,"")</f>
        <v/>
      </c>
      <c r="M162" t="str">
        <f>IF(ISNUMBER(ETL_Price!S162/ETL_Price!S163-1),ETL_Price!S162/ETL_Price!S163-1,"")</f>
        <v/>
      </c>
      <c r="N162" t="str">
        <f>IF(ISNUMBER(ETL_Price!T162/ETL_Price!T163-1),ETL_Price!T162/ETL_Price!T163-1,"")</f>
        <v/>
      </c>
      <c r="O162" t="str">
        <f>IF(ISNUMBER(ETL_Price!U162/ETL_Price!U163-1),ETL_Price!U162/ETL_Price!U163-1,"")</f>
        <v/>
      </c>
      <c r="P162" t="str">
        <f>IF(ISNUMBER(ETL_Price!V162/ETL_Price!V163-1),ETL_Price!V162/ETL_Price!V163-1,"")</f>
        <v/>
      </c>
      <c r="Q162" t="str">
        <f>IF(ISNUMBER(ETL_Price!W162/ETL_Price!W163-1),ETL_Price!W162/ETL_Price!W163-1,"")</f>
        <v/>
      </c>
      <c r="R162" t="str">
        <f>IF(ISNUMBER(ETL_Price!X162/ETL_Price!X163-1),ETL_Price!X162/ETL_Price!X163-1,"")</f>
        <v/>
      </c>
      <c r="S162" t="str">
        <f>IF(ISNUMBER(ETL_Price!Y162/ETL_Price!Y163-1),ETL_Price!Y162/ETL_Price!Y163-1,"")</f>
        <v/>
      </c>
      <c r="T162" t="str">
        <f>IF(ISNUMBER(ETL_Price!Z162/ETL_Price!Z163-1),ETL_Price!Z162/ETL_Price!Z163-1,"")</f>
        <v/>
      </c>
      <c r="U162" t="str">
        <f>IF(ISNUMBER(ETL_Price!AA162/ETL_Price!AA163-1),ETL_Price!AA162/ETL_Price!AA163-1,"")</f>
        <v/>
      </c>
      <c r="V162" t="str">
        <f>IF(ISNUMBER(ETL_Price!AB162/ETL_Price!AB163-1),ETL_Price!AB162/ETL_Price!AB163-1,"")</f>
        <v/>
      </c>
      <c r="W162" t="str">
        <f>IF(ISNUMBER(ETL_Price!AC162/ETL_Price!AC163-1),ETL_Price!AC162/ETL_Price!AC163-1,"")</f>
        <v/>
      </c>
      <c r="X162" t="str">
        <f>IF(ISNUMBER(ETL_Price!AD162/ETL_Price!AD163-1),ETL_Price!AD162/ETL_Price!AD163-1,"")</f>
        <v/>
      </c>
      <c r="Y162" t="str">
        <f>IF(ISNUMBER(ETL_Price!AE162/ETL_Price!AE163-1),ETL_Price!AE162/ETL_Price!AE163-1,"")</f>
        <v/>
      </c>
      <c r="Z162" t="str">
        <f>IF(ISNUMBER(ETL_Price!AF162/ETL_Price!AF163-1),ETL_Price!AF162/ETL_Price!AF163-1,"")</f>
        <v/>
      </c>
      <c r="AA162" t="str">
        <f>IF(ISNUMBER(ETL_Price!AG162/ETL_Price!AG163-1),ETL_Price!AG162/ETL_Price!AG163-1,"")</f>
        <v/>
      </c>
      <c r="AB162" t="str">
        <f>IF(ISNUMBER(ETL_Price!AH162/ETL_Price!AH163-1),ETL_Price!AH162/ETL_Price!AH163-1,"")</f>
        <v/>
      </c>
      <c r="AC162" t="str">
        <f>IF(ISNUMBER(ETL_Price!AI162/ETL_Price!AI163-1),ETL_Price!AI162/ETL_Price!AI163-1,"")</f>
        <v/>
      </c>
      <c r="AD162" t="str">
        <f>IF(ISNUMBER(ETL_Price!AJ162/ETL_Price!AJ163-1),ETL_Price!AJ162/ETL_Price!AJ163-1,"")</f>
        <v/>
      </c>
      <c r="AE162" t="str">
        <f>IF(ISNUMBER(ETL_Price!AK162/ETL_Price!AK163-1),ETL_Price!AK162/ETL_Price!AK163-1,"")</f>
        <v/>
      </c>
      <c r="AF162" t="str">
        <f>IF(ISNUMBER(ETL_Price!AL162/ETL_Price!AL163-1),ETL_Price!AL162/ETL_Price!AL163-1,"")</f>
        <v/>
      </c>
      <c r="AG162" t="str">
        <f>IF(ISNUMBER(ETL_Price!AM162/ETL_Price!AM163-1),ETL_Price!AM162/ETL_Price!AM163-1,"")</f>
        <v/>
      </c>
      <c r="AH162" t="str">
        <f>IF(ISNUMBER(ETL_Price!AN162/ETL_Price!AN163-1),ETL_Price!AN162/ETL_Price!AN163-1,"")</f>
        <v/>
      </c>
      <c r="AI162" t="str">
        <f>IF(ISNUMBER(ETL_Price!AO162/ETL_Price!AO163-1),ETL_Price!AO162/ETL_Price!AO163-1,"")</f>
        <v/>
      </c>
      <c r="AJ162" t="str">
        <f>IF(ISNUMBER(ETL_Price!AP162/ETL_Price!AP163-1),ETL_Price!AP162/ETL_Price!AP163-1,"")</f>
        <v/>
      </c>
      <c r="AK162" t="str">
        <f>IF(ISNUMBER(ETL_Price!AQ162/ETL_Price!AQ163-1),ETL_Price!AQ162/ETL_Price!AQ163-1,"")</f>
        <v/>
      </c>
      <c r="AL162" t="str">
        <f>IF(ISNUMBER(ETL_Price!AR162/ETL_Price!AR163-1),ETL_Price!AR162/ETL_Price!AR163-1,"")</f>
        <v/>
      </c>
      <c r="AM162" t="str">
        <f>IF(ISNUMBER(ETL_Price!AS162/ETL_Price!AS163-1),ETL_Price!AS162/ETL_Price!AS163-1,"")</f>
        <v/>
      </c>
      <c r="AN162" t="str">
        <f>IF(ISNUMBER(ETL_Price!AT162/ETL_Price!AT163-1),ETL_Price!AT162/ETL_Price!AT163-1,"")</f>
        <v/>
      </c>
      <c r="AO162" t="str">
        <f>IF(ISNUMBER(ETL_Price!AU162/ETL_Price!AU163-1),ETL_Price!AU162/ETL_Price!AU163-1,"")</f>
        <v/>
      </c>
      <c r="AP162" t="str">
        <f>IF(ISNUMBER(ETL_Price!AV162/ETL_Price!AV163-1),ETL_Price!AV162/ETL_Price!AV163-1,"")</f>
        <v/>
      </c>
      <c r="AQ162" t="str">
        <f>IF(ISNUMBER(ETL_Price!AW162/ETL_Price!AW163-1),ETL_Price!AW162/ETL_Price!AW163-1,"")</f>
        <v/>
      </c>
      <c r="AR162" t="str">
        <f>IF(ISNUMBER(ETL_Price!AX162/ETL_Price!AX163-1),ETL_Price!AX162/ETL_Price!AX163-1,"")</f>
        <v/>
      </c>
      <c r="AS162" t="str">
        <f>IF(ISNUMBER(ETL_Price!AY162/ETL_Price!AY163-1),ETL_Price!AY162/ETL_Price!AY163-1,"")</f>
        <v/>
      </c>
      <c r="AT162" t="str">
        <f>IF(ISNUMBER(ETL_Price!AZ162/ETL_Price!AZ163-1),ETL_Price!AZ162/ETL_Price!AZ163-1,"")</f>
        <v/>
      </c>
      <c r="AU162" t="str">
        <f>IF(ISNUMBER(ETL_Price!BA162/ETL_Price!BA163-1),ETL_Price!BA162/ETL_Price!BA163-1,"")</f>
        <v/>
      </c>
      <c r="AV162" t="str">
        <f>IF(ISNUMBER(ETL_Price!BB162/ETL_Price!BB163-1),ETL_Price!BB162/ETL_Price!BB163-1,"")</f>
        <v/>
      </c>
      <c r="AW162" t="str">
        <f>IF(ISNUMBER(ETL_Price!BC162/ETL_Price!BC163-1),ETL_Price!BC162/ETL_Price!BC163-1,"")</f>
        <v/>
      </c>
      <c r="AX162" t="str">
        <f>IF(ISNUMBER(ETL_Price!BD162/ETL_Price!BD163-1),ETL_Price!BD162/ETL_Price!BD163-1,"")</f>
        <v/>
      </c>
      <c r="AY162" t="str">
        <f>IF(ISNUMBER(ETL_Price!BE162/ETL_Price!BE163-1),ETL_Price!BE162/ETL_Price!BE163-1,"")</f>
        <v/>
      </c>
      <c r="AZ162" t="str">
        <f>IF(ISNUMBER(ETL_Price!BF162/ETL_Price!BF163-1),ETL_Price!BF162/ETL_Price!BF163-1,"")</f>
        <v/>
      </c>
      <c r="BA162" t="str">
        <f>IF(ISNUMBER(ETL_Price!BG162/ETL_Price!BG163-1),ETL_Price!BG162/ETL_Price!BG163-1,"")</f>
        <v/>
      </c>
      <c r="BB162" t="str">
        <f>IF(ISNUMBER(ETL_Price!BH162/ETL_Price!BH163-1),ETL_Price!BH162/ETL_Price!BH163-1,"")</f>
        <v/>
      </c>
      <c r="BC162" t="str">
        <f>IF(ISNUMBER(ETL_Price!BI162/ETL_Price!BI163-1),ETL_Price!BI162/ETL_Price!BI163-1,"")</f>
        <v/>
      </c>
      <c r="BD162" t="str">
        <f>IF(ISNUMBER(ETL_Price!BJ162/ETL_Price!BJ163-1),ETL_Price!BJ162/ETL_Price!BJ163-1,"")</f>
        <v/>
      </c>
      <c r="BE162" t="str">
        <f>IF(ISNUMBER(ETL_Price!BK162/ETL_Price!BK163-1),ETL_Price!BK162/ETL_Price!BK163-1,"")</f>
        <v/>
      </c>
      <c r="BF162" t="str">
        <f>IF(ISNUMBER(ETL_Price!BL162/ETL_Price!BL163-1),ETL_Price!BL162/ETL_Price!BL163-1,"")</f>
        <v/>
      </c>
      <c r="BG162" t="str">
        <f>IF(ISNUMBER(ETL_Price!BM162/ETL_Price!BM163-1),ETL_Price!BM162/ETL_Price!BM163-1,"")</f>
        <v/>
      </c>
      <c r="BH162" t="str">
        <f>IF(ISNUMBER(ETL_Price!BN162/ETL_Price!BN163-1),ETL_Price!BN162/ETL_Price!BN163-1,"")</f>
        <v/>
      </c>
      <c r="BI162" t="str">
        <f>IF(ISNUMBER(ETL_Price!BO162/ETL_Price!BO163-1),ETL_Price!BO162/ETL_Price!BO163-1,"")</f>
        <v/>
      </c>
      <c r="BJ162" t="str">
        <f>IF(ISNUMBER(ETL_Price!BP162/ETL_Price!BP163-1),ETL_Price!BP162/ETL_Price!BP163-1,"")</f>
        <v/>
      </c>
      <c r="BK162" t="str">
        <f>IF(ISNUMBER(ETL_Price!BQ162/ETL_Price!BQ163-1),ETL_Price!BQ162/ETL_Price!BQ163-1,"")</f>
        <v/>
      </c>
      <c r="BL162" t="str">
        <f>IF(ISNUMBER(ETL_Price!BR162/ETL_Price!BR163-1),ETL_Price!BR162/ETL_Price!BR163-1,"")</f>
        <v/>
      </c>
      <c r="BM162" t="str">
        <f>IF(ISNUMBER(ETL_Price!BS162/ETL_Price!BS163-1),ETL_Price!BS162/ETL_Price!BS163-1,"")</f>
        <v/>
      </c>
      <c r="BN162" t="str">
        <f>IF(ISNUMBER(ETL_Price!BT162/ETL_Price!BT163-1),ETL_Price!BT162/ETL_Price!BT163-1,"")</f>
        <v/>
      </c>
      <c r="BO162" t="str">
        <f>IF(ISNUMBER(ETL_Price!BU162/ETL_Price!BU163-1),ETL_Price!BU162/ETL_Price!BU163-1,"")</f>
        <v/>
      </c>
      <c r="BP162" t="str">
        <f>IF(ISNUMBER(ETL_Price!BV162/ETL_Price!BV163-1),ETL_Price!BV162/ETL_Price!BV163-1,"")</f>
        <v/>
      </c>
      <c r="BQ162" t="str">
        <f>IF(ISNUMBER(ETL_Price!BW162/ETL_Price!BW163-1),ETL_Price!BW162/ETL_Price!BW163-1,"")</f>
        <v/>
      </c>
    </row>
    <row r="163" spans="1:69">
      <c r="A163" s="8">
        <f>MATCH($B163,ETL_Price!$B$5:$B$187,0)</f>
        <v>132</v>
      </c>
      <c r="B163" s="1" t="str">
        <f>IF(ISNUMBER(Equities!$C164),Equities!B164,"")</f>
        <v/>
      </c>
      <c r="C163" s="67" t="str">
        <f ca="1">IF(ISNUMBER(OFFSET(ETL_Price!$B$4,ETL_Rtn!$A163,ETL_Rtn!$C$1)/OFFSET(ETL_Price!$B$4,ETL_Rtn!$A164,ETL_Rtn!$C$1)-1),OFFSET(ETL_Price!$B$4,ETL_Rtn!$A163,ETL_Rtn!$C$1)/OFFSET(ETL_Price!$B$4,ETL_Rtn!$A164,ETL_Rtn!$C$1)-1,"")</f>
        <v/>
      </c>
      <c r="E163" t="str">
        <f>IF(ISNUMBER(ETL_Price!K163/ETL_Price!K164-1),ETL_Price!K163/ETL_Price!K164-1,"")</f>
        <v/>
      </c>
      <c r="F163" t="str">
        <f>IF(ISNUMBER(ETL_Price!L163/ETL_Price!L164-1),ETL_Price!L163/ETL_Price!L164-1,"")</f>
        <v/>
      </c>
      <c r="G163" t="str">
        <f>IF(ISNUMBER(ETL_Price!M163/ETL_Price!M164-1),ETL_Price!M163/ETL_Price!M164-1,"")</f>
        <v/>
      </c>
      <c r="H163" t="str">
        <f>IF(ISNUMBER(ETL_Price!N163/ETL_Price!N164-1),ETL_Price!N163/ETL_Price!N164-1,"")</f>
        <v/>
      </c>
      <c r="I163" t="str">
        <f>IF(ISNUMBER(ETL_Price!O163/ETL_Price!O164-1),ETL_Price!O163/ETL_Price!O164-1,"")</f>
        <v/>
      </c>
      <c r="J163" t="str">
        <f>IF(ISNUMBER(ETL_Price!P163/ETL_Price!P164-1),ETL_Price!P163/ETL_Price!P164-1,"")</f>
        <v/>
      </c>
      <c r="K163" t="str">
        <f>IF(ISNUMBER(ETL_Price!Q163/ETL_Price!Q164-1),ETL_Price!Q163/ETL_Price!Q164-1,"")</f>
        <v/>
      </c>
      <c r="L163" t="str">
        <f>IF(ISNUMBER(ETL_Price!R163/ETL_Price!R164-1),ETL_Price!R163/ETL_Price!R164-1,"")</f>
        <v/>
      </c>
      <c r="M163" t="str">
        <f>IF(ISNUMBER(ETL_Price!S163/ETL_Price!S164-1),ETL_Price!S163/ETL_Price!S164-1,"")</f>
        <v/>
      </c>
      <c r="N163" t="str">
        <f>IF(ISNUMBER(ETL_Price!T163/ETL_Price!T164-1),ETL_Price!T163/ETL_Price!T164-1,"")</f>
        <v/>
      </c>
      <c r="O163" t="str">
        <f>IF(ISNUMBER(ETL_Price!U163/ETL_Price!U164-1),ETL_Price!U163/ETL_Price!U164-1,"")</f>
        <v/>
      </c>
      <c r="P163" t="str">
        <f>IF(ISNUMBER(ETL_Price!V163/ETL_Price!V164-1),ETL_Price!V163/ETL_Price!V164-1,"")</f>
        <v/>
      </c>
      <c r="Q163" t="str">
        <f>IF(ISNUMBER(ETL_Price!W163/ETL_Price!W164-1),ETL_Price!W163/ETL_Price!W164-1,"")</f>
        <v/>
      </c>
      <c r="R163" t="str">
        <f>IF(ISNUMBER(ETL_Price!X163/ETL_Price!X164-1),ETL_Price!X163/ETL_Price!X164-1,"")</f>
        <v/>
      </c>
      <c r="S163" t="str">
        <f>IF(ISNUMBER(ETL_Price!Y163/ETL_Price!Y164-1),ETL_Price!Y163/ETL_Price!Y164-1,"")</f>
        <v/>
      </c>
      <c r="T163" t="str">
        <f>IF(ISNUMBER(ETL_Price!Z163/ETL_Price!Z164-1),ETL_Price!Z163/ETL_Price!Z164-1,"")</f>
        <v/>
      </c>
      <c r="U163" t="str">
        <f>IF(ISNUMBER(ETL_Price!AA163/ETL_Price!AA164-1),ETL_Price!AA163/ETL_Price!AA164-1,"")</f>
        <v/>
      </c>
      <c r="V163" t="str">
        <f>IF(ISNUMBER(ETL_Price!AB163/ETL_Price!AB164-1),ETL_Price!AB163/ETL_Price!AB164-1,"")</f>
        <v/>
      </c>
      <c r="W163" t="str">
        <f>IF(ISNUMBER(ETL_Price!AC163/ETL_Price!AC164-1),ETL_Price!AC163/ETL_Price!AC164-1,"")</f>
        <v/>
      </c>
      <c r="X163" t="str">
        <f>IF(ISNUMBER(ETL_Price!AD163/ETL_Price!AD164-1),ETL_Price!AD163/ETL_Price!AD164-1,"")</f>
        <v/>
      </c>
      <c r="Y163" t="str">
        <f>IF(ISNUMBER(ETL_Price!AE163/ETL_Price!AE164-1),ETL_Price!AE163/ETL_Price!AE164-1,"")</f>
        <v/>
      </c>
      <c r="Z163" t="str">
        <f>IF(ISNUMBER(ETL_Price!AF163/ETL_Price!AF164-1),ETL_Price!AF163/ETL_Price!AF164-1,"")</f>
        <v/>
      </c>
      <c r="AA163" t="str">
        <f>IF(ISNUMBER(ETL_Price!AG163/ETL_Price!AG164-1),ETL_Price!AG163/ETL_Price!AG164-1,"")</f>
        <v/>
      </c>
      <c r="AB163" t="str">
        <f>IF(ISNUMBER(ETL_Price!AH163/ETL_Price!AH164-1),ETL_Price!AH163/ETL_Price!AH164-1,"")</f>
        <v/>
      </c>
      <c r="AC163" t="str">
        <f>IF(ISNUMBER(ETL_Price!AI163/ETL_Price!AI164-1),ETL_Price!AI163/ETL_Price!AI164-1,"")</f>
        <v/>
      </c>
      <c r="AD163" t="str">
        <f>IF(ISNUMBER(ETL_Price!AJ163/ETL_Price!AJ164-1),ETL_Price!AJ163/ETL_Price!AJ164-1,"")</f>
        <v/>
      </c>
      <c r="AE163" t="str">
        <f>IF(ISNUMBER(ETL_Price!AK163/ETL_Price!AK164-1),ETL_Price!AK163/ETL_Price!AK164-1,"")</f>
        <v/>
      </c>
      <c r="AF163" t="str">
        <f>IF(ISNUMBER(ETL_Price!AL163/ETL_Price!AL164-1),ETL_Price!AL163/ETL_Price!AL164-1,"")</f>
        <v/>
      </c>
      <c r="AG163" t="str">
        <f>IF(ISNUMBER(ETL_Price!AM163/ETL_Price!AM164-1),ETL_Price!AM163/ETL_Price!AM164-1,"")</f>
        <v/>
      </c>
      <c r="AH163" t="str">
        <f>IF(ISNUMBER(ETL_Price!AN163/ETL_Price!AN164-1),ETL_Price!AN163/ETL_Price!AN164-1,"")</f>
        <v/>
      </c>
      <c r="AI163" t="str">
        <f>IF(ISNUMBER(ETL_Price!AO163/ETL_Price!AO164-1),ETL_Price!AO163/ETL_Price!AO164-1,"")</f>
        <v/>
      </c>
      <c r="AJ163" t="str">
        <f>IF(ISNUMBER(ETL_Price!AP163/ETL_Price!AP164-1),ETL_Price!AP163/ETL_Price!AP164-1,"")</f>
        <v/>
      </c>
      <c r="AK163" t="str">
        <f>IF(ISNUMBER(ETL_Price!AQ163/ETL_Price!AQ164-1),ETL_Price!AQ163/ETL_Price!AQ164-1,"")</f>
        <v/>
      </c>
      <c r="AL163" t="str">
        <f>IF(ISNUMBER(ETL_Price!AR163/ETL_Price!AR164-1),ETL_Price!AR163/ETL_Price!AR164-1,"")</f>
        <v/>
      </c>
      <c r="AM163" t="str">
        <f>IF(ISNUMBER(ETL_Price!AS163/ETL_Price!AS164-1),ETL_Price!AS163/ETL_Price!AS164-1,"")</f>
        <v/>
      </c>
      <c r="AN163" t="str">
        <f>IF(ISNUMBER(ETL_Price!AT163/ETL_Price!AT164-1),ETL_Price!AT163/ETL_Price!AT164-1,"")</f>
        <v/>
      </c>
      <c r="AO163" t="str">
        <f>IF(ISNUMBER(ETL_Price!AU163/ETL_Price!AU164-1),ETL_Price!AU163/ETL_Price!AU164-1,"")</f>
        <v/>
      </c>
      <c r="AP163" t="str">
        <f>IF(ISNUMBER(ETL_Price!AV163/ETL_Price!AV164-1),ETL_Price!AV163/ETL_Price!AV164-1,"")</f>
        <v/>
      </c>
      <c r="AQ163" t="str">
        <f>IF(ISNUMBER(ETL_Price!AW163/ETL_Price!AW164-1),ETL_Price!AW163/ETL_Price!AW164-1,"")</f>
        <v/>
      </c>
      <c r="AR163" t="str">
        <f>IF(ISNUMBER(ETL_Price!AX163/ETL_Price!AX164-1),ETL_Price!AX163/ETL_Price!AX164-1,"")</f>
        <v/>
      </c>
      <c r="AS163" t="str">
        <f>IF(ISNUMBER(ETL_Price!AY163/ETL_Price!AY164-1),ETL_Price!AY163/ETL_Price!AY164-1,"")</f>
        <v/>
      </c>
      <c r="AT163" t="str">
        <f>IF(ISNUMBER(ETL_Price!AZ163/ETL_Price!AZ164-1),ETL_Price!AZ163/ETL_Price!AZ164-1,"")</f>
        <v/>
      </c>
      <c r="AU163" t="str">
        <f>IF(ISNUMBER(ETL_Price!BA163/ETL_Price!BA164-1),ETL_Price!BA163/ETL_Price!BA164-1,"")</f>
        <v/>
      </c>
      <c r="AV163" t="str">
        <f>IF(ISNUMBER(ETL_Price!BB163/ETL_Price!BB164-1),ETL_Price!BB163/ETL_Price!BB164-1,"")</f>
        <v/>
      </c>
      <c r="AW163" t="str">
        <f>IF(ISNUMBER(ETL_Price!BC163/ETL_Price!BC164-1),ETL_Price!BC163/ETL_Price!BC164-1,"")</f>
        <v/>
      </c>
      <c r="AX163" t="str">
        <f>IF(ISNUMBER(ETL_Price!BD163/ETL_Price!BD164-1),ETL_Price!BD163/ETL_Price!BD164-1,"")</f>
        <v/>
      </c>
      <c r="AY163" t="str">
        <f>IF(ISNUMBER(ETL_Price!BE163/ETL_Price!BE164-1),ETL_Price!BE163/ETL_Price!BE164-1,"")</f>
        <v/>
      </c>
      <c r="AZ163" t="str">
        <f>IF(ISNUMBER(ETL_Price!BF163/ETL_Price!BF164-1),ETL_Price!BF163/ETL_Price!BF164-1,"")</f>
        <v/>
      </c>
      <c r="BA163" t="str">
        <f>IF(ISNUMBER(ETL_Price!BG163/ETL_Price!BG164-1),ETL_Price!BG163/ETL_Price!BG164-1,"")</f>
        <v/>
      </c>
      <c r="BB163" t="str">
        <f>IF(ISNUMBER(ETL_Price!BH163/ETL_Price!BH164-1),ETL_Price!BH163/ETL_Price!BH164-1,"")</f>
        <v/>
      </c>
      <c r="BC163" t="str">
        <f>IF(ISNUMBER(ETL_Price!BI163/ETL_Price!BI164-1),ETL_Price!BI163/ETL_Price!BI164-1,"")</f>
        <v/>
      </c>
      <c r="BD163" t="str">
        <f>IF(ISNUMBER(ETL_Price!BJ163/ETL_Price!BJ164-1),ETL_Price!BJ163/ETL_Price!BJ164-1,"")</f>
        <v/>
      </c>
      <c r="BE163" t="str">
        <f>IF(ISNUMBER(ETL_Price!BK163/ETL_Price!BK164-1),ETL_Price!BK163/ETL_Price!BK164-1,"")</f>
        <v/>
      </c>
      <c r="BF163" t="str">
        <f>IF(ISNUMBER(ETL_Price!BL163/ETL_Price!BL164-1),ETL_Price!BL163/ETL_Price!BL164-1,"")</f>
        <v/>
      </c>
      <c r="BG163" t="str">
        <f>IF(ISNUMBER(ETL_Price!BM163/ETL_Price!BM164-1),ETL_Price!BM163/ETL_Price!BM164-1,"")</f>
        <v/>
      </c>
      <c r="BH163" t="str">
        <f>IF(ISNUMBER(ETL_Price!BN163/ETL_Price!BN164-1),ETL_Price!BN163/ETL_Price!BN164-1,"")</f>
        <v/>
      </c>
      <c r="BI163" t="str">
        <f>IF(ISNUMBER(ETL_Price!BO163/ETL_Price!BO164-1),ETL_Price!BO163/ETL_Price!BO164-1,"")</f>
        <v/>
      </c>
      <c r="BJ163" t="str">
        <f>IF(ISNUMBER(ETL_Price!BP163/ETL_Price!BP164-1),ETL_Price!BP163/ETL_Price!BP164-1,"")</f>
        <v/>
      </c>
      <c r="BK163" t="str">
        <f>IF(ISNUMBER(ETL_Price!BQ163/ETL_Price!BQ164-1),ETL_Price!BQ163/ETL_Price!BQ164-1,"")</f>
        <v/>
      </c>
      <c r="BL163" t="str">
        <f>IF(ISNUMBER(ETL_Price!BR163/ETL_Price!BR164-1),ETL_Price!BR163/ETL_Price!BR164-1,"")</f>
        <v/>
      </c>
      <c r="BM163" t="str">
        <f>IF(ISNUMBER(ETL_Price!BS163/ETL_Price!BS164-1),ETL_Price!BS163/ETL_Price!BS164-1,"")</f>
        <v/>
      </c>
      <c r="BN163" t="str">
        <f>IF(ISNUMBER(ETL_Price!BT163/ETL_Price!BT164-1),ETL_Price!BT163/ETL_Price!BT164-1,"")</f>
        <v/>
      </c>
      <c r="BO163" t="str">
        <f>IF(ISNUMBER(ETL_Price!BU163/ETL_Price!BU164-1),ETL_Price!BU163/ETL_Price!BU164-1,"")</f>
        <v/>
      </c>
      <c r="BP163" t="str">
        <f>IF(ISNUMBER(ETL_Price!BV163/ETL_Price!BV164-1),ETL_Price!BV163/ETL_Price!BV164-1,"")</f>
        <v/>
      </c>
      <c r="BQ163" t="str">
        <f>IF(ISNUMBER(ETL_Price!BW163/ETL_Price!BW164-1),ETL_Price!BW163/ETL_Price!BW164-1,"")</f>
        <v/>
      </c>
    </row>
    <row r="164" spans="1:69">
      <c r="A164" s="8">
        <f>MATCH($B164,ETL_Price!$B$5:$B$187,0)</f>
        <v>132</v>
      </c>
      <c r="B164" s="1" t="str">
        <f>IF(ISNUMBER(Equities!$C165),Equities!B165,"")</f>
        <v/>
      </c>
      <c r="C164" s="67" t="str">
        <f ca="1">IF(ISNUMBER(OFFSET(ETL_Price!$B$4,ETL_Rtn!$A164,ETL_Rtn!$C$1)/OFFSET(ETL_Price!$B$4,ETL_Rtn!$A165,ETL_Rtn!$C$1)-1),OFFSET(ETL_Price!$B$4,ETL_Rtn!$A164,ETL_Rtn!$C$1)/OFFSET(ETL_Price!$B$4,ETL_Rtn!$A165,ETL_Rtn!$C$1)-1,"")</f>
        <v/>
      </c>
      <c r="E164" t="str">
        <f>IF(ISNUMBER(ETL_Price!K164/ETL_Price!K165-1),ETL_Price!K164/ETL_Price!K165-1,"")</f>
        <v/>
      </c>
      <c r="F164" t="str">
        <f>IF(ISNUMBER(ETL_Price!L164/ETL_Price!L165-1),ETL_Price!L164/ETL_Price!L165-1,"")</f>
        <v/>
      </c>
      <c r="G164" t="str">
        <f>IF(ISNUMBER(ETL_Price!M164/ETL_Price!M165-1),ETL_Price!M164/ETL_Price!M165-1,"")</f>
        <v/>
      </c>
      <c r="H164" t="str">
        <f>IF(ISNUMBER(ETL_Price!N164/ETL_Price!N165-1),ETL_Price!N164/ETL_Price!N165-1,"")</f>
        <v/>
      </c>
      <c r="I164" t="str">
        <f>IF(ISNUMBER(ETL_Price!O164/ETL_Price!O165-1),ETL_Price!O164/ETL_Price!O165-1,"")</f>
        <v/>
      </c>
      <c r="J164" t="str">
        <f>IF(ISNUMBER(ETL_Price!P164/ETL_Price!P165-1),ETL_Price!P164/ETL_Price!P165-1,"")</f>
        <v/>
      </c>
      <c r="K164" t="str">
        <f>IF(ISNUMBER(ETL_Price!Q164/ETL_Price!Q165-1),ETL_Price!Q164/ETL_Price!Q165-1,"")</f>
        <v/>
      </c>
      <c r="L164" t="str">
        <f>IF(ISNUMBER(ETL_Price!R164/ETL_Price!R165-1),ETL_Price!R164/ETL_Price!R165-1,"")</f>
        <v/>
      </c>
      <c r="M164" t="str">
        <f>IF(ISNUMBER(ETL_Price!S164/ETL_Price!S165-1),ETL_Price!S164/ETL_Price!S165-1,"")</f>
        <v/>
      </c>
      <c r="N164" t="str">
        <f>IF(ISNUMBER(ETL_Price!T164/ETL_Price!T165-1),ETL_Price!T164/ETL_Price!T165-1,"")</f>
        <v/>
      </c>
      <c r="O164" t="str">
        <f>IF(ISNUMBER(ETL_Price!U164/ETL_Price!U165-1),ETL_Price!U164/ETL_Price!U165-1,"")</f>
        <v/>
      </c>
      <c r="P164" t="str">
        <f>IF(ISNUMBER(ETL_Price!V164/ETL_Price!V165-1),ETL_Price!V164/ETL_Price!V165-1,"")</f>
        <v/>
      </c>
      <c r="Q164" t="str">
        <f>IF(ISNUMBER(ETL_Price!W164/ETL_Price!W165-1),ETL_Price!W164/ETL_Price!W165-1,"")</f>
        <v/>
      </c>
      <c r="R164" t="str">
        <f>IF(ISNUMBER(ETL_Price!X164/ETL_Price!X165-1),ETL_Price!X164/ETL_Price!X165-1,"")</f>
        <v/>
      </c>
      <c r="S164" t="str">
        <f>IF(ISNUMBER(ETL_Price!Y164/ETL_Price!Y165-1),ETL_Price!Y164/ETL_Price!Y165-1,"")</f>
        <v/>
      </c>
      <c r="T164" t="str">
        <f>IF(ISNUMBER(ETL_Price!Z164/ETL_Price!Z165-1),ETL_Price!Z164/ETL_Price!Z165-1,"")</f>
        <v/>
      </c>
      <c r="U164" t="str">
        <f>IF(ISNUMBER(ETL_Price!AA164/ETL_Price!AA165-1),ETL_Price!AA164/ETL_Price!AA165-1,"")</f>
        <v/>
      </c>
      <c r="V164" t="str">
        <f>IF(ISNUMBER(ETL_Price!AB164/ETL_Price!AB165-1),ETL_Price!AB164/ETL_Price!AB165-1,"")</f>
        <v/>
      </c>
      <c r="W164" t="str">
        <f>IF(ISNUMBER(ETL_Price!AC164/ETL_Price!AC165-1),ETL_Price!AC164/ETL_Price!AC165-1,"")</f>
        <v/>
      </c>
      <c r="X164" t="str">
        <f>IF(ISNUMBER(ETL_Price!AD164/ETL_Price!AD165-1),ETL_Price!AD164/ETL_Price!AD165-1,"")</f>
        <v/>
      </c>
      <c r="Y164" t="str">
        <f>IF(ISNUMBER(ETL_Price!AE164/ETL_Price!AE165-1),ETL_Price!AE164/ETL_Price!AE165-1,"")</f>
        <v/>
      </c>
      <c r="Z164" t="str">
        <f>IF(ISNUMBER(ETL_Price!AF164/ETL_Price!AF165-1),ETL_Price!AF164/ETL_Price!AF165-1,"")</f>
        <v/>
      </c>
      <c r="AA164" t="str">
        <f>IF(ISNUMBER(ETL_Price!AG164/ETL_Price!AG165-1),ETL_Price!AG164/ETL_Price!AG165-1,"")</f>
        <v/>
      </c>
      <c r="AB164" t="str">
        <f>IF(ISNUMBER(ETL_Price!AH164/ETL_Price!AH165-1),ETL_Price!AH164/ETL_Price!AH165-1,"")</f>
        <v/>
      </c>
      <c r="AC164" t="str">
        <f>IF(ISNUMBER(ETL_Price!AI164/ETL_Price!AI165-1),ETL_Price!AI164/ETL_Price!AI165-1,"")</f>
        <v/>
      </c>
      <c r="AD164" t="str">
        <f>IF(ISNUMBER(ETL_Price!AJ164/ETL_Price!AJ165-1),ETL_Price!AJ164/ETL_Price!AJ165-1,"")</f>
        <v/>
      </c>
      <c r="AE164" t="str">
        <f>IF(ISNUMBER(ETL_Price!AK164/ETL_Price!AK165-1),ETL_Price!AK164/ETL_Price!AK165-1,"")</f>
        <v/>
      </c>
      <c r="AF164" t="str">
        <f>IF(ISNUMBER(ETL_Price!AL164/ETL_Price!AL165-1),ETL_Price!AL164/ETL_Price!AL165-1,"")</f>
        <v/>
      </c>
      <c r="AG164" t="str">
        <f>IF(ISNUMBER(ETL_Price!AM164/ETL_Price!AM165-1),ETL_Price!AM164/ETL_Price!AM165-1,"")</f>
        <v/>
      </c>
      <c r="AH164" t="str">
        <f>IF(ISNUMBER(ETL_Price!AN164/ETL_Price!AN165-1),ETL_Price!AN164/ETL_Price!AN165-1,"")</f>
        <v/>
      </c>
      <c r="AI164" t="str">
        <f>IF(ISNUMBER(ETL_Price!AO164/ETL_Price!AO165-1),ETL_Price!AO164/ETL_Price!AO165-1,"")</f>
        <v/>
      </c>
      <c r="AJ164" t="str">
        <f>IF(ISNUMBER(ETL_Price!AP164/ETL_Price!AP165-1),ETL_Price!AP164/ETL_Price!AP165-1,"")</f>
        <v/>
      </c>
      <c r="AK164" t="str">
        <f>IF(ISNUMBER(ETL_Price!AQ164/ETL_Price!AQ165-1),ETL_Price!AQ164/ETL_Price!AQ165-1,"")</f>
        <v/>
      </c>
      <c r="AL164" t="str">
        <f>IF(ISNUMBER(ETL_Price!AR164/ETL_Price!AR165-1),ETL_Price!AR164/ETL_Price!AR165-1,"")</f>
        <v/>
      </c>
      <c r="AM164" t="str">
        <f>IF(ISNUMBER(ETL_Price!AS164/ETL_Price!AS165-1),ETL_Price!AS164/ETL_Price!AS165-1,"")</f>
        <v/>
      </c>
      <c r="AN164" t="str">
        <f>IF(ISNUMBER(ETL_Price!AT164/ETL_Price!AT165-1),ETL_Price!AT164/ETL_Price!AT165-1,"")</f>
        <v/>
      </c>
      <c r="AO164" t="str">
        <f>IF(ISNUMBER(ETL_Price!AU164/ETL_Price!AU165-1),ETL_Price!AU164/ETL_Price!AU165-1,"")</f>
        <v/>
      </c>
      <c r="AP164" t="str">
        <f>IF(ISNUMBER(ETL_Price!AV164/ETL_Price!AV165-1),ETL_Price!AV164/ETL_Price!AV165-1,"")</f>
        <v/>
      </c>
      <c r="AQ164" t="str">
        <f>IF(ISNUMBER(ETL_Price!AW164/ETL_Price!AW165-1),ETL_Price!AW164/ETL_Price!AW165-1,"")</f>
        <v/>
      </c>
      <c r="AR164" t="str">
        <f>IF(ISNUMBER(ETL_Price!AX164/ETL_Price!AX165-1),ETL_Price!AX164/ETL_Price!AX165-1,"")</f>
        <v/>
      </c>
      <c r="AS164" t="str">
        <f>IF(ISNUMBER(ETL_Price!AY164/ETL_Price!AY165-1),ETL_Price!AY164/ETL_Price!AY165-1,"")</f>
        <v/>
      </c>
      <c r="AT164" t="str">
        <f>IF(ISNUMBER(ETL_Price!AZ164/ETL_Price!AZ165-1),ETL_Price!AZ164/ETL_Price!AZ165-1,"")</f>
        <v/>
      </c>
      <c r="AU164" t="str">
        <f>IF(ISNUMBER(ETL_Price!BA164/ETL_Price!BA165-1),ETL_Price!BA164/ETL_Price!BA165-1,"")</f>
        <v/>
      </c>
      <c r="AV164" t="str">
        <f>IF(ISNUMBER(ETL_Price!BB164/ETL_Price!BB165-1),ETL_Price!BB164/ETL_Price!BB165-1,"")</f>
        <v/>
      </c>
      <c r="AW164" t="str">
        <f>IF(ISNUMBER(ETL_Price!BC164/ETL_Price!BC165-1),ETL_Price!BC164/ETL_Price!BC165-1,"")</f>
        <v/>
      </c>
      <c r="AX164" t="str">
        <f>IF(ISNUMBER(ETL_Price!BD164/ETL_Price!BD165-1),ETL_Price!BD164/ETL_Price!BD165-1,"")</f>
        <v/>
      </c>
      <c r="AY164" t="str">
        <f>IF(ISNUMBER(ETL_Price!BE164/ETL_Price!BE165-1),ETL_Price!BE164/ETL_Price!BE165-1,"")</f>
        <v/>
      </c>
      <c r="AZ164" t="str">
        <f>IF(ISNUMBER(ETL_Price!BF164/ETL_Price!BF165-1),ETL_Price!BF164/ETL_Price!BF165-1,"")</f>
        <v/>
      </c>
      <c r="BA164" t="str">
        <f>IF(ISNUMBER(ETL_Price!BG164/ETL_Price!BG165-1),ETL_Price!BG164/ETL_Price!BG165-1,"")</f>
        <v/>
      </c>
      <c r="BB164" t="str">
        <f>IF(ISNUMBER(ETL_Price!BH164/ETL_Price!BH165-1),ETL_Price!BH164/ETL_Price!BH165-1,"")</f>
        <v/>
      </c>
      <c r="BC164" t="str">
        <f>IF(ISNUMBER(ETL_Price!BI164/ETL_Price!BI165-1),ETL_Price!BI164/ETL_Price!BI165-1,"")</f>
        <v/>
      </c>
      <c r="BD164" t="str">
        <f>IF(ISNUMBER(ETL_Price!BJ164/ETL_Price!BJ165-1),ETL_Price!BJ164/ETL_Price!BJ165-1,"")</f>
        <v/>
      </c>
      <c r="BE164" t="str">
        <f>IF(ISNUMBER(ETL_Price!BK164/ETL_Price!BK165-1),ETL_Price!BK164/ETL_Price!BK165-1,"")</f>
        <v/>
      </c>
      <c r="BF164" t="str">
        <f>IF(ISNUMBER(ETL_Price!BL164/ETL_Price!BL165-1),ETL_Price!BL164/ETL_Price!BL165-1,"")</f>
        <v/>
      </c>
      <c r="BG164" t="str">
        <f>IF(ISNUMBER(ETL_Price!BM164/ETL_Price!BM165-1),ETL_Price!BM164/ETL_Price!BM165-1,"")</f>
        <v/>
      </c>
      <c r="BH164" t="str">
        <f>IF(ISNUMBER(ETL_Price!BN164/ETL_Price!BN165-1),ETL_Price!BN164/ETL_Price!BN165-1,"")</f>
        <v/>
      </c>
      <c r="BI164" t="str">
        <f>IF(ISNUMBER(ETL_Price!BO164/ETL_Price!BO165-1),ETL_Price!BO164/ETL_Price!BO165-1,"")</f>
        <v/>
      </c>
      <c r="BJ164" t="str">
        <f>IF(ISNUMBER(ETL_Price!BP164/ETL_Price!BP165-1),ETL_Price!BP164/ETL_Price!BP165-1,"")</f>
        <v/>
      </c>
      <c r="BK164" t="str">
        <f>IF(ISNUMBER(ETL_Price!BQ164/ETL_Price!BQ165-1),ETL_Price!BQ164/ETL_Price!BQ165-1,"")</f>
        <v/>
      </c>
      <c r="BL164" t="str">
        <f>IF(ISNUMBER(ETL_Price!BR164/ETL_Price!BR165-1),ETL_Price!BR164/ETL_Price!BR165-1,"")</f>
        <v/>
      </c>
      <c r="BM164" t="str">
        <f>IF(ISNUMBER(ETL_Price!BS164/ETL_Price!BS165-1),ETL_Price!BS164/ETL_Price!BS165-1,"")</f>
        <v/>
      </c>
      <c r="BN164" t="str">
        <f>IF(ISNUMBER(ETL_Price!BT164/ETL_Price!BT165-1),ETL_Price!BT164/ETL_Price!BT165-1,"")</f>
        <v/>
      </c>
      <c r="BO164" t="str">
        <f>IF(ISNUMBER(ETL_Price!BU164/ETL_Price!BU165-1),ETL_Price!BU164/ETL_Price!BU165-1,"")</f>
        <v/>
      </c>
      <c r="BP164" t="str">
        <f>IF(ISNUMBER(ETL_Price!BV164/ETL_Price!BV165-1),ETL_Price!BV164/ETL_Price!BV165-1,"")</f>
        <v/>
      </c>
      <c r="BQ164" t="str">
        <f>IF(ISNUMBER(ETL_Price!BW164/ETL_Price!BW165-1),ETL_Price!BW164/ETL_Price!BW165-1,"")</f>
        <v/>
      </c>
    </row>
    <row r="165" spans="1:69">
      <c r="A165" s="8">
        <f>MATCH($B165,ETL_Price!$B$5:$B$187,0)</f>
        <v>132</v>
      </c>
      <c r="B165" s="1" t="str">
        <f>IF(ISNUMBER(Equities!$C166),Equities!B166,"")</f>
        <v/>
      </c>
      <c r="C165" s="67" t="str">
        <f ca="1">IF(ISNUMBER(OFFSET(ETL_Price!$B$4,ETL_Rtn!$A165,ETL_Rtn!$C$1)/OFFSET(ETL_Price!$B$4,ETL_Rtn!$A166,ETL_Rtn!$C$1)-1),OFFSET(ETL_Price!$B$4,ETL_Rtn!$A165,ETL_Rtn!$C$1)/OFFSET(ETL_Price!$B$4,ETL_Rtn!$A166,ETL_Rtn!$C$1)-1,"")</f>
        <v/>
      </c>
      <c r="E165" t="str">
        <f>IF(ISNUMBER(ETL_Price!K165/ETL_Price!K166-1),ETL_Price!K165/ETL_Price!K166-1,"")</f>
        <v/>
      </c>
      <c r="F165" t="str">
        <f>IF(ISNUMBER(ETL_Price!L165/ETL_Price!L166-1),ETL_Price!L165/ETL_Price!L166-1,"")</f>
        <v/>
      </c>
      <c r="G165" t="str">
        <f>IF(ISNUMBER(ETL_Price!M165/ETL_Price!M166-1),ETL_Price!M165/ETL_Price!M166-1,"")</f>
        <v/>
      </c>
      <c r="H165" t="str">
        <f>IF(ISNUMBER(ETL_Price!N165/ETL_Price!N166-1),ETL_Price!N165/ETL_Price!N166-1,"")</f>
        <v/>
      </c>
      <c r="I165" t="str">
        <f>IF(ISNUMBER(ETL_Price!O165/ETL_Price!O166-1),ETL_Price!O165/ETL_Price!O166-1,"")</f>
        <v/>
      </c>
      <c r="J165" t="str">
        <f>IF(ISNUMBER(ETL_Price!P165/ETL_Price!P166-1),ETL_Price!P165/ETL_Price!P166-1,"")</f>
        <v/>
      </c>
      <c r="K165" t="str">
        <f>IF(ISNUMBER(ETL_Price!Q165/ETL_Price!Q166-1),ETL_Price!Q165/ETL_Price!Q166-1,"")</f>
        <v/>
      </c>
      <c r="L165" t="str">
        <f>IF(ISNUMBER(ETL_Price!R165/ETL_Price!R166-1),ETL_Price!R165/ETL_Price!R166-1,"")</f>
        <v/>
      </c>
      <c r="M165" t="str">
        <f>IF(ISNUMBER(ETL_Price!S165/ETL_Price!S166-1),ETL_Price!S165/ETL_Price!S166-1,"")</f>
        <v/>
      </c>
      <c r="N165" t="str">
        <f>IF(ISNUMBER(ETL_Price!T165/ETL_Price!T166-1),ETL_Price!T165/ETL_Price!T166-1,"")</f>
        <v/>
      </c>
      <c r="O165" t="str">
        <f>IF(ISNUMBER(ETL_Price!U165/ETL_Price!U166-1),ETL_Price!U165/ETL_Price!U166-1,"")</f>
        <v/>
      </c>
      <c r="P165" t="str">
        <f>IF(ISNUMBER(ETL_Price!V165/ETL_Price!V166-1),ETL_Price!V165/ETL_Price!V166-1,"")</f>
        <v/>
      </c>
      <c r="Q165" t="str">
        <f>IF(ISNUMBER(ETL_Price!W165/ETL_Price!W166-1),ETL_Price!W165/ETL_Price!W166-1,"")</f>
        <v/>
      </c>
      <c r="R165" t="str">
        <f>IF(ISNUMBER(ETL_Price!X165/ETL_Price!X166-1),ETL_Price!X165/ETL_Price!X166-1,"")</f>
        <v/>
      </c>
      <c r="S165" t="str">
        <f>IF(ISNUMBER(ETL_Price!Y165/ETL_Price!Y166-1),ETL_Price!Y165/ETL_Price!Y166-1,"")</f>
        <v/>
      </c>
      <c r="T165" t="str">
        <f>IF(ISNUMBER(ETL_Price!Z165/ETL_Price!Z166-1),ETL_Price!Z165/ETL_Price!Z166-1,"")</f>
        <v/>
      </c>
      <c r="U165" t="str">
        <f>IF(ISNUMBER(ETL_Price!AA165/ETL_Price!AA166-1),ETL_Price!AA165/ETL_Price!AA166-1,"")</f>
        <v/>
      </c>
      <c r="V165" t="str">
        <f>IF(ISNUMBER(ETL_Price!AB165/ETL_Price!AB166-1),ETL_Price!AB165/ETL_Price!AB166-1,"")</f>
        <v/>
      </c>
      <c r="W165" t="str">
        <f>IF(ISNUMBER(ETL_Price!AC165/ETL_Price!AC166-1),ETL_Price!AC165/ETL_Price!AC166-1,"")</f>
        <v/>
      </c>
      <c r="X165" t="str">
        <f>IF(ISNUMBER(ETL_Price!AD165/ETL_Price!AD166-1),ETL_Price!AD165/ETL_Price!AD166-1,"")</f>
        <v/>
      </c>
      <c r="Y165" t="str">
        <f>IF(ISNUMBER(ETL_Price!AE165/ETL_Price!AE166-1),ETL_Price!AE165/ETL_Price!AE166-1,"")</f>
        <v/>
      </c>
      <c r="Z165" t="str">
        <f>IF(ISNUMBER(ETL_Price!AF165/ETL_Price!AF166-1),ETL_Price!AF165/ETL_Price!AF166-1,"")</f>
        <v/>
      </c>
      <c r="AA165" t="str">
        <f>IF(ISNUMBER(ETL_Price!AG165/ETL_Price!AG166-1),ETL_Price!AG165/ETL_Price!AG166-1,"")</f>
        <v/>
      </c>
      <c r="AB165" t="str">
        <f>IF(ISNUMBER(ETL_Price!AH165/ETL_Price!AH166-1),ETL_Price!AH165/ETL_Price!AH166-1,"")</f>
        <v/>
      </c>
      <c r="AC165" t="str">
        <f>IF(ISNUMBER(ETL_Price!AI165/ETL_Price!AI166-1),ETL_Price!AI165/ETL_Price!AI166-1,"")</f>
        <v/>
      </c>
      <c r="AD165" t="str">
        <f>IF(ISNUMBER(ETL_Price!AJ165/ETL_Price!AJ166-1),ETL_Price!AJ165/ETL_Price!AJ166-1,"")</f>
        <v/>
      </c>
      <c r="AE165" t="str">
        <f>IF(ISNUMBER(ETL_Price!AK165/ETL_Price!AK166-1),ETL_Price!AK165/ETL_Price!AK166-1,"")</f>
        <v/>
      </c>
      <c r="AF165" t="str">
        <f>IF(ISNUMBER(ETL_Price!AL165/ETL_Price!AL166-1),ETL_Price!AL165/ETL_Price!AL166-1,"")</f>
        <v/>
      </c>
      <c r="AG165" t="str">
        <f>IF(ISNUMBER(ETL_Price!AM165/ETL_Price!AM166-1),ETL_Price!AM165/ETL_Price!AM166-1,"")</f>
        <v/>
      </c>
      <c r="AH165" t="str">
        <f>IF(ISNUMBER(ETL_Price!AN165/ETL_Price!AN166-1),ETL_Price!AN165/ETL_Price!AN166-1,"")</f>
        <v/>
      </c>
      <c r="AI165" t="str">
        <f>IF(ISNUMBER(ETL_Price!AO165/ETL_Price!AO166-1),ETL_Price!AO165/ETL_Price!AO166-1,"")</f>
        <v/>
      </c>
      <c r="AJ165" t="str">
        <f>IF(ISNUMBER(ETL_Price!AP165/ETL_Price!AP166-1),ETL_Price!AP165/ETL_Price!AP166-1,"")</f>
        <v/>
      </c>
      <c r="AK165" t="str">
        <f>IF(ISNUMBER(ETL_Price!AQ165/ETL_Price!AQ166-1),ETL_Price!AQ165/ETL_Price!AQ166-1,"")</f>
        <v/>
      </c>
      <c r="AL165" t="str">
        <f>IF(ISNUMBER(ETL_Price!AR165/ETL_Price!AR166-1),ETL_Price!AR165/ETL_Price!AR166-1,"")</f>
        <v/>
      </c>
      <c r="AM165" t="str">
        <f>IF(ISNUMBER(ETL_Price!AS165/ETL_Price!AS166-1),ETL_Price!AS165/ETL_Price!AS166-1,"")</f>
        <v/>
      </c>
      <c r="AN165" t="str">
        <f>IF(ISNUMBER(ETL_Price!AT165/ETL_Price!AT166-1),ETL_Price!AT165/ETL_Price!AT166-1,"")</f>
        <v/>
      </c>
      <c r="AO165" t="str">
        <f>IF(ISNUMBER(ETL_Price!AU165/ETL_Price!AU166-1),ETL_Price!AU165/ETL_Price!AU166-1,"")</f>
        <v/>
      </c>
      <c r="AP165" t="str">
        <f>IF(ISNUMBER(ETL_Price!AV165/ETL_Price!AV166-1),ETL_Price!AV165/ETL_Price!AV166-1,"")</f>
        <v/>
      </c>
      <c r="AQ165" t="str">
        <f>IF(ISNUMBER(ETL_Price!AW165/ETL_Price!AW166-1),ETL_Price!AW165/ETL_Price!AW166-1,"")</f>
        <v/>
      </c>
      <c r="AR165" t="str">
        <f>IF(ISNUMBER(ETL_Price!AX165/ETL_Price!AX166-1),ETL_Price!AX165/ETL_Price!AX166-1,"")</f>
        <v/>
      </c>
      <c r="AS165" t="str">
        <f>IF(ISNUMBER(ETL_Price!AY165/ETL_Price!AY166-1),ETL_Price!AY165/ETL_Price!AY166-1,"")</f>
        <v/>
      </c>
      <c r="AT165" t="str">
        <f>IF(ISNUMBER(ETL_Price!AZ165/ETL_Price!AZ166-1),ETL_Price!AZ165/ETL_Price!AZ166-1,"")</f>
        <v/>
      </c>
      <c r="AU165" t="str">
        <f>IF(ISNUMBER(ETL_Price!BA165/ETL_Price!BA166-1),ETL_Price!BA165/ETL_Price!BA166-1,"")</f>
        <v/>
      </c>
      <c r="AV165" t="str">
        <f>IF(ISNUMBER(ETL_Price!BB165/ETL_Price!BB166-1),ETL_Price!BB165/ETL_Price!BB166-1,"")</f>
        <v/>
      </c>
      <c r="AW165" t="str">
        <f>IF(ISNUMBER(ETL_Price!BC165/ETL_Price!BC166-1),ETL_Price!BC165/ETL_Price!BC166-1,"")</f>
        <v/>
      </c>
      <c r="AX165" t="str">
        <f>IF(ISNUMBER(ETL_Price!BD165/ETL_Price!BD166-1),ETL_Price!BD165/ETL_Price!BD166-1,"")</f>
        <v/>
      </c>
      <c r="AY165" t="str">
        <f>IF(ISNUMBER(ETL_Price!BE165/ETL_Price!BE166-1),ETL_Price!BE165/ETL_Price!BE166-1,"")</f>
        <v/>
      </c>
      <c r="AZ165" t="str">
        <f>IF(ISNUMBER(ETL_Price!BF165/ETL_Price!BF166-1),ETL_Price!BF165/ETL_Price!BF166-1,"")</f>
        <v/>
      </c>
      <c r="BA165" t="str">
        <f>IF(ISNUMBER(ETL_Price!BG165/ETL_Price!BG166-1),ETL_Price!BG165/ETL_Price!BG166-1,"")</f>
        <v/>
      </c>
      <c r="BB165" t="str">
        <f>IF(ISNUMBER(ETL_Price!BH165/ETL_Price!BH166-1),ETL_Price!BH165/ETL_Price!BH166-1,"")</f>
        <v/>
      </c>
      <c r="BC165" t="str">
        <f>IF(ISNUMBER(ETL_Price!BI165/ETL_Price!BI166-1),ETL_Price!BI165/ETL_Price!BI166-1,"")</f>
        <v/>
      </c>
      <c r="BD165" t="str">
        <f>IF(ISNUMBER(ETL_Price!BJ165/ETL_Price!BJ166-1),ETL_Price!BJ165/ETL_Price!BJ166-1,"")</f>
        <v/>
      </c>
      <c r="BE165" t="str">
        <f>IF(ISNUMBER(ETL_Price!BK165/ETL_Price!BK166-1),ETL_Price!BK165/ETL_Price!BK166-1,"")</f>
        <v/>
      </c>
      <c r="BF165" t="str">
        <f>IF(ISNUMBER(ETL_Price!BL165/ETL_Price!BL166-1),ETL_Price!BL165/ETL_Price!BL166-1,"")</f>
        <v/>
      </c>
      <c r="BG165" t="str">
        <f>IF(ISNUMBER(ETL_Price!BM165/ETL_Price!BM166-1),ETL_Price!BM165/ETL_Price!BM166-1,"")</f>
        <v/>
      </c>
      <c r="BH165" t="str">
        <f>IF(ISNUMBER(ETL_Price!BN165/ETL_Price!BN166-1),ETL_Price!BN165/ETL_Price!BN166-1,"")</f>
        <v/>
      </c>
      <c r="BI165" t="str">
        <f>IF(ISNUMBER(ETL_Price!BO165/ETL_Price!BO166-1),ETL_Price!BO165/ETL_Price!BO166-1,"")</f>
        <v/>
      </c>
      <c r="BJ165" t="str">
        <f>IF(ISNUMBER(ETL_Price!BP165/ETL_Price!BP166-1),ETL_Price!BP165/ETL_Price!BP166-1,"")</f>
        <v/>
      </c>
      <c r="BK165" t="str">
        <f>IF(ISNUMBER(ETL_Price!BQ165/ETL_Price!BQ166-1),ETL_Price!BQ165/ETL_Price!BQ166-1,"")</f>
        <v/>
      </c>
      <c r="BL165" t="str">
        <f>IF(ISNUMBER(ETL_Price!BR165/ETL_Price!BR166-1),ETL_Price!BR165/ETL_Price!BR166-1,"")</f>
        <v/>
      </c>
      <c r="BM165" t="str">
        <f>IF(ISNUMBER(ETL_Price!BS165/ETL_Price!BS166-1),ETL_Price!BS165/ETL_Price!BS166-1,"")</f>
        <v/>
      </c>
      <c r="BN165" t="str">
        <f>IF(ISNUMBER(ETL_Price!BT165/ETL_Price!BT166-1),ETL_Price!BT165/ETL_Price!BT166-1,"")</f>
        <v/>
      </c>
      <c r="BO165" t="str">
        <f>IF(ISNUMBER(ETL_Price!BU165/ETL_Price!BU166-1),ETL_Price!BU165/ETL_Price!BU166-1,"")</f>
        <v/>
      </c>
      <c r="BP165" t="str">
        <f>IF(ISNUMBER(ETL_Price!BV165/ETL_Price!BV166-1),ETL_Price!BV165/ETL_Price!BV166-1,"")</f>
        <v/>
      </c>
      <c r="BQ165" t="str">
        <f>IF(ISNUMBER(ETL_Price!BW165/ETL_Price!BW166-1),ETL_Price!BW165/ETL_Price!BW166-1,"")</f>
        <v/>
      </c>
    </row>
    <row r="166" spans="1:69">
      <c r="A166" s="8">
        <f>MATCH($B166,ETL_Price!$B$5:$B$187,0)</f>
        <v>132</v>
      </c>
      <c r="B166" s="1" t="str">
        <f>IF(ISNUMBER(Equities!$C167),Equities!B167,"")</f>
        <v/>
      </c>
      <c r="C166" s="67" t="str">
        <f ca="1">IF(ISNUMBER(OFFSET(ETL_Price!$B$4,ETL_Rtn!$A166,ETL_Rtn!$C$1)/OFFSET(ETL_Price!$B$4,ETL_Rtn!$A167,ETL_Rtn!$C$1)-1),OFFSET(ETL_Price!$B$4,ETL_Rtn!$A166,ETL_Rtn!$C$1)/OFFSET(ETL_Price!$B$4,ETL_Rtn!$A167,ETL_Rtn!$C$1)-1,"")</f>
        <v/>
      </c>
      <c r="E166" t="str">
        <f>IF(ISNUMBER(ETL_Price!K166/ETL_Price!K167-1),ETL_Price!K166/ETL_Price!K167-1,"")</f>
        <v/>
      </c>
      <c r="F166" t="str">
        <f>IF(ISNUMBER(ETL_Price!L166/ETL_Price!L167-1),ETL_Price!L166/ETL_Price!L167-1,"")</f>
        <v/>
      </c>
      <c r="G166" t="str">
        <f>IF(ISNUMBER(ETL_Price!M166/ETL_Price!M167-1),ETL_Price!M166/ETL_Price!M167-1,"")</f>
        <v/>
      </c>
      <c r="H166" t="str">
        <f>IF(ISNUMBER(ETL_Price!N166/ETL_Price!N167-1),ETL_Price!N166/ETL_Price!N167-1,"")</f>
        <v/>
      </c>
      <c r="I166" t="str">
        <f>IF(ISNUMBER(ETL_Price!O166/ETL_Price!O167-1),ETL_Price!O166/ETL_Price!O167-1,"")</f>
        <v/>
      </c>
      <c r="J166" t="str">
        <f>IF(ISNUMBER(ETL_Price!P166/ETL_Price!P167-1),ETL_Price!P166/ETL_Price!P167-1,"")</f>
        <v/>
      </c>
      <c r="K166" t="str">
        <f>IF(ISNUMBER(ETL_Price!Q166/ETL_Price!Q167-1),ETL_Price!Q166/ETL_Price!Q167-1,"")</f>
        <v/>
      </c>
      <c r="L166" t="str">
        <f>IF(ISNUMBER(ETL_Price!R166/ETL_Price!R167-1),ETL_Price!R166/ETL_Price!R167-1,"")</f>
        <v/>
      </c>
      <c r="M166" t="str">
        <f>IF(ISNUMBER(ETL_Price!S166/ETL_Price!S167-1),ETL_Price!S166/ETL_Price!S167-1,"")</f>
        <v/>
      </c>
      <c r="N166" t="str">
        <f>IF(ISNUMBER(ETL_Price!T166/ETL_Price!T167-1),ETL_Price!T166/ETL_Price!T167-1,"")</f>
        <v/>
      </c>
      <c r="O166" t="str">
        <f>IF(ISNUMBER(ETL_Price!U166/ETL_Price!U167-1),ETL_Price!U166/ETL_Price!U167-1,"")</f>
        <v/>
      </c>
      <c r="P166" t="str">
        <f>IF(ISNUMBER(ETL_Price!V166/ETL_Price!V167-1),ETL_Price!V166/ETL_Price!V167-1,"")</f>
        <v/>
      </c>
      <c r="Q166" t="str">
        <f>IF(ISNUMBER(ETL_Price!W166/ETL_Price!W167-1),ETL_Price!W166/ETL_Price!W167-1,"")</f>
        <v/>
      </c>
      <c r="R166" t="str">
        <f>IF(ISNUMBER(ETL_Price!X166/ETL_Price!X167-1),ETL_Price!X166/ETL_Price!X167-1,"")</f>
        <v/>
      </c>
      <c r="S166" t="str">
        <f>IF(ISNUMBER(ETL_Price!Y166/ETL_Price!Y167-1),ETL_Price!Y166/ETL_Price!Y167-1,"")</f>
        <v/>
      </c>
      <c r="T166" t="str">
        <f>IF(ISNUMBER(ETL_Price!Z166/ETL_Price!Z167-1),ETL_Price!Z166/ETL_Price!Z167-1,"")</f>
        <v/>
      </c>
      <c r="U166" t="str">
        <f>IF(ISNUMBER(ETL_Price!AA166/ETL_Price!AA167-1),ETL_Price!AA166/ETL_Price!AA167-1,"")</f>
        <v/>
      </c>
      <c r="V166" t="str">
        <f>IF(ISNUMBER(ETL_Price!AB166/ETL_Price!AB167-1),ETL_Price!AB166/ETL_Price!AB167-1,"")</f>
        <v/>
      </c>
      <c r="W166" t="str">
        <f>IF(ISNUMBER(ETL_Price!AC166/ETL_Price!AC167-1),ETL_Price!AC166/ETL_Price!AC167-1,"")</f>
        <v/>
      </c>
      <c r="X166" t="str">
        <f>IF(ISNUMBER(ETL_Price!AD166/ETL_Price!AD167-1),ETL_Price!AD166/ETL_Price!AD167-1,"")</f>
        <v/>
      </c>
      <c r="Y166" t="str">
        <f>IF(ISNUMBER(ETL_Price!AE166/ETL_Price!AE167-1),ETL_Price!AE166/ETL_Price!AE167-1,"")</f>
        <v/>
      </c>
      <c r="Z166" t="str">
        <f>IF(ISNUMBER(ETL_Price!AF166/ETL_Price!AF167-1),ETL_Price!AF166/ETL_Price!AF167-1,"")</f>
        <v/>
      </c>
      <c r="AA166" t="str">
        <f>IF(ISNUMBER(ETL_Price!AG166/ETL_Price!AG167-1),ETL_Price!AG166/ETL_Price!AG167-1,"")</f>
        <v/>
      </c>
      <c r="AB166" t="str">
        <f>IF(ISNUMBER(ETL_Price!AH166/ETL_Price!AH167-1),ETL_Price!AH166/ETL_Price!AH167-1,"")</f>
        <v/>
      </c>
      <c r="AC166" t="str">
        <f>IF(ISNUMBER(ETL_Price!AI166/ETL_Price!AI167-1),ETL_Price!AI166/ETL_Price!AI167-1,"")</f>
        <v/>
      </c>
      <c r="AD166" t="str">
        <f>IF(ISNUMBER(ETL_Price!AJ166/ETL_Price!AJ167-1),ETL_Price!AJ166/ETL_Price!AJ167-1,"")</f>
        <v/>
      </c>
      <c r="AE166" t="str">
        <f>IF(ISNUMBER(ETL_Price!AK166/ETL_Price!AK167-1),ETL_Price!AK166/ETL_Price!AK167-1,"")</f>
        <v/>
      </c>
      <c r="AF166" t="str">
        <f>IF(ISNUMBER(ETL_Price!AL166/ETL_Price!AL167-1),ETL_Price!AL166/ETL_Price!AL167-1,"")</f>
        <v/>
      </c>
      <c r="AG166" t="str">
        <f>IF(ISNUMBER(ETL_Price!AM166/ETL_Price!AM167-1),ETL_Price!AM166/ETL_Price!AM167-1,"")</f>
        <v/>
      </c>
      <c r="AH166" t="str">
        <f>IF(ISNUMBER(ETL_Price!AN166/ETL_Price!AN167-1),ETL_Price!AN166/ETL_Price!AN167-1,"")</f>
        <v/>
      </c>
      <c r="AI166" t="str">
        <f>IF(ISNUMBER(ETL_Price!AO166/ETL_Price!AO167-1),ETL_Price!AO166/ETL_Price!AO167-1,"")</f>
        <v/>
      </c>
      <c r="AJ166" t="str">
        <f>IF(ISNUMBER(ETL_Price!AP166/ETL_Price!AP167-1),ETL_Price!AP166/ETL_Price!AP167-1,"")</f>
        <v/>
      </c>
      <c r="AK166" t="str">
        <f>IF(ISNUMBER(ETL_Price!AQ166/ETL_Price!AQ167-1),ETL_Price!AQ166/ETL_Price!AQ167-1,"")</f>
        <v/>
      </c>
      <c r="AL166" t="str">
        <f>IF(ISNUMBER(ETL_Price!AR166/ETL_Price!AR167-1),ETL_Price!AR166/ETL_Price!AR167-1,"")</f>
        <v/>
      </c>
      <c r="AM166" t="str">
        <f>IF(ISNUMBER(ETL_Price!AS166/ETL_Price!AS167-1),ETL_Price!AS166/ETL_Price!AS167-1,"")</f>
        <v/>
      </c>
      <c r="AN166" t="str">
        <f>IF(ISNUMBER(ETL_Price!AT166/ETL_Price!AT167-1),ETL_Price!AT166/ETL_Price!AT167-1,"")</f>
        <v/>
      </c>
      <c r="AO166" t="str">
        <f>IF(ISNUMBER(ETL_Price!AU166/ETL_Price!AU167-1),ETL_Price!AU166/ETL_Price!AU167-1,"")</f>
        <v/>
      </c>
      <c r="AP166" t="str">
        <f>IF(ISNUMBER(ETL_Price!AV166/ETL_Price!AV167-1),ETL_Price!AV166/ETL_Price!AV167-1,"")</f>
        <v/>
      </c>
      <c r="AQ166" t="str">
        <f>IF(ISNUMBER(ETL_Price!AW166/ETL_Price!AW167-1),ETL_Price!AW166/ETL_Price!AW167-1,"")</f>
        <v/>
      </c>
      <c r="AR166" t="str">
        <f>IF(ISNUMBER(ETL_Price!AX166/ETL_Price!AX167-1),ETL_Price!AX166/ETL_Price!AX167-1,"")</f>
        <v/>
      </c>
      <c r="AS166" t="str">
        <f>IF(ISNUMBER(ETL_Price!AY166/ETL_Price!AY167-1),ETL_Price!AY166/ETL_Price!AY167-1,"")</f>
        <v/>
      </c>
      <c r="AT166" t="str">
        <f>IF(ISNUMBER(ETL_Price!AZ166/ETL_Price!AZ167-1),ETL_Price!AZ166/ETL_Price!AZ167-1,"")</f>
        <v/>
      </c>
      <c r="AU166" t="str">
        <f>IF(ISNUMBER(ETL_Price!BA166/ETL_Price!BA167-1),ETL_Price!BA166/ETL_Price!BA167-1,"")</f>
        <v/>
      </c>
      <c r="AV166" t="str">
        <f>IF(ISNUMBER(ETL_Price!BB166/ETL_Price!BB167-1),ETL_Price!BB166/ETL_Price!BB167-1,"")</f>
        <v/>
      </c>
      <c r="AW166" t="str">
        <f>IF(ISNUMBER(ETL_Price!BC166/ETL_Price!BC167-1),ETL_Price!BC166/ETL_Price!BC167-1,"")</f>
        <v/>
      </c>
      <c r="AX166" t="str">
        <f>IF(ISNUMBER(ETL_Price!BD166/ETL_Price!BD167-1),ETL_Price!BD166/ETL_Price!BD167-1,"")</f>
        <v/>
      </c>
      <c r="AY166" t="str">
        <f>IF(ISNUMBER(ETL_Price!BE166/ETL_Price!BE167-1),ETL_Price!BE166/ETL_Price!BE167-1,"")</f>
        <v/>
      </c>
      <c r="AZ166" t="str">
        <f>IF(ISNUMBER(ETL_Price!BF166/ETL_Price!BF167-1),ETL_Price!BF166/ETL_Price!BF167-1,"")</f>
        <v/>
      </c>
      <c r="BA166" t="str">
        <f>IF(ISNUMBER(ETL_Price!BG166/ETL_Price!BG167-1),ETL_Price!BG166/ETL_Price!BG167-1,"")</f>
        <v/>
      </c>
      <c r="BB166" t="str">
        <f>IF(ISNUMBER(ETL_Price!BH166/ETL_Price!BH167-1),ETL_Price!BH166/ETL_Price!BH167-1,"")</f>
        <v/>
      </c>
      <c r="BC166" t="str">
        <f>IF(ISNUMBER(ETL_Price!BI166/ETL_Price!BI167-1),ETL_Price!BI166/ETL_Price!BI167-1,"")</f>
        <v/>
      </c>
      <c r="BD166" t="str">
        <f>IF(ISNUMBER(ETL_Price!BJ166/ETL_Price!BJ167-1),ETL_Price!BJ166/ETL_Price!BJ167-1,"")</f>
        <v/>
      </c>
      <c r="BE166" t="str">
        <f>IF(ISNUMBER(ETL_Price!BK166/ETL_Price!BK167-1),ETL_Price!BK166/ETL_Price!BK167-1,"")</f>
        <v/>
      </c>
      <c r="BF166" t="str">
        <f>IF(ISNUMBER(ETL_Price!BL166/ETL_Price!BL167-1),ETL_Price!BL166/ETL_Price!BL167-1,"")</f>
        <v/>
      </c>
      <c r="BG166" t="str">
        <f>IF(ISNUMBER(ETL_Price!BM166/ETL_Price!BM167-1),ETL_Price!BM166/ETL_Price!BM167-1,"")</f>
        <v/>
      </c>
      <c r="BH166" t="str">
        <f>IF(ISNUMBER(ETL_Price!BN166/ETL_Price!BN167-1),ETL_Price!BN166/ETL_Price!BN167-1,"")</f>
        <v/>
      </c>
      <c r="BI166" t="str">
        <f>IF(ISNUMBER(ETL_Price!BO166/ETL_Price!BO167-1),ETL_Price!BO166/ETL_Price!BO167-1,"")</f>
        <v/>
      </c>
      <c r="BJ166" t="str">
        <f>IF(ISNUMBER(ETL_Price!BP166/ETL_Price!BP167-1),ETL_Price!BP166/ETL_Price!BP167-1,"")</f>
        <v/>
      </c>
      <c r="BK166" t="str">
        <f>IF(ISNUMBER(ETL_Price!BQ166/ETL_Price!BQ167-1),ETL_Price!BQ166/ETL_Price!BQ167-1,"")</f>
        <v/>
      </c>
      <c r="BL166" t="str">
        <f>IF(ISNUMBER(ETL_Price!BR166/ETL_Price!BR167-1),ETL_Price!BR166/ETL_Price!BR167-1,"")</f>
        <v/>
      </c>
      <c r="BM166" t="str">
        <f>IF(ISNUMBER(ETL_Price!BS166/ETL_Price!BS167-1),ETL_Price!BS166/ETL_Price!BS167-1,"")</f>
        <v/>
      </c>
      <c r="BN166" t="str">
        <f>IF(ISNUMBER(ETL_Price!BT166/ETL_Price!BT167-1),ETL_Price!BT166/ETL_Price!BT167-1,"")</f>
        <v/>
      </c>
      <c r="BO166" t="str">
        <f>IF(ISNUMBER(ETL_Price!BU166/ETL_Price!BU167-1),ETL_Price!BU166/ETL_Price!BU167-1,"")</f>
        <v/>
      </c>
      <c r="BP166" t="str">
        <f>IF(ISNUMBER(ETL_Price!BV166/ETL_Price!BV167-1),ETL_Price!BV166/ETL_Price!BV167-1,"")</f>
        <v/>
      </c>
      <c r="BQ166" t="str">
        <f>IF(ISNUMBER(ETL_Price!BW166/ETL_Price!BW167-1),ETL_Price!BW166/ETL_Price!BW167-1,"")</f>
        <v/>
      </c>
    </row>
    <row r="167" spans="1:69">
      <c r="A167" s="8">
        <f>MATCH($B167,ETL_Price!$B$5:$B$187,0)</f>
        <v>132</v>
      </c>
      <c r="B167" s="1" t="str">
        <f>IF(ISNUMBER(Equities!$C168),Equities!B168,"")</f>
        <v/>
      </c>
      <c r="C167" s="67" t="str">
        <f ca="1">IF(ISNUMBER(OFFSET(ETL_Price!$B$4,ETL_Rtn!$A167,ETL_Rtn!$C$1)/OFFSET(ETL_Price!$B$4,ETL_Rtn!$A168,ETL_Rtn!$C$1)-1),OFFSET(ETL_Price!$B$4,ETL_Rtn!$A167,ETL_Rtn!$C$1)/OFFSET(ETL_Price!$B$4,ETL_Rtn!$A168,ETL_Rtn!$C$1)-1,"")</f>
        <v/>
      </c>
      <c r="E167" t="str">
        <f>IF(ISNUMBER(ETL_Price!K167/ETL_Price!K168-1),ETL_Price!K167/ETL_Price!K168-1,"")</f>
        <v/>
      </c>
      <c r="F167" t="str">
        <f>IF(ISNUMBER(ETL_Price!L167/ETL_Price!L168-1),ETL_Price!L167/ETL_Price!L168-1,"")</f>
        <v/>
      </c>
      <c r="G167" t="str">
        <f>IF(ISNUMBER(ETL_Price!M167/ETL_Price!M168-1),ETL_Price!M167/ETL_Price!M168-1,"")</f>
        <v/>
      </c>
      <c r="H167" t="str">
        <f>IF(ISNUMBER(ETL_Price!N167/ETL_Price!N168-1),ETL_Price!N167/ETL_Price!N168-1,"")</f>
        <v/>
      </c>
      <c r="I167" t="str">
        <f>IF(ISNUMBER(ETL_Price!O167/ETL_Price!O168-1),ETL_Price!O167/ETL_Price!O168-1,"")</f>
        <v/>
      </c>
      <c r="J167" t="str">
        <f>IF(ISNUMBER(ETL_Price!P167/ETL_Price!P168-1),ETL_Price!P167/ETL_Price!P168-1,"")</f>
        <v/>
      </c>
      <c r="K167" t="str">
        <f>IF(ISNUMBER(ETL_Price!Q167/ETL_Price!Q168-1),ETL_Price!Q167/ETL_Price!Q168-1,"")</f>
        <v/>
      </c>
      <c r="L167" t="str">
        <f>IF(ISNUMBER(ETL_Price!R167/ETL_Price!R168-1),ETL_Price!R167/ETL_Price!R168-1,"")</f>
        <v/>
      </c>
      <c r="M167" t="str">
        <f>IF(ISNUMBER(ETL_Price!S167/ETL_Price!S168-1),ETL_Price!S167/ETL_Price!S168-1,"")</f>
        <v/>
      </c>
      <c r="N167" t="str">
        <f>IF(ISNUMBER(ETL_Price!T167/ETL_Price!T168-1),ETL_Price!T167/ETL_Price!T168-1,"")</f>
        <v/>
      </c>
      <c r="O167" t="str">
        <f>IF(ISNUMBER(ETL_Price!U167/ETL_Price!U168-1),ETL_Price!U167/ETL_Price!U168-1,"")</f>
        <v/>
      </c>
      <c r="P167" t="str">
        <f>IF(ISNUMBER(ETL_Price!V167/ETL_Price!V168-1),ETL_Price!V167/ETL_Price!V168-1,"")</f>
        <v/>
      </c>
      <c r="Q167" t="str">
        <f>IF(ISNUMBER(ETL_Price!W167/ETL_Price!W168-1),ETL_Price!W167/ETL_Price!W168-1,"")</f>
        <v/>
      </c>
      <c r="R167" t="str">
        <f>IF(ISNUMBER(ETL_Price!X167/ETL_Price!X168-1),ETL_Price!X167/ETL_Price!X168-1,"")</f>
        <v/>
      </c>
      <c r="S167" t="str">
        <f>IF(ISNUMBER(ETL_Price!Y167/ETL_Price!Y168-1),ETL_Price!Y167/ETL_Price!Y168-1,"")</f>
        <v/>
      </c>
      <c r="T167" t="str">
        <f>IF(ISNUMBER(ETL_Price!Z167/ETL_Price!Z168-1),ETL_Price!Z167/ETL_Price!Z168-1,"")</f>
        <v/>
      </c>
      <c r="U167" t="str">
        <f>IF(ISNUMBER(ETL_Price!AA167/ETL_Price!AA168-1),ETL_Price!AA167/ETL_Price!AA168-1,"")</f>
        <v/>
      </c>
      <c r="V167" t="str">
        <f>IF(ISNUMBER(ETL_Price!AB167/ETL_Price!AB168-1),ETL_Price!AB167/ETL_Price!AB168-1,"")</f>
        <v/>
      </c>
      <c r="W167" t="str">
        <f>IF(ISNUMBER(ETL_Price!AC167/ETL_Price!AC168-1),ETL_Price!AC167/ETL_Price!AC168-1,"")</f>
        <v/>
      </c>
      <c r="X167" t="str">
        <f>IF(ISNUMBER(ETL_Price!AD167/ETL_Price!AD168-1),ETL_Price!AD167/ETL_Price!AD168-1,"")</f>
        <v/>
      </c>
      <c r="Y167" t="str">
        <f>IF(ISNUMBER(ETL_Price!AE167/ETL_Price!AE168-1),ETL_Price!AE167/ETL_Price!AE168-1,"")</f>
        <v/>
      </c>
      <c r="Z167" t="str">
        <f>IF(ISNUMBER(ETL_Price!AF167/ETL_Price!AF168-1),ETL_Price!AF167/ETL_Price!AF168-1,"")</f>
        <v/>
      </c>
      <c r="AA167" t="str">
        <f>IF(ISNUMBER(ETL_Price!AG167/ETL_Price!AG168-1),ETL_Price!AG167/ETL_Price!AG168-1,"")</f>
        <v/>
      </c>
      <c r="AB167" t="str">
        <f>IF(ISNUMBER(ETL_Price!AH167/ETL_Price!AH168-1),ETL_Price!AH167/ETL_Price!AH168-1,"")</f>
        <v/>
      </c>
      <c r="AC167" t="str">
        <f>IF(ISNUMBER(ETL_Price!AI167/ETL_Price!AI168-1),ETL_Price!AI167/ETL_Price!AI168-1,"")</f>
        <v/>
      </c>
      <c r="AD167" t="str">
        <f>IF(ISNUMBER(ETL_Price!AJ167/ETL_Price!AJ168-1),ETL_Price!AJ167/ETL_Price!AJ168-1,"")</f>
        <v/>
      </c>
      <c r="AE167" t="str">
        <f>IF(ISNUMBER(ETL_Price!AK167/ETL_Price!AK168-1),ETL_Price!AK167/ETL_Price!AK168-1,"")</f>
        <v/>
      </c>
      <c r="AF167" t="str">
        <f>IF(ISNUMBER(ETL_Price!AL167/ETL_Price!AL168-1),ETL_Price!AL167/ETL_Price!AL168-1,"")</f>
        <v/>
      </c>
      <c r="AG167" t="str">
        <f>IF(ISNUMBER(ETL_Price!AM167/ETL_Price!AM168-1),ETL_Price!AM167/ETL_Price!AM168-1,"")</f>
        <v/>
      </c>
      <c r="AH167" t="str">
        <f>IF(ISNUMBER(ETL_Price!AN167/ETL_Price!AN168-1),ETL_Price!AN167/ETL_Price!AN168-1,"")</f>
        <v/>
      </c>
      <c r="AI167" t="str">
        <f>IF(ISNUMBER(ETL_Price!AO167/ETL_Price!AO168-1),ETL_Price!AO167/ETL_Price!AO168-1,"")</f>
        <v/>
      </c>
      <c r="AJ167" t="str">
        <f>IF(ISNUMBER(ETL_Price!AP167/ETL_Price!AP168-1),ETL_Price!AP167/ETL_Price!AP168-1,"")</f>
        <v/>
      </c>
      <c r="AK167" t="str">
        <f>IF(ISNUMBER(ETL_Price!AQ167/ETL_Price!AQ168-1),ETL_Price!AQ167/ETL_Price!AQ168-1,"")</f>
        <v/>
      </c>
      <c r="AL167" t="str">
        <f>IF(ISNUMBER(ETL_Price!AR167/ETL_Price!AR168-1),ETL_Price!AR167/ETL_Price!AR168-1,"")</f>
        <v/>
      </c>
      <c r="AM167" t="str">
        <f>IF(ISNUMBER(ETL_Price!AS167/ETL_Price!AS168-1),ETL_Price!AS167/ETL_Price!AS168-1,"")</f>
        <v/>
      </c>
      <c r="AN167" t="str">
        <f>IF(ISNUMBER(ETL_Price!AT167/ETL_Price!AT168-1),ETL_Price!AT167/ETL_Price!AT168-1,"")</f>
        <v/>
      </c>
      <c r="AO167" t="str">
        <f>IF(ISNUMBER(ETL_Price!AU167/ETL_Price!AU168-1),ETL_Price!AU167/ETL_Price!AU168-1,"")</f>
        <v/>
      </c>
      <c r="AP167" t="str">
        <f>IF(ISNUMBER(ETL_Price!AV167/ETL_Price!AV168-1),ETL_Price!AV167/ETL_Price!AV168-1,"")</f>
        <v/>
      </c>
      <c r="AQ167" t="str">
        <f>IF(ISNUMBER(ETL_Price!AW167/ETL_Price!AW168-1),ETL_Price!AW167/ETL_Price!AW168-1,"")</f>
        <v/>
      </c>
      <c r="AR167" t="str">
        <f>IF(ISNUMBER(ETL_Price!AX167/ETL_Price!AX168-1),ETL_Price!AX167/ETL_Price!AX168-1,"")</f>
        <v/>
      </c>
      <c r="AS167" t="str">
        <f>IF(ISNUMBER(ETL_Price!AY167/ETL_Price!AY168-1),ETL_Price!AY167/ETL_Price!AY168-1,"")</f>
        <v/>
      </c>
      <c r="AT167" t="str">
        <f>IF(ISNUMBER(ETL_Price!AZ167/ETL_Price!AZ168-1),ETL_Price!AZ167/ETL_Price!AZ168-1,"")</f>
        <v/>
      </c>
      <c r="AU167" t="str">
        <f>IF(ISNUMBER(ETL_Price!BA167/ETL_Price!BA168-1),ETL_Price!BA167/ETL_Price!BA168-1,"")</f>
        <v/>
      </c>
      <c r="AV167" t="str">
        <f>IF(ISNUMBER(ETL_Price!BB167/ETL_Price!BB168-1),ETL_Price!BB167/ETL_Price!BB168-1,"")</f>
        <v/>
      </c>
      <c r="AW167" t="str">
        <f>IF(ISNUMBER(ETL_Price!BC167/ETL_Price!BC168-1),ETL_Price!BC167/ETL_Price!BC168-1,"")</f>
        <v/>
      </c>
      <c r="AX167" t="str">
        <f>IF(ISNUMBER(ETL_Price!BD167/ETL_Price!BD168-1),ETL_Price!BD167/ETL_Price!BD168-1,"")</f>
        <v/>
      </c>
      <c r="AY167" t="str">
        <f>IF(ISNUMBER(ETL_Price!BE167/ETL_Price!BE168-1),ETL_Price!BE167/ETL_Price!BE168-1,"")</f>
        <v/>
      </c>
      <c r="AZ167" t="str">
        <f>IF(ISNUMBER(ETL_Price!BF167/ETL_Price!BF168-1),ETL_Price!BF167/ETL_Price!BF168-1,"")</f>
        <v/>
      </c>
      <c r="BA167" t="str">
        <f>IF(ISNUMBER(ETL_Price!BG167/ETL_Price!BG168-1),ETL_Price!BG167/ETL_Price!BG168-1,"")</f>
        <v/>
      </c>
      <c r="BB167" t="str">
        <f>IF(ISNUMBER(ETL_Price!BH167/ETL_Price!BH168-1),ETL_Price!BH167/ETL_Price!BH168-1,"")</f>
        <v/>
      </c>
      <c r="BC167" t="str">
        <f>IF(ISNUMBER(ETL_Price!BI167/ETL_Price!BI168-1),ETL_Price!BI167/ETL_Price!BI168-1,"")</f>
        <v/>
      </c>
      <c r="BD167" t="str">
        <f>IF(ISNUMBER(ETL_Price!BJ167/ETL_Price!BJ168-1),ETL_Price!BJ167/ETL_Price!BJ168-1,"")</f>
        <v/>
      </c>
      <c r="BE167" t="str">
        <f>IF(ISNUMBER(ETL_Price!BK167/ETL_Price!BK168-1),ETL_Price!BK167/ETL_Price!BK168-1,"")</f>
        <v/>
      </c>
      <c r="BF167" t="str">
        <f>IF(ISNUMBER(ETL_Price!BL167/ETL_Price!BL168-1),ETL_Price!BL167/ETL_Price!BL168-1,"")</f>
        <v/>
      </c>
      <c r="BG167" t="str">
        <f>IF(ISNUMBER(ETL_Price!BM167/ETL_Price!BM168-1),ETL_Price!BM167/ETL_Price!BM168-1,"")</f>
        <v/>
      </c>
      <c r="BH167" t="str">
        <f>IF(ISNUMBER(ETL_Price!BN167/ETL_Price!BN168-1),ETL_Price!BN167/ETL_Price!BN168-1,"")</f>
        <v/>
      </c>
      <c r="BI167" t="str">
        <f>IF(ISNUMBER(ETL_Price!BO167/ETL_Price!BO168-1),ETL_Price!BO167/ETL_Price!BO168-1,"")</f>
        <v/>
      </c>
      <c r="BJ167" t="str">
        <f>IF(ISNUMBER(ETL_Price!BP167/ETL_Price!BP168-1),ETL_Price!BP167/ETL_Price!BP168-1,"")</f>
        <v/>
      </c>
      <c r="BK167" t="str">
        <f>IF(ISNUMBER(ETL_Price!BQ167/ETL_Price!BQ168-1),ETL_Price!BQ167/ETL_Price!BQ168-1,"")</f>
        <v/>
      </c>
      <c r="BL167" t="str">
        <f>IF(ISNUMBER(ETL_Price!BR167/ETL_Price!BR168-1),ETL_Price!BR167/ETL_Price!BR168-1,"")</f>
        <v/>
      </c>
      <c r="BM167" t="str">
        <f>IF(ISNUMBER(ETL_Price!BS167/ETL_Price!BS168-1),ETL_Price!BS167/ETL_Price!BS168-1,"")</f>
        <v/>
      </c>
      <c r="BN167" t="str">
        <f>IF(ISNUMBER(ETL_Price!BT167/ETL_Price!BT168-1),ETL_Price!BT167/ETL_Price!BT168-1,"")</f>
        <v/>
      </c>
      <c r="BO167" t="str">
        <f>IF(ISNUMBER(ETL_Price!BU167/ETL_Price!BU168-1),ETL_Price!BU167/ETL_Price!BU168-1,"")</f>
        <v/>
      </c>
      <c r="BP167" t="str">
        <f>IF(ISNUMBER(ETL_Price!BV167/ETL_Price!BV168-1),ETL_Price!BV167/ETL_Price!BV168-1,"")</f>
        <v/>
      </c>
      <c r="BQ167" t="str">
        <f>IF(ISNUMBER(ETL_Price!BW167/ETL_Price!BW168-1),ETL_Price!BW167/ETL_Price!BW168-1,"")</f>
        <v/>
      </c>
    </row>
    <row r="168" spans="1:69">
      <c r="A168" s="8">
        <f>MATCH($B168,ETL_Price!$B$5:$B$187,0)</f>
        <v>132</v>
      </c>
      <c r="B168" s="1" t="str">
        <f>IF(ISNUMBER(Equities!$C169),Equities!B169,"")</f>
        <v/>
      </c>
      <c r="C168" s="67" t="str">
        <f ca="1">IF(ISNUMBER(OFFSET(ETL_Price!$B$4,ETL_Rtn!$A168,ETL_Rtn!$C$1)/OFFSET(ETL_Price!$B$4,ETL_Rtn!$A169,ETL_Rtn!$C$1)-1),OFFSET(ETL_Price!$B$4,ETL_Rtn!$A168,ETL_Rtn!$C$1)/OFFSET(ETL_Price!$B$4,ETL_Rtn!$A169,ETL_Rtn!$C$1)-1,"")</f>
        <v/>
      </c>
      <c r="E168" t="str">
        <f>IF(ISNUMBER(ETL_Price!K168/ETL_Price!K169-1),ETL_Price!K168/ETL_Price!K169-1,"")</f>
        <v/>
      </c>
      <c r="F168" t="str">
        <f>IF(ISNUMBER(ETL_Price!L168/ETL_Price!L169-1),ETL_Price!L168/ETL_Price!L169-1,"")</f>
        <v/>
      </c>
      <c r="G168" t="str">
        <f>IF(ISNUMBER(ETL_Price!M168/ETL_Price!M169-1),ETL_Price!M168/ETL_Price!M169-1,"")</f>
        <v/>
      </c>
      <c r="H168" t="str">
        <f>IF(ISNUMBER(ETL_Price!N168/ETL_Price!N169-1),ETL_Price!N168/ETL_Price!N169-1,"")</f>
        <v/>
      </c>
      <c r="I168" t="str">
        <f>IF(ISNUMBER(ETL_Price!O168/ETL_Price!O169-1),ETL_Price!O168/ETL_Price!O169-1,"")</f>
        <v/>
      </c>
      <c r="J168" t="str">
        <f>IF(ISNUMBER(ETL_Price!P168/ETL_Price!P169-1),ETL_Price!P168/ETL_Price!P169-1,"")</f>
        <v/>
      </c>
      <c r="K168" t="str">
        <f>IF(ISNUMBER(ETL_Price!Q168/ETL_Price!Q169-1),ETL_Price!Q168/ETL_Price!Q169-1,"")</f>
        <v/>
      </c>
      <c r="L168" t="str">
        <f>IF(ISNUMBER(ETL_Price!R168/ETL_Price!R169-1),ETL_Price!R168/ETL_Price!R169-1,"")</f>
        <v/>
      </c>
      <c r="M168" t="str">
        <f>IF(ISNUMBER(ETL_Price!S168/ETL_Price!S169-1),ETL_Price!S168/ETL_Price!S169-1,"")</f>
        <v/>
      </c>
      <c r="N168" t="str">
        <f>IF(ISNUMBER(ETL_Price!T168/ETL_Price!T169-1),ETL_Price!T168/ETL_Price!T169-1,"")</f>
        <v/>
      </c>
      <c r="O168" t="str">
        <f>IF(ISNUMBER(ETL_Price!U168/ETL_Price!U169-1),ETL_Price!U168/ETL_Price!U169-1,"")</f>
        <v/>
      </c>
      <c r="P168" t="str">
        <f>IF(ISNUMBER(ETL_Price!V168/ETL_Price!V169-1),ETL_Price!V168/ETL_Price!V169-1,"")</f>
        <v/>
      </c>
      <c r="Q168" t="str">
        <f>IF(ISNUMBER(ETL_Price!W168/ETL_Price!W169-1),ETL_Price!W168/ETL_Price!W169-1,"")</f>
        <v/>
      </c>
      <c r="R168" t="str">
        <f>IF(ISNUMBER(ETL_Price!X168/ETL_Price!X169-1),ETL_Price!X168/ETL_Price!X169-1,"")</f>
        <v/>
      </c>
      <c r="S168" t="str">
        <f>IF(ISNUMBER(ETL_Price!Y168/ETL_Price!Y169-1),ETL_Price!Y168/ETL_Price!Y169-1,"")</f>
        <v/>
      </c>
      <c r="T168" t="str">
        <f>IF(ISNUMBER(ETL_Price!Z168/ETL_Price!Z169-1),ETL_Price!Z168/ETL_Price!Z169-1,"")</f>
        <v/>
      </c>
      <c r="U168" t="str">
        <f>IF(ISNUMBER(ETL_Price!AA168/ETL_Price!AA169-1),ETL_Price!AA168/ETL_Price!AA169-1,"")</f>
        <v/>
      </c>
      <c r="V168" t="str">
        <f>IF(ISNUMBER(ETL_Price!AB168/ETL_Price!AB169-1),ETL_Price!AB168/ETL_Price!AB169-1,"")</f>
        <v/>
      </c>
      <c r="W168" t="str">
        <f>IF(ISNUMBER(ETL_Price!AC168/ETL_Price!AC169-1),ETL_Price!AC168/ETL_Price!AC169-1,"")</f>
        <v/>
      </c>
      <c r="X168" t="str">
        <f>IF(ISNUMBER(ETL_Price!AD168/ETL_Price!AD169-1),ETL_Price!AD168/ETL_Price!AD169-1,"")</f>
        <v/>
      </c>
      <c r="Y168" t="str">
        <f>IF(ISNUMBER(ETL_Price!AE168/ETL_Price!AE169-1),ETL_Price!AE168/ETL_Price!AE169-1,"")</f>
        <v/>
      </c>
      <c r="Z168" t="str">
        <f>IF(ISNUMBER(ETL_Price!AF168/ETL_Price!AF169-1),ETL_Price!AF168/ETL_Price!AF169-1,"")</f>
        <v/>
      </c>
      <c r="AA168" t="str">
        <f>IF(ISNUMBER(ETL_Price!AG168/ETL_Price!AG169-1),ETL_Price!AG168/ETL_Price!AG169-1,"")</f>
        <v/>
      </c>
      <c r="AB168" t="str">
        <f>IF(ISNUMBER(ETL_Price!AH168/ETL_Price!AH169-1),ETL_Price!AH168/ETL_Price!AH169-1,"")</f>
        <v/>
      </c>
      <c r="AC168" t="str">
        <f>IF(ISNUMBER(ETL_Price!AI168/ETL_Price!AI169-1),ETL_Price!AI168/ETL_Price!AI169-1,"")</f>
        <v/>
      </c>
      <c r="AD168" t="str">
        <f>IF(ISNUMBER(ETL_Price!AJ168/ETL_Price!AJ169-1),ETL_Price!AJ168/ETL_Price!AJ169-1,"")</f>
        <v/>
      </c>
      <c r="AE168" t="str">
        <f>IF(ISNUMBER(ETL_Price!AK168/ETL_Price!AK169-1),ETL_Price!AK168/ETL_Price!AK169-1,"")</f>
        <v/>
      </c>
      <c r="AF168" t="str">
        <f>IF(ISNUMBER(ETL_Price!AL168/ETL_Price!AL169-1),ETL_Price!AL168/ETL_Price!AL169-1,"")</f>
        <v/>
      </c>
      <c r="AG168" t="str">
        <f>IF(ISNUMBER(ETL_Price!AM168/ETL_Price!AM169-1),ETL_Price!AM168/ETL_Price!AM169-1,"")</f>
        <v/>
      </c>
      <c r="AH168" t="str">
        <f>IF(ISNUMBER(ETL_Price!AN168/ETL_Price!AN169-1),ETL_Price!AN168/ETL_Price!AN169-1,"")</f>
        <v/>
      </c>
      <c r="AI168" t="str">
        <f>IF(ISNUMBER(ETL_Price!AO168/ETL_Price!AO169-1),ETL_Price!AO168/ETL_Price!AO169-1,"")</f>
        <v/>
      </c>
      <c r="AJ168" t="str">
        <f>IF(ISNUMBER(ETL_Price!AP168/ETL_Price!AP169-1),ETL_Price!AP168/ETL_Price!AP169-1,"")</f>
        <v/>
      </c>
      <c r="AK168" t="str">
        <f>IF(ISNUMBER(ETL_Price!AQ168/ETL_Price!AQ169-1),ETL_Price!AQ168/ETL_Price!AQ169-1,"")</f>
        <v/>
      </c>
      <c r="AL168" t="str">
        <f>IF(ISNUMBER(ETL_Price!AR168/ETL_Price!AR169-1),ETL_Price!AR168/ETL_Price!AR169-1,"")</f>
        <v/>
      </c>
      <c r="AM168" t="str">
        <f>IF(ISNUMBER(ETL_Price!AS168/ETL_Price!AS169-1),ETL_Price!AS168/ETL_Price!AS169-1,"")</f>
        <v/>
      </c>
      <c r="AN168" t="str">
        <f>IF(ISNUMBER(ETL_Price!AT168/ETL_Price!AT169-1),ETL_Price!AT168/ETL_Price!AT169-1,"")</f>
        <v/>
      </c>
      <c r="AO168" t="str">
        <f>IF(ISNUMBER(ETL_Price!AU168/ETL_Price!AU169-1),ETL_Price!AU168/ETL_Price!AU169-1,"")</f>
        <v/>
      </c>
      <c r="AP168" t="str">
        <f>IF(ISNUMBER(ETL_Price!AV168/ETL_Price!AV169-1),ETL_Price!AV168/ETL_Price!AV169-1,"")</f>
        <v/>
      </c>
      <c r="AQ168" t="str">
        <f>IF(ISNUMBER(ETL_Price!AW168/ETL_Price!AW169-1),ETL_Price!AW168/ETL_Price!AW169-1,"")</f>
        <v/>
      </c>
      <c r="AR168" t="str">
        <f>IF(ISNUMBER(ETL_Price!AX168/ETL_Price!AX169-1),ETL_Price!AX168/ETL_Price!AX169-1,"")</f>
        <v/>
      </c>
      <c r="AS168" t="str">
        <f>IF(ISNUMBER(ETL_Price!AY168/ETL_Price!AY169-1),ETL_Price!AY168/ETL_Price!AY169-1,"")</f>
        <v/>
      </c>
      <c r="AT168" t="str">
        <f>IF(ISNUMBER(ETL_Price!AZ168/ETL_Price!AZ169-1),ETL_Price!AZ168/ETL_Price!AZ169-1,"")</f>
        <v/>
      </c>
      <c r="AU168" t="str">
        <f>IF(ISNUMBER(ETL_Price!BA168/ETL_Price!BA169-1),ETL_Price!BA168/ETL_Price!BA169-1,"")</f>
        <v/>
      </c>
      <c r="AV168" t="str">
        <f>IF(ISNUMBER(ETL_Price!BB168/ETL_Price!BB169-1),ETL_Price!BB168/ETL_Price!BB169-1,"")</f>
        <v/>
      </c>
      <c r="AW168" t="str">
        <f>IF(ISNUMBER(ETL_Price!BC168/ETL_Price!BC169-1),ETL_Price!BC168/ETL_Price!BC169-1,"")</f>
        <v/>
      </c>
      <c r="AX168" t="str">
        <f>IF(ISNUMBER(ETL_Price!BD168/ETL_Price!BD169-1),ETL_Price!BD168/ETL_Price!BD169-1,"")</f>
        <v/>
      </c>
      <c r="AY168" t="str">
        <f>IF(ISNUMBER(ETL_Price!BE168/ETL_Price!BE169-1),ETL_Price!BE168/ETL_Price!BE169-1,"")</f>
        <v/>
      </c>
      <c r="AZ168" t="str">
        <f>IF(ISNUMBER(ETL_Price!BF168/ETL_Price!BF169-1),ETL_Price!BF168/ETL_Price!BF169-1,"")</f>
        <v/>
      </c>
      <c r="BA168" t="str">
        <f>IF(ISNUMBER(ETL_Price!BG168/ETL_Price!BG169-1),ETL_Price!BG168/ETL_Price!BG169-1,"")</f>
        <v/>
      </c>
      <c r="BB168" t="str">
        <f>IF(ISNUMBER(ETL_Price!BH168/ETL_Price!BH169-1),ETL_Price!BH168/ETL_Price!BH169-1,"")</f>
        <v/>
      </c>
      <c r="BC168" t="str">
        <f>IF(ISNUMBER(ETL_Price!BI168/ETL_Price!BI169-1),ETL_Price!BI168/ETL_Price!BI169-1,"")</f>
        <v/>
      </c>
      <c r="BD168" t="str">
        <f>IF(ISNUMBER(ETL_Price!BJ168/ETL_Price!BJ169-1),ETL_Price!BJ168/ETL_Price!BJ169-1,"")</f>
        <v/>
      </c>
      <c r="BE168" t="str">
        <f>IF(ISNUMBER(ETL_Price!BK168/ETL_Price!BK169-1),ETL_Price!BK168/ETL_Price!BK169-1,"")</f>
        <v/>
      </c>
      <c r="BF168" t="str">
        <f>IF(ISNUMBER(ETL_Price!BL168/ETL_Price!BL169-1),ETL_Price!BL168/ETL_Price!BL169-1,"")</f>
        <v/>
      </c>
      <c r="BG168" t="str">
        <f>IF(ISNUMBER(ETL_Price!BM168/ETL_Price!BM169-1),ETL_Price!BM168/ETL_Price!BM169-1,"")</f>
        <v/>
      </c>
      <c r="BH168" t="str">
        <f>IF(ISNUMBER(ETL_Price!BN168/ETL_Price!BN169-1),ETL_Price!BN168/ETL_Price!BN169-1,"")</f>
        <v/>
      </c>
      <c r="BI168" t="str">
        <f>IF(ISNUMBER(ETL_Price!BO168/ETL_Price!BO169-1),ETL_Price!BO168/ETL_Price!BO169-1,"")</f>
        <v/>
      </c>
      <c r="BJ168" t="str">
        <f>IF(ISNUMBER(ETL_Price!BP168/ETL_Price!BP169-1),ETL_Price!BP168/ETL_Price!BP169-1,"")</f>
        <v/>
      </c>
      <c r="BK168" t="str">
        <f>IF(ISNUMBER(ETL_Price!BQ168/ETL_Price!BQ169-1),ETL_Price!BQ168/ETL_Price!BQ169-1,"")</f>
        <v/>
      </c>
      <c r="BL168" t="str">
        <f>IF(ISNUMBER(ETL_Price!BR168/ETL_Price!BR169-1),ETL_Price!BR168/ETL_Price!BR169-1,"")</f>
        <v/>
      </c>
      <c r="BM168" t="str">
        <f>IF(ISNUMBER(ETL_Price!BS168/ETL_Price!BS169-1),ETL_Price!BS168/ETL_Price!BS169-1,"")</f>
        <v/>
      </c>
      <c r="BN168" t="str">
        <f>IF(ISNUMBER(ETL_Price!BT168/ETL_Price!BT169-1),ETL_Price!BT168/ETL_Price!BT169-1,"")</f>
        <v/>
      </c>
      <c r="BO168" t="str">
        <f>IF(ISNUMBER(ETL_Price!BU168/ETL_Price!BU169-1),ETL_Price!BU168/ETL_Price!BU169-1,"")</f>
        <v/>
      </c>
      <c r="BP168" t="str">
        <f>IF(ISNUMBER(ETL_Price!BV168/ETL_Price!BV169-1),ETL_Price!BV168/ETL_Price!BV169-1,"")</f>
        <v/>
      </c>
      <c r="BQ168" t="str">
        <f>IF(ISNUMBER(ETL_Price!BW168/ETL_Price!BW169-1),ETL_Price!BW168/ETL_Price!BW169-1,"")</f>
        <v/>
      </c>
    </row>
    <row r="169" spans="1:69">
      <c r="A169" s="8">
        <f>MATCH($B169,ETL_Price!$B$5:$B$187,0)</f>
        <v>132</v>
      </c>
      <c r="B169" s="1" t="str">
        <f>IF(ISNUMBER(Equities!$C170),Equities!B170,"")</f>
        <v/>
      </c>
      <c r="C169" s="67" t="str">
        <f ca="1">IF(ISNUMBER(OFFSET(ETL_Price!$B$4,ETL_Rtn!$A169,ETL_Rtn!$C$1)/OFFSET(ETL_Price!$B$4,ETL_Rtn!$A170,ETL_Rtn!$C$1)-1),OFFSET(ETL_Price!$B$4,ETL_Rtn!$A169,ETL_Rtn!$C$1)/OFFSET(ETL_Price!$B$4,ETL_Rtn!$A170,ETL_Rtn!$C$1)-1,"")</f>
        <v/>
      </c>
      <c r="E169" t="str">
        <f>IF(ISNUMBER(ETL_Price!K169/ETL_Price!K170-1),ETL_Price!K169/ETL_Price!K170-1,"")</f>
        <v/>
      </c>
      <c r="F169" t="str">
        <f>IF(ISNUMBER(ETL_Price!L169/ETL_Price!L170-1),ETL_Price!L169/ETL_Price!L170-1,"")</f>
        <v/>
      </c>
      <c r="G169" t="str">
        <f>IF(ISNUMBER(ETL_Price!M169/ETL_Price!M170-1),ETL_Price!M169/ETL_Price!M170-1,"")</f>
        <v/>
      </c>
      <c r="H169" t="str">
        <f>IF(ISNUMBER(ETL_Price!N169/ETL_Price!N170-1),ETL_Price!N169/ETL_Price!N170-1,"")</f>
        <v/>
      </c>
      <c r="I169" t="str">
        <f>IF(ISNUMBER(ETL_Price!O169/ETL_Price!O170-1),ETL_Price!O169/ETL_Price!O170-1,"")</f>
        <v/>
      </c>
      <c r="J169" t="str">
        <f>IF(ISNUMBER(ETL_Price!P169/ETL_Price!P170-1),ETL_Price!P169/ETL_Price!P170-1,"")</f>
        <v/>
      </c>
      <c r="K169" t="str">
        <f>IF(ISNUMBER(ETL_Price!Q169/ETL_Price!Q170-1),ETL_Price!Q169/ETL_Price!Q170-1,"")</f>
        <v/>
      </c>
      <c r="L169" t="str">
        <f>IF(ISNUMBER(ETL_Price!R169/ETL_Price!R170-1),ETL_Price!R169/ETL_Price!R170-1,"")</f>
        <v/>
      </c>
      <c r="M169" t="str">
        <f>IF(ISNUMBER(ETL_Price!S169/ETL_Price!S170-1),ETL_Price!S169/ETL_Price!S170-1,"")</f>
        <v/>
      </c>
      <c r="N169" t="str">
        <f>IF(ISNUMBER(ETL_Price!T169/ETL_Price!T170-1),ETL_Price!T169/ETL_Price!T170-1,"")</f>
        <v/>
      </c>
      <c r="O169" t="str">
        <f>IF(ISNUMBER(ETL_Price!U169/ETL_Price!U170-1),ETL_Price!U169/ETL_Price!U170-1,"")</f>
        <v/>
      </c>
      <c r="P169" t="str">
        <f>IF(ISNUMBER(ETL_Price!V169/ETL_Price!V170-1),ETL_Price!V169/ETL_Price!V170-1,"")</f>
        <v/>
      </c>
      <c r="Q169" t="str">
        <f>IF(ISNUMBER(ETL_Price!W169/ETL_Price!W170-1),ETL_Price!W169/ETL_Price!W170-1,"")</f>
        <v/>
      </c>
      <c r="R169" t="str">
        <f>IF(ISNUMBER(ETL_Price!X169/ETL_Price!X170-1),ETL_Price!X169/ETL_Price!X170-1,"")</f>
        <v/>
      </c>
      <c r="S169" t="str">
        <f>IF(ISNUMBER(ETL_Price!Y169/ETL_Price!Y170-1),ETL_Price!Y169/ETL_Price!Y170-1,"")</f>
        <v/>
      </c>
      <c r="T169" t="str">
        <f>IF(ISNUMBER(ETL_Price!Z169/ETL_Price!Z170-1),ETL_Price!Z169/ETL_Price!Z170-1,"")</f>
        <v/>
      </c>
      <c r="U169" t="str">
        <f>IF(ISNUMBER(ETL_Price!AA169/ETL_Price!AA170-1),ETL_Price!AA169/ETL_Price!AA170-1,"")</f>
        <v/>
      </c>
      <c r="V169" t="str">
        <f>IF(ISNUMBER(ETL_Price!AB169/ETL_Price!AB170-1),ETL_Price!AB169/ETL_Price!AB170-1,"")</f>
        <v/>
      </c>
      <c r="W169" t="str">
        <f>IF(ISNUMBER(ETL_Price!AC169/ETL_Price!AC170-1),ETL_Price!AC169/ETL_Price!AC170-1,"")</f>
        <v/>
      </c>
      <c r="X169" t="str">
        <f>IF(ISNUMBER(ETL_Price!AD169/ETL_Price!AD170-1),ETL_Price!AD169/ETL_Price!AD170-1,"")</f>
        <v/>
      </c>
      <c r="Y169" t="str">
        <f>IF(ISNUMBER(ETL_Price!AE169/ETL_Price!AE170-1),ETL_Price!AE169/ETL_Price!AE170-1,"")</f>
        <v/>
      </c>
      <c r="Z169" t="str">
        <f>IF(ISNUMBER(ETL_Price!AF169/ETL_Price!AF170-1),ETL_Price!AF169/ETL_Price!AF170-1,"")</f>
        <v/>
      </c>
      <c r="AA169" t="str">
        <f>IF(ISNUMBER(ETL_Price!AG169/ETL_Price!AG170-1),ETL_Price!AG169/ETL_Price!AG170-1,"")</f>
        <v/>
      </c>
      <c r="AB169" t="str">
        <f>IF(ISNUMBER(ETL_Price!AH169/ETL_Price!AH170-1),ETL_Price!AH169/ETL_Price!AH170-1,"")</f>
        <v/>
      </c>
      <c r="AC169" t="str">
        <f>IF(ISNUMBER(ETL_Price!AI169/ETL_Price!AI170-1),ETL_Price!AI169/ETL_Price!AI170-1,"")</f>
        <v/>
      </c>
      <c r="AD169" t="str">
        <f>IF(ISNUMBER(ETL_Price!AJ169/ETL_Price!AJ170-1),ETL_Price!AJ169/ETL_Price!AJ170-1,"")</f>
        <v/>
      </c>
      <c r="AE169" t="str">
        <f>IF(ISNUMBER(ETL_Price!AK169/ETL_Price!AK170-1),ETL_Price!AK169/ETL_Price!AK170-1,"")</f>
        <v/>
      </c>
      <c r="AF169" t="str">
        <f>IF(ISNUMBER(ETL_Price!AL169/ETL_Price!AL170-1),ETL_Price!AL169/ETL_Price!AL170-1,"")</f>
        <v/>
      </c>
      <c r="AG169" t="str">
        <f>IF(ISNUMBER(ETL_Price!AM169/ETL_Price!AM170-1),ETL_Price!AM169/ETL_Price!AM170-1,"")</f>
        <v/>
      </c>
      <c r="AH169" t="str">
        <f>IF(ISNUMBER(ETL_Price!AN169/ETL_Price!AN170-1),ETL_Price!AN169/ETL_Price!AN170-1,"")</f>
        <v/>
      </c>
      <c r="AI169" t="str">
        <f>IF(ISNUMBER(ETL_Price!AO169/ETL_Price!AO170-1),ETL_Price!AO169/ETL_Price!AO170-1,"")</f>
        <v/>
      </c>
      <c r="AJ169" t="str">
        <f>IF(ISNUMBER(ETL_Price!AP169/ETL_Price!AP170-1),ETL_Price!AP169/ETL_Price!AP170-1,"")</f>
        <v/>
      </c>
      <c r="AK169" t="str">
        <f>IF(ISNUMBER(ETL_Price!AQ169/ETL_Price!AQ170-1),ETL_Price!AQ169/ETL_Price!AQ170-1,"")</f>
        <v/>
      </c>
      <c r="AL169" t="str">
        <f>IF(ISNUMBER(ETL_Price!AR169/ETL_Price!AR170-1),ETL_Price!AR169/ETL_Price!AR170-1,"")</f>
        <v/>
      </c>
      <c r="AM169" t="str">
        <f>IF(ISNUMBER(ETL_Price!AS169/ETL_Price!AS170-1),ETL_Price!AS169/ETL_Price!AS170-1,"")</f>
        <v/>
      </c>
      <c r="AN169" t="str">
        <f>IF(ISNUMBER(ETL_Price!AT169/ETL_Price!AT170-1),ETL_Price!AT169/ETL_Price!AT170-1,"")</f>
        <v/>
      </c>
      <c r="AO169" t="str">
        <f>IF(ISNUMBER(ETL_Price!AU169/ETL_Price!AU170-1),ETL_Price!AU169/ETL_Price!AU170-1,"")</f>
        <v/>
      </c>
      <c r="AP169" t="str">
        <f>IF(ISNUMBER(ETL_Price!AV169/ETL_Price!AV170-1),ETL_Price!AV169/ETL_Price!AV170-1,"")</f>
        <v/>
      </c>
      <c r="AQ169" t="str">
        <f>IF(ISNUMBER(ETL_Price!AW169/ETL_Price!AW170-1),ETL_Price!AW169/ETL_Price!AW170-1,"")</f>
        <v/>
      </c>
      <c r="AR169" t="str">
        <f>IF(ISNUMBER(ETL_Price!AX169/ETL_Price!AX170-1),ETL_Price!AX169/ETL_Price!AX170-1,"")</f>
        <v/>
      </c>
      <c r="AS169" t="str">
        <f>IF(ISNUMBER(ETL_Price!AY169/ETL_Price!AY170-1),ETL_Price!AY169/ETL_Price!AY170-1,"")</f>
        <v/>
      </c>
      <c r="AT169" t="str">
        <f>IF(ISNUMBER(ETL_Price!AZ169/ETL_Price!AZ170-1),ETL_Price!AZ169/ETL_Price!AZ170-1,"")</f>
        <v/>
      </c>
      <c r="AU169" t="str">
        <f>IF(ISNUMBER(ETL_Price!BA169/ETL_Price!BA170-1),ETL_Price!BA169/ETL_Price!BA170-1,"")</f>
        <v/>
      </c>
      <c r="AV169" t="str">
        <f>IF(ISNUMBER(ETL_Price!BB169/ETL_Price!BB170-1),ETL_Price!BB169/ETL_Price!BB170-1,"")</f>
        <v/>
      </c>
      <c r="AW169" t="str">
        <f>IF(ISNUMBER(ETL_Price!BC169/ETL_Price!BC170-1),ETL_Price!BC169/ETL_Price!BC170-1,"")</f>
        <v/>
      </c>
      <c r="AX169" t="str">
        <f>IF(ISNUMBER(ETL_Price!BD169/ETL_Price!BD170-1),ETL_Price!BD169/ETL_Price!BD170-1,"")</f>
        <v/>
      </c>
      <c r="AY169" t="str">
        <f>IF(ISNUMBER(ETL_Price!BE169/ETL_Price!BE170-1),ETL_Price!BE169/ETL_Price!BE170-1,"")</f>
        <v/>
      </c>
      <c r="AZ169" t="str">
        <f>IF(ISNUMBER(ETL_Price!BF169/ETL_Price!BF170-1),ETL_Price!BF169/ETL_Price!BF170-1,"")</f>
        <v/>
      </c>
      <c r="BA169" t="str">
        <f>IF(ISNUMBER(ETL_Price!BG169/ETL_Price!BG170-1),ETL_Price!BG169/ETL_Price!BG170-1,"")</f>
        <v/>
      </c>
      <c r="BB169" t="str">
        <f>IF(ISNUMBER(ETL_Price!BH169/ETL_Price!BH170-1),ETL_Price!BH169/ETL_Price!BH170-1,"")</f>
        <v/>
      </c>
      <c r="BC169" t="str">
        <f>IF(ISNUMBER(ETL_Price!BI169/ETL_Price!BI170-1),ETL_Price!BI169/ETL_Price!BI170-1,"")</f>
        <v/>
      </c>
      <c r="BD169" t="str">
        <f>IF(ISNUMBER(ETL_Price!BJ169/ETL_Price!BJ170-1),ETL_Price!BJ169/ETL_Price!BJ170-1,"")</f>
        <v/>
      </c>
      <c r="BE169" t="str">
        <f>IF(ISNUMBER(ETL_Price!BK169/ETL_Price!BK170-1),ETL_Price!BK169/ETL_Price!BK170-1,"")</f>
        <v/>
      </c>
      <c r="BF169" t="str">
        <f>IF(ISNUMBER(ETL_Price!BL169/ETL_Price!BL170-1),ETL_Price!BL169/ETL_Price!BL170-1,"")</f>
        <v/>
      </c>
      <c r="BG169" t="str">
        <f>IF(ISNUMBER(ETL_Price!BM169/ETL_Price!BM170-1),ETL_Price!BM169/ETL_Price!BM170-1,"")</f>
        <v/>
      </c>
      <c r="BH169" t="str">
        <f>IF(ISNUMBER(ETL_Price!BN169/ETL_Price!BN170-1),ETL_Price!BN169/ETL_Price!BN170-1,"")</f>
        <v/>
      </c>
      <c r="BI169" t="str">
        <f>IF(ISNUMBER(ETL_Price!BO169/ETL_Price!BO170-1),ETL_Price!BO169/ETL_Price!BO170-1,"")</f>
        <v/>
      </c>
      <c r="BJ169" t="str">
        <f>IF(ISNUMBER(ETL_Price!BP169/ETL_Price!BP170-1),ETL_Price!BP169/ETL_Price!BP170-1,"")</f>
        <v/>
      </c>
      <c r="BK169" t="str">
        <f>IF(ISNUMBER(ETL_Price!BQ169/ETL_Price!BQ170-1),ETL_Price!BQ169/ETL_Price!BQ170-1,"")</f>
        <v/>
      </c>
      <c r="BL169" t="str">
        <f>IF(ISNUMBER(ETL_Price!BR169/ETL_Price!BR170-1),ETL_Price!BR169/ETL_Price!BR170-1,"")</f>
        <v/>
      </c>
      <c r="BM169" t="str">
        <f>IF(ISNUMBER(ETL_Price!BS169/ETL_Price!BS170-1),ETL_Price!BS169/ETL_Price!BS170-1,"")</f>
        <v/>
      </c>
      <c r="BN169" t="str">
        <f>IF(ISNUMBER(ETL_Price!BT169/ETL_Price!BT170-1),ETL_Price!BT169/ETL_Price!BT170-1,"")</f>
        <v/>
      </c>
      <c r="BO169" t="str">
        <f>IF(ISNUMBER(ETL_Price!BU169/ETL_Price!BU170-1),ETL_Price!BU169/ETL_Price!BU170-1,"")</f>
        <v/>
      </c>
      <c r="BP169" t="str">
        <f>IF(ISNUMBER(ETL_Price!BV169/ETL_Price!BV170-1),ETL_Price!BV169/ETL_Price!BV170-1,"")</f>
        <v/>
      </c>
      <c r="BQ169" t="str">
        <f>IF(ISNUMBER(ETL_Price!BW169/ETL_Price!BW170-1),ETL_Price!BW169/ETL_Price!BW170-1,"")</f>
        <v/>
      </c>
    </row>
    <row r="170" spans="1:69">
      <c r="A170" s="8">
        <f>MATCH($B170,ETL_Price!$B$5:$B$187,0)</f>
        <v>132</v>
      </c>
      <c r="B170" s="1" t="str">
        <f>IF(ISNUMBER(Equities!$C171),Equities!B171,"")</f>
        <v/>
      </c>
      <c r="C170" s="67" t="str">
        <f ca="1">IF(ISNUMBER(OFFSET(ETL_Price!$B$4,ETL_Rtn!$A170,ETL_Rtn!$C$1)/OFFSET(ETL_Price!$B$4,ETL_Rtn!$A171,ETL_Rtn!$C$1)-1),OFFSET(ETL_Price!$B$4,ETL_Rtn!$A170,ETL_Rtn!$C$1)/OFFSET(ETL_Price!$B$4,ETL_Rtn!$A171,ETL_Rtn!$C$1)-1,"")</f>
        <v/>
      </c>
      <c r="E170" t="str">
        <f>IF(ISNUMBER(ETL_Price!K170/ETL_Price!K171-1),ETL_Price!K170/ETL_Price!K171-1,"")</f>
        <v/>
      </c>
      <c r="F170" t="str">
        <f>IF(ISNUMBER(ETL_Price!L170/ETL_Price!L171-1),ETL_Price!L170/ETL_Price!L171-1,"")</f>
        <v/>
      </c>
      <c r="G170" t="str">
        <f>IF(ISNUMBER(ETL_Price!M170/ETL_Price!M171-1),ETL_Price!M170/ETL_Price!M171-1,"")</f>
        <v/>
      </c>
      <c r="H170" t="str">
        <f>IF(ISNUMBER(ETL_Price!N170/ETL_Price!N171-1),ETL_Price!N170/ETL_Price!N171-1,"")</f>
        <v/>
      </c>
      <c r="I170" t="str">
        <f>IF(ISNUMBER(ETL_Price!O170/ETL_Price!O171-1),ETL_Price!O170/ETL_Price!O171-1,"")</f>
        <v/>
      </c>
      <c r="J170" t="str">
        <f>IF(ISNUMBER(ETL_Price!P170/ETL_Price!P171-1),ETL_Price!P170/ETL_Price!P171-1,"")</f>
        <v/>
      </c>
      <c r="K170" t="str">
        <f>IF(ISNUMBER(ETL_Price!Q170/ETL_Price!Q171-1),ETL_Price!Q170/ETL_Price!Q171-1,"")</f>
        <v/>
      </c>
      <c r="L170" t="str">
        <f>IF(ISNUMBER(ETL_Price!R170/ETL_Price!R171-1),ETL_Price!R170/ETL_Price!R171-1,"")</f>
        <v/>
      </c>
      <c r="M170" t="str">
        <f>IF(ISNUMBER(ETL_Price!S170/ETL_Price!S171-1),ETL_Price!S170/ETL_Price!S171-1,"")</f>
        <v/>
      </c>
      <c r="N170" t="str">
        <f>IF(ISNUMBER(ETL_Price!T170/ETL_Price!T171-1),ETL_Price!T170/ETL_Price!T171-1,"")</f>
        <v/>
      </c>
      <c r="O170" t="str">
        <f>IF(ISNUMBER(ETL_Price!U170/ETL_Price!U171-1),ETL_Price!U170/ETL_Price!U171-1,"")</f>
        <v/>
      </c>
      <c r="P170" t="str">
        <f>IF(ISNUMBER(ETL_Price!V170/ETL_Price!V171-1),ETL_Price!V170/ETL_Price!V171-1,"")</f>
        <v/>
      </c>
      <c r="Q170" t="str">
        <f>IF(ISNUMBER(ETL_Price!W170/ETL_Price!W171-1),ETL_Price!W170/ETL_Price!W171-1,"")</f>
        <v/>
      </c>
      <c r="R170" t="str">
        <f>IF(ISNUMBER(ETL_Price!X170/ETL_Price!X171-1),ETL_Price!X170/ETL_Price!X171-1,"")</f>
        <v/>
      </c>
      <c r="S170" t="str">
        <f>IF(ISNUMBER(ETL_Price!Y170/ETL_Price!Y171-1),ETL_Price!Y170/ETL_Price!Y171-1,"")</f>
        <v/>
      </c>
      <c r="T170" t="str">
        <f>IF(ISNUMBER(ETL_Price!Z170/ETL_Price!Z171-1),ETL_Price!Z170/ETL_Price!Z171-1,"")</f>
        <v/>
      </c>
      <c r="U170" t="str">
        <f>IF(ISNUMBER(ETL_Price!AA170/ETL_Price!AA171-1),ETL_Price!AA170/ETL_Price!AA171-1,"")</f>
        <v/>
      </c>
      <c r="V170" t="str">
        <f>IF(ISNUMBER(ETL_Price!AB170/ETL_Price!AB171-1),ETL_Price!AB170/ETL_Price!AB171-1,"")</f>
        <v/>
      </c>
      <c r="W170" t="str">
        <f>IF(ISNUMBER(ETL_Price!AC170/ETL_Price!AC171-1),ETL_Price!AC170/ETL_Price!AC171-1,"")</f>
        <v/>
      </c>
      <c r="X170" t="str">
        <f>IF(ISNUMBER(ETL_Price!AD170/ETL_Price!AD171-1),ETL_Price!AD170/ETL_Price!AD171-1,"")</f>
        <v/>
      </c>
      <c r="Y170" t="str">
        <f>IF(ISNUMBER(ETL_Price!AE170/ETL_Price!AE171-1),ETL_Price!AE170/ETL_Price!AE171-1,"")</f>
        <v/>
      </c>
      <c r="Z170" t="str">
        <f>IF(ISNUMBER(ETL_Price!AF170/ETL_Price!AF171-1),ETL_Price!AF170/ETL_Price!AF171-1,"")</f>
        <v/>
      </c>
      <c r="AA170" t="str">
        <f>IF(ISNUMBER(ETL_Price!AG170/ETL_Price!AG171-1),ETL_Price!AG170/ETL_Price!AG171-1,"")</f>
        <v/>
      </c>
      <c r="AB170" t="str">
        <f>IF(ISNUMBER(ETL_Price!AH170/ETL_Price!AH171-1),ETL_Price!AH170/ETL_Price!AH171-1,"")</f>
        <v/>
      </c>
      <c r="AC170" t="str">
        <f>IF(ISNUMBER(ETL_Price!AI170/ETL_Price!AI171-1),ETL_Price!AI170/ETL_Price!AI171-1,"")</f>
        <v/>
      </c>
      <c r="AD170" t="str">
        <f>IF(ISNUMBER(ETL_Price!AJ170/ETL_Price!AJ171-1),ETL_Price!AJ170/ETL_Price!AJ171-1,"")</f>
        <v/>
      </c>
      <c r="AE170" t="str">
        <f>IF(ISNUMBER(ETL_Price!AK170/ETL_Price!AK171-1),ETL_Price!AK170/ETL_Price!AK171-1,"")</f>
        <v/>
      </c>
      <c r="AF170" t="str">
        <f>IF(ISNUMBER(ETL_Price!AL170/ETL_Price!AL171-1),ETL_Price!AL170/ETL_Price!AL171-1,"")</f>
        <v/>
      </c>
      <c r="AG170" t="str">
        <f>IF(ISNUMBER(ETL_Price!AM170/ETL_Price!AM171-1),ETL_Price!AM170/ETL_Price!AM171-1,"")</f>
        <v/>
      </c>
      <c r="AH170" t="str">
        <f>IF(ISNUMBER(ETL_Price!AN170/ETL_Price!AN171-1),ETL_Price!AN170/ETL_Price!AN171-1,"")</f>
        <v/>
      </c>
      <c r="AI170" t="str">
        <f>IF(ISNUMBER(ETL_Price!AO170/ETL_Price!AO171-1),ETL_Price!AO170/ETL_Price!AO171-1,"")</f>
        <v/>
      </c>
      <c r="AJ170" t="str">
        <f>IF(ISNUMBER(ETL_Price!AP170/ETL_Price!AP171-1),ETL_Price!AP170/ETL_Price!AP171-1,"")</f>
        <v/>
      </c>
      <c r="AK170" t="str">
        <f>IF(ISNUMBER(ETL_Price!AQ170/ETL_Price!AQ171-1),ETL_Price!AQ170/ETL_Price!AQ171-1,"")</f>
        <v/>
      </c>
      <c r="AL170" t="str">
        <f>IF(ISNUMBER(ETL_Price!AR170/ETL_Price!AR171-1),ETL_Price!AR170/ETL_Price!AR171-1,"")</f>
        <v/>
      </c>
      <c r="AM170" t="str">
        <f>IF(ISNUMBER(ETL_Price!AS170/ETL_Price!AS171-1),ETL_Price!AS170/ETL_Price!AS171-1,"")</f>
        <v/>
      </c>
      <c r="AN170" t="str">
        <f>IF(ISNUMBER(ETL_Price!AT170/ETL_Price!AT171-1),ETL_Price!AT170/ETL_Price!AT171-1,"")</f>
        <v/>
      </c>
      <c r="AO170" t="str">
        <f>IF(ISNUMBER(ETL_Price!AU170/ETL_Price!AU171-1),ETL_Price!AU170/ETL_Price!AU171-1,"")</f>
        <v/>
      </c>
      <c r="AP170" t="str">
        <f>IF(ISNUMBER(ETL_Price!AV170/ETL_Price!AV171-1),ETL_Price!AV170/ETL_Price!AV171-1,"")</f>
        <v/>
      </c>
      <c r="AQ170" t="str">
        <f>IF(ISNUMBER(ETL_Price!AW170/ETL_Price!AW171-1),ETL_Price!AW170/ETL_Price!AW171-1,"")</f>
        <v/>
      </c>
      <c r="AR170" t="str">
        <f>IF(ISNUMBER(ETL_Price!AX170/ETL_Price!AX171-1),ETL_Price!AX170/ETL_Price!AX171-1,"")</f>
        <v/>
      </c>
      <c r="AS170" t="str">
        <f>IF(ISNUMBER(ETL_Price!AY170/ETL_Price!AY171-1),ETL_Price!AY170/ETL_Price!AY171-1,"")</f>
        <v/>
      </c>
      <c r="AT170" t="str">
        <f>IF(ISNUMBER(ETL_Price!AZ170/ETL_Price!AZ171-1),ETL_Price!AZ170/ETL_Price!AZ171-1,"")</f>
        <v/>
      </c>
      <c r="AU170" t="str">
        <f>IF(ISNUMBER(ETL_Price!BA170/ETL_Price!BA171-1),ETL_Price!BA170/ETL_Price!BA171-1,"")</f>
        <v/>
      </c>
      <c r="AV170" t="str">
        <f>IF(ISNUMBER(ETL_Price!BB170/ETL_Price!BB171-1),ETL_Price!BB170/ETL_Price!BB171-1,"")</f>
        <v/>
      </c>
      <c r="AW170" t="str">
        <f>IF(ISNUMBER(ETL_Price!BC170/ETL_Price!BC171-1),ETL_Price!BC170/ETL_Price!BC171-1,"")</f>
        <v/>
      </c>
      <c r="AX170" t="str">
        <f>IF(ISNUMBER(ETL_Price!BD170/ETL_Price!BD171-1),ETL_Price!BD170/ETL_Price!BD171-1,"")</f>
        <v/>
      </c>
      <c r="AY170" t="str">
        <f>IF(ISNUMBER(ETL_Price!BE170/ETL_Price!BE171-1),ETL_Price!BE170/ETL_Price!BE171-1,"")</f>
        <v/>
      </c>
      <c r="AZ170" t="str">
        <f>IF(ISNUMBER(ETL_Price!BF170/ETL_Price!BF171-1),ETL_Price!BF170/ETL_Price!BF171-1,"")</f>
        <v/>
      </c>
      <c r="BA170" t="str">
        <f>IF(ISNUMBER(ETL_Price!BG170/ETL_Price!BG171-1),ETL_Price!BG170/ETL_Price!BG171-1,"")</f>
        <v/>
      </c>
      <c r="BB170" t="str">
        <f>IF(ISNUMBER(ETL_Price!BH170/ETL_Price!BH171-1),ETL_Price!BH170/ETL_Price!BH171-1,"")</f>
        <v/>
      </c>
      <c r="BC170" t="str">
        <f>IF(ISNUMBER(ETL_Price!BI170/ETL_Price!BI171-1),ETL_Price!BI170/ETL_Price!BI171-1,"")</f>
        <v/>
      </c>
      <c r="BD170" t="str">
        <f>IF(ISNUMBER(ETL_Price!BJ170/ETL_Price!BJ171-1),ETL_Price!BJ170/ETL_Price!BJ171-1,"")</f>
        <v/>
      </c>
      <c r="BE170" t="str">
        <f>IF(ISNUMBER(ETL_Price!BK170/ETL_Price!BK171-1),ETL_Price!BK170/ETL_Price!BK171-1,"")</f>
        <v/>
      </c>
      <c r="BF170" t="str">
        <f>IF(ISNUMBER(ETL_Price!BL170/ETL_Price!BL171-1),ETL_Price!BL170/ETL_Price!BL171-1,"")</f>
        <v/>
      </c>
      <c r="BG170" t="str">
        <f>IF(ISNUMBER(ETL_Price!BM170/ETL_Price!BM171-1),ETL_Price!BM170/ETL_Price!BM171-1,"")</f>
        <v/>
      </c>
      <c r="BH170" t="str">
        <f>IF(ISNUMBER(ETL_Price!BN170/ETL_Price!BN171-1),ETL_Price!BN170/ETL_Price!BN171-1,"")</f>
        <v/>
      </c>
      <c r="BI170" t="str">
        <f>IF(ISNUMBER(ETL_Price!BO170/ETL_Price!BO171-1),ETL_Price!BO170/ETL_Price!BO171-1,"")</f>
        <v/>
      </c>
      <c r="BJ170" t="str">
        <f>IF(ISNUMBER(ETL_Price!BP170/ETL_Price!BP171-1),ETL_Price!BP170/ETL_Price!BP171-1,"")</f>
        <v/>
      </c>
      <c r="BK170" t="str">
        <f>IF(ISNUMBER(ETL_Price!BQ170/ETL_Price!BQ171-1),ETL_Price!BQ170/ETL_Price!BQ171-1,"")</f>
        <v/>
      </c>
      <c r="BL170" t="str">
        <f>IF(ISNUMBER(ETL_Price!BR170/ETL_Price!BR171-1),ETL_Price!BR170/ETL_Price!BR171-1,"")</f>
        <v/>
      </c>
      <c r="BM170" t="str">
        <f>IF(ISNUMBER(ETL_Price!BS170/ETL_Price!BS171-1),ETL_Price!BS170/ETL_Price!BS171-1,"")</f>
        <v/>
      </c>
      <c r="BN170" t="str">
        <f>IF(ISNUMBER(ETL_Price!BT170/ETL_Price!BT171-1),ETL_Price!BT170/ETL_Price!BT171-1,"")</f>
        <v/>
      </c>
      <c r="BO170" t="str">
        <f>IF(ISNUMBER(ETL_Price!BU170/ETL_Price!BU171-1),ETL_Price!BU170/ETL_Price!BU171-1,"")</f>
        <v/>
      </c>
      <c r="BP170" t="str">
        <f>IF(ISNUMBER(ETL_Price!BV170/ETL_Price!BV171-1),ETL_Price!BV170/ETL_Price!BV171-1,"")</f>
        <v/>
      </c>
      <c r="BQ170" t="str">
        <f>IF(ISNUMBER(ETL_Price!BW170/ETL_Price!BW171-1),ETL_Price!BW170/ETL_Price!BW171-1,"")</f>
        <v/>
      </c>
    </row>
    <row r="171" spans="1:69">
      <c r="A171" s="8">
        <f>MATCH($B171,ETL_Price!$B$5:$B$187,0)</f>
        <v>132</v>
      </c>
      <c r="B171" s="1" t="str">
        <f>IF(ISNUMBER(Equities!$C172),Equities!B172,"")</f>
        <v/>
      </c>
      <c r="C171" s="67" t="str">
        <f ca="1">IF(ISNUMBER(OFFSET(ETL_Price!$B$4,ETL_Rtn!$A171,ETL_Rtn!$C$1)/OFFSET(ETL_Price!$B$4,ETL_Rtn!$A172,ETL_Rtn!$C$1)-1),OFFSET(ETL_Price!$B$4,ETL_Rtn!$A171,ETL_Rtn!$C$1)/OFFSET(ETL_Price!$B$4,ETL_Rtn!$A172,ETL_Rtn!$C$1)-1,"")</f>
        <v/>
      </c>
      <c r="E171" t="str">
        <f>IF(ISNUMBER(ETL_Price!K171/ETL_Price!K172-1),ETL_Price!K171/ETL_Price!K172-1,"")</f>
        <v/>
      </c>
      <c r="F171" t="str">
        <f>IF(ISNUMBER(ETL_Price!L171/ETL_Price!L172-1),ETL_Price!L171/ETL_Price!L172-1,"")</f>
        <v/>
      </c>
      <c r="G171" t="str">
        <f>IF(ISNUMBER(ETL_Price!M171/ETL_Price!M172-1),ETL_Price!M171/ETL_Price!M172-1,"")</f>
        <v/>
      </c>
      <c r="H171" t="str">
        <f>IF(ISNUMBER(ETL_Price!N171/ETL_Price!N172-1),ETL_Price!N171/ETL_Price!N172-1,"")</f>
        <v/>
      </c>
      <c r="I171" t="str">
        <f>IF(ISNUMBER(ETL_Price!O171/ETL_Price!O172-1),ETL_Price!O171/ETL_Price!O172-1,"")</f>
        <v/>
      </c>
      <c r="J171" t="str">
        <f>IF(ISNUMBER(ETL_Price!P171/ETL_Price!P172-1),ETL_Price!P171/ETL_Price!P172-1,"")</f>
        <v/>
      </c>
      <c r="K171" t="str">
        <f>IF(ISNUMBER(ETL_Price!Q171/ETL_Price!Q172-1),ETL_Price!Q171/ETL_Price!Q172-1,"")</f>
        <v/>
      </c>
      <c r="L171" t="str">
        <f>IF(ISNUMBER(ETL_Price!R171/ETL_Price!R172-1),ETL_Price!R171/ETL_Price!R172-1,"")</f>
        <v/>
      </c>
      <c r="M171" t="str">
        <f>IF(ISNUMBER(ETL_Price!S171/ETL_Price!S172-1),ETL_Price!S171/ETL_Price!S172-1,"")</f>
        <v/>
      </c>
      <c r="N171" t="str">
        <f>IF(ISNUMBER(ETL_Price!T171/ETL_Price!T172-1),ETL_Price!T171/ETL_Price!T172-1,"")</f>
        <v/>
      </c>
      <c r="O171" t="str">
        <f>IF(ISNUMBER(ETL_Price!U171/ETL_Price!U172-1),ETL_Price!U171/ETL_Price!U172-1,"")</f>
        <v/>
      </c>
      <c r="P171" t="str">
        <f>IF(ISNUMBER(ETL_Price!V171/ETL_Price!V172-1),ETL_Price!V171/ETL_Price!V172-1,"")</f>
        <v/>
      </c>
      <c r="Q171" t="str">
        <f>IF(ISNUMBER(ETL_Price!W171/ETL_Price!W172-1),ETL_Price!W171/ETL_Price!W172-1,"")</f>
        <v/>
      </c>
      <c r="R171" t="str">
        <f>IF(ISNUMBER(ETL_Price!X171/ETL_Price!X172-1),ETL_Price!X171/ETL_Price!X172-1,"")</f>
        <v/>
      </c>
      <c r="S171" t="str">
        <f>IF(ISNUMBER(ETL_Price!Y171/ETL_Price!Y172-1),ETL_Price!Y171/ETL_Price!Y172-1,"")</f>
        <v/>
      </c>
      <c r="T171" t="str">
        <f>IF(ISNUMBER(ETL_Price!Z171/ETL_Price!Z172-1),ETL_Price!Z171/ETL_Price!Z172-1,"")</f>
        <v/>
      </c>
      <c r="U171" t="str">
        <f>IF(ISNUMBER(ETL_Price!AA171/ETL_Price!AA172-1),ETL_Price!AA171/ETL_Price!AA172-1,"")</f>
        <v/>
      </c>
      <c r="V171" t="str">
        <f>IF(ISNUMBER(ETL_Price!AB171/ETL_Price!AB172-1),ETL_Price!AB171/ETL_Price!AB172-1,"")</f>
        <v/>
      </c>
      <c r="W171" t="str">
        <f>IF(ISNUMBER(ETL_Price!AC171/ETL_Price!AC172-1),ETL_Price!AC171/ETL_Price!AC172-1,"")</f>
        <v/>
      </c>
      <c r="X171" t="str">
        <f>IF(ISNUMBER(ETL_Price!AD171/ETL_Price!AD172-1),ETL_Price!AD171/ETL_Price!AD172-1,"")</f>
        <v/>
      </c>
      <c r="Y171" t="str">
        <f>IF(ISNUMBER(ETL_Price!AE171/ETL_Price!AE172-1),ETL_Price!AE171/ETL_Price!AE172-1,"")</f>
        <v/>
      </c>
      <c r="Z171" t="str">
        <f>IF(ISNUMBER(ETL_Price!AF171/ETL_Price!AF172-1),ETL_Price!AF171/ETL_Price!AF172-1,"")</f>
        <v/>
      </c>
      <c r="AA171" t="str">
        <f>IF(ISNUMBER(ETL_Price!AG171/ETL_Price!AG172-1),ETL_Price!AG171/ETL_Price!AG172-1,"")</f>
        <v/>
      </c>
      <c r="AB171" t="str">
        <f>IF(ISNUMBER(ETL_Price!AH171/ETL_Price!AH172-1),ETL_Price!AH171/ETL_Price!AH172-1,"")</f>
        <v/>
      </c>
      <c r="AC171" t="str">
        <f>IF(ISNUMBER(ETL_Price!AI171/ETL_Price!AI172-1),ETL_Price!AI171/ETL_Price!AI172-1,"")</f>
        <v/>
      </c>
      <c r="AD171" t="str">
        <f>IF(ISNUMBER(ETL_Price!AJ171/ETL_Price!AJ172-1),ETL_Price!AJ171/ETL_Price!AJ172-1,"")</f>
        <v/>
      </c>
      <c r="AE171" t="str">
        <f>IF(ISNUMBER(ETL_Price!AK171/ETL_Price!AK172-1),ETL_Price!AK171/ETL_Price!AK172-1,"")</f>
        <v/>
      </c>
      <c r="AF171" t="str">
        <f>IF(ISNUMBER(ETL_Price!AL171/ETL_Price!AL172-1),ETL_Price!AL171/ETL_Price!AL172-1,"")</f>
        <v/>
      </c>
      <c r="AG171" t="str">
        <f>IF(ISNUMBER(ETL_Price!AM171/ETL_Price!AM172-1),ETL_Price!AM171/ETL_Price!AM172-1,"")</f>
        <v/>
      </c>
      <c r="AH171" t="str">
        <f>IF(ISNUMBER(ETL_Price!AN171/ETL_Price!AN172-1),ETL_Price!AN171/ETL_Price!AN172-1,"")</f>
        <v/>
      </c>
      <c r="AI171" t="str">
        <f>IF(ISNUMBER(ETL_Price!AO171/ETL_Price!AO172-1),ETL_Price!AO171/ETL_Price!AO172-1,"")</f>
        <v/>
      </c>
      <c r="AJ171" t="str">
        <f>IF(ISNUMBER(ETL_Price!AP171/ETL_Price!AP172-1),ETL_Price!AP171/ETL_Price!AP172-1,"")</f>
        <v/>
      </c>
      <c r="AK171" t="str">
        <f>IF(ISNUMBER(ETL_Price!AQ171/ETL_Price!AQ172-1),ETL_Price!AQ171/ETL_Price!AQ172-1,"")</f>
        <v/>
      </c>
      <c r="AL171" t="str">
        <f>IF(ISNUMBER(ETL_Price!AR171/ETL_Price!AR172-1),ETL_Price!AR171/ETL_Price!AR172-1,"")</f>
        <v/>
      </c>
      <c r="AM171" t="str">
        <f>IF(ISNUMBER(ETL_Price!AS171/ETL_Price!AS172-1),ETL_Price!AS171/ETL_Price!AS172-1,"")</f>
        <v/>
      </c>
      <c r="AN171" t="str">
        <f>IF(ISNUMBER(ETL_Price!AT171/ETL_Price!AT172-1),ETL_Price!AT171/ETL_Price!AT172-1,"")</f>
        <v/>
      </c>
      <c r="AO171" t="str">
        <f>IF(ISNUMBER(ETL_Price!AU171/ETL_Price!AU172-1),ETL_Price!AU171/ETL_Price!AU172-1,"")</f>
        <v/>
      </c>
      <c r="AP171" t="str">
        <f>IF(ISNUMBER(ETL_Price!AV171/ETL_Price!AV172-1),ETL_Price!AV171/ETL_Price!AV172-1,"")</f>
        <v/>
      </c>
      <c r="AQ171" t="str">
        <f>IF(ISNUMBER(ETL_Price!AW171/ETL_Price!AW172-1),ETL_Price!AW171/ETL_Price!AW172-1,"")</f>
        <v/>
      </c>
      <c r="AR171" t="str">
        <f>IF(ISNUMBER(ETL_Price!AX171/ETL_Price!AX172-1),ETL_Price!AX171/ETL_Price!AX172-1,"")</f>
        <v/>
      </c>
      <c r="AS171" t="str">
        <f>IF(ISNUMBER(ETL_Price!AY171/ETL_Price!AY172-1),ETL_Price!AY171/ETL_Price!AY172-1,"")</f>
        <v/>
      </c>
      <c r="AT171" t="str">
        <f>IF(ISNUMBER(ETL_Price!AZ171/ETL_Price!AZ172-1),ETL_Price!AZ171/ETL_Price!AZ172-1,"")</f>
        <v/>
      </c>
      <c r="AU171" t="str">
        <f>IF(ISNUMBER(ETL_Price!BA171/ETL_Price!BA172-1),ETL_Price!BA171/ETL_Price!BA172-1,"")</f>
        <v/>
      </c>
      <c r="AV171" t="str">
        <f>IF(ISNUMBER(ETL_Price!BB171/ETL_Price!BB172-1),ETL_Price!BB171/ETL_Price!BB172-1,"")</f>
        <v/>
      </c>
      <c r="AW171" t="str">
        <f>IF(ISNUMBER(ETL_Price!BC171/ETL_Price!BC172-1),ETL_Price!BC171/ETL_Price!BC172-1,"")</f>
        <v/>
      </c>
      <c r="AX171" t="str">
        <f>IF(ISNUMBER(ETL_Price!BD171/ETL_Price!BD172-1),ETL_Price!BD171/ETL_Price!BD172-1,"")</f>
        <v/>
      </c>
      <c r="AY171" t="str">
        <f>IF(ISNUMBER(ETL_Price!BE171/ETL_Price!BE172-1),ETL_Price!BE171/ETL_Price!BE172-1,"")</f>
        <v/>
      </c>
      <c r="AZ171" t="str">
        <f>IF(ISNUMBER(ETL_Price!BF171/ETL_Price!BF172-1),ETL_Price!BF171/ETL_Price!BF172-1,"")</f>
        <v/>
      </c>
      <c r="BA171" t="str">
        <f>IF(ISNUMBER(ETL_Price!BG171/ETL_Price!BG172-1),ETL_Price!BG171/ETL_Price!BG172-1,"")</f>
        <v/>
      </c>
      <c r="BB171" t="str">
        <f>IF(ISNUMBER(ETL_Price!BH171/ETL_Price!BH172-1),ETL_Price!BH171/ETL_Price!BH172-1,"")</f>
        <v/>
      </c>
      <c r="BC171" t="str">
        <f>IF(ISNUMBER(ETL_Price!BI171/ETL_Price!BI172-1),ETL_Price!BI171/ETL_Price!BI172-1,"")</f>
        <v/>
      </c>
      <c r="BD171" t="str">
        <f>IF(ISNUMBER(ETL_Price!BJ171/ETL_Price!BJ172-1),ETL_Price!BJ171/ETL_Price!BJ172-1,"")</f>
        <v/>
      </c>
      <c r="BE171" t="str">
        <f>IF(ISNUMBER(ETL_Price!BK171/ETL_Price!BK172-1),ETL_Price!BK171/ETL_Price!BK172-1,"")</f>
        <v/>
      </c>
      <c r="BF171" t="str">
        <f>IF(ISNUMBER(ETL_Price!BL171/ETL_Price!BL172-1),ETL_Price!BL171/ETL_Price!BL172-1,"")</f>
        <v/>
      </c>
      <c r="BG171" t="str">
        <f>IF(ISNUMBER(ETL_Price!BM171/ETL_Price!BM172-1),ETL_Price!BM171/ETL_Price!BM172-1,"")</f>
        <v/>
      </c>
      <c r="BH171" t="str">
        <f>IF(ISNUMBER(ETL_Price!BN171/ETL_Price!BN172-1),ETL_Price!BN171/ETL_Price!BN172-1,"")</f>
        <v/>
      </c>
      <c r="BI171" t="str">
        <f>IF(ISNUMBER(ETL_Price!BO171/ETL_Price!BO172-1),ETL_Price!BO171/ETL_Price!BO172-1,"")</f>
        <v/>
      </c>
      <c r="BJ171" t="str">
        <f>IF(ISNUMBER(ETL_Price!BP171/ETL_Price!BP172-1),ETL_Price!BP171/ETL_Price!BP172-1,"")</f>
        <v/>
      </c>
      <c r="BK171" t="str">
        <f>IF(ISNUMBER(ETL_Price!BQ171/ETL_Price!BQ172-1),ETL_Price!BQ171/ETL_Price!BQ172-1,"")</f>
        <v/>
      </c>
      <c r="BL171" t="str">
        <f>IF(ISNUMBER(ETL_Price!BR171/ETL_Price!BR172-1),ETL_Price!BR171/ETL_Price!BR172-1,"")</f>
        <v/>
      </c>
      <c r="BM171" t="str">
        <f>IF(ISNUMBER(ETL_Price!BS171/ETL_Price!BS172-1),ETL_Price!BS171/ETL_Price!BS172-1,"")</f>
        <v/>
      </c>
      <c r="BN171" t="str">
        <f>IF(ISNUMBER(ETL_Price!BT171/ETL_Price!BT172-1),ETL_Price!BT171/ETL_Price!BT172-1,"")</f>
        <v/>
      </c>
      <c r="BO171" t="str">
        <f>IF(ISNUMBER(ETL_Price!BU171/ETL_Price!BU172-1),ETL_Price!BU171/ETL_Price!BU172-1,"")</f>
        <v/>
      </c>
      <c r="BP171" t="str">
        <f>IF(ISNUMBER(ETL_Price!BV171/ETL_Price!BV172-1),ETL_Price!BV171/ETL_Price!BV172-1,"")</f>
        <v/>
      </c>
      <c r="BQ171" t="str">
        <f>IF(ISNUMBER(ETL_Price!BW171/ETL_Price!BW172-1),ETL_Price!BW171/ETL_Price!BW172-1,"")</f>
        <v/>
      </c>
    </row>
    <row r="172" spans="1:69">
      <c r="A172" s="8">
        <f>MATCH($B172,ETL_Price!$B$5:$B$187,0)</f>
        <v>132</v>
      </c>
      <c r="B172" s="1" t="str">
        <f>IF(ISNUMBER(Equities!$C173),Equities!B173,"")</f>
        <v/>
      </c>
      <c r="C172" s="67" t="str">
        <f ca="1">IF(ISNUMBER(OFFSET(ETL_Price!$B$4,ETL_Rtn!$A172,ETL_Rtn!$C$1)/OFFSET(ETL_Price!$B$4,ETL_Rtn!$A173,ETL_Rtn!$C$1)-1),OFFSET(ETL_Price!$B$4,ETL_Rtn!$A172,ETL_Rtn!$C$1)/OFFSET(ETL_Price!$B$4,ETL_Rtn!$A173,ETL_Rtn!$C$1)-1,"")</f>
        <v/>
      </c>
      <c r="E172" t="str">
        <f>IF(ISNUMBER(ETL_Price!K172/ETL_Price!K173-1),ETL_Price!K172/ETL_Price!K173-1,"")</f>
        <v/>
      </c>
      <c r="F172" t="str">
        <f>IF(ISNUMBER(ETL_Price!L172/ETL_Price!L173-1),ETL_Price!L172/ETL_Price!L173-1,"")</f>
        <v/>
      </c>
      <c r="G172" t="str">
        <f>IF(ISNUMBER(ETL_Price!M172/ETL_Price!M173-1),ETL_Price!M172/ETL_Price!M173-1,"")</f>
        <v/>
      </c>
      <c r="H172" t="str">
        <f>IF(ISNUMBER(ETL_Price!N172/ETL_Price!N173-1),ETL_Price!N172/ETL_Price!N173-1,"")</f>
        <v/>
      </c>
      <c r="I172" t="str">
        <f>IF(ISNUMBER(ETL_Price!O172/ETL_Price!O173-1),ETL_Price!O172/ETL_Price!O173-1,"")</f>
        <v/>
      </c>
      <c r="J172" t="str">
        <f>IF(ISNUMBER(ETL_Price!P172/ETL_Price!P173-1),ETL_Price!P172/ETL_Price!P173-1,"")</f>
        <v/>
      </c>
      <c r="K172" t="str">
        <f>IF(ISNUMBER(ETL_Price!Q172/ETL_Price!Q173-1),ETL_Price!Q172/ETL_Price!Q173-1,"")</f>
        <v/>
      </c>
      <c r="L172" t="str">
        <f>IF(ISNUMBER(ETL_Price!R172/ETL_Price!R173-1),ETL_Price!R172/ETL_Price!R173-1,"")</f>
        <v/>
      </c>
      <c r="M172" t="str">
        <f>IF(ISNUMBER(ETL_Price!S172/ETL_Price!S173-1),ETL_Price!S172/ETL_Price!S173-1,"")</f>
        <v/>
      </c>
      <c r="N172" t="str">
        <f>IF(ISNUMBER(ETL_Price!T172/ETL_Price!T173-1),ETL_Price!T172/ETL_Price!T173-1,"")</f>
        <v/>
      </c>
      <c r="O172" t="str">
        <f>IF(ISNUMBER(ETL_Price!U172/ETL_Price!U173-1),ETL_Price!U172/ETL_Price!U173-1,"")</f>
        <v/>
      </c>
      <c r="P172" t="str">
        <f>IF(ISNUMBER(ETL_Price!V172/ETL_Price!V173-1),ETL_Price!V172/ETL_Price!V173-1,"")</f>
        <v/>
      </c>
      <c r="Q172" t="str">
        <f>IF(ISNUMBER(ETL_Price!W172/ETL_Price!W173-1),ETL_Price!W172/ETL_Price!W173-1,"")</f>
        <v/>
      </c>
      <c r="R172" t="str">
        <f>IF(ISNUMBER(ETL_Price!X172/ETL_Price!X173-1),ETL_Price!X172/ETL_Price!X173-1,"")</f>
        <v/>
      </c>
      <c r="S172" t="str">
        <f>IF(ISNUMBER(ETL_Price!Y172/ETL_Price!Y173-1),ETL_Price!Y172/ETL_Price!Y173-1,"")</f>
        <v/>
      </c>
      <c r="T172" t="str">
        <f>IF(ISNUMBER(ETL_Price!Z172/ETL_Price!Z173-1),ETL_Price!Z172/ETL_Price!Z173-1,"")</f>
        <v/>
      </c>
      <c r="U172" t="str">
        <f>IF(ISNUMBER(ETL_Price!AA172/ETL_Price!AA173-1),ETL_Price!AA172/ETL_Price!AA173-1,"")</f>
        <v/>
      </c>
      <c r="V172" t="str">
        <f>IF(ISNUMBER(ETL_Price!AB172/ETL_Price!AB173-1),ETL_Price!AB172/ETL_Price!AB173-1,"")</f>
        <v/>
      </c>
      <c r="W172" t="str">
        <f>IF(ISNUMBER(ETL_Price!AC172/ETL_Price!AC173-1),ETL_Price!AC172/ETL_Price!AC173-1,"")</f>
        <v/>
      </c>
      <c r="X172" t="str">
        <f>IF(ISNUMBER(ETL_Price!AD172/ETL_Price!AD173-1),ETL_Price!AD172/ETL_Price!AD173-1,"")</f>
        <v/>
      </c>
      <c r="Y172" t="str">
        <f>IF(ISNUMBER(ETL_Price!AE172/ETL_Price!AE173-1),ETL_Price!AE172/ETL_Price!AE173-1,"")</f>
        <v/>
      </c>
      <c r="Z172" t="str">
        <f>IF(ISNUMBER(ETL_Price!AF172/ETL_Price!AF173-1),ETL_Price!AF172/ETL_Price!AF173-1,"")</f>
        <v/>
      </c>
      <c r="AA172" t="str">
        <f>IF(ISNUMBER(ETL_Price!AG172/ETL_Price!AG173-1),ETL_Price!AG172/ETL_Price!AG173-1,"")</f>
        <v/>
      </c>
      <c r="AB172" t="str">
        <f>IF(ISNUMBER(ETL_Price!AH172/ETL_Price!AH173-1),ETL_Price!AH172/ETL_Price!AH173-1,"")</f>
        <v/>
      </c>
      <c r="AC172" t="str">
        <f>IF(ISNUMBER(ETL_Price!AI172/ETL_Price!AI173-1),ETL_Price!AI172/ETL_Price!AI173-1,"")</f>
        <v/>
      </c>
      <c r="AD172" t="str">
        <f>IF(ISNUMBER(ETL_Price!AJ172/ETL_Price!AJ173-1),ETL_Price!AJ172/ETL_Price!AJ173-1,"")</f>
        <v/>
      </c>
      <c r="AE172" t="str">
        <f>IF(ISNUMBER(ETL_Price!AK172/ETL_Price!AK173-1),ETL_Price!AK172/ETL_Price!AK173-1,"")</f>
        <v/>
      </c>
      <c r="AF172" t="str">
        <f>IF(ISNUMBER(ETL_Price!AL172/ETL_Price!AL173-1),ETL_Price!AL172/ETL_Price!AL173-1,"")</f>
        <v/>
      </c>
      <c r="AG172" t="str">
        <f>IF(ISNUMBER(ETL_Price!AM172/ETL_Price!AM173-1),ETL_Price!AM172/ETL_Price!AM173-1,"")</f>
        <v/>
      </c>
      <c r="AH172" t="str">
        <f>IF(ISNUMBER(ETL_Price!AN172/ETL_Price!AN173-1),ETL_Price!AN172/ETL_Price!AN173-1,"")</f>
        <v/>
      </c>
      <c r="AI172" t="str">
        <f>IF(ISNUMBER(ETL_Price!AO172/ETL_Price!AO173-1),ETL_Price!AO172/ETL_Price!AO173-1,"")</f>
        <v/>
      </c>
      <c r="AJ172" t="str">
        <f>IF(ISNUMBER(ETL_Price!AP172/ETL_Price!AP173-1),ETL_Price!AP172/ETL_Price!AP173-1,"")</f>
        <v/>
      </c>
      <c r="AK172" t="str">
        <f>IF(ISNUMBER(ETL_Price!AQ172/ETL_Price!AQ173-1),ETL_Price!AQ172/ETL_Price!AQ173-1,"")</f>
        <v/>
      </c>
      <c r="AL172" t="str">
        <f>IF(ISNUMBER(ETL_Price!AR172/ETL_Price!AR173-1),ETL_Price!AR172/ETL_Price!AR173-1,"")</f>
        <v/>
      </c>
      <c r="AM172" t="str">
        <f>IF(ISNUMBER(ETL_Price!AS172/ETL_Price!AS173-1),ETL_Price!AS172/ETL_Price!AS173-1,"")</f>
        <v/>
      </c>
      <c r="AN172" t="str">
        <f>IF(ISNUMBER(ETL_Price!AT172/ETL_Price!AT173-1),ETL_Price!AT172/ETL_Price!AT173-1,"")</f>
        <v/>
      </c>
      <c r="AO172" t="str">
        <f>IF(ISNUMBER(ETL_Price!AU172/ETL_Price!AU173-1),ETL_Price!AU172/ETL_Price!AU173-1,"")</f>
        <v/>
      </c>
      <c r="AP172" t="str">
        <f>IF(ISNUMBER(ETL_Price!AV172/ETL_Price!AV173-1),ETL_Price!AV172/ETL_Price!AV173-1,"")</f>
        <v/>
      </c>
      <c r="AQ172" t="str">
        <f>IF(ISNUMBER(ETL_Price!AW172/ETL_Price!AW173-1),ETL_Price!AW172/ETL_Price!AW173-1,"")</f>
        <v/>
      </c>
      <c r="AR172" t="str">
        <f>IF(ISNUMBER(ETL_Price!AX172/ETL_Price!AX173-1),ETL_Price!AX172/ETL_Price!AX173-1,"")</f>
        <v/>
      </c>
      <c r="AS172" t="str">
        <f>IF(ISNUMBER(ETL_Price!AY172/ETL_Price!AY173-1),ETL_Price!AY172/ETL_Price!AY173-1,"")</f>
        <v/>
      </c>
      <c r="AT172" t="str">
        <f>IF(ISNUMBER(ETL_Price!AZ172/ETL_Price!AZ173-1),ETL_Price!AZ172/ETL_Price!AZ173-1,"")</f>
        <v/>
      </c>
      <c r="AU172" t="str">
        <f>IF(ISNUMBER(ETL_Price!BA172/ETL_Price!BA173-1),ETL_Price!BA172/ETL_Price!BA173-1,"")</f>
        <v/>
      </c>
      <c r="AV172" t="str">
        <f>IF(ISNUMBER(ETL_Price!BB172/ETL_Price!BB173-1),ETL_Price!BB172/ETL_Price!BB173-1,"")</f>
        <v/>
      </c>
      <c r="AW172" t="str">
        <f>IF(ISNUMBER(ETL_Price!BC172/ETL_Price!BC173-1),ETL_Price!BC172/ETL_Price!BC173-1,"")</f>
        <v/>
      </c>
      <c r="AX172" t="str">
        <f>IF(ISNUMBER(ETL_Price!BD172/ETL_Price!BD173-1),ETL_Price!BD172/ETL_Price!BD173-1,"")</f>
        <v/>
      </c>
      <c r="AY172" t="str">
        <f>IF(ISNUMBER(ETL_Price!BE172/ETL_Price!BE173-1),ETL_Price!BE172/ETL_Price!BE173-1,"")</f>
        <v/>
      </c>
      <c r="AZ172" t="str">
        <f>IF(ISNUMBER(ETL_Price!BF172/ETL_Price!BF173-1),ETL_Price!BF172/ETL_Price!BF173-1,"")</f>
        <v/>
      </c>
      <c r="BA172" t="str">
        <f>IF(ISNUMBER(ETL_Price!BG172/ETL_Price!BG173-1),ETL_Price!BG172/ETL_Price!BG173-1,"")</f>
        <v/>
      </c>
      <c r="BB172" t="str">
        <f>IF(ISNUMBER(ETL_Price!BH172/ETL_Price!BH173-1),ETL_Price!BH172/ETL_Price!BH173-1,"")</f>
        <v/>
      </c>
      <c r="BC172" t="str">
        <f>IF(ISNUMBER(ETL_Price!BI172/ETL_Price!BI173-1),ETL_Price!BI172/ETL_Price!BI173-1,"")</f>
        <v/>
      </c>
      <c r="BD172" t="str">
        <f>IF(ISNUMBER(ETL_Price!BJ172/ETL_Price!BJ173-1),ETL_Price!BJ172/ETL_Price!BJ173-1,"")</f>
        <v/>
      </c>
      <c r="BE172" t="str">
        <f>IF(ISNUMBER(ETL_Price!BK172/ETL_Price!BK173-1),ETL_Price!BK172/ETL_Price!BK173-1,"")</f>
        <v/>
      </c>
      <c r="BF172" t="str">
        <f>IF(ISNUMBER(ETL_Price!BL172/ETL_Price!BL173-1),ETL_Price!BL172/ETL_Price!BL173-1,"")</f>
        <v/>
      </c>
      <c r="BG172" t="str">
        <f>IF(ISNUMBER(ETL_Price!BM172/ETL_Price!BM173-1),ETL_Price!BM172/ETL_Price!BM173-1,"")</f>
        <v/>
      </c>
      <c r="BH172" t="str">
        <f>IF(ISNUMBER(ETL_Price!BN172/ETL_Price!BN173-1),ETL_Price!BN172/ETL_Price!BN173-1,"")</f>
        <v/>
      </c>
      <c r="BI172" t="str">
        <f>IF(ISNUMBER(ETL_Price!BO172/ETL_Price!BO173-1),ETL_Price!BO172/ETL_Price!BO173-1,"")</f>
        <v/>
      </c>
      <c r="BJ172" t="str">
        <f>IF(ISNUMBER(ETL_Price!BP172/ETL_Price!BP173-1),ETL_Price!BP172/ETL_Price!BP173-1,"")</f>
        <v/>
      </c>
      <c r="BK172" t="str">
        <f>IF(ISNUMBER(ETL_Price!BQ172/ETL_Price!BQ173-1),ETL_Price!BQ172/ETL_Price!BQ173-1,"")</f>
        <v/>
      </c>
      <c r="BL172" t="str">
        <f>IF(ISNUMBER(ETL_Price!BR172/ETL_Price!BR173-1),ETL_Price!BR172/ETL_Price!BR173-1,"")</f>
        <v/>
      </c>
      <c r="BM172" t="str">
        <f>IF(ISNUMBER(ETL_Price!BS172/ETL_Price!BS173-1),ETL_Price!BS172/ETL_Price!BS173-1,"")</f>
        <v/>
      </c>
      <c r="BN172" t="str">
        <f>IF(ISNUMBER(ETL_Price!BT172/ETL_Price!BT173-1),ETL_Price!BT172/ETL_Price!BT173-1,"")</f>
        <v/>
      </c>
      <c r="BO172" t="str">
        <f>IF(ISNUMBER(ETL_Price!BU172/ETL_Price!BU173-1),ETL_Price!BU172/ETL_Price!BU173-1,"")</f>
        <v/>
      </c>
      <c r="BP172" t="str">
        <f>IF(ISNUMBER(ETL_Price!BV172/ETL_Price!BV173-1),ETL_Price!BV172/ETL_Price!BV173-1,"")</f>
        <v/>
      </c>
      <c r="BQ172" t="str">
        <f>IF(ISNUMBER(ETL_Price!BW172/ETL_Price!BW173-1),ETL_Price!BW172/ETL_Price!BW173-1,"")</f>
        <v/>
      </c>
    </row>
    <row r="173" spans="1:69">
      <c r="A173" s="8">
        <f>MATCH($B173,ETL_Price!$B$5:$B$187,0)</f>
        <v>132</v>
      </c>
      <c r="B173" s="1" t="str">
        <f>IF(ISNUMBER(Equities!$C174),Equities!B174,"")</f>
        <v/>
      </c>
      <c r="C173" s="67" t="str">
        <f ca="1">IF(ISNUMBER(OFFSET(ETL_Price!$B$4,ETL_Rtn!$A173,ETL_Rtn!$C$1)/OFFSET(ETL_Price!$B$4,ETL_Rtn!$A174,ETL_Rtn!$C$1)-1),OFFSET(ETL_Price!$B$4,ETL_Rtn!$A173,ETL_Rtn!$C$1)/OFFSET(ETL_Price!$B$4,ETL_Rtn!$A174,ETL_Rtn!$C$1)-1,"")</f>
        <v/>
      </c>
      <c r="E173" t="str">
        <f>IF(ISNUMBER(ETL_Price!K173/ETL_Price!K174-1),ETL_Price!K173/ETL_Price!K174-1,"")</f>
        <v/>
      </c>
      <c r="F173" t="str">
        <f>IF(ISNUMBER(ETL_Price!L173/ETL_Price!L174-1),ETL_Price!L173/ETL_Price!L174-1,"")</f>
        <v/>
      </c>
      <c r="G173" t="str">
        <f>IF(ISNUMBER(ETL_Price!M173/ETL_Price!M174-1),ETL_Price!M173/ETL_Price!M174-1,"")</f>
        <v/>
      </c>
      <c r="H173" t="str">
        <f>IF(ISNUMBER(ETL_Price!N173/ETL_Price!N174-1),ETL_Price!N173/ETL_Price!N174-1,"")</f>
        <v/>
      </c>
      <c r="I173" t="str">
        <f>IF(ISNUMBER(ETL_Price!O173/ETL_Price!O174-1),ETL_Price!O173/ETL_Price!O174-1,"")</f>
        <v/>
      </c>
      <c r="J173" t="str">
        <f>IF(ISNUMBER(ETL_Price!P173/ETL_Price!P174-1),ETL_Price!P173/ETL_Price!P174-1,"")</f>
        <v/>
      </c>
      <c r="K173" t="str">
        <f>IF(ISNUMBER(ETL_Price!Q173/ETL_Price!Q174-1),ETL_Price!Q173/ETL_Price!Q174-1,"")</f>
        <v/>
      </c>
      <c r="L173" t="str">
        <f>IF(ISNUMBER(ETL_Price!R173/ETL_Price!R174-1),ETL_Price!R173/ETL_Price!R174-1,"")</f>
        <v/>
      </c>
      <c r="M173" t="str">
        <f>IF(ISNUMBER(ETL_Price!S173/ETL_Price!S174-1),ETL_Price!S173/ETL_Price!S174-1,"")</f>
        <v/>
      </c>
      <c r="N173" t="str">
        <f>IF(ISNUMBER(ETL_Price!T173/ETL_Price!T174-1),ETL_Price!T173/ETL_Price!T174-1,"")</f>
        <v/>
      </c>
      <c r="O173" t="str">
        <f>IF(ISNUMBER(ETL_Price!U173/ETL_Price!U174-1),ETL_Price!U173/ETL_Price!U174-1,"")</f>
        <v/>
      </c>
      <c r="P173" t="str">
        <f>IF(ISNUMBER(ETL_Price!V173/ETL_Price!V174-1),ETL_Price!V173/ETL_Price!V174-1,"")</f>
        <v/>
      </c>
      <c r="Q173" t="str">
        <f>IF(ISNUMBER(ETL_Price!W173/ETL_Price!W174-1),ETL_Price!W173/ETL_Price!W174-1,"")</f>
        <v/>
      </c>
      <c r="R173" t="str">
        <f>IF(ISNUMBER(ETL_Price!X173/ETL_Price!X174-1),ETL_Price!X173/ETL_Price!X174-1,"")</f>
        <v/>
      </c>
      <c r="S173" t="str">
        <f>IF(ISNUMBER(ETL_Price!Y173/ETL_Price!Y174-1),ETL_Price!Y173/ETL_Price!Y174-1,"")</f>
        <v/>
      </c>
      <c r="T173" t="str">
        <f>IF(ISNUMBER(ETL_Price!Z173/ETL_Price!Z174-1),ETL_Price!Z173/ETL_Price!Z174-1,"")</f>
        <v/>
      </c>
      <c r="U173" t="str">
        <f>IF(ISNUMBER(ETL_Price!AA173/ETL_Price!AA174-1),ETL_Price!AA173/ETL_Price!AA174-1,"")</f>
        <v/>
      </c>
      <c r="V173" t="str">
        <f>IF(ISNUMBER(ETL_Price!AB173/ETL_Price!AB174-1),ETL_Price!AB173/ETL_Price!AB174-1,"")</f>
        <v/>
      </c>
      <c r="W173" t="str">
        <f>IF(ISNUMBER(ETL_Price!AC173/ETL_Price!AC174-1),ETL_Price!AC173/ETL_Price!AC174-1,"")</f>
        <v/>
      </c>
      <c r="X173" t="str">
        <f>IF(ISNUMBER(ETL_Price!AD173/ETL_Price!AD174-1),ETL_Price!AD173/ETL_Price!AD174-1,"")</f>
        <v/>
      </c>
      <c r="Y173" t="str">
        <f>IF(ISNUMBER(ETL_Price!AE173/ETL_Price!AE174-1),ETL_Price!AE173/ETL_Price!AE174-1,"")</f>
        <v/>
      </c>
      <c r="Z173" t="str">
        <f>IF(ISNUMBER(ETL_Price!AF173/ETL_Price!AF174-1),ETL_Price!AF173/ETL_Price!AF174-1,"")</f>
        <v/>
      </c>
      <c r="AA173" t="str">
        <f>IF(ISNUMBER(ETL_Price!AG173/ETL_Price!AG174-1),ETL_Price!AG173/ETL_Price!AG174-1,"")</f>
        <v/>
      </c>
      <c r="AB173" t="str">
        <f>IF(ISNUMBER(ETL_Price!AH173/ETL_Price!AH174-1),ETL_Price!AH173/ETL_Price!AH174-1,"")</f>
        <v/>
      </c>
      <c r="AC173" t="str">
        <f>IF(ISNUMBER(ETL_Price!AI173/ETL_Price!AI174-1),ETL_Price!AI173/ETL_Price!AI174-1,"")</f>
        <v/>
      </c>
      <c r="AD173" t="str">
        <f>IF(ISNUMBER(ETL_Price!AJ173/ETL_Price!AJ174-1),ETL_Price!AJ173/ETL_Price!AJ174-1,"")</f>
        <v/>
      </c>
      <c r="AE173" t="str">
        <f>IF(ISNUMBER(ETL_Price!AK173/ETL_Price!AK174-1),ETL_Price!AK173/ETL_Price!AK174-1,"")</f>
        <v/>
      </c>
      <c r="AF173" t="str">
        <f>IF(ISNUMBER(ETL_Price!AL173/ETL_Price!AL174-1),ETL_Price!AL173/ETL_Price!AL174-1,"")</f>
        <v/>
      </c>
      <c r="AG173" t="str">
        <f>IF(ISNUMBER(ETL_Price!AM173/ETL_Price!AM174-1),ETL_Price!AM173/ETL_Price!AM174-1,"")</f>
        <v/>
      </c>
      <c r="AH173" t="str">
        <f>IF(ISNUMBER(ETL_Price!AN173/ETL_Price!AN174-1),ETL_Price!AN173/ETL_Price!AN174-1,"")</f>
        <v/>
      </c>
      <c r="AI173" t="str">
        <f>IF(ISNUMBER(ETL_Price!AO173/ETL_Price!AO174-1),ETL_Price!AO173/ETL_Price!AO174-1,"")</f>
        <v/>
      </c>
      <c r="AJ173" t="str">
        <f>IF(ISNUMBER(ETL_Price!AP173/ETL_Price!AP174-1),ETL_Price!AP173/ETL_Price!AP174-1,"")</f>
        <v/>
      </c>
      <c r="AK173" t="str">
        <f>IF(ISNUMBER(ETL_Price!AQ173/ETL_Price!AQ174-1),ETL_Price!AQ173/ETL_Price!AQ174-1,"")</f>
        <v/>
      </c>
      <c r="AL173" t="str">
        <f>IF(ISNUMBER(ETL_Price!AR173/ETL_Price!AR174-1),ETL_Price!AR173/ETL_Price!AR174-1,"")</f>
        <v/>
      </c>
      <c r="AM173" t="str">
        <f>IF(ISNUMBER(ETL_Price!AS173/ETL_Price!AS174-1),ETL_Price!AS173/ETL_Price!AS174-1,"")</f>
        <v/>
      </c>
      <c r="AN173" t="str">
        <f>IF(ISNUMBER(ETL_Price!AT173/ETL_Price!AT174-1),ETL_Price!AT173/ETL_Price!AT174-1,"")</f>
        <v/>
      </c>
      <c r="AO173" t="str">
        <f>IF(ISNUMBER(ETL_Price!AU173/ETL_Price!AU174-1),ETL_Price!AU173/ETL_Price!AU174-1,"")</f>
        <v/>
      </c>
      <c r="AP173" t="str">
        <f>IF(ISNUMBER(ETL_Price!AV173/ETL_Price!AV174-1),ETL_Price!AV173/ETL_Price!AV174-1,"")</f>
        <v/>
      </c>
      <c r="AQ173" t="str">
        <f>IF(ISNUMBER(ETL_Price!AW173/ETL_Price!AW174-1),ETL_Price!AW173/ETL_Price!AW174-1,"")</f>
        <v/>
      </c>
      <c r="AR173" t="str">
        <f>IF(ISNUMBER(ETL_Price!AX173/ETL_Price!AX174-1),ETL_Price!AX173/ETL_Price!AX174-1,"")</f>
        <v/>
      </c>
      <c r="AS173" t="str">
        <f>IF(ISNUMBER(ETL_Price!AY173/ETL_Price!AY174-1),ETL_Price!AY173/ETL_Price!AY174-1,"")</f>
        <v/>
      </c>
      <c r="AT173" t="str">
        <f>IF(ISNUMBER(ETL_Price!AZ173/ETL_Price!AZ174-1),ETL_Price!AZ173/ETL_Price!AZ174-1,"")</f>
        <v/>
      </c>
      <c r="AU173" t="str">
        <f>IF(ISNUMBER(ETL_Price!BA173/ETL_Price!BA174-1),ETL_Price!BA173/ETL_Price!BA174-1,"")</f>
        <v/>
      </c>
      <c r="AV173" t="str">
        <f>IF(ISNUMBER(ETL_Price!BB173/ETL_Price!BB174-1),ETL_Price!BB173/ETL_Price!BB174-1,"")</f>
        <v/>
      </c>
      <c r="AW173" t="str">
        <f>IF(ISNUMBER(ETL_Price!BC173/ETL_Price!BC174-1),ETL_Price!BC173/ETL_Price!BC174-1,"")</f>
        <v/>
      </c>
      <c r="AX173" t="str">
        <f>IF(ISNUMBER(ETL_Price!BD173/ETL_Price!BD174-1),ETL_Price!BD173/ETL_Price!BD174-1,"")</f>
        <v/>
      </c>
      <c r="AY173" t="str">
        <f>IF(ISNUMBER(ETL_Price!BE173/ETL_Price!BE174-1),ETL_Price!BE173/ETL_Price!BE174-1,"")</f>
        <v/>
      </c>
      <c r="AZ173" t="str">
        <f>IF(ISNUMBER(ETL_Price!BF173/ETL_Price!BF174-1),ETL_Price!BF173/ETL_Price!BF174-1,"")</f>
        <v/>
      </c>
      <c r="BA173" t="str">
        <f>IF(ISNUMBER(ETL_Price!BG173/ETL_Price!BG174-1),ETL_Price!BG173/ETL_Price!BG174-1,"")</f>
        <v/>
      </c>
      <c r="BB173" t="str">
        <f>IF(ISNUMBER(ETL_Price!BH173/ETL_Price!BH174-1),ETL_Price!BH173/ETL_Price!BH174-1,"")</f>
        <v/>
      </c>
      <c r="BC173" t="str">
        <f>IF(ISNUMBER(ETL_Price!BI173/ETL_Price!BI174-1),ETL_Price!BI173/ETL_Price!BI174-1,"")</f>
        <v/>
      </c>
      <c r="BD173" t="str">
        <f>IF(ISNUMBER(ETL_Price!BJ173/ETL_Price!BJ174-1),ETL_Price!BJ173/ETL_Price!BJ174-1,"")</f>
        <v/>
      </c>
      <c r="BE173" t="str">
        <f>IF(ISNUMBER(ETL_Price!BK173/ETL_Price!BK174-1),ETL_Price!BK173/ETL_Price!BK174-1,"")</f>
        <v/>
      </c>
      <c r="BF173" t="str">
        <f>IF(ISNUMBER(ETL_Price!BL173/ETL_Price!BL174-1),ETL_Price!BL173/ETL_Price!BL174-1,"")</f>
        <v/>
      </c>
      <c r="BG173" t="str">
        <f>IF(ISNUMBER(ETL_Price!BM173/ETL_Price!BM174-1),ETL_Price!BM173/ETL_Price!BM174-1,"")</f>
        <v/>
      </c>
      <c r="BH173" t="str">
        <f>IF(ISNUMBER(ETL_Price!BN173/ETL_Price!BN174-1),ETL_Price!BN173/ETL_Price!BN174-1,"")</f>
        <v/>
      </c>
      <c r="BI173" t="str">
        <f>IF(ISNUMBER(ETL_Price!BO173/ETL_Price!BO174-1),ETL_Price!BO173/ETL_Price!BO174-1,"")</f>
        <v/>
      </c>
      <c r="BJ173" t="str">
        <f>IF(ISNUMBER(ETL_Price!BP173/ETL_Price!BP174-1),ETL_Price!BP173/ETL_Price!BP174-1,"")</f>
        <v/>
      </c>
      <c r="BK173" t="str">
        <f>IF(ISNUMBER(ETL_Price!BQ173/ETL_Price!BQ174-1),ETL_Price!BQ173/ETL_Price!BQ174-1,"")</f>
        <v/>
      </c>
      <c r="BL173" t="str">
        <f>IF(ISNUMBER(ETL_Price!BR173/ETL_Price!BR174-1),ETL_Price!BR173/ETL_Price!BR174-1,"")</f>
        <v/>
      </c>
      <c r="BM173" t="str">
        <f>IF(ISNUMBER(ETL_Price!BS173/ETL_Price!BS174-1),ETL_Price!BS173/ETL_Price!BS174-1,"")</f>
        <v/>
      </c>
      <c r="BN173" t="str">
        <f>IF(ISNUMBER(ETL_Price!BT173/ETL_Price!BT174-1),ETL_Price!BT173/ETL_Price!BT174-1,"")</f>
        <v/>
      </c>
      <c r="BO173" t="str">
        <f>IF(ISNUMBER(ETL_Price!BU173/ETL_Price!BU174-1),ETL_Price!BU173/ETL_Price!BU174-1,"")</f>
        <v/>
      </c>
      <c r="BP173" t="str">
        <f>IF(ISNUMBER(ETL_Price!BV173/ETL_Price!BV174-1),ETL_Price!BV173/ETL_Price!BV174-1,"")</f>
        <v/>
      </c>
      <c r="BQ173" t="str">
        <f>IF(ISNUMBER(ETL_Price!BW173/ETL_Price!BW174-1),ETL_Price!BW173/ETL_Price!BW174-1,"")</f>
        <v/>
      </c>
    </row>
    <row r="174" spans="1:69">
      <c r="A174" s="8">
        <f>MATCH($B174,ETL_Price!$B$5:$B$187,0)</f>
        <v>132</v>
      </c>
      <c r="B174" s="1" t="str">
        <f>IF(ISNUMBER(Equities!$C175),Equities!B175,"")</f>
        <v/>
      </c>
      <c r="C174" s="67" t="str">
        <f ca="1">IF(ISNUMBER(OFFSET(ETL_Price!$B$4,ETL_Rtn!$A174,ETL_Rtn!$C$1)/OFFSET(ETL_Price!$B$4,ETL_Rtn!$A175,ETL_Rtn!$C$1)-1),OFFSET(ETL_Price!$B$4,ETL_Rtn!$A174,ETL_Rtn!$C$1)/OFFSET(ETL_Price!$B$4,ETL_Rtn!$A175,ETL_Rtn!$C$1)-1,"")</f>
        <v/>
      </c>
      <c r="E174" t="str">
        <f>IF(ISNUMBER(ETL_Price!K174/ETL_Price!K175-1),ETL_Price!K174/ETL_Price!K175-1,"")</f>
        <v/>
      </c>
      <c r="F174" t="str">
        <f>IF(ISNUMBER(ETL_Price!L174/ETL_Price!L175-1),ETL_Price!L174/ETL_Price!L175-1,"")</f>
        <v/>
      </c>
      <c r="G174" t="str">
        <f>IF(ISNUMBER(ETL_Price!M174/ETL_Price!M175-1),ETL_Price!M174/ETL_Price!M175-1,"")</f>
        <v/>
      </c>
      <c r="H174" t="str">
        <f>IF(ISNUMBER(ETL_Price!N174/ETL_Price!N175-1),ETL_Price!N174/ETL_Price!N175-1,"")</f>
        <v/>
      </c>
      <c r="I174" t="str">
        <f>IF(ISNUMBER(ETL_Price!O174/ETL_Price!O175-1),ETL_Price!O174/ETL_Price!O175-1,"")</f>
        <v/>
      </c>
      <c r="J174" t="str">
        <f>IF(ISNUMBER(ETL_Price!P174/ETL_Price!P175-1),ETL_Price!P174/ETL_Price!P175-1,"")</f>
        <v/>
      </c>
      <c r="K174" t="str">
        <f>IF(ISNUMBER(ETL_Price!Q174/ETL_Price!Q175-1),ETL_Price!Q174/ETL_Price!Q175-1,"")</f>
        <v/>
      </c>
      <c r="L174" t="str">
        <f>IF(ISNUMBER(ETL_Price!R174/ETL_Price!R175-1),ETL_Price!R174/ETL_Price!R175-1,"")</f>
        <v/>
      </c>
      <c r="M174" t="str">
        <f>IF(ISNUMBER(ETL_Price!S174/ETL_Price!S175-1),ETL_Price!S174/ETL_Price!S175-1,"")</f>
        <v/>
      </c>
      <c r="N174" t="str">
        <f>IF(ISNUMBER(ETL_Price!T174/ETL_Price!T175-1),ETL_Price!T174/ETL_Price!T175-1,"")</f>
        <v/>
      </c>
      <c r="O174" t="str">
        <f>IF(ISNUMBER(ETL_Price!U174/ETL_Price!U175-1),ETL_Price!U174/ETL_Price!U175-1,"")</f>
        <v/>
      </c>
      <c r="P174" t="str">
        <f>IF(ISNUMBER(ETL_Price!V174/ETL_Price!V175-1),ETL_Price!V174/ETL_Price!V175-1,"")</f>
        <v/>
      </c>
      <c r="Q174" t="str">
        <f>IF(ISNUMBER(ETL_Price!W174/ETL_Price!W175-1),ETL_Price!W174/ETL_Price!W175-1,"")</f>
        <v/>
      </c>
      <c r="R174" t="str">
        <f>IF(ISNUMBER(ETL_Price!X174/ETL_Price!X175-1),ETL_Price!X174/ETL_Price!X175-1,"")</f>
        <v/>
      </c>
      <c r="S174" t="str">
        <f>IF(ISNUMBER(ETL_Price!Y174/ETL_Price!Y175-1),ETL_Price!Y174/ETL_Price!Y175-1,"")</f>
        <v/>
      </c>
      <c r="T174" t="str">
        <f>IF(ISNUMBER(ETL_Price!Z174/ETL_Price!Z175-1),ETL_Price!Z174/ETL_Price!Z175-1,"")</f>
        <v/>
      </c>
      <c r="U174" t="str">
        <f>IF(ISNUMBER(ETL_Price!AA174/ETL_Price!AA175-1),ETL_Price!AA174/ETL_Price!AA175-1,"")</f>
        <v/>
      </c>
      <c r="V174" t="str">
        <f>IF(ISNUMBER(ETL_Price!AB174/ETL_Price!AB175-1),ETL_Price!AB174/ETL_Price!AB175-1,"")</f>
        <v/>
      </c>
      <c r="W174" t="str">
        <f>IF(ISNUMBER(ETL_Price!AC174/ETL_Price!AC175-1),ETL_Price!AC174/ETL_Price!AC175-1,"")</f>
        <v/>
      </c>
      <c r="X174" t="str">
        <f>IF(ISNUMBER(ETL_Price!AD174/ETL_Price!AD175-1),ETL_Price!AD174/ETL_Price!AD175-1,"")</f>
        <v/>
      </c>
      <c r="Y174" t="str">
        <f>IF(ISNUMBER(ETL_Price!AE174/ETL_Price!AE175-1),ETL_Price!AE174/ETL_Price!AE175-1,"")</f>
        <v/>
      </c>
      <c r="Z174" t="str">
        <f>IF(ISNUMBER(ETL_Price!AF174/ETL_Price!AF175-1),ETL_Price!AF174/ETL_Price!AF175-1,"")</f>
        <v/>
      </c>
      <c r="AA174" t="str">
        <f>IF(ISNUMBER(ETL_Price!AG174/ETL_Price!AG175-1),ETL_Price!AG174/ETL_Price!AG175-1,"")</f>
        <v/>
      </c>
      <c r="AB174" t="str">
        <f>IF(ISNUMBER(ETL_Price!AH174/ETL_Price!AH175-1),ETL_Price!AH174/ETL_Price!AH175-1,"")</f>
        <v/>
      </c>
      <c r="AC174" t="str">
        <f>IF(ISNUMBER(ETL_Price!AI174/ETL_Price!AI175-1),ETL_Price!AI174/ETL_Price!AI175-1,"")</f>
        <v/>
      </c>
      <c r="AD174" t="str">
        <f>IF(ISNUMBER(ETL_Price!AJ174/ETL_Price!AJ175-1),ETL_Price!AJ174/ETL_Price!AJ175-1,"")</f>
        <v/>
      </c>
      <c r="AE174" t="str">
        <f>IF(ISNUMBER(ETL_Price!AK174/ETL_Price!AK175-1),ETL_Price!AK174/ETL_Price!AK175-1,"")</f>
        <v/>
      </c>
      <c r="AF174" t="str">
        <f>IF(ISNUMBER(ETL_Price!AL174/ETL_Price!AL175-1),ETL_Price!AL174/ETL_Price!AL175-1,"")</f>
        <v/>
      </c>
      <c r="AG174" t="str">
        <f>IF(ISNUMBER(ETL_Price!AM174/ETL_Price!AM175-1),ETL_Price!AM174/ETL_Price!AM175-1,"")</f>
        <v/>
      </c>
      <c r="AH174" t="str">
        <f>IF(ISNUMBER(ETL_Price!AN174/ETL_Price!AN175-1),ETL_Price!AN174/ETL_Price!AN175-1,"")</f>
        <v/>
      </c>
      <c r="AI174" t="str">
        <f>IF(ISNUMBER(ETL_Price!AO174/ETL_Price!AO175-1),ETL_Price!AO174/ETL_Price!AO175-1,"")</f>
        <v/>
      </c>
      <c r="AJ174" t="str">
        <f>IF(ISNUMBER(ETL_Price!AP174/ETL_Price!AP175-1),ETL_Price!AP174/ETL_Price!AP175-1,"")</f>
        <v/>
      </c>
      <c r="AK174" t="str">
        <f>IF(ISNUMBER(ETL_Price!AQ174/ETL_Price!AQ175-1),ETL_Price!AQ174/ETL_Price!AQ175-1,"")</f>
        <v/>
      </c>
      <c r="AL174" t="str">
        <f>IF(ISNUMBER(ETL_Price!AR174/ETL_Price!AR175-1),ETL_Price!AR174/ETL_Price!AR175-1,"")</f>
        <v/>
      </c>
      <c r="AM174" t="str">
        <f>IF(ISNUMBER(ETL_Price!AS174/ETL_Price!AS175-1),ETL_Price!AS174/ETL_Price!AS175-1,"")</f>
        <v/>
      </c>
      <c r="AN174" t="str">
        <f>IF(ISNUMBER(ETL_Price!AT174/ETL_Price!AT175-1),ETL_Price!AT174/ETL_Price!AT175-1,"")</f>
        <v/>
      </c>
      <c r="AO174" t="str">
        <f>IF(ISNUMBER(ETL_Price!AU174/ETL_Price!AU175-1),ETL_Price!AU174/ETL_Price!AU175-1,"")</f>
        <v/>
      </c>
      <c r="AP174" t="str">
        <f>IF(ISNUMBER(ETL_Price!AV174/ETL_Price!AV175-1),ETL_Price!AV174/ETL_Price!AV175-1,"")</f>
        <v/>
      </c>
      <c r="AQ174" t="str">
        <f>IF(ISNUMBER(ETL_Price!AW174/ETL_Price!AW175-1),ETL_Price!AW174/ETL_Price!AW175-1,"")</f>
        <v/>
      </c>
      <c r="AR174" t="str">
        <f>IF(ISNUMBER(ETL_Price!AX174/ETL_Price!AX175-1),ETL_Price!AX174/ETL_Price!AX175-1,"")</f>
        <v/>
      </c>
      <c r="AS174" t="str">
        <f>IF(ISNUMBER(ETL_Price!AY174/ETL_Price!AY175-1),ETL_Price!AY174/ETL_Price!AY175-1,"")</f>
        <v/>
      </c>
      <c r="AT174" t="str">
        <f>IF(ISNUMBER(ETL_Price!AZ174/ETL_Price!AZ175-1),ETL_Price!AZ174/ETL_Price!AZ175-1,"")</f>
        <v/>
      </c>
      <c r="AU174" t="str">
        <f>IF(ISNUMBER(ETL_Price!BA174/ETL_Price!BA175-1),ETL_Price!BA174/ETL_Price!BA175-1,"")</f>
        <v/>
      </c>
      <c r="AV174" t="str">
        <f>IF(ISNUMBER(ETL_Price!BB174/ETL_Price!BB175-1),ETL_Price!BB174/ETL_Price!BB175-1,"")</f>
        <v/>
      </c>
      <c r="AW174" t="str">
        <f>IF(ISNUMBER(ETL_Price!BC174/ETL_Price!BC175-1),ETL_Price!BC174/ETL_Price!BC175-1,"")</f>
        <v/>
      </c>
      <c r="AX174" t="str">
        <f>IF(ISNUMBER(ETL_Price!BD174/ETL_Price!BD175-1),ETL_Price!BD174/ETL_Price!BD175-1,"")</f>
        <v/>
      </c>
      <c r="AY174" t="str">
        <f>IF(ISNUMBER(ETL_Price!BE174/ETL_Price!BE175-1),ETL_Price!BE174/ETL_Price!BE175-1,"")</f>
        <v/>
      </c>
      <c r="AZ174" t="str">
        <f>IF(ISNUMBER(ETL_Price!BF174/ETL_Price!BF175-1),ETL_Price!BF174/ETL_Price!BF175-1,"")</f>
        <v/>
      </c>
      <c r="BA174" t="str">
        <f>IF(ISNUMBER(ETL_Price!BG174/ETL_Price!BG175-1),ETL_Price!BG174/ETL_Price!BG175-1,"")</f>
        <v/>
      </c>
      <c r="BB174" t="str">
        <f>IF(ISNUMBER(ETL_Price!BH174/ETL_Price!BH175-1),ETL_Price!BH174/ETL_Price!BH175-1,"")</f>
        <v/>
      </c>
      <c r="BC174" t="str">
        <f>IF(ISNUMBER(ETL_Price!BI174/ETL_Price!BI175-1),ETL_Price!BI174/ETL_Price!BI175-1,"")</f>
        <v/>
      </c>
      <c r="BD174" t="str">
        <f>IF(ISNUMBER(ETL_Price!BJ174/ETL_Price!BJ175-1),ETL_Price!BJ174/ETL_Price!BJ175-1,"")</f>
        <v/>
      </c>
      <c r="BE174" t="str">
        <f>IF(ISNUMBER(ETL_Price!BK174/ETL_Price!BK175-1),ETL_Price!BK174/ETL_Price!BK175-1,"")</f>
        <v/>
      </c>
      <c r="BF174" t="str">
        <f>IF(ISNUMBER(ETL_Price!BL174/ETL_Price!BL175-1),ETL_Price!BL174/ETL_Price!BL175-1,"")</f>
        <v/>
      </c>
      <c r="BG174" t="str">
        <f>IF(ISNUMBER(ETL_Price!BM174/ETL_Price!BM175-1),ETL_Price!BM174/ETL_Price!BM175-1,"")</f>
        <v/>
      </c>
      <c r="BH174" t="str">
        <f>IF(ISNUMBER(ETL_Price!BN174/ETL_Price!BN175-1),ETL_Price!BN174/ETL_Price!BN175-1,"")</f>
        <v/>
      </c>
      <c r="BI174" t="str">
        <f>IF(ISNUMBER(ETL_Price!BO174/ETL_Price!BO175-1),ETL_Price!BO174/ETL_Price!BO175-1,"")</f>
        <v/>
      </c>
      <c r="BJ174" t="str">
        <f>IF(ISNUMBER(ETL_Price!BP174/ETL_Price!BP175-1),ETL_Price!BP174/ETL_Price!BP175-1,"")</f>
        <v/>
      </c>
      <c r="BK174" t="str">
        <f>IF(ISNUMBER(ETL_Price!BQ174/ETL_Price!BQ175-1),ETL_Price!BQ174/ETL_Price!BQ175-1,"")</f>
        <v/>
      </c>
      <c r="BL174" t="str">
        <f>IF(ISNUMBER(ETL_Price!BR174/ETL_Price!BR175-1),ETL_Price!BR174/ETL_Price!BR175-1,"")</f>
        <v/>
      </c>
      <c r="BM174" t="str">
        <f>IF(ISNUMBER(ETL_Price!BS174/ETL_Price!BS175-1),ETL_Price!BS174/ETL_Price!BS175-1,"")</f>
        <v/>
      </c>
      <c r="BN174" t="str">
        <f>IF(ISNUMBER(ETL_Price!BT174/ETL_Price!BT175-1),ETL_Price!BT174/ETL_Price!BT175-1,"")</f>
        <v/>
      </c>
      <c r="BO174" t="str">
        <f>IF(ISNUMBER(ETL_Price!BU174/ETL_Price!BU175-1),ETL_Price!BU174/ETL_Price!BU175-1,"")</f>
        <v/>
      </c>
      <c r="BP174" t="str">
        <f>IF(ISNUMBER(ETL_Price!BV174/ETL_Price!BV175-1),ETL_Price!BV174/ETL_Price!BV175-1,"")</f>
        <v/>
      </c>
      <c r="BQ174" t="str">
        <f>IF(ISNUMBER(ETL_Price!BW174/ETL_Price!BW175-1),ETL_Price!BW174/ETL_Price!BW175-1,"")</f>
        <v/>
      </c>
    </row>
    <row r="175" spans="1:69">
      <c r="A175" s="8">
        <f>MATCH($B175,ETL_Price!$B$5:$B$187,0)</f>
        <v>132</v>
      </c>
      <c r="B175" s="1" t="str">
        <f>IF(ISNUMBER(Equities!$C176),Equities!B176,"")</f>
        <v/>
      </c>
      <c r="C175" s="67" t="str">
        <f ca="1">IF(ISNUMBER(OFFSET(ETL_Price!$B$4,ETL_Rtn!$A175,ETL_Rtn!$C$1)/OFFSET(ETL_Price!$B$4,ETL_Rtn!$A176,ETL_Rtn!$C$1)-1),OFFSET(ETL_Price!$B$4,ETL_Rtn!$A175,ETL_Rtn!$C$1)/OFFSET(ETL_Price!$B$4,ETL_Rtn!$A176,ETL_Rtn!$C$1)-1,"")</f>
        <v/>
      </c>
      <c r="E175" t="str">
        <f>IF(ISNUMBER(ETL_Price!K175/ETL_Price!K176-1),ETL_Price!K175/ETL_Price!K176-1,"")</f>
        <v/>
      </c>
      <c r="F175" t="str">
        <f>IF(ISNUMBER(ETL_Price!L175/ETL_Price!L176-1),ETL_Price!L175/ETL_Price!L176-1,"")</f>
        <v/>
      </c>
      <c r="G175" t="str">
        <f>IF(ISNUMBER(ETL_Price!M175/ETL_Price!M176-1),ETL_Price!M175/ETL_Price!M176-1,"")</f>
        <v/>
      </c>
      <c r="H175" t="str">
        <f>IF(ISNUMBER(ETL_Price!N175/ETL_Price!N176-1),ETL_Price!N175/ETL_Price!N176-1,"")</f>
        <v/>
      </c>
      <c r="I175" t="str">
        <f>IF(ISNUMBER(ETL_Price!O175/ETL_Price!O176-1),ETL_Price!O175/ETL_Price!O176-1,"")</f>
        <v/>
      </c>
      <c r="J175" t="str">
        <f>IF(ISNUMBER(ETL_Price!P175/ETL_Price!P176-1),ETL_Price!P175/ETL_Price!P176-1,"")</f>
        <v/>
      </c>
      <c r="K175" t="str">
        <f>IF(ISNUMBER(ETL_Price!Q175/ETL_Price!Q176-1),ETL_Price!Q175/ETL_Price!Q176-1,"")</f>
        <v/>
      </c>
      <c r="L175" t="str">
        <f>IF(ISNUMBER(ETL_Price!R175/ETL_Price!R176-1),ETL_Price!R175/ETL_Price!R176-1,"")</f>
        <v/>
      </c>
      <c r="M175" t="str">
        <f>IF(ISNUMBER(ETL_Price!S175/ETL_Price!S176-1),ETL_Price!S175/ETL_Price!S176-1,"")</f>
        <v/>
      </c>
      <c r="N175" t="str">
        <f>IF(ISNUMBER(ETL_Price!T175/ETL_Price!T176-1),ETL_Price!T175/ETL_Price!T176-1,"")</f>
        <v/>
      </c>
      <c r="O175" t="str">
        <f>IF(ISNUMBER(ETL_Price!U175/ETL_Price!U176-1),ETL_Price!U175/ETL_Price!U176-1,"")</f>
        <v/>
      </c>
      <c r="P175" t="str">
        <f>IF(ISNUMBER(ETL_Price!V175/ETL_Price!V176-1),ETL_Price!V175/ETL_Price!V176-1,"")</f>
        <v/>
      </c>
      <c r="Q175" t="str">
        <f>IF(ISNUMBER(ETL_Price!W175/ETL_Price!W176-1),ETL_Price!W175/ETL_Price!W176-1,"")</f>
        <v/>
      </c>
      <c r="R175" t="str">
        <f>IF(ISNUMBER(ETL_Price!X175/ETL_Price!X176-1),ETL_Price!X175/ETL_Price!X176-1,"")</f>
        <v/>
      </c>
      <c r="S175" t="str">
        <f>IF(ISNUMBER(ETL_Price!Y175/ETL_Price!Y176-1),ETL_Price!Y175/ETL_Price!Y176-1,"")</f>
        <v/>
      </c>
      <c r="T175" t="str">
        <f>IF(ISNUMBER(ETL_Price!Z175/ETL_Price!Z176-1),ETL_Price!Z175/ETL_Price!Z176-1,"")</f>
        <v/>
      </c>
      <c r="U175" t="str">
        <f>IF(ISNUMBER(ETL_Price!AA175/ETL_Price!AA176-1),ETL_Price!AA175/ETL_Price!AA176-1,"")</f>
        <v/>
      </c>
      <c r="V175" t="str">
        <f>IF(ISNUMBER(ETL_Price!AB175/ETL_Price!AB176-1),ETL_Price!AB175/ETL_Price!AB176-1,"")</f>
        <v/>
      </c>
      <c r="W175" t="str">
        <f>IF(ISNUMBER(ETL_Price!AC175/ETL_Price!AC176-1),ETL_Price!AC175/ETL_Price!AC176-1,"")</f>
        <v/>
      </c>
      <c r="X175" t="str">
        <f>IF(ISNUMBER(ETL_Price!AD175/ETL_Price!AD176-1),ETL_Price!AD175/ETL_Price!AD176-1,"")</f>
        <v/>
      </c>
      <c r="Y175" t="str">
        <f>IF(ISNUMBER(ETL_Price!AE175/ETL_Price!AE176-1),ETL_Price!AE175/ETL_Price!AE176-1,"")</f>
        <v/>
      </c>
      <c r="Z175" t="str">
        <f>IF(ISNUMBER(ETL_Price!AF175/ETL_Price!AF176-1),ETL_Price!AF175/ETL_Price!AF176-1,"")</f>
        <v/>
      </c>
      <c r="AA175" t="str">
        <f>IF(ISNUMBER(ETL_Price!AG175/ETL_Price!AG176-1),ETL_Price!AG175/ETL_Price!AG176-1,"")</f>
        <v/>
      </c>
      <c r="AB175" t="str">
        <f>IF(ISNUMBER(ETL_Price!AH175/ETL_Price!AH176-1),ETL_Price!AH175/ETL_Price!AH176-1,"")</f>
        <v/>
      </c>
      <c r="AC175" t="str">
        <f>IF(ISNUMBER(ETL_Price!AI175/ETL_Price!AI176-1),ETL_Price!AI175/ETL_Price!AI176-1,"")</f>
        <v/>
      </c>
      <c r="AD175" t="str">
        <f>IF(ISNUMBER(ETL_Price!AJ175/ETL_Price!AJ176-1),ETL_Price!AJ175/ETL_Price!AJ176-1,"")</f>
        <v/>
      </c>
      <c r="AE175" t="str">
        <f>IF(ISNUMBER(ETL_Price!AK175/ETL_Price!AK176-1),ETL_Price!AK175/ETL_Price!AK176-1,"")</f>
        <v/>
      </c>
      <c r="AF175" t="str">
        <f>IF(ISNUMBER(ETL_Price!AL175/ETL_Price!AL176-1),ETL_Price!AL175/ETL_Price!AL176-1,"")</f>
        <v/>
      </c>
      <c r="AG175" t="str">
        <f>IF(ISNUMBER(ETL_Price!AM175/ETL_Price!AM176-1),ETL_Price!AM175/ETL_Price!AM176-1,"")</f>
        <v/>
      </c>
      <c r="AH175" t="str">
        <f>IF(ISNUMBER(ETL_Price!AN175/ETL_Price!AN176-1),ETL_Price!AN175/ETL_Price!AN176-1,"")</f>
        <v/>
      </c>
      <c r="AI175" t="str">
        <f>IF(ISNUMBER(ETL_Price!AO175/ETL_Price!AO176-1),ETL_Price!AO175/ETL_Price!AO176-1,"")</f>
        <v/>
      </c>
      <c r="AJ175" t="str">
        <f>IF(ISNUMBER(ETL_Price!AP175/ETL_Price!AP176-1),ETL_Price!AP175/ETL_Price!AP176-1,"")</f>
        <v/>
      </c>
      <c r="AK175" t="str">
        <f>IF(ISNUMBER(ETL_Price!AQ175/ETL_Price!AQ176-1),ETL_Price!AQ175/ETL_Price!AQ176-1,"")</f>
        <v/>
      </c>
      <c r="AL175" t="str">
        <f>IF(ISNUMBER(ETL_Price!AR175/ETL_Price!AR176-1),ETL_Price!AR175/ETL_Price!AR176-1,"")</f>
        <v/>
      </c>
      <c r="AM175" t="str">
        <f>IF(ISNUMBER(ETL_Price!AS175/ETL_Price!AS176-1),ETL_Price!AS175/ETL_Price!AS176-1,"")</f>
        <v/>
      </c>
      <c r="AN175" t="str">
        <f>IF(ISNUMBER(ETL_Price!AT175/ETL_Price!AT176-1),ETL_Price!AT175/ETL_Price!AT176-1,"")</f>
        <v/>
      </c>
      <c r="AO175" t="str">
        <f>IF(ISNUMBER(ETL_Price!AU175/ETL_Price!AU176-1),ETL_Price!AU175/ETL_Price!AU176-1,"")</f>
        <v/>
      </c>
      <c r="AP175" t="str">
        <f>IF(ISNUMBER(ETL_Price!AV175/ETL_Price!AV176-1),ETL_Price!AV175/ETL_Price!AV176-1,"")</f>
        <v/>
      </c>
      <c r="AQ175" t="str">
        <f>IF(ISNUMBER(ETL_Price!AW175/ETL_Price!AW176-1),ETL_Price!AW175/ETL_Price!AW176-1,"")</f>
        <v/>
      </c>
      <c r="AR175" t="str">
        <f>IF(ISNUMBER(ETL_Price!AX175/ETL_Price!AX176-1),ETL_Price!AX175/ETL_Price!AX176-1,"")</f>
        <v/>
      </c>
      <c r="AS175" t="str">
        <f>IF(ISNUMBER(ETL_Price!AY175/ETL_Price!AY176-1),ETL_Price!AY175/ETL_Price!AY176-1,"")</f>
        <v/>
      </c>
      <c r="AT175" t="str">
        <f>IF(ISNUMBER(ETL_Price!AZ175/ETL_Price!AZ176-1),ETL_Price!AZ175/ETL_Price!AZ176-1,"")</f>
        <v/>
      </c>
      <c r="AU175" t="str">
        <f>IF(ISNUMBER(ETL_Price!BA175/ETL_Price!BA176-1),ETL_Price!BA175/ETL_Price!BA176-1,"")</f>
        <v/>
      </c>
      <c r="AV175" t="str">
        <f>IF(ISNUMBER(ETL_Price!BB175/ETL_Price!BB176-1),ETL_Price!BB175/ETL_Price!BB176-1,"")</f>
        <v/>
      </c>
      <c r="AW175" t="str">
        <f>IF(ISNUMBER(ETL_Price!BC175/ETL_Price!BC176-1),ETL_Price!BC175/ETL_Price!BC176-1,"")</f>
        <v/>
      </c>
      <c r="AX175" t="str">
        <f>IF(ISNUMBER(ETL_Price!BD175/ETL_Price!BD176-1),ETL_Price!BD175/ETL_Price!BD176-1,"")</f>
        <v/>
      </c>
      <c r="AY175" t="str">
        <f>IF(ISNUMBER(ETL_Price!BE175/ETL_Price!BE176-1),ETL_Price!BE175/ETL_Price!BE176-1,"")</f>
        <v/>
      </c>
      <c r="AZ175" t="str">
        <f>IF(ISNUMBER(ETL_Price!BF175/ETL_Price!BF176-1),ETL_Price!BF175/ETL_Price!BF176-1,"")</f>
        <v/>
      </c>
      <c r="BA175" t="str">
        <f>IF(ISNUMBER(ETL_Price!BG175/ETL_Price!BG176-1),ETL_Price!BG175/ETL_Price!BG176-1,"")</f>
        <v/>
      </c>
      <c r="BB175" t="str">
        <f>IF(ISNUMBER(ETL_Price!BH175/ETL_Price!BH176-1),ETL_Price!BH175/ETL_Price!BH176-1,"")</f>
        <v/>
      </c>
      <c r="BC175" t="str">
        <f>IF(ISNUMBER(ETL_Price!BI175/ETL_Price!BI176-1),ETL_Price!BI175/ETL_Price!BI176-1,"")</f>
        <v/>
      </c>
      <c r="BD175" t="str">
        <f>IF(ISNUMBER(ETL_Price!BJ175/ETL_Price!BJ176-1),ETL_Price!BJ175/ETL_Price!BJ176-1,"")</f>
        <v/>
      </c>
      <c r="BE175" t="str">
        <f>IF(ISNUMBER(ETL_Price!BK175/ETL_Price!BK176-1),ETL_Price!BK175/ETL_Price!BK176-1,"")</f>
        <v/>
      </c>
      <c r="BF175" t="str">
        <f>IF(ISNUMBER(ETL_Price!BL175/ETL_Price!BL176-1),ETL_Price!BL175/ETL_Price!BL176-1,"")</f>
        <v/>
      </c>
      <c r="BG175" t="str">
        <f>IF(ISNUMBER(ETL_Price!BM175/ETL_Price!BM176-1),ETL_Price!BM175/ETL_Price!BM176-1,"")</f>
        <v/>
      </c>
      <c r="BH175" t="str">
        <f>IF(ISNUMBER(ETL_Price!BN175/ETL_Price!BN176-1),ETL_Price!BN175/ETL_Price!BN176-1,"")</f>
        <v/>
      </c>
      <c r="BI175" t="str">
        <f>IF(ISNUMBER(ETL_Price!BO175/ETL_Price!BO176-1),ETL_Price!BO175/ETL_Price!BO176-1,"")</f>
        <v/>
      </c>
      <c r="BJ175" t="str">
        <f>IF(ISNUMBER(ETL_Price!BP175/ETL_Price!BP176-1),ETL_Price!BP175/ETL_Price!BP176-1,"")</f>
        <v/>
      </c>
      <c r="BK175" t="str">
        <f>IF(ISNUMBER(ETL_Price!BQ175/ETL_Price!BQ176-1),ETL_Price!BQ175/ETL_Price!BQ176-1,"")</f>
        <v/>
      </c>
      <c r="BL175" t="str">
        <f>IF(ISNUMBER(ETL_Price!BR175/ETL_Price!BR176-1),ETL_Price!BR175/ETL_Price!BR176-1,"")</f>
        <v/>
      </c>
      <c r="BM175" t="str">
        <f>IF(ISNUMBER(ETL_Price!BS175/ETL_Price!BS176-1),ETL_Price!BS175/ETL_Price!BS176-1,"")</f>
        <v/>
      </c>
      <c r="BN175" t="str">
        <f>IF(ISNUMBER(ETL_Price!BT175/ETL_Price!BT176-1),ETL_Price!BT175/ETL_Price!BT176-1,"")</f>
        <v/>
      </c>
      <c r="BO175" t="str">
        <f>IF(ISNUMBER(ETL_Price!BU175/ETL_Price!BU176-1),ETL_Price!BU175/ETL_Price!BU176-1,"")</f>
        <v/>
      </c>
      <c r="BP175" t="str">
        <f>IF(ISNUMBER(ETL_Price!BV175/ETL_Price!BV176-1),ETL_Price!BV175/ETL_Price!BV176-1,"")</f>
        <v/>
      </c>
      <c r="BQ175" t="str">
        <f>IF(ISNUMBER(ETL_Price!BW175/ETL_Price!BW176-1),ETL_Price!BW175/ETL_Price!BW176-1,"")</f>
        <v/>
      </c>
    </row>
    <row r="176" spans="1:69">
      <c r="A176" s="8">
        <f>MATCH($B176,ETL_Price!$B$5:$B$187,0)</f>
        <v>132</v>
      </c>
      <c r="B176" s="1" t="str">
        <f>IF(ISNUMBER(Equities!$C177),Equities!B177,"")</f>
        <v/>
      </c>
      <c r="C176" s="67" t="str">
        <f ca="1">IF(ISNUMBER(OFFSET(ETL_Price!$B$4,ETL_Rtn!$A176,ETL_Rtn!$C$1)/OFFSET(ETL_Price!$B$4,ETL_Rtn!$A177,ETL_Rtn!$C$1)-1),OFFSET(ETL_Price!$B$4,ETL_Rtn!$A176,ETL_Rtn!$C$1)/OFFSET(ETL_Price!$B$4,ETL_Rtn!$A177,ETL_Rtn!$C$1)-1,"")</f>
        <v/>
      </c>
      <c r="E176" t="str">
        <f>IF(ISNUMBER(ETL_Price!K176/ETL_Price!K177-1),ETL_Price!K176/ETL_Price!K177-1,"")</f>
        <v/>
      </c>
      <c r="F176" t="str">
        <f>IF(ISNUMBER(ETL_Price!L176/ETL_Price!L177-1),ETL_Price!L176/ETL_Price!L177-1,"")</f>
        <v/>
      </c>
      <c r="G176" t="str">
        <f>IF(ISNUMBER(ETL_Price!M176/ETL_Price!M177-1),ETL_Price!M176/ETL_Price!M177-1,"")</f>
        <v/>
      </c>
      <c r="H176" t="str">
        <f>IF(ISNUMBER(ETL_Price!N176/ETL_Price!N177-1),ETL_Price!N176/ETL_Price!N177-1,"")</f>
        <v/>
      </c>
      <c r="I176" t="str">
        <f>IF(ISNUMBER(ETL_Price!O176/ETL_Price!O177-1),ETL_Price!O176/ETL_Price!O177-1,"")</f>
        <v/>
      </c>
      <c r="J176" t="str">
        <f>IF(ISNUMBER(ETL_Price!P176/ETL_Price!P177-1),ETL_Price!P176/ETL_Price!P177-1,"")</f>
        <v/>
      </c>
      <c r="K176" t="str">
        <f>IF(ISNUMBER(ETL_Price!Q176/ETL_Price!Q177-1),ETL_Price!Q176/ETL_Price!Q177-1,"")</f>
        <v/>
      </c>
      <c r="L176" t="str">
        <f>IF(ISNUMBER(ETL_Price!R176/ETL_Price!R177-1),ETL_Price!R176/ETL_Price!R177-1,"")</f>
        <v/>
      </c>
      <c r="M176" t="str">
        <f>IF(ISNUMBER(ETL_Price!S176/ETL_Price!S177-1),ETL_Price!S176/ETL_Price!S177-1,"")</f>
        <v/>
      </c>
      <c r="N176" t="str">
        <f>IF(ISNUMBER(ETL_Price!T176/ETL_Price!T177-1),ETL_Price!T176/ETL_Price!T177-1,"")</f>
        <v/>
      </c>
      <c r="O176" t="str">
        <f>IF(ISNUMBER(ETL_Price!U176/ETL_Price!U177-1),ETL_Price!U176/ETL_Price!U177-1,"")</f>
        <v/>
      </c>
      <c r="P176" t="str">
        <f>IF(ISNUMBER(ETL_Price!V176/ETL_Price!V177-1),ETL_Price!V176/ETL_Price!V177-1,"")</f>
        <v/>
      </c>
      <c r="Q176" t="str">
        <f>IF(ISNUMBER(ETL_Price!W176/ETL_Price!W177-1),ETL_Price!W176/ETL_Price!W177-1,"")</f>
        <v/>
      </c>
      <c r="R176" t="str">
        <f>IF(ISNUMBER(ETL_Price!X176/ETL_Price!X177-1),ETL_Price!X176/ETL_Price!X177-1,"")</f>
        <v/>
      </c>
      <c r="S176" t="str">
        <f>IF(ISNUMBER(ETL_Price!Y176/ETL_Price!Y177-1),ETL_Price!Y176/ETL_Price!Y177-1,"")</f>
        <v/>
      </c>
      <c r="T176" t="str">
        <f>IF(ISNUMBER(ETL_Price!Z176/ETL_Price!Z177-1),ETL_Price!Z176/ETL_Price!Z177-1,"")</f>
        <v/>
      </c>
      <c r="U176" t="str">
        <f>IF(ISNUMBER(ETL_Price!AA176/ETL_Price!AA177-1),ETL_Price!AA176/ETL_Price!AA177-1,"")</f>
        <v/>
      </c>
      <c r="V176" t="str">
        <f>IF(ISNUMBER(ETL_Price!AB176/ETL_Price!AB177-1),ETL_Price!AB176/ETL_Price!AB177-1,"")</f>
        <v/>
      </c>
      <c r="W176" t="str">
        <f>IF(ISNUMBER(ETL_Price!AC176/ETL_Price!AC177-1),ETL_Price!AC176/ETL_Price!AC177-1,"")</f>
        <v/>
      </c>
      <c r="X176" t="str">
        <f>IF(ISNUMBER(ETL_Price!AD176/ETL_Price!AD177-1),ETL_Price!AD176/ETL_Price!AD177-1,"")</f>
        <v/>
      </c>
      <c r="Y176" t="str">
        <f>IF(ISNUMBER(ETL_Price!AE176/ETL_Price!AE177-1),ETL_Price!AE176/ETL_Price!AE177-1,"")</f>
        <v/>
      </c>
      <c r="Z176" t="str">
        <f>IF(ISNUMBER(ETL_Price!AF176/ETL_Price!AF177-1),ETL_Price!AF176/ETL_Price!AF177-1,"")</f>
        <v/>
      </c>
      <c r="AA176" t="str">
        <f>IF(ISNUMBER(ETL_Price!AG176/ETL_Price!AG177-1),ETL_Price!AG176/ETL_Price!AG177-1,"")</f>
        <v/>
      </c>
      <c r="AB176" t="str">
        <f>IF(ISNUMBER(ETL_Price!AH176/ETL_Price!AH177-1),ETL_Price!AH176/ETL_Price!AH177-1,"")</f>
        <v/>
      </c>
      <c r="AC176" t="str">
        <f>IF(ISNUMBER(ETL_Price!AI176/ETL_Price!AI177-1),ETL_Price!AI176/ETL_Price!AI177-1,"")</f>
        <v/>
      </c>
      <c r="AD176" t="str">
        <f>IF(ISNUMBER(ETL_Price!AJ176/ETL_Price!AJ177-1),ETL_Price!AJ176/ETL_Price!AJ177-1,"")</f>
        <v/>
      </c>
      <c r="AE176" t="str">
        <f>IF(ISNUMBER(ETL_Price!AK176/ETL_Price!AK177-1),ETL_Price!AK176/ETL_Price!AK177-1,"")</f>
        <v/>
      </c>
      <c r="AF176" t="str">
        <f>IF(ISNUMBER(ETL_Price!AL176/ETL_Price!AL177-1),ETL_Price!AL176/ETL_Price!AL177-1,"")</f>
        <v/>
      </c>
      <c r="AG176" t="str">
        <f>IF(ISNUMBER(ETL_Price!AM176/ETL_Price!AM177-1),ETL_Price!AM176/ETL_Price!AM177-1,"")</f>
        <v/>
      </c>
      <c r="AH176" t="str">
        <f>IF(ISNUMBER(ETL_Price!AN176/ETL_Price!AN177-1),ETL_Price!AN176/ETL_Price!AN177-1,"")</f>
        <v/>
      </c>
      <c r="AI176" t="str">
        <f>IF(ISNUMBER(ETL_Price!AO176/ETL_Price!AO177-1),ETL_Price!AO176/ETL_Price!AO177-1,"")</f>
        <v/>
      </c>
      <c r="AJ176" t="str">
        <f>IF(ISNUMBER(ETL_Price!AP176/ETL_Price!AP177-1),ETL_Price!AP176/ETL_Price!AP177-1,"")</f>
        <v/>
      </c>
      <c r="AK176" t="str">
        <f>IF(ISNUMBER(ETL_Price!AQ176/ETL_Price!AQ177-1),ETL_Price!AQ176/ETL_Price!AQ177-1,"")</f>
        <v/>
      </c>
      <c r="AL176" t="str">
        <f>IF(ISNUMBER(ETL_Price!AR176/ETL_Price!AR177-1),ETL_Price!AR176/ETL_Price!AR177-1,"")</f>
        <v/>
      </c>
      <c r="AM176" t="str">
        <f>IF(ISNUMBER(ETL_Price!AS176/ETL_Price!AS177-1),ETL_Price!AS176/ETL_Price!AS177-1,"")</f>
        <v/>
      </c>
      <c r="AN176" t="str">
        <f>IF(ISNUMBER(ETL_Price!AT176/ETL_Price!AT177-1),ETL_Price!AT176/ETL_Price!AT177-1,"")</f>
        <v/>
      </c>
      <c r="AO176" t="str">
        <f>IF(ISNUMBER(ETL_Price!AU176/ETL_Price!AU177-1),ETL_Price!AU176/ETL_Price!AU177-1,"")</f>
        <v/>
      </c>
      <c r="AP176" t="str">
        <f>IF(ISNUMBER(ETL_Price!AV176/ETL_Price!AV177-1),ETL_Price!AV176/ETL_Price!AV177-1,"")</f>
        <v/>
      </c>
      <c r="AQ176" t="str">
        <f>IF(ISNUMBER(ETL_Price!AW176/ETL_Price!AW177-1),ETL_Price!AW176/ETL_Price!AW177-1,"")</f>
        <v/>
      </c>
      <c r="AR176" t="str">
        <f>IF(ISNUMBER(ETL_Price!AX176/ETL_Price!AX177-1),ETL_Price!AX176/ETL_Price!AX177-1,"")</f>
        <v/>
      </c>
      <c r="AS176" t="str">
        <f>IF(ISNUMBER(ETL_Price!AY176/ETL_Price!AY177-1),ETL_Price!AY176/ETL_Price!AY177-1,"")</f>
        <v/>
      </c>
      <c r="AT176" t="str">
        <f>IF(ISNUMBER(ETL_Price!AZ176/ETL_Price!AZ177-1),ETL_Price!AZ176/ETL_Price!AZ177-1,"")</f>
        <v/>
      </c>
      <c r="AU176" t="str">
        <f>IF(ISNUMBER(ETL_Price!BA176/ETL_Price!BA177-1),ETL_Price!BA176/ETL_Price!BA177-1,"")</f>
        <v/>
      </c>
      <c r="AV176" t="str">
        <f>IF(ISNUMBER(ETL_Price!BB176/ETL_Price!BB177-1),ETL_Price!BB176/ETL_Price!BB177-1,"")</f>
        <v/>
      </c>
      <c r="AW176" t="str">
        <f>IF(ISNUMBER(ETL_Price!BC176/ETL_Price!BC177-1),ETL_Price!BC176/ETL_Price!BC177-1,"")</f>
        <v/>
      </c>
      <c r="AX176" t="str">
        <f>IF(ISNUMBER(ETL_Price!BD176/ETL_Price!BD177-1),ETL_Price!BD176/ETL_Price!BD177-1,"")</f>
        <v/>
      </c>
      <c r="AY176" t="str">
        <f>IF(ISNUMBER(ETL_Price!BE176/ETL_Price!BE177-1),ETL_Price!BE176/ETL_Price!BE177-1,"")</f>
        <v/>
      </c>
      <c r="AZ176" t="str">
        <f>IF(ISNUMBER(ETL_Price!BF176/ETL_Price!BF177-1),ETL_Price!BF176/ETL_Price!BF177-1,"")</f>
        <v/>
      </c>
      <c r="BA176" t="str">
        <f>IF(ISNUMBER(ETL_Price!BG176/ETL_Price!BG177-1),ETL_Price!BG176/ETL_Price!BG177-1,"")</f>
        <v/>
      </c>
      <c r="BB176" t="str">
        <f>IF(ISNUMBER(ETL_Price!BH176/ETL_Price!BH177-1),ETL_Price!BH176/ETL_Price!BH177-1,"")</f>
        <v/>
      </c>
      <c r="BC176" t="str">
        <f>IF(ISNUMBER(ETL_Price!BI176/ETL_Price!BI177-1),ETL_Price!BI176/ETL_Price!BI177-1,"")</f>
        <v/>
      </c>
      <c r="BD176" t="str">
        <f>IF(ISNUMBER(ETL_Price!BJ176/ETL_Price!BJ177-1),ETL_Price!BJ176/ETL_Price!BJ177-1,"")</f>
        <v/>
      </c>
      <c r="BE176" t="str">
        <f>IF(ISNUMBER(ETL_Price!BK176/ETL_Price!BK177-1),ETL_Price!BK176/ETL_Price!BK177-1,"")</f>
        <v/>
      </c>
      <c r="BF176" t="str">
        <f>IF(ISNUMBER(ETL_Price!BL176/ETL_Price!BL177-1),ETL_Price!BL176/ETL_Price!BL177-1,"")</f>
        <v/>
      </c>
      <c r="BG176" t="str">
        <f>IF(ISNUMBER(ETL_Price!BM176/ETL_Price!BM177-1),ETL_Price!BM176/ETL_Price!BM177-1,"")</f>
        <v/>
      </c>
      <c r="BH176" t="str">
        <f>IF(ISNUMBER(ETL_Price!BN176/ETL_Price!BN177-1),ETL_Price!BN176/ETL_Price!BN177-1,"")</f>
        <v/>
      </c>
      <c r="BI176" t="str">
        <f>IF(ISNUMBER(ETL_Price!BO176/ETL_Price!BO177-1),ETL_Price!BO176/ETL_Price!BO177-1,"")</f>
        <v/>
      </c>
      <c r="BJ176" t="str">
        <f>IF(ISNUMBER(ETL_Price!BP176/ETL_Price!BP177-1),ETL_Price!BP176/ETL_Price!BP177-1,"")</f>
        <v/>
      </c>
      <c r="BK176" t="str">
        <f>IF(ISNUMBER(ETL_Price!BQ176/ETL_Price!BQ177-1),ETL_Price!BQ176/ETL_Price!BQ177-1,"")</f>
        <v/>
      </c>
      <c r="BL176" t="str">
        <f>IF(ISNUMBER(ETL_Price!BR176/ETL_Price!BR177-1),ETL_Price!BR176/ETL_Price!BR177-1,"")</f>
        <v/>
      </c>
      <c r="BM176" t="str">
        <f>IF(ISNUMBER(ETL_Price!BS176/ETL_Price!BS177-1),ETL_Price!BS176/ETL_Price!BS177-1,"")</f>
        <v/>
      </c>
      <c r="BN176" t="str">
        <f>IF(ISNUMBER(ETL_Price!BT176/ETL_Price!BT177-1),ETL_Price!BT176/ETL_Price!BT177-1,"")</f>
        <v/>
      </c>
      <c r="BO176" t="str">
        <f>IF(ISNUMBER(ETL_Price!BU176/ETL_Price!BU177-1),ETL_Price!BU176/ETL_Price!BU177-1,"")</f>
        <v/>
      </c>
      <c r="BP176" t="str">
        <f>IF(ISNUMBER(ETL_Price!BV176/ETL_Price!BV177-1),ETL_Price!BV176/ETL_Price!BV177-1,"")</f>
        <v/>
      </c>
      <c r="BQ176" t="str">
        <f>IF(ISNUMBER(ETL_Price!BW176/ETL_Price!BW177-1),ETL_Price!BW176/ETL_Price!BW177-1,"")</f>
        <v/>
      </c>
    </row>
    <row r="177" spans="1:69">
      <c r="A177" s="8">
        <f>MATCH($B177,ETL_Price!$B$5:$B$187,0)</f>
        <v>132</v>
      </c>
      <c r="B177" s="1" t="str">
        <f>IF(ISNUMBER(Equities!$C178),Equities!B178,"")</f>
        <v/>
      </c>
      <c r="C177" s="67" t="str">
        <f ca="1">IF(ISNUMBER(OFFSET(ETL_Price!$B$4,ETL_Rtn!$A177,ETL_Rtn!$C$1)/OFFSET(ETL_Price!$B$4,ETL_Rtn!$A178,ETL_Rtn!$C$1)-1),OFFSET(ETL_Price!$B$4,ETL_Rtn!$A177,ETL_Rtn!$C$1)/OFFSET(ETL_Price!$B$4,ETL_Rtn!$A178,ETL_Rtn!$C$1)-1,"")</f>
        <v/>
      </c>
      <c r="E177" t="str">
        <f>IF(ISNUMBER(ETL_Price!K177/ETL_Price!K178-1),ETL_Price!K177/ETL_Price!K178-1,"")</f>
        <v/>
      </c>
      <c r="F177" t="str">
        <f>IF(ISNUMBER(ETL_Price!L177/ETL_Price!L178-1),ETL_Price!L177/ETL_Price!L178-1,"")</f>
        <v/>
      </c>
      <c r="G177" t="str">
        <f>IF(ISNUMBER(ETL_Price!M177/ETL_Price!M178-1),ETL_Price!M177/ETL_Price!M178-1,"")</f>
        <v/>
      </c>
      <c r="H177" t="str">
        <f>IF(ISNUMBER(ETL_Price!N177/ETL_Price!N178-1),ETL_Price!N177/ETL_Price!N178-1,"")</f>
        <v/>
      </c>
      <c r="I177" t="str">
        <f>IF(ISNUMBER(ETL_Price!O177/ETL_Price!O178-1),ETL_Price!O177/ETL_Price!O178-1,"")</f>
        <v/>
      </c>
      <c r="J177" t="str">
        <f>IF(ISNUMBER(ETL_Price!P177/ETL_Price!P178-1),ETL_Price!P177/ETL_Price!P178-1,"")</f>
        <v/>
      </c>
      <c r="K177" t="str">
        <f>IF(ISNUMBER(ETL_Price!Q177/ETL_Price!Q178-1),ETL_Price!Q177/ETL_Price!Q178-1,"")</f>
        <v/>
      </c>
      <c r="L177" t="str">
        <f>IF(ISNUMBER(ETL_Price!R177/ETL_Price!R178-1),ETL_Price!R177/ETL_Price!R178-1,"")</f>
        <v/>
      </c>
      <c r="M177" t="str">
        <f>IF(ISNUMBER(ETL_Price!S177/ETL_Price!S178-1),ETL_Price!S177/ETL_Price!S178-1,"")</f>
        <v/>
      </c>
      <c r="N177" t="str">
        <f>IF(ISNUMBER(ETL_Price!T177/ETL_Price!T178-1),ETL_Price!T177/ETL_Price!T178-1,"")</f>
        <v/>
      </c>
      <c r="O177" t="str">
        <f>IF(ISNUMBER(ETL_Price!U177/ETL_Price!U178-1),ETL_Price!U177/ETL_Price!U178-1,"")</f>
        <v/>
      </c>
      <c r="P177" t="str">
        <f>IF(ISNUMBER(ETL_Price!V177/ETL_Price!V178-1),ETL_Price!V177/ETL_Price!V178-1,"")</f>
        <v/>
      </c>
      <c r="Q177" t="str">
        <f>IF(ISNUMBER(ETL_Price!W177/ETL_Price!W178-1),ETL_Price!W177/ETL_Price!W178-1,"")</f>
        <v/>
      </c>
      <c r="R177" t="str">
        <f>IF(ISNUMBER(ETL_Price!X177/ETL_Price!X178-1),ETL_Price!X177/ETL_Price!X178-1,"")</f>
        <v/>
      </c>
      <c r="S177" t="str">
        <f>IF(ISNUMBER(ETL_Price!Y177/ETL_Price!Y178-1),ETL_Price!Y177/ETL_Price!Y178-1,"")</f>
        <v/>
      </c>
      <c r="T177" t="str">
        <f>IF(ISNUMBER(ETL_Price!Z177/ETL_Price!Z178-1),ETL_Price!Z177/ETL_Price!Z178-1,"")</f>
        <v/>
      </c>
      <c r="U177" t="str">
        <f>IF(ISNUMBER(ETL_Price!AA177/ETL_Price!AA178-1),ETL_Price!AA177/ETL_Price!AA178-1,"")</f>
        <v/>
      </c>
      <c r="V177" t="str">
        <f>IF(ISNUMBER(ETL_Price!AB177/ETL_Price!AB178-1),ETL_Price!AB177/ETL_Price!AB178-1,"")</f>
        <v/>
      </c>
      <c r="W177" t="str">
        <f>IF(ISNUMBER(ETL_Price!AC177/ETL_Price!AC178-1),ETL_Price!AC177/ETL_Price!AC178-1,"")</f>
        <v/>
      </c>
      <c r="X177" t="str">
        <f>IF(ISNUMBER(ETL_Price!AD177/ETL_Price!AD178-1),ETL_Price!AD177/ETL_Price!AD178-1,"")</f>
        <v/>
      </c>
      <c r="Y177" t="str">
        <f>IF(ISNUMBER(ETL_Price!AE177/ETL_Price!AE178-1),ETL_Price!AE177/ETL_Price!AE178-1,"")</f>
        <v/>
      </c>
      <c r="Z177" t="str">
        <f>IF(ISNUMBER(ETL_Price!AF177/ETL_Price!AF178-1),ETL_Price!AF177/ETL_Price!AF178-1,"")</f>
        <v/>
      </c>
      <c r="AA177" t="str">
        <f>IF(ISNUMBER(ETL_Price!AG177/ETL_Price!AG178-1),ETL_Price!AG177/ETL_Price!AG178-1,"")</f>
        <v/>
      </c>
      <c r="AB177" t="str">
        <f>IF(ISNUMBER(ETL_Price!AH177/ETL_Price!AH178-1),ETL_Price!AH177/ETL_Price!AH178-1,"")</f>
        <v/>
      </c>
      <c r="AC177" t="str">
        <f>IF(ISNUMBER(ETL_Price!AI177/ETL_Price!AI178-1),ETL_Price!AI177/ETL_Price!AI178-1,"")</f>
        <v/>
      </c>
      <c r="AD177" t="str">
        <f>IF(ISNUMBER(ETL_Price!AJ177/ETL_Price!AJ178-1),ETL_Price!AJ177/ETL_Price!AJ178-1,"")</f>
        <v/>
      </c>
      <c r="AE177" t="str">
        <f>IF(ISNUMBER(ETL_Price!AK177/ETL_Price!AK178-1),ETL_Price!AK177/ETL_Price!AK178-1,"")</f>
        <v/>
      </c>
      <c r="AF177" t="str">
        <f>IF(ISNUMBER(ETL_Price!AL177/ETL_Price!AL178-1),ETL_Price!AL177/ETL_Price!AL178-1,"")</f>
        <v/>
      </c>
      <c r="AG177" t="str">
        <f>IF(ISNUMBER(ETL_Price!AM177/ETL_Price!AM178-1),ETL_Price!AM177/ETL_Price!AM178-1,"")</f>
        <v/>
      </c>
      <c r="AH177" t="str">
        <f>IF(ISNUMBER(ETL_Price!AN177/ETL_Price!AN178-1),ETL_Price!AN177/ETL_Price!AN178-1,"")</f>
        <v/>
      </c>
      <c r="AI177" t="str">
        <f>IF(ISNUMBER(ETL_Price!AO177/ETL_Price!AO178-1),ETL_Price!AO177/ETL_Price!AO178-1,"")</f>
        <v/>
      </c>
      <c r="AJ177" t="str">
        <f>IF(ISNUMBER(ETL_Price!AP177/ETL_Price!AP178-1),ETL_Price!AP177/ETL_Price!AP178-1,"")</f>
        <v/>
      </c>
      <c r="AK177" t="str">
        <f>IF(ISNUMBER(ETL_Price!AQ177/ETL_Price!AQ178-1),ETL_Price!AQ177/ETL_Price!AQ178-1,"")</f>
        <v/>
      </c>
      <c r="AL177" t="str">
        <f>IF(ISNUMBER(ETL_Price!AR177/ETL_Price!AR178-1),ETL_Price!AR177/ETL_Price!AR178-1,"")</f>
        <v/>
      </c>
      <c r="AM177" t="str">
        <f>IF(ISNUMBER(ETL_Price!AS177/ETL_Price!AS178-1),ETL_Price!AS177/ETL_Price!AS178-1,"")</f>
        <v/>
      </c>
      <c r="AN177" t="str">
        <f>IF(ISNUMBER(ETL_Price!AT177/ETL_Price!AT178-1),ETL_Price!AT177/ETL_Price!AT178-1,"")</f>
        <v/>
      </c>
      <c r="AO177" t="str">
        <f>IF(ISNUMBER(ETL_Price!AU177/ETL_Price!AU178-1),ETL_Price!AU177/ETL_Price!AU178-1,"")</f>
        <v/>
      </c>
      <c r="AP177" t="str">
        <f>IF(ISNUMBER(ETL_Price!AV177/ETL_Price!AV178-1),ETL_Price!AV177/ETL_Price!AV178-1,"")</f>
        <v/>
      </c>
      <c r="AQ177" t="str">
        <f>IF(ISNUMBER(ETL_Price!AW177/ETL_Price!AW178-1),ETL_Price!AW177/ETL_Price!AW178-1,"")</f>
        <v/>
      </c>
      <c r="AR177" t="str">
        <f>IF(ISNUMBER(ETL_Price!AX177/ETL_Price!AX178-1),ETL_Price!AX177/ETL_Price!AX178-1,"")</f>
        <v/>
      </c>
      <c r="AS177" t="str">
        <f>IF(ISNUMBER(ETL_Price!AY177/ETL_Price!AY178-1),ETL_Price!AY177/ETL_Price!AY178-1,"")</f>
        <v/>
      </c>
      <c r="AT177" t="str">
        <f>IF(ISNUMBER(ETL_Price!AZ177/ETL_Price!AZ178-1),ETL_Price!AZ177/ETL_Price!AZ178-1,"")</f>
        <v/>
      </c>
      <c r="AU177" t="str">
        <f>IF(ISNUMBER(ETL_Price!BA177/ETL_Price!BA178-1),ETL_Price!BA177/ETL_Price!BA178-1,"")</f>
        <v/>
      </c>
      <c r="AV177" t="str">
        <f>IF(ISNUMBER(ETL_Price!BB177/ETL_Price!BB178-1),ETL_Price!BB177/ETL_Price!BB178-1,"")</f>
        <v/>
      </c>
      <c r="AW177" t="str">
        <f>IF(ISNUMBER(ETL_Price!BC177/ETL_Price!BC178-1),ETL_Price!BC177/ETL_Price!BC178-1,"")</f>
        <v/>
      </c>
      <c r="AX177" t="str">
        <f>IF(ISNUMBER(ETL_Price!BD177/ETL_Price!BD178-1),ETL_Price!BD177/ETL_Price!BD178-1,"")</f>
        <v/>
      </c>
      <c r="AY177" t="str">
        <f>IF(ISNUMBER(ETL_Price!BE177/ETL_Price!BE178-1),ETL_Price!BE177/ETL_Price!BE178-1,"")</f>
        <v/>
      </c>
      <c r="AZ177" t="str">
        <f>IF(ISNUMBER(ETL_Price!BF177/ETL_Price!BF178-1),ETL_Price!BF177/ETL_Price!BF178-1,"")</f>
        <v/>
      </c>
      <c r="BA177" t="str">
        <f>IF(ISNUMBER(ETL_Price!BG177/ETL_Price!BG178-1),ETL_Price!BG177/ETL_Price!BG178-1,"")</f>
        <v/>
      </c>
      <c r="BB177" t="str">
        <f>IF(ISNUMBER(ETL_Price!BH177/ETL_Price!BH178-1),ETL_Price!BH177/ETL_Price!BH178-1,"")</f>
        <v/>
      </c>
      <c r="BC177" t="str">
        <f>IF(ISNUMBER(ETL_Price!BI177/ETL_Price!BI178-1),ETL_Price!BI177/ETL_Price!BI178-1,"")</f>
        <v/>
      </c>
      <c r="BD177" t="str">
        <f>IF(ISNUMBER(ETL_Price!BJ177/ETL_Price!BJ178-1),ETL_Price!BJ177/ETL_Price!BJ178-1,"")</f>
        <v/>
      </c>
      <c r="BE177" t="str">
        <f>IF(ISNUMBER(ETL_Price!BK177/ETL_Price!BK178-1),ETL_Price!BK177/ETL_Price!BK178-1,"")</f>
        <v/>
      </c>
      <c r="BF177" t="str">
        <f>IF(ISNUMBER(ETL_Price!BL177/ETL_Price!BL178-1),ETL_Price!BL177/ETL_Price!BL178-1,"")</f>
        <v/>
      </c>
      <c r="BG177" t="str">
        <f>IF(ISNUMBER(ETL_Price!BM177/ETL_Price!BM178-1),ETL_Price!BM177/ETL_Price!BM178-1,"")</f>
        <v/>
      </c>
      <c r="BH177" t="str">
        <f>IF(ISNUMBER(ETL_Price!BN177/ETL_Price!BN178-1),ETL_Price!BN177/ETL_Price!BN178-1,"")</f>
        <v/>
      </c>
      <c r="BI177" t="str">
        <f>IF(ISNUMBER(ETL_Price!BO177/ETL_Price!BO178-1),ETL_Price!BO177/ETL_Price!BO178-1,"")</f>
        <v/>
      </c>
      <c r="BJ177" t="str">
        <f>IF(ISNUMBER(ETL_Price!BP177/ETL_Price!BP178-1),ETL_Price!BP177/ETL_Price!BP178-1,"")</f>
        <v/>
      </c>
      <c r="BK177" t="str">
        <f>IF(ISNUMBER(ETL_Price!BQ177/ETL_Price!BQ178-1),ETL_Price!BQ177/ETL_Price!BQ178-1,"")</f>
        <v/>
      </c>
      <c r="BL177" t="str">
        <f>IF(ISNUMBER(ETL_Price!BR177/ETL_Price!BR178-1),ETL_Price!BR177/ETL_Price!BR178-1,"")</f>
        <v/>
      </c>
      <c r="BM177" t="str">
        <f>IF(ISNUMBER(ETL_Price!BS177/ETL_Price!BS178-1),ETL_Price!BS177/ETL_Price!BS178-1,"")</f>
        <v/>
      </c>
      <c r="BN177" t="str">
        <f>IF(ISNUMBER(ETL_Price!BT177/ETL_Price!BT178-1),ETL_Price!BT177/ETL_Price!BT178-1,"")</f>
        <v/>
      </c>
      <c r="BO177" t="str">
        <f>IF(ISNUMBER(ETL_Price!BU177/ETL_Price!BU178-1),ETL_Price!BU177/ETL_Price!BU178-1,"")</f>
        <v/>
      </c>
      <c r="BP177" t="str">
        <f>IF(ISNUMBER(ETL_Price!BV177/ETL_Price!BV178-1),ETL_Price!BV177/ETL_Price!BV178-1,"")</f>
        <v/>
      </c>
      <c r="BQ177" t="str">
        <f>IF(ISNUMBER(ETL_Price!BW177/ETL_Price!BW178-1),ETL_Price!BW177/ETL_Price!BW178-1,"")</f>
        <v/>
      </c>
    </row>
    <row r="178" spans="1:69">
      <c r="A178" s="8">
        <f>MATCH($B178,ETL_Price!$B$5:$B$187,0)</f>
        <v>132</v>
      </c>
      <c r="B178" s="1" t="str">
        <f>IF(ISNUMBER(Equities!$C179),Equities!B179,"")</f>
        <v/>
      </c>
      <c r="C178" s="67" t="str">
        <f ca="1">IF(ISNUMBER(OFFSET(ETL_Price!$B$4,ETL_Rtn!$A178,ETL_Rtn!$C$1)/OFFSET(ETL_Price!$B$4,ETL_Rtn!$A179,ETL_Rtn!$C$1)-1),OFFSET(ETL_Price!$B$4,ETL_Rtn!$A178,ETL_Rtn!$C$1)/OFFSET(ETL_Price!$B$4,ETL_Rtn!$A179,ETL_Rtn!$C$1)-1,"")</f>
        <v/>
      </c>
      <c r="E178" t="str">
        <f>IF(ISNUMBER(ETL_Price!K178/ETL_Price!K179-1),ETL_Price!K178/ETL_Price!K179-1,"")</f>
        <v/>
      </c>
      <c r="F178" t="str">
        <f>IF(ISNUMBER(ETL_Price!L178/ETL_Price!L179-1),ETL_Price!L178/ETL_Price!L179-1,"")</f>
        <v/>
      </c>
      <c r="G178" t="str">
        <f>IF(ISNUMBER(ETL_Price!M178/ETL_Price!M179-1),ETL_Price!M178/ETL_Price!M179-1,"")</f>
        <v/>
      </c>
      <c r="H178" t="str">
        <f>IF(ISNUMBER(ETL_Price!N178/ETL_Price!N179-1),ETL_Price!N178/ETL_Price!N179-1,"")</f>
        <v/>
      </c>
      <c r="I178" t="str">
        <f>IF(ISNUMBER(ETL_Price!O178/ETL_Price!O179-1),ETL_Price!O178/ETL_Price!O179-1,"")</f>
        <v/>
      </c>
      <c r="J178" t="str">
        <f>IF(ISNUMBER(ETL_Price!P178/ETL_Price!P179-1),ETL_Price!P178/ETL_Price!P179-1,"")</f>
        <v/>
      </c>
      <c r="K178" t="str">
        <f>IF(ISNUMBER(ETL_Price!Q178/ETL_Price!Q179-1),ETL_Price!Q178/ETL_Price!Q179-1,"")</f>
        <v/>
      </c>
      <c r="L178" t="str">
        <f>IF(ISNUMBER(ETL_Price!R178/ETL_Price!R179-1),ETL_Price!R178/ETL_Price!R179-1,"")</f>
        <v/>
      </c>
      <c r="M178" t="str">
        <f>IF(ISNUMBER(ETL_Price!S178/ETL_Price!S179-1),ETL_Price!S178/ETL_Price!S179-1,"")</f>
        <v/>
      </c>
      <c r="N178" t="str">
        <f>IF(ISNUMBER(ETL_Price!T178/ETL_Price!T179-1),ETL_Price!T178/ETL_Price!T179-1,"")</f>
        <v/>
      </c>
      <c r="O178" t="str">
        <f>IF(ISNUMBER(ETL_Price!U178/ETL_Price!U179-1),ETL_Price!U178/ETL_Price!U179-1,"")</f>
        <v/>
      </c>
      <c r="P178" t="str">
        <f>IF(ISNUMBER(ETL_Price!V178/ETL_Price!V179-1),ETL_Price!V178/ETL_Price!V179-1,"")</f>
        <v/>
      </c>
      <c r="Q178" t="str">
        <f>IF(ISNUMBER(ETL_Price!W178/ETL_Price!W179-1),ETL_Price!W178/ETL_Price!W179-1,"")</f>
        <v/>
      </c>
      <c r="R178" t="str">
        <f>IF(ISNUMBER(ETL_Price!X178/ETL_Price!X179-1),ETL_Price!X178/ETL_Price!X179-1,"")</f>
        <v/>
      </c>
      <c r="S178" t="str">
        <f>IF(ISNUMBER(ETL_Price!Y178/ETL_Price!Y179-1),ETL_Price!Y178/ETL_Price!Y179-1,"")</f>
        <v/>
      </c>
      <c r="T178" t="str">
        <f>IF(ISNUMBER(ETL_Price!Z178/ETL_Price!Z179-1),ETL_Price!Z178/ETL_Price!Z179-1,"")</f>
        <v/>
      </c>
      <c r="U178" t="str">
        <f>IF(ISNUMBER(ETL_Price!AA178/ETL_Price!AA179-1),ETL_Price!AA178/ETL_Price!AA179-1,"")</f>
        <v/>
      </c>
      <c r="V178" t="str">
        <f>IF(ISNUMBER(ETL_Price!AB178/ETL_Price!AB179-1),ETL_Price!AB178/ETL_Price!AB179-1,"")</f>
        <v/>
      </c>
      <c r="W178" t="str">
        <f>IF(ISNUMBER(ETL_Price!AC178/ETL_Price!AC179-1),ETL_Price!AC178/ETL_Price!AC179-1,"")</f>
        <v/>
      </c>
      <c r="X178" t="str">
        <f>IF(ISNUMBER(ETL_Price!AD178/ETL_Price!AD179-1),ETL_Price!AD178/ETL_Price!AD179-1,"")</f>
        <v/>
      </c>
      <c r="Y178" t="str">
        <f>IF(ISNUMBER(ETL_Price!AE178/ETL_Price!AE179-1),ETL_Price!AE178/ETL_Price!AE179-1,"")</f>
        <v/>
      </c>
      <c r="Z178" t="str">
        <f>IF(ISNUMBER(ETL_Price!AF178/ETL_Price!AF179-1),ETL_Price!AF178/ETL_Price!AF179-1,"")</f>
        <v/>
      </c>
      <c r="AA178" t="str">
        <f>IF(ISNUMBER(ETL_Price!AG178/ETL_Price!AG179-1),ETL_Price!AG178/ETL_Price!AG179-1,"")</f>
        <v/>
      </c>
      <c r="AB178" t="str">
        <f>IF(ISNUMBER(ETL_Price!AH178/ETL_Price!AH179-1),ETL_Price!AH178/ETL_Price!AH179-1,"")</f>
        <v/>
      </c>
      <c r="AC178" t="str">
        <f>IF(ISNUMBER(ETL_Price!AI178/ETL_Price!AI179-1),ETL_Price!AI178/ETL_Price!AI179-1,"")</f>
        <v/>
      </c>
      <c r="AD178" t="str">
        <f>IF(ISNUMBER(ETL_Price!AJ178/ETL_Price!AJ179-1),ETL_Price!AJ178/ETL_Price!AJ179-1,"")</f>
        <v/>
      </c>
      <c r="AE178" t="str">
        <f>IF(ISNUMBER(ETL_Price!AK178/ETL_Price!AK179-1),ETL_Price!AK178/ETL_Price!AK179-1,"")</f>
        <v/>
      </c>
      <c r="AF178" t="str">
        <f>IF(ISNUMBER(ETL_Price!AL178/ETL_Price!AL179-1),ETL_Price!AL178/ETL_Price!AL179-1,"")</f>
        <v/>
      </c>
      <c r="AG178" t="str">
        <f>IF(ISNUMBER(ETL_Price!AM178/ETL_Price!AM179-1),ETL_Price!AM178/ETL_Price!AM179-1,"")</f>
        <v/>
      </c>
      <c r="AH178" t="str">
        <f>IF(ISNUMBER(ETL_Price!AN178/ETL_Price!AN179-1),ETL_Price!AN178/ETL_Price!AN179-1,"")</f>
        <v/>
      </c>
      <c r="AI178" t="str">
        <f>IF(ISNUMBER(ETL_Price!AO178/ETL_Price!AO179-1),ETL_Price!AO178/ETL_Price!AO179-1,"")</f>
        <v/>
      </c>
      <c r="AJ178" t="str">
        <f>IF(ISNUMBER(ETL_Price!AP178/ETL_Price!AP179-1),ETL_Price!AP178/ETL_Price!AP179-1,"")</f>
        <v/>
      </c>
      <c r="AK178" t="str">
        <f>IF(ISNUMBER(ETL_Price!AQ178/ETL_Price!AQ179-1),ETL_Price!AQ178/ETL_Price!AQ179-1,"")</f>
        <v/>
      </c>
      <c r="AL178" t="str">
        <f>IF(ISNUMBER(ETL_Price!AR178/ETL_Price!AR179-1),ETL_Price!AR178/ETL_Price!AR179-1,"")</f>
        <v/>
      </c>
      <c r="AM178" t="str">
        <f>IF(ISNUMBER(ETL_Price!AS178/ETL_Price!AS179-1),ETL_Price!AS178/ETL_Price!AS179-1,"")</f>
        <v/>
      </c>
      <c r="AN178" t="str">
        <f>IF(ISNUMBER(ETL_Price!AT178/ETL_Price!AT179-1),ETL_Price!AT178/ETL_Price!AT179-1,"")</f>
        <v/>
      </c>
      <c r="AO178" t="str">
        <f>IF(ISNUMBER(ETL_Price!AU178/ETL_Price!AU179-1),ETL_Price!AU178/ETL_Price!AU179-1,"")</f>
        <v/>
      </c>
      <c r="AP178" t="str">
        <f>IF(ISNUMBER(ETL_Price!AV178/ETL_Price!AV179-1),ETL_Price!AV178/ETL_Price!AV179-1,"")</f>
        <v/>
      </c>
      <c r="AQ178" t="str">
        <f>IF(ISNUMBER(ETL_Price!AW178/ETL_Price!AW179-1),ETL_Price!AW178/ETL_Price!AW179-1,"")</f>
        <v/>
      </c>
      <c r="AR178" t="str">
        <f>IF(ISNUMBER(ETL_Price!AX178/ETL_Price!AX179-1),ETL_Price!AX178/ETL_Price!AX179-1,"")</f>
        <v/>
      </c>
      <c r="AS178" t="str">
        <f>IF(ISNUMBER(ETL_Price!AY178/ETL_Price!AY179-1),ETL_Price!AY178/ETL_Price!AY179-1,"")</f>
        <v/>
      </c>
      <c r="AT178" t="str">
        <f>IF(ISNUMBER(ETL_Price!AZ178/ETL_Price!AZ179-1),ETL_Price!AZ178/ETL_Price!AZ179-1,"")</f>
        <v/>
      </c>
      <c r="AU178" t="str">
        <f>IF(ISNUMBER(ETL_Price!BA178/ETL_Price!BA179-1),ETL_Price!BA178/ETL_Price!BA179-1,"")</f>
        <v/>
      </c>
      <c r="AV178" t="str">
        <f>IF(ISNUMBER(ETL_Price!BB178/ETL_Price!BB179-1),ETL_Price!BB178/ETL_Price!BB179-1,"")</f>
        <v/>
      </c>
      <c r="AW178" t="str">
        <f>IF(ISNUMBER(ETL_Price!BC178/ETL_Price!BC179-1),ETL_Price!BC178/ETL_Price!BC179-1,"")</f>
        <v/>
      </c>
      <c r="AX178" t="str">
        <f>IF(ISNUMBER(ETL_Price!BD178/ETL_Price!BD179-1),ETL_Price!BD178/ETL_Price!BD179-1,"")</f>
        <v/>
      </c>
      <c r="AY178" t="str">
        <f>IF(ISNUMBER(ETL_Price!BE178/ETL_Price!BE179-1),ETL_Price!BE178/ETL_Price!BE179-1,"")</f>
        <v/>
      </c>
      <c r="AZ178" t="str">
        <f>IF(ISNUMBER(ETL_Price!BF178/ETL_Price!BF179-1),ETL_Price!BF178/ETL_Price!BF179-1,"")</f>
        <v/>
      </c>
      <c r="BA178" t="str">
        <f>IF(ISNUMBER(ETL_Price!BG178/ETL_Price!BG179-1),ETL_Price!BG178/ETL_Price!BG179-1,"")</f>
        <v/>
      </c>
      <c r="BB178" t="str">
        <f>IF(ISNUMBER(ETL_Price!BH178/ETL_Price!BH179-1),ETL_Price!BH178/ETL_Price!BH179-1,"")</f>
        <v/>
      </c>
      <c r="BC178" t="str">
        <f>IF(ISNUMBER(ETL_Price!BI178/ETL_Price!BI179-1),ETL_Price!BI178/ETL_Price!BI179-1,"")</f>
        <v/>
      </c>
      <c r="BD178" t="str">
        <f>IF(ISNUMBER(ETL_Price!BJ178/ETL_Price!BJ179-1),ETL_Price!BJ178/ETL_Price!BJ179-1,"")</f>
        <v/>
      </c>
      <c r="BE178" t="str">
        <f>IF(ISNUMBER(ETL_Price!BK178/ETL_Price!BK179-1),ETL_Price!BK178/ETL_Price!BK179-1,"")</f>
        <v/>
      </c>
      <c r="BF178" t="str">
        <f>IF(ISNUMBER(ETL_Price!BL178/ETL_Price!BL179-1),ETL_Price!BL178/ETL_Price!BL179-1,"")</f>
        <v/>
      </c>
      <c r="BG178" t="str">
        <f>IF(ISNUMBER(ETL_Price!BM178/ETL_Price!BM179-1),ETL_Price!BM178/ETL_Price!BM179-1,"")</f>
        <v/>
      </c>
      <c r="BH178" t="str">
        <f>IF(ISNUMBER(ETL_Price!BN178/ETL_Price!BN179-1),ETL_Price!BN178/ETL_Price!BN179-1,"")</f>
        <v/>
      </c>
      <c r="BI178" t="str">
        <f>IF(ISNUMBER(ETL_Price!BO178/ETL_Price!BO179-1),ETL_Price!BO178/ETL_Price!BO179-1,"")</f>
        <v/>
      </c>
      <c r="BJ178" t="str">
        <f>IF(ISNUMBER(ETL_Price!BP178/ETL_Price!BP179-1),ETL_Price!BP178/ETL_Price!BP179-1,"")</f>
        <v/>
      </c>
      <c r="BK178" t="str">
        <f>IF(ISNUMBER(ETL_Price!BQ178/ETL_Price!BQ179-1),ETL_Price!BQ178/ETL_Price!BQ179-1,"")</f>
        <v/>
      </c>
      <c r="BL178" t="str">
        <f>IF(ISNUMBER(ETL_Price!BR178/ETL_Price!BR179-1),ETL_Price!BR178/ETL_Price!BR179-1,"")</f>
        <v/>
      </c>
      <c r="BM178" t="str">
        <f>IF(ISNUMBER(ETL_Price!BS178/ETL_Price!BS179-1),ETL_Price!BS178/ETL_Price!BS179-1,"")</f>
        <v/>
      </c>
      <c r="BN178" t="str">
        <f>IF(ISNUMBER(ETL_Price!BT178/ETL_Price!BT179-1),ETL_Price!BT178/ETL_Price!BT179-1,"")</f>
        <v/>
      </c>
      <c r="BO178" t="str">
        <f>IF(ISNUMBER(ETL_Price!BU178/ETL_Price!BU179-1),ETL_Price!BU178/ETL_Price!BU179-1,"")</f>
        <v/>
      </c>
      <c r="BP178" t="str">
        <f>IF(ISNUMBER(ETL_Price!BV178/ETL_Price!BV179-1),ETL_Price!BV178/ETL_Price!BV179-1,"")</f>
        <v/>
      </c>
      <c r="BQ178" t="str">
        <f>IF(ISNUMBER(ETL_Price!BW178/ETL_Price!BW179-1),ETL_Price!BW178/ETL_Price!BW179-1,"")</f>
        <v/>
      </c>
    </row>
    <row r="179" spans="1:69">
      <c r="A179" s="8">
        <f>MATCH($B179,ETL_Price!$B$5:$B$187,0)</f>
        <v>132</v>
      </c>
      <c r="B179" s="1" t="str">
        <f>IF(ISNUMBER(Equities!$C180),Equities!B180,"")</f>
        <v/>
      </c>
      <c r="C179" s="67" t="str">
        <f ca="1">IF(ISNUMBER(OFFSET(ETL_Price!$B$4,ETL_Rtn!$A179,ETL_Rtn!$C$1)/OFFSET(ETL_Price!$B$4,ETL_Rtn!$A180,ETL_Rtn!$C$1)-1),OFFSET(ETL_Price!$B$4,ETL_Rtn!$A179,ETL_Rtn!$C$1)/OFFSET(ETL_Price!$B$4,ETL_Rtn!$A180,ETL_Rtn!$C$1)-1,"")</f>
        <v/>
      </c>
      <c r="E179" t="str">
        <f>IF(ISNUMBER(ETL_Price!K179/ETL_Price!K180-1),ETL_Price!K179/ETL_Price!K180-1,"")</f>
        <v/>
      </c>
      <c r="F179" t="str">
        <f>IF(ISNUMBER(ETL_Price!L179/ETL_Price!L180-1),ETL_Price!L179/ETL_Price!L180-1,"")</f>
        <v/>
      </c>
      <c r="G179" t="str">
        <f>IF(ISNUMBER(ETL_Price!M179/ETL_Price!M180-1),ETL_Price!M179/ETL_Price!M180-1,"")</f>
        <v/>
      </c>
      <c r="H179" t="str">
        <f>IF(ISNUMBER(ETL_Price!N179/ETL_Price!N180-1),ETL_Price!N179/ETL_Price!N180-1,"")</f>
        <v/>
      </c>
      <c r="I179" t="str">
        <f>IF(ISNUMBER(ETL_Price!O179/ETL_Price!O180-1),ETL_Price!O179/ETL_Price!O180-1,"")</f>
        <v/>
      </c>
      <c r="J179" t="str">
        <f>IF(ISNUMBER(ETL_Price!P179/ETL_Price!P180-1),ETL_Price!P179/ETL_Price!P180-1,"")</f>
        <v/>
      </c>
      <c r="K179" t="str">
        <f>IF(ISNUMBER(ETL_Price!Q179/ETL_Price!Q180-1),ETL_Price!Q179/ETL_Price!Q180-1,"")</f>
        <v/>
      </c>
      <c r="L179" t="str">
        <f>IF(ISNUMBER(ETL_Price!R179/ETL_Price!R180-1),ETL_Price!R179/ETL_Price!R180-1,"")</f>
        <v/>
      </c>
      <c r="M179" t="str">
        <f>IF(ISNUMBER(ETL_Price!S179/ETL_Price!S180-1),ETL_Price!S179/ETL_Price!S180-1,"")</f>
        <v/>
      </c>
      <c r="N179" t="str">
        <f>IF(ISNUMBER(ETL_Price!T179/ETL_Price!T180-1),ETL_Price!T179/ETL_Price!T180-1,"")</f>
        <v/>
      </c>
      <c r="O179" t="str">
        <f>IF(ISNUMBER(ETL_Price!U179/ETL_Price!U180-1),ETL_Price!U179/ETL_Price!U180-1,"")</f>
        <v/>
      </c>
      <c r="P179" t="str">
        <f>IF(ISNUMBER(ETL_Price!V179/ETL_Price!V180-1),ETL_Price!V179/ETL_Price!V180-1,"")</f>
        <v/>
      </c>
      <c r="Q179" t="str">
        <f>IF(ISNUMBER(ETL_Price!W179/ETL_Price!W180-1),ETL_Price!W179/ETL_Price!W180-1,"")</f>
        <v/>
      </c>
      <c r="R179" t="str">
        <f>IF(ISNUMBER(ETL_Price!X179/ETL_Price!X180-1),ETL_Price!X179/ETL_Price!X180-1,"")</f>
        <v/>
      </c>
      <c r="S179" t="str">
        <f>IF(ISNUMBER(ETL_Price!Y179/ETL_Price!Y180-1),ETL_Price!Y179/ETL_Price!Y180-1,"")</f>
        <v/>
      </c>
      <c r="T179" t="str">
        <f>IF(ISNUMBER(ETL_Price!Z179/ETL_Price!Z180-1),ETL_Price!Z179/ETL_Price!Z180-1,"")</f>
        <v/>
      </c>
      <c r="U179" t="str">
        <f>IF(ISNUMBER(ETL_Price!AA179/ETL_Price!AA180-1),ETL_Price!AA179/ETL_Price!AA180-1,"")</f>
        <v/>
      </c>
      <c r="V179" t="str">
        <f>IF(ISNUMBER(ETL_Price!AB179/ETL_Price!AB180-1),ETL_Price!AB179/ETL_Price!AB180-1,"")</f>
        <v/>
      </c>
      <c r="W179" t="str">
        <f>IF(ISNUMBER(ETL_Price!AC179/ETL_Price!AC180-1),ETL_Price!AC179/ETL_Price!AC180-1,"")</f>
        <v/>
      </c>
      <c r="X179" t="str">
        <f>IF(ISNUMBER(ETL_Price!AD179/ETL_Price!AD180-1),ETL_Price!AD179/ETL_Price!AD180-1,"")</f>
        <v/>
      </c>
      <c r="Y179" t="str">
        <f>IF(ISNUMBER(ETL_Price!AE179/ETL_Price!AE180-1),ETL_Price!AE179/ETL_Price!AE180-1,"")</f>
        <v/>
      </c>
      <c r="Z179" t="str">
        <f>IF(ISNUMBER(ETL_Price!AF179/ETL_Price!AF180-1),ETL_Price!AF179/ETL_Price!AF180-1,"")</f>
        <v/>
      </c>
      <c r="AA179" t="str">
        <f>IF(ISNUMBER(ETL_Price!AG179/ETL_Price!AG180-1),ETL_Price!AG179/ETL_Price!AG180-1,"")</f>
        <v/>
      </c>
      <c r="AB179" t="str">
        <f>IF(ISNUMBER(ETL_Price!AH179/ETL_Price!AH180-1),ETL_Price!AH179/ETL_Price!AH180-1,"")</f>
        <v/>
      </c>
      <c r="AC179" t="str">
        <f>IF(ISNUMBER(ETL_Price!AI179/ETL_Price!AI180-1),ETL_Price!AI179/ETL_Price!AI180-1,"")</f>
        <v/>
      </c>
      <c r="AD179" t="str">
        <f>IF(ISNUMBER(ETL_Price!AJ179/ETL_Price!AJ180-1),ETL_Price!AJ179/ETL_Price!AJ180-1,"")</f>
        <v/>
      </c>
      <c r="AE179" t="str">
        <f>IF(ISNUMBER(ETL_Price!AK179/ETL_Price!AK180-1),ETL_Price!AK179/ETL_Price!AK180-1,"")</f>
        <v/>
      </c>
      <c r="AF179" t="str">
        <f>IF(ISNUMBER(ETL_Price!AL179/ETL_Price!AL180-1),ETL_Price!AL179/ETL_Price!AL180-1,"")</f>
        <v/>
      </c>
      <c r="AG179" t="str">
        <f>IF(ISNUMBER(ETL_Price!AM179/ETL_Price!AM180-1),ETL_Price!AM179/ETL_Price!AM180-1,"")</f>
        <v/>
      </c>
      <c r="AH179" t="str">
        <f>IF(ISNUMBER(ETL_Price!AN179/ETL_Price!AN180-1),ETL_Price!AN179/ETL_Price!AN180-1,"")</f>
        <v/>
      </c>
      <c r="AI179" t="str">
        <f>IF(ISNUMBER(ETL_Price!AO179/ETL_Price!AO180-1),ETL_Price!AO179/ETL_Price!AO180-1,"")</f>
        <v/>
      </c>
      <c r="AJ179" t="str">
        <f>IF(ISNUMBER(ETL_Price!AP179/ETL_Price!AP180-1),ETL_Price!AP179/ETL_Price!AP180-1,"")</f>
        <v/>
      </c>
      <c r="AK179" t="str">
        <f>IF(ISNUMBER(ETL_Price!AQ179/ETL_Price!AQ180-1),ETL_Price!AQ179/ETL_Price!AQ180-1,"")</f>
        <v/>
      </c>
      <c r="AL179" t="str">
        <f>IF(ISNUMBER(ETL_Price!AR179/ETL_Price!AR180-1),ETL_Price!AR179/ETL_Price!AR180-1,"")</f>
        <v/>
      </c>
      <c r="AM179" t="str">
        <f>IF(ISNUMBER(ETL_Price!AS179/ETL_Price!AS180-1),ETL_Price!AS179/ETL_Price!AS180-1,"")</f>
        <v/>
      </c>
      <c r="AN179" t="str">
        <f>IF(ISNUMBER(ETL_Price!AT179/ETL_Price!AT180-1),ETL_Price!AT179/ETL_Price!AT180-1,"")</f>
        <v/>
      </c>
      <c r="AO179" t="str">
        <f>IF(ISNUMBER(ETL_Price!AU179/ETL_Price!AU180-1),ETL_Price!AU179/ETL_Price!AU180-1,"")</f>
        <v/>
      </c>
      <c r="AP179" t="str">
        <f>IF(ISNUMBER(ETL_Price!AV179/ETL_Price!AV180-1),ETL_Price!AV179/ETL_Price!AV180-1,"")</f>
        <v/>
      </c>
      <c r="AQ179" t="str">
        <f>IF(ISNUMBER(ETL_Price!AW179/ETL_Price!AW180-1),ETL_Price!AW179/ETL_Price!AW180-1,"")</f>
        <v/>
      </c>
      <c r="AR179" t="str">
        <f>IF(ISNUMBER(ETL_Price!AX179/ETL_Price!AX180-1),ETL_Price!AX179/ETL_Price!AX180-1,"")</f>
        <v/>
      </c>
      <c r="AS179" t="str">
        <f>IF(ISNUMBER(ETL_Price!AY179/ETL_Price!AY180-1),ETL_Price!AY179/ETL_Price!AY180-1,"")</f>
        <v/>
      </c>
      <c r="AT179" t="str">
        <f>IF(ISNUMBER(ETL_Price!AZ179/ETL_Price!AZ180-1),ETL_Price!AZ179/ETL_Price!AZ180-1,"")</f>
        <v/>
      </c>
      <c r="AU179" t="str">
        <f>IF(ISNUMBER(ETL_Price!BA179/ETL_Price!BA180-1),ETL_Price!BA179/ETL_Price!BA180-1,"")</f>
        <v/>
      </c>
      <c r="AV179" t="str">
        <f>IF(ISNUMBER(ETL_Price!BB179/ETL_Price!BB180-1),ETL_Price!BB179/ETL_Price!BB180-1,"")</f>
        <v/>
      </c>
      <c r="AW179" t="str">
        <f>IF(ISNUMBER(ETL_Price!BC179/ETL_Price!BC180-1),ETL_Price!BC179/ETL_Price!BC180-1,"")</f>
        <v/>
      </c>
      <c r="AX179" t="str">
        <f>IF(ISNUMBER(ETL_Price!BD179/ETL_Price!BD180-1),ETL_Price!BD179/ETL_Price!BD180-1,"")</f>
        <v/>
      </c>
      <c r="AY179" t="str">
        <f>IF(ISNUMBER(ETL_Price!BE179/ETL_Price!BE180-1),ETL_Price!BE179/ETL_Price!BE180-1,"")</f>
        <v/>
      </c>
      <c r="AZ179" t="str">
        <f>IF(ISNUMBER(ETL_Price!BF179/ETL_Price!BF180-1),ETL_Price!BF179/ETL_Price!BF180-1,"")</f>
        <v/>
      </c>
      <c r="BA179" t="str">
        <f>IF(ISNUMBER(ETL_Price!BG179/ETL_Price!BG180-1),ETL_Price!BG179/ETL_Price!BG180-1,"")</f>
        <v/>
      </c>
      <c r="BB179" t="str">
        <f>IF(ISNUMBER(ETL_Price!BH179/ETL_Price!BH180-1),ETL_Price!BH179/ETL_Price!BH180-1,"")</f>
        <v/>
      </c>
      <c r="BC179" t="str">
        <f>IF(ISNUMBER(ETL_Price!BI179/ETL_Price!BI180-1),ETL_Price!BI179/ETL_Price!BI180-1,"")</f>
        <v/>
      </c>
      <c r="BD179" t="str">
        <f>IF(ISNUMBER(ETL_Price!BJ179/ETL_Price!BJ180-1),ETL_Price!BJ179/ETL_Price!BJ180-1,"")</f>
        <v/>
      </c>
      <c r="BE179" t="str">
        <f>IF(ISNUMBER(ETL_Price!BK179/ETL_Price!BK180-1),ETL_Price!BK179/ETL_Price!BK180-1,"")</f>
        <v/>
      </c>
      <c r="BF179" t="str">
        <f>IF(ISNUMBER(ETL_Price!BL179/ETL_Price!BL180-1),ETL_Price!BL179/ETL_Price!BL180-1,"")</f>
        <v/>
      </c>
      <c r="BG179" t="str">
        <f>IF(ISNUMBER(ETL_Price!BM179/ETL_Price!BM180-1),ETL_Price!BM179/ETL_Price!BM180-1,"")</f>
        <v/>
      </c>
      <c r="BH179" t="str">
        <f>IF(ISNUMBER(ETL_Price!BN179/ETL_Price!BN180-1),ETL_Price!BN179/ETL_Price!BN180-1,"")</f>
        <v/>
      </c>
      <c r="BI179" t="str">
        <f>IF(ISNUMBER(ETL_Price!BO179/ETL_Price!BO180-1),ETL_Price!BO179/ETL_Price!BO180-1,"")</f>
        <v/>
      </c>
      <c r="BJ179" t="str">
        <f>IF(ISNUMBER(ETL_Price!BP179/ETL_Price!BP180-1),ETL_Price!BP179/ETL_Price!BP180-1,"")</f>
        <v/>
      </c>
      <c r="BK179" t="str">
        <f>IF(ISNUMBER(ETL_Price!BQ179/ETL_Price!BQ180-1),ETL_Price!BQ179/ETL_Price!BQ180-1,"")</f>
        <v/>
      </c>
      <c r="BL179" t="str">
        <f>IF(ISNUMBER(ETL_Price!BR179/ETL_Price!BR180-1),ETL_Price!BR179/ETL_Price!BR180-1,"")</f>
        <v/>
      </c>
      <c r="BM179" t="str">
        <f>IF(ISNUMBER(ETL_Price!BS179/ETL_Price!BS180-1),ETL_Price!BS179/ETL_Price!BS180-1,"")</f>
        <v/>
      </c>
      <c r="BN179" t="str">
        <f>IF(ISNUMBER(ETL_Price!BT179/ETL_Price!BT180-1),ETL_Price!BT179/ETL_Price!BT180-1,"")</f>
        <v/>
      </c>
      <c r="BO179" t="str">
        <f>IF(ISNUMBER(ETL_Price!BU179/ETL_Price!BU180-1),ETL_Price!BU179/ETL_Price!BU180-1,"")</f>
        <v/>
      </c>
      <c r="BP179" t="str">
        <f>IF(ISNUMBER(ETL_Price!BV179/ETL_Price!BV180-1),ETL_Price!BV179/ETL_Price!BV180-1,"")</f>
        <v/>
      </c>
      <c r="BQ179" t="str">
        <f>IF(ISNUMBER(ETL_Price!BW179/ETL_Price!BW180-1),ETL_Price!BW179/ETL_Price!BW180-1,"")</f>
        <v/>
      </c>
    </row>
    <row r="180" spans="1:69">
      <c r="A180" s="8">
        <f>MATCH($B180,ETL_Price!$B$5:$B$187,0)</f>
        <v>132</v>
      </c>
      <c r="B180" s="1" t="str">
        <f>IF(ISNUMBER(Equities!$C181),Equities!B181,"")</f>
        <v/>
      </c>
      <c r="C180" s="67" t="str">
        <f ca="1">IF(ISNUMBER(OFFSET(ETL_Price!$B$4,ETL_Rtn!$A180,ETL_Rtn!$C$1)/OFFSET(ETL_Price!$B$4,ETL_Rtn!$A181,ETL_Rtn!$C$1)-1),OFFSET(ETL_Price!$B$4,ETL_Rtn!$A180,ETL_Rtn!$C$1)/OFFSET(ETL_Price!$B$4,ETL_Rtn!$A181,ETL_Rtn!$C$1)-1,"")</f>
        <v/>
      </c>
      <c r="E180" t="str">
        <f>IF(ISNUMBER(ETL_Price!K180/ETL_Price!K181-1),ETL_Price!K180/ETL_Price!K181-1,"")</f>
        <v/>
      </c>
      <c r="F180" t="str">
        <f>IF(ISNUMBER(ETL_Price!L180/ETL_Price!L181-1),ETL_Price!L180/ETL_Price!L181-1,"")</f>
        <v/>
      </c>
      <c r="G180" t="str">
        <f>IF(ISNUMBER(ETL_Price!M180/ETL_Price!M181-1),ETL_Price!M180/ETL_Price!M181-1,"")</f>
        <v/>
      </c>
      <c r="H180" t="str">
        <f>IF(ISNUMBER(ETL_Price!N180/ETL_Price!N181-1),ETL_Price!N180/ETL_Price!N181-1,"")</f>
        <v/>
      </c>
      <c r="I180" t="str">
        <f>IF(ISNUMBER(ETL_Price!O180/ETL_Price!O181-1),ETL_Price!O180/ETL_Price!O181-1,"")</f>
        <v/>
      </c>
      <c r="J180" t="str">
        <f>IF(ISNUMBER(ETL_Price!P180/ETL_Price!P181-1),ETL_Price!P180/ETL_Price!P181-1,"")</f>
        <v/>
      </c>
      <c r="K180" t="str">
        <f>IF(ISNUMBER(ETL_Price!Q180/ETL_Price!Q181-1),ETL_Price!Q180/ETL_Price!Q181-1,"")</f>
        <v/>
      </c>
      <c r="L180" t="str">
        <f>IF(ISNUMBER(ETL_Price!R180/ETL_Price!R181-1),ETL_Price!R180/ETL_Price!R181-1,"")</f>
        <v/>
      </c>
      <c r="M180" t="str">
        <f>IF(ISNUMBER(ETL_Price!S180/ETL_Price!S181-1),ETL_Price!S180/ETL_Price!S181-1,"")</f>
        <v/>
      </c>
      <c r="N180" t="str">
        <f>IF(ISNUMBER(ETL_Price!T180/ETL_Price!T181-1),ETL_Price!T180/ETL_Price!T181-1,"")</f>
        <v/>
      </c>
      <c r="O180" t="str">
        <f>IF(ISNUMBER(ETL_Price!U180/ETL_Price!U181-1),ETL_Price!U180/ETL_Price!U181-1,"")</f>
        <v/>
      </c>
      <c r="P180" t="str">
        <f>IF(ISNUMBER(ETL_Price!V180/ETL_Price!V181-1),ETL_Price!V180/ETL_Price!V181-1,"")</f>
        <v/>
      </c>
      <c r="Q180" t="str">
        <f>IF(ISNUMBER(ETL_Price!W180/ETL_Price!W181-1),ETL_Price!W180/ETL_Price!W181-1,"")</f>
        <v/>
      </c>
      <c r="R180" t="str">
        <f>IF(ISNUMBER(ETL_Price!X180/ETL_Price!X181-1),ETL_Price!X180/ETL_Price!X181-1,"")</f>
        <v/>
      </c>
      <c r="S180" t="str">
        <f>IF(ISNUMBER(ETL_Price!Y180/ETL_Price!Y181-1),ETL_Price!Y180/ETL_Price!Y181-1,"")</f>
        <v/>
      </c>
      <c r="T180" t="str">
        <f>IF(ISNUMBER(ETL_Price!Z180/ETL_Price!Z181-1),ETL_Price!Z180/ETL_Price!Z181-1,"")</f>
        <v/>
      </c>
      <c r="U180" t="str">
        <f>IF(ISNUMBER(ETL_Price!AA180/ETL_Price!AA181-1),ETL_Price!AA180/ETL_Price!AA181-1,"")</f>
        <v/>
      </c>
      <c r="V180" t="str">
        <f>IF(ISNUMBER(ETL_Price!AB180/ETL_Price!AB181-1),ETL_Price!AB180/ETL_Price!AB181-1,"")</f>
        <v/>
      </c>
      <c r="W180" t="str">
        <f>IF(ISNUMBER(ETL_Price!AC180/ETL_Price!AC181-1),ETL_Price!AC180/ETL_Price!AC181-1,"")</f>
        <v/>
      </c>
      <c r="X180" t="str">
        <f>IF(ISNUMBER(ETL_Price!AD180/ETL_Price!AD181-1),ETL_Price!AD180/ETL_Price!AD181-1,"")</f>
        <v/>
      </c>
      <c r="Y180" t="str">
        <f>IF(ISNUMBER(ETL_Price!AE180/ETL_Price!AE181-1),ETL_Price!AE180/ETL_Price!AE181-1,"")</f>
        <v/>
      </c>
      <c r="Z180" t="str">
        <f>IF(ISNUMBER(ETL_Price!AF180/ETL_Price!AF181-1),ETL_Price!AF180/ETL_Price!AF181-1,"")</f>
        <v/>
      </c>
      <c r="AA180" t="str">
        <f>IF(ISNUMBER(ETL_Price!AG180/ETL_Price!AG181-1),ETL_Price!AG180/ETL_Price!AG181-1,"")</f>
        <v/>
      </c>
      <c r="AB180" t="str">
        <f>IF(ISNUMBER(ETL_Price!AH180/ETL_Price!AH181-1),ETL_Price!AH180/ETL_Price!AH181-1,"")</f>
        <v/>
      </c>
      <c r="AC180" t="str">
        <f>IF(ISNUMBER(ETL_Price!AI180/ETL_Price!AI181-1),ETL_Price!AI180/ETL_Price!AI181-1,"")</f>
        <v/>
      </c>
      <c r="AD180" t="str">
        <f>IF(ISNUMBER(ETL_Price!AJ180/ETL_Price!AJ181-1),ETL_Price!AJ180/ETL_Price!AJ181-1,"")</f>
        <v/>
      </c>
      <c r="AE180" t="str">
        <f>IF(ISNUMBER(ETL_Price!AK180/ETL_Price!AK181-1),ETL_Price!AK180/ETL_Price!AK181-1,"")</f>
        <v/>
      </c>
      <c r="AF180" t="str">
        <f>IF(ISNUMBER(ETL_Price!AL180/ETL_Price!AL181-1),ETL_Price!AL180/ETL_Price!AL181-1,"")</f>
        <v/>
      </c>
      <c r="AG180" t="str">
        <f>IF(ISNUMBER(ETL_Price!AM180/ETL_Price!AM181-1),ETL_Price!AM180/ETL_Price!AM181-1,"")</f>
        <v/>
      </c>
      <c r="AH180" t="str">
        <f>IF(ISNUMBER(ETL_Price!AN180/ETL_Price!AN181-1),ETL_Price!AN180/ETL_Price!AN181-1,"")</f>
        <v/>
      </c>
      <c r="AI180" t="str">
        <f>IF(ISNUMBER(ETL_Price!AO180/ETL_Price!AO181-1),ETL_Price!AO180/ETL_Price!AO181-1,"")</f>
        <v/>
      </c>
      <c r="AJ180" t="str">
        <f>IF(ISNUMBER(ETL_Price!AP180/ETL_Price!AP181-1),ETL_Price!AP180/ETL_Price!AP181-1,"")</f>
        <v/>
      </c>
      <c r="AK180" t="str">
        <f>IF(ISNUMBER(ETL_Price!AQ180/ETL_Price!AQ181-1),ETL_Price!AQ180/ETL_Price!AQ181-1,"")</f>
        <v/>
      </c>
      <c r="AL180" t="str">
        <f>IF(ISNUMBER(ETL_Price!AR180/ETL_Price!AR181-1),ETL_Price!AR180/ETL_Price!AR181-1,"")</f>
        <v/>
      </c>
      <c r="AM180" t="str">
        <f>IF(ISNUMBER(ETL_Price!AS180/ETL_Price!AS181-1),ETL_Price!AS180/ETL_Price!AS181-1,"")</f>
        <v/>
      </c>
      <c r="AN180" t="str">
        <f>IF(ISNUMBER(ETL_Price!AT180/ETL_Price!AT181-1),ETL_Price!AT180/ETL_Price!AT181-1,"")</f>
        <v/>
      </c>
      <c r="AO180" t="str">
        <f>IF(ISNUMBER(ETL_Price!AU180/ETL_Price!AU181-1),ETL_Price!AU180/ETL_Price!AU181-1,"")</f>
        <v/>
      </c>
      <c r="AP180" t="str">
        <f>IF(ISNUMBER(ETL_Price!AV180/ETL_Price!AV181-1),ETL_Price!AV180/ETL_Price!AV181-1,"")</f>
        <v/>
      </c>
      <c r="AQ180" t="str">
        <f>IF(ISNUMBER(ETL_Price!AW180/ETL_Price!AW181-1),ETL_Price!AW180/ETL_Price!AW181-1,"")</f>
        <v/>
      </c>
      <c r="AR180" t="str">
        <f>IF(ISNUMBER(ETL_Price!AX180/ETL_Price!AX181-1),ETL_Price!AX180/ETL_Price!AX181-1,"")</f>
        <v/>
      </c>
      <c r="AS180" t="str">
        <f>IF(ISNUMBER(ETL_Price!AY180/ETL_Price!AY181-1),ETL_Price!AY180/ETL_Price!AY181-1,"")</f>
        <v/>
      </c>
      <c r="AT180" t="str">
        <f>IF(ISNUMBER(ETL_Price!AZ180/ETL_Price!AZ181-1),ETL_Price!AZ180/ETL_Price!AZ181-1,"")</f>
        <v/>
      </c>
      <c r="AU180" t="str">
        <f>IF(ISNUMBER(ETL_Price!BA180/ETL_Price!BA181-1),ETL_Price!BA180/ETL_Price!BA181-1,"")</f>
        <v/>
      </c>
      <c r="AV180" t="str">
        <f>IF(ISNUMBER(ETL_Price!BB180/ETL_Price!BB181-1),ETL_Price!BB180/ETL_Price!BB181-1,"")</f>
        <v/>
      </c>
      <c r="AW180" t="str">
        <f>IF(ISNUMBER(ETL_Price!BC180/ETL_Price!BC181-1),ETL_Price!BC180/ETL_Price!BC181-1,"")</f>
        <v/>
      </c>
      <c r="AX180" t="str">
        <f>IF(ISNUMBER(ETL_Price!BD180/ETL_Price!BD181-1),ETL_Price!BD180/ETL_Price!BD181-1,"")</f>
        <v/>
      </c>
      <c r="AY180" t="str">
        <f>IF(ISNUMBER(ETL_Price!BE180/ETL_Price!BE181-1),ETL_Price!BE180/ETL_Price!BE181-1,"")</f>
        <v/>
      </c>
      <c r="AZ180" t="str">
        <f>IF(ISNUMBER(ETL_Price!BF180/ETL_Price!BF181-1),ETL_Price!BF180/ETL_Price!BF181-1,"")</f>
        <v/>
      </c>
      <c r="BA180" t="str">
        <f>IF(ISNUMBER(ETL_Price!BG180/ETL_Price!BG181-1),ETL_Price!BG180/ETL_Price!BG181-1,"")</f>
        <v/>
      </c>
      <c r="BB180" t="str">
        <f>IF(ISNUMBER(ETL_Price!BH180/ETL_Price!BH181-1),ETL_Price!BH180/ETL_Price!BH181-1,"")</f>
        <v/>
      </c>
      <c r="BC180" t="str">
        <f>IF(ISNUMBER(ETL_Price!BI180/ETL_Price!BI181-1),ETL_Price!BI180/ETL_Price!BI181-1,"")</f>
        <v/>
      </c>
      <c r="BD180" t="str">
        <f>IF(ISNUMBER(ETL_Price!BJ180/ETL_Price!BJ181-1),ETL_Price!BJ180/ETL_Price!BJ181-1,"")</f>
        <v/>
      </c>
      <c r="BE180" t="str">
        <f>IF(ISNUMBER(ETL_Price!BK180/ETL_Price!BK181-1),ETL_Price!BK180/ETL_Price!BK181-1,"")</f>
        <v/>
      </c>
      <c r="BF180" t="str">
        <f>IF(ISNUMBER(ETL_Price!BL180/ETL_Price!BL181-1),ETL_Price!BL180/ETL_Price!BL181-1,"")</f>
        <v/>
      </c>
      <c r="BG180" t="str">
        <f>IF(ISNUMBER(ETL_Price!BM180/ETL_Price!BM181-1),ETL_Price!BM180/ETL_Price!BM181-1,"")</f>
        <v/>
      </c>
      <c r="BH180" t="str">
        <f>IF(ISNUMBER(ETL_Price!BN180/ETL_Price!BN181-1),ETL_Price!BN180/ETL_Price!BN181-1,"")</f>
        <v/>
      </c>
      <c r="BI180" t="str">
        <f>IF(ISNUMBER(ETL_Price!BO180/ETL_Price!BO181-1),ETL_Price!BO180/ETL_Price!BO181-1,"")</f>
        <v/>
      </c>
      <c r="BJ180" t="str">
        <f>IF(ISNUMBER(ETL_Price!BP180/ETL_Price!BP181-1),ETL_Price!BP180/ETL_Price!BP181-1,"")</f>
        <v/>
      </c>
      <c r="BK180" t="str">
        <f>IF(ISNUMBER(ETL_Price!BQ180/ETL_Price!BQ181-1),ETL_Price!BQ180/ETL_Price!BQ181-1,"")</f>
        <v/>
      </c>
      <c r="BL180" t="str">
        <f>IF(ISNUMBER(ETL_Price!BR180/ETL_Price!BR181-1),ETL_Price!BR180/ETL_Price!BR181-1,"")</f>
        <v/>
      </c>
      <c r="BM180" t="str">
        <f>IF(ISNUMBER(ETL_Price!BS180/ETL_Price!BS181-1),ETL_Price!BS180/ETL_Price!BS181-1,"")</f>
        <v/>
      </c>
      <c r="BN180" t="str">
        <f>IF(ISNUMBER(ETL_Price!BT180/ETL_Price!BT181-1),ETL_Price!BT180/ETL_Price!BT181-1,"")</f>
        <v/>
      </c>
      <c r="BO180" t="str">
        <f>IF(ISNUMBER(ETL_Price!BU180/ETL_Price!BU181-1),ETL_Price!BU180/ETL_Price!BU181-1,"")</f>
        <v/>
      </c>
      <c r="BP180" t="str">
        <f>IF(ISNUMBER(ETL_Price!BV180/ETL_Price!BV181-1),ETL_Price!BV180/ETL_Price!BV181-1,"")</f>
        <v/>
      </c>
      <c r="BQ180" t="str">
        <f>IF(ISNUMBER(ETL_Price!BW180/ETL_Price!BW181-1),ETL_Price!BW180/ETL_Price!BW181-1,"")</f>
        <v/>
      </c>
    </row>
    <row r="181" spans="1:69">
      <c r="A181" s="8">
        <f>MATCH($B181,ETL_Price!$B$5:$B$187,0)</f>
        <v>132</v>
      </c>
      <c r="B181" s="1" t="str">
        <f>IF(ISNUMBER(Equities!$C182),Equities!B182,"")</f>
        <v/>
      </c>
      <c r="C181" s="67" t="str">
        <f ca="1">IF(ISNUMBER(OFFSET(ETL_Price!$B$4,ETL_Rtn!$A181,ETL_Rtn!$C$1)/OFFSET(ETL_Price!$B$4,ETL_Rtn!$A182,ETL_Rtn!$C$1)-1),OFFSET(ETL_Price!$B$4,ETL_Rtn!$A181,ETL_Rtn!$C$1)/OFFSET(ETL_Price!$B$4,ETL_Rtn!$A182,ETL_Rtn!$C$1)-1,"")</f>
        <v/>
      </c>
      <c r="E181" t="str">
        <f>IF(ISNUMBER(ETL_Price!K181/ETL_Price!K182-1),ETL_Price!K181/ETL_Price!K182-1,"")</f>
        <v/>
      </c>
      <c r="F181" t="str">
        <f>IF(ISNUMBER(ETL_Price!L181/ETL_Price!L182-1),ETL_Price!L181/ETL_Price!L182-1,"")</f>
        <v/>
      </c>
      <c r="G181" t="str">
        <f>IF(ISNUMBER(ETL_Price!M181/ETL_Price!M182-1),ETL_Price!M181/ETL_Price!M182-1,"")</f>
        <v/>
      </c>
      <c r="H181" t="str">
        <f>IF(ISNUMBER(ETL_Price!N181/ETL_Price!N182-1),ETL_Price!N181/ETL_Price!N182-1,"")</f>
        <v/>
      </c>
      <c r="I181" t="str">
        <f>IF(ISNUMBER(ETL_Price!O181/ETL_Price!O182-1),ETL_Price!O181/ETL_Price!O182-1,"")</f>
        <v/>
      </c>
      <c r="J181" t="str">
        <f>IF(ISNUMBER(ETL_Price!P181/ETL_Price!P182-1),ETL_Price!P181/ETL_Price!P182-1,"")</f>
        <v/>
      </c>
      <c r="K181" t="str">
        <f>IF(ISNUMBER(ETL_Price!Q181/ETL_Price!Q182-1),ETL_Price!Q181/ETL_Price!Q182-1,"")</f>
        <v/>
      </c>
      <c r="L181" t="str">
        <f>IF(ISNUMBER(ETL_Price!R181/ETL_Price!R182-1),ETL_Price!R181/ETL_Price!R182-1,"")</f>
        <v/>
      </c>
      <c r="M181" t="str">
        <f>IF(ISNUMBER(ETL_Price!S181/ETL_Price!S182-1),ETL_Price!S181/ETL_Price!S182-1,"")</f>
        <v/>
      </c>
      <c r="N181" t="str">
        <f>IF(ISNUMBER(ETL_Price!T181/ETL_Price!T182-1),ETL_Price!T181/ETL_Price!T182-1,"")</f>
        <v/>
      </c>
      <c r="O181" t="str">
        <f>IF(ISNUMBER(ETL_Price!U181/ETL_Price!U182-1),ETL_Price!U181/ETL_Price!U182-1,"")</f>
        <v/>
      </c>
      <c r="P181" t="str">
        <f>IF(ISNUMBER(ETL_Price!V181/ETL_Price!V182-1),ETL_Price!V181/ETL_Price!V182-1,"")</f>
        <v/>
      </c>
      <c r="Q181" t="str">
        <f>IF(ISNUMBER(ETL_Price!W181/ETL_Price!W182-1),ETL_Price!W181/ETL_Price!W182-1,"")</f>
        <v/>
      </c>
      <c r="R181" t="str">
        <f>IF(ISNUMBER(ETL_Price!X181/ETL_Price!X182-1),ETL_Price!X181/ETL_Price!X182-1,"")</f>
        <v/>
      </c>
      <c r="S181" t="str">
        <f>IF(ISNUMBER(ETL_Price!Y181/ETL_Price!Y182-1),ETL_Price!Y181/ETL_Price!Y182-1,"")</f>
        <v/>
      </c>
      <c r="T181" t="str">
        <f>IF(ISNUMBER(ETL_Price!Z181/ETL_Price!Z182-1),ETL_Price!Z181/ETL_Price!Z182-1,"")</f>
        <v/>
      </c>
      <c r="U181" t="str">
        <f>IF(ISNUMBER(ETL_Price!AA181/ETL_Price!AA182-1),ETL_Price!AA181/ETL_Price!AA182-1,"")</f>
        <v/>
      </c>
      <c r="V181" t="str">
        <f>IF(ISNUMBER(ETL_Price!AB181/ETL_Price!AB182-1),ETL_Price!AB181/ETL_Price!AB182-1,"")</f>
        <v/>
      </c>
      <c r="W181" t="str">
        <f>IF(ISNUMBER(ETL_Price!AC181/ETL_Price!AC182-1),ETL_Price!AC181/ETL_Price!AC182-1,"")</f>
        <v/>
      </c>
      <c r="X181" t="str">
        <f>IF(ISNUMBER(ETL_Price!AD181/ETL_Price!AD182-1),ETL_Price!AD181/ETL_Price!AD182-1,"")</f>
        <v/>
      </c>
      <c r="Y181" t="str">
        <f>IF(ISNUMBER(ETL_Price!AE181/ETL_Price!AE182-1),ETL_Price!AE181/ETL_Price!AE182-1,"")</f>
        <v/>
      </c>
      <c r="Z181" t="str">
        <f>IF(ISNUMBER(ETL_Price!AF181/ETL_Price!AF182-1),ETL_Price!AF181/ETL_Price!AF182-1,"")</f>
        <v/>
      </c>
      <c r="AA181" t="str">
        <f>IF(ISNUMBER(ETL_Price!AG181/ETL_Price!AG182-1),ETL_Price!AG181/ETL_Price!AG182-1,"")</f>
        <v/>
      </c>
      <c r="AB181" t="str">
        <f>IF(ISNUMBER(ETL_Price!AH181/ETL_Price!AH182-1),ETL_Price!AH181/ETL_Price!AH182-1,"")</f>
        <v/>
      </c>
      <c r="AC181" t="str">
        <f>IF(ISNUMBER(ETL_Price!AI181/ETL_Price!AI182-1),ETL_Price!AI181/ETL_Price!AI182-1,"")</f>
        <v/>
      </c>
      <c r="AD181" t="str">
        <f>IF(ISNUMBER(ETL_Price!AJ181/ETL_Price!AJ182-1),ETL_Price!AJ181/ETL_Price!AJ182-1,"")</f>
        <v/>
      </c>
      <c r="AE181" t="str">
        <f>IF(ISNUMBER(ETL_Price!AK181/ETL_Price!AK182-1),ETL_Price!AK181/ETL_Price!AK182-1,"")</f>
        <v/>
      </c>
      <c r="AF181" t="str">
        <f>IF(ISNUMBER(ETL_Price!AL181/ETL_Price!AL182-1),ETL_Price!AL181/ETL_Price!AL182-1,"")</f>
        <v/>
      </c>
      <c r="AG181" t="str">
        <f>IF(ISNUMBER(ETL_Price!AM181/ETL_Price!AM182-1),ETL_Price!AM181/ETL_Price!AM182-1,"")</f>
        <v/>
      </c>
      <c r="AH181" t="str">
        <f>IF(ISNUMBER(ETL_Price!AN181/ETL_Price!AN182-1),ETL_Price!AN181/ETL_Price!AN182-1,"")</f>
        <v/>
      </c>
      <c r="AI181" t="str">
        <f>IF(ISNUMBER(ETL_Price!AO181/ETL_Price!AO182-1),ETL_Price!AO181/ETL_Price!AO182-1,"")</f>
        <v/>
      </c>
      <c r="AJ181" t="str">
        <f>IF(ISNUMBER(ETL_Price!AP181/ETL_Price!AP182-1),ETL_Price!AP181/ETL_Price!AP182-1,"")</f>
        <v/>
      </c>
      <c r="AK181" t="str">
        <f>IF(ISNUMBER(ETL_Price!AQ181/ETL_Price!AQ182-1),ETL_Price!AQ181/ETL_Price!AQ182-1,"")</f>
        <v/>
      </c>
      <c r="AL181" t="str">
        <f>IF(ISNUMBER(ETL_Price!AR181/ETL_Price!AR182-1),ETL_Price!AR181/ETL_Price!AR182-1,"")</f>
        <v/>
      </c>
      <c r="AM181" t="str">
        <f>IF(ISNUMBER(ETL_Price!AS181/ETL_Price!AS182-1),ETL_Price!AS181/ETL_Price!AS182-1,"")</f>
        <v/>
      </c>
      <c r="AN181" t="str">
        <f>IF(ISNUMBER(ETL_Price!AT181/ETL_Price!AT182-1),ETL_Price!AT181/ETL_Price!AT182-1,"")</f>
        <v/>
      </c>
      <c r="AO181" t="str">
        <f>IF(ISNUMBER(ETL_Price!AU181/ETL_Price!AU182-1),ETL_Price!AU181/ETL_Price!AU182-1,"")</f>
        <v/>
      </c>
      <c r="AP181" t="str">
        <f>IF(ISNUMBER(ETL_Price!AV181/ETL_Price!AV182-1),ETL_Price!AV181/ETL_Price!AV182-1,"")</f>
        <v/>
      </c>
      <c r="AQ181" t="str">
        <f>IF(ISNUMBER(ETL_Price!AW181/ETL_Price!AW182-1),ETL_Price!AW181/ETL_Price!AW182-1,"")</f>
        <v/>
      </c>
      <c r="AR181" t="str">
        <f>IF(ISNUMBER(ETL_Price!AX181/ETL_Price!AX182-1),ETL_Price!AX181/ETL_Price!AX182-1,"")</f>
        <v/>
      </c>
      <c r="AS181" t="str">
        <f>IF(ISNUMBER(ETL_Price!AY181/ETL_Price!AY182-1),ETL_Price!AY181/ETL_Price!AY182-1,"")</f>
        <v/>
      </c>
      <c r="AT181" t="str">
        <f>IF(ISNUMBER(ETL_Price!AZ181/ETL_Price!AZ182-1),ETL_Price!AZ181/ETL_Price!AZ182-1,"")</f>
        <v/>
      </c>
      <c r="AU181" t="str">
        <f>IF(ISNUMBER(ETL_Price!BA181/ETL_Price!BA182-1),ETL_Price!BA181/ETL_Price!BA182-1,"")</f>
        <v/>
      </c>
      <c r="AV181" t="str">
        <f>IF(ISNUMBER(ETL_Price!BB181/ETL_Price!BB182-1),ETL_Price!BB181/ETL_Price!BB182-1,"")</f>
        <v/>
      </c>
      <c r="AW181" t="str">
        <f>IF(ISNUMBER(ETL_Price!BC181/ETL_Price!BC182-1),ETL_Price!BC181/ETL_Price!BC182-1,"")</f>
        <v/>
      </c>
      <c r="AX181" t="str">
        <f>IF(ISNUMBER(ETL_Price!BD181/ETL_Price!BD182-1),ETL_Price!BD181/ETL_Price!BD182-1,"")</f>
        <v/>
      </c>
      <c r="AY181" t="str">
        <f>IF(ISNUMBER(ETL_Price!BE181/ETL_Price!BE182-1),ETL_Price!BE181/ETL_Price!BE182-1,"")</f>
        <v/>
      </c>
      <c r="AZ181" t="str">
        <f>IF(ISNUMBER(ETL_Price!BF181/ETL_Price!BF182-1),ETL_Price!BF181/ETL_Price!BF182-1,"")</f>
        <v/>
      </c>
      <c r="BA181" t="str">
        <f>IF(ISNUMBER(ETL_Price!BG181/ETL_Price!BG182-1),ETL_Price!BG181/ETL_Price!BG182-1,"")</f>
        <v/>
      </c>
      <c r="BB181" t="str">
        <f>IF(ISNUMBER(ETL_Price!BH181/ETL_Price!BH182-1),ETL_Price!BH181/ETL_Price!BH182-1,"")</f>
        <v/>
      </c>
      <c r="BC181" t="str">
        <f>IF(ISNUMBER(ETL_Price!BI181/ETL_Price!BI182-1),ETL_Price!BI181/ETL_Price!BI182-1,"")</f>
        <v/>
      </c>
      <c r="BD181" t="str">
        <f>IF(ISNUMBER(ETL_Price!BJ181/ETL_Price!BJ182-1),ETL_Price!BJ181/ETL_Price!BJ182-1,"")</f>
        <v/>
      </c>
      <c r="BE181" t="str">
        <f>IF(ISNUMBER(ETL_Price!BK181/ETL_Price!BK182-1),ETL_Price!BK181/ETL_Price!BK182-1,"")</f>
        <v/>
      </c>
      <c r="BF181" t="str">
        <f>IF(ISNUMBER(ETL_Price!BL181/ETL_Price!BL182-1),ETL_Price!BL181/ETL_Price!BL182-1,"")</f>
        <v/>
      </c>
      <c r="BG181" t="str">
        <f>IF(ISNUMBER(ETL_Price!BM181/ETL_Price!BM182-1),ETL_Price!BM181/ETL_Price!BM182-1,"")</f>
        <v/>
      </c>
      <c r="BH181" t="str">
        <f>IF(ISNUMBER(ETL_Price!BN181/ETL_Price!BN182-1),ETL_Price!BN181/ETL_Price!BN182-1,"")</f>
        <v/>
      </c>
      <c r="BI181" t="str">
        <f>IF(ISNUMBER(ETL_Price!BO181/ETL_Price!BO182-1),ETL_Price!BO181/ETL_Price!BO182-1,"")</f>
        <v/>
      </c>
      <c r="BJ181" t="str">
        <f>IF(ISNUMBER(ETL_Price!BP181/ETL_Price!BP182-1),ETL_Price!BP181/ETL_Price!BP182-1,"")</f>
        <v/>
      </c>
      <c r="BK181" t="str">
        <f>IF(ISNUMBER(ETL_Price!BQ181/ETL_Price!BQ182-1),ETL_Price!BQ181/ETL_Price!BQ182-1,"")</f>
        <v/>
      </c>
      <c r="BL181" t="str">
        <f>IF(ISNUMBER(ETL_Price!BR181/ETL_Price!BR182-1),ETL_Price!BR181/ETL_Price!BR182-1,"")</f>
        <v/>
      </c>
      <c r="BM181" t="str">
        <f>IF(ISNUMBER(ETL_Price!BS181/ETL_Price!BS182-1),ETL_Price!BS181/ETL_Price!BS182-1,"")</f>
        <v/>
      </c>
      <c r="BN181" t="str">
        <f>IF(ISNUMBER(ETL_Price!BT181/ETL_Price!BT182-1),ETL_Price!BT181/ETL_Price!BT182-1,"")</f>
        <v/>
      </c>
      <c r="BO181" t="str">
        <f>IF(ISNUMBER(ETL_Price!BU181/ETL_Price!BU182-1),ETL_Price!BU181/ETL_Price!BU182-1,"")</f>
        <v/>
      </c>
      <c r="BP181" t="str">
        <f>IF(ISNUMBER(ETL_Price!BV181/ETL_Price!BV182-1),ETL_Price!BV181/ETL_Price!BV182-1,"")</f>
        <v/>
      </c>
      <c r="BQ181" t="str">
        <f>IF(ISNUMBER(ETL_Price!BW181/ETL_Price!BW182-1),ETL_Price!BW181/ETL_Price!BW182-1,"")</f>
        <v/>
      </c>
    </row>
    <row r="182" spans="1:69">
      <c r="A182" s="8">
        <f>MATCH($B182,ETL_Price!$B$5:$B$187,0)</f>
        <v>132</v>
      </c>
      <c r="B182" s="1" t="str">
        <f>IF(ISNUMBER(Equities!$C183),Equities!B183,"")</f>
        <v/>
      </c>
      <c r="C182" s="67" t="str">
        <f ca="1">IF(ISNUMBER(OFFSET(ETL_Price!$B$4,ETL_Rtn!$A182,ETL_Rtn!$C$1)/OFFSET(ETL_Price!$B$4,ETL_Rtn!$A183,ETL_Rtn!$C$1)-1),OFFSET(ETL_Price!$B$4,ETL_Rtn!$A182,ETL_Rtn!$C$1)/OFFSET(ETL_Price!$B$4,ETL_Rtn!$A183,ETL_Rtn!$C$1)-1,"")</f>
        <v/>
      </c>
      <c r="E182" t="str">
        <f>IF(ISNUMBER(ETL_Price!K182/ETL_Price!K183-1),ETL_Price!K182/ETL_Price!K183-1,"")</f>
        <v/>
      </c>
      <c r="F182" t="str">
        <f>IF(ISNUMBER(ETL_Price!L182/ETL_Price!L183-1),ETL_Price!L182/ETL_Price!L183-1,"")</f>
        <v/>
      </c>
      <c r="G182" t="str">
        <f>IF(ISNUMBER(ETL_Price!M182/ETL_Price!M183-1),ETL_Price!M182/ETL_Price!M183-1,"")</f>
        <v/>
      </c>
      <c r="H182" t="str">
        <f>IF(ISNUMBER(ETL_Price!N182/ETL_Price!N183-1),ETL_Price!N182/ETL_Price!N183-1,"")</f>
        <v/>
      </c>
      <c r="I182" t="str">
        <f>IF(ISNUMBER(ETL_Price!O182/ETL_Price!O183-1),ETL_Price!O182/ETL_Price!O183-1,"")</f>
        <v/>
      </c>
      <c r="J182" t="str">
        <f>IF(ISNUMBER(ETL_Price!P182/ETL_Price!P183-1),ETL_Price!P182/ETL_Price!P183-1,"")</f>
        <v/>
      </c>
      <c r="K182" t="str">
        <f>IF(ISNUMBER(ETL_Price!Q182/ETL_Price!Q183-1),ETL_Price!Q182/ETL_Price!Q183-1,"")</f>
        <v/>
      </c>
      <c r="L182" t="str">
        <f>IF(ISNUMBER(ETL_Price!R182/ETL_Price!R183-1),ETL_Price!R182/ETL_Price!R183-1,"")</f>
        <v/>
      </c>
      <c r="M182" t="str">
        <f>IF(ISNUMBER(ETL_Price!S182/ETL_Price!S183-1),ETL_Price!S182/ETL_Price!S183-1,"")</f>
        <v/>
      </c>
      <c r="N182" t="str">
        <f>IF(ISNUMBER(ETL_Price!T182/ETL_Price!T183-1),ETL_Price!T182/ETL_Price!T183-1,"")</f>
        <v/>
      </c>
      <c r="O182" t="str">
        <f>IF(ISNUMBER(ETL_Price!U182/ETL_Price!U183-1),ETL_Price!U182/ETL_Price!U183-1,"")</f>
        <v/>
      </c>
      <c r="P182" t="str">
        <f>IF(ISNUMBER(ETL_Price!V182/ETL_Price!V183-1),ETL_Price!V182/ETL_Price!V183-1,"")</f>
        <v/>
      </c>
      <c r="Q182" t="str">
        <f>IF(ISNUMBER(ETL_Price!W182/ETL_Price!W183-1),ETL_Price!W182/ETL_Price!W183-1,"")</f>
        <v/>
      </c>
      <c r="R182" t="str">
        <f>IF(ISNUMBER(ETL_Price!X182/ETL_Price!X183-1),ETL_Price!X182/ETL_Price!X183-1,"")</f>
        <v/>
      </c>
      <c r="S182" t="str">
        <f>IF(ISNUMBER(ETL_Price!Y182/ETL_Price!Y183-1),ETL_Price!Y182/ETL_Price!Y183-1,"")</f>
        <v/>
      </c>
      <c r="T182" t="str">
        <f>IF(ISNUMBER(ETL_Price!Z182/ETL_Price!Z183-1),ETL_Price!Z182/ETL_Price!Z183-1,"")</f>
        <v/>
      </c>
      <c r="U182" t="str">
        <f>IF(ISNUMBER(ETL_Price!AA182/ETL_Price!AA183-1),ETL_Price!AA182/ETL_Price!AA183-1,"")</f>
        <v/>
      </c>
      <c r="V182" t="str">
        <f>IF(ISNUMBER(ETL_Price!AB182/ETL_Price!AB183-1),ETL_Price!AB182/ETL_Price!AB183-1,"")</f>
        <v/>
      </c>
      <c r="W182" t="str">
        <f>IF(ISNUMBER(ETL_Price!AC182/ETL_Price!AC183-1),ETL_Price!AC182/ETL_Price!AC183-1,"")</f>
        <v/>
      </c>
      <c r="X182" t="str">
        <f>IF(ISNUMBER(ETL_Price!AD182/ETL_Price!AD183-1),ETL_Price!AD182/ETL_Price!AD183-1,"")</f>
        <v/>
      </c>
      <c r="Y182" t="str">
        <f>IF(ISNUMBER(ETL_Price!AE182/ETL_Price!AE183-1),ETL_Price!AE182/ETL_Price!AE183-1,"")</f>
        <v/>
      </c>
      <c r="Z182" t="str">
        <f>IF(ISNUMBER(ETL_Price!AF182/ETL_Price!AF183-1),ETL_Price!AF182/ETL_Price!AF183-1,"")</f>
        <v/>
      </c>
      <c r="AA182" t="str">
        <f>IF(ISNUMBER(ETL_Price!AG182/ETL_Price!AG183-1),ETL_Price!AG182/ETL_Price!AG183-1,"")</f>
        <v/>
      </c>
      <c r="AB182" t="str">
        <f>IF(ISNUMBER(ETL_Price!AH182/ETL_Price!AH183-1),ETL_Price!AH182/ETL_Price!AH183-1,"")</f>
        <v/>
      </c>
      <c r="AC182" t="str">
        <f>IF(ISNUMBER(ETL_Price!AI182/ETL_Price!AI183-1),ETL_Price!AI182/ETL_Price!AI183-1,"")</f>
        <v/>
      </c>
      <c r="AD182" t="str">
        <f>IF(ISNUMBER(ETL_Price!AJ182/ETL_Price!AJ183-1),ETL_Price!AJ182/ETL_Price!AJ183-1,"")</f>
        <v/>
      </c>
      <c r="AE182" t="str">
        <f>IF(ISNUMBER(ETL_Price!AK182/ETL_Price!AK183-1),ETL_Price!AK182/ETL_Price!AK183-1,"")</f>
        <v/>
      </c>
      <c r="AF182" t="str">
        <f>IF(ISNUMBER(ETL_Price!AL182/ETL_Price!AL183-1),ETL_Price!AL182/ETL_Price!AL183-1,"")</f>
        <v/>
      </c>
      <c r="AG182" t="str">
        <f>IF(ISNUMBER(ETL_Price!AM182/ETL_Price!AM183-1),ETL_Price!AM182/ETL_Price!AM183-1,"")</f>
        <v/>
      </c>
      <c r="AH182" t="str">
        <f>IF(ISNUMBER(ETL_Price!AN182/ETL_Price!AN183-1),ETL_Price!AN182/ETL_Price!AN183-1,"")</f>
        <v/>
      </c>
      <c r="AI182" t="str">
        <f>IF(ISNUMBER(ETL_Price!AO182/ETL_Price!AO183-1),ETL_Price!AO182/ETL_Price!AO183-1,"")</f>
        <v/>
      </c>
      <c r="AJ182" t="str">
        <f>IF(ISNUMBER(ETL_Price!AP182/ETL_Price!AP183-1),ETL_Price!AP182/ETL_Price!AP183-1,"")</f>
        <v/>
      </c>
      <c r="AK182" t="str">
        <f>IF(ISNUMBER(ETL_Price!AQ182/ETL_Price!AQ183-1),ETL_Price!AQ182/ETL_Price!AQ183-1,"")</f>
        <v/>
      </c>
      <c r="AL182" t="str">
        <f>IF(ISNUMBER(ETL_Price!AR182/ETL_Price!AR183-1),ETL_Price!AR182/ETL_Price!AR183-1,"")</f>
        <v/>
      </c>
      <c r="AM182" t="str">
        <f>IF(ISNUMBER(ETL_Price!AS182/ETL_Price!AS183-1),ETL_Price!AS182/ETL_Price!AS183-1,"")</f>
        <v/>
      </c>
      <c r="AN182" t="str">
        <f>IF(ISNUMBER(ETL_Price!AT182/ETL_Price!AT183-1),ETL_Price!AT182/ETL_Price!AT183-1,"")</f>
        <v/>
      </c>
      <c r="AO182" t="str">
        <f>IF(ISNUMBER(ETL_Price!AU182/ETL_Price!AU183-1),ETL_Price!AU182/ETL_Price!AU183-1,"")</f>
        <v/>
      </c>
      <c r="AP182" t="str">
        <f>IF(ISNUMBER(ETL_Price!AV182/ETL_Price!AV183-1),ETL_Price!AV182/ETL_Price!AV183-1,"")</f>
        <v/>
      </c>
      <c r="AQ182" t="str">
        <f>IF(ISNUMBER(ETL_Price!AW182/ETL_Price!AW183-1),ETL_Price!AW182/ETL_Price!AW183-1,"")</f>
        <v/>
      </c>
      <c r="AR182" t="str">
        <f>IF(ISNUMBER(ETL_Price!AX182/ETL_Price!AX183-1),ETL_Price!AX182/ETL_Price!AX183-1,"")</f>
        <v/>
      </c>
      <c r="AS182" t="str">
        <f>IF(ISNUMBER(ETL_Price!AY182/ETL_Price!AY183-1),ETL_Price!AY182/ETL_Price!AY183-1,"")</f>
        <v/>
      </c>
      <c r="AT182" t="str">
        <f>IF(ISNUMBER(ETL_Price!AZ182/ETL_Price!AZ183-1),ETL_Price!AZ182/ETL_Price!AZ183-1,"")</f>
        <v/>
      </c>
      <c r="AU182" t="str">
        <f>IF(ISNUMBER(ETL_Price!BA182/ETL_Price!BA183-1),ETL_Price!BA182/ETL_Price!BA183-1,"")</f>
        <v/>
      </c>
      <c r="AV182" t="str">
        <f>IF(ISNUMBER(ETL_Price!BB182/ETL_Price!BB183-1),ETL_Price!BB182/ETL_Price!BB183-1,"")</f>
        <v/>
      </c>
      <c r="AW182" t="str">
        <f>IF(ISNUMBER(ETL_Price!BC182/ETL_Price!BC183-1),ETL_Price!BC182/ETL_Price!BC183-1,"")</f>
        <v/>
      </c>
      <c r="AX182" t="str">
        <f>IF(ISNUMBER(ETL_Price!BD182/ETL_Price!BD183-1),ETL_Price!BD182/ETL_Price!BD183-1,"")</f>
        <v/>
      </c>
      <c r="AY182" t="str">
        <f>IF(ISNUMBER(ETL_Price!BE182/ETL_Price!BE183-1),ETL_Price!BE182/ETL_Price!BE183-1,"")</f>
        <v/>
      </c>
      <c r="AZ182" t="str">
        <f>IF(ISNUMBER(ETL_Price!BF182/ETL_Price!BF183-1),ETL_Price!BF182/ETL_Price!BF183-1,"")</f>
        <v/>
      </c>
      <c r="BA182" t="str">
        <f>IF(ISNUMBER(ETL_Price!BG182/ETL_Price!BG183-1),ETL_Price!BG182/ETL_Price!BG183-1,"")</f>
        <v/>
      </c>
      <c r="BB182" t="str">
        <f>IF(ISNUMBER(ETL_Price!BH182/ETL_Price!BH183-1),ETL_Price!BH182/ETL_Price!BH183-1,"")</f>
        <v/>
      </c>
      <c r="BC182" t="str">
        <f>IF(ISNUMBER(ETL_Price!BI182/ETL_Price!BI183-1),ETL_Price!BI182/ETL_Price!BI183-1,"")</f>
        <v/>
      </c>
      <c r="BD182" t="str">
        <f>IF(ISNUMBER(ETL_Price!BJ182/ETL_Price!BJ183-1),ETL_Price!BJ182/ETL_Price!BJ183-1,"")</f>
        <v/>
      </c>
      <c r="BE182" t="str">
        <f>IF(ISNUMBER(ETL_Price!BK182/ETL_Price!BK183-1),ETL_Price!BK182/ETL_Price!BK183-1,"")</f>
        <v/>
      </c>
      <c r="BF182" t="str">
        <f>IF(ISNUMBER(ETL_Price!BL182/ETL_Price!BL183-1),ETL_Price!BL182/ETL_Price!BL183-1,"")</f>
        <v/>
      </c>
      <c r="BG182" t="str">
        <f>IF(ISNUMBER(ETL_Price!BM182/ETL_Price!BM183-1),ETL_Price!BM182/ETL_Price!BM183-1,"")</f>
        <v/>
      </c>
      <c r="BH182" t="str">
        <f>IF(ISNUMBER(ETL_Price!BN182/ETL_Price!BN183-1),ETL_Price!BN182/ETL_Price!BN183-1,"")</f>
        <v/>
      </c>
      <c r="BI182" t="str">
        <f>IF(ISNUMBER(ETL_Price!BO182/ETL_Price!BO183-1),ETL_Price!BO182/ETL_Price!BO183-1,"")</f>
        <v/>
      </c>
      <c r="BJ182" t="str">
        <f>IF(ISNUMBER(ETL_Price!BP182/ETL_Price!BP183-1),ETL_Price!BP182/ETL_Price!BP183-1,"")</f>
        <v/>
      </c>
      <c r="BK182" t="str">
        <f>IF(ISNUMBER(ETL_Price!BQ182/ETL_Price!BQ183-1),ETL_Price!BQ182/ETL_Price!BQ183-1,"")</f>
        <v/>
      </c>
      <c r="BL182" t="str">
        <f>IF(ISNUMBER(ETL_Price!BR182/ETL_Price!BR183-1),ETL_Price!BR182/ETL_Price!BR183-1,"")</f>
        <v/>
      </c>
      <c r="BM182" t="str">
        <f>IF(ISNUMBER(ETL_Price!BS182/ETL_Price!BS183-1),ETL_Price!BS182/ETL_Price!BS183-1,"")</f>
        <v/>
      </c>
      <c r="BN182" t="str">
        <f>IF(ISNUMBER(ETL_Price!BT182/ETL_Price!BT183-1),ETL_Price!BT182/ETL_Price!BT183-1,"")</f>
        <v/>
      </c>
      <c r="BO182" t="str">
        <f>IF(ISNUMBER(ETL_Price!BU182/ETL_Price!BU183-1),ETL_Price!BU182/ETL_Price!BU183-1,"")</f>
        <v/>
      </c>
      <c r="BP182" t="str">
        <f>IF(ISNUMBER(ETL_Price!BV182/ETL_Price!BV183-1),ETL_Price!BV182/ETL_Price!BV183-1,"")</f>
        <v/>
      </c>
      <c r="BQ182" t="str">
        <f>IF(ISNUMBER(ETL_Price!BW182/ETL_Price!BW183-1),ETL_Price!BW182/ETL_Price!BW183-1,"")</f>
        <v/>
      </c>
    </row>
    <row r="183" spans="1:69">
      <c r="A183" s="8">
        <f>MATCH($B183,ETL_Price!$B$5:$B$187,0)</f>
        <v>132</v>
      </c>
      <c r="B183" s="1" t="str">
        <f>IF(ISNUMBER(Equities!$C184),Equities!B184,"")</f>
        <v/>
      </c>
      <c r="C183" s="67" t="str">
        <f ca="1">IF(ISNUMBER(OFFSET(ETL_Price!$B$4,ETL_Rtn!$A183,ETL_Rtn!$C$1)/OFFSET(ETL_Price!$B$4,ETL_Rtn!$A184,ETL_Rtn!$C$1)-1),OFFSET(ETL_Price!$B$4,ETL_Rtn!$A183,ETL_Rtn!$C$1)/OFFSET(ETL_Price!$B$4,ETL_Rtn!$A184,ETL_Rtn!$C$1)-1,"")</f>
        <v/>
      </c>
      <c r="E183" t="str">
        <f>IF(ISNUMBER(ETL_Price!K183/ETL_Price!K184-1),ETL_Price!K183/ETL_Price!K184-1,"")</f>
        <v/>
      </c>
      <c r="F183" t="str">
        <f>IF(ISNUMBER(ETL_Price!L183/ETL_Price!L184-1),ETL_Price!L183/ETL_Price!L184-1,"")</f>
        <v/>
      </c>
      <c r="G183" t="str">
        <f>IF(ISNUMBER(ETL_Price!M183/ETL_Price!M184-1),ETL_Price!M183/ETL_Price!M184-1,"")</f>
        <v/>
      </c>
      <c r="H183" t="str">
        <f>IF(ISNUMBER(ETL_Price!N183/ETL_Price!N184-1),ETL_Price!N183/ETL_Price!N184-1,"")</f>
        <v/>
      </c>
      <c r="I183" t="str">
        <f>IF(ISNUMBER(ETL_Price!O183/ETL_Price!O184-1),ETL_Price!O183/ETL_Price!O184-1,"")</f>
        <v/>
      </c>
      <c r="J183" t="str">
        <f>IF(ISNUMBER(ETL_Price!P183/ETL_Price!P184-1),ETL_Price!P183/ETL_Price!P184-1,"")</f>
        <v/>
      </c>
      <c r="K183" t="str">
        <f>IF(ISNUMBER(ETL_Price!Q183/ETL_Price!Q184-1),ETL_Price!Q183/ETL_Price!Q184-1,"")</f>
        <v/>
      </c>
      <c r="L183" t="str">
        <f>IF(ISNUMBER(ETL_Price!R183/ETL_Price!R184-1),ETL_Price!R183/ETL_Price!R184-1,"")</f>
        <v/>
      </c>
      <c r="M183" t="str">
        <f>IF(ISNUMBER(ETL_Price!S183/ETL_Price!S184-1),ETL_Price!S183/ETL_Price!S184-1,"")</f>
        <v/>
      </c>
      <c r="N183" t="str">
        <f>IF(ISNUMBER(ETL_Price!T183/ETL_Price!T184-1),ETL_Price!T183/ETL_Price!T184-1,"")</f>
        <v/>
      </c>
      <c r="O183" t="str">
        <f>IF(ISNUMBER(ETL_Price!U183/ETL_Price!U184-1),ETL_Price!U183/ETL_Price!U184-1,"")</f>
        <v/>
      </c>
      <c r="P183" t="str">
        <f>IF(ISNUMBER(ETL_Price!V183/ETL_Price!V184-1),ETL_Price!V183/ETL_Price!V184-1,"")</f>
        <v/>
      </c>
      <c r="Q183" t="str">
        <f>IF(ISNUMBER(ETL_Price!W183/ETL_Price!W184-1),ETL_Price!W183/ETL_Price!W184-1,"")</f>
        <v/>
      </c>
      <c r="R183" t="str">
        <f>IF(ISNUMBER(ETL_Price!X183/ETL_Price!X184-1),ETL_Price!X183/ETL_Price!X184-1,"")</f>
        <v/>
      </c>
      <c r="S183" t="str">
        <f>IF(ISNUMBER(ETL_Price!Y183/ETL_Price!Y184-1),ETL_Price!Y183/ETL_Price!Y184-1,"")</f>
        <v/>
      </c>
      <c r="T183" t="str">
        <f>IF(ISNUMBER(ETL_Price!Z183/ETL_Price!Z184-1),ETL_Price!Z183/ETL_Price!Z184-1,"")</f>
        <v/>
      </c>
      <c r="U183" t="str">
        <f>IF(ISNUMBER(ETL_Price!AA183/ETL_Price!AA184-1),ETL_Price!AA183/ETL_Price!AA184-1,"")</f>
        <v/>
      </c>
      <c r="V183" t="str">
        <f>IF(ISNUMBER(ETL_Price!AB183/ETL_Price!AB184-1),ETL_Price!AB183/ETL_Price!AB184-1,"")</f>
        <v/>
      </c>
      <c r="W183" t="str">
        <f>IF(ISNUMBER(ETL_Price!AC183/ETL_Price!AC184-1),ETL_Price!AC183/ETL_Price!AC184-1,"")</f>
        <v/>
      </c>
      <c r="X183" t="str">
        <f>IF(ISNUMBER(ETL_Price!AD183/ETL_Price!AD184-1),ETL_Price!AD183/ETL_Price!AD184-1,"")</f>
        <v/>
      </c>
      <c r="Y183" t="str">
        <f>IF(ISNUMBER(ETL_Price!AE183/ETL_Price!AE184-1),ETL_Price!AE183/ETL_Price!AE184-1,"")</f>
        <v/>
      </c>
      <c r="Z183" t="str">
        <f>IF(ISNUMBER(ETL_Price!AF183/ETL_Price!AF184-1),ETL_Price!AF183/ETL_Price!AF184-1,"")</f>
        <v/>
      </c>
      <c r="AA183" t="str">
        <f>IF(ISNUMBER(ETL_Price!AG183/ETL_Price!AG184-1),ETL_Price!AG183/ETL_Price!AG184-1,"")</f>
        <v/>
      </c>
      <c r="AB183" t="str">
        <f>IF(ISNUMBER(ETL_Price!AH183/ETL_Price!AH184-1),ETL_Price!AH183/ETL_Price!AH184-1,"")</f>
        <v/>
      </c>
      <c r="AC183" t="str">
        <f>IF(ISNUMBER(ETL_Price!AI183/ETL_Price!AI184-1),ETL_Price!AI183/ETL_Price!AI184-1,"")</f>
        <v/>
      </c>
      <c r="AD183" t="str">
        <f>IF(ISNUMBER(ETL_Price!AJ183/ETL_Price!AJ184-1),ETL_Price!AJ183/ETL_Price!AJ184-1,"")</f>
        <v/>
      </c>
      <c r="AE183" t="str">
        <f>IF(ISNUMBER(ETL_Price!AK183/ETL_Price!AK184-1),ETL_Price!AK183/ETL_Price!AK184-1,"")</f>
        <v/>
      </c>
      <c r="AF183" t="str">
        <f>IF(ISNUMBER(ETL_Price!AL183/ETL_Price!AL184-1),ETL_Price!AL183/ETL_Price!AL184-1,"")</f>
        <v/>
      </c>
      <c r="AG183" t="str">
        <f>IF(ISNUMBER(ETL_Price!AM183/ETL_Price!AM184-1),ETL_Price!AM183/ETL_Price!AM184-1,"")</f>
        <v/>
      </c>
      <c r="AH183" t="str">
        <f>IF(ISNUMBER(ETL_Price!AN183/ETL_Price!AN184-1),ETL_Price!AN183/ETL_Price!AN184-1,"")</f>
        <v/>
      </c>
      <c r="AI183" t="str">
        <f>IF(ISNUMBER(ETL_Price!AO183/ETL_Price!AO184-1),ETL_Price!AO183/ETL_Price!AO184-1,"")</f>
        <v/>
      </c>
      <c r="AJ183" t="str">
        <f>IF(ISNUMBER(ETL_Price!AP183/ETL_Price!AP184-1),ETL_Price!AP183/ETL_Price!AP184-1,"")</f>
        <v/>
      </c>
      <c r="AK183" t="str">
        <f>IF(ISNUMBER(ETL_Price!AQ183/ETL_Price!AQ184-1),ETL_Price!AQ183/ETL_Price!AQ184-1,"")</f>
        <v/>
      </c>
      <c r="AL183" t="str">
        <f>IF(ISNUMBER(ETL_Price!AR183/ETL_Price!AR184-1),ETL_Price!AR183/ETL_Price!AR184-1,"")</f>
        <v/>
      </c>
      <c r="AM183" t="str">
        <f>IF(ISNUMBER(ETL_Price!AS183/ETL_Price!AS184-1),ETL_Price!AS183/ETL_Price!AS184-1,"")</f>
        <v/>
      </c>
      <c r="AN183" t="str">
        <f>IF(ISNUMBER(ETL_Price!AT183/ETL_Price!AT184-1),ETL_Price!AT183/ETL_Price!AT184-1,"")</f>
        <v/>
      </c>
      <c r="AO183" t="str">
        <f>IF(ISNUMBER(ETL_Price!AU183/ETL_Price!AU184-1),ETL_Price!AU183/ETL_Price!AU184-1,"")</f>
        <v/>
      </c>
      <c r="AP183" t="str">
        <f>IF(ISNUMBER(ETL_Price!AV183/ETL_Price!AV184-1),ETL_Price!AV183/ETL_Price!AV184-1,"")</f>
        <v/>
      </c>
      <c r="AQ183" t="str">
        <f>IF(ISNUMBER(ETL_Price!AW183/ETL_Price!AW184-1),ETL_Price!AW183/ETL_Price!AW184-1,"")</f>
        <v/>
      </c>
      <c r="AR183" t="str">
        <f>IF(ISNUMBER(ETL_Price!AX183/ETL_Price!AX184-1),ETL_Price!AX183/ETL_Price!AX184-1,"")</f>
        <v/>
      </c>
      <c r="AS183" t="str">
        <f>IF(ISNUMBER(ETL_Price!AY183/ETL_Price!AY184-1),ETL_Price!AY183/ETL_Price!AY184-1,"")</f>
        <v/>
      </c>
      <c r="AT183" t="str">
        <f>IF(ISNUMBER(ETL_Price!AZ183/ETL_Price!AZ184-1),ETL_Price!AZ183/ETL_Price!AZ184-1,"")</f>
        <v/>
      </c>
      <c r="AU183" t="str">
        <f>IF(ISNUMBER(ETL_Price!BA183/ETL_Price!BA184-1),ETL_Price!BA183/ETL_Price!BA184-1,"")</f>
        <v/>
      </c>
      <c r="AV183" t="str">
        <f>IF(ISNUMBER(ETL_Price!BB183/ETL_Price!BB184-1),ETL_Price!BB183/ETL_Price!BB184-1,"")</f>
        <v/>
      </c>
      <c r="AW183" t="str">
        <f>IF(ISNUMBER(ETL_Price!BC183/ETL_Price!BC184-1),ETL_Price!BC183/ETL_Price!BC184-1,"")</f>
        <v/>
      </c>
      <c r="AX183" t="str">
        <f>IF(ISNUMBER(ETL_Price!BD183/ETL_Price!BD184-1),ETL_Price!BD183/ETL_Price!BD184-1,"")</f>
        <v/>
      </c>
      <c r="AY183" t="str">
        <f>IF(ISNUMBER(ETL_Price!BE183/ETL_Price!BE184-1),ETL_Price!BE183/ETL_Price!BE184-1,"")</f>
        <v/>
      </c>
      <c r="AZ183" t="str">
        <f>IF(ISNUMBER(ETL_Price!BF183/ETL_Price!BF184-1),ETL_Price!BF183/ETL_Price!BF184-1,"")</f>
        <v/>
      </c>
      <c r="BA183" t="str">
        <f>IF(ISNUMBER(ETL_Price!BG183/ETL_Price!BG184-1),ETL_Price!BG183/ETL_Price!BG184-1,"")</f>
        <v/>
      </c>
      <c r="BB183" t="str">
        <f>IF(ISNUMBER(ETL_Price!BH183/ETL_Price!BH184-1),ETL_Price!BH183/ETL_Price!BH184-1,"")</f>
        <v/>
      </c>
      <c r="BC183" t="str">
        <f>IF(ISNUMBER(ETL_Price!BI183/ETL_Price!BI184-1),ETL_Price!BI183/ETL_Price!BI184-1,"")</f>
        <v/>
      </c>
      <c r="BD183" t="str">
        <f>IF(ISNUMBER(ETL_Price!BJ183/ETL_Price!BJ184-1),ETL_Price!BJ183/ETL_Price!BJ184-1,"")</f>
        <v/>
      </c>
      <c r="BE183" t="str">
        <f>IF(ISNUMBER(ETL_Price!BK183/ETL_Price!BK184-1),ETL_Price!BK183/ETL_Price!BK184-1,"")</f>
        <v/>
      </c>
      <c r="BF183" t="str">
        <f>IF(ISNUMBER(ETL_Price!BL183/ETL_Price!BL184-1),ETL_Price!BL183/ETL_Price!BL184-1,"")</f>
        <v/>
      </c>
      <c r="BG183" t="str">
        <f>IF(ISNUMBER(ETL_Price!BM183/ETL_Price!BM184-1),ETL_Price!BM183/ETL_Price!BM184-1,"")</f>
        <v/>
      </c>
      <c r="BH183" t="str">
        <f>IF(ISNUMBER(ETL_Price!BN183/ETL_Price!BN184-1),ETL_Price!BN183/ETL_Price!BN184-1,"")</f>
        <v/>
      </c>
      <c r="BI183" t="str">
        <f>IF(ISNUMBER(ETL_Price!BO183/ETL_Price!BO184-1),ETL_Price!BO183/ETL_Price!BO184-1,"")</f>
        <v/>
      </c>
      <c r="BJ183" t="str">
        <f>IF(ISNUMBER(ETL_Price!BP183/ETL_Price!BP184-1),ETL_Price!BP183/ETL_Price!BP184-1,"")</f>
        <v/>
      </c>
      <c r="BK183" t="str">
        <f>IF(ISNUMBER(ETL_Price!BQ183/ETL_Price!BQ184-1),ETL_Price!BQ183/ETL_Price!BQ184-1,"")</f>
        <v/>
      </c>
      <c r="BL183" t="str">
        <f>IF(ISNUMBER(ETL_Price!BR183/ETL_Price!BR184-1),ETL_Price!BR183/ETL_Price!BR184-1,"")</f>
        <v/>
      </c>
      <c r="BM183" t="str">
        <f>IF(ISNUMBER(ETL_Price!BS183/ETL_Price!BS184-1),ETL_Price!BS183/ETL_Price!BS184-1,"")</f>
        <v/>
      </c>
      <c r="BN183" t="str">
        <f>IF(ISNUMBER(ETL_Price!BT183/ETL_Price!BT184-1),ETL_Price!BT183/ETL_Price!BT184-1,"")</f>
        <v/>
      </c>
      <c r="BO183" t="str">
        <f>IF(ISNUMBER(ETL_Price!BU183/ETL_Price!BU184-1),ETL_Price!BU183/ETL_Price!BU184-1,"")</f>
        <v/>
      </c>
      <c r="BP183" t="str">
        <f>IF(ISNUMBER(ETL_Price!BV183/ETL_Price!BV184-1),ETL_Price!BV183/ETL_Price!BV184-1,"")</f>
        <v/>
      </c>
      <c r="BQ183" t="str">
        <f>IF(ISNUMBER(ETL_Price!BW183/ETL_Price!BW184-1),ETL_Price!BW183/ETL_Price!BW184-1,"")</f>
        <v/>
      </c>
    </row>
    <row r="184" spans="1:69">
      <c r="A184" s="8">
        <f>MATCH($B184,ETL_Price!$B$5:$B$187,0)</f>
        <v>132</v>
      </c>
      <c r="B184" s="1" t="str">
        <f>IF(ISNUMBER(Equities!$C185),Equities!B185,"")</f>
        <v/>
      </c>
      <c r="C184" s="67" t="str">
        <f ca="1">IF(ISNUMBER(OFFSET(ETL_Price!$B$4,ETL_Rtn!$A184,ETL_Rtn!$C$1)/OFFSET(ETL_Price!$B$4,ETL_Rtn!$A185,ETL_Rtn!$C$1)-1),OFFSET(ETL_Price!$B$4,ETL_Rtn!$A184,ETL_Rtn!$C$1)/OFFSET(ETL_Price!$B$4,ETL_Rtn!$A185,ETL_Rtn!$C$1)-1,"")</f>
        <v/>
      </c>
      <c r="E184" t="str">
        <f>IF(ISNUMBER(ETL_Price!K184/ETL_Price!K185-1),ETL_Price!K184/ETL_Price!K185-1,"")</f>
        <v/>
      </c>
      <c r="F184" t="str">
        <f>IF(ISNUMBER(ETL_Price!L184/ETL_Price!L185-1),ETL_Price!L184/ETL_Price!L185-1,"")</f>
        <v/>
      </c>
      <c r="G184" t="str">
        <f>IF(ISNUMBER(ETL_Price!M184/ETL_Price!M185-1),ETL_Price!M184/ETL_Price!M185-1,"")</f>
        <v/>
      </c>
      <c r="H184" t="str">
        <f>IF(ISNUMBER(ETL_Price!N184/ETL_Price!N185-1),ETL_Price!N184/ETL_Price!N185-1,"")</f>
        <v/>
      </c>
      <c r="I184" t="str">
        <f>IF(ISNUMBER(ETL_Price!O184/ETL_Price!O185-1),ETL_Price!O184/ETL_Price!O185-1,"")</f>
        <v/>
      </c>
      <c r="J184" t="str">
        <f>IF(ISNUMBER(ETL_Price!P184/ETL_Price!P185-1),ETL_Price!P184/ETL_Price!P185-1,"")</f>
        <v/>
      </c>
      <c r="K184" t="str">
        <f>IF(ISNUMBER(ETL_Price!Q184/ETL_Price!Q185-1),ETL_Price!Q184/ETL_Price!Q185-1,"")</f>
        <v/>
      </c>
      <c r="L184" t="str">
        <f>IF(ISNUMBER(ETL_Price!R184/ETL_Price!R185-1),ETL_Price!R184/ETL_Price!R185-1,"")</f>
        <v/>
      </c>
      <c r="M184" t="str">
        <f>IF(ISNUMBER(ETL_Price!S184/ETL_Price!S185-1),ETL_Price!S184/ETL_Price!S185-1,"")</f>
        <v/>
      </c>
      <c r="N184" t="str">
        <f>IF(ISNUMBER(ETL_Price!T184/ETL_Price!T185-1),ETL_Price!T184/ETL_Price!T185-1,"")</f>
        <v/>
      </c>
      <c r="O184" t="str">
        <f>IF(ISNUMBER(ETL_Price!U184/ETL_Price!U185-1),ETL_Price!U184/ETL_Price!U185-1,"")</f>
        <v/>
      </c>
      <c r="P184" t="str">
        <f>IF(ISNUMBER(ETL_Price!V184/ETL_Price!V185-1),ETL_Price!V184/ETL_Price!V185-1,"")</f>
        <v/>
      </c>
      <c r="Q184" t="str">
        <f>IF(ISNUMBER(ETL_Price!W184/ETL_Price!W185-1),ETL_Price!W184/ETL_Price!W185-1,"")</f>
        <v/>
      </c>
      <c r="R184" t="str">
        <f>IF(ISNUMBER(ETL_Price!X184/ETL_Price!X185-1),ETL_Price!X184/ETL_Price!X185-1,"")</f>
        <v/>
      </c>
      <c r="S184" t="str">
        <f>IF(ISNUMBER(ETL_Price!Y184/ETL_Price!Y185-1),ETL_Price!Y184/ETL_Price!Y185-1,"")</f>
        <v/>
      </c>
      <c r="T184" t="str">
        <f>IF(ISNUMBER(ETL_Price!Z184/ETL_Price!Z185-1),ETL_Price!Z184/ETL_Price!Z185-1,"")</f>
        <v/>
      </c>
      <c r="U184" t="str">
        <f>IF(ISNUMBER(ETL_Price!AA184/ETL_Price!AA185-1),ETL_Price!AA184/ETL_Price!AA185-1,"")</f>
        <v/>
      </c>
      <c r="V184" t="str">
        <f>IF(ISNUMBER(ETL_Price!AB184/ETL_Price!AB185-1),ETL_Price!AB184/ETL_Price!AB185-1,"")</f>
        <v/>
      </c>
      <c r="W184" t="str">
        <f>IF(ISNUMBER(ETL_Price!AC184/ETL_Price!AC185-1),ETL_Price!AC184/ETL_Price!AC185-1,"")</f>
        <v/>
      </c>
      <c r="X184" t="str">
        <f>IF(ISNUMBER(ETL_Price!AD184/ETL_Price!AD185-1),ETL_Price!AD184/ETL_Price!AD185-1,"")</f>
        <v/>
      </c>
      <c r="Y184" t="str">
        <f>IF(ISNUMBER(ETL_Price!AE184/ETL_Price!AE185-1),ETL_Price!AE184/ETL_Price!AE185-1,"")</f>
        <v/>
      </c>
      <c r="Z184" t="str">
        <f>IF(ISNUMBER(ETL_Price!AF184/ETL_Price!AF185-1),ETL_Price!AF184/ETL_Price!AF185-1,"")</f>
        <v/>
      </c>
      <c r="AA184" t="str">
        <f>IF(ISNUMBER(ETL_Price!AG184/ETL_Price!AG185-1),ETL_Price!AG184/ETL_Price!AG185-1,"")</f>
        <v/>
      </c>
      <c r="AB184" t="str">
        <f>IF(ISNUMBER(ETL_Price!AH184/ETL_Price!AH185-1),ETL_Price!AH184/ETL_Price!AH185-1,"")</f>
        <v/>
      </c>
      <c r="AC184" t="str">
        <f>IF(ISNUMBER(ETL_Price!AI184/ETL_Price!AI185-1),ETL_Price!AI184/ETL_Price!AI185-1,"")</f>
        <v/>
      </c>
      <c r="AD184" t="str">
        <f>IF(ISNUMBER(ETL_Price!AJ184/ETL_Price!AJ185-1),ETL_Price!AJ184/ETL_Price!AJ185-1,"")</f>
        <v/>
      </c>
      <c r="AE184" t="str">
        <f>IF(ISNUMBER(ETL_Price!AK184/ETL_Price!AK185-1),ETL_Price!AK184/ETL_Price!AK185-1,"")</f>
        <v/>
      </c>
      <c r="AF184" t="str">
        <f>IF(ISNUMBER(ETL_Price!AL184/ETL_Price!AL185-1),ETL_Price!AL184/ETL_Price!AL185-1,"")</f>
        <v/>
      </c>
      <c r="AG184" t="str">
        <f>IF(ISNUMBER(ETL_Price!AM184/ETL_Price!AM185-1),ETL_Price!AM184/ETL_Price!AM185-1,"")</f>
        <v/>
      </c>
      <c r="AH184" t="str">
        <f>IF(ISNUMBER(ETL_Price!AN184/ETL_Price!AN185-1),ETL_Price!AN184/ETL_Price!AN185-1,"")</f>
        <v/>
      </c>
      <c r="AI184" t="str">
        <f>IF(ISNUMBER(ETL_Price!AO184/ETL_Price!AO185-1),ETL_Price!AO184/ETL_Price!AO185-1,"")</f>
        <v/>
      </c>
      <c r="AJ184" t="str">
        <f>IF(ISNUMBER(ETL_Price!AP184/ETL_Price!AP185-1),ETL_Price!AP184/ETL_Price!AP185-1,"")</f>
        <v/>
      </c>
      <c r="AK184" t="str">
        <f>IF(ISNUMBER(ETL_Price!AQ184/ETL_Price!AQ185-1),ETL_Price!AQ184/ETL_Price!AQ185-1,"")</f>
        <v/>
      </c>
      <c r="AL184" t="str">
        <f>IF(ISNUMBER(ETL_Price!AR184/ETL_Price!AR185-1),ETL_Price!AR184/ETL_Price!AR185-1,"")</f>
        <v/>
      </c>
      <c r="AM184" t="str">
        <f>IF(ISNUMBER(ETL_Price!AS184/ETL_Price!AS185-1),ETL_Price!AS184/ETL_Price!AS185-1,"")</f>
        <v/>
      </c>
      <c r="AN184" t="str">
        <f>IF(ISNUMBER(ETL_Price!AT184/ETL_Price!AT185-1),ETL_Price!AT184/ETL_Price!AT185-1,"")</f>
        <v/>
      </c>
      <c r="AO184" t="str">
        <f>IF(ISNUMBER(ETL_Price!AU184/ETL_Price!AU185-1),ETL_Price!AU184/ETL_Price!AU185-1,"")</f>
        <v/>
      </c>
      <c r="AP184" t="str">
        <f>IF(ISNUMBER(ETL_Price!AV184/ETL_Price!AV185-1),ETL_Price!AV184/ETL_Price!AV185-1,"")</f>
        <v/>
      </c>
      <c r="AQ184" t="str">
        <f>IF(ISNUMBER(ETL_Price!AW184/ETL_Price!AW185-1),ETL_Price!AW184/ETL_Price!AW185-1,"")</f>
        <v/>
      </c>
      <c r="AR184" t="str">
        <f>IF(ISNUMBER(ETL_Price!AX184/ETL_Price!AX185-1),ETL_Price!AX184/ETL_Price!AX185-1,"")</f>
        <v/>
      </c>
      <c r="AS184" t="str">
        <f>IF(ISNUMBER(ETL_Price!AY184/ETL_Price!AY185-1),ETL_Price!AY184/ETL_Price!AY185-1,"")</f>
        <v/>
      </c>
      <c r="AT184" t="str">
        <f>IF(ISNUMBER(ETL_Price!AZ184/ETL_Price!AZ185-1),ETL_Price!AZ184/ETL_Price!AZ185-1,"")</f>
        <v/>
      </c>
      <c r="AU184" t="str">
        <f>IF(ISNUMBER(ETL_Price!BA184/ETL_Price!BA185-1),ETL_Price!BA184/ETL_Price!BA185-1,"")</f>
        <v/>
      </c>
      <c r="AV184" t="str">
        <f>IF(ISNUMBER(ETL_Price!BB184/ETL_Price!BB185-1),ETL_Price!BB184/ETL_Price!BB185-1,"")</f>
        <v/>
      </c>
      <c r="AW184" t="str">
        <f>IF(ISNUMBER(ETL_Price!BC184/ETL_Price!BC185-1),ETL_Price!BC184/ETL_Price!BC185-1,"")</f>
        <v/>
      </c>
      <c r="AX184" t="str">
        <f>IF(ISNUMBER(ETL_Price!BD184/ETL_Price!BD185-1),ETL_Price!BD184/ETL_Price!BD185-1,"")</f>
        <v/>
      </c>
      <c r="AY184" t="str">
        <f>IF(ISNUMBER(ETL_Price!BE184/ETL_Price!BE185-1),ETL_Price!BE184/ETL_Price!BE185-1,"")</f>
        <v/>
      </c>
      <c r="AZ184" t="str">
        <f>IF(ISNUMBER(ETL_Price!BF184/ETL_Price!BF185-1),ETL_Price!BF184/ETL_Price!BF185-1,"")</f>
        <v/>
      </c>
      <c r="BA184" t="str">
        <f>IF(ISNUMBER(ETL_Price!BG184/ETL_Price!BG185-1),ETL_Price!BG184/ETL_Price!BG185-1,"")</f>
        <v/>
      </c>
      <c r="BB184" t="str">
        <f>IF(ISNUMBER(ETL_Price!BH184/ETL_Price!BH185-1),ETL_Price!BH184/ETL_Price!BH185-1,"")</f>
        <v/>
      </c>
      <c r="BC184" t="str">
        <f>IF(ISNUMBER(ETL_Price!BI184/ETL_Price!BI185-1),ETL_Price!BI184/ETL_Price!BI185-1,"")</f>
        <v/>
      </c>
      <c r="BD184" t="str">
        <f>IF(ISNUMBER(ETL_Price!BJ184/ETL_Price!BJ185-1),ETL_Price!BJ184/ETL_Price!BJ185-1,"")</f>
        <v/>
      </c>
      <c r="BE184" t="str">
        <f>IF(ISNUMBER(ETL_Price!BK184/ETL_Price!BK185-1),ETL_Price!BK184/ETL_Price!BK185-1,"")</f>
        <v/>
      </c>
      <c r="BF184" t="str">
        <f>IF(ISNUMBER(ETL_Price!BL184/ETL_Price!BL185-1),ETL_Price!BL184/ETL_Price!BL185-1,"")</f>
        <v/>
      </c>
      <c r="BG184" t="str">
        <f>IF(ISNUMBER(ETL_Price!BM184/ETL_Price!BM185-1),ETL_Price!BM184/ETL_Price!BM185-1,"")</f>
        <v/>
      </c>
      <c r="BH184" t="str">
        <f>IF(ISNUMBER(ETL_Price!BN184/ETL_Price!BN185-1),ETL_Price!BN184/ETL_Price!BN185-1,"")</f>
        <v/>
      </c>
      <c r="BI184" t="str">
        <f>IF(ISNUMBER(ETL_Price!BO184/ETL_Price!BO185-1),ETL_Price!BO184/ETL_Price!BO185-1,"")</f>
        <v/>
      </c>
      <c r="BJ184" t="str">
        <f>IF(ISNUMBER(ETL_Price!BP184/ETL_Price!BP185-1),ETL_Price!BP184/ETL_Price!BP185-1,"")</f>
        <v/>
      </c>
      <c r="BK184" t="str">
        <f>IF(ISNUMBER(ETL_Price!BQ184/ETL_Price!BQ185-1),ETL_Price!BQ184/ETL_Price!BQ185-1,"")</f>
        <v/>
      </c>
      <c r="BL184" t="str">
        <f>IF(ISNUMBER(ETL_Price!BR184/ETL_Price!BR185-1),ETL_Price!BR184/ETL_Price!BR185-1,"")</f>
        <v/>
      </c>
      <c r="BM184" t="str">
        <f>IF(ISNUMBER(ETL_Price!BS184/ETL_Price!BS185-1),ETL_Price!BS184/ETL_Price!BS185-1,"")</f>
        <v/>
      </c>
      <c r="BN184" t="str">
        <f>IF(ISNUMBER(ETL_Price!BT184/ETL_Price!BT185-1),ETL_Price!BT184/ETL_Price!BT185-1,"")</f>
        <v/>
      </c>
      <c r="BO184" t="str">
        <f>IF(ISNUMBER(ETL_Price!BU184/ETL_Price!BU185-1),ETL_Price!BU184/ETL_Price!BU185-1,"")</f>
        <v/>
      </c>
      <c r="BP184" t="str">
        <f>IF(ISNUMBER(ETL_Price!BV184/ETL_Price!BV185-1),ETL_Price!BV184/ETL_Price!BV185-1,"")</f>
        <v/>
      </c>
      <c r="BQ184" t="str">
        <f>IF(ISNUMBER(ETL_Price!BW184/ETL_Price!BW185-1),ETL_Price!BW184/ETL_Price!BW185-1,"")</f>
        <v/>
      </c>
    </row>
    <row r="185" spans="1:69">
      <c r="A185" s="8">
        <f>MATCH($B185,ETL_Price!$B$5:$B$187,0)</f>
        <v>132</v>
      </c>
      <c r="B185" s="1" t="str">
        <f>IF(ISNUMBER(Equities!$C186),Equities!B186,"")</f>
        <v/>
      </c>
      <c r="C185" s="67" t="str">
        <f ca="1">IF(ISNUMBER(OFFSET(ETL_Price!$B$4,ETL_Rtn!$A185,ETL_Rtn!$C$1)/OFFSET(ETL_Price!$B$4,ETL_Rtn!$A186,ETL_Rtn!$C$1)-1),OFFSET(ETL_Price!$B$4,ETL_Rtn!$A185,ETL_Rtn!$C$1)/OFFSET(ETL_Price!$B$4,ETL_Rtn!$A186,ETL_Rtn!$C$1)-1,"")</f>
        <v/>
      </c>
      <c r="E185" t="str">
        <f>IF(ISNUMBER(ETL_Price!K185/ETL_Price!K186-1),ETL_Price!K185/ETL_Price!K186-1,"")</f>
        <v/>
      </c>
      <c r="F185" t="str">
        <f>IF(ISNUMBER(ETL_Price!L185/ETL_Price!L186-1),ETL_Price!L185/ETL_Price!L186-1,"")</f>
        <v/>
      </c>
      <c r="G185" t="str">
        <f>IF(ISNUMBER(ETL_Price!M185/ETL_Price!M186-1),ETL_Price!M185/ETL_Price!M186-1,"")</f>
        <v/>
      </c>
      <c r="H185" t="str">
        <f>IF(ISNUMBER(ETL_Price!N185/ETL_Price!N186-1),ETL_Price!N185/ETL_Price!N186-1,"")</f>
        <v/>
      </c>
      <c r="I185" t="str">
        <f>IF(ISNUMBER(ETL_Price!O185/ETL_Price!O186-1),ETL_Price!O185/ETL_Price!O186-1,"")</f>
        <v/>
      </c>
      <c r="J185" t="str">
        <f>IF(ISNUMBER(ETL_Price!P185/ETL_Price!P186-1),ETL_Price!P185/ETL_Price!P186-1,"")</f>
        <v/>
      </c>
      <c r="K185" t="str">
        <f>IF(ISNUMBER(ETL_Price!Q185/ETL_Price!Q186-1),ETL_Price!Q185/ETL_Price!Q186-1,"")</f>
        <v/>
      </c>
      <c r="L185" t="str">
        <f>IF(ISNUMBER(ETL_Price!R185/ETL_Price!R186-1),ETL_Price!R185/ETL_Price!R186-1,"")</f>
        <v/>
      </c>
      <c r="M185" t="str">
        <f>IF(ISNUMBER(ETL_Price!S185/ETL_Price!S186-1),ETL_Price!S185/ETL_Price!S186-1,"")</f>
        <v/>
      </c>
      <c r="N185" t="str">
        <f>IF(ISNUMBER(ETL_Price!T185/ETL_Price!T186-1),ETL_Price!T185/ETL_Price!T186-1,"")</f>
        <v/>
      </c>
      <c r="O185" t="str">
        <f>IF(ISNUMBER(ETL_Price!U185/ETL_Price!U186-1),ETL_Price!U185/ETL_Price!U186-1,"")</f>
        <v/>
      </c>
      <c r="P185" t="str">
        <f>IF(ISNUMBER(ETL_Price!V185/ETL_Price!V186-1),ETL_Price!V185/ETL_Price!V186-1,"")</f>
        <v/>
      </c>
      <c r="Q185" t="str">
        <f>IF(ISNUMBER(ETL_Price!W185/ETL_Price!W186-1),ETL_Price!W185/ETL_Price!W186-1,"")</f>
        <v/>
      </c>
      <c r="R185" t="str">
        <f>IF(ISNUMBER(ETL_Price!X185/ETL_Price!X186-1),ETL_Price!X185/ETL_Price!X186-1,"")</f>
        <v/>
      </c>
      <c r="S185" t="str">
        <f>IF(ISNUMBER(ETL_Price!Y185/ETL_Price!Y186-1),ETL_Price!Y185/ETL_Price!Y186-1,"")</f>
        <v/>
      </c>
      <c r="T185" t="str">
        <f>IF(ISNUMBER(ETL_Price!Z185/ETL_Price!Z186-1),ETL_Price!Z185/ETL_Price!Z186-1,"")</f>
        <v/>
      </c>
      <c r="U185" t="str">
        <f>IF(ISNUMBER(ETL_Price!AA185/ETL_Price!AA186-1),ETL_Price!AA185/ETL_Price!AA186-1,"")</f>
        <v/>
      </c>
      <c r="V185" t="str">
        <f>IF(ISNUMBER(ETL_Price!AB185/ETL_Price!AB186-1),ETL_Price!AB185/ETL_Price!AB186-1,"")</f>
        <v/>
      </c>
      <c r="W185" t="str">
        <f>IF(ISNUMBER(ETL_Price!AC185/ETL_Price!AC186-1),ETL_Price!AC185/ETL_Price!AC186-1,"")</f>
        <v/>
      </c>
      <c r="X185" t="str">
        <f>IF(ISNUMBER(ETL_Price!AD185/ETL_Price!AD186-1),ETL_Price!AD185/ETL_Price!AD186-1,"")</f>
        <v/>
      </c>
      <c r="Y185" t="str">
        <f>IF(ISNUMBER(ETL_Price!AE185/ETL_Price!AE186-1),ETL_Price!AE185/ETL_Price!AE186-1,"")</f>
        <v/>
      </c>
      <c r="Z185" t="str">
        <f>IF(ISNUMBER(ETL_Price!AF185/ETL_Price!AF186-1),ETL_Price!AF185/ETL_Price!AF186-1,"")</f>
        <v/>
      </c>
      <c r="AA185" t="str">
        <f>IF(ISNUMBER(ETL_Price!AG185/ETL_Price!AG186-1),ETL_Price!AG185/ETL_Price!AG186-1,"")</f>
        <v/>
      </c>
      <c r="AB185" t="str">
        <f>IF(ISNUMBER(ETL_Price!AH185/ETL_Price!AH186-1),ETL_Price!AH185/ETL_Price!AH186-1,"")</f>
        <v/>
      </c>
      <c r="AC185" t="str">
        <f>IF(ISNUMBER(ETL_Price!AI185/ETL_Price!AI186-1),ETL_Price!AI185/ETL_Price!AI186-1,"")</f>
        <v/>
      </c>
      <c r="AD185" t="str">
        <f>IF(ISNUMBER(ETL_Price!AJ185/ETL_Price!AJ186-1),ETL_Price!AJ185/ETL_Price!AJ186-1,"")</f>
        <v/>
      </c>
      <c r="AE185" t="str">
        <f>IF(ISNUMBER(ETL_Price!AK185/ETL_Price!AK186-1),ETL_Price!AK185/ETL_Price!AK186-1,"")</f>
        <v/>
      </c>
      <c r="AF185" t="str">
        <f>IF(ISNUMBER(ETL_Price!AL185/ETL_Price!AL186-1),ETL_Price!AL185/ETL_Price!AL186-1,"")</f>
        <v/>
      </c>
      <c r="AG185" t="str">
        <f>IF(ISNUMBER(ETL_Price!AM185/ETL_Price!AM186-1),ETL_Price!AM185/ETL_Price!AM186-1,"")</f>
        <v/>
      </c>
      <c r="AH185" t="str">
        <f>IF(ISNUMBER(ETL_Price!AN185/ETL_Price!AN186-1),ETL_Price!AN185/ETL_Price!AN186-1,"")</f>
        <v/>
      </c>
      <c r="AI185" t="str">
        <f>IF(ISNUMBER(ETL_Price!AO185/ETL_Price!AO186-1),ETL_Price!AO185/ETL_Price!AO186-1,"")</f>
        <v/>
      </c>
      <c r="AJ185" t="str">
        <f>IF(ISNUMBER(ETL_Price!AP185/ETL_Price!AP186-1),ETL_Price!AP185/ETL_Price!AP186-1,"")</f>
        <v/>
      </c>
      <c r="AK185" t="str">
        <f>IF(ISNUMBER(ETL_Price!AQ185/ETL_Price!AQ186-1),ETL_Price!AQ185/ETL_Price!AQ186-1,"")</f>
        <v/>
      </c>
      <c r="AL185" t="str">
        <f>IF(ISNUMBER(ETL_Price!AR185/ETL_Price!AR186-1),ETL_Price!AR185/ETL_Price!AR186-1,"")</f>
        <v/>
      </c>
      <c r="AM185" t="str">
        <f>IF(ISNUMBER(ETL_Price!AS185/ETL_Price!AS186-1),ETL_Price!AS185/ETL_Price!AS186-1,"")</f>
        <v/>
      </c>
      <c r="AN185" t="str">
        <f>IF(ISNUMBER(ETL_Price!AT185/ETL_Price!AT186-1),ETL_Price!AT185/ETL_Price!AT186-1,"")</f>
        <v/>
      </c>
      <c r="AO185" t="str">
        <f>IF(ISNUMBER(ETL_Price!AU185/ETL_Price!AU186-1),ETL_Price!AU185/ETL_Price!AU186-1,"")</f>
        <v/>
      </c>
      <c r="AP185" t="str">
        <f>IF(ISNUMBER(ETL_Price!AV185/ETL_Price!AV186-1),ETL_Price!AV185/ETL_Price!AV186-1,"")</f>
        <v/>
      </c>
      <c r="AQ185" t="str">
        <f>IF(ISNUMBER(ETL_Price!AW185/ETL_Price!AW186-1),ETL_Price!AW185/ETL_Price!AW186-1,"")</f>
        <v/>
      </c>
      <c r="AR185" t="str">
        <f>IF(ISNUMBER(ETL_Price!AX185/ETL_Price!AX186-1),ETL_Price!AX185/ETL_Price!AX186-1,"")</f>
        <v/>
      </c>
      <c r="AS185" t="str">
        <f>IF(ISNUMBER(ETL_Price!AY185/ETL_Price!AY186-1),ETL_Price!AY185/ETL_Price!AY186-1,"")</f>
        <v/>
      </c>
      <c r="AT185" t="str">
        <f>IF(ISNUMBER(ETL_Price!AZ185/ETL_Price!AZ186-1),ETL_Price!AZ185/ETL_Price!AZ186-1,"")</f>
        <v/>
      </c>
      <c r="AU185" t="str">
        <f>IF(ISNUMBER(ETL_Price!BA185/ETL_Price!BA186-1),ETL_Price!BA185/ETL_Price!BA186-1,"")</f>
        <v/>
      </c>
      <c r="AV185" t="str">
        <f>IF(ISNUMBER(ETL_Price!BB185/ETL_Price!BB186-1),ETL_Price!BB185/ETL_Price!BB186-1,"")</f>
        <v/>
      </c>
      <c r="AW185" t="str">
        <f>IF(ISNUMBER(ETL_Price!BC185/ETL_Price!BC186-1),ETL_Price!BC185/ETL_Price!BC186-1,"")</f>
        <v/>
      </c>
      <c r="AX185" t="str">
        <f>IF(ISNUMBER(ETL_Price!BD185/ETL_Price!BD186-1),ETL_Price!BD185/ETL_Price!BD186-1,"")</f>
        <v/>
      </c>
      <c r="AY185" t="str">
        <f>IF(ISNUMBER(ETL_Price!BE185/ETL_Price!BE186-1),ETL_Price!BE185/ETL_Price!BE186-1,"")</f>
        <v/>
      </c>
      <c r="AZ185" t="str">
        <f>IF(ISNUMBER(ETL_Price!BF185/ETL_Price!BF186-1),ETL_Price!BF185/ETL_Price!BF186-1,"")</f>
        <v/>
      </c>
      <c r="BA185" t="str">
        <f>IF(ISNUMBER(ETL_Price!BG185/ETL_Price!BG186-1),ETL_Price!BG185/ETL_Price!BG186-1,"")</f>
        <v/>
      </c>
      <c r="BB185" t="str">
        <f>IF(ISNUMBER(ETL_Price!BH185/ETL_Price!BH186-1),ETL_Price!BH185/ETL_Price!BH186-1,"")</f>
        <v/>
      </c>
      <c r="BC185" t="str">
        <f>IF(ISNUMBER(ETL_Price!BI185/ETL_Price!BI186-1),ETL_Price!BI185/ETL_Price!BI186-1,"")</f>
        <v/>
      </c>
      <c r="BD185" t="str">
        <f>IF(ISNUMBER(ETL_Price!BJ185/ETL_Price!BJ186-1),ETL_Price!BJ185/ETL_Price!BJ186-1,"")</f>
        <v/>
      </c>
      <c r="BE185" t="str">
        <f>IF(ISNUMBER(ETL_Price!BK185/ETL_Price!BK186-1),ETL_Price!BK185/ETL_Price!BK186-1,"")</f>
        <v/>
      </c>
      <c r="BF185" t="str">
        <f>IF(ISNUMBER(ETL_Price!BL185/ETL_Price!BL186-1),ETL_Price!BL185/ETL_Price!BL186-1,"")</f>
        <v/>
      </c>
      <c r="BG185" t="str">
        <f>IF(ISNUMBER(ETL_Price!BM185/ETL_Price!BM186-1),ETL_Price!BM185/ETL_Price!BM186-1,"")</f>
        <v/>
      </c>
      <c r="BH185" t="str">
        <f>IF(ISNUMBER(ETL_Price!BN185/ETL_Price!BN186-1),ETL_Price!BN185/ETL_Price!BN186-1,"")</f>
        <v/>
      </c>
      <c r="BI185" t="str">
        <f>IF(ISNUMBER(ETL_Price!BO185/ETL_Price!BO186-1),ETL_Price!BO185/ETL_Price!BO186-1,"")</f>
        <v/>
      </c>
      <c r="BJ185" t="str">
        <f>IF(ISNUMBER(ETL_Price!BP185/ETL_Price!BP186-1),ETL_Price!BP185/ETL_Price!BP186-1,"")</f>
        <v/>
      </c>
      <c r="BK185" t="str">
        <f>IF(ISNUMBER(ETL_Price!BQ185/ETL_Price!BQ186-1),ETL_Price!BQ185/ETL_Price!BQ186-1,"")</f>
        <v/>
      </c>
      <c r="BL185" t="str">
        <f>IF(ISNUMBER(ETL_Price!BR185/ETL_Price!BR186-1),ETL_Price!BR185/ETL_Price!BR186-1,"")</f>
        <v/>
      </c>
      <c r="BM185" t="str">
        <f>IF(ISNUMBER(ETL_Price!BS185/ETL_Price!BS186-1),ETL_Price!BS185/ETL_Price!BS186-1,"")</f>
        <v/>
      </c>
      <c r="BN185" t="str">
        <f>IF(ISNUMBER(ETL_Price!BT185/ETL_Price!BT186-1),ETL_Price!BT185/ETL_Price!BT186-1,"")</f>
        <v/>
      </c>
      <c r="BO185" t="str">
        <f>IF(ISNUMBER(ETL_Price!BU185/ETL_Price!BU186-1),ETL_Price!BU185/ETL_Price!BU186-1,"")</f>
        <v/>
      </c>
      <c r="BP185" t="str">
        <f>IF(ISNUMBER(ETL_Price!BV185/ETL_Price!BV186-1),ETL_Price!BV185/ETL_Price!BV186-1,"")</f>
        <v/>
      </c>
      <c r="BQ185" t="str">
        <f>IF(ISNUMBER(ETL_Price!BW185/ETL_Price!BW186-1),ETL_Price!BW185/ETL_Price!BW186-1,"")</f>
        <v/>
      </c>
    </row>
    <row r="186" spans="1:69">
      <c r="A186" s="8">
        <f>MATCH($B186,ETL_Price!$B$5:$B$187,0)</f>
        <v>132</v>
      </c>
      <c r="B186" s="1" t="str">
        <f>IF(ISNUMBER(Equities!$C187),Equities!B187,"")</f>
        <v/>
      </c>
      <c r="C186" s="67" t="str">
        <f ca="1">IF(ISNUMBER(OFFSET(ETL_Price!$B$4,ETL_Rtn!$A186,ETL_Rtn!$C$1)/OFFSET(ETL_Price!$B$4,ETL_Rtn!$A187,ETL_Rtn!$C$1)-1),OFFSET(ETL_Price!$B$4,ETL_Rtn!$A186,ETL_Rtn!$C$1)/OFFSET(ETL_Price!$B$4,ETL_Rtn!$A187,ETL_Rtn!$C$1)-1,"")</f>
        <v/>
      </c>
      <c r="E186" t="str">
        <f>IF(ISNUMBER(ETL_Price!K186/ETL_Price!K187-1),ETL_Price!K186/ETL_Price!K187-1,"")</f>
        <v/>
      </c>
      <c r="F186" t="str">
        <f>IF(ISNUMBER(ETL_Price!L186/ETL_Price!L187-1),ETL_Price!L186/ETL_Price!L187-1,"")</f>
        <v/>
      </c>
      <c r="G186" t="str">
        <f>IF(ISNUMBER(ETL_Price!M186/ETL_Price!M187-1),ETL_Price!M186/ETL_Price!M187-1,"")</f>
        <v/>
      </c>
      <c r="H186" t="str">
        <f>IF(ISNUMBER(ETL_Price!N186/ETL_Price!N187-1),ETL_Price!N186/ETL_Price!N187-1,"")</f>
        <v/>
      </c>
      <c r="I186" t="str">
        <f>IF(ISNUMBER(ETL_Price!O186/ETL_Price!O187-1),ETL_Price!O186/ETL_Price!O187-1,"")</f>
        <v/>
      </c>
      <c r="J186" t="str">
        <f>IF(ISNUMBER(ETL_Price!P186/ETL_Price!P187-1),ETL_Price!P186/ETL_Price!P187-1,"")</f>
        <v/>
      </c>
      <c r="K186" t="str">
        <f>IF(ISNUMBER(ETL_Price!Q186/ETL_Price!Q187-1),ETL_Price!Q186/ETL_Price!Q187-1,"")</f>
        <v/>
      </c>
      <c r="L186" t="str">
        <f>IF(ISNUMBER(ETL_Price!R186/ETL_Price!R187-1),ETL_Price!R186/ETL_Price!R187-1,"")</f>
        <v/>
      </c>
      <c r="M186" t="str">
        <f>IF(ISNUMBER(ETL_Price!S186/ETL_Price!S187-1),ETL_Price!S186/ETL_Price!S187-1,"")</f>
        <v/>
      </c>
      <c r="N186" t="str">
        <f>IF(ISNUMBER(ETL_Price!T186/ETL_Price!T187-1),ETL_Price!T186/ETL_Price!T187-1,"")</f>
        <v/>
      </c>
      <c r="O186" t="str">
        <f>IF(ISNUMBER(ETL_Price!U186/ETL_Price!U187-1),ETL_Price!U186/ETL_Price!U187-1,"")</f>
        <v/>
      </c>
      <c r="P186" t="str">
        <f>IF(ISNUMBER(ETL_Price!V186/ETL_Price!V187-1),ETL_Price!V186/ETL_Price!V187-1,"")</f>
        <v/>
      </c>
      <c r="Q186" t="str">
        <f>IF(ISNUMBER(ETL_Price!W186/ETL_Price!W187-1),ETL_Price!W186/ETL_Price!W187-1,"")</f>
        <v/>
      </c>
      <c r="R186" t="str">
        <f>IF(ISNUMBER(ETL_Price!X186/ETL_Price!X187-1),ETL_Price!X186/ETL_Price!X187-1,"")</f>
        <v/>
      </c>
      <c r="S186" t="str">
        <f>IF(ISNUMBER(ETL_Price!Y186/ETL_Price!Y187-1),ETL_Price!Y186/ETL_Price!Y187-1,"")</f>
        <v/>
      </c>
      <c r="T186" t="str">
        <f>IF(ISNUMBER(ETL_Price!Z186/ETL_Price!Z187-1),ETL_Price!Z186/ETL_Price!Z187-1,"")</f>
        <v/>
      </c>
      <c r="U186" t="str">
        <f>IF(ISNUMBER(ETL_Price!AA186/ETL_Price!AA187-1),ETL_Price!AA186/ETL_Price!AA187-1,"")</f>
        <v/>
      </c>
      <c r="V186" t="str">
        <f>IF(ISNUMBER(ETL_Price!AB186/ETL_Price!AB187-1),ETL_Price!AB186/ETL_Price!AB187-1,"")</f>
        <v/>
      </c>
      <c r="W186" t="str">
        <f>IF(ISNUMBER(ETL_Price!AC186/ETL_Price!AC187-1),ETL_Price!AC186/ETL_Price!AC187-1,"")</f>
        <v/>
      </c>
      <c r="X186" t="str">
        <f>IF(ISNUMBER(ETL_Price!AD186/ETL_Price!AD187-1),ETL_Price!AD186/ETL_Price!AD187-1,"")</f>
        <v/>
      </c>
      <c r="Y186" t="str">
        <f>IF(ISNUMBER(ETL_Price!AE186/ETL_Price!AE187-1),ETL_Price!AE186/ETL_Price!AE187-1,"")</f>
        <v/>
      </c>
      <c r="Z186" t="str">
        <f>IF(ISNUMBER(ETL_Price!AF186/ETL_Price!AF187-1),ETL_Price!AF186/ETL_Price!AF187-1,"")</f>
        <v/>
      </c>
      <c r="AA186" t="str">
        <f>IF(ISNUMBER(ETL_Price!AG186/ETL_Price!AG187-1),ETL_Price!AG186/ETL_Price!AG187-1,"")</f>
        <v/>
      </c>
      <c r="AB186" t="str">
        <f>IF(ISNUMBER(ETL_Price!AH186/ETL_Price!AH187-1),ETL_Price!AH186/ETL_Price!AH187-1,"")</f>
        <v/>
      </c>
      <c r="AC186" t="str">
        <f>IF(ISNUMBER(ETL_Price!AI186/ETL_Price!AI187-1),ETL_Price!AI186/ETL_Price!AI187-1,"")</f>
        <v/>
      </c>
      <c r="AD186" t="str">
        <f>IF(ISNUMBER(ETL_Price!AJ186/ETL_Price!AJ187-1),ETL_Price!AJ186/ETL_Price!AJ187-1,"")</f>
        <v/>
      </c>
      <c r="AE186" t="str">
        <f>IF(ISNUMBER(ETL_Price!AK186/ETL_Price!AK187-1),ETL_Price!AK186/ETL_Price!AK187-1,"")</f>
        <v/>
      </c>
      <c r="AF186" t="str">
        <f>IF(ISNUMBER(ETL_Price!AL186/ETL_Price!AL187-1),ETL_Price!AL186/ETL_Price!AL187-1,"")</f>
        <v/>
      </c>
      <c r="AG186" t="str">
        <f>IF(ISNUMBER(ETL_Price!AM186/ETL_Price!AM187-1),ETL_Price!AM186/ETL_Price!AM187-1,"")</f>
        <v/>
      </c>
      <c r="AH186" t="str">
        <f>IF(ISNUMBER(ETL_Price!AN186/ETL_Price!AN187-1),ETL_Price!AN186/ETL_Price!AN187-1,"")</f>
        <v/>
      </c>
      <c r="AI186" t="str">
        <f>IF(ISNUMBER(ETL_Price!AO186/ETL_Price!AO187-1),ETL_Price!AO186/ETL_Price!AO187-1,"")</f>
        <v/>
      </c>
      <c r="AJ186" t="str">
        <f>IF(ISNUMBER(ETL_Price!AP186/ETL_Price!AP187-1),ETL_Price!AP186/ETL_Price!AP187-1,"")</f>
        <v/>
      </c>
      <c r="AK186" t="str">
        <f>IF(ISNUMBER(ETL_Price!AQ186/ETL_Price!AQ187-1),ETL_Price!AQ186/ETL_Price!AQ187-1,"")</f>
        <v/>
      </c>
      <c r="AL186" t="str">
        <f>IF(ISNUMBER(ETL_Price!AR186/ETL_Price!AR187-1),ETL_Price!AR186/ETL_Price!AR187-1,"")</f>
        <v/>
      </c>
      <c r="AM186" t="str">
        <f>IF(ISNUMBER(ETL_Price!AS186/ETL_Price!AS187-1),ETL_Price!AS186/ETL_Price!AS187-1,"")</f>
        <v/>
      </c>
      <c r="AN186" t="str">
        <f>IF(ISNUMBER(ETL_Price!AT186/ETL_Price!AT187-1),ETL_Price!AT186/ETL_Price!AT187-1,"")</f>
        <v/>
      </c>
      <c r="AO186" t="str">
        <f>IF(ISNUMBER(ETL_Price!AU186/ETL_Price!AU187-1),ETL_Price!AU186/ETL_Price!AU187-1,"")</f>
        <v/>
      </c>
      <c r="AP186" t="str">
        <f>IF(ISNUMBER(ETL_Price!AV186/ETL_Price!AV187-1),ETL_Price!AV186/ETL_Price!AV187-1,"")</f>
        <v/>
      </c>
      <c r="AQ186" t="str">
        <f>IF(ISNUMBER(ETL_Price!AW186/ETL_Price!AW187-1),ETL_Price!AW186/ETL_Price!AW187-1,"")</f>
        <v/>
      </c>
      <c r="AR186" t="str">
        <f>IF(ISNUMBER(ETL_Price!AX186/ETL_Price!AX187-1),ETL_Price!AX186/ETL_Price!AX187-1,"")</f>
        <v/>
      </c>
      <c r="AS186" t="str">
        <f>IF(ISNUMBER(ETL_Price!AY186/ETL_Price!AY187-1),ETL_Price!AY186/ETL_Price!AY187-1,"")</f>
        <v/>
      </c>
      <c r="AT186" t="str">
        <f>IF(ISNUMBER(ETL_Price!AZ186/ETL_Price!AZ187-1),ETL_Price!AZ186/ETL_Price!AZ187-1,"")</f>
        <v/>
      </c>
      <c r="AU186" t="str">
        <f>IF(ISNUMBER(ETL_Price!BA186/ETL_Price!BA187-1),ETL_Price!BA186/ETL_Price!BA187-1,"")</f>
        <v/>
      </c>
      <c r="AV186" t="str">
        <f>IF(ISNUMBER(ETL_Price!BB186/ETL_Price!BB187-1),ETL_Price!BB186/ETL_Price!BB187-1,"")</f>
        <v/>
      </c>
      <c r="AW186" t="str">
        <f>IF(ISNUMBER(ETL_Price!BC186/ETL_Price!BC187-1),ETL_Price!BC186/ETL_Price!BC187-1,"")</f>
        <v/>
      </c>
      <c r="AX186" t="str">
        <f>IF(ISNUMBER(ETL_Price!BD186/ETL_Price!BD187-1),ETL_Price!BD186/ETL_Price!BD187-1,"")</f>
        <v/>
      </c>
      <c r="AY186" t="str">
        <f>IF(ISNUMBER(ETL_Price!BE186/ETL_Price!BE187-1),ETL_Price!BE186/ETL_Price!BE187-1,"")</f>
        <v/>
      </c>
      <c r="AZ186" t="str">
        <f>IF(ISNUMBER(ETL_Price!BF186/ETL_Price!BF187-1),ETL_Price!BF186/ETL_Price!BF187-1,"")</f>
        <v/>
      </c>
      <c r="BA186" t="str">
        <f>IF(ISNUMBER(ETL_Price!BG186/ETL_Price!BG187-1),ETL_Price!BG186/ETL_Price!BG187-1,"")</f>
        <v/>
      </c>
      <c r="BB186" t="str">
        <f>IF(ISNUMBER(ETL_Price!BH186/ETL_Price!BH187-1),ETL_Price!BH186/ETL_Price!BH187-1,"")</f>
        <v/>
      </c>
      <c r="BC186" t="str">
        <f>IF(ISNUMBER(ETL_Price!BI186/ETL_Price!BI187-1),ETL_Price!BI186/ETL_Price!BI187-1,"")</f>
        <v/>
      </c>
      <c r="BD186" t="str">
        <f>IF(ISNUMBER(ETL_Price!BJ186/ETL_Price!BJ187-1),ETL_Price!BJ186/ETL_Price!BJ187-1,"")</f>
        <v/>
      </c>
      <c r="BE186" t="str">
        <f>IF(ISNUMBER(ETL_Price!BK186/ETL_Price!BK187-1),ETL_Price!BK186/ETL_Price!BK187-1,"")</f>
        <v/>
      </c>
      <c r="BF186" t="str">
        <f>IF(ISNUMBER(ETL_Price!BL186/ETL_Price!BL187-1),ETL_Price!BL186/ETL_Price!BL187-1,"")</f>
        <v/>
      </c>
      <c r="BG186" t="str">
        <f>IF(ISNUMBER(ETL_Price!BM186/ETL_Price!BM187-1),ETL_Price!BM186/ETL_Price!BM187-1,"")</f>
        <v/>
      </c>
      <c r="BH186" t="str">
        <f>IF(ISNUMBER(ETL_Price!BN186/ETL_Price!BN187-1),ETL_Price!BN186/ETL_Price!BN187-1,"")</f>
        <v/>
      </c>
      <c r="BI186" t="str">
        <f>IF(ISNUMBER(ETL_Price!BO186/ETL_Price!BO187-1),ETL_Price!BO186/ETL_Price!BO187-1,"")</f>
        <v/>
      </c>
      <c r="BJ186" t="str">
        <f>IF(ISNUMBER(ETL_Price!BP186/ETL_Price!BP187-1),ETL_Price!BP186/ETL_Price!BP187-1,"")</f>
        <v/>
      </c>
      <c r="BK186" t="str">
        <f>IF(ISNUMBER(ETL_Price!BQ186/ETL_Price!BQ187-1),ETL_Price!BQ186/ETL_Price!BQ187-1,"")</f>
        <v/>
      </c>
      <c r="BL186" t="str">
        <f>IF(ISNUMBER(ETL_Price!BR186/ETL_Price!BR187-1),ETL_Price!BR186/ETL_Price!BR187-1,"")</f>
        <v/>
      </c>
      <c r="BM186" t="str">
        <f>IF(ISNUMBER(ETL_Price!BS186/ETL_Price!BS187-1),ETL_Price!BS186/ETL_Price!BS187-1,"")</f>
        <v/>
      </c>
      <c r="BN186" t="str">
        <f>IF(ISNUMBER(ETL_Price!BT186/ETL_Price!BT187-1),ETL_Price!BT186/ETL_Price!BT187-1,"")</f>
        <v/>
      </c>
      <c r="BO186" t="str">
        <f>IF(ISNUMBER(ETL_Price!BU186/ETL_Price!BU187-1),ETL_Price!BU186/ETL_Price!BU187-1,"")</f>
        <v/>
      </c>
      <c r="BP186" t="str">
        <f>IF(ISNUMBER(ETL_Price!BV186/ETL_Price!BV187-1),ETL_Price!BV186/ETL_Price!BV187-1,"")</f>
        <v/>
      </c>
      <c r="BQ186" t="str">
        <f>IF(ISNUMBER(ETL_Price!BW186/ETL_Price!BW187-1),ETL_Price!BW186/ETL_Price!BW187-1,"")</f>
        <v/>
      </c>
    </row>
    <row r="187" spans="1:69">
      <c r="A187" s="8">
        <f>MATCH($B187,ETL_Price!$B$5:$B$187,0)</f>
        <v>132</v>
      </c>
      <c r="B187" s="1" t="str">
        <f>IF(ISNUMBER(Equities!$C188),Equities!B188,"")</f>
        <v/>
      </c>
      <c r="C187" s="67" t="str">
        <f ca="1">IF(ISNUMBER(OFFSET(ETL_Price!$B$4,ETL_Rtn!$A187,ETL_Rtn!$C$1)/OFFSET(ETL_Price!$B$4,ETL_Rtn!$A188,ETL_Rtn!$C$1)-1),OFFSET(ETL_Price!$B$4,ETL_Rtn!$A187,ETL_Rtn!$C$1)/OFFSET(ETL_Price!$B$4,ETL_Rtn!$A188,ETL_Rtn!$C$1)-1,"")</f>
        <v/>
      </c>
      <c r="E187" t="str">
        <f>IF(ISNUMBER(ETL_Price!K187/ETL_Price!K188-1),ETL_Price!K187/ETL_Price!K188-1,"")</f>
        <v/>
      </c>
      <c r="F187" t="str">
        <f>IF(ISNUMBER(ETL_Price!L187/ETL_Price!L188-1),ETL_Price!L187/ETL_Price!L188-1,"")</f>
        <v/>
      </c>
      <c r="G187" t="str">
        <f>IF(ISNUMBER(ETL_Price!M187/ETL_Price!M188-1),ETL_Price!M187/ETL_Price!M188-1,"")</f>
        <v/>
      </c>
      <c r="H187" t="str">
        <f>IF(ISNUMBER(ETL_Price!N187/ETL_Price!N188-1),ETL_Price!N187/ETL_Price!N188-1,"")</f>
        <v/>
      </c>
      <c r="I187" t="str">
        <f>IF(ISNUMBER(ETL_Price!O187/ETL_Price!O188-1),ETL_Price!O187/ETL_Price!O188-1,"")</f>
        <v/>
      </c>
      <c r="J187" t="str">
        <f>IF(ISNUMBER(ETL_Price!P187/ETL_Price!P188-1),ETL_Price!P187/ETL_Price!P188-1,"")</f>
        <v/>
      </c>
      <c r="K187" t="str">
        <f>IF(ISNUMBER(ETL_Price!Q187/ETL_Price!Q188-1),ETL_Price!Q187/ETL_Price!Q188-1,"")</f>
        <v/>
      </c>
      <c r="L187" t="str">
        <f>IF(ISNUMBER(ETL_Price!R187/ETL_Price!R188-1),ETL_Price!R187/ETL_Price!R188-1,"")</f>
        <v/>
      </c>
      <c r="M187" t="str">
        <f>IF(ISNUMBER(ETL_Price!S187/ETL_Price!S188-1),ETL_Price!S187/ETL_Price!S188-1,"")</f>
        <v/>
      </c>
      <c r="N187" t="str">
        <f>IF(ISNUMBER(ETL_Price!T187/ETL_Price!T188-1),ETL_Price!T187/ETL_Price!T188-1,"")</f>
        <v/>
      </c>
      <c r="O187" t="str">
        <f>IF(ISNUMBER(ETL_Price!U187/ETL_Price!U188-1),ETL_Price!U187/ETL_Price!U188-1,"")</f>
        <v/>
      </c>
      <c r="P187" t="str">
        <f>IF(ISNUMBER(ETL_Price!V187/ETL_Price!V188-1),ETL_Price!V187/ETL_Price!V188-1,"")</f>
        <v/>
      </c>
      <c r="Q187" t="str">
        <f>IF(ISNUMBER(ETL_Price!W187/ETL_Price!W188-1),ETL_Price!W187/ETL_Price!W188-1,"")</f>
        <v/>
      </c>
      <c r="R187" t="str">
        <f>IF(ISNUMBER(ETL_Price!X187/ETL_Price!X188-1),ETL_Price!X187/ETL_Price!X188-1,"")</f>
        <v/>
      </c>
      <c r="S187" t="str">
        <f>IF(ISNUMBER(ETL_Price!Y187/ETL_Price!Y188-1),ETL_Price!Y187/ETL_Price!Y188-1,"")</f>
        <v/>
      </c>
      <c r="T187" t="str">
        <f>IF(ISNUMBER(ETL_Price!Z187/ETL_Price!Z188-1),ETL_Price!Z187/ETL_Price!Z188-1,"")</f>
        <v/>
      </c>
      <c r="U187" t="str">
        <f>IF(ISNUMBER(ETL_Price!AA187/ETL_Price!AA188-1),ETL_Price!AA187/ETL_Price!AA188-1,"")</f>
        <v/>
      </c>
      <c r="V187" t="str">
        <f>IF(ISNUMBER(ETL_Price!AB187/ETL_Price!AB188-1),ETL_Price!AB187/ETL_Price!AB188-1,"")</f>
        <v/>
      </c>
      <c r="W187" t="str">
        <f>IF(ISNUMBER(ETL_Price!AC187/ETL_Price!AC188-1),ETL_Price!AC187/ETL_Price!AC188-1,"")</f>
        <v/>
      </c>
      <c r="X187" t="str">
        <f>IF(ISNUMBER(ETL_Price!AD187/ETL_Price!AD188-1),ETL_Price!AD187/ETL_Price!AD188-1,"")</f>
        <v/>
      </c>
      <c r="Y187" t="str">
        <f>IF(ISNUMBER(ETL_Price!AE187/ETL_Price!AE188-1),ETL_Price!AE187/ETL_Price!AE188-1,"")</f>
        <v/>
      </c>
      <c r="Z187" t="str">
        <f>IF(ISNUMBER(ETL_Price!AF187/ETL_Price!AF188-1),ETL_Price!AF187/ETL_Price!AF188-1,"")</f>
        <v/>
      </c>
      <c r="AA187" t="str">
        <f>IF(ISNUMBER(ETL_Price!AG187/ETL_Price!AG188-1),ETL_Price!AG187/ETL_Price!AG188-1,"")</f>
        <v/>
      </c>
      <c r="AB187" t="str">
        <f>IF(ISNUMBER(ETL_Price!AH187/ETL_Price!AH188-1),ETL_Price!AH187/ETL_Price!AH188-1,"")</f>
        <v/>
      </c>
      <c r="AC187" t="str">
        <f>IF(ISNUMBER(ETL_Price!AI187/ETL_Price!AI188-1),ETL_Price!AI187/ETL_Price!AI188-1,"")</f>
        <v/>
      </c>
      <c r="AD187" t="str">
        <f>IF(ISNUMBER(ETL_Price!AJ187/ETL_Price!AJ188-1),ETL_Price!AJ187/ETL_Price!AJ188-1,"")</f>
        <v/>
      </c>
      <c r="AE187" t="str">
        <f>IF(ISNUMBER(ETL_Price!AK187/ETL_Price!AK188-1),ETL_Price!AK187/ETL_Price!AK188-1,"")</f>
        <v/>
      </c>
      <c r="AF187" t="str">
        <f>IF(ISNUMBER(ETL_Price!AL187/ETL_Price!AL188-1),ETL_Price!AL187/ETL_Price!AL188-1,"")</f>
        <v/>
      </c>
      <c r="AG187" t="str">
        <f>IF(ISNUMBER(ETL_Price!AM187/ETL_Price!AM188-1),ETL_Price!AM187/ETL_Price!AM188-1,"")</f>
        <v/>
      </c>
      <c r="AH187" t="str">
        <f>IF(ISNUMBER(ETL_Price!AN187/ETL_Price!AN188-1),ETL_Price!AN187/ETL_Price!AN188-1,"")</f>
        <v/>
      </c>
      <c r="AI187" t="str">
        <f>IF(ISNUMBER(ETL_Price!AO187/ETL_Price!AO188-1),ETL_Price!AO187/ETL_Price!AO188-1,"")</f>
        <v/>
      </c>
      <c r="AJ187" t="str">
        <f>IF(ISNUMBER(ETL_Price!AP187/ETL_Price!AP188-1),ETL_Price!AP187/ETL_Price!AP188-1,"")</f>
        <v/>
      </c>
      <c r="AK187" t="str">
        <f>IF(ISNUMBER(ETL_Price!AQ187/ETL_Price!AQ188-1),ETL_Price!AQ187/ETL_Price!AQ188-1,"")</f>
        <v/>
      </c>
      <c r="AL187" t="str">
        <f>IF(ISNUMBER(ETL_Price!AR187/ETL_Price!AR188-1),ETL_Price!AR187/ETL_Price!AR188-1,"")</f>
        <v/>
      </c>
      <c r="AM187" t="str">
        <f>IF(ISNUMBER(ETL_Price!AS187/ETL_Price!AS188-1),ETL_Price!AS187/ETL_Price!AS188-1,"")</f>
        <v/>
      </c>
      <c r="AN187" t="str">
        <f>IF(ISNUMBER(ETL_Price!AT187/ETL_Price!AT188-1),ETL_Price!AT187/ETL_Price!AT188-1,"")</f>
        <v/>
      </c>
      <c r="AO187" t="str">
        <f>IF(ISNUMBER(ETL_Price!AU187/ETL_Price!AU188-1),ETL_Price!AU187/ETL_Price!AU188-1,"")</f>
        <v/>
      </c>
      <c r="AP187" t="str">
        <f>IF(ISNUMBER(ETL_Price!AV187/ETL_Price!AV188-1),ETL_Price!AV187/ETL_Price!AV188-1,"")</f>
        <v/>
      </c>
      <c r="AQ187" t="str">
        <f>IF(ISNUMBER(ETL_Price!AW187/ETL_Price!AW188-1),ETL_Price!AW187/ETL_Price!AW188-1,"")</f>
        <v/>
      </c>
      <c r="AR187" t="str">
        <f>IF(ISNUMBER(ETL_Price!AX187/ETL_Price!AX188-1),ETL_Price!AX187/ETL_Price!AX188-1,"")</f>
        <v/>
      </c>
      <c r="AS187" t="str">
        <f>IF(ISNUMBER(ETL_Price!AY187/ETL_Price!AY188-1),ETL_Price!AY187/ETL_Price!AY188-1,"")</f>
        <v/>
      </c>
      <c r="AT187" t="str">
        <f>IF(ISNUMBER(ETL_Price!AZ187/ETL_Price!AZ188-1),ETL_Price!AZ187/ETL_Price!AZ188-1,"")</f>
        <v/>
      </c>
      <c r="AU187" t="str">
        <f>IF(ISNUMBER(ETL_Price!BA187/ETL_Price!BA188-1),ETL_Price!BA187/ETL_Price!BA188-1,"")</f>
        <v/>
      </c>
      <c r="AV187" t="str">
        <f>IF(ISNUMBER(ETL_Price!BB187/ETL_Price!BB188-1),ETL_Price!BB187/ETL_Price!BB188-1,"")</f>
        <v/>
      </c>
      <c r="AW187" t="str">
        <f>IF(ISNUMBER(ETL_Price!BC187/ETL_Price!BC188-1),ETL_Price!BC187/ETL_Price!BC188-1,"")</f>
        <v/>
      </c>
      <c r="AX187" t="str">
        <f>IF(ISNUMBER(ETL_Price!BD187/ETL_Price!BD188-1),ETL_Price!BD187/ETL_Price!BD188-1,"")</f>
        <v/>
      </c>
      <c r="AY187" t="str">
        <f>IF(ISNUMBER(ETL_Price!BE187/ETL_Price!BE188-1),ETL_Price!BE187/ETL_Price!BE188-1,"")</f>
        <v/>
      </c>
      <c r="AZ187" t="str">
        <f>IF(ISNUMBER(ETL_Price!BF187/ETL_Price!BF188-1),ETL_Price!BF187/ETL_Price!BF188-1,"")</f>
        <v/>
      </c>
      <c r="BA187" t="str">
        <f>IF(ISNUMBER(ETL_Price!BG187/ETL_Price!BG188-1),ETL_Price!BG187/ETL_Price!BG188-1,"")</f>
        <v/>
      </c>
      <c r="BB187" t="str">
        <f>IF(ISNUMBER(ETL_Price!BH187/ETL_Price!BH188-1),ETL_Price!BH187/ETL_Price!BH188-1,"")</f>
        <v/>
      </c>
      <c r="BC187" t="str">
        <f>IF(ISNUMBER(ETL_Price!BI187/ETL_Price!BI188-1),ETL_Price!BI187/ETL_Price!BI188-1,"")</f>
        <v/>
      </c>
      <c r="BD187" t="str">
        <f>IF(ISNUMBER(ETL_Price!BJ187/ETL_Price!BJ188-1),ETL_Price!BJ187/ETL_Price!BJ188-1,"")</f>
        <v/>
      </c>
      <c r="BE187" t="str">
        <f>IF(ISNUMBER(ETL_Price!BK187/ETL_Price!BK188-1),ETL_Price!BK187/ETL_Price!BK188-1,"")</f>
        <v/>
      </c>
      <c r="BF187" t="str">
        <f>IF(ISNUMBER(ETL_Price!BL187/ETL_Price!BL188-1),ETL_Price!BL187/ETL_Price!BL188-1,"")</f>
        <v/>
      </c>
      <c r="BG187" t="str">
        <f>IF(ISNUMBER(ETL_Price!BM187/ETL_Price!BM188-1),ETL_Price!BM187/ETL_Price!BM188-1,"")</f>
        <v/>
      </c>
      <c r="BH187" t="str">
        <f>IF(ISNUMBER(ETL_Price!BN187/ETL_Price!BN188-1),ETL_Price!BN187/ETL_Price!BN188-1,"")</f>
        <v/>
      </c>
      <c r="BI187" t="str">
        <f>IF(ISNUMBER(ETL_Price!BO187/ETL_Price!BO188-1),ETL_Price!BO187/ETL_Price!BO188-1,"")</f>
        <v/>
      </c>
      <c r="BJ187" t="str">
        <f>IF(ISNUMBER(ETL_Price!BP187/ETL_Price!BP188-1),ETL_Price!BP187/ETL_Price!BP188-1,"")</f>
        <v/>
      </c>
      <c r="BK187" t="str">
        <f>IF(ISNUMBER(ETL_Price!BQ187/ETL_Price!BQ188-1),ETL_Price!BQ187/ETL_Price!BQ188-1,"")</f>
        <v/>
      </c>
      <c r="BL187" t="str">
        <f>IF(ISNUMBER(ETL_Price!BR187/ETL_Price!BR188-1),ETL_Price!BR187/ETL_Price!BR188-1,"")</f>
        <v/>
      </c>
      <c r="BM187" t="str">
        <f>IF(ISNUMBER(ETL_Price!BS187/ETL_Price!BS188-1),ETL_Price!BS187/ETL_Price!BS188-1,"")</f>
        <v/>
      </c>
      <c r="BN187" t="str">
        <f>IF(ISNUMBER(ETL_Price!BT187/ETL_Price!BT188-1),ETL_Price!BT187/ETL_Price!BT188-1,"")</f>
        <v/>
      </c>
      <c r="BO187" t="str">
        <f>IF(ISNUMBER(ETL_Price!BU187/ETL_Price!BU188-1),ETL_Price!BU187/ETL_Price!BU188-1,"")</f>
        <v/>
      </c>
      <c r="BP187" t="str">
        <f>IF(ISNUMBER(ETL_Price!BV187/ETL_Price!BV188-1),ETL_Price!BV187/ETL_Price!BV188-1,"")</f>
        <v/>
      </c>
      <c r="BQ187" t="str">
        <f>IF(ISNUMBER(ETL_Price!BW187/ETL_Price!BW188-1),ETL_Price!BW187/ETL_Price!BW188-1,"")</f>
        <v/>
      </c>
    </row>
  </sheetData>
  <phoneticPr fontId="3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B1:EI188"/>
  <sheetViews>
    <sheetView showGridLines="0" workbookViewId="0">
      <selection activeCell="D4" sqref="D4"/>
    </sheetView>
  </sheetViews>
  <sheetFormatPr defaultRowHeight="10.5"/>
  <cols>
    <col min="2" max="2" width="10.5" bestFit="1" customWidth="1"/>
    <col min="77" max="77" width="10.5" bestFit="1" customWidth="1"/>
  </cols>
  <sheetData>
    <row r="1" spans="2:139">
      <c r="C1" s="8"/>
      <c r="D1" s="8"/>
      <c r="E1" s="8"/>
      <c r="F1" s="8"/>
      <c r="G1" s="8">
        <f>Equities!W1</f>
        <v>22</v>
      </c>
      <c r="H1" s="8">
        <f>Equities!AA1</f>
        <v>26</v>
      </c>
      <c r="I1" s="8">
        <f>Equities!AB1</f>
        <v>27</v>
      </c>
      <c r="J1" s="6" t="s">
        <v>1176</v>
      </c>
      <c r="K1" s="8">
        <f t="shared" ref="K1:AB1" ca="1" si="0">MATCH(K$4,INDIRECT($K$2&amp;$J$1),0)</f>
        <v>2</v>
      </c>
      <c r="L1" s="8">
        <f t="shared" ca="1" si="0"/>
        <v>3</v>
      </c>
      <c r="M1" s="8">
        <f ca="1">MATCH(M$4,INDIRECT($K$2&amp;$J$1),0)</f>
        <v>4</v>
      </c>
      <c r="N1" s="8">
        <f t="shared" ca="1" si="0"/>
        <v>5</v>
      </c>
      <c r="O1" s="8">
        <f t="shared" ca="1" si="0"/>
        <v>6</v>
      </c>
      <c r="P1" s="8">
        <f t="shared" ca="1" si="0"/>
        <v>7</v>
      </c>
      <c r="Q1" s="8">
        <f t="shared" ca="1" si="0"/>
        <v>8</v>
      </c>
      <c r="R1" s="8">
        <f t="shared" ca="1" si="0"/>
        <v>9</v>
      </c>
      <c r="S1" s="8">
        <f t="shared" ca="1" si="0"/>
        <v>10</v>
      </c>
      <c r="T1" s="8">
        <f t="shared" ca="1" si="0"/>
        <v>11</v>
      </c>
      <c r="U1" s="8">
        <f t="shared" ca="1" si="0"/>
        <v>12</v>
      </c>
      <c r="V1" s="8">
        <f t="shared" ca="1" si="0"/>
        <v>13</v>
      </c>
      <c r="W1" s="8">
        <f t="shared" ca="1" si="0"/>
        <v>14</v>
      </c>
      <c r="X1" s="8">
        <f t="shared" ca="1" si="0"/>
        <v>15</v>
      </c>
      <c r="Y1" s="8">
        <f t="shared" ca="1" si="0"/>
        <v>16</v>
      </c>
      <c r="Z1" s="8">
        <f t="shared" ca="1" si="0"/>
        <v>17</v>
      </c>
      <c r="AA1" s="8">
        <f t="shared" ca="1" si="0"/>
        <v>18</v>
      </c>
      <c r="AB1" s="8">
        <f t="shared" ca="1" si="0"/>
        <v>19</v>
      </c>
      <c r="AC1" s="8">
        <f ca="1">MATCH(AC$4,INDIRECT($AC$2&amp;$J$1),0)</f>
        <v>2</v>
      </c>
      <c r="AD1" s="8">
        <f t="shared" ref="AD1:AQ1" ca="1" si="1">MATCH(AD$4,INDIRECT($AC$2&amp;$J$1),0)</f>
        <v>3</v>
      </c>
      <c r="AE1" s="8">
        <f t="shared" ca="1" si="1"/>
        <v>4</v>
      </c>
      <c r="AF1" s="8">
        <f t="shared" ca="1" si="1"/>
        <v>5</v>
      </c>
      <c r="AG1" s="8">
        <f t="shared" ca="1" si="1"/>
        <v>6</v>
      </c>
      <c r="AH1" s="8">
        <f t="shared" ca="1" si="1"/>
        <v>7</v>
      </c>
      <c r="AI1" s="8">
        <f t="shared" ca="1" si="1"/>
        <v>8</v>
      </c>
      <c r="AJ1" s="8">
        <f t="shared" ca="1" si="1"/>
        <v>9</v>
      </c>
      <c r="AK1" s="8">
        <f t="shared" ca="1" si="1"/>
        <v>10</v>
      </c>
      <c r="AL1" s="8">
        <f t="shared" ca="1" si="1"/>
        <v>11</v>
      </c>
      <c r="AM1" s="8">
        <f t="shared" ca="1" si="1"/>
        <v>12</v>
      </c>
      <c r="AN1" s="8">
        <f t="shared" ca="1" si="1"/>
        <v>13</v>
      </c>
      <c r="AO1" s="8">
        <f t="shared" ca="1" si="1"/>
        <v>14</v>
      </c>
      <c r="AP1" s="8">
        <f t="shared" ca="1" si="1"/>
        <v>15</v>
      </c>
      <c r="AQ1" s="8">
        <f t="shared" ca="1" si="1"/>
        <v>16</v>
      </c>
      <c r="AR1" s="8">
        <f ca="1">MATCH(AR$4,INDIRECT($AC$2&amp;$J$1),0)</f>
        <v>17</v>
      </c>
      <c r="AS1" s="8">
        <f ca="1">MATCH(AS$4,INDIRECT($AC$2&amp;$J$1),0)</f>
        <v>18</v>
      </c>
      <c r="AT1" s="8">
        <f ca="1">MATCH(AT$4,INDIRECT($AC$2&amp;$J$1),0)</f>
        <v>19</v>
      </c>
      <c r="AU1" s="8">
        <f t="shared" ref="AU1:AZ1" ca="1" si="2">MATCH(AU$4,INDIRECT($AC$2&amp;$J$1),0)</f>
        <v>20</v>
      </c>
      <c r="AV1" s="8">
        <f t="shared" ca="1" si="2"/>
        <v>21</v>
      </c>
      <c r="AW1" s="8">
        <f t="shared" ca="1" si="2"/>
        <v>22</v>
      </c>
      <c r="AX1" s="8">
        <f t="shared" ca="1" si="2"/>
        <v>23</v>
      </c>
      <c r="AY1" s="8">
        <f t="shared" ca="1" si="2"/>
        <v>24</v>
      </c>
      <c r="AZ1" s="8">
        <f t="shared" ca="1" si="2"/>
        <v>25</v>
      </c>
      <c r="BA1" s="8">
        <f t="shared" ref="BA1:BH1" ca="1" si="3">MATCH(BA$4,INDIRECT($BA$2&amp;$J$1),0)</f>
        <v>2</v>
      </c>
      <c r="BB1" s="8">
        <f t="shared" ca="1" si="3"/>
        <v>3</v>
      </c>
      <c r="BC1" s="8">
        <f t="shared" ca="1" si="3"/>
        <v>4</v>
      </c>
      <c r="BD1" s="8">
        <f t="shared" ca="1" si="3"/>
        <v>5</v>
      </c>
      <c r="BE1" s="8">
        <f t="shared" ca="1" si="3"/>
        <v>6</v>
      </c>
      <c r="BF1" s="8">
        <f t="shared" ca="1" si="3"/>
        <v>7</v>
      </c>
      <c r="BG1" s="8">
        <f t="shared" ca="1" si="3"/>
        <v>8</v>
      </c>
      <c r="BH1" s="8">
        <f t="shared" ca="1" si="3"/>
        <v>9</v>
      </c>
      <c r="BI1" s="8">
        <f ca="1">MATCH(BI$4,INDIRECT($BA$2&amp;$J$1),0)</f>
        <v>10</v>
      </c>
      <c r="BJ1" s="8">
        <f ca="1">MATCH(BJ$4,INDIRECT($BA$2&amp;$J$1),0)</f>
        <v>11</v>
      </c>
      <c r="BK1" s="8">
        <f ca="1">MATCH(BK$4,INDIRECT($BA$2&amp;$J$1),0)</f>
        <v>12</v>
      </c>
      <c r="BL1" s="8">
        <f ca="1">MATCH(BL$4,INDIRECT($BA$2&amp;$J$1),0)</f>
        <v>13</v>
      </c>
      <c r="BM1" s="8">
        <f ca="1">MATCH(BM$4,INDIRECT($BM$2&amp;$J$1),0)</f>
        <v>2</v>
      </c>
      <c r="BN1" s="8">
        <f t="shared" ref="BN1:BO1" ca="1" si="4">MATCH(BN$4,INDIRECT($BM$2&amp;$J$1),0)</f>
        <v>3</v>
      </c>
      <c r="BO1" s="8">
        <f t="shared" ca="1" si="4"/>
        <v>4</v>
      </c>
      <c r="BP1" s="8">
        <f ca="1">MATCH(BP$4,INDIRECT($BP$2&amp;$J$1),0)</f>
        <v>2</v>
      </c>
      <c r="BQ1" s="8">
        <f t="shared" ref="BQ1:BW1" ca="1" si="5">MATCH(BQ$4,INDIRECT($BP$2&amp;$J$1),0)</f>
        <v>3</v>
      </c>
      <c r="BR1" s="8">
        <f t="shared" ca="1" si="5"/>
        <v>4</v>
      </c>
      <c r="BS1" s="8">
        <f t="shared" ca="1" si="5"/>
        <v>5</v>
      </c>
      <c r="BT1" s="8">
        <f t="shared" ca="1" si="5"/>
        <v>6</v>
      </c>
      <c r="BU1" s="8">
        <f t="shared" ca="1" si="5"/>
        <v>7</v>
      </c>
      <c r="BV1" s="8">
        <f t="shared" ca="1" si="5"/>
        <v>8</v>
      </c>
      <c r="BW1" s="8">
        <f t="shared" ca="1" si="5"/>
        <v>9</v>
      </c>
    </row>
    <row r="2" spans="2:139">
      <c r="B2" s="7" t="s">
        <v>24</v>
      </c>
      <c r="G2" s="7" t="s">
        <v>31</v>
      </c>
      <c r="J2" s="7" t="s">
        <v>27</v>
      </c>
      <c r="K2" s="6" t="s">
        <v>33</v>
      </c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 t="s">
        <v>34</v>
      </c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 t="s">
        <v>88</v>
      </c>
      <c r="BB2" s="6"/>
      <c r="BC2" s="6"/>
      <c r="BD2" s="6"/>
      <c r="BE2" s="6"/>
      <c r="BF2" s="6"/>
      <c r="BG2" s="6"/>
      <c r="BH2" s="6"/>
      <c r="BJ2" s="6"/>
      <c r="BM2" s="6" t="s">
        <v>90</v>
      </c>
      <c r="BP2" s="6" t="s">
        <v>50</v>
      </c>
    </row>
    <row r="3" spans="2:139">
      <c r="B3" s="6" t="s">
        <v>1130</v>
      </c>
      <c r="C3" s="68" t="s">
        <v>1267</v>
      </c>
      <c r="D3" s="68" t="s">
        <v>23</v>
      </c>
      <c r="E3" s="68" t="s">
        <v>26</v>
      </c>
      <c r="F3" s="68" t="s">
        <v>25</v>
      </c>
      <c r="J3" s="68"/>
      <c r="K3" t="s">
        <v>35</v>
      </c>
      <c r="L3" t="s">
        <v>36</v>
      </c>
      <c r="M3" t="s">
        <v>37</v>
      </c>
      <c r="N3" t="s">
        <v>38</v>
      </c>
      <c r="O3" t="s">
        <v>39</v>
      </c>
      <c r="P3" t="s">
        <v>40</v>
      </c>
    </row>
    <row r="4" spans="2:139" ht="116.25">
      <c r="C4" s="2" t="str">
        <f ca="1">INDIRECT(C3&amp;"!C3")</f>
        <v>.FCGCOMF-A E Index</v>
      </c>
      <c r="D4" s="2" t="e">
        <f ca="1">INDIRECT(D3&amp;"!C3")</f>
        <v>#REF!</v>
      </c>
      <c r="E4" s="2" t="e">
        <f ca="1">INDIRECT(E3&amp;"!C3")</f>
        <v>#REF!</v>
      </c>
      <c r="F4" s="2" t="e">
        <f ca="1">INDIRECT(F3&amp;"!C3")</f>
        <v>#REF!</v>
      </c>
      <c r="G4" s="2" t="str">
        <f>Equities!W3&amp; " " &amp;$G$2</f>
        <v>SPX Index Volatility</v>
      </c>
      <c r="H4" s="2" t="str">
        <f>Equities!AA3&amp; " " &amp;$G$2</f>
        <v>HSI Index Volatility</v>
      </c>
      <c r="I4" s="2" t="str">
        <f>Equities!AB3&amp; " " &amp;$G$2</f>
        <v>HSCEI Index Volatility</v>
      </c>
      <c r="J4" s="70"/>
      <c r="K4" s="2" t="str">
        <f>Equities!C3</f>
        <v>SPX Index</v>
      </c>
      <c r="L4" s="2" t="str">
        <f>Equities!D3</f>
        <v>SX5E Index</v>
      </c>
      <c r="M4" s="2" t="str">
        <f>Equities!E3</f>
        <v>IBOV Index</v>
      </c>
      <c r="N4" s="2" t="str">
        <f>Equities!F3</f>
        <v>NKY Index</v>
      </c>
      <c r="O4" s="2" t="str">
        <f>Equities!G3</f>
        <v>HSI Index</v>
      </c>
      <c r="P4" s="2" t="str">
        <f>Equities!H3</f>
        <v>HSCEI Index</v>
      </c>
      <c r="Q4" s="2" t="str">
        <f>Equities!I3</f>
        <v>M2WOMOM Index</v>
      </c>
      <c r="R4" s="2" t="str">
        <f>Equities!J3</f>
        <v>MXWO000G Index</v>
      </c>
      <c r="S4" s="2" t="str">
        <f>Equities!K3</f>
        <v>MXWO0EN Index</v>
      </c>
      <c r="T4" s="2" t="str">
        <f>Equities!L3</f>
        <v>MXWO0MT Index</v>
      </c>
      <c r="U4" s="2" t="str">
        <f>Equities!M3</f>
        <v>MXWO0IN Index</v>
      </c>
      <c r="V4" s="2" t="str">
        <f>Equities!N3</f>
        <v>MXWO0CD Index</v>
      </c>
      <c r="W4" s="2" t="str">
        <f>Equities!O3</f>
        <v>MXWO0CS Index</v>
      </c>
      <c r="X4" s="2" t="str">
        <f>Equities!P3</f>
        <v>MXWO0HC Index</v>
      </c>
      <c r="Y4" s="2" t="str">
        <f>Equities!Q3</f>
        <v>MXWO0FN Index</v>
      </c>
      <c r="Z4" s="2" t="str">
        <f>Equities!R3</f>
        <v>MXWO0IT Index</v>
      </c>
      <c r="AA4" s="2" t="str">
        <f>Equities!S3</f>
        <v>MXWO0TC Index</v>
      </c>
      <c r="AB4" s="2" t="str">
        <f>Equities!T3</f>
        <v>MXWO0UT Index</v>
      </c>
      <c r="AC4" s="2" t="str">
        <f>Bonds!C3</f>
        <v>LEGATRUU Index</v>
      </c>
      <c r="AD4" s="2" t="str">
        <f>Bonds!D3</f>
        <v>LGTRTRUU Index</v>
      </c>
      <c r="AE4" s="2" t="str">
        <f>Bonds!E3</f>
        <v>LGDRTRUU Index</v>
      </c>
      <c r="AF4" s="2" t="str">
        <f>Bonds!F3</f>
        <v>LBUSTRUU Index</v>
      </c>
      <c r="AG4" s="2" t="str">
        <f>Bonds!G3</f>
        <v>LUATTRUU Index</v>
      </c>
      <c r="AH4" s="2" t="str">
        <f>Bonds!H3</f>
        <v>LUACTRUU Index</v>
      </c>
      <c r="AI4" s="2" t="str">
        <f>Bonds!I3</f>
        <v>LAPCTRJU Index</v>
      </c>
      <c r="AJ4" s="2" t="str">
        <f>Bonds!J3</f>
        <v>LG30TRUU Index</v>
      </c>
      <c r="AK4" s="2" t="str">
        <f>Bonds!K3</f>
        <v>JACICOTR Index</v>
      </c>
      <c r="AL4" s="2" t="str">
        <f>Bonds!L3</f>
        <v>JACIIGTR Index</v>
      </c>
      <c r="AM4" s="2" t="str">
        <f>Bonds!M3</f>
        <v>JACINGTR Index</v>
      </c>
      <c r="AN4" s="2" t="str">
        <f>Bonds!N3</f>
        <v>JACIBBBT Index</v>
      </c>
      <c r="AO4" s="2" t="str">
        <f>Bonds!O3</f>
        <v>JACI35TR Index</v>
      </c>
      <c r="AP4" s="2" t="str">
        <f>Bonds!P3</f>
        <v>JACI57TR Index</v>
      </c>
      <c r="AQ4" s="2" t="str">
        <f>Bonds!Q3</f>
        <v>JACI710T Index</v>
      </c>
      <c r="AR4" s="2" t="str">
        <f>Bonds!R3</f>
        <v>JACI10TR Index</v>
      </c>
      <c r="AS4" s="2" t="str">
        <f>Bonds!S3</f>
        <v>USGG10YR Index</v>
      </c>
      <c r="AT4" s="2" t="str">
        <f>Bonds!T3</f>
        <v>GECU10YR Index</v>
      </c>
      <c r="AU4" s="2" t="str">
        <f>Bonds!U3</f>
        <v>USGGBE05 Index</v>
      </c>
      <c r="AV4" s="2" t="str">
        <f>Bonds!V3</f>
        <v>USGGBE10 Index</v>
      </c>
      <c r="AW4" s="2" t="str">
        <f>Bonds!W3</f>
        <v>FWISUS55 Index</v>
      </c>
      <c r="AX4" s="2" t="str">
        <f>Bonds!X3</f>
        <v>FRGGBE10 Index</v>
      </c>
      <c r="AY4" s="2" t="str">
        <f>Bonds!Y3</f>
        <v>.FRDE10 Index</v>
      </c>
      <c r="AZ4" s="2" t="str">
        <f>Bonds!Z3</f>
        <v>USSP10 Curncy</v>
      </c>
      <c r="BA4" s="2" t="str">
        <f>Credit_Vol!C3</f>
        <v>ITRXEXE CBIL Curncy</v>
      </c>
      <c r="BB4" s="2" t="str">
        <f>Credit_Vol!D3</f>
        <v>ITRXEUE CBIL Curncy</v>
      </c>
      <c r="BC4" s="2" t="str">
        <f>Credit_Vol!E3</f>
        <v>IBOXUMAE Index</v>
      </c>
      <c r="BD4" s="2" t="str">
        <f>Credit_Vol!F3</f>
        <v>IBOXHYSE Index</v>
      </c>
      <c r="BE4" s="2" t="str">
        <f>Credit_Vol!G3</f>
        <v>IBOXUMSE Index</v>
      </c>
      <c r="BF4" s="2" t="str">
        <f>Credit_Vol!H3</f>
        <v>JACICOBS Index</v>
      </c>
      <c r="BG4" s="2" t="str">
        <f>Credit_Vol!I3</f>
        <v>JACIIGBS Index</v>
      </c>
      <c r="BH4" s="2" t="str">
        <f>Credit_Vol!J3</f>
        <v>JACINGBS Index</v>
      </c>
      <c r="BI4" s="2" t="str">
        <f>Credit_Vol!K3</f>
        <v>VIX Index</v>
      </c>
      <c r="BJ4" s="2" t="str">
        <f>Credit_Vol!L3</f>
        <v>VXEEM Index</v>
      </c>
      <c r="BK4" s="2" t="str">
        <f>Credit_Vol!M3</f>
        <v>JPMVXYG7 Index</v>
      </c>
      <c r="BL4" s="2" t="str">
        <f>Credit_Vol!N3</f>
        <v>USDCNHV1M Curncy</v>
      </c>
      <c r="BM4" s="2" t="str">
        <f>Commodities!C3</f>
        <v>GC1 Comdty</v>
      </c>
      <c r="BN4" s="2" t="str">
        <f>Commodities!D3</f>
        <v>SI1 Comdty</v>
      </c>
      <c r="BO4" s="2" t="str">
        <f>Commodities!E3</f>
        <v>CL1 Comdty</v>
      </c>
      <c r="BP4" s="2" t="str">
        <f>Currencies!C3</f>
        <v>CNH Curncy</v>
      </c>
      <c r="BQ4" s="2" t="str">
        <f>Currencies!D3</f>
        <v>ADXY Index</v>
      </c>
      <c r="BR4" s="2" t="str">
        <f>Currencies!E3</f>
        <v>EUR Curncy</v>
      </c>
      <c r="BS4" s="2" t="str">
        <f>Currencies!F3</f>
        <v>GBP Curncy</v>
      </c>
      <c r="BT4" s="2" t="str">
        <f>Currencies!G3</f>
        <v>JPY Curncy</v>
      </c>
      <c r="BU4" s="2" t="str">
        <f>Currencies!H3</f>
        <v>RUB Curncy</v>
      </c>
      <c r="BV4" s="2" t="str">
        <f>Currencies!I3</f>
        <v>ZAR Curncy</v>
      </c>
      <c r="BW4" s="2" t="str">
        <f>Currencies!J3</f>
        <v>BRL Curncy</v>
      </c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</row>
    <row r="5" spans="2:139">
      <c r="B5" s="1">
        <f>IF(ISNUMBER(Equities!$C6),Equities!B6,"")</f>
        <v>43179</v>
      </c>
      <c r="C5">
        <f ca="1">IF(ISNUMBER(VLOOKUP($B5,INDIRECT(C$3&amp;"!"&amp;$B$3),2,0)), VLOOKUP($B5,INDIRECT(C$3&amp;"!"&amp;$B$3),2,0),"")</f>
        <v>188.5908</v>
      </c>
      <c r="D5" t="str">
        <f ca="1">IF(ISNUMBER(VLOOKUP($B5,INDIRECT(D$3&amp;"!"&amp;$B$3),2,0)), VLOOKUP($B5,INDIRECT(D$3&amp;"!"&amp;$B$3),2,0),"")</f>
        <v/>
      </c>
      <c r="E5" t="str">
        <f ca="1">IF(ISNUMBER(VLOOKUP($B5,INDIRECT(E$3&amp;"!"&amp;$B$3),2,0)), VLOOKUP($B5,INDIRECT(E$3&amp;"!"&amp;$B$3),2,0),"")</f>
        <v/>
      </c>
      <c r="F5" t="str">
        <f ca="1">IF(ISNUMBER(VLOOKUP($B5,INDIRECT(F$3&amp;"!"&amp;$B$3),2,0)), VLOOKUP($B5,INDIRECT(F$3&amp;"!"&amp;$B$3),2,0),"")</f>
        <v/>
      </c>
      <c r="G5">
        <f>IF(ISNUMBER(VLOOKUP($B5,Equities!$B$6:$DH$1002,G$1,0)), VLOOKUP($B5,Equities!$B$6:$DH$1002,G$1,0),"")</f>
        <v>17.989999999999998</v>
      </c>
      <c r="H5">
        <f>IF(ISNUMBER(VLOOKUP($B5,Equities!$B$6:$DH$1002,H$1,0)), VLOOKUP($B5,Equities!$B$6:$DH$1002,H$1,0),"")</f>
        <v>21.13</v>
      </c>
      <c r="I5">
        <f>IF(ISNUMBER(VLOOKUP($B5,Equities!$B$6:$DH$1002,I$1,0)), VLOOKUP($B5,Equities!$B$6:$DH$1002,I$1,0),"")</f>
        <v>26.05</v>
      </c>
      <c r="J5" s="70"/>
      <c r="K5">
        <f ca="1">IF(ISNUMBER(VLOOKUP($B5,Equities!$B$6:$DH$1002,K$1,0)), VLOOKUP($B5,Equities!$B$6:$DH$1002,K$1,0),"")</f>
        <v>2716.94</v>
      </c>
      <c r="L5">
        <f ca="1">IF(ISNUMBER(VLOOKUP($B5,Equities!$B$6:$DH$1002,L$1,0)), VLOOKUP($B5,Equities!$B$6:$DH$1002,L$1,0),"")</f>
        <v>3412.08</v>
      </c>
      <c r="M5">
        <f ca="1">IF(ISNUMBER(VLOOKUP($B5,Equities!$B$6:$DH$1002,M$1,0)), VLOOKUP($B5,Equities!$B$6:$DH$1002,M$1,0),"")</f>
        <v>84163.8</v>
      </c>
      <c r="N5">
        <f ca="1">IF(ISNUMBER(VLOOKUP($B5,Equities!$B$6:$DH$1002,N$1,0)), VLOOKUP($B5,Equities!$B$6:$DH$1002,N$1,0),"")</f>
        <v>21380.97</v>
      </c>
      <c r="O5">
        <f ca="1">IF(ISNUMBER(VLOOKUP($B5,Equities!$B$6:$DH$1002,O$1,0)), VLOOKUP($B5,Equities!$B$6:$DH$1002,O$1,0),"")</f>
        <v>31549.93</v>
      </c>
      <c r="P5">
        <f ca="1">IF(ISNUMBER(VLOOKUP($B5,Equities!$B$6:$DH$1002,P$1,0)), VLOOKUP($B5,Equities!$B$6:$DH$1002,P$1,0),"")</f>
        <v>12597.42</v>
      </c>
      <c r="Q5">
        <f ca="1">IF(ISNUMBER(VLOOKUP($B5,Equities!$B$6:$DH$1002,Q$1,0)), VLOOKUP($B5,Equities!$B$6:$DH$1002,Q$1,0),"")</f>
        <v>2344.52</v>
      </c>
      <c r="R5">
        <f ca="1">IF(ISNUMBER(VLOOKUP($B5,Equities!$B$6:$DH$1002,R$1,0)), VLOOKUP($B5,Equities!$B$6:$DH$1002,R$1,0),"")</f>
        <v>2552.02</v>
      </c>
      <c r="S5">
        <f ca="1">IF(ISNUMBER(VLOOKUP($B5,Equities!$B$6:$DH$1002,S$1,0)), VLOOKUP($B5,Equities!$B$6:$DH$1002,S$1,0),"")</f>
        <v>206.99770000000001</v>
      </c>
      <c r="T5">
        <f ca="1">IF(ISNUMBER(VLOOKUP($B5,Equities!$B$6:$DH$1002,T$1,0)), VLOOKUP($B5,Equities!$B$6:$DH$1002,T$1,0),"")</f>
        <v>270.52999999999997</v>
      </c>
      <c r="U5">
        <f ca="1">IF(ISNUMBER(VLOOKUP($B5,Equities!$B$6:$DH$1002,U$1,0)), VLOOKUP($B5,Equities!$B$6:$DH$1002,U$1,0),"")</f>
        <v>260.88</v>
      </c>
      <c r="V5">
        <f ca="1">IF(ISNUMBER(VLOOKUP($B5,Equities!$B$6:$DH$1002,V$1,0)), VLOOKUP($B5,Equities!$B$6:$DH$1002,V$1,0),"")</f>
        <v>248.63</v>
      </c>
      <c r="W5">
        <f ca="1">IF(ISNUMBER(VLOOKUP($B5,Equities!$B$6:$DH$1002,W$1,0)), VLOOKUP($B5,Equities!$B$6:$DH$1002,W$1,0),"")</f>
        <v>222.4538</v>
      </c>
      <c r="X5">
        <f ca="1">IF(ISNUMBER(VLOOKUP($B5,Equities!$B$6:$DH$1002,X$1,0)), VLOOKUP($B5,Equities!$B$6:$DH$1002,X$1,0),"")</f>
        <v>229.1908</v>
      </c>
      <c r="Y5">
        <f ca="1">IF(ISNUMBER(VLOOKUP($B5,Equities!$B$6:$DH$1002,Y$1,0)), VLOOKUP($B5,Equities!$B$6:$DH$1002,Y$1,0),"")</f>
        <v>128.68430000000001</v>
      </c>
      <c r="Z5">
        <f ca="1">IF(ISNUMBER(VLOOKUP($B5,Equities!$B$6:$DH$1002,Z$1,0)), VLOOKUP($B5,Equities!$B$6:$DH$1002,Z$1,0),"")</f>
        <v>237.4068</v>
      </c>
      <c r="AA5">
        <f ca="1">IF(ISNUMBER(VLOOKUP($B5,Equities!$B$6:$DH$1002,AA$1,0)), VLOOKUP($B5,Equities!$B$6:$DH$1002,AA$1,0),"")</f>
        <v>67.41</v>
      </c>
      <c r="AB5">
        <f ca="1">IF(ISNUMBER(VLOOKUP($B5,Equities!$B$6:$DH$1002,AB$1,0)), VLOOKUP($B5,Equities!$B$6:$DH$1002,AB$1,0),"")</f>
        <v>121.92</v>
      </c>
      <c r="AC5">
        <f ca="1">IF(ISNUMBER(VLOOKUP($B5,Bonds!$B$6:$CW$1002,AC$1,0)), VLOOKUP($B5,Bonds!$B$6:$CW$1002,AC$1,0),"")</f>
        <v>488.23250000000002</v>
      </c>
      <c r="AD5">
        <f ca="1">IF(ISNUMBER(VLOOKUP($B5,Bonds!$B$6:$CW$1002,AD$1,0)), VLOOKUP($B5,Bonds!$B$6:$CW$1002,AD$1,0),"")</f>
        <v>223.56720000000001</v>
      </c>
      <c r="AE5">
        <f ca="1">IF(ISNUMBER(VLOOKUP($B5,Bonds!$B$6:$CW$1002,AE$1,0)), VLOOKUP($B5,Bonds!$B$6:$CW$1002,AE$1,0),"")</f>
        <v>254.39410000000001</v>
      </c>
      <c r="AF5">
        <f ca="1">IF(ISNUMBER(VLOOKUP($B5,Bonds!$B$6:$CW$1002,AF$1,0)), VLOOKUP($B5,Bonds!$B$6:$CW$1002,AF$1,0),"")</f>
        <v>2001.88</v>
      </c>
      <c r="AG5">
        <f ca="1">IF(ISNUMBER(VLOOKUP($B5,Bonds!$B$6:$CW$1002,AG$1,0)), VLOOKUP($B5,Bonds!$B$6:$CW$1002,AG$1,0),"")</f>
        <v>2154.81</v>
      </c>
      <c r="AH5">
        <f ca="1">IF(ISNUMBER(VLOOKUP($B5,Bonds!$B$6:$CW$1002,AH$1,0)), VLOOKUP($B5,Bonds!$B$6:$CW$1002,AH$1,0),"")</f>
        <v>2812.96</v>
      </c>
      <c r="AI5">
        <f ca="1">IF(ISNUMBER(VLOOKUP($B5,Bonds!$B$6:$CW$1002,AI$1,0)), VLOOKUP($B5,Bonds!$B$6:$CW$1002,AI$1,0),"")</f>
        <v>149.45779999999999</v>
      </c>
      <c r="AJ5">
        <f ca="1">IF(ISNUMBER(VLOOKUP($B5,Bonds!$B$6:$CW$1002,AJ$1,0)), VLOOKUP($B5,Bonds!$B$6:$CW$1002,AJ$1,0),"")</f>
        <v>1303.2968000000001</v>
      </c>
      <c r="AK5">
        <f ca="1">IF(ISNUMBER(VLOOKUP($B5,Bonds!$B$6:$CW$1002,AK$1,0)), VLOOKUP($B5,Bonds!$B$6:$CW$1002,AK$1,0),"")</f>
        <v>211.3109</v>
      </c>
      <c r="AL5">
        <f ca="1">IF(ISNUMBER(VLOOKUP($B5,Bonds!$B$6:$CW$1002,AL$1,0)), VLOOKUP($B5,Bonds!$B$6:$CW$1002,AL$1,0),"")</f>
        <v>187.98220000000001</v>
      </c>
      <c r="AM5">
        <f ca="1">IF(ISNUMBER(VLOOKUP($B5,Bonds!$B$6:$CW$1002,AM$1,0)), VLOOKUP($B5,Bonds!$B$6:$CW$1002,AM$1,0),"")</f>
        <v>284.63600000000002</v>
      </c>
      <c r="AN5">
        <f ca="1">IF(ISNUMBER(VLOOKUP($B5,Bonds!$B$6:$CW$1002,AN$1,0)), VLOOKUP($B5,Bonds!$B$6:$CW$1002,AN$1,0),"")</f>
        <v>199.9008</v>
      </c>
      <c r="AO5">
        <f ca="1">IF(ISNUMBER(VLOOKUP($B5,Bonds!$B$6:$CW$1002,AO$1,0)), VLOOKUP($B5,Bonds!$B$6:$CW$1002,AO$1,0),"")</f>
        <v>201.4126</v>
      </c>
      <c r="AP5">
        <f ca="1">IF(ISNUMBER(VLOOKUP($B5,Bonds!$B$6:$CW$1002,AP$1,0)), VLOOKUP($B5,Bonds!$B$6:$CW$1002,AP$1,0),"")</f>
        <v>221.02109999999999</v>
      </c>
      <c r="AQ5">
        <f ca="1">IF(ISNUMBER(VLOOKUP($B5,Bonds!$B$6:$CW$1002,AQ$1,0)), VLOOKUP($B5,Bonds!$B$6:$CW$1002,AQ$1,0),"")</f>
        <v>212.2807</v>
      </c>
      <c r="AR5">
        <f ca="1">IF(ISNUMBER(VLOOKUP($B5,Bonds!$B$6:$CW$1002,AR$1,0)), VLOOKUP($B5,Bonds!$B$6:$CW$1002,AR$1,0),"")</f>
        <v>276.3965</v>
      </c>
      <c r="AS5">
        <f ca="1">IF(ISNUMBER(VLOOKUP($B5,Bonds!$B$6:$CW$1002,AS$1,0)), VLOOKUP($B5,Bonds!$B$6:$CW$1002,AS$1,0),"")</f>
        <v>2.8959000000000001</v>
      </c>
      <c r="AT5">
        <f ca="1">IF(ISNUMBER(VLOOKUP($B5,Bonds!$B$6:$CW$1002,AT$1,0)), VLOOKUP($B5,Bonds!$B$6:$CW$1002,AT$1,0),"")</f>
        <v>0.58499999999999996</v>
      </c>
      <c r="AU5">
        <f ca="1">IF(ISNUMBER(VLOOKUP($B5,Bonds!$B$6:$CW$1002,AU$1,0)), VLOOKUP($B5,Bonds!$B$6:$CW$1002,AU$1,0),"")</f>
        <v>2.0811999999999999</v>
      </c>
      <c r="AV5">
        <f ca="1">IF(ISNUMBER(VLOOKUP($B5,Bonds!$B$6:$CW$1002,AV$1,0)), VLOOKUP($B5,Bonds!$B$6:$CW$1002,AV$1,0),"")</f>
        <v>2.0901000000000001</v>
      </c>
      <c r="AW5">
        <f ca="1">IF(ISNUMBER(VLOOKUP($B5,Bonds!$B$6:$CW$1002,AW$1,0)), VLOOKUP($B5,Bonds!$B$6:$CW$1002,AW$1,0),"")</f>
        <v>2.3931</v>
      </c>
      <c r="AX5">
        <f ca="1">IF(ISNUMBER(VLOOKUP($B5,Bonds!$B$6:$CW$1002,AX$1,0)), VLOOKUP($B5,Bonds!$B$6:$CW$1002,AX$1,0),"")</f>
        <v>1.3900000000000001</v>
      </c>
      <c r="AY5">
        <f ca="1">IF(ISNUMBER(VLOOKUP($B5,Bonds!$B$6:$CW$1002,AY$1,0)), VLOOKUP($B5,Bonds!$B$6:$CW$1002,AY$1,0),"")</f>
        <v>24.066500000000001</v>
      </c>
      <c r="AZ5">
        <f ca="1">IF(ISNUMBER(VLOOKUP($B5,Bonds!$B$6:$CW$1002,AZ$1,0)), VLOOKUP($B5,Bonds!$B$6:$CW$1002,AZ$1,0),"")</f>
        <v>3.59</v>
      </c>
      <c r="BA5">
        <f ca="1">IF(ISNUMBER(VLOOKUP($B5,Credit_Vol!$B$6:$CW$1002,BA$1,0)), VLOOKUP($B5,Credit_Vol!$B$6:$CW$1002,BA$1,0),"")</f>
        <v>285.75599999999997</v>
      </c>
      <c r="BB5">
        <f ca="1">IF(ISNUMBER(VLOOKUP($B5,Credit_Vol!$B$6:$CW$1002,BB$1,0)), VLOOKUP($B5,Credit_Vol!$B$6:$CW$1002,BB$1,0),"")</f>
        <v>113.443</v>
      </c>
      <c r="BC5">
        <f ca="1">IF(ISNUMBER(VLOOKUP($B5,Credit_Vol!$B$6:$CW$1002,BC$1,0)), VLOOKUP($B5,Credit_Vol!$B$6:$CW$1002,BC$1,0),"")</f>
        <v>62.843000000000004</v>
      </c>
      <c r="BD5">
        <f ca="1">IF(ISNUMBER(VLOOKUP($B5,Credit_Vol!$B$6:$CW$1002,BD$1,0)), VLOOKUP($B5,Credit_Vol!$B$6:$CW$1002,BD$1,0),"")</f>
        <v>333.15800000000002</v>
      </c>
      <c r="BE5">
        <f ca="1">IF(ISNUMBER(VLOOKUP($B5,Credit_Vol!$B$6:$CW$1002,BE$1,0)), VLOOKUP($B5,Credit_Vol!$B$6:$CW$1002,BE$1,0),"")</f>
        <v>141.66800000000001</v>
      </c>
      <c r="BF5">
        <f ca="1">IF(ISNUMBER(VLOOKUP($B5,Credit_Vol!$B$6:$CW$1002,BF$1,0)), VLOOKUP($B5,Credit_Vol!$B$6:$CW$1002,BF$1,0),"")</f>
        <v>229.90110000000001</v>
      </c>
      <c r="BG5">
        <f ca="1">IF(ISNUMBER(VLOOKUP($B5,Credit_Vol!$B$6:$CW$1002,BG$1,0)), VLOOKUP($B5,Credit_Vol!$B$6:$CW$1002,BG$1,0),"")</f>
        <v>164.56020000000001</v>
      </c>
      <c r="BH5">
        <f ca="1">IF(ISNUMBER(VLOOKUP($B5,Credit_Vol!$B$6:$CW$1002,BH$1,0)), VLOOKUP($B5,Credit_Vol!$B$6:$CW$1002,BH$1,0),"")</f>
        <v>444.0992</v>
      </c>
      <c r="BI5">
        <f ca="1">IF(ISNUMBER(VLOOKUP($B5,Credit_Vol!$B$6:$CW$1002,BI$1,0)), VLOOKUP($B5,Credit_Vol!$B$6:$CW$1002,BI$1,0),"")</f>
        <v>18.2</v>
      </c>
      <c r="BJ5">
        <f ca="1">IF(ISNUMBER(VLOOKUP($B5,Credit_Vol!$B$6:$CW$1002,BJ$1,0)), VLOOKUP($B5,Credit_Vol!$B$6:$CW$1002,BJ$1,0),"")</f>
        <v>22.67</v>
      </c>
      <c r="BK5">
        <f ca="1">IF(ISNUMBER(VLOOKUP($B5,Credit_Vol!$B$6:$CW$1002,BK$1,0)), VLOOKUP($B5,Credit_Vol!$B$6:$CW$1002,BK$1,0),"")</f>
        <v>7.86</v>
      </c>
      <c r="BL5">
        <f ca="1">IF(ISNUMBER(VLOOKUP($B5,Credit_Vol!$B$6:$CW$1002,BL$1,0)), VLOOKUP($B5,Credit_Vol!$B$6:$CW$1002,BL$1,0),"")</f>
        <v>4.8525</v>
      </c>
      <c r="BM5">
        <f ca="1">IF(ISNUMBER(VLOOKUP($B5,Commodities!$B$6:$CW$1002,BM$1,0)), VLOOKUP($B5,Commodities!$B$6:$CW$1002,BM$1,0),"")</f>
        <v>1311.9</v>
      </c>
      <c r="BN5">
        <f ca="1">IF(ISNUMBER(VLOOKUP($B5,Commodities!$B$6:$CW$1002,BN$1,0)), VLOOKUP($B5,Commodities!$B$6:$CW$1002,BN$1,0),"")</f>
        <v>16.125</v>
      </c>
      <c r="BO5">
        <f ca="1">IF(ISNUMBER(VLOOKUP($B5,Commodities!$B$6:$CW$1002,BO$1,0)), VLOOKUP($B5,Commodities!$B$6:$CW$1002,BO$1,0),"")</f>
        <v>63.4</v>
      </c>
      <c r="BP5">
        <f ca="1">IF(ISNUMBER(VLOOKUP($B5,Currencies!$B$6:$CW$1002,BP$1,0)), VLOOKUP($B5,Currencies!$B$6:$CW$1002,BP$1,0),"")</f>
        <v>6.3334999999999999</v>
      </c>
      <c r="BQ5">
        <f ca="1">IF(ISNUMBER(VLOOKUP($B5,Currencies!$B$6:$CW$1002,BQ$1,0)), VLOOKUP($B5,Currencies!$B$6:$CW$1002,BQ$1,0),"")</f>
        <v>111.22</v>
      </c>
      <c r="BR5">
        <f ca="1">IF(ISNUMBER(VLOOKUP($B5,Currencies!$B$6:$CW$1002,BR$1,0)), VLOOKUP($B5,Currencies!$B$6:$CW$1002,BR$1,0),"")</f>
        <v>1.2242</v>
      </c>
      <c r="BS5">
        <f ca="1">IF(ISNUMBER(VLOOKUP($B5,Currencies!$B$6:$CW$1002,BS$1,0)), VLOOKUP($B5,Currencies!$B$6:$CW$1002,BS$1,0),"")</f>
        <v>1.3997999999999999</v>
      </c>
      <c r="BT5">
        <f ca="1">IF(ISNUMBER(VLOOKUP($B5,Currencies!$B$6:$CW$1002,BT$1,0)), VLOOKUP($B5,Currencies!$B$6:$CW$1002,BT$1,0),"")</f>
        <v>106.53</v>
      </c>
      <c r="BU5">
        <f ca="1">IF(ISNUMBER(VLOOKUP($B5,Currencies!$B$6:$CW$1002,BU$1,0)), VLOOKUP($B5,Currencies!$B$6:$CW$1002,BU$1,0),"")</f>
        <v>57.521099999999997</v>
      </c>
      <c r="BV5">
        <f ca="1">IF(ISNUMBER(VLOOKUP($B5,Currencies!$B$6:$CW$1002,BV$1,0)), VLOOKUP($B5,Currencies!$B$6:$CW$1002,BV$1,0),"")</f>
        <v>11.963799999999999</v>
      </c>
      <c r="BW5">
        <f ca="1">IF(ISNUMBER(VLOOKUP($B5,Currencies!$B$6:$CW$1002,BW$1,0)), VLOOKUP($B5,Currencies!$B$6:$CW$1002,BW$1,0),"")</f>
        <v>3.3115999999999999</v>
      </c>
      <c r="BY5" s="12"/>
    </row>
    <row r="6" spans="2:139">
      <c r="B6" s="12">
        <f>IF(ISNUMBER(Equities!$C7),Equities!B7,"")</f>
        <v>43178</v>
      </c>
      <c r="C6">
        <f ca="1">IF(ISNUMBER(VLOOKUP($B6,INDIRECT(C$3&amp;"!"&amp;$B$3),2,0)), VLOOKUP($B6,INDIRECT(C$3&amp;"!"&amp;$B$3),2,0),"")</f>
        <v>185.3349</v>
      </c>
      <c r="D6" t="str">
        <f t="shared" ref="D6:F37" ca="1" si="6">IF(ISNUMBER(VLOOKUP($B6,INDIRECT(D$3&amp;"!"&amp;$B$3),2,0)), VLOOKUP($B6,INDIRECT(D$3&amp;"!"&amp;$B$3),2,0),"")</f>
        <v/>
      </c>
      <c r="E6" t="str">
        <f t="shared" ca="1" si="6"/>
        <v/>
      </c>
      <c r="F6" t="str">
        <f t="shared" ca="1" si="6"/>
        <v/>
      </c>
      <c r="G6">
        <f>IF(ISNUMBER(VLOOKUP($B6,Equities!$B$6:$DH$1002,G$1,0)), VLOOKUP($B6,Equities!$B$6:$DH$1002,G$1,0),"")</f>
        <v>17.989999999999998</v>
      </c>
      <c r="H6">
        <f>IF(ISNUMBER(VLOOKUP($B6,Equities!$B$6:$DH$1002,H$1,0)), VLOOKUP($B6,Equities!$B$6:$DH$1002,H$1,0),"")</f>
        <v>21.13</v>
      </c>
      <c r="I6">
        <f>IF(ISNUMBER(VLOOKUP($B6,Equities!$B$6:$DH$1002,I$1,0)), VLOOKUP($B6,Equities!$B$6:$DH$1002,I$1,0),"")</f>
        <v>26.03</v>
      </c>
      <c r="J6" s="70"/>
      <c r="K6">
        <f ca="1">IF(ISNUMBER(VLOOKUP($B6,Equities!$B$6:$DH$1002,K$1,0)), VLOOKUP($B6,Equities!$B$6:$DH$1002,K$1,0),"")</f>
        <v>2712.92</v>
      </c>
      <c r="L6">
        <f ca="1">IF(ISNUMBER(VLOOKUP($B6,Equities!$B$6:$DH$1002,L$1,0)), VLOOKUP($B6,Equities!$B$6:$DH$1002,L$1,0),"")</f>
        <v>3394.79</v>
      </c>
      <c r="M6">
        <f ca="1">IF(ISNUMBER(VLOOKUP($B6,Equities!$B$6:$DH$1002,M$1,0)), VLOOKUP($B6,Equities!$B$6:$DH$1002,M$1,0),"")</f>
        <v>83913.06</v>
      </c>
      <c r="N6">
        <f ca="1">IF(ISNUMBER(VLOOKUP($B6,Equities!$B$6:$DH$1002,N$1,0)), VLOOKUP($B6,Equities!$B$6:$DH$1002,N$1,0),"")</f>
        <v>21480.9</v>
      </c>
      <c r="O6">
        <f ca="1">IF(ISNUMBER(VLOOKUP($B6,Equities!$B$6:$DH$1002,O$1,0)), VLOOKUP($B6,Equities!$B$6:$DH$1002,O$1,0),"")</f>
        <v>31513.759999999998</v>
      </c>
      <c r="P6">
        <f ca="1">IF(ISNUMBER(VLOOKUP($B6,Equities!$B$6:$DH$1002,P$1,0)), VLOOKUP($B6,Equities!$B$6:$DH$1002,P$1,0),"")</f>
        <v>12660.46</v>
      </c>
      <c r="Q6">
        <f ca="1">IF(ISNUMBER(VLOOKUP($B6,Equities!$B$6:$DH$1002,Q$1,0)), VLOOKUP($B6,Equities!$B$6:$DH$1002,Q$1,0),"")</f>
        <v>2344.52</v>
      </c>
      <c r="R6">
        <f ca="1">IF(ISNUMBER(VLOOKUP($B6,Equities!$B$6:$DH$1002,R$1,0)), VLOOKUP($B6,Equities!$B$6:$DH$1002,R$1,0),"")</f>
        <v>2547.9699999999998</v>
      </c>
      <c r="S6">
        <f ca="1">IF(ISNUMBER(VLOOKUP($B6,Equities!$B$6:$DH$1002,S$1,0)), VLOOKUP($B6,Equities!$B$6:$DH$1002,S$1,0),"")</f>
        <v>205.67070000000001</v>
      </c>
      <c r="T6">
        <f ca="1">IF(ISNUMBER(VLOOKUP($B6,Equities!$B$6:$DH$1002,T$1,0)), VLOOKUP($B6,Equities!$B$6:$DH$1002,T$1,0),"")</f>
        <v>271.14999999999998</v>
      </c>
      <c r="U6">
        <f ca="1">IF(ISNUMBER(VLOOKUP($B6,Equities!$B$6:$DH$1002,U$1,0)), VLOOKUP($B6,Equities!$B$6:$DH$1002,U$1,0),"")</f>
        <v>260.69</v>
      </c>
      <c r="V6">
        <f ca="1">IF(ISNUMBER(VLOOKUP($B6,Equities!$B$6:$DH$1002,V$1,0)), VLOOKUP($B6,Equities!$B$6:$DH$1002,V$1,0),"")</f>
        <v>247.78</v>
      </c>
      <c r="W6">
        <f ca="1">IF(ISNUMBER(VLOOKUP($B6,Equities!$B$6:$DH$1002,W$1,0)), VLOOKUP($B6,Equities!$B$6:$DH$1002,W$1,0),"")</f>
        <v>223.47810000000001</v>
      </c>
      <c r="X6">
        <f ca="1">IF(ISNUMBER(VLOOKUP($B6,Equities!$B$6:$DH$1002,X$1,0)), VLOOKUP($B6,Equities!$B$6:$DH$1002,X$1,0),"")</f>
        <v>229.51150000000001</v>
      </c>
      <c r="Y6">
        <f ca="1">IF(ISNUMBER(VLOOKUP($B6,Equities!$B$6:$DH$1002,Y$1,0)), VLOOKUP($B6,Equities!$B$6:$DH$1002,Y$1,0),"")</f>
        <v>128.3219</v>
      </c>
      <c r="Z6">
        <f ca="1">IF(ISNUMBER(VLOOKUP($B6,Equities!$B$6:$DH$1002,Z$1,0)), VLOOKUP($B6,Equities!$B$6:$DH$1002,Z$1,0),"")</f>
        <v>237.50919999999999</v>
      </c>
      <c r="AA6">
        <f ca="1">IF(ISNUMBER(VLOOKUP($B6,Equities!$B$6:$DH$1002,AA$1,0)), VLOOKUP($B6,Equities!$B$6:$DH$1002,AA$1,0),"")</f>
        <v>68.069999999999993</v>
      </c>
      <c r="AB6">
        <f ca="1">IF(ISNUMBER(VLOOKUP($B6,Equities!$B$6:$DH$1002,AB$1,0)), VLOOKUP($B6,Equities!$B$6:$DH$1002,AB$1,0),"")</f>
        <v>122.37</v>
      </c>
      <c r="AC6">
        <f ca="1">IF(ISNUMBER(VLOOKUP($B6,Bonds!$B$6:$CW$1002,AC$1,0)), VLOOKUP($B6,Bonds!$B$6:$CW$1002,AC$1,0),"")</f>
        <v>489.82979999999998</v>
      </c>
      <c r="AD6">
        <f ca="1">IF(ISNUMBER(VLOOKUP($B6,Bonds!$B$6:$CW$1002,AD$1,0)), VLOOKUP($B6,Bonds!$B$6:$CW$1002,AD$1,0),"")</f>
        <v>224.3468</v>
      </c>
      <c r="AE6">
        <f ca="1">IF(ISNUMBER(VLOOKUP($B6,Bonds!$B$6:$CW$1002,AE$1,0)), VLOOKUP($B6,Bonds!$B$6:$CW$1002,AE$1,0),"")</f>
        <v>255.24940000000001</v>
      </c>
      <c r="AF6">
        <f ca="1">IF(ISNUMBER(VLOOKUP($B6,Bonds!$B$6:$CW$1002,AF$1,0)), VLOOKUP($B6,Bonds!$B$6:$CW$1002,AF$1,0),"")</f>
        <v>2005.93</v>
      </c>
      <c r="AG6">
        <f ca="1">IF(ISNUMBER(VLOOKUP($B6,Bonds!$B$6:$CW$1002,AG$1,0)), VLOOKUP($B6,Bonds!$B$6:$CW$1002,AG$1,0),"")</f>
        <v>2159.1799999999998</v>
      </c>
      <c r="AH6">
        <f ca="1">IF(ISNUMBER(VLOOKUP($B6,Bonds!$B$6:$CW$1002,AH$1,0)), VLOOKUP($B6,Bonds!$B$6:$CW$1002,AH$1,0),"")</f>
        <v>2820.79</v>
      </c>
      <c r="AI6">
        <f ca="1">IF(ISNUMBER(VLOOKUP($B6,Bonds!$B$6:$CW$1002,AI$1,0)), VLOOKUP($B6,Bonds!$B$6:$CW$1002,AI$1,0),"")</f>
        <v>149.3056</v>
      </c>
      <c r="AJ6">
        <f ca="1">IF(ISNUMBER(VLOOKUP($B6,Bonds!$B$6:$CW$1002,AJ$1,0)), VLOOKUP($B6,Bonds!$B$6:$CW$1002,AJ$1,0),"")</f>
        <v>1305.6579999999999</v>
      </c>
      <c r="AK6">
        <f ca="1">IF(ISNUMBER(VLOOKUP($B6,Bonds!$B$6:$CW$1002,AK$1,0)), VLOOKUP($B6,Bonds!$B$6:$CW$1002,AK$1,0),"")</f>
        <v>211.542</v>
      </c>
      <c r="AL6">
        <f ca="1">IF(ISNUMBER(VLOOKUP($B6,Bonds!$B$6:$CW$1002,AL$1,0)), VLOOKUP($B6,Bonds!$B$6:$CW$1002,AL$1,0),"")</f>
        <v>188.1378</v>
      </c>
      <c r="AM6">
        <f ca="1">IF(ISNUMBER(VLOOKUP($B6,Bonds!$B$6:$CW$1002,AM$1,0)), VLOOKUP($B6,Bonds!$B$6:$CW$1002,AM$1,0),"")</f>
        <v>285.20069999999998</v>
      </c>
      <c r="AN6">
        <f ca="1">IF(ISNUMBER(VLOOKUP($B6,Bonds!$B$6:$CW$1002,AN$1,0)), VLOOKUP($B6,Bonds!$B$6:$CW$1002,AN$1,0),"")</f>
        <v>200.1497</v>
      </c>
      <c r="AO6">
        <f ca="1">IF(ISNUMBER(VLOOKUP($B6,Bonds!$B$6:$CW$1002,AO$1,0)), VLOOKUP($B6,Bonds!$B$6:$CW$1002,AO$1,0),"")</f>
        <v>201.58090000000001</v>
      </c>
      <c r="AP6">
        <f ca="1">IF(ISNUMBER(VLOOKUP($B6,Bonds!$B$6:$CW$1002,AP$1,0)), VLOOKUP($B6,Bonds!$B$6:$CW$1002,AP$1,0),"")</f>
        <v>221.29920000000001</v>
      </c>
      <c r="AQ6">
        <f ca="1">IF(ISNUMBER(VLOOKUP($B6,Bonds!$B$6:$CW$1002,AQ$1,0)), VLOOKUP($B6,Bonds!$B$6:$CW$1002,AQ$1,0),"")</f>
        <v>212.6354</v>
      </c>
      <c r="AR6">
        <f ca="1">IF(ISNUMBER(VLOOKUP($B6,Bonds!$B$6:$CW$1002,AR$1,0)), VLOOKUP($B6,Bonds!$B$6:$CW$1002,AR$1,0),"")</f>
        <v>276.97480000000002</v>
      </c>
      <c r="AS6">
        <f ca="1">IF(ISNUMBER(VLOOKUP($B6,Bonds!$B$6:$CW$1002,AS$1,0)), VLOOKUP($B6,Bonds!$B$6:$CW$1002,AS$1,0),"")</f>
        <v>2.8555000000000001</v>
      </c>
      <c r="AT6">
        <f ca="1">IF(ISNUMBER(VLOOKUP($B6,Bonds!$B$6:$CW$1002,AT$1,0)), VLOOKUP($B6,Bonds!$B$6:$CW$1002,AT$1,0),"")</f>
        <v>0.56899999999999995</v>
      </c>
      <c r="AU6">
        <f ca="1">IF(ISNUMBER(VLOOKUP($B6,Bonds!$B$6:$CW$1002,AU$1,0)), VLOOKUP($B6,Bonds!$B$6:$CW$1002,AU$1,0),"")</f>
        <v>2.0703999999999998</v>
      </c>
      <c r="AV6">
        <f ca="1">IF(ISNUMBER(VLOOKUP($B6,Bonds!$B$6:$CW$1002,AV$1,0)), VLOOKUP($B6,Bonds!$B$6:$CW$1002,AV$1,0),"")</f>
        <v>2.0787</v>
      </c>
      <c r="AW6">
        <f ca="1">IF(ISNUMBER(VLOOKUP($B6,Bonds!$B$6:$CW$1002,AW$1,0)), VLOOKUP($B6,Bonds!$B$6:$CW$1002,AW$1,0),"")</f>
        <v>2.3915000000000002</v>
      </c>
      <c r="AX6">
        <f ca="1">IF(ISNUMBER(VLOOKUP($B6,Bonds!$B$6:$CW$1002,AX$1,0)), VLOOKUP($B6,Bonds!$B$6:$CW$1002,AX$1,0),"")</f>
        <v>1.3839999999999999</v>
      </c>
      <c r="AY6">
        <f ca="1">IF(ISNUMBER(VLOOKUP($B6,Bonds!$B$6:$CW$1002,AY$1,0)), VLOOKUP($B6,Bonds!$B$6:$CW$1002,AY$1,0),"")</f>
        <v>24.7502</v>
      </c>
      <c r="AZ6">
        <f ca="1">IF(ISNUMBER(VLOOKUP($B6,Bonds!$B$6:$CW$1002,AZ$1,0)), VLOOKUP($B6,Bonds!$B$6:$CW$1002,AZ$1,0),"")</f>
        <v>3.75</v>
      </c>
      <c r="BA6">
        <f ca="1">IF(ISNUMBER(VLOOKUP($B6,Credit_Vol!$B$6:$CW$1002,BA$1,0)), VLOOKUP($B6,Credit_Vol!$B$6:$CW$1002,BA$1,0),"")</f>
        <v>255.52500000000001</v>
      </c>
      <c r="BB6">
        <f ca="1">IF(ISNUMBER(VLOOKUP($B6,Credit_Vol!$B$6:$CW$1002,BB$1,0)), VLOOKUP($B6,Credit_Vol!$B$6:$CW$1002,BB$1,0),"")</f>
        <v>112.917</v>
      </c>
      <c r="BC6">
        <f ca="1">IF(ISNUMBER(VLOOKUP($B6,Credit_Vol!$B$6:$CW$1002,BC$1,0)), VLOOKUP($B6,Credit_Vol!$B$6:$CW$1002,BC$1,0),"")</f>
        <v>54.875999999999998</v>
      </c>
      <c r="BD6">
        <f ca="1">IF(ISNUMBER(VLOOKUP($B6,Credit_Vol!$B$6:$CW$1002,BD$1,0)), VLOOKUP($B6,Credit_Vol!$B$6:$CW$1002,BD$1,0),"")</f>
        <v>334.12099999999998</v>
      </c>
      <c r="BE6">
        <f ca="1">IF(ISNUMBER(VLOOKUP($B6,Credit_Vol!$B$6:$CW$1002,BE$1,0)), VLOOKUP($B6,Credit_Vol!$B$6:$CW$1002,BE$1,0),"")</f>
        <v>123.041</v>
      </c>
      <c r="BF6">
        <f ca="1">IF(ISNUMBER(VLOOKUP($B6,Credit_Vol!$B$6:$CW$1002,BF$1,0)), VLOOKUP($B6,Credit_Vol!$B$6:$CW$1002,BF$1,0),"")</f>
        <v>228.14590000000001</v>
      </c>
      <c r="BG6">
        <f ca="1">IF(ISNUMBER(VLOOKUP($B6,Credit_Vol!$B$6:$CW$1002,BG$1,0)), VLOOKUP($B6,Credit_Vol!$B$6:$CW$1002,BG$1,0),"")</f>
        <v>163.2824</v>
      </c>
      <c r="BH6">
        <f ca="1">IF(ISNUMBER(VLOOKUP($B6,Credit_Vol!$B$6:$CW$1002,BH$1,0)), VLOOKUP($B6,Credit_Vol!$B$6:$CW$1002,BH$1,0),"")</f>
        <v>440.44420000000002</v>
      </c>
      <c r="BI6">
        <f ca="1">IF(ISNUMBER(VLOOKUP($B6,Credit_Vol!$B$6:$CW$1002,BI$1,0)), VLOOKUP($B6,Credit_Vol!$B$6:$CW$1002,BI$1,0),"")</f>
        <v>19.02</v>
      </c>
      <c r="BJ6">
        <f ca="1">IF(ISNUMBER(VLOOKUP($B6,Credit_Vol!$B$6:$CW$1002,BJ$1,0)), VLOOKUP($B6,Credit_Vol!$B$6:$CW$1002,BJ$1,0),"")</f>
        <v>22.36</v>
      </c>
      <c r="BK6">
        <f ca="1">IF(ISNUMBER(VLOOKUP($B6,Credit_Vol!$B$6:$CW$1002,BK$1,0)), VLOOKUP($B6,Credit_Vol!$B$6:$CW$1002,BK$1,0),"")</f>
        <v>8.01</v>
      </c>
      <c r="BL6">
        <f ca="1">IF(ISNUMBER(VLOOKUP($B6,Credit_Vol!$B$6:$CW$1002,BL$1,0)), VLOOKUP($B6,Credit_Vol!$B$6:$CW$1002,BL$1,0),"")</f>
        <v>4.9725000000000001</v>
      </c>
      <c r="BM6">
        <f ca="1">IF(ISNUMBER(VLOOKUP($B6,Commodities!$B$6:$CW$1002,BM$1,0)), VLOOKUP($B6,Commodities!$B$6:$CW$1002,BM$1,0),"")</f>
        <v>1317.8</v>
      </c>
      <c r="BN6">
        <f ca="1">IF(ISNUMBER(VLOOKUP($B6,Commodities!$B$6:$CW$1002,BN$1,0)), VLOOKUP($B6,Commodities!$B$6:$CW$1002,BN$1,0),"")</f>
        <v>16.254999999999999</v>
      </c>
      <c r="BO6">
        <f ca="1">IF(ISNUMBER(VLOOKUP($B6,Commodities!$B$6:$CW$1002,BO$1,0)), VLOOKUP($B6,Commodities!$B$6:$CW$1002,BO$1,0),"")</f>
        <v>62.06</v>
      </c>
      <c r="BP6">
        <f ca="1">IF(ISNUMBER(VLOOKUP($B6,Currencies!$B$6:$CW$1002,BP$1,0)), VLOOKUP($B6,Currencies!$B$6:$CW$1002,BP$1,0),"")</f>
        <v>6.3192000000000004</v>
      </c>
      <c r="BQ6">
        <f ca="1">IF(ISNUMBER(VLOOKUP($B6,Currencies!$B$6:$CW$1002,BQ$1,0)), VLOOKUP($B6,Currencies!$B$6:$CW$1002,BQ$1,0),"")</f>
        <v>111.29</v>
      </c>
      <c r="BR6">
        <f ca="1">IF(ISNUMBER(VLOOKUP($B6,Currencies!$B$6:$CW$1002,BR$1,0)), VLOOKUP($B6,Currencies!$B$6:$CW$1002,BR$1,0),"")</f>
        <v>1.2335</v>
      </c>
      <c r="BS6">
        <f ca="1">IF(ISNUMBER(VLOOKUP($B6,Currencies!$B$6:$CW$1002,BS$1,0)), VLOOKUP($B6,Currencies!$B$6:$CW$1002,BS$1,0),"")</f>
        <v>1.4024000000000001</v>
      </c>
      <c r="BT6">
        <f ca="1">IF(ISNUMBER(VLOOKUP($B6,Currencies!$B$6:$CW$1002,BT$1,0)), VLOOKUP($B6,Currencies!$B$6:$CW$1002,BT$1,0),"")</f>
        <v>106.1</v>
      </c>
      <c r="BU6">
        <f ca="1">IF(ISNUMBER(VLOOKUP($B6,Currencies!$B$6:$CW$1002,BU$1,0)), VLOOKUP($B6,Currencies!$B$6:$CW$1002,BU$1,0),"")</f>
        <v>57.839199999999998</v>
      </c>
      <c r="BV6">
        <f ca="1">IF(ISNUMBER(VLOOKUP($B6,Currencies!$B$6:$CW$1002,BV$1,0)), VLOOKUP($B6,Currencies!$B$6:$CW$1002,BV$1,0),"")</f>
        <v>12.0176</v>
      </c>
      <c r="BW6">
        <f ca="1">IF(ISNUMBER(VLOOKUP($B6,Currencies!$B$6:$CW$1002,BW$1,0)), VLOOKUP($B6,Currencies!$B$6:$CW$1002,BW$1,0),"")</f>
        <v>3.2873000000000001</v>
      </c>
      <c r="BY6" s="12"/>
    </row>
    <row r="7" spans="2:139">
      <c r="B7" s="12">
        <f>IF(ISNUMBER(Equities!$C8),Equities!B8,"")</f>
        <v>43175</v>
      </c>
      <c r="C7">
        <f t="shared" ref="C7:C70" ca="1" si="7">IF(ISNUMBER(VLOOKUP($B7,INDIRECT(C$3&amp;"!"&amp;$B$3),2,0)), VLOOKUP($B7,INDIRECT(C$3&amp;"!"&amp;$B$3),2,0),"")</f>
        <v>185.62190000000001</v>
      </c>
      <c r="D7" t="str">
        <f t="shared" ca="1" si="6"/>
        <v/>
      </c>
      <c r="E7" t="str">
        <f t="shared" ca="1" si="6"/>
        <v/>
      </c>
      <c r="F7" t="str">
        <f t="shared" ca="1" si="6"/>
        <v/>
      </c>
      <c r="G7">
        <f>IF(ISNUMBER(VLOOKUP($B7,Equities!$B$6:$DH$1002,G$1,0)), VLOOKUP($B7,Equities!$B$6:$DH$1002,G$1,0),"")</f>
        <v>17.72</v>
      </c>
      <c r="H7">
        <f>IF(ISNUMBER(VLOOKUP($B7,Equities!$B$6:$DH$1002,H$1,0)), VLOOKUP($B7,Equities!$B$6:$DH$1002,H$1,0),"")</f>
        <v>21.16</v>
      </c>
      <c r="I7">
        <f>IF(ISNUMBER(VLOOKUP($B7,Equities!$B$6:$DH$1002,I$1,0)), VLOOKUP($B7,Equities!$B$6:$DH$1002,I$1,0),"")</f>
        <v>26.1</v>
      </c>
      <c r="J7" s="70"/>
      <c r="K7">
        <f ca="1">IF(ISNUMBER(VLOOKUP($B7,Equities!$B$6:$DH$1002,K$1,0)), VLOOKUP($B7,Equities!$B$6:$DH$1002,K$1,0),"")</f>
        <v>2752.01</v>
      </c>
      <c r="L7">
        <f ca="1">IF(ISNUMBER(VLOOKUP($B7,Equities!$B$6:$DH$1002,L$1,0)), VLOOKUP($B7,Equities!$B$6:$DH$1002,L$1,0),"")</f>
        <v>3437.4</v>
      </c>
      <c r="M7">
        <f ca="1">IF(ISNUMBER(VLOOKUP($B7,Equities!$B$6:$DH$1002,M$1,0)), VLOOKUP($B7,Equities!$B$6:$DH$1002,M$1,0),"")</f>
        <v>84886.48</v>
      </c>
      <c r="N7">
        <f ca="1">IF(ISNUMBER(VLOOKUP($B7,Equities!$B$6:$DH$1002,N$1,0)), VLOOKUP($B7,Equities!$B$6:$DH$1002,N$1,0),"")</f>
        <v>21676.51</v>
      </c>
      <c r="O7">
        <f ca="1">IF(ISNUMBER(VLOOKUP($B7,Equities!$B$6:$DH$1002,O$1,0)), VLOOKUP($B7,Equities!$B$6:$DH$1002,O$1,0),"")</f>
        <v>31501.97</v>
      </c>
      <c r="P7">
        <f ca="1">IF(ISNUMBER(VLOOKUP($B7,Equities!$B$6:$DH$1002,P$1,0)), VLOOKUP($B7,Equities!$B$6:$DH$1002,P$1,0),"")</f>
        <v>12673.07</v>
      </c>
      <c r="Q7">
        <f ca="1">IF(ISNUMBER(VLOOKUP($B7,Equities!$B$6:$DH$1002,Q$1,0)), VLOOKUP($B7,Equities!$B$6:$DH$1002,Q$1,0),"")</f>
        <v>2375.5</v>
      </c>
      <c r="R7">
        <f ca="1">IF(ISNUMBER(VLOOKUP($B7,Equities!$B$6:$DH$1002,R$1,0)), VLOOKUP($B7,Equities!$B$6:$DH$1002,R$1,0),"")</f>
        <v>2577.4</v>
      </c>
      <c r="S7">
        <f ca="1">IF(ISNUMBER(VLOOKUP($B7,Equities!$B$6:$DH$1002,S$1,0)), VLOOKUP($B7,Equities!$B$6:$DH$1002,S$1,0),"")</f>
        <v>209.10380000000001</v>
      </c>
      <c r="T7">
        <f ca="1">IF(ISNUMBER(VLOOKUP($B7,Equities!$B$6:$DH$1002,T$1,0)), VLOOKUP($B7,Equities!$B$6:$DH$1002,T$1,0),"")</f>
        <v>274.58</v>
      </c>
      <c r="U7">
        <f ca="1">IF(ISNUMBER(VLOOKUP($B7,Equities!$B$6:$DH$1002,U$1,0)), VLOOKUP($B7,Equities!$B$6:$DH$1002,U$1,0),"")</f>
        <v>262.49</v>
      </c>
      <c r="V7">
        <f ca="1">IF(ISNUMBER(VLOOKUP($B7,Equities!$B$6:$DH$1002,V$1,0)), VLOOKUP($B7,Equities!$B$6:$DH$1002,V$1,0),"")</f>
        <v>250.24</v>
      </c>
      <c r="W7">
        <f ca="1">IF(ISNUMBER(VLOOKUP($B7,Equities!$B$6:$DH$1002,W$1,0)), VLOOKUP($B7,Equities!$B$6:$DH$1002,W$1,0),"")</f>
        <v>225.14789999999999</v>
      </c>
      <c r="X7">
        <f ca="1">IF(ISNUMBER(VLOOKUP($B7,Equities!$B$6:$DH$1002,X$1,0)), VLOOKUP($B7,Equities!$B$6:$DH$1002,X$1,0),"")</f>
        <v>232.50700000000001</v>
      </c>
      <c r="Y7">
        <f ca="1">IF(ISNUMBER(VLOOKUP($B7,Equities!$B$6:$DH$1002,Y$1,0)), VLOOKUP($B7,Equities!$B$6:$DH$1002,Y$1,0),"")</f>
        <v>129.2139</v>
      </c>
      <c r="Z7">
        <f ca="1">IF(ISNUMBER(VLOOKUP($B7,Equities!$B$6:$DH$1002,Z$1,0)), VLOOKUP($B7,Equities!$B$6:$DH$1002,Z$1,0),"")</f>
        <v>242.2885</v>
      </c>
      <c r="AA7">
        <f ca="1">IF(ISNUMBER(VLOOKUP($B7,Equities!$B$6:$DH$1002,AA$1,0)), VLOOKUP($B7,Equities!$B$6:$DH$1002,AA$1,0),"")</f>
        <v>68.48</v>
      </c>
      <c r="AB7">
        <f ca="1">IF(ISNUMBER(VLOOKUP($B7,Equities!$B$6:$DH$1002,AB$1,0)), VLOOKUP($B7,Equities!$B$6:$DH$1002,AB$1,0),"")</f>
        <v>123.2</v>
      </c>
      <c r="AC7">
        <f ca="1">IF(ISNUMBER(VLOOKUP($B7,Bonds!$B$6:$CW$1002,AC$1,0)), VLOOKUP($B7,Bonds!$B$6:$CW$1002,AC$1,0),"")</f>
        <v>488.80500000000001</v>
      </c>
      <c r="AD7">
        <f ca="1">IF(ISNUMBER(VLOOKUP($B7,Bonds!$B$6:$CW$1002,AD$1,0)), VLOOKUP($B7,Bonds!$B$6:$CW$1002,AD$1,0),"")</f>
        <v>223.72280000000001</v>
      </c>
      <c r="AE7">
        <f ca="1">IF(ISNUMBER(VLOOKUP($B7,Bonds!$B$6:$CW$1002,AE$1,0)), VLOOKUP($B7,Bonds!$B$6:$CW$1002,AE$1,0),"")</f>
        <v>254.94309999999999</v>
      </c>
      <c r="AF7">
        <f ca="1">IF(ISNUMBER(VLOOKUP($B7,Bonds!$B$6:$CW$1002,AF$1,0)), VLOOKUP($B7,Bonds!$B$6:$CW$1002,AF$1,0),"")</f>
        <v>2005.4</v>
      </c>
      <c r="AG7">
        <f ca="1">IF(ISNUMBER(VLOOKUP($B7,Bonds!$B$6:$CW$1002,AG$1,0)), VLOOKUP($B7,Bonds!$B$6:$CW$1002,AG$1,0),"")</f>
        <v>2158.52</v>
      </c>
      <c r="AH7">
        <f ca="1">IF(ISNUMBER(VLOOKUP($B7,Bonds!$B$6:$CW$1002,AH$1,0)), VLOOKUP($B7,Bonds!$B$6:$CW$1002,AH$1,0),"")</f>
        <v>2820.44</v>
      </c>
      <c r="AI7">
        <f ca="1">IF(ISNUMBER(VLOOKUP($B7,Bonds!$B$6:$CW$1002,AI$1,0)), VLOOKUP($B7,Bonds!$B$6:$CW$1002,AI$1,0),"")</f>
        <v>149.44800000000001</v>
      </c>
      <c r="AJ7">
        <f ca="1">IF(ISNUMBER(VLOOKUP($B7,Bonds!$B$6:$CW$1002,AJ$1,0)), VLOOKUP($B7,Bonds!$B$6:$CW$1002,AJ$1,0),"")</f>
        <v>1306.5329999999999</v>
      </c>
      <c r="AK7">
        <f ca="1">IF(ISNUMBER(VLOOKUP($B7,Bonds!$B$6:$CW$1002,AK$1,0)), VLOOKUP($B7,Bonds!$B$6:$CW$1002,AK$1,0),"")</f>
        <v>211.9392</v>
      </c>
      <c r="AL7">
        <f ca="1">IF(ISNUMBER(VLOOKUP($B7,Bonds!$B$6:$CW$1002,AL$1,0)), VLOOKUP($B7,Bonds!$B$6:$CW$1002,AL$1,0),"")</f>
        <v>188.54390000000001</v>
      </c>
      <c r="AM7">
        <f ca="1">IF(ISNUMBER(VLOOKUP($B7,Bonds!$B$6:$CW$1002,AM$1,0)), VLOOKUP($B7,Bonds!$B$6:$CW$1002,AM$1,0),"")</f>
        <v>285.46870000000001</v>
      </c>
      <c r="AN7">
        <f ca="1">IF(ISNUMBER(VLOOKUP($B7,Bonds!$B$6:$CW$1002,AN$1,0)), VLOOKUP($B7,Bonds!$B$6:$CW$1002,AN$1,0),"")</f>
        <v>200.55510000000001</v>
      </c>
      <c r="AO7">
        <f ca="1">IF(ISNUMBER(VLOOKUP($B7,Bonds!$B$6:$CW$1002,AO$1,0)), VLOOKUP($B7,Bonds!$B$6:$CW$1002,AO$1,0),"")</f>
        <v>201.85059999999999</v>
      </c>
      <c r="AP7">
        <f ca="1">IF(ISNUMBER(VLOOKUP($B7,Bonds!$B$6:$CW$1002,AP$1,0)), VLOOKUP($B7,Bonds!$B$6:$CW$1002,AP$1,0),"")</f>
        <v>221.7518</v>
      </c>
      <c r="AQ7">
        <f ca="1">IF(ISNUMBER(VLOOKUP($B7,Bonds!$B$6:$CW$1002,AQ$1,0)), VLOOKUP($B7,Bonds!$B$6:$CW$1002,AQ$1,0),"")</f>
        <v>213.495</v>
      </c>
      <c r="AR7">
        <f ca="1">IF(ISNUMBER(VLOOKUP($B7,Bonds!$B$6:$CW$1002,AR$1,0)), VLOOKUP($B7,Bonds!$B$6:$CW$1002,AR$1,0),"")</f>
        <v>277.96660000000003</v>
      </c>
      <c r="AS7">
        <f ca="1">IF(ISNUMBER(VLOOKUP($B7,Bonds!$B$6:$CW$1002,AS$1,0)), VLOOKUP($B7,Bonds!$B$6:$CW$1002,AS$1,0),"")</f>
        <v>2.8445</v>
      </c>
      <c r="AT7">
        <f ca="1">IF(ISNUMBER(VLOOKUP($B7,Bonds!$B$6:$CW$1002,AT$1,0)), VLOOKUP($B7,Bonds!$B$6:$CW$1002,AT$1,0),"")</f>
        <v>0.57099999999999995</v>
      </c>
      <c r="AU7">
        <f ca="1">IF(ISNUMBER(VLOOKUP($B7,Bonds!$B$6:$CW$1002,AU$1,0)), VLOOKUP($B7,Bonds!$B$6:$CW$1002,AU$1,0),"")</f>
        <v>2.0832999999999999</v>
      </c>
      <c r="AV7">
        <f ca="1">IF(ISNUMBER(VLOOKUP($B7,Bonds!$B$6:$CW$1002,AV$1,0)), VLOOKUP($B7,Bonds!$B$6:$CW$1002,AV$1,0),"")</f>
        <v>2.0846</v>
      </c>
      <c r="AW7">
        <f ca="1">IF(ISNUMBER(VLOOKUP($B7,Bonds!$B$6:$CW$1002,AW$1,0)), VLOOKUP($B7,Bonds!$B$6:$CW$1002,AW$1,0),"")</f>
        <v>2.3875000000000002</v>
      </c>
      <c r="AX7">
        <f ca="1">IF(ISNUMBER(VLOOKUP($B7,Bonds!$B$6:$CW$1002,AX$1,0)), VLOOKUP($B7,Bonds!$B$6:$CW$1002,AX$1,0),"")</f>
        <v>1.3820000000000001</v>
      </c>
      <c r="AY7">
        <f ca="1">IF(ISNUMBER(VLOOKUP($B7,Bonds!$B$6:$CW$1002,AY$1,0)), VLOOKUP($B7,Bonds!$B$6:$CW$1002,AY$1,0),"")</f>
        <v>24.577400000000001</v>
      </c>
      <c r="AZ7">
        <f ca="1">IF(ISNUMBER(VLOOKUP($B7,Bonds!$B$6:$CW$1002,AZ$1,0)), VLOOKUP($B7,Bonds!$B$6:$CW$1002,AZ$1,0),"")</f>
        <v>4.54</v>
      </c>
      <c r="BA7">
        <f ca="1">IF(ISNUMBER(VLOOKUP($B7,Credit_Vol!$B$6:$CW$1002,BA$1,0)), VLOOKUP($B7,Credit_Vol!$B$6:$CW$1002,BA$1,0),"")</f>
        <v>251.839</v>
      </c>
      <c r="BB7">
        <f ca="1">IF(ISNUMBER(VLOOKUP($B7,Credit_Vol!$B$6:$CW$1002,BB$1,0)), VLOOKUP($B7,Credit_Vol!$B$6:$CW$1002,BB$1,0),"")</f>
        <v>109.52500000000001</v>
      </c>
      <c r="BC7">
        <f ca="1">IF(ISNUMBER(VLOOKUP($B7,Credit_Vol!$B$6:$CW$1002,BC$1,0)), VLOOKUP($B7,Credit_Vol!$B$6:$CW$1002,BC$1,0),"")</f>
        <v>53.537999999999997</v>
      </c>
      <c r="BD7">
        <f ca="1">IF(ISNUMBER(VLOOKUP($B7,Credit_Vol!$B$6:$CW$1002,BD$1,0)), VLOOKUP($B7,Credit_Vol!$B$6:$CW$1002,BD$1,0),"")</f>
        <v>328.01</v>
      </c>
      <c r="BE7">
        <f ca="1">IF(ISNUMBER(VLOOKUP($B7,Credit_Vol!$B$6:$CW$1002,BE$1,0)), VLOOKUP($B7,Credit_Vol!$B$6:$CW$1002,BE$1,0),"")</f>
        <v>119.032</v>
      </c>
      <c r="BF7">
        <f ca="1">IF(ISNUMBER(VLOOKUP($B7,Credit_Vol!$B$6:$CW$1002,BF$1,0)), VLOOKUP($B7,Credit_Vol!$B$6:$CW$1002,BF$1,0),"")</f>
        <v>227.88319999999999</v>
      </c>
      <c r="BG7">
        <f ca="1">IF(ISNUMBER(VLOOKUP($B7,Credit_Vol!$B$6:$CW$1002,BG$1,0)), VLOOKUP($B7,Credit_Vol!$B$6:$CW$1002,BG$1,0),"")</f>
        <v>162.9349</v>
      </c>
      <c r="BH7">
        <f ca="1">IF(ISNUMBER(VLOOKUP($B7,Credit_Vol!$B$6:$CW$1002,BH$1,0)), VLOOKUP($B7,Credit_Vol!$B$6:$CW$1002,BH$1,0),"")</f>
        <v>440.79520000000002</v>
      </c>
      <c r="BI7">
        <f ca="1">IF(ISNUMBER(VLOOKUP($B7,Credit_Vol!$B$6:$CW$1002,BI$1,0)), VLOOKUP($B7,Credit_Vol!$B$6:$CW$1002,BI$1,0),"")</f>
        <v>15.8</v>
      </c>
      <c r="BJ7">
        <f ca="1">IF(ISNUMBER(VLOOKUP($B7,Credit_Vol!$B$6:$CW$1002,BJ$1,0)), VLOOKUP($B7,Credit_Vol!$B$6:$CW$1002,BJ$1,0),"")</f>
        <v>19.760000000000002</v>
      </c>
      <c r="BK7">
        <f ca="1">IF(ISNUMBER(VLOOKUP($B7,Credit_Vol!$B$6:$CW$1002,BK$1,0)), VLOOKUP($B7,Credit_Vol!$B$6:$CW$1002,BK$1,0),"")</f>
        <v>7.82</v>
      </c>
      <c r="BL7">
        <f ca="1">IF(ISNUMBER(VLOOKUP($B7,Credit_Vol!$B$6:$CW$1002,BL$1,0)), VLOOKUP($B7,Credit_Vol!$B$6:$CW$1002,BL$1,0),"")</f>
        <v>4.8674999999999997</v>
      </c>
      <c r="BM7">
        <f ca="1">IF(ISNUMBER(VLOOKUP($B7,Commodities!$B$6:$CW$1002,BM$1,0)), VLOOKUP($B7,Commodities!$B$6:$CW$1002,BM$1,0),"")</f>
        <v>1312.3</v>
      </c>
      <c r="BN7">
        <f ca="1">IF(ISNUMBER(VLOOKUP($B7,Commodities!$B$6:$CW$1002,BN$1,0)), VLOOKUP($B7,Commodities!$B$6:$CW$1002,BN$1,0),"")</f>
        <v>16.202000000000002</v>
      </c>
      <c r="BO7">
        <f ca="1">IF(ISNUMBER(VLOOKUP($B7,Commodities!$B$6:$CW$1002,BO$1,0)), VLOOKUP($B7,Commodities!$B$6:$CW$1002,BO$1,0),"")</f>
        <v>62.34</v>
      </c>
      <c r="BP7">
        <f ca="1">IF(ISNUMBER(VLOOKUP($B7,Currencies!$B$6:$CW$1002,BP$1,0)), VLOOKUP($B7,Currencies!$B$6:$CW$1002,BP$1,0),"")</f>
        <v>6.3263999999999996</v>
      </c>
      <c r="BQ7">
        <f ca="1">IF(ISNUMBER(VLOOKUP($B7,Currencies!$B$6:$CW$1002,BQ$1,0)), VLOOKUP($B7,Currencies!$B$6:$CW$1002,BQ$1,0),"")</f>
        <v>111.34</v>
      </c>
      <c r="BR7">
        <f ca="1">IF(ISNUMBER(VLOOKUP($B7,Currencies!$B$6:$CW$1002,BR$1,0)), VLOOKUP($B7,Currencies!$B$6:$CW$1002,BR$1,0),"")</f>
        <v>1.2290000000000001</v>
      </c>
      <c r="BS7">
        <f ca="1">IF(ISNUMBER(VLOOKUP($B7,Currencies!$B$6:$CW$1002,BS$1,0)), VLOOKUP($B7,Currencies!$B$6:$CW$1002,BS$1,0),"")</f>
        <v>1.3942000000000001</v>
      </c>
      <c r="BT7">
        <f ca="1">IF(ISNUMBER(VLOOKUP($B7,Currencies!$B$6:$CW$1002,BT$1,0)), VLOOKUP($B7,Currencies!$B$6:$CW$1002,BT$1,0),"")</f>
        <v>106.01</v>
      </c>
      <c r="BU7">
        <f ca="1">IF(ISNUMBER(VLOOKUP($B7,Currencies!$B$6:$CW$1002,BU$1,0)), VLOOKUP($B7,Currencies!$B$6:$CW$1002,BU$1,0),"")</f>
        <v>57.492800000000003</v>
      </c>
      <c r="BV7">
        <f ca="1">IF(ISNUMBER(VLOOKUP($B7,Currencies!$B$6:$CW$1002,BV$1,0)), VLOOKUP($B7,Currencies!$B$6:$CW$1002,BV$1,0),"")</f>
        <v>11.9755</v>
      </c>
      <c r="BW7">
        <f ca="1">IF(ISNUMBER(VLOOKUP($B7,Currencies!$B$6:$CW$1002,BW$1,0)), VLOOKUP($B7,Currencies!$B$6:$CW$1002,BW$1,0),"")</f>
        <v>3.2808000000000002</v>
      </c>
      <c r="BY7" s="12"/>
    </row>
    <row r="8" spans="2:139">
      <c r="B8" s="12">
        <f>IF(ISNUMBER(Equities!$C9),Equities!B9,"")</f>
        <v>43174</v>
      </c>
      <c r="C8">
        <f t="shared" ca="1" si="7"/>
        <v>185.7355</v>
      </c>
      <c r="D8" t="str">
        <f t="shared" ca="1" si="6"/>
        <v/>
      </c>
      <c r="E8" t="str">
        <f t="shared" ca="1" si="6"/>
        <v/>
      </c>
      <c r="F8" t="str">
        <f t="shared" ca="1" si="6"/>
        <v/>
      </c>
      <c r="G8">
        <f>IF(ISNUMBER(VLOOKUP($B8,Equities!$B$6:$DH$1002,G$1,0)), VLOOKUP($B8,Equities!$B$6:$DH$1002,G$1,0),"")</f>
        <v>17.739999999999998</v>
      </c>
      <c r="H8">
        <f>IF(ISNUMBER(VLOOKUP($B8,Equities!$B$6:$DH$1002,H$1,0)), VLOOKUP($B8,Equities!$B$6:$DH$1002,H$1,0),"")</f>
        <v>21.19</v>
      </c>
      <c r="I8">
        <f>IF(ISNUMBER(VLOOKUP($B8,Equities!$B$6:$DH$1002,I$1,0)), VLOOKUP($B8,Equities!$B$6:$DH$1002,I$1,0),"")</f>
        <v>26.08</v>
      </c>
      <c r="J8" s="70"/>
      <c r="K8">
        <f ca="1">IF(ISNUMBER(VLOOKUP($B8,Equities!$B$6:$DH$1002,K$1,0)), VLOOKUP($B8,Equities!$B$6:$DH$1002,K$1,0),"")</f>
        <v>2747.33</v>
      </c>
      <c r="L8">
        <f ca="1">IF(ISNUMBER(VLOOKUP($B8,Equities!$B$6:$DH$1002,L$1,0)), VLOOKUP($B8,Equities!$B$6:$DH$1002,L$1,0),"")</f>
        <v>3414.13</v>
      </c>
      <c r="M8">
        <f ca="1">IF(ISNUMBER(VLOOKUP($B8,Equities!$B$6:$DH$1002,M$1,0)), VLOOKUP($B8,Equities!$B$6:$DH$1002,M$1,0),"")</f>
        <v>84928.2</v>
      </c>
      <c r="N8">
        <f ca="1">IF(ISNUMBER(VLOOKUP($B8,Equities!$B$6:$DH$1002,N$1,0)), VLOOKUP($B8,Equities!$B$6:$DH$1002,N$1,0),"")</f>
        <v>21803.95</v>
      </c>
      <c r="O8">
        <f ca="1">IF(ISNUMBER(VLOOKUP($B8,Equities!$B$6:$DH$1002,O$1,0)), VLOOKUP($B8,Equities!$B$6:$DH$1002,O$1,0),"")</f>
        <v>31541.1</v>
      </c>
      <c r="P8">
        <f ca="1">IF(ISNUMBER(VLOOKUP($B8,Equities!$B$6:$DH$1002,P$1,0)), VLOOKUP($B8,Equities!$B$6:$DH$1002,P$1,0),"")</f>
        <v>12719.84</v>
      </c>
      <c r="Q8">
        <f ca="1">IF(ISNUMBER(VLOOKUP($B8,Equities!$B$6:$DH$1002,Q$1,0)), VLOOKUP($B8,Equities!$B$6:$DH$1002,Q$1,0),"")</f>
        <v>2374.0500000000002</v>
      </c>
      <c r="R8">
        <f ca="1">IF(ISNUMBER(VLOOKUP($B8,Equities!$B$6:$DH$1002,R$1,0)), VLOOKUP($B8,Equities!$B$6:$DH$1002,R$1,0),"")</f>
        <v>2580.33</v>
      </c>
      <c r="S8">
        <f ca="1">IF(ISNUMBER(VLOOKUP($B8,Equities!$B$6:$DH$1002,S$1,0)), VLOOKUP($B8,Equities!$B$6:$DH$1002,S$1,0),"")</f>
        <v>206.9315</v>
      </c>
      <c r="T8">
        <f ca="1">IF(ISNUMBER(VLOOKUP($B8,Equities!$B$6:$DH$1002,T$1,0)), VLOOKUP($B8,Equities!$B$6:$DH$1002,T$1,0),"")</f>
        <v>275.02999999999997</v>
      </c>
      <c r="U8">
        <f ca="1">IF(ISNUMBER(VLOOKUP($B8,Equities!$B$6:$DH$1002,U$1,0)), VLOOKUP($B8,Equities!$B$6:$DH$1002,U$1,0),"")</f>
        <v>262.32</v>
      </c>
      <c r="V8">
        <f ca="1">IF(ISNUMBER(VLOOKUP($B8,Equities!$B$6:$DH$1002,V$1,0)), VLOOKUP($B8,Equities!$B$6:$DH$1002,V$1,0),"")</f>
        <v>250.61</v>
      </c>
      <c r="W8">
        <f ca="1">IF(ISNUMBER(VLOOKUP($B8,Equities!$B$6:$DH$1002,W$1,0)), VLOOKUP($B8,Equities!$B$6:$DH$1002,W$1,0),"")</f>
        <v>225.50389999999999</v>
      </c>
      <c r="X8">
        <f ca="1">IF(ISNUMBER(VLOOKUP($B8,Equities!$B$6:$DH$1002,X$1,0)), VLOOKUP($B8,Equities!$B$6:$DH$1002,X$1,0),"")</f>
        <v>232.35169999999999</v>
      </c>
      <c r="Y8">
        <f ca="1">IF(ISNUMBER(VLOOKUP($B8,Equities!$B$6:$DH$1002,Y$1,0)), VLOOKUP($B8,Equities!$B$6:$DH$1002,Y$1,0),"")</f>
        <v>129.226</v>
      </c>
      <c r="Z8">
        <f ca="1">IF(ISNUMBER(VLOOKUP($B8,Equities!$B$6:$DH$1002,Z$1,0)), VLOOKUP($B8,Equities!$B$6:$DH$1002,Z$1,0),"")</f>
        <v>242.70099999999999</v>
      </c>
      <c r="AA8">
        <f ca="1">IF(ISNUMBER(VLOOKUP($B8,Equities!$B$6:$DH$1002,AA$1,0)), VLOOKUP($B8,Equities!$B$6:$DH$1002,AA$1,0),"")</f>
        <v>68.3</v>
      </c>
      <c r="AB8">
        <f ca="1">IF(ISNUMBER(VLOOKUP($B8,Equities!$B$6:$DH$1002,AB$1,0)), VLOOKUP($B8,Equities!$B$6:$DH$1002,AB$1,0),"")</f>
        <v>122.49</v>
      </c>
      <c r="AC8">
        <f ca="1">IF(ISNUMBER(VLOOKUP($B8,Bonds!$B$6:$CW$1002,AC$1,0)), VLOOKUP($B8,Bonds!$B$6:$CW$1002,AC$1,0),"")</f>
        <v>489.53930000000003</v>
      </c>
      <c r="AD8">
        <f ca="1">IF(ISNUMBER(VLOOKUP($B8,Bonds!$B$6:$CW$1002,AD$1,0)), VLOOKUP($B8,Bonds!$B$6:$CW$1002,AD$1,0),"")</f>
        <v>224.04050000000001</v>
      </c>
      <c r="AE8">
        <f ca="1">IF(ISNUMBER(VLOOKUP($B8,Bonds!$B$6:$CW$1002,AE$1,0)), VLOOKUP($B8,Bonds!$B$6:$CW$1002,AE$1,0),"")</f>
        <v>255.35329999999999</v>
      </c>
      <c r="AF8">
        <f ca="1">IF(ISNUMBER(VLOOKUP($B8,Bonds!$B$6:$CW$1002,AF$1,0)), VLOOKUP($B8,Bonds!$B$6:$CW$1002,AF$1,0),"")</f>
        <v>2007.15</v>
      </c>
      <c r="AG8">
        <f ca="1">IF(ISNUMBER(VLOOKUP($B8,Bonds!$B$6:$CW$1002,AG$1,0)), VLOOKUP($B8,Bonds!$B$6:$CW$1002,AG$1,0),"")</f>
        <v>2160.9</v>
      </c>
      <c r="AH8">
        <f ca="1">IF(ISNUMBER(VLOOKUP($B8,Bonds!$B$6:$CW$1002,AH$1,0)), VLOOKUP($B8,Bonds!$B$6:$CW$1002,AH$1,0),"")</f>
        <v>2822.23</v>
      </c>
      <c r="AI8">
        <f ca="1">IF(ISNUMBER(VLOOKUP($B8,Bonds!$B$6:$CW$1002,AI$1,0)), VLOOKUP($B8,Bonds!$B$6:$CW$1002,AI$1,0),"")</f>
        <v>149.51060000000001</v>
      </c>
      <c r="AJ8">
        <f ca="1">IF(ISNUMBER(VLOOKUP($B8,Bonds!$B$6:$CW$1002,AJ$1,0)), VLOOKUP($B8,Bonds!$B$6:$CW$1002,AJ$1,0),"")</f>
        <v>1307.2349999999999</v>
      </c>
      <c r="AK8">
        <f ca="1">IF(ISNUMBER(VLOOKUP($B8,Bonds!$B$6:$CW$1002,AK$1,0)), VLOOKUP($B8,Bonds!$B$6:$CW$1002,AK$1,0),"")</f>
        <v>211.9539</v>
      </c>
      <c r="AL8">
        <f ca="1">IF(ISNUMBER(VLOOKUP($B8,Bonds!$B$6:$CW$1002,AL$1,0)), VLOOKUP($B8,Bonds!$B$6:$CW$1002,AL$1,0),"")</f>
        <v>188.52760000000001</v>
      </c>
      <c r="AM8">
        <f ca="1">IF(ISNUMBER(VLOOKUP($B8,Bonds!$B$6:$CW$1002,AM$1,0)), VLOOKUP($B8,Bonds!$B$6:$CW$1002,AM$1,0),"")</f>
        <v>285.63690000000003</v>
      </c>
      <c r="AN8">
        <f ca="1">IF(ISNUMBER(VLOOKUP($B8,Bonds!$B$6:$CW$1002,AN$1,0)), VLOOKUP($B8,Bonds!$B$6:$CW$1002,AN$1,0),"")</f>
        <v>200.3931</v>
      </c>
      <c r="AO8">
        <f ca="1">IF(ISNUMBER(VLOOKUP($B8,Bonds!$B$6:$CW$1002,AO$1,0)), VLOOKUP($B8,Bonds!$B$6:$CW$1002,AO$1,0),"")</f>
        <v>201.96700000000001</v>
      </c>
      <c r="AP8">
        <f ca="1">IF(ISNUMBER(VLOOKUP($B8,Bonds!$B$6:$CW$1002,AP$1,0)), VLOOKUP($B8,Bonds!$B$6:$CW$1002,AP$1,0),"")</f>
        <v>221.80279999999999</v>
      </c>
      <c r="AQ8">
        <f ca="1">IF(ISNUMBER(VLOOKUP($B8,Bonds!$B$6:$CW$1002,AQ$1,0)), VLOOKUP($B8,Bonds!$B$6:$CW$1002,AQ$1,0),"")</f>
        <v>213.47229999999999</v>
      </c>
      <c r="AR8">
        <f ca="1">IF(ISNUMBER(VLOOKUP($B8,Bonds!$B$6:$CW$1002,AR$1,0)), VLOOKUP($B8,Bonds!$B$6:$CW$1002,AR$1,0),"")</f>
        <v>277.57319999999999</v>
      </c>
      <c r="AS8">
        <f ca="1">IF(ISNUMBER(VLOOKUP($B8,Bonds!$B$6:$CW$1002,AS$1,0)), VLOOKUP($B8,Bonds!$B$6:$CW$1002,AS$1,0),"")</f>
        <v>2.8279999999999998</v>
      </c>
      <c r="AT8">
        <f ca="1">IF(ISNUMBER(VLOOKUP($B8,Bonds!$B$6:$CW$1002,AT$1,0)), VLOOKUP($B8,Bonds!$B$6:$CW$1002,AT$1,0),"")</f>
        <v>0.57599999999999996</v>
      </c>
      <c r="AU8">
        <f ca="1">IF(ISNUMBER(VLOOKUP($B8,Bonds!$B$6:$CW$1002,AU$1,0)), VLOOKUP($B8,Bonds!$B$6:$CW$1002,AU$1,0),"")</f>
        <v>2.0907</v>
      </c>
      <c r="AV8">
        <f ca="1">IF(ISNUMBER(VLOOKUP($B8,Bonds!$B$6:$CW$1002,AV$1,0)), VLOOKUP($B8,Bonds!$B$6:$CW$1002,AV$1,0),"")</f>
        <v>2.0909</v>
      </c>
      <c r="AW8">
        <f ca="1">IF(ISNUMBER(VLOOKUP($B8,Bonds!$B$6:$CW$1002,AW$1,0)), VLOOKUP($B8,Bonds!$B$6:$CW$1002,AW$1,0),"")</f>
        <v>2.3730000000000002</v>
      </c>
      <c r="AX8">
        <f ca="1">IF(ISNUMBER(VLOOKUP($B8,Bonds!$B$6:$CW$1002,AX$1,0)), VLOOKUP($B8,Bonds!$B$6:$CW$1002,AX$1,0),"")</f>
        <v>1.3820000000000001</v>
      </c>
      <c r="AY8">
        <f ca="1">IF(ISNUMBER(VLOOKUP($B8,Bonds!$B$6:$CW$1002,AY$1,0)), VLOOKUP($B8,Bonds!$B$6:$CW$1002,AY$1,0),"")</f>
        <v>24.580400000000001</v>
      </c>
      <c r="AZ8">
        <f ca="1">IF(ISNUMBER(VLOOKUP($B8,Bonds!$B$6:$CW$1002,AZ$1,0)), VLOOKUP($B8,Bonds!$B$6:$CW$1002,AZ$1,0),"")</f>
        <v>4</v>
      </c>
      <c r="BA8">
        <f ca="1">IF(ISNUMBER(VLOOKUP($B8,Credit_Vol!$B$6:$CW$1002,BA$1,0)), VLOOKUP($B8,Credit_Vol!$B$6:$CW$1002,BA$1,0),"")</f>
        <v>255.22300000000001</v>
      </c>
      <c r="BB8">
        <f ca="1">IF(ISNUMBER(VLOOKUP($B8,Credit_Vol!$B$6:$CW$1002,BB$1,0)), VLOOKUP($B8,Credit_Vol!$B$6:$CW$1002,BB$1,0),"")</f>
        <v>109.57299999999999</v>
      </c>
      <c r="BC8">
        <f ca="1">IF(ISNUMBER(VLOOKUP($B8,Credit_Vol!$B$6:$CW$1002,BC$1,0)), VLOOKUP($B8,Credit_Vol!$B$6:$CW$1002,BC$1,0),"")</f>
        <v>54.901000000000003</v>
      </c>
      <c r="BD8">
        <f ca="1">IF(ISNUMBER(VLOOKUP($B8,Credit_Vol!$B$6:$CW$1002,BD$1,0)), VLOOKUP($B8,Credit_Vol!$B$6:$CW$1002,BD$1,0),"")</f>
        <v>331.91399999999999</v>
      </c>
      <c r="BE8">
        <f ca="1">IF(ISNUMBER(VLOOKUP($B8,Credit_Vol!$B$6:$CW$1002,BE$1,0)), VLOOKUP($B8,Credit_Vol!$B$6:$CW$1002,BE$1,0),"")</f>
        <v>118.999</v>
      </c>
      <c r="BF8">
        <f ca="1">IF(ISNUMBER(VLOOKUP($B8,Credit_Vol!$B$6:$CW$1002,BF$1,0)), VLOOKUP($B8,Credit_Vol!$B$6:$CW$1002,BF$1,0),"")</f>
        <v>228.54810000000001</v>
      </c>
      <c r="BG8">
        <f ca="1">IF(ISNUMBER(VLOOKUP($B8,Credit_Vol!$B$6:$CW$1002,BG$1,0)), VLOOKUP($B8,Credit_Vol!$B$6:$CW$1002,BG$1,0),"")</f>
        <v>163.85769999999999</v>
      </c>
      <c r="BH8">
        <f ca="1">IF(ISNUMBER(VLOOKUP($B8,Credit_Vol!$B$6:$CW$1002,BH$1,0)), VLOOKUP($B8,Credit_Vol!$B$6:$CW$1002,BH$1,0),"")</f>
        <v>440.41609999999997</v>
      </c>
      <c r="BI8">
        <f ca="1">IF(ISNUMBER(VLOOKUP($B8,Credit_Vol!$B$6:$CW$1002,BI$1,0)), VLOOKUP($B8,Credit_Vol!$B$6:$CW$1002,BI$1,0),"")</f>
        <v>16.59</v>
      </c>
      <c r="BJ8">
        <f ca="1">IF(ISNUMBER(VLOOKUP($B8,Credit_Vol!$B$6:$CW$1002,BJ$1,0)), VLOOKUP($B8,Credit_Vol!$B$6:$CW$1002,BJ$1,0),"")</f>
        <v>20.81</v>
      </c>
      <c r="BK8">
        <f ca="1">IF(ISNUMBER(VLOOKUP($B8,Credit_Vol!$B$6:$CW$1002,BK$1,0)), VLOOKUP($B8,Credit_Vol!$B$6:$CW$1002,BK$1,0),"")</f>
        <v>7.7</v>
      </c>
      <c r="BL8">
        <f ca="1">IF(ISNUMBER(VLOOKUP($B8,Credit_Vol!$B$6:$CW$1002,BL$1,0)), VLOOKUP($B8,Credit_Vol!$B$6:$CW$1002,BL$1,0),"")</f>
        <v>4.92</v>
      </c>
      <c r="BM8">
        <f ca="1">IF(ISNUMBER(VLOOKUP($B8,Commodities!$B$6:$CW$1002,BM$1,0)), VLOOKUP($B8,Commodities!$B$6:$CW$1002,BM$1,0),"")</f>
        <v>1317.8</v>
      </c>
      <c r="BN8">
        <f ca="1">IF(ISNUMBER(VLOOKUP($B8,Commodities!$B$6:$CW$1002,BN$1,0)), VLOOKUP($B8,Commodities!$B$6:$CW$1002,BN$1,0),"")</f>
        <v>16.353000000000002</v>
      </c>
      <c r="BO8">
        <f ca="1">IF(ISNUMBER(VLOOKUP($B8,Commodities!$B$6:$CW$1002,BO$1,0)), VLOOKUP($B8,Commodities!$B$6:$CW$1002,BO$1,0),"")</f>
        <v>61.19</v>
      </c>
      <c r="BP8">
        <f ca="1">IF(ISNUMBER(VLOOKUP($B8,Currencies!$B$6:$CW$1002,BP$1,0)), VLOOKUP($B8,Currencies!$B$6:$CW$1002,BP$1,0),"")</f>
        <v>6.3295000000000003</v>
      </c>
      <c r="BQ8">
        <f ca="1">IF(ISNUMBER(VLOOKUP($B8,Currencies!$B$6:$CW$1002,BQ$1,0)), VLOOKUP($B8,Currencies!$B$6:$CW$1002,BQ$1,0),"")</f>
        <v>111.32</v>
      </c>
      <c r="BR8">
        <f ca="1">IF(ISNUMBER(VLOOKUP($B8,Currencies!$B$6:$CW$1002,BR$1,0)), VLOOKUP($B8,Currencies!$B$6:$CW$1002,BR$1,0),"")</f>
        <v>1.2304999999999999</v>
      </c>
      <c r="BS8">
        <f ca="1">IF(ISNUMBER(VLOOKUP($B8,Currencies!$B$6:$CW$1002,BS$1,0)), VLOOKUP($B8,Currencies!$B$6:$CW$1002,BS$1,0),"")</f>
        <v>1.3936999999999999</v>
      </c>
      <c r="BT8">
        <f ca="1">IF(ISNUMBER(VLOOKUP($B8,Currencies!$B$6:$CW$1002,BT$1,0)), VLOOKUP($B8,Currencies!$B$6:$CW$1002,BT$1,0),"")</f>
        <v>106.34</v>
      </c>
      <c r="BU8">
        <f ca="1">IF(ISNUMBER(VLOOKUP($B8,Currencies!$B$6:$CW$1002,BU$1,0)), VLOOKUP($B8,Currencies!$B$6:$CW$1002,BU$1,0),"")</f>
        <v>57.462600000000002</v>
      </c>
      <c r="BV8">
        <f ca="1">IF(ISNUMBER(VLOOKUP($B8,Currencies!$B$6:$CW$1002,BV$1,0)), VLOOKUP($B8,Currencies!$B$6:$CW$1002,BV$1,0),"")</f>
        <v>11.8986</v>
      </c>
      <c r="BW8">
        <f ca="1">IF(ISNUMBER(VLOOKUP($B8,Currencies!$B$6:$CW$1002,BW$1,0)), VLOOKUP($B8,Currencies!$B$6:$CW$1002,BW$1,0),"")</f>
        <v>3.2852000000000001</v>
      </c>
      <c r="BY8" s="12"/>
    </row>
    <row r="9" spans="2:139">
      <c r="B9" s="12">
        <f>IF(ISNUMBER(Equities!$C10),Equities!B10,"")</f>
        <v>43173</v>
      </c>
      <c r="C9">
        <f t="shared" ca="1" si="7"/>
        <v>183.63740000000001</v>
      </c>
      <c r="D9" t="str">
        <f t="shared" ca="1" si="6"/>
        <v/>
      </c>
      <c r="E9" t="str">
        <f t="shared" ca="1" si="6"/>
        <v/>
      </c>
      <c r="F9" t="str">
        <f t="shared" ca="1" si="6"/>
        <v/>
      </c>
      <c r="G9">
        <f>IF(ISNUMBER(VLOOKUP($B9,Equities!$B$6:$DH$1002,G$1,0)), VLOOKUP($B9,Equities!$B$6:$DH$1002,G$1,0),"")</f>
        <v>17.77</v>
      </c>
      <c r="H9">
        <f>IF(ISNUMBER(VLOOKUP($B9,Equities!$B$6:$DH$1002,H$1,0)), VLOOKUP($B9,Equities!$B$6:$DH$1002,H$1,0),"")</f>
        <v>21.35</v>
      </c>
      <c r="I9">
        <f>IF(ISNUMBER(VLOOKUP($B9,Equities!$B$6:$DH$1002,I$1,0)), VLOOKUP($B9,Equities!$B$6:$DH$1002,I$1,0),"")</f>
        <v>26.31</v>
      </c>
      <c r="J9" s="70"/>
      <c r="K9">
        <f ca="1">IF(ISNUMBER(VLOOKUP($B9,Equities!$B$6:$DH$1002,K$1,0)), VLOOKUP($B9,Equities!$B$6:$DH$1002,K$1,0),"")</f>
        <v>2749.48</v>
      </c>
      <c r="L9">
        <f ca="1">IF(ISNUMBER(VLOOKUP($B9,Equities!$B$6:$DH$1002,L$1,0)), VLOOKUP($B9,Equities!$B$6:$DH$1002,L$1,0),"")</f>
        <v>3390.98</v>
      </c>
      <c r="M9">
        <f ca="1">IF(ISNUMBER(VLOOKUP($B9,Equities!$B$6:$DH$1002,M$1,0)), VLOOKUP($B9,Equities!$B$6:$DH$1002,M$1,0),"")</f>
        <v>86050.96</v>
      </c>
      <c r="N9">
        <f ca="1">IF(ISNUMBER(VLOOKUP($B9,Equities!$B$6:$DH$1002,N$1,0)), VLOOKUP($B9,Equities!$B$6:$DH$1002,N$1,0),"")</f>
        <v>21777.29</v>
      </c>
      <c r="O9">
        <f ca="1">IF(ISNUMBER(VLOOKUP($B9,Equities!$B$6:$DH$1002,O$1,0)), VLOOKUP($B9,Equities!$B$6:$DH$1002,O$1,0),"")</f>
        <v>31435.01</v>
      </c>
      <c r="P9">
        <f ca="1">IF(ISNUMBER(VLOOKUP($B9,Equities!$B$6:$DH$1002,P$1,0)), VLOOKUP($B9,Equities!$B$6:$DH$1002,P$1,0),"")</f>
        <v>12684.52</v>
      </c>
      <c r="Q9">
        <f ca="1">IF(ISNUMBER(VLOOKUP($B9,Equities!$B$6:$DH$1002,Q$1,0)), VLOOKUP($B9,Equities!$B$6:$DH$1002,Q$1,0),"")</f>
        <v>2371.3000000000002</v>
      </c>
      <c r="R9">
        <f ca="1">IF(ISNUMBER(VLOOKUP($B9,Equities!$B$6:$DH$1002,R$1,0)), VLOOKUP($B9,Equities!$B$6:$DH$1002,R$1,0),"")</f>
        <v>2580.77</v>
      </c>
      <c r="S9">
        <f ca="1">IF(ISNUMBER(VLOOKUP($B9,Equities!$B$6:$DH$1002,S$1,0)), VLOOKUP($B9,Equities!$B$6:$DH$1002,S$1,0),"")</f>
        <v>208.22739999999999</v>
      </c>
      <c r="T9">
        <f ca="1">IF(ISNUMBER(VLOOKUP($B9,Equities!$B$6:$DH$1002,T$1,0)), VLOOKUP($B9,Equities!$B$6:$DH$1002,T$1,0),"")</f>
        <v>276.3</v>
      </c>
      <c r="U9">
        <f ca="1">IF(ISNUMBER(VLOOKUP($B9,Equities!$B$6:$DH$1002,U$1,0)), VLOOKUP($B9,Equities!$B$6:$DH$1002,U$1,0),"")</f>
        <v>261.70999999999998</v>
      </c>
      <c r="V9">
        <f ca="1">IF(ISNUMBER(VLOOKUP($B9,Equities!$B$6:$DH$1002,V$1,0)), VLOOKUP($B9,Equities!$B$6:$DH$1002,V$1,0),"")</f>
        <v>250.2</v>
      </c>
      <c r="W9">
        <f ca="1">IF(ISNUMBER(VLOOKUP($B9,Equities!$B$6:$DH$1002,W$1,0)), VLOOKUP($B9,Equities!$B$6:$DH$1002,W$1,0),"")</f>
        <v>226.38509999999999</v>
      </c>
      <c r="X9">
        <f ca="1">IF(ISNUMBER(VLOOKUP($B9,Equities!$B$6:$DH$1002,X$1,0)), VLOOKUP($B9,Equities!$B$6:$DH$1002,X$1,0),"")</f>
        <v>232.81460000000001</v>
      </c>
      <c r="Y9">
        <f ca="1">IF(ISNUMBER(VLOOKUP($B9,Equities!$B$6:$DH$1002,Y$1,0)), VLOOKUP($B9,Equities!$B$6:$DH$1002,Y$1,0),"")</f>
        <v>129.20519999999999</v>
      </c>
      <c r="Z9">
        <f ca="1">IF(ISNUMBER(VLOOKUP($B9,Equities!$B$6:$DH$1002,Z$1,0)), VLOOKUP($B9,Equities!$B$6:$DH$1002,Z$1,0),"")</f>
        <v>242.47380000000001</v>
      </c>
      <c r="AA9">
        <f ca="1">IF(ISNUMBER(VLOOKUP($B9,Equities!$B$6:$DH$1002,AA$1,0)), VLOOKUP($B9,Equities!$B$6:$DH$1002,AA$1,0),"")</f>
        <v>68.430000000000007</v>
      </c>
      <c r="AB9">
        <f ca="1">IF(ISNUMBER(VLOOKUP($B9,Equities!$B$6:$DH$1002,AB$1,0)), VLOOKUP($B9,Equities!$B$6:$DH$1002,AB$1,0),"")</f>
        <v>122.61</v>
      </c>
      <c r="AC9">
        <f ca="1">IF(ISNUMBER(VLOOKUP($B9,Bonds!$B$6:$CW$1002,AC$1,0)), VLOOKUP($B9,Bonds!$B$6:$CW$1002,AC$1,0),"")</f>
        <v>490.00529999999998</v>
      </c>
      <c r="AD9">
        <f ca="1">IF(ISNUMBER(VLOOKUP($B9,Bonds!$B$6:$CW$1002,AD$1,0)), VLOOKUP($B9,Bonds!$B$6:$CW$1002,AD$1,0),"")</f>
        <v>224.14609999999999</v>
      </c>
      <c r="AE9">
        <f ca="1">IF(ISNUMBER(VLOOKUP($B9,Bonds!$B$6:$CW$1002,AE$1,0)), VLOOKUP($B9,Bonds!$B$6:$CW$1002,AE$1,0),"")</f>
        <v>255.81180000000001</v>
      </c>
      <c r="AF9">
        <f ca="1">IF(ISNUMBER(VLOOKUP($B9,Bonds!$B$6:$CW$1002,AF$1,0)), VLOOKUP($B9,Bonds!$B$6:$CW$1002,AF$1,0),"")</f>
        <v>2008.21</v>
      </c>
      <c r="AG9">
        <f ca="1">IF(ISNUMBER(VLOOKUP($B9,Bonds!$B$6:$CW$1002,AG$1,0)), VLOOKUP($B9,Bonds!$B$6:$CW$1002,AG$1,0),"")</f>
        <v>2161.92</v>
      </c>
      <c r="AH9">
        <f ca="1">IF(ISNUMBER(VLOOKUP($B9,Bonds!$B$6:$CW$1002,AH$1,0)), VLOOKUP($B9,Bonds!$B$6:$CW$1002,AH$1,0),"")</f>
        <v>2824.62</v>
      </c>
      <c r="AI9">
        <f ca="1">IF(ISNUMBER(VLOOKUP($B9,Bonds!$B$6:$CW$1002,AI$1,0)), VLOOKUP($B9,Bonds!$B$6:$CW$1002,AI$1,0),"")</f>
        <v>149.57839999999999</v>
      </c>
      <c r="AJ9">
        <f ca="1">IF(ISNUMBER(VLOOKUP($B9,Bonds!$B$6:$CW$1002,AJ$1,0)), VLOOKUP($B9,Bonds!$B$6:$CW$1002,AJ$1,0),"")</f>
        <v>1308.902</v>
      </c>
      <c r="AK9">
        <f ca="1">IF(ISNUMBER(VLOOKUP($B9,Bonds!$B$6:$CW$1002,AK$1,0)), VLOOKUP($B9,Bonds!$B$6:$CW$1002,AK$1,0),"")</f>
        <v>211.68879999999999</v>
      </c>
      <c r="AL9">
        <f ca="1">IF(ISNUMBER(VLOOKUP($B9,Bonds!$B$6:$CW$1002,AL$1,0)), VLOOKUP($B9,Bonds!$B$6:$CW$1002,AL$1,0),"")</f>
        <v>188.25059999999999</v>
      </c>
      <c r="AM9">
        <f ca="1">IF(ISNUMBER(VLOOKUP($B9,Bonds!$B$6:$CW$1002,AM$1,0)), VLOOKUP($B9,Bonds!$B$6:$CW$1002,AM$1,0),"")</f>
        <v>285.48779999999999</v>
      </c>
      <c r="AN9">
        <f ca="1">IF(ISNUMBER(VLOOKUP($B9,Bonds!$B$6:$CW$1002,AN$1,0)), VLOOKUP($B9,Bonds!$B$6:$CW$1002,AN$1,0),"")</f>
        <v>200.06460000000001</v>
      </c>
      <c r="AO9">
        <f ca="1">IF(ISNUMBER(VLOOKUP($B9,Bonds!$B$6:$CW$1002,AO$1,0)), VLOOKUP($B9,Bonds!$B$6:$CW$1002,AO$1,0),"")</f>
        <v>201.8279</v>
      </c>
      <c r="AP9">
        <f ca="1">IF(ISNUMBER(VLOOKUP($B9,Bonds!$B$6:$CW$1002,AP$1,0)), VLOOKUP($B9,Bonds!$B$6:$CW$1002,AP$1,0),"")</f>
        <v>221.59639999999999</v>
      </c>
      <c r="AQ9">
        <f ca="1">IF(ISNUMBER(VLOOKUP($B9,Bonds!$B$6:$CW$1002,AQ$1,0)), VLOOKUP($B9,Bonds!$B$6:$CW$1002,AQ$1,0),"")</f>
        <v>213.0787</v>
      </c>
      <c r="AR9">
        <f ca="1">IF(ISNUMBER(VLOOKUP($B9,Bonds!$B$6:$CW$1002,AR$1,0)), VLOOKUP($B9,Bonds!$B$6:$CW$1002,AR$1,0),"")</f>
        <v>276.65140000000002</v>
      </c>
      <c r="AS9">
        <f ca="1">IF(ISNUMBER(VLOOKUP($B9,Bonds!$B$6:$CW$1002,AS$1,0)), VLOOKUP($B9,Bonds!$B$6:$CW$1002,AS$1,0),"")</f>
        <v>2.8170000000000002</v>
      </c>
      <c r="AT9">
        <f ca="1">IF(ISNUMBER(VLOOKUP($B9,Bonds!$B$6:$CW$1002,AT$1,0)), VLOOKUP($B9,Bonds!$B$6:$CW$1002,AT$1,0),"")</f>
        <v>0.59299999999999997</v>
      </c>
      <c r="AU9">
        <f ca="1">IF(ISNUMBER(VLOOKUP($B9,Bonds!$B$6:$CW$1002,AU$1,0)), VLOOKUP($B9,Bonds!$B$6:$CW$1002,AU$1,0),"")</f>
        <v>2.0937999999999999</v>
      </c>
      <c r="AV9">
        <f ca="1">IF(ISNUMBER(VLOOKUP($B9,Bonds!$B$6:$CW$1002,AV$1,0)), VLOOKUP($B9,Bonds!$B$6:$CW$1002,AV$1,0),"")</f>
        <v>2.0842000000000001</v>
      </c>
      <c r="AW9">
        <f ca="1">IF(ISNUMBER(VLOOKUP($B9,Bonds!$B$6:$CW$1002,AW$1,0)), VLOOKUP($B9,Bonds!$B$6:$CW$1002,AW$1,0),"")</f>
        <v>2.3515000000000001</v>
      </c>
      <c r="AX9">
        <f ca="1">IF(ISNUMBER(VLOOKUP($B9,Bonds!$B$6:$CW$1002,AX$1,0)), VLOOKUP($B9,Bonds!$B$6:$CW$1002,AX$1,0),"")</f>
        <v>1.397</v>
      </c>
      <c r="AY9">
        <f ca="1">IF(ISNUMBER(VLOOKUP($B9,Bonds!$B$6:$CW$1002,AY$1,0)), VLOOKUP($B9,Bonds!$B$6:$CW$1002,AY$1,0),"")</f>
        <v>24.4131</v>
      </c>
      <c r="AZ9">
        <f ca="1">IF(ISNUMBER(VLOOKUP($B9,Bonds!$B$6:$CW$1002,AZ$1,0)), VLOOKUP($B9,Bonds!$B$6:$CW$1002,AZ$1,0),"")</f>
        <v>4.4000000000000004</v>
      </c>
      <c r="BA9">
        <f ca="1">IF(ISNUMBER(VLOOKUP($B9,Credit_Vol!$B$6:$CW$1002,BA$1,0)), VLOOKUP($B9,Credit_Vol!$B$6:$CW$1002,BA$1,0),"")</f>
        <v>254.61099999999999</v>
      </c>
      <c r="BB9">
        <f ca="1">IF(ISNUMBER(VLOOKUP($B9,Credit_Vol!$B$6:$CW$1002,BB$1,0)), VLOOKUP($B9,Credit_Vol!$B$6:$CW$1002,BB$1,0),"")</f>
        <v>106.07</v>
      </c>
      <c r="BC9">
        <f ca="1">IF(ISNUMBER(VLOOKUP($B9,Credit_Vol!$B$6:$CW$1002,BC$1,0)), VLOOKUP($B9,Credit_Vol!$B$6:$CW$1002,BC$1,0),"")</f>
        <v>55.058999999999997</v>
      </c>
      <c r="BD9">
        <f ca="1">IF(ISNUMBER(VLOOKUP($B9,Credit_Vol!$B$6:$CW$1002,BD$1,0)), VLOOKUP($B9,Credit_Vol!$B$6:$CW$1002,BD$1,0),"")</f>
        <v>331.60399999999998</v>
      </c>
      <c r="BE9">
        <f ca="1">IF(ISNUMBER(VLOOKUP($B9,Credit_Vol!$B$6:$CW$1002,BE$1,0)), VLOOKUP($B9,Credit_Vol!$B$6:$CW$1002,BE$1,0),"")</f>
        <v>116.967</v>
      </c>
      <c r="BF9">
        <f ca="1">IF(ISNUMBER(VLOOKUP($B9,Credit_Vol!$B$6:$CW$1002,BF$1,0)), VLOOKUP($B9,Credit_Vol!$B$6:$CW$1002,BF$1,0),"")</f>
        <v>227.1404</v>
      </c>
      <c r="BG9">
        <f ca="1">IF(ISNUMBER(VLOOKUP($B9,Credit_Vol!$B$6:$CW$1002,BG$1,0)), VLOOKUP($B9,Credit_Vol!$B$6:$CW$1002,BG$1,0),"")</f>
        <v>162.68620000000001</v>
      </c>
      <c r="BH9">
        <f ca="1">IF(ISNUMBER(VLOOKUP($B9,Credit_Vol!$B$6:$CW$1002,BH$1,0)), VLOOKUP($B9,Credit_Vol!$B$6:$CW$1002,BH$1,0),"")</f>
        <v>437.83940000000001</v>
      </c>
      <c r="BI9">
        <f ca="1">IF(ISNUMBER(VLOOKUP($B9,Credit_Vol!$B$6:$CW$1002,BI$1,0)), VLOOKUP($B9,Credit_Vol!$B$6:$CW$1002,BI$1,0),"")</f>
        <v>17.23</v>
      </c>
      <c r="BJ9">
        <f ca="1">IF(ISNUMBER(VLOOKUP($B9,Credit_Vol!$B$6:$CW$1002,BJ$1,0)), VLOOKUP($B9,Credit_Vol!$B$6:$CW$1002,BJ$1,0),"")</f>
        <v>20.68</v>
      </c>
      <c r="BK9">
        <f ca="1">IF(ISNUMBER(VLOOKUP($B9,Credit_Vol!$B$6:$CW$1002,BK$1,0)), VLOOKUP($B9,Credit_Vol!$B$6:$CW$1002,BK$1,0),"")</f>
        <v>7.68</v>
      </c>
      <c r="BL9">
        <f ca="1">IF(ISNUMBER(VLOOKUP($B9,Credit_Vol!$B$6:$CW$1002,BL$1,0)), VLOOKUP($B9,Credit_Vol!$B$6:$CW$1002,BL$1,0),"")</f>
        <v>4.7725</v>
      </c>
      <c r="BM9">
        <f ca="1">IF(ISNUMBER(VLOOKUP($B9,Commodities!$B$6:$CW$1002,BM$1,0)), VLOOKUP($B9,Commodities!$B$6:$CW$1002,BM$1,0),"")</f>
        <v>1325.6</v>
      </c>
      <c r="BN9">
        <f ca="1">IF(ISNUMBER(VLOOKUP($B9,Commodities!$B$6:$CW$1002,BN$1,0)), VLOOKUP($B9,Commodities!$B$6:$CW$1002,BN$1,0),"")</f>
        <v>16.466999999999999</v>
      </c>
      <c r="BO9">
        <f ca="1">IF(ISNUMBER(VLOOKUP($B9,Commodities!$B$6:$CW$1002,BO$1,0)), VLOOKUP($B9,Commodities!$B$6:$CW$1002,BO$1,0),"")</f>
        <v>60.96</v>
      </c>
      <c r="BP9">
        <f ca="1">IF(ISNUMBER(VLOOKUP($B9,Currencies!$B$6:$CW$1002,BP$1,0)), VLOOKUP($B9,Currencies!$B$6:$CW$1002,BP$1,0),"")</f>
        <v>6.3071000000000002</v>
      </c>
      <c r="BQ9">
        <f ca="1">IF(ISNUMBER(VLOOKUP($B9,Currencies!$B$6:$CW$1002,BQ$1,0)), VLOOKUP($B9,Currencies!$B$6:$CW$1002,BQ$1,0),"")</f>
        <v>111.59</v>
      </c>
      <c r="BR9">
        <f ca="1">IF(ISNUMBER(VLOOKUP($B9,Currencies!$B$6:$CW$1002,BR$1,0)), VLOOKUP($B9,Currencies!$B$6:$CW$1002,BR$1,0),"")</f>
        <v>1.2368000000000001</v>
      </c>
      <c r="BS9">
        <f ca="1">IF(ISNUMBER(VLOOKUP($B9,Currencies!$B$6:$CW$1002,BS$1,0)), VLOOKUP($B9,Currencies!$B$6:$CW$1002,BS$1,0),"")</f>
        <v>1.3961999999999999</v>
      </c>
      <c r="BT9">
        <f ca="1">IF(ISNUMBER(VLOOKUP($B9,Currencies!$B$6:$CW$1002,BT$1,0)), VLOOKUP($B9,Currencies!$B$6:$CW$1002,BT$1,0),"")</f>
        <v>106.32</v>
      </c>
      <c r="BU9">
        <f ca="1">IF(ISNUMBER(VLOOKUP($B9,Currencies!$B$6:$CW$1002,BU$1,0)), VLOOKUP($B9,Currencies!$B$6:$CW$1002,BU$1,0),"")</f>
        <v>57.141800000000003</v>
      </c>
      <c r="BV9">
        <f ca="1">IF(ISNUMBER(VLOOKUP($B9,Currencies!$B$6:$CW$1002,BV$1,0)), VLOOKUP($B9,Currencies!$B$6:$CW$1002,BV$1,0),"")</f>
        <v>11.775700000000001</v>
      </c>
      <c r="BW9">
        <f ca="1">IF(ISNUMBER(VLOOKUP($B9,Currencies!$B$6:$CW$1002,BW$1,0)), VLOOKUP($B9,Currencies!$B$6:$CW$1002,BW$1,0),"")</f>
        <v>3.2606999999999999</v>
      </c>
      <c r="BY9" s="12"/>
    </row>
    <row r="10" spans="2:139">
      <c r="B10" s="12">
        <f>IF(ISNUMBER(Equities!$C11),Equities!B11,"")</f>
        <v>43172</v>
      </c>
      <c r="C10">
        <f t="shared" ca="1" si="7"/>
        <v>184.2226</v>
      </c>
      <c r="D10" t="str">
        <f t="shared" ca="1" si="6"/>
        <v/>
      </c>
      <c r="E10" t="str">
        <f t="shared" ca="1" si="6"/>
        <v/>
      </c>
      <c r="F10" t="str">
        <f t="shared" ca="1" si="6"/>
        <v/>
      </c>
      <c r="G10">
        <f>IF(ISNUMBER(VLOOKUP($B10,Equities!$B$6:$DH$1002,G$1,0)), VLOOKUP($B10,Equities!$B$6:$DH$1002,G$1,0),"")</f>
        <v>17.8</v>
      </c>
      <c r="H10">
        <f>IF(ISNUMBER(VLOOKUP($B10,Equities!$B$6:$DH$1002,H$1,0)), VLOOKUP($B10,Equities!$B$6:$DH$1002,H$1,0),"")</f>
        <v>21.31</v>
      </c>
      <c r="I10">
        <f>IF(ISNUMBER(VLOOKUP($B10,Equities!$B$6:$DH$1002,I$1,0)), VLOOKUP($B10,Equities!$B$6:$DH$1002,I$1,0),"")</f>
        <v>26.27</v>
      </c>
      <c r="J10" s="70"/>
      <c r="K10">
        <f ca="1">IF(ISNUMBER(VLOOKUP($B10,Equities!$B$6:$DH$1002,K$1,0)), VLOOKUP($B10,Equities!$B$6:$DH$1002,K$1,0),"")</f>
        <v>2765.31</v>
      </c>
      <c r="L10">
        <f ca="1">IF(ISNUMBER(VLOOKUP($B10,Equities!$B$6:$DH$1002,L$1,0)), VLOOKUP($B10,Equities!$B$6:$DH$1002,L$1,0),"")</f>
        <v>3397.35</v>
      </c>
      <c r="M10">
        <f ca="1">IF(ISNUMBER(VLOOKUP($B10,Equities!$B$6:$DH$1002,M$1,0)), VLOOKUP($B10,Equities!$B$6:$DH$1002,M$1,0),"")</f>
        <v>86383.84</v>
      </c>
      <c r="N10">
        <f ca="1">IF(ISNUMBER(VLOOKUP($B10,Equities!$B$6:$DH$1002,N$1,0)), VLOOKUP($B10,Equities!$B$6:$DH$1002,N$1,0),"")</f>
        <v>21968.1</v>
      </c>
      <c r="O10">
        <f ca="1">IF(ISNUMBER(VLOOKUP($B10,Equities!$B$6:$DH$1002,O$1,0)), VLOOKUP($B10,Equities!$B$6:$DH$1002,O$1,0),"")</f>
        <v>31601.45</v>
      </c>
      <c r="P10">
        <f ca="1">IF(ISNUMBER(VLOOKUP($B10,Equities!$B$6:$DH$1002,P$1,0)), VLOOKUP($B10,Equities!$B$6:$DH$1002,P$1,0),"")</f>
        <v>12746.78</v>
      </c>
      <c r="Q10">
        <f ca="1">IF(ISNUMBER(VLOOKUP($B10,Equities!$B$6:$DH$1002,Q$1,0)), VLOOKUP($B10,Equities!$B$6:$DH$1002,Q$1,0),"")</f>
        <v>2382.29</v>
      </c>
      <c r="R10">
        <f ca="1">IF(ISNUMBER(VLOOKUP($B10,Equities!$B$6:$DH$1002,R$1,0)), VLOOKUP($B10,Equities!$B$6:$DH$1002,R$1,0),"")</f>
        <v>2588.34</v>
      </c>
      <c r="S10">
        <f ca="1">IF(ISNUMBER(VLOOKUP($B10,Equities!$B$6:$DH$1002,S$1,0)), VLOOKUP($B10,Equities!$B$6:$DH$1002,S$1,0),"")</f>
        <v>209.72579999999999</v>
      </c>
      <c r="T10">
        <f ca="1">IF(ISNUMBER(VLOOKUP($B10,Equities!$B$6:$DH$1002,T$1,0)), VLOOKUP($B10,Equities!$B$6:$DH$1002,T$1,0),"")</f>
        <v>278.04000000000002</v>
      </c>
      <c r="U10">
        <f ca="1">IF(ISNUMBER(VLOOKUP($B10,Equities!$B$6:$DH$1002,U$1,0)), VLOOKUP($B10,Equities!$B$6:$DH$1002,U$1,0),"")</f>
        <v>263.52999999999997</v>
      </c>
      <c r="V10">
        <f ca="1">IF(ISNUMBER(VLOOKUP($B10,Equities!$B$6:$DH$1002,V$1,0)), VLOOKUP($B10,Equities!$B$6:$DH$1002,V$1,0),"")</f>
        <v>250.64</v>
      </c>
      <c r="W10">
        <f ca="1">IF(ISNUMBER(VLOOKUP($B10,Equities!$B$6:$DH$1002,W$1,0)), VLOOKUP($B10,Equities!$B$6:$DH$1002,W$1,0),"")</f>
        <v>228.06809999999999</v>
      </c>
      <c r="X10">
        <f ca="1">IF(ISNUMBER(VLOOKUP($B10,Equities!$B$6:$DH$1002,X$1,0)), VLOOKUP($B10,Equities!$B$6:$DH$1002,X$1,0),"")</f>
        <v>234.05369999999999</v>
      </c>
      <c r="Y10">
        <f ca="1">IF(ISNUMBER(VLOOKUP($B10,Equities!$B$6:$DH$1002,Y$1,0)), VLOOKUP($B10,Equities!$B$6:$DH$1002,Y$1,0),"")</f>
        <v>130.357</v>
      </c>
      <c r="Z10">
        <f ca="1">IF(ISNUMBER(VLOOKUP($B10,Equities!$B$6:$DH$1002,Z$1,0)), VLOOKUP($B10,Equities!$B$6:$DH$1002,Z$1,0),"")</f>
        <v>242.62909999999999</v>
      </c>
      <c r="AA10">
        <f ca="1">IF(ISNUMBER(VLOOKUP($B10,Equities!$B$6:$DH$1002,AA$1,0)), VLOOKUP($B10,Equities!$B$6:$DH$1002,AA$1,0),"")</f>
        <v>68.78</v>
      </c>
      <c r="AB10">
        <f ca="1">IF(ISNUMBER(VLOOKUP($B10,Equities!$B$6:$DH$1002,AB$1,0)), VLOOKUP($B10,Equities!$B$6:$DH$1002,AB$1,0),"")</f>
        <v>121.94</v>
      </c>
      <c r="AC10">
        <f ca="1">IF(ISNUMBER(VLOOKUP($B10,Bonds!$B$6:$CW$1002,AC$1,0)), VLOOKUP($B10,Bonds!$B$6:$CW$1002,AC$1,0),"")</f>
        <v>489.46080000000001</v>
      </c>
      <c r="AD10">
        <f ca="1">IF(ISNUMBER(VLOOKUP($B10,Bonds!$B$6:$CW$1002,AD$1,0)), VLOOKUP($B10,Bonds!$B$6:$CW$1002,AD$1,0),"")</f>
        <v>223.77549999999999</v>
      </c>
      <c r="AE10">
        <f ca="1">IF(ISNUMBER(VLOOKUP($B10,Bonds!$B$6:$CW$1002,AE$1,0)), VLOOKUP($B10,Bonds!$B$6:$CW$1002,AE$1,0),"")</f>
        <v>255.73400000000001</v>
      </c>
      <c r="AF10">
        <f ca="1">IF(ISNUMBER(VLOOKUP($B10,Bonds!$B$6:$CW$1002,AF$1,0)), VLOOKUP($B10,Bonds!$B$6:$CW$1002,AF$1,0),"")</f>
        <v>2005.04</v>
      </c>
      <c r="AG10">
        <f ca="1">IF(ISNUMBER(VLOOKUP($B10,Bonds!$B$6:$CW$1002,AG$1,0)), VLOOKUP($B10,Bonds!$B$6:$CW$1002,AG$1,0),"")</f>
        <v>2157.61</v>
      </c>
      <c r="AH10">
        <f ca="1">IF(ISNUMBER(VLOOKUP($B10,Bonds!$B$6:$CW$1002,AH$1,0)), VLOOKUP($B10,Bonds!$B$6:$CW$1002,AH$1,0),"")</f>
        <v>2819.87</v>
      </c>
      <c r="AI10">
        <f ca="1">IF(ISNUMBER(VLOOKUP($B10,Bonds!$B$6:$CW$1002,AI$1,0)), VLOOKUP($B10,Bonds!$B$6:$CW$1002,AI$1,0),"")</f>
        <v>149.60910000000001</v>
      </c>
      <c r="AJ10">
        <f ca="1">IF(ISNUMBER(VLOOKUP($B10,Bonds!$B$6:$CW$1002,AJ$1,0)), VLOOKUP($B10,Bonds!$B$6:$CW$1002,AJ$1,0),"")</f>
        <v>1310.316</v>
      </c>
      <c r="AK10">
        <f ca="1">IF(ISNUMBER(VLOOKUP($B10,Bonds!$B$6:$CW$1002,AK$1,0)), VLOOKUP($B10,Bonds!$B$6:$CW$1002,AK$1,0),"")</f>
        <v>211.58600000000001</v>
      </c>
      <c r="AL10">
        <f ca="1">IF(ISNUMBER(VLOOKUP($B10,Bonds!$B$6:$CW$1002,AL$1,0)), VLOOKUP($B10,Bonds!$B$6:$CW$1002,AL$1,0),"")</f>
        <v>188.11</v>
      </c>
      <c r="AM10">
        <f ca="1">IF(ISNUMBER(VLOOKUP($B10,Bonds!$B$6:$CW$1002,AM$1,0)), VLOOKUP($B10,Bonds!$B$6:$CW$1002,AM$1,0),"")</f>
        <v>285.59829999999999</v>
      </c>
      <c r="AN10">
        <f ca="1">IF(ISNUMBER(VLOOKUP($B10,Bonds!$B$6:$CW$1002,AN$1,0)), VLOOKUP($B10,Bonds!$B$6:$CW$1002,AN$1,0),"")</f>
        <v>199.9427</v>
      </c>
      <c r="AO10">
        <f ca="1">IF(ISNUMBER(VLOOKUP($B10,Bonds!$B$6:$CW$1002,AO$1,0)), VLOOKUP($B10,Bonds!$B$6:$CW$1002,AO$1,0),"")</f>
        <v>201.80160000000001</v>
      </c>
      <c r="AP10">
        <f ca="1">IF(ISNUMBER(VLOOKUP($B10,Bonds!$B$6:$CW$1002,AP$1,0)), VLOOKUP($B10,Bonds!$B$6:$CW$1002,AP$1,0),"")</f>
        <v>221.60820000000001</v>
      </c>
      <c r="AQ10">
        <f ca="1">IF(ISNUMBER(VLOOKUP($B10,Bonds!$B$6:$CW$1002,AQ$1,0)), VLOOKUP($B10,Bonds!$B$6:$CW$1002,AQ$1,0),"")</f>
        <v>212.83199999999999</v>
      </c>
      <c r="AR10">
        <f ca="1">IF(ISNUMBER(VLOOKUP($B10,Bonds!$B$6:$CW$1002,AR$1,0)), VLOOKUP($B10,Bonds!$B$6:$CW$1002,AR$1,0),"")</f>
        <v>276.2022</v>
      </c>
      <c r="AS10">
        <f ca="1">IF(ISNUMBER(VLOOKUP($B10,Bonds!$B$6:$CW$1002,AS$1,0)), VLOOKUP($B10,Bonds!$B$6:$CW$1002,AS$1,0),"")</f>
        <v>2.8426</v>
      </c>
      <c r="AT10">
        <f ca="1">IF(ISNUMBER(VLOOKUP($B10,Bonds!$B$6:$CW$1002,AT$1,0)), VLOOKUP($B10,Bonds!$B$6:$CW$1002,AT$1,0),"")</f>
        <v>0.61899999999999999</v>
      </c>
      <c r="AU10">
        <f ca="1">IF(ISNUMBER(VLOOKUP($B10,Bonds!$B$6:$CW$1002,AU$1,0)), VLOOKUP($B10,Bonds!$B$6:$CW$1002,AU$1,0),"")</f>
        <v>2.0861000000000001</v>
      </c>
      <c r="AV10">
        <f ca="1">IF(ISNUMBER(VLOOKUP($B10,Bonds!$B$6:$CW$1002,AV$1,0)), VLOOKUP($B10,Bonds!$B$6:$CW$1002,AV$1,0),"")</f>
        <v>2.0939000000000001</v>
      </c>
      <c r="AW10">
        <f ca="1">IF(ISNUMBER(VLOOKUP($B10,Bonds!$B$6:$CW$1002,AW$1,0)), VLOOKUP($B10,Bonds!$B$6:$CW$1002,AW$1,0),"")</f>
        <v>2.3853</v>
      </c>
      <c r="AX10">
        <f ca="1">IF(ISNUMBER(VLOOKUP($B10,Bonds!$B$6:$CW$1002,AX$1,0)), VLOOKUP($B10,Bonds!$B$6:$CW$1002,AX$1,0),"")</f>
        <v>1.4039999999999999</v>
      </c>
      <c r="AY10">
        <f ca="1">IF(ISNUMBER(VLOOKUP($B10,Bonds!$B$6:$CW$1002,AY$1,0)), VLOOKUP($B10,Bonds!$B$6:$CW$1002,AY$1,0),"")</f>
        <v>24.2989</v>
      </c>
      <c r="AZ10">
        <f ca="1">IF(ISNUMBER(VLOOKUP($B10,Bonds!$B$6:$CW$1002,AZ$1,0)), VLOOKUP($B10,Bonds!$B$6:$CW$1002,AZ$1,0),"")</f>
        <v>4.9000000000000004</v>
      </c>
      <c r="BA10">
        <f ca="1">IF(ISNUMBER(VLOOKUP($B10,Credit_Vol!$B$6:$CW$1002,BA$1,0)), VLOOKUP($B10,Credit_Vol!$B$6:$CW$1002,BA$1,0),"")</f>
        <v>250.46</v>
      </c>
      <c r="BB10">
        <f ca="1">IF(ISNUMBER(VLOOKUP($B10,Credit_Vol!$B$6:$CW$1002,BB$1,0)), VLOOKUP($B10,Credit_Vol!$B$6:$CW$1002,BB$1,0),"")</f>
        <v>102.176</v>
      </c>
      <c r="BC10">
        <f ca="1">IF(ISNUMBER(VLOOKUP($B10,Credit_Vol!$B$6:$CW$1002,BC$1,0)), VLOOKUP($B10,Credit_Vol!$B$6:$CW$1002,BC$1,0),"")</f>
        <v>54.338999999999999</v>
      </c>
      <c r="BD10">
        <f ca="1">IF(ISNUMBER(VLOOKUP($B10,Credit_Vol!$B$6:$CW$1002,BD$1,0)), VLOOKUP($B10,Credit_Vol!$B$6:$CW$1002,BD$1,0),"")</f>
        <v>328.53899999999999</v>
      </c>
      <c r="BE10">
        <f ca="1">IF(ISNUMBER(VLOOKUP($B10,Credit_Vol!$B$6:$CW$1002,BE$1,0)), VLOOKUP($B10,Credit_Vol!$B$6:$CW$1002,BE$1,0),"")</f>
        <v>115.49</v>
      </c>
      <c r="BF10">
        <f ca="1">IF(ISNUMBER(VLOOKUP($B10,Credit_Vol!$B$6:$CW$1002,BF$1,0)), VLOOKUP($B10,Credit_Vol!$B$6:$CW$1002,BF$1,0),"")</f>
        <v>227.1694</v>
      </c>
      <c r="BG10">
        <f ca="1">IF(ISNUMBER(VLOOKUP($B10,Credit_Vol!$B$6:$CW$1002,BG$1,0)), VLOOKUP($B10,Credit_Vol!$B$6:$CW$1002,BG$1,0),"")</f>
        <v>162.90979999999999</v>
      </c>
      <c r="BH10">
        <f ca="1">IF(ISNUMBER(VLOOKUP($B10,Credit_Vol!$B$6:$CW$1002,BH$1,0)), VLOOKUP($B10,Credit_Vol!$B$6:$CW$1002,BH$1,0),"")</f>
        <v>436.86079999999998</v>
      </c>
      <c r="BI10">
        <f ca="1">IF(ISNUMBER(VLOOKUP($B10,Credit_Vol!$B$6:$CW$1002,BI$1,0)), VLOOKUP($B10,Credit_Vol!$B$6:$CW$1002,BI$1,0),"")</f>
        <v>16.350000000000001</v>
      </c>
      <c r="BJ10">
        <f ca="1">IF(ISNUMBER(VLOOKUP($B10,Credit_Vol!$B$6:$CW$1002,BJ$1,0)), VLOOKUP($B10,Credit_Vol!$B$6:$CW$1002,BJ$1,0),"")</f>
        <v>21.5</v>
      </c>
      <c r="BK10">
        <f ca="1">IF(ISNUMBER(VLOOKUP($B10,Credit_Vol!$B$6:$CW$1002,BK$1,0)), VLOOKUP($B10,Credit_Vol!$B$6:$CW$1002,BK$1,0),"")</f>
        <v>7.59</v>
      </c>
      <c r="BL10">
        <f ca="1">IF(ISNUMBER(VLOOKUP($B10,Credit_Vol!$B$6:$CW$1002,BL$1,0)), VLOOKUP($B10,Credit_Vol!$B$6:$CW$1002,BL$1,0),"")</f>
        <v>4.8224999999999998</v>
      </c>
      <c r="BM10">
        <f ca="1">IF(ISNUMBER(VLOOKUP($B10,Commodities!$B$6:$CW$1002,BM$1,0)), VLOOKUP($B10,Commodities!$B$6:$CW$1002,BM$1,0),"")</f>
        <v>1327.1</v>
      </c>
      <c r="BN10">
        <f ca="1">IF(ISNUMBER(VLOOKUP($B10,Commodities!$B$6:$CW$1002,BN$1,0)), VLOOKUP($B10,Commodities!$B$6:$CW$1002,BN$1,0),"")</f>
        <v>16.559000000000001</v>
      </c>
      <c r="BO10">
        <f ca="1">IF(ISNUMBER(VLOOKUP($B10,Commodities!$B$6:$CW$1002,BO$1,0)), VLOOKUP($B10,Commodities!$B$6:$CW$1002,BO$1,0),"")</f>
        <v>60.71</v>
      </c>
      <c r="BP10">
        <f ca="1">IF(ISNUMBER(VLOOKUP($B10,Currencies!$B$6:$CW$1002,BP$1,0)), VLOOKUP($B10,Currencies!$B$6:$CW$1002,BP$1,0),"")</f>
        <v>6.3266999999999998</v>
      </c>
      <c r="BQ10">
        <f ca="1">IF(ISNUMBER(VLOOKUP($B10,Currencies!$B$6:$CW$1002,BQ$1,0)), VLOOKUP($B10,Currencies!$B$6:$CW$1002,BQ$1,0),"")</f>
        <v>111.45</v>
      </c>
      <c r="BR10">
        <f ca="1">IF(ISNUMBER(VLOOKUP($B10,Currencies!$B$6:$CW$1002,BR$1,0)), VLOOKUP($B10,Currencies!$B$6:$CW$1002,BR$1,0),"")</f>
        <v>1.2389999999999999</v>
      </c>
      <c r="BS10">
        <f ca="1">IF(ISNUMBER(VLOOKUP($B10,Currencies!$B$6:$CW$1002,BS$1,0)), VLOOKUP($B10,Currencies!$B$6:$CW$1002,BS$1,0),"")</f>
        <v>1.3961999999999999</v>
      </c>
      <c r="BT10">
        <f ca="1">IF(ISNUMBER(VLOOKUP($B10,Currencies!$B$6:$CW$1002,BT$1,0)), VLOOKUP($B10,Currencies!$B$6:$CW$1002,BT$1,0),"")</f>
        <v>106.58</v>
      </c>
      <c r="BU10">
        <f ca="1">IF(ISNUMBER(VLOOKUP($B10,Currencies!$B$6:$CW$1002,BU$1,0)), VLOOKUP($B10,Currencies!$B$6:$CW$1002,BU$1,0),"")</f>
        <v>57.035200000000003</v>
      </c>
      <c r="BV10">
        <f ca="1">IF(ISNUMBER(VLOOKUP($B10,Currencies!$B$6:$CW$1002,BV$1,0)), VLOOKUP($B10,Currencies!$B$6:$CW$1002,BV$1,0),"")</f>
        <v>11.816800000000001</v>
      </c>
      <c r="BW10">
        <f ca="1">IF(ISNUMBER(VLOOKUP($B10,Currencies!$B$6:$CW$1002,BW$1,0)), VLOOKUP($B10,Currencies!$B$6:$CW$1002,BW$1,0),"")</f>
        <v>3.2608999999999999</v>
      </c>
      <c r="BY10" s="12"/>
    </row>
    <row r="11" spans="2:139">
      <c r="B11" s="12">
        <f>IF(ISNUMBER(Equities!$C12),Equities!B12,"")</f>
        <v>43171</v>
      </c>
      <c r="C11">
        <f t="shared" ca="1" si="7"/>
        <v>185.34540000000001</v>
      </c>
      <c r="D11" t="str">
        <f t="shared" ca="1" si="6"/>
        <v/>
      </c>
      <c r="E11" t="str">
        <f t="shared" ca="1" si="6"/>
        <v/>
      </c>
      <c r="F11" t="str">
        <f t="shared" ca="1" si="6"/>
        <v/>
      </c>
      <c r="G11">
        <f>IF(ISNUMBER(VLOOKUP($B11,Equities!$B$6:$DH$1002,G$1,0)), VLOOKUP($B11,Equities!$B$6:$DH$1002,G$1,0),"")</f>
        <v>17.77</v>
      </c>
      <c r="H11">
        <f>IF(ISNUMBER(VLOOKUP($B11,Equities!$B$6:$DH$1002,H$1,0)), VLOOKUP($B11,Equities!$B$6:$DH$1002,H$1,0),"")</f>
        <v>21.49</v>
      </c>
      <c r="I11">
        <f>IF(ISNUMBER(VLOOKUP($B11,Equities!$B$6:$DH$1002,I$1,0)), VLOOKUP($B11,Equities!$B$6:$DH$1002,I$1,0),"")</f>
        <v>26.49</v>
      </c>
      <c r="J11" s="70"/>
      <c r="K11">
        <f ca="1">IF(ISNUMBER(VLOOKUP($B11,Equities!$B$6:$DH$1002,K$1,0)), VLOOKUP($B11,Equities!$B$6:$DH$1002,K$1,0),"")</f>
        <v>2783.02</v>
      </c>
      <c r="L11">
        <f ca="1">IF(ISNUMBER(VLOOKUP($B11,Equities!$B$6:$DH$1002,L$1,0)), VLOOKUP($B11,Equities!$B$6:$DH$1002,L$1,0),"")</f>
        <v>3429.48</v>
      </c>
      <c r="M11">
        <f ca="1">IF(ISNUMBER(VLOOKUP($B11,Equities!$B$6:$DH$1002,M$1,0)), VLOOKUP($B11,Equities!$B$6:$DH$1002,M$1,0),"")</f>
        <v>86900.43</v>
      </c>
      <c r="N11">
        <f ca="1">IF(ISNUMBER(VLOOKUP($B11,Equities!$B$6:$DH$1002,N$1,0)), VLOOKUP($B11,Equities!$B$6:$DH$1002,N$1,0),"")</f>
        <v>21824.03</v>
      </c>
      <c r="O11">
        <f ca="1">IF(ISNUMBER(VLOOKUP($B11,Equities!$B$6:$DH$1002,O$1,0)), VLOOKUP($B11,Equities!$B$6:$DH$1002,O$1,0),"")</f>
        <v>31594.33</v>
      </c>
      <c r="P11">
        <f ca="1">IF(ISNUMBER(VLOOKUP($B11,Equities!$B$6:$DH$1002,P$1,0)), VLOOKUP($B11,Equities!$B$6:$DH$1002,P$1,0),"")</f>
        <v>12697.31</v>
      </c>
      <c r="Q11">
        <f ca="1">IF(ISNUMBER(VLOOKUP($B11,Equities!$B$6:$DH$1002,Q$1,0)), VLOOKUP($B11,Equities!$B$6:$DH$1002,Q$1,0),"")</f>
        <v>2396.5</v>
      </c>
      <c r="R11">
        <f ca="1">IF(ISNUMBER(VLOOKUP($B11,Equities!$B$6:$DH$1002,R$1,0)), VLOOKUP($B11,Equities!$B$6:$DH$1002,R$1,0),"")</f>
        <v>2602.06</v>
      </c>
      <c r="S11">
        <f ca="1">IF(ISNUMBER(VLOOKUP($B11,Equities!$B$6:$DH$1002,S$1,0)), VLOOKUP($B11,Equities!$B$6:$DH$1002,S$1,0),"")</f>
        <v>210.47290000000001</v>
      </c>
      <c r="T11">
        <f ca="1">IF(ISNUMBER(VLOOKUP($B11,Equities!$B$6:$DH$1002,T$1,0)), VLOOKUP($B11,Equities!$B$6:$DH$1002,T$1,0),"")</f>
        <v>278.70999999999998</v>
      </c>
      <c r="U11">
        <f ca="1">IF(ISNUMBER(VLOOKUP($B11,Equities!$B$6:$DH$1002,U$1,0)), VLOOKUP($B11,Equities!$B$6:$DH$1002,U$1,0),"")</f>
        <v>264.33999999999997</v>
      </c>
      <c r="V11">
        <f ca="1">IF(ISNUMBER(VLOOKUP($B11,Equities!$B$6:$DH$1002,V$1,0)), VLOOKUP($B11,Equities!$B$6:$DH$1002,V$1,0),"")</f>
        <v>252</v>
      </c>
      <c r="W11">
        <f ca="1">IF(ISNUMBER(VLOOKUP($B11,Equities!$B$6:$DH$1002,W$1,0)), VLOOKUP($B11,Equities!$B$6:$DH$1002,W$1,0),"")</f>
        <v>228.54839999999999</v>
      </c>
      <c r="X11">
        <f ca="1">IF(ISNUMBER(VLOOKUP($B11,Equities!$B$6:$DH$1002,X$1,0)), VLOOKUP($B11,Equities!$B$6:$DH$1002,X$1,0),"")</f>
        <v>234.0009</v>
      </c>
      <c r="Y11">
        <f ca="1">IF(ISNUMBER(VLOOKUP($B11,Equities!$B$6:$DH$1002,Y$1,0)), VLOOKUP($B11,Equities!$B$6:$DH$1002,Y$1,0),"")</f>
        <v>131.20529999999999</v>
      </c>
      <c r="Z11">
        <f ca="1">IF(ISNUMBER(VLOOKUP($B11,Equities!$B$6:$DH$1002,Z$1,0)), VLOOKUP($B11,Equities!$B$6:$DH$1002,Z$1,0),"")</f>
        <v>245.09880000000001</v>
      </c>
      <c r="AA11">
        <f ca="1">IF(ISNUMBER(VLOOKUP($B11,Equities!$B$6:$DH$1002,AA$1,0)), VLOOKUP($B11,Equities!$B$6:$DH$1002,AA$1,0),"")</f>
        <v>69.06</v>
      </c>
      <c r="AB11">
        <f ca="1">IF(ISNUMBER(VLOOKUP($B11,Equities!$B$6:$DH$1002,AB$1,0)), VLOOKUP($B11,Equities!$B$6:$DH$1002,AB$1,0),"")</f>
        <v>121.53</v>
      </c>
      <c r="AC11">
        <f ca="1">IF(ISNUMBER(VLOOKUP($B11,Bonds!$B$6:$CW$1002,AC$1,0)), VLOOKUP($B11,Bonds!$B$6:$CW$1002,AC$1,0),"")</f>
        <v>488.2593</v>
      </c>
      <c r="AD11">
        <f ca="1">IF(ISNUMBER(VLOOKUP($B11,Bonds!$B$6:$CW$1002,AD$1,0)), VLOOKUP($B11,Bonds!$B$6:$CW$1002,AD$1,0),"")</f>
        <v>223.16540000000001</v>
      </c>
      <c r="AE11">
        <f ca="1">IF(ISNUMBER(VLOOKUP($B11,Bonds!$B$6:$CW$1002,AE$1,0)), VLOOKUP($B11,Bonds!$B$6:$CW$1002,AE$1,0),"")</f>
        <v>255.12979999999999</v>
      </c>
      <c r="AF11">
        <f ca="1">IF(ISNUMBER(VLOOKUP($B11,Bonds!$B$6:$CW$1002,AF$1,0)), VLOOKUP($B11,Bonds!$B$6:$CW$1002,AF$1,0),"")</f>
        <v>2003.48</v>
      </c>
      <c r="AG11">
        <f ca="1">IF(ISNUMBER(VLOOKUP($B11,Bonds!$B$6:$CW$1002,AG$1,0)), VLOOKUP($B11,Bonds!$B$6:$CW$1002,AG$1,0),"")</f>
        <v>2155.04</v>
      </c>
      <c r="AH11">
        <f ca="1">IF(ISNUMBER(VLOOKUP($B11,Bonds!$B$6:$CW$1002,AH$1,0)), VLOOKUP($B11,Bonds!$B$6:$CW$1002,AH$1,0),"")</f>
        <v>2818.53</v>
      </c>
      <c r="AI11">
        <f ca="1">IF(ISNUMBER(VLOOKUP($B11,Bonds!$B$6:$CW$1002,AI$1,0)), VLOOKUP($B11,Bonds!$B$6:$CW$1002,AI$1,0),"")</f>
        <v>149.55850000000001</v>
      </c>
      <c r="AJ11">
        <f ca="1">IF(ISNUMBER(VLOOKUP($B11,Bonds!$B$6:$CW$1002,AJ$1,0)), VLOOKUP($B11,Bonds!$B$6:$CW$1002,AJ$1,0),"")</f>
        <v>1309.5291</v>
      </c>
      <c r="AK11">
        <f ca="1">IF(ISNUMBER(VLOOKUP($B11,Bonds!$B$6:$CW$1002,AK$1,0)), VLOOKUP($B11,Bonds!$B$6:$CW$1002,AK$1,0),"")</f>
        <v>211.55709999999999</v>
      </c>
      <c r="AL11">
        <f ca="1">IF(ISNUMBER(VLOOKUP($B11,Bonds!$B$6:$CW$1002,AL$1,0)), VLOOKUP($B11,Bonds!$B$6:$CW$1002,AL$1,0),"")</f>
        <v>188.07480000000001</v>
      </c>
      <c r="AM11">
        <f ca="1">IF(ISNUMBER(VLOOKUP($B11,Bonds!$B$6:$CW$1002,AM$1,0)), VLOOKUP($B11,Bonds!$B$6:$CW$1002,AM$1,0),"")</f>
        <v>285.60750000000002</v>
      </c>
      <c r="AN11">
        <f ca="1">IF(ISNUMBER(VLOOKUP($B11,Bonds!$B$6:$CW$1002,AN$1,0)), VLOOKUP($B11,Bonds!$B$6:$CW$1002,AN$1,0),"")</f>
        <v>199.9417</v>
      </c>
      <c r="AO11">
        <f ca="1">IF(ISNUMBER(VLOOKUP($B11,Bonds!$B$6:$CW$1002,AO$1,0)), VLOOKUP($B11,Bonds!$B$6:$CW$1002,AO$1,0),"")</f>
        <v>201.7705</v>
      </c>
      <c r="AP11">
        <f ca="1">IF(ISNUMBER(VLOOKUP($B11,Bonds!$B$6:$CW$1002,AP$1,0)), VLOOKUP($B11,Bonds!$B$6:$CW$1002,AP$1,0),"")</f>
        <v>221.6183</v>
      </c>
      <c r="AQ11">
        <f ca="1">IF(ISNUMBER(VLOOKUP($B11,Bonds!$B$6:$CW$1002,AQ$1,0)), VLOOKUP($B11,Bonds!$B$6:$CW$1002,AQ$1,0),"")</f>
        <v>212.85300000000001</v>
      </c>
      <c r="AR11">
        <f ca="1">IF(ISNUMBER(VLOOKUP($B11,Bonds!$B$6:$CW$1002,AR$1,0)), VLOOKUP($B11,Bonds!$B$6:$CW$1002,AR$1,0),"")</f>
        <v>275.99400000000003</v>
      </c>
      <c r="AS11">
        <f ca="1">IF(ISNUMBER(VLOOKUP($B11,Bonds!$B$6:$CW$1002,AS$1,0)), VLOOKUP($B11,Bonds!$B$6:$CW$1002,AS$1,0),"")</f>
        <v>2.8681000000000001</v>
      </c>
      <c r="AT11">
        <f ca="1">IF(ISNUMBER(VLOOKUP($B11,Bonds!$B$6:$CW$1002,AT$1,0)), VLOOKUP($B11,Bonds!$B$6:$CW$1002,AT$1,0),"")</f>
        <v>0.63200000000000001</v>
      </c>
      <c r="AU11">
        <f ca="1">IF(ISNUMBER(VLOOKUP($B11,Bonds!$B$6:$CW$1002,AU$1,0)), VLOOKUP($B11,Bonds!$B$6:$CW$1002,AU$1,0),"")</f>
        <v>2.0874999999999999</v>
      </c>
      <c r="AV11">
        <f ca="1">IF(ISNUMBER(VLOOKUP($B11,Bonds!$B$6:$CW$1002,AV$1,0)), VLOOKUP($B11,Bonds!$B$6:$CW$1002,AV$1,0),"")</f>
        <v>2.1057000000000001</v>
      </c>
      <c r="AW11">
        <f ca="1">IF(ISNUMBER(VLOOKUP($B11,Bonds!$B$6:$CW$1002,AW$1,0)), VLOOKUP($B11,Bonds!$B$6:$CW$1002,AW$1,0),"")</f>
        <v>2.4386000000000001</v>
      </c>
      <c r="AX11">
        <f ca="1">IF(ISNUMBER(VLOOKUP($B11,Bonds!$B$6:$CW$1002,AX$1,0)), VLOOKUP($B11,Bonds!$B$6:$CW$1002,AX$1,0),"")</f>
        <v>1.4159999999999999</v>
      </c>
      <c r="AY11">
        <f ca="1">IF(ISNUMBER(VLOOKUP($B11,Bonds!$B$6:$CW$1002,AY$1,0)), VLOOKUP($B11,Bonds!$B$6:$CW$1002,AY$1,0),"")</f>
        <v>23.9511</v>
      </c>
      <c r="AZ11">
        <f ca="1">IF(ISNUMBER(VLOOKUP($B11,Bonds!$B$6:$CW$1002,AZ$1,0)), VLOOKUP($B11,Bonds!$B$6:$CW$1002,AZ$1,0),"")</f>
        <v>3.63</v>
      </c>
      <c r="BA11">
        <f ca="1">IF(ISNUMBER(VLOOKUP($B11,Credit_Vol!$B$6:$CW$1002,BA$1,0)), VLOOKUP($B11,Credit_Vol!$B$6:$CW$1002,BA$1,0),"")</f>
        <v>249.80199999999999</v>
      </c>
      <c r="BB11">
        <f ca="1">IF(ISNUMBER(VLOOKUP($B11,Credit_Vol!$B$6:$CW$1002,BB$1,0)), VLOOKUP($B11,Credit_Vol!$B$6:$CW$1002,BB$1,0),"")</f>
        <v>101.197</v>
      </c>
      <c r="BC11">
        <f ca="1">IF(ISNUMBER(VLOOKUP($B11,Credit_Vol!$B$6:$CW$1002,BC$1,0)), VLOOKUP($B11,Credit_Vol!$B$6:$CW$1002,BC$1,0),"")</f>
        <v>53.747</v>
      </c>
      <c r="BD11">
        <f ca="1">IF(ISNUMBER(VLOOKUP($B11,Credit_Vol!$B$6:$CW$1002,BD$1,0)), VLOOKUP($B11,Credit_Vol!$B$6:$CW$1002,BD$1,0),"")</f>
        <v>326.78800000000001</v>
      </c>
      <c r="BE11">
        <f ca="1">IF(ISNUMBER(VLOOKUP($B11,Credit_Vol!$B$6:$CW$1002,BE$1,0)), VLOOKUP($B11,Credit_Vol!$B$6:$CW$1002,BE$1,0),"")</f>
        <v>113.943</v>
      </c>
      <c r="BF11">
        <f ca="1">IF(ISNUMBER(VLOOKUP($B11,Credit_Vol!$B$6:$CW$1002,BF$1,0)), VLOOKUP($B11,Credit_Vol!$B$6:$CW$1002,BF$1,0),"")</f>
        <v>224.64429999999999</v>
      </c>
      <c r="BG11">
        <f ca="1">IF(ISNUMBER(VLOOKUP($B11,Credit_Vol!$B$6:$CW$1002,BG$1,0)), VLOOKUP($B11,Credit_Vol!$B$6:$CW$1002,BG$1,0),"")</f>
        <v>160.44909999999999</v>
      </c>
      <c r="BH11">
        <f ca="1">IF(ISNUMBER(VLOOKUP($B11,Credit_Vol!$B$6:$CW$1002,BH$1,0)), VLOOKUP($B11,Credit_Vol!$B$6:$CW$1002,BH$1,0),"")</f>
        <v>433.98970000000003</v>
      </c>
      <c r="BI11">
        <f ca="1">IF(ISNUMBER(VLOOKUP($B11,Credit_Vol!$B$6:$CW$1002,BI$1,0)), VLOOKUP($B11,Credit_Vol!$B$6:$CW$1002,BI$1,0),"")</f>
        <v>15.78</v>
      </c>
      <c r="BJ11">
        <f ca="1">IF(ISNUMBER(VLOOKUP($B11,Credit_Vol!$B$6:$CW$1002,BJ$1,0)), VLOOKUP($B11,Credit_Vol!$B$6:$CW$1002,BJ$1,0),"")</f>
        <v>20.12</v>
      </c>
      <c r="BK11">
        <f ca="1">IF(ISNUMBER(VLOOKUP($B11,Credit_Vol!$B$6:$CW$1002,BK$1,0)), VLOOKUP($B11,Credit_Vol!$B$6:$CW$1002,BK$1,0),"")</f>
        <v>7.55</v>
      </c>
      <c r="BL11">
        <f ca="1">IF(ISNUMBER(VLOOKUP($B11,Credit_Vol!$B$6:$CW$1002,BL$1,0)), VLOOKUP($B11,Credit_Vol!$B$6:$CW$1002,BL$1,0),"")</f>
        <v>4.9124999999999996</v>
      </c>
      <c r="BM11">
        <f ca="1">IF(ISNUMBER(VLOOKUP($B11,Commodities!$B$6:$CW$1002,BM$1,0)), VLOOKUP($B11,Commodities!$B$6:$CW$1002,BM$1,0),"")</f>
        <v>1320.8</v>
      </c>
      <c r="BN11">
        <f ca="1">IF(ISNUMBER(VLOOKUP($B11,Commodities!$B$6:$CW$1002,BN$1,0)), VLOOKUP($B11,Commodities!$B$6:$CW$1002,BN$1,0),"")</f>
        <v>16.471</v>
      </c>
      <c r="BO11">
        <f ca="1">IF(ISNUMBER(VLOOKUP($B11,Commodities!$B$6:$CW$1002,BO$1,0)), VLOOKUP($B11,Commodities!$B$6:$CW$1002,BO$1,0),"")</f>
        <v>61.36</v>
      </c>
      <c r="BP11">
        <f ca="1">IF(ISNUMBER(VLOOKUP($B11,Currencies!$B$6:$CW$1002,BP$1,0)), VLOOKUP($B11,Currencies!$B$6:$CW$1002,BP$1,0),"")</f>
        <v>6.3247</v>
      </c>
      <c r="BQ11">
        <f ca="1">IF(ISNUMBER(VLOOKUP($B11,Currencies!$B$6:$CW$1002,BQ$1,0)), VLOOKUP($B11,Currencies!$B$6:$CW$1002,BQ$1,0),"")</f>
        <v>111.43</v>
      </c>
      <c r="BR11">
        <f ca="1">IF(ISNUMBER(VLOOKUP($B11,Currencies!$B$6:$CW$1002,BR$1,0)), VLOOKUP($B11,Currencies!$B$6:$CW$1002,BR$1,0),"")</f>
        <v>1.2334000000000001</v>
      </c>
      <c r="BS11">
        <f ca="1">IF(ISNUMBER(VLOOKUP($B11,Currencies!$B$6:$CW$1002,BS$1,0)), VLOOKUP($B11,Currencies!$B$6:$CW$1002,BS$1,0),"")</f>
        <v>1.3906000000000001</v>
      </c>
      <c r="BT11">
        <f ca="1">IF(ISNUMBER(VLOOKUP($B11,Currencies!$B$6:$CW$1002,BT$1,0)), VLOOKUP($B11,Currencies!$B$6:$CW$1002,BT$1,0),"")</f>
        <v>106.42</v>
      </c>
      <c r="BU11">
        <f ca="1">IF(ISNUMBER(VLOOKUP($B11,Currencies!$B$6:$CW$1002,BU$1,0)), VLOOKUP($B11,Currencies!$B$6:$CW$1002,BU$1,0),"")</f>
        <v>56.884700000000002</v>
      </c>
      <c r="BV11">
        <f ca="1">IF(ISNUMBER(VLOOKUP($B11,Currencies!$B$6:$CW$1002,BV$1,0)), VLOOKUP($B11,Currencies!$B$6:$CW$1002,BV$1,0),"")</f>
        <v>11.8222</v>
      </c>
      <c r="BW11">
        <f ca="1">IF(ISNUMBER(VLOOKUP($B11,Currencies!$B$6:$CW$1002,BW$1,0)), VLOOKUP($B11,Currencies!$B$6:$CW$1002,BW$1,0),"")</f>
        <v>3.262</v>
      </c>
      <c r="BY11" s="12"/>
    </row>
    <row r="12" spans="2:139">
      <c r="B12" s="12">
        <f>IF(ISNUMBER(Equities!$C13),Equities!B13,"")</f>
        <v>43168</v>
      </c>
      <c r="C12">
        <f t="shared" ca="1" si="7"/>
        <v>182.48589999999999</v>
      </c>
      <c r="D12" t="str">
        <f t="shared" ca="1" si="6"/>
        <v/>
      </c>
      <c r="E12" t="str">
        <f t="shared" ca="1" si="6"/>
        <v/>
      </c>
      <c r="F12" t="str">
        <f t="shared" ca="1" si="6"/>
        <v/>
      </c>
      <c r="G12">
        <f>IF(ISNUMBER(VLOOKUP($B12,Equities!$B$6:$DH$1002,G$1,0)), VLOOKUP($B12,Equities!$B$6:$DH$1002,G$1,0),"")</f>
        <v>17.760000000000002</v>
      </c>
      <c r="H12">
        <f>IF(ISNUMBER(VLOOKUP($B12,Equities!$B$6:$DH$1002,H$1,0)), VLOOKUP($B12,Equities!$B$6:$DH$1002,H$1,0),"")</f>
        <v>21.22</v>
      </c>
      <c r="I12">
        <f>IF(ISNUMBER(VLOOKUP($B12,Equities!$B$6:$DH$1002,I$1,0)), VLOOKUP($B12,Equities!$B$6:$DH$1002,I$1,0),"")</f>
        <v>26.3</v>
      </c>
      <c r="J12" s="70"/>
      <c r="K12">
        <f ca="1">IF(ISNUMBER(VLOOKUP($B12,Equities!$B$6:$DH$1002,K$1,0)), VLOOKUP($B12,Equities!$B$6:$DH$1002,K$1,0),"")</f>
        <v>2786.57</v>
      </c>
      <c r="L12">
        <f ca="1">IF(ISNUMBER(VLOOKUP($B12,Equities!$B$6:$DH$1002,L$1,0)), VLOOKUP($B12,Equities!$B$6:$DH$1002,L$1,0),"")</f>
        <v>3420.54</v>
      </c>
      <c r="M12">
        <f ca="1">IF(ISNUMBER(VLOOKUP($B12,Equities!$B$6:$DH$1002,M$1,0)), VLOOKUP($B12,Equities!$B$6:$DH$1002,M$1,0),"")</f>
        <v>86371.41</v>
      </c>
      <c r="N12">
        <f ca="1">IF(ISNUMBER(VLOOKUP($B12,Equities!$B$6:$DH$1002,N$1,0)), VLOOKUP($B12,Equities!$B$6:$DH$1002,N$1,0),"")</f>
        <v>21469.200000000001</v>
      </c>
      <c r="O12">
        <f ca="1">IF(ISNUMBER(VLOOKUP($B12,Equities!$B$6:$DH$1002,O$1,0)), VLOOKUP($B12,Equities!$B$6:$DH$1002,O$1,0),"")</f>
        <v>30996.21</v>
      </c>
      <c r="P12">
        <f ca="1">IF(ISNUMBER(VLOOKUP($B12,Equities!$B$6:$DH$1002,P$1,0)), VLOOKUP($B12,Equities!$B$6:$DH$1002,P$1,0),"")</f>
        <v>12431.2</v>
      </c>
      <c r="Q12">
        <f ca="1">IF(ISNUMBER(VLOOKUP($B12,Equities!$B$6:$DH$1002,Q$1,0)), VLOOKUP($B12,Equities!$B$6:$DH$1002,Q$1,0),"")</f>
        <v>2395.3200000000002</v>
      </c>
      <c r="R12">
        <f ca="1">IF(ISNUMBER(VLOOKUP($B12,Equities!$B$6:$DH$1002,R$1,0)), VLOOKUP($B12,Equities!$B$6:$DH$1002,R$1,0),"")</f>
        <v>2595.5700000000002</v>
      </c>
      <c r="S12">
        <f ca="1">IF(ISNUMBER(VLOOKUP($B12,Equities!$B$6:$DH$1002,S$1,0)), VLOOKUP($B12,Equities!$B$6:$DH$1002,S$1,0),"")</f>
        <v>210.2099</v>
      </c>
      <c r="T12">
        <f ca="1">IF(ISNUMBER(VLOOKUP($B12,Equities!$B$6:$DH$1002,T$1,0)), VLOOKUP($B12,Equities!$B$6:$DH$1002,T$1,0),"")</f>
        <v>277.51</v>
      </c>
      <c r="U12">
        <f ca="1">IF(ISNUMBER(VLOOKUP($B12,Equities!$B$6:$DH$1002,U$1,0)), VLOOKUP($B12,Equities!$B$6:$DH$1002,U$1,0),"")</f>
        <v>264.89</v>
      </c>
      <c r="V12">
        <f ca="1">IF(ISNUMBER(VLOOKUP($B12,Equities!$B$6:$DH$1002,V$1,0)), VLOOKUP($B12,Equities!$B$6:$DH$1002,V$1,0),"")</f>
        <v>250.51</v>
      </c>
      <c r="W12">
        <f ca="1">IF(ISNUMBER(VLOOKUP($B12,Equities!$B$6:$DH$1002,W$1,0)), VLOOKUP($B12,Equities!$B$6:$DH$1002,W$1,0),"")</f>
        <v>228.4425</v>
      </c>
      <c r="X12">
        <f ca="1">IF(ISNUMBER(VLOOKUP($B12,Equities!$B$6:$DH$1002,X$1,0)), VLOOKUP($B12,Equities!$B$6:$DH$1002,X$1,0),"")</f>
        <v>234.19059999999999</v>
      </c>
      <c r="Y12">
        <f ca="1">IF(ISNUMBER(VLOOKUP($B12,Equities!$B$6:$DH$1002,Y$1,0)), VLOOKUP($B12,Equities!$B$6:$DH$1002,Y$1,0),"")</f>
        <v>130.94</v>
      </c>
      <c r="Z12">
        <f ca="1">IF(ISNUMBER(VLOOKUP($B12,Equities!$B$6:$DH$1002,Z$1,0)), VLOOKUP($B12,Equities!$B$6:$DH$1002,Z$1,0),"")</f>
        <v>244.07910000000001</v>
      </c>
      <c r="AA12">
        <f ca="1">IF(ISNUMBER(VLOOKUP($B12,Equities!$B$6:$DH$1002,AA$1,0)), VLOOKUP($B12,Equities!$B$6:$DH$1002,AA$1,0),"")</f>
        <v>68.86</v>
      </c>
      <c r="AB12">
        <f ca="1">IF(ISNUMBER(VLOOKUP($B12,Equities!$B$6:$DH$1002,AB$1,0)), VLOOKUP($B12,Equities!$B$6:$DH$1002,AB$1,0),"")</f>
        <v>120.7</v>
      </c>
      <c r="AC12">
        <f ca="1">IF(ISNUMBER(VLOOKUP($B12,Bonds!$B$6:$CW$1002,AC$1,0)), VLOOKUP($B12,Bonds!$B$6:$CW$1002,AC$1,0),"")</f>
        <v>487.37939999999998</v>
      </c>
      <c r="AD12">
        <f ca="1">IF(ISNUMBER(VLOOKUP($B12,Bonds!$B$6:$CW$1002,AD$1,0)), VLOOKUP($B12,Bonds!$B$6:$CW$1002,AD$1,0),"")</f>
        <v>222.66059999999999</v>
      </c>
      <c r="AE12">
        <f ca="1">IF(ISNUMBER(VLOOKUP($B12,Bonds!$B$6:$CW$1002,AE$1,0)), VLOOKUP($B12,Bonds!$B$6:$CW$1002,AE$1,0),"")</f>
        <v>254.83670000000001</v>
      </c>
      <c r="AF12">
        <f ca="1">IF(ISNUMBER(VLOOKUP($B12,Bonds!$B$6:$CW$1002,AF$1,0)), VLOOKUP($B12,Bonds!$B$6:$CW$1002,AF$1,0),"")</f>
        <v>2000.94</v>
      </c>
      <c r="AG12">
        <f ca="1">IF(ISNUMBER(VLOOKUP($B12,Bonds!$B$6:$CW$1002,AG$1,0)), VLOOKUP($B12,Bonds!$B$6:$CW$1002,AG$1,0),"")</f>
        <v>2151.66</v>
      </c>
      <c r="AH12">
        <f ca="1">IF(ISNUMBER(VLOOKUP($B12,Bonds!$B$6:$CW$1002,AH$1,0)), VLOOKUP($B12,Bonds!$B$6:$CW$1002,AH$1,0),"")</f>
        <v>2815.78</v>
      </c>
      <c r="AI12">
        <f ca="1">IF(ISNUMBER(VLOOKUP($B12,Bonds!$B$6:$CW$1002,AI$1,0)), VLOOKUP($B12,Bonds!$B$6:$CW$1002,AI$1,0),"")</f>
        <v>149.57839999999999</v>
      </c>
      <c r="AJ12">
        <f ca="1">IF(ISNUMBER(VLOOKUP($B12,Bonds!$B$6:$CW$1002,AJ$1,0)), VLOOKUP($B12,Bonds!$B$6:$CW$1002,AJ$1,0),"")</f>
        <v>1308.6559999999999</v>
      </c>
      <c r="AK12">
        <f ca="1">IF(ISNUMBER(VLOOKUP($B12,Bonds!$B$6:$CW$1002,AK$1,0)), VLOOKUP($B12,Bonds!$B$6:$CW$1002,AK$1,0),"")</f>
        <v>211.65280000000001</v>
      </c>
      <c r="AL12">
        <f ca="1">IF(ISNUMBER(VLOOKUP($B12,Bonds!$B$6:$CW$1002,AL$1,0)), VLOOKUP($B12,Bonds!$B$6:$CW$1002,AL$1,0),"")</f>
        <v>188.17910000000001</v>
      </c>
      <c r="AM12">
        <f ca="1">IF(ISNUMBER(VLOOKUP($B12,Bonds!$B$6:$CW$1002,AM$1,0)), VLOOKUP($B12,Bonds!$B$6:$CW$1002,AM$1,0),"")</f>
        <v>285.6395</v>
      </c>
      <c r="AN12">
        <f ca="1">IF(ISNUMBER(VLOOKUP($B12,Bonds!$B$6:$CW$1002,AN$1,0)), VLOOKUP($B12,Bonds!$B$6:$CW$1002,AN$1,0),"")</f>
        <v>200.04820000000001</v>
      </c>
      <c r="AO12">
        <f ca="1">IF(ISNUMBER(VLOOKUP($B12,Bonds!$B$6:$CW$1002,AO$1,0)), VLOOKUP($B12,Bonds!$B$6:$CW$1002,AO$1,0),"")</f>
        <v>201.8169</v>
      </c>
      <c r="AP12">
        <f ca="1">IF(ISNUMBER(VLOOKUP($B12,Bonds!$B$6:$CW$1002,AP$1,0)), VLOOKUP($B12,Bonds!$B$6:$CW$1002,AP$1,0),"")</f>
        <v>221.71600000000001</v>
      </c>
      <c r="AQ12">
        <f ca="1">IF(ISNUMBER(VLOOKUP($B12,Bonds!$B$6:$CW$1002,AQ$1,0)), VLOOKUP($B12,Bonds!$B$6:$CW$1002,AQ$1,0),"")</f>
        <v>213.1317</v>
      </c>
      <c r="AR12">
        <f ca="1">IF(ISNUMBER(VLOOKUP($B12,Bonds!$B$6:$CW$1002,AR$1,0)), VLOOKUP($B12,Bonds!$B$6:$CW$1002,AR$1,0),"")</f>
        <v>276.28789999999998</v>
      </c>
      <c r="AS12">
        <f ca="1">IF(ISNUMBER(VLOOKUP($B12,Bonds!$B$6:$CW$1002,AS$1,0)), VLOOKUP($B12,Bonds!$B$6:$CW$1002,AS$1,0),"")</f>
        <v>2.8938000000000001</v>
      </c>
      <c r="AT12">
        <f ca="1">IF(ISNUMBER(VLOOKUP($B12,Bonds!$B$6:$CW$1002,AT$1,0)), VLOOKUP($B12,Bonds!$B$6:$CW$1002,AT$1,0),"")</f>
        <v>0.64800000000000002</v>
      </c>
      <c r="AU12">
        <f ca="1">IF(ISNUMBER(VLOOKUP($B12,Bonds!$B$6:$CW$1002,AU$1,0)), VLOOKUP($B12,Bonds!$B$6:$CW$1002,AU$1,0),"")</f>
        <v>2.1103000000000001</v>
      </c>
      <c r="AV12">
        <f ca="1">IF(ISNUMBER(VLOOKUP($B12,Bonds!$B$6:$CW$1002,AV$1,0)), VLOOKUP($B12,Bonds!$B$6:$CW$1002,AV$1,0),"")</f>
        <v>2.1255999999999999</v>
      </c>
      <c r="AW12">
        <f ca="1">IF(ISNUMBER(VLOOKUP($B12,Bonds!$B$6:$CW$1002,AW$1,0)), VLOOKUP($B12,Bonds!$B$6:$CW$1002,AW$1,0),"")</f>
        <v>2.3793000000000002</v>
      </c>
      <c r="AX12">
        <f ca="1">IF(ISNUMBER(VLOOKUP($B12,Bonds!$B$6:$CW$1002,AX$1,0)), VLOOKUP($B12,Bonds!$B$6:$CW$1002,AX$1,0),"")</f>
        <v>1.419</v>
      </c>
      <c r="AY12">
        <f ca="1">IF(ISNUMBER(VLOOKUP($B12,Bonds!$B$6:$CW$1002,AY$1,0)), VLOOKUP($B12,Bonds!$B$6:$CW$1002,AY$1,0),"")</f>
        <v>24.380700000000001</v>
      </c>
      <c r="AZ12">
        <f ca="1">IF(ISNUMBER(VLOOKUP($B12,Bonds!$B$6:$CW$1002,AZ$1,0)), VLOOKUP($B12,Bonds!$B$6:$CW$1002,AZ$1,0),"")</f>
        <v>2.5300000000000002</v>
      </c>
      <c r="BA12">
        <f ca="1">IF(ISNUMBER(VLOOKUP($B12,Credit_Vol!$B$6:$CW$1002,BA$1,0)), VLOOKUP($B12,Credit_Vol!$B$6:$CW$1002,BA$1,0),"")</f>
        <v>254.441</v>
      </c>
      <c r="BB12">
        <f ca="1">IF(ISNUMBER(VLOOKUP($B12,Credit_Vol!$B$6:$CW$1002,BB$1,0)), VLOOKUP($B12,Credit_Vol!$B$6:$CW$1002,BB$1,0),"")</f>
        <v>102.812</v>
      </c>
      <c r="BC12">
        <f ca="1">IF(ISNUMBER(VLOOKUP($B12,Credit_Vol!$B$6:$CW$1002,BC$1,0)), VLOOKUP($B12,Credit_Vol!$B$6:$CW$1002,BC$1,0),"")</f>
        <v>54.338999999999999</v>
      </c>
      <c r="BD12">
        <f ca="1">IF(ISNUMBER(VLOOKUP($B12,Credit_Vol!$B$6:$CW$1002,BD$1,0)), VLOOKUP($B12,Credit_Vol!$B$6:$CW$1002,BD$1,0),"")</f>
        <v>327.75400000000002</v>
      </c>
      <c r="BE12">
        <f ca="1">IF(ISNUMBER(VLOOKUP($B12,Credit_Vol!$B$6:$CW$1002,BE$1,0)), VLOOKUP($B12,Credit_Vol!$B$6:$CW$1002,BE$1,0),"")</f>
        <v>113.589</v>
      </c>
      <c r="BF12">
        <f ca="1">IF(ISNUMBER(VLOOKUP($B12,Credit_Vol!$B$6:$CW$1002,BF$1,0)), VLOOKUP($B12,Credit_Vol!$B$6:$CW$1002,BF$1,0),"")</f>
        <v>224.55520000000001</v>
      </c>
      <c r="BG12">
        <f ca="1">IF(ISNUMBER(VLOOKUP($B12,Credit_Vol!$B$6:$CW$1002,BG$1,0)), VLOOKUP($B12,Credit_Vol!$B$6:$CW$1002,BG$1,0),"")</f>
        <v>160.2534</v>
      </c>
      <c r="BH12">
        <f ca="1">IF(ISNUMBER(VLOOKUP($B12,Credit_Vol!$B$6:$CW$1002,BH$1,0)), VLOOKUP($B12,Credit_Vol!$B$6:$CW$1002,BH$1,0),"")</f>
        <v>434.28820000000002</v>
      </c>
      <c r="BI12">
        <f ca="1">IF(ISNUMBER(VLOOKUP($B12,Credit_Vol!$B$6:$CW$1002,BI$1,0)), VLOOKUP($B12,Credit_Vol!$B$6:$CW$1002,BI$1,0),"")</f>
        <v>14.64</v>
      </c>
      <c r="BJ12">
        <f ca="1">IF(ISNUMBER(VLOOKUP($B12,Credit_Vol!$B$6:$CW$1002,BJ$1,0)), VLOOKUP($B12,Credit_Vol!$B$6:$CW$1002,BJ$1,0),"")</f>
        <v>20.53</v>
      </c>
      <c r="BK12">
        <f ca="1">IF(ISNUMBER(VLOOKUP($B12,Credit_Vol!$B$6:$CW$1002,BK$1,0)), VLOOKUP($B12,Credit_Vol!$B$6:$CW$1002,BK$1,0),"")</f>
        <v>7.59</v>
      </c>
      <c r="BL12">
        <f ca="1">IF(ISNUMBER(VLOOKUP($B12,Credit_Vol!$B$6:$CW$1002,BL$1,0)), VLOOKUP($B12,Credit_Vol!$B$6:$CW$1002,BL$1,0),"")</f>
        <v>5.0199999999999996</v>
      </c>
      <c r="BM12">
        <f ca="1">IF(ISNUMBER(VLOOKUP($B12,Commodities!$B$6:$CW$1002,BM$1,0)), VLOOKUP($B12,Commodities!$B$6:$CW$1002,BM$1,0),"")</f>
        <v>1324</v>
      </c>
      <c r="BN12">
        <f ca="1">IF(ISNUMBER(VLOOKUP($B12,Commodities!$B$6:$CW$1002,BN$1,0)), VLOOKUP($B12,Commodities!$B$6:$CW$1002,BN$1,0),"")</f>
        <v>16.545999999999999</v>
      </c>
      <c r="BO12">
        <f ca="1">IF(ISNUMBER(VLOOKUP($B12,Commodities!$B$6:$CW$1002,BO$1,0)), VLOOKUP($B12,Commodities!$B$6:$CW$1002,BO$1,0),"")</f>
        <v>62.04</v>
      </c>
      <c r="BP12">
        <f ca="1">IF(ISNUMBER(VLOOKUP($B12,Currencies!$B$6:$CW$1002,BP$1,0)), VLOOKUP($B12,Currencies!$B$6:$CW$1002,BP$1,0),"")</f>
        <v>6.3306000000000004</v>
      </c>
      <c r="BQ12">
        <f ca="1">IF(ISNUMBER(VLOOKUP($B12,Currencies!$B$6:$CW$1002,BQ$1,0)), VLOOKUP($B12,Currencies!$B$6:$CW$1002,BQ$1,0),"")</f>
        <v>111.4</v>
      </c>
      <c r="BR12">
        <f ca="1">IF(ISNUMBER(VLOOKUP($B12,Currencies!$B$6:$CW$1002,BR$1,0)), VLOOKUP($B12,Currencies!$B$6:$CW$1002,BR$1,0),"")</f>
        <v>1.2306999999999999</v>
      </c>
      <c r="BS12">
        <f ca="1">IF(ISNUMBER(VLOOKUP($B12,Currencies!$B$6:$CW$1002,BS$1,0)), VLOOKUP($B12,Currencies!$B$6:$CW$1002,BS$1,0),"")</f>
        <v>1.385</v>
      </c>
      <c r="BT12">
        <f ca="1">IF(ISNUMBER(VLOOKUP($B12,Currencies!$B$6:$CW$1002,BT$1,0)), VLOOKUP($B12,Currencies!$B$6:$CW$1002,BT$1,0),"")</f>
        <v>106.82</v>
      </c>
      <c r="BU12">
        <f ca="1">IF(ISNUMBER(VLOOKUP($B12,Currencies!$B$6:$CW$1002,BU$1,0)), VLOOKUP($B12,Currencies!$B$6:$CW$1002,BU$1,0),"")</f>
        <v>56.658900000000003</v>
      </c>
      <c r="BV12">
        <f ca="1">IF(ISNUMBER(VLOOKUP($B12,Currencies!$B$6:$CW$1002,BV$1,0)), VLOOKUP($B12,Currencies!$B$6:$CW$1002,BV$1,0),"")</f>
        <v>11.8149</v>
      </c>
      <c r="BW12">
        <f ca="1">IF(ISNUMBER(VLOOKUP($B12,Currencies!$B$6:$CW$1002,BW$1,0)), VLOOKUP($B12,Currencies!$B$6:$CW$1002,BW$1,0),"")</f>
        <v>3.2559</v>
      </c>
      <c r="BY12" s="12"/>
    </row>
    <row r="13" spans="2:139">
      <c r="B13" s="12">
        <f>IF(ISNUMBER(Equities!$C14),Equities!B14,"")</f>
        <v>43167</v>
      </c>
      <c r="C13">
        <f t="shared" ca="1" si="7"/>
        <v>179.42519999999999</v>
      </c>
      <c r="D13" t="str">
        <f t="shared" ca="1" si="6"/>
        <v/>
      </c>
      <c r="E13" t="str">
        <f t="shared" ca="1" si="6"/>
        <v/>
      </c>
      <c r="F13" t="str">
        <f t="shared" ca="1" si="6"/>
        <v/>
      </c>
      <c r="G13">
        <f>IF(ISNUMBER(VLOOKUP($B13,Equities!$B$6:$DH$1002,G$1,0)), VLOOKUP($B13,Equities!$B$6:$DH$1002,G$1,0),"")</f>
        <v>17.41</v>
      </c>
      <c r="H13">
        <f>IF(ISNUMBER(VLOOKUP($B13,Equities!$B$6:$DH$1002,H$1,0)), VLOOKUP($B13,Equities!$B$6:$DH$1002,H$1,0),"")</f>
        <v>21.22</v>
      </c>
      <c r="I13">
        <f>IF(ISNUMBER(VLOOKUP($B13,Equities!$B$6:$DH$1002,I$1,0)), VLOOKUP($B13,Equities!$B$6:$DH$1002,I$1,0),"")</f>
        <v>26.36</v>
      </c>
      <c r="J13" s="70"/>
      <c r="K13">
        <f ca="1">IF(ISNUMBER(VLOOKUP($B13,Equities!$B$6:$DH$1002,K$1,0)), VLOOKUP($B13,Equities!$B$6:$DH$1002,K$1,0),"")</f>
        <v>2738.97</v>
      </c>
      <c r="L13">
        <f ca="1">IF(ISNUMBER(VLOOKUP($B13,Equities!$B$6:$DH$1002,L$1,0)), VLOOKUP($B13,Equities!$B$6:$DH$1002,L$1,0),"")</f>
        <v>3413.28</v>
      </c>
      <c r="M13">
        <f ca="1">IF(ISNUMBER(VLOOKUP($B13,Equities!$B$6:$DH$1002,M$1,0)), VLOOKUP($B13,Equities!$B$6:$DH$1002,M$1,0),"")</f>
        <v>84984.61</v>
      </c>
      <c r="N13">
        <f ca="1">IF(ISNUMBER(VLOOKUP($B13,Equities!$B$6:$DH$1002,N$1,0)), VLOOKUP($B13,Equities!$B$6:$DH$1002,N$1,0),"")</f>
        <v>21368.07</v>
      </c>
      <c r="O13">
        <f ca="1">IF(ISNUMBER(VLOOKUP($B13,Equities!$B$6:$DH$1002,O$1,0)), VLOOKUP($B13,Equities!$B$6:$DH$1002,O$1,0),"")</f>
        <v>30654.52</v>
      </c>
      <c r="P13">
        <f ca="1">IF(ISNUMBER(VLOOKUP($B13,Equities!$B$6:$DH$1002,P$1,0)), VLOOKUP($B13,Equities!$B$6:$DH$1002,P$1,0),"")</f>
        <v>12334.83</v>
      </c>
      <c r="Q13">
        <f ca="1">IF(ISNUMBER(VLOOKUP($B13,Equities!$B$6:$DH$1002,Q$1,0)), VLOOKUP($B13,Equities!$B$6:$DH$1002,Q$1,0),"")</f>
        <v>2354.2600000000002</v>
      </c>
      <c r="R13">
        <f ca="1">IF(ISNUMBER(VLOOKUP($B13,Equities!$B$6:$DH$1002,R$1,0)), VLOOKUP($B13,Equities!$B$6:$DH$1002,R$1,0),"")</f>
        <v>2562.5100000000002</v>
      </c>
      <c r="S13">
        <f ca="1">IF(ISNUMBER(VLOOKUP($B13,Equities!$B$6:$DH$1002,S$1,0)), VLOOKUP($B13,Equities!$B$6:$DH$1002,S$1,0),"")</f>
        <v>207.53880000000001</v>
      </c>
      <c r="T13">
        <f ca="1">IF(ISNUMBER(VLOOKUP($B13,Equities!$B$6:$DH$1002,T$1,0)), VLOOKUP($B13,Equities!$B$6:$DH$1002,T$1,0),"")</f>
        <v>274.92</v>
      </c>
      <c r="U13">
        <f ca="1">IF(ISNUMBER(VLOOKUP($B13,Equities!$B$6:$DH$1002,U$1,0)), VLOOKUP($B13,Equities!$B$6:$DH$1002,U$1,0),"")</f>
        <v>261.47000000000003</v>
      </c>
      <c r="V13">
        <f ca="1">IF(ISNUMBER(VLOOKUP($B13,Equities!$B$6:$DH$1002,V$1,0)), VLOOKUP($B13,Equities!$B$6:$DH$1002,V$1,0),"")</f>
        <v>248.34</v>
      </c>
      <c r="W13">
        <f ca="1">IF(ISNUMBER(VLOOKUP($B13,Equities!$B$6:$DH$1002,W$1,0)), VLOOKUP($B13,Equities!$B$6:$DH$1002,W$1,0),"")</f>
        <v>227.13939999999999</v>
      </c>
      <c r="X13">
        <f ca="1">IF(ISNUMBER(VLOOKUP($B13,Equities!$B$6:$DH$1002,X$1,0)), VLOOKUP($B13,Equities!$B$6:$DH$1002,X$1,0),"")</f>
        <v>231.8553</v>
      </c>
      <c r="Y13">
        <f ca="1">IF(ISNUMBER(VLOOKUP($B13,Equities!$B$6:$DH$1002,Y$1,0)), VLOOKUP($B13,Equities!$B$6:$DH$1002,Y$1,0),"")</f>
        <v>129.2372</v>
      </c>
      <c r="Z13">
        <f ca="1">IF(ISNUMBER(VLOOKUP($B13,Equities!$B$6:$DH$1002,Z$1,0)), VLOOKUP($B13,Equities!$B$6:$DH$1002,Z$1,0),"")</f>
        <v>239.78639999999999</v>
      </c>
      <c r="AA13">
        <f ca="1">IF(ISNUMBER(VLOOKUP($B13,Equities!$B$6:$DH$1002,AA$1,0)), VLOOKUP($B13,Equities!$B$6:$DH$1002,AA$1,0),"")</f>
        <v>68.78</v>
      </c>
      <c r="AB13">
        <f ca="1">IF(ISNUMBER(VLOOKUP($B13,Equities!$B$6:$DH$1002,AB$1,0)), VLOOKUP($B13,Equities!$B$6:$DH$1002,AB$1,0),"")</f>
        <v>120.57</v>
      </c>
      <c r="AC13">
        <f ca="1">IF(ISNUMBER(VLOOKUP($B13,Bonds!$B$6:$CW$1002,AC$1,0)), VLOOKUP($B13,Bonds!$B$6:$CW$1002,AC$1,0),"")</f>
        <v>488.42009999999999</v>
      </c>
      <c r="AD13">
        <f ca="1">IF(ISNUMBER(VLOOKUP($B13,Bonds!$B$6:$CW$1002,AD$1,0)), VLOOKUP($B13,Bonds!$B$6:$CW$1002,AD$1,0),"")</f>
        <v>223.3818</v>
      </c>
      <c r="AE13">
        <f ca="1">IF(ISNUMBER(VLOOKUP($B13,Bonds!$B$6:$CW$1002,AE$1,0)), VLOOKUP($B13,Bonds!$B$6:$CW$1002,AE$1,0),"")</f>
        <v>255.15260000000001</v>
      </c>
      <c r="AF13">
        <f ca="1">IF(ISNUMBER(VLOOKUP($B13,Bonds!$B$6:$CW$1002,AF$1,0)), VLOOKUP($B13,Bonds!$B$6:$CW$1002,AF$1,0),"")</f>
        <v>2003.2</v>
      </c>
      <c r="AG13">
        <f ca="1">IF(ISNUMBER(VLOOKUP($B13,Bonds!$B$6:$CW$1002,AG$1,0)), VLOOKUP($B13,Bonds!$B$6:$CW$1002,AG$1,0),"")</f>
        <v>2154.3000000000002</v>
      </c>
      <c r="AH13">
        <f ca="1">IF(ISNUMBER(VLOOKUP($B13,Bonds!$B$6:$CW$1002,AH$1,0)), VLOOKUP($B13,Bonds!$B$6:$CW$1002,AH$1,0),"")</f>
        <v>2822.14</v>
      </c>
      <c r="AI13">
        <f ca="1">IF(ISNUMBER(VLOOKUP($B13,Bonds!$B$6:$CW$1002,AI$1,0)), VLOOKUP($B13,Bonds!$B$6:$CW$1002,AI$1,0),"")</f>
        <v>149.30240000000001</v>
      </c>
      <c r="AJ13">
        <f ca="1">IF(ISNUMBER(VLOOKUP($B13,Bonds!$B$6:$CW$1002,AJ$1,0)), VLOOKUP($B13,Bonds!$B$6:$CW$1002,AJ$1,0),"")</f>
        <v>1307.1831999999999</v>
      </c>
      <c r="AK13">
        <f ca="1">IF(ISNUMBER(VLOOKUP($B13,Bonds!$B$6:$CW$1002,AK$1,0)), VLOOKUP($B13,Bonds!$B$6:$CW$1002,AK$1,0),"")</f>
        <v>211.6831</v>
      </c>
      <c r="AL13">
        <f ca="1">IF(ISNUMBER(VLOOKUP($B13,Bonds!$B$6:$CW$1002,AL$1,0)), VLOOKUP($B13,Bonds!$B$6:$CW$1002,AL$1,0),"")</f>
        <v>188.2071</v>
      </c>
      <c r="AM13">
        <f ca="1">IF(ISNUMBER(VLOOKUP($B13,Bonds!$B$6:$CW$1002,AM$1,0)), VLOOKUP($B13,Bonds!$B$6:$CW$1002,AM$1,0),"")</f>
        <v>285.67489999999998</v>
      </c>
      <c r="AN13">
        <f ca="1">IF(ISNUMBER(VLOOKUP($B13,Bonds!$B$6:$CW$1002,AN$1,0)), VLOOKUP($B13,Bonds!$B$6:$CW$1002,AN$1,0),"")</f>
        <v>200.09289999999999</v>
      </c>
      <c r="AO13">
        <f ca="1">IF(ISNUMBER(VLOOKUP($B13,Bonds!$B$6:$CW$1002,AO$1,0)), VLOOKUP($B13,Bonds!$B$6:$CW$1002,AO$1,0),"")</f>
        <v>201.86349999999999</v>
      </c>
      <c r="AP13">
        <f ca="1">IF(ISNUMBER(VLOOKUP($B13,Bonds!$B$6:$CW$1002,AP$1,0)), VLOOKUP($B13,Bonds!$B$6:$CW$1002,AP$1,0),"")</f>
        <v>221.7492</v>
      </c>
      <c r="AQ13">
        <f ca="1">IF(ISNUMBER(VLOOKUP($B13,Bonds!$B$6:$CW$1002,AQ$1,0)), VLOOKUP($B13,Bonds!$B$6:$CW$1002,AQ$1,0),"")</f>
        <v>213.17840000000001</v>
      </c>
      <c r="AR13">
        <f ca="1">IF(ISNUMBER(VLOOKUP($B13,Bonds!$B$6:$CW$1002,AR$1,0)), VLOOKUP($B13,Bonds!$B$6:$CW$1002,AR$1,0),"")</f>
        <v>276.26389999999998</v>
      </c>
      <c r="AS13">
        <f ca="1">IF(ISNUMBER(VLOOKUP($B13,Bonds!$B$6:$CW$1002,AS$1,0)), VLOOKUP($B13,Bonds!$B$6:$CW$1002,AS$1,0),"")</f>
        <v>2.8571</v>
      </c>
      <c r="AT13">
        <f ca="1">IF(ISNUMBER(VLOOKUP($B13,Bonds!$B$6:$CW$1002,AT$1,0)), VLOOKUP($B13,Bonds!$B$6:$CW$1002,AT$1,0),"")</f>
        <v>0.628</v>
      </c>
      <c r="AU13">
        <f ca="1">IF(ISNUMBER(VLOOKUP($B13,Bonds!$B$6:$CW$1002,AU$1,0)), VLOOKUP($B13,Bonds!$B$6:$CW$1002,AU$1,0),"")</f>
        <v>2.1135999999999999</v>
      </c>
      <c r="AV13">
        <f ca="1">IF(ISNUMBER(VLOOKUP($B13,Bonds!$B$6:$CW$1002,AV$1,0)), VLOOKUP($B13,Bonds!$B$6:$CW$1002,AV$1,0),"")</f>
        <v>2.1187999999999998</v>
      </c>
      <c r="AW13">
        <f ca="1">IF(ISNUMBER(VLOOKUP($B13,Bonds!$B$6:$CW$1002,AW$1,0)), VLOOKUP($B13,Bonds!$B$6:$CW$1002,AW$1,0),"")</f>
        <v>2.4009999999999998</v>
      </c>
      <c r="AX13">
        <f ca="1">IF(ISNUMBER(VLOOKUP($B13,Bonds!$B$6:$CW$1002,AX$1,0)), VLOOKUP($B13,Bonds!$B$6:$CW$1002,AX$1,0),"")</f>
        <v>1.427</v>
      </c>
      <c r="AY13">
        <f ca="1">IF(ISNUMBER(VLOOKUP($B13,Bonds!$B$6:$CW$1002,AY$1,0)), VLOOKUP($B13,Bonds!$B$6:$CW$1002,AY$1,0),"")</f>
        <v>23.616900000000001</v>
      </c>
      <c r="AZ13">
        <f ca="1">IF(ISNUMBER(VLOOKUP($B13,Bonds!$B$6:$CW$1002,AZ$1,0)), VLOOKUP($B13,Bonds!$B$6:$CW$1002,AZ$1,0),"")</f>
        <v>3</v>
      </c>
      <c r="BA13">
        <f ca="1">IF(ISNUMBER(VLOOKUP($B13,Credit_Vol!$B$6:$CW$1002,BA$1,0)), VLOOKUP($B13,Credit_Vol!$B$6:$CW$1002,BA$1,0),"")</f>
        <v>260.387</v>
      </c>
      <c r="BB13">
        <f ca="1">IF(ISNUMBER(VLOOKUP($B13,Credit_Vol!$B$6:$CW$1002,BB$1,0)), VLOOKUP($B13,Credit_Vol!$B$6:$CW$1002,BB$1,0),"")</f>
        <v>106.974</v>
      </c>
      <c r="BC13">
        <f ca="1">IF(ISNUMBER(VLOOKUP($B13,Credit_Vol!$B$6:$CW$1002,BC$1,0)), VLOOKUP($B13,Credit_Vol!$B$6:$CW$1002,BC$1,0),"")</f>
        <v>56.12</v>
      </c>
      <c r="BD13">
        <f ca="1">IF(ISNUMBER(VLOOKUP($B13,Credit_Vol!$B$6:$CW$1002,BD$1,0)), VLOOKUP($B13,Credit_Vol!$B$6:$CW$1002,BD$1,0),"")</f>
        <v>337.24799999999999</v>
      </c>
      <c r="BE13">
        <f ca="1">IF(ISNUMBER(VLOOKUP($B13,Credit_Vol!$B$6:$CW$1002,BE$1,0)), VLOOKUP($B13,Credit_Vol!$B$6:$CW$1002,BE$1,0),"")</f>
        <v>117.086</v>
      </c>
      <c r="BF13">
        <f ca="1">IF(ISNUMBER(VLOOKUP($B13,Credit_Vol!$B$6:$CW$1002,BF$1,0)), VLOOKUP($B13,Credit_Vol!$B$6:$CW$1002,BF$1,0),"")</f>
        <v>224.33269999999999</v>
      </c>
      <c r="BG13">
        <f ca="1">IF(ISNUMBER(VLOOKUP($B13,Credit_Vol!$B$6:$CW$1002,BG$1,0)), VLOOKUP($B13,Credit_Vol!$B$6:$CW$1002,BG$1,0),"")</f>
        <v>160.0402</v>
      </c>
      <c r="BH13">
        <f ca="1">IF(ISNUMBER(VLOOKUP($B13,Credit_Vol!$B$6:$CW$1002,BH$1,0)), VLOOKUP($B13,Credit_Vol!$B$6:$CW$1002,BH$1,0),"")</f>
        <v>433.94</v>
      </c>
      <c r="BI13">
        <f ca="1">IF(ISNUMBER(VLOOKUP($B13,Credit_Vol!$B$6:$CW$1002,BI$1,0)), VLOOKUP($B13,Credit_Vol!$B$6:$CW$1002,BI$1,0),"")</f>
        <v>16.54</v>
      </c>
      <c r="BJ13">
        <f ca="1">IF(ISNUMBER(VLOOKUP($B13,Credit_Vol!$B$6:$CW$1002,BJ$1,0)), VLOOKUP($B13,Credit_Vol!$B$6:$CW$1002,BJ$1,0),"")</f>
        <v>22.7</v>
      </c>
      <c r="BK13">
        <f ca="1">IF(ISNUMBER(VLOOKUP($B13,Credit_Vol!$B$6:$CW$1002,BK$1,0)), VLOOKUP($B13,Credit_Vol!$B$6:$CW$1002,BK$1,0),"")</f>
        <v>7.86</v>
      </c>
      <c r="BL13">
        <f ca="1">IF(ISNUMBER(VLOOKUP($B13,Credit_Vol!$B$6:$CW$1002,BL$1,0)), VLOOKUP($B13,Credit_Vol!$B$6:$CW$1002,BL$1,0),"")</f>
        <v>5.04</v>
      </c>
      <c r="BM13">
        <f ca="1">IF(ISNUMBER(VLOOKUP($B13,Commodities!$B$6:$CW$1002,BM$1,0)), VLOOKUP($B13,Commodities!$B$6:$CW$1002,BM$1,0),"")</f>
        <v>1321.7</v>
      </c>
      <c r="BN13">
        <f ca="1">IF(ISNUMBER(VLOOKUP($B13,Commodities!$B$6:$CW$1002,BN$1,0)), VLOOKUP($B13,Commodities!$B$6:$CW$1002,BN$1,0),"")</f>
        <v>16.436</v>
      </c>
      <c r="BO13">
        <f ca="1">IF(ISNUMBER(VLOOKUP($B13,Commodities!$B$6:$CW$1002,BO$1,0)), VLOOKUP($B13,Commodities!$B$6:$CW$1002,BO$1,0),"")</f>
        <v>60.12</v>
      </c>
      <c r="BP13">
        <f ca="1">IF(ISNUMBER(VLOOKUP($B13,Currencies!$B$6:$CW$1002,BP$1,0)), VLOOKUP($B13,Currencies!$B$6:$CW$1002,BP$1,0),"")</f>
        <v>6.3433999999999999</v>
      </c>
      <c r="BQ13">
        <f ca="1">IF(ISNUMBER(VLOOKUP($B13,Currencies!$B$6:$CW$1002,BQ$1,0)), VLOOKUP($B13,Currencies!$B$6:$CW$1002,BQ$1,0),"")</f>
        <v>111.09</v>
      </c>
      <c r="BR13">
        <f ca="1">IF(ISNUMBER(VLOOKUP($B13,Currencies!$B$6:$CW$1002,BR$1,0)), VLOOKUP($B13,Currencies!$B$6:$CW$1002,BR$1,0),"")</f>
        <v>1.2312000000000001</v>
      </c>
      <c r="BS13">
        <f ca="1">IF(ISNUMBER(VLOOKUP($B13,Currencies!$B$6:$CW$1002,BS$1,0)), VLOOKUP($B13,Currencies!$B$6:$CW$1002,BS$1,0),"")</f>
        <v>1.3811</v>
      </c>
      <c r="BT13">
        <f ca="1">IF(ISNUMBER(VLOOKUP($B13,Currencies!$B$6:$CW$1002,BT$1,0)), VLOOKUP($B13,Currencies!$B$6:$CW$1002,BT$1,0),"")</f>
        <v>106.23</v>
      </c>
      <c r="BU13">
        <f ca="1">IF(ISNUMBER(VLOOKUP($B13,Currencies!$B$6:$CW$1002,BU$1,0)), VLOOKUP($B13,Currencies!$B$6:$CW$1002,BU$1,0),"")</f>
        <v>56.804200000000002</v>
      </c>
      <c r="BV13">
        <f ca="1">IF(ISNUMBER(VLOOKUP($B13,Currencies!$B$6:$CW$1002,BV$1,0)), VLOOKUP($B13,Currencies!$B$6:$CW$1002,BV$1,0),"")</f>
        <v>11.9091</v>
      </c>
      <c r="BW13">
        <f ca="1">IF(ISNUMBER(VLOOKUP($B13,Currencies!$B$6:$CW$1002,BW$1,0)), VLOOKUP($B13,Currencies!$B$6:$CW$1002,BW$1,0),"")</f>
        <v>3.2648999999999999</v>
      </c>
      <c r="BY13" s="12"/>
    </row>
    <row r="14" spans="2:139">
      <c r="B14" s="12">
        <f>IF(ISNUMBER(Equities!$C15),Equities!B15,"")</f>
        <v>43166</v>
      </c>
      <c r="C14">
        <f t="shared" ca="1" si="7"/>
        <v>176.85470000000001</v>
      </c>
      <c r="D14" t="str">
        <f t="shared" ca="1" si="6"/>
        <v/>
      </c>
      <c r="E14" t="str">
        <f t="shared" ca="1" si="6"/>
        <v/>
      </c>
      <c r="F14" t="str">
        <f t="shared" ca="1" si="6"/>
        <v/>
      </c>
      <c r="G14">
        <f>IF(ISNUMBER(VLOOKUP($B14,Equities!$B$6:$DH$1002,G$1,0)), VLOOKUP($B14,Equities!$B$6:$DH$1002,G$1,0),"")</f>
        <v>17.399999999999999</v>
      </c>
      <c r="H14">
        <f>IF(ISNUMBER(VLOOKUP($B14,Equities!$B$6:$DH$1002,H$1,0)), VLOOKUP($B14,Equities!$B$6:$DH$1002,H$1,0),"")</f>
        <v>21.14</v>
      </c>
      <c r="I14">
        <f>IF(ISNUMBER(VLOOKUP($B14,Equities!$B$6:$DH$1002,I$1,0)), VLOOKUP($B14,Equities!$B$6:$DH$1002,I$1,0),"")</f>
        <v>26.36</v>
      </c>
      <c r="J14" s="70"/>
      <c r="K14">
        <f ca="1">IF(ISNUMBER(VLOOKUP($B14,Equities!$B$6:$DH$1002,K$1,0)), VLOOKUP($B14,Equities!$B$6:$DH$1002,K$1,0),"")</f>
        <v>2726.8</v>
      </c>
      <c r="L14">
        <f ca="1">IF(ISNUMBER(VLOOKUP($B14,Equities!$B$6:$DH$1002,L$1,0)), VLOOKUP($B14,Equities!$B$6:$DH$1002,L$1,0),"")</f>
        <v>3377.36</v>
      </c>
      <c r="M14">
        <f ca="1">IF(ISNUMBER(VLOOKUP($B14,Equities!$B$6:$DH$1002,M$1,0)), VLOOKUP($B14,Equities!$B$6:$DH$1002,M$1,0),"")</f>
        <v>85483.55</v>
      </c>
      <c r="N14">
        <f ca="1">IF(ISNUMBER(VLOOKUP($B14,Equities!$B$6:$DH$1002,N$1,0)), VLOOKUP($B14,Equities!$B$6:$DH$1002,N$1,0),"")</f>
        <v>21252.720000000001</v>
      </c>
      <c r="O14">
        <f ca="1">IF(ISNUMBER(VLOOKUP($B14,Equities!$B$6:$DH$1002,O$1,0)), VLOOKUP($B14,Equities!$B$6:$DH$1002,O$1,0),"")</f>
        <v>30196.92</v>
      </c>
      <c r="P14">
        <f ca="1">IF(ISNUMBER(VLOOKUP($B14,Equities!$B$6:$DH$1002,P$1,0)), VLOOKUP($B14,Equities!$B$6:$DH$1002,P$1,0),"")</f>
        <v>12180.29</v>
      </c>
      <c r="Q14">
        <f ca="1">IF(ISNUMBER(VLOOKUP($B14,Equities!$B$6:$DH$1002,Q$1,0)), VLOOKUP($B14,Equities!$B$6:$DH$1002,Q$1,0),"")</f>
        <v>2345.1999999999998</v>
      </c>
      <c r="R14">
        <f ca="1">IF(ISNUMBER(VLOOKUP($B14,Equities!$B$6:$DH$1002,R$1,0)), VLOOKUP($B14,Equities!$B$6:$DH$1002,R$1,0),"")</f>
        <v>2548.5700000000002</v>
      </c>
      <c r="S14">
        <f ca="1">IF(ISNUMBER(VLOOKUP($B14,Equities!$B$6:$DH$1002,S$1,0)), VLOOKUP($B14,Equities!$B$6:$DH$1002,S$1,0),"")</f>
        <v>207.70760000000001</v>
      </c>
      <c r="T14">
        <f ca="1">IF(ISNUMBER(VLOOKUP($B14,Equities!$B$6:$DH$1002,T$1,0)), VLOOKUP($B14,Equities!$B$6:$DH$1002,T$1,0),"")</f>
        <v>275.41000000000003</v>
      </c>
      <c r="U14">
        <f ca="1">IF(ISNUMBER(VLOOKUP($B14,Equities!$B$6:$DH$1002,U$1,0)), VLOOKUP($B14,Equities!$B$6:$DH$1002,U$1,0),"")</f>
        <v>260.29000000000002</v>
      </c>
      <c r="V14">
        <f ca="1">IF(ISNUMBER(VLOOKUP($B14,Equities!$B$6:$DH$1002,V$1,0)), VLOOKUP($B14,Equities!$B$6:$DH$1002,V$1,0),"")</f>
        <v>247.54</v>
      </c>
      <c r="W14">
        <f ca="1">IF(ISNUMBER(VLOOKUP($B14,Equities!$B$6:$DH$1002,W$1,0)), VLOOKUP($B14,Equities!$B$6:$DH$1002,W$1,0),"")</f>
        <v>225.22669999999999</v>
      </c>
      <c r="X14">
        <f ca="1">IF(ISNUMBER(VLOOKUP($B14,Equities!$B$6:$DH$1002,X$1,0)), VLOOKUP($B14,Equities!$B$6:$DH$1002,X$1,0),"")</f>
        <v>230.2345</v>
      </c>
      <c r="Y14">
        <f ca="1">IF(ISNUMBER(VLOOKUP($B14,Equities!$B$6:$DH$1002,Y$1,0)), VLOOKUP($B14,Equities!$B$6:$DH$1002,Y$1,0),"")</f>
        <v>128.87530000000001</v>
      </c>
      <c r="Z14">
        <f ca="1">IF(ISNUMBER(VLOOKUP($B14,Equities!$B$6:$DH$1002,Z$1,0)), VLOOKUP($B14,Equities!$B$6:$DH$1002,Z$1,0),"")</f>
        <v>238.4898</v>
      </c>
      <c r="AA14">
        <f ca="1">IF(ISNUMBER(VLOOKUP($B14,Equities!$B$6:$DH$1002,AA$1,0)), VLOOKUP($B14,Equities!$B$6:$DH$1002,AA$1,0),"")</f>
        <v>68.42</v>
      </c>
      <c r="AB14">
        <f ca="1">IF(ISNUMBER(VLOOKUP($B14,Equities!$B$6:$DH$1002,AB$1,0)), VLOOKUP($B14,Equities!$B$6:$DH$1002,AB$1,0),"")</f>
        <v>119.71</v>
      </c>
      <c r="AC14">
        <f ca="1">IF(ISNUMBER(VLOOKUP($B14,Bonds!$B$6:$CW$1002,AC$1,0)), VLOOKUP($B14,Bonds!$B$6:$CW$1002,AC$1,0),"")</f>
        <v>488.9785</v>
      </c>
      <c r="AD14">
        <f ca="1">IF(ISNUMBER(VLOOKUP($B14,Bonds!$B$6:$CW$1002,AD$1,0)), VLOOKUP($B14,Bonds!$B$6:$CW$1002,AD$1,0),"")</f>
        <v>223.70670000000001</v>
      </c>
      <c r="AE14">
        <f ca="1">IF(ISNUMBER(VLOOKUP($B14,Bonds!$B$6:$CW$1002,AE$1,0)), VLOOKUP($B14,Bonds!$B$6:$CW$1002,AE$1,0),"")</f>
        <v>255.38399999999999</v>
      </c>
      <c r="AF14">
        <f ca="1">IF(ISNUMBER(VLOOKUP($B14,Bonds!$B$6:$CW$1002,AF$1,0)), VLOOKUP($B14,Bonds!$B$6:$CW$1002,AF$1,0),"")</f>
        <v>2001.15</v>
      </c>
      <c r="AG14">
        <f ca="1">IF(ISNUMBER(VLOOKUP($B14,Bonds!$B$6:$CW$1002,AG$1,0)), VLOOKUP($B14,Bonds!$B$6:$CW$1002,AG$1,0),"")</f>
        <v>2152.19</v>
      </c>
      <c r="AH14">
        <f ca="1">IF(ISNUMBER(VLOOKUP($B14,Bonds!$B$6:$CW$1002,AH$1,0)), VLOOKUP($B14,Bonds!$B$6:$CW$1002,AH$1,0),"")</f>
        <v>2819.17</v>
      </c>
      <c r="AI14">
        <f ca="1">IF(ISNUMBER(VLOOKUP($B14,Bonds!$B$6:$CW$1002,AI$1,0)), VLOOKUP($B14,Bonds!$B$6:$CW$1002,AI$1,0),"")</f>
        <v>149.37540000000001</v>
      </c>
      <c r="AJ14">
        <f ca="1">IF(ISNUMBER(VLOOKUP($B14,Bonds!$B$6:$CW$1002,AJ$1,0)), VLOOKUP($B14,Bonds!$B$6:$CW$1002,AJ$1,0),"")</f>
        <v>1308.0291</v>
      </c>
      <c r="AK14">
        <f ca="1">IF(ISNUMBER(VLOOKUP($B14,Bonds!$B$6:$CW$1002,AK$1,0)), VLOOKUP($B14,Bonds!$B$6:$CW$1002,AK$1,0),"")</f>
        <v>211.80260000000001</v>
      </c>
      <c r="AL14">
        <f ca="1">IF(ISNUMBER(VLOOKUP($B14,Bonds!$B$6:$CW$1002,AL$1,0)), VLOOKUP($B14,Bonds!$B$6:$CW$1002,AL$1,0),"")</f>
        <v>188.29949999999999</v>
      </c>
      <c r="AM14">
        <f ca="1">IF(ISNUMBER(VLOOKUP($B14,Bonds!$B$6:$CW$1002,AM$1,0)), VLOOKUP($B14,Bonds!$B$6:$CW$1002,AM$1,0),"")</f>
        <v>285.90649999999999</v>
      </c>
      <c r="AN14">
        <f ca="1">IF(ISNUMBER(VLOOKUP($B14,Bonds!$B$6:$CW$1002,AN$1,0)), VLOOKUP($B14,Bonds!$B$6:$CW$1002,AN$1,0),"")</f>
        <v>200.13679999999999</v>
      </c>
      <c r="AO14">
        <f ca="1">IF(ISNUMBER(VLOOKUP($B14,Bonds!$B$6:$CW$1002,AO$1,0)), VLOOKUP($B14,Bonds!$B$6:$CW$1002,AO$1,0),"")</f>
        <v>201.9641</v>
      </c>
      <c r="AP14">
        <f ca="1">IF(ISNUMBER(VLOOKUP($B14,Bonds!$B$6:$CW$1002,AP$1,0)), VLOOKUP($B14,Bonds!$B$6:$CW$1002,AP$1,0),"")</f>
        <v>222.0025</v>
      </c>
      <c r="AQ14">
        <f ca="1">IF(ISNUMBER(VLOOKUP($B14,Bonds!$B$6:$CW$1002,AQ$1,0)), VLOOKUP($B14,Bonds!$B$6:$CW$1002,AQ$1,0),"")</f>
        <v>213.41390000000001</v>
      </c>
      <c r="AR14">
        <f ca="1">IF(ISNUMBER(VLOOKUP($B14,Bonds!$B$6:$CW$1002,AR$1,0)), VLOOKUP($B14,Bonds!$B$6:$CW$1002,AR$1,0),"")</f>
        <v>276.45460000000003</v>
      </c>
      <c r="AS14">
        <f ca="1">IF(ISNUMBER(VLOOKUP($B14,Bonds!$B$6:$CW$1002,AS$1,0)), VLOOKUP($B14,Bonds!$B$6:$CW$1002,AS$1,0),"")</f>
        <v>2.8826999999999998</v>
      </c>
      <c r="AT14">
        <f ca="1">IF(ISNUMBER(VLOOKUP($B14,Bonds!$B$6:$CW$1002,AT$1,0)), VLOOKUP($B14,Bonds!$B$6:$CW$1002,AT$1,0),"")</f>
        <v>0.65500000000000003</v>
      </c>
      <c r="AU14">
        <f ca="1">IF(ISNUMBER(VLOOKUP($B14,Bonds!$B$6:$CW$1002,AU$1,0)), VLOOKUP($B14,Bonds!$B$6:$CW$1002,AU$1,0),"")</f>
        <v>2.1471999999999998</v>
      </c>
      <c r="AV14">
        <f ca="1">IF(ISNUMBER(VLOOKUP($B14,Bonds!$B$6:$CW$1002,AV$1,0)), VLOOKUP($B14,Bonds!$B$6:$CW$1002,AV$1,0),"")</f>
        <v>2.1318999999999999</v>
      </c>
      <c r="AW14">
        <f ca="1">IF(ISNUMBER(VLOOKUP($B14,Bonds!$B$6:$CW$1002,AW$1,0)), VLOOKUP($B14,Bonds!$B$6:$CW$1002,AW$1,0),"")</f>
        <v>2.3788999999999998</v>
      </c>
      <c r="AX14">
        <f ca="1">IF(ISNUMBER(VLOOKUP($B14,Bonds!$B$6:$CW$1002,AX$1,0)), VLOOKUP($B14,Bonds!$B$6:$CW$1002,AX$1,0),"")</f>
        <v>1.4379999999999999</v>
      </c>
      <c r="AY14">
        <f ca="1">IF(ISNUMBER(VLOOKUP($B14,Bonds!$B$6:$CW$1002,AY$1,0)), VLOOKUP($B14,Bonds!$B$6:$CW$1002,AY$1,0),"")</f>
        <v>24.4161</v>
      </c>
      <c r="AZ14">
        <f ca="1">IF(ISNUMBER(VLOOKUP($B14,Bonds!$B$6:$CW$1002,AZ$1,0)), VLOOKUP($B14,Bonds!$B$6:$CW$1002,AZ$1,0),"")</f>
        <v>1.88</v>
      </c>
      <c r="BA14">
        <f ca="1">IF(ISNUMBER(VLOOKUP($B14,Credit_Vol!$B$6:$CW$1002,BA$1,0)), VLOOKUP($B14,Credit_Vol!$B$6:$CW$1002,BA$1,0),"")</f>
        <v>262.93799999999999</v>
      </c>
      <c r="BB14">
        <f ca="1">IF(ISNUMBER(VLOOKUP($B14,Credit_Vol!$B$6:$CW$1002,BB$1,0)), VLOOKUP($B14,Credit_Vol!$B$6:$CW$1002,BB$1,0),"")</f>
        <v>111.398</v>
      </c>
      <c r="BC14">
        <f ca="1">IF(ISNUMBER(VLOOKUP($B14,Credit_Vol!$B$6:$CW$1002,BC$1,0)), VLOOKUP($B14,Credit_Vol!$B$6:$CW$1002,BC$1,0),"")</f>
        <v>56.77</v>
      </c>
      <c r="BD14">
        <f ca="1">IF(ISNUMBER(VLOOKUP($B14,Credit_Vol!$B$6:$CW$1002,BD$1,0)), VLOOKUP($B14,Credit_Vol!$B$6:$CW$1002,BD$1,0),"")</f>
        <v>338.733</v>
      </c>
      <c r="BE14">
        <f ca="1">IF(ISNUMBER(VLOOKUP($B14,Credit_Vol!$B$6:$CW$1002,BE$1,0)), VLOOKUP($B14,Credit_Vol!$B$6:$CW$1002,BE$1,0),"")</f>
        <v>119.34699999999999</v>
      </c>
      <c r="BF14">
        <f ca="1">IF(ISNUMBER(VLOOKUP($B14,Credit_Vol!$B$6:$CW$1002,BF$1,0)), VLOOKUP($B14,Credit_Vol!$B$6:$CW$1002,BF$1,0),"")</f>
        <v>224.8878</v>
      </c>
      <c r="BG14">
        <f ca="1">IF(ISNUMBER(VLOOKUP($B14,Credit_Vol!$B$6:$CW$1002,BG$1,0)), VLOOKUP($B14,Credit_Vol!$B$6:$CW$1002,BG$1,0),"")</f>
        <v>160.94759999999999</v>
      </c>
      <c r="BH14">
        <f ca="1">IF(ISNUMBER(VLOOKUP($B14,Credit_Vol!$B$6:$CW$1002,BH$1,0)), VLOOKUP($B14,Credit_Vol!$B$6:$CW$1002,BH$1,0),"")</f>
        <v>433.2824</v>
      </c>
      <c r="BI14">
        <f ca="1">IF(ISNUMBER(VLOOKUP($B14,Credit_Vol!$B$6:$CW$1002,BI$1,0)), VLOOKUP($B14,Credit_Vol!$B$6:$CW$1002,BI$1,0),"")</f>
        <v>17.760000000000002</v>
      </c>
      <c r="BJ14">
        <f ca="1">IF(ISNUMBER(VLOOKUP($B14,Credit_Vol!$B$6:$CW$1002,BJ$1,0)), VLOOKUP($B14,Credit_Vol!$B$6:$CW$1002,BJ$1,0),"")</f>
        <v>23.38</v>
      </c>
      <c r="BK14">
        <f ca="1">IF(ISNUMBER(VLOOKUP($B14,Credit_Vol!$B$6:$CW$1002,BK$1,0)), VLOOKUP($B14,Credit_Vol!$B$6:$CW$1002,BK$1,0),"")</f>
        <v>8.14</v>
      </c>
      <c r="BL14">
        <f ca="1">IF(ISNUMBER(VLOOKUP($B14,Credit_Vol!$B$6:$CW$1002,BL$1,0)), VLOOKUP($B14,Credit_Vol!$B$6:$CW$1002,BL$1,0),"")</f>
        <v>4.9874999999999998</v>
      </c>
      <c r="BM14">
        <f ca="1">IF(ISNUMBER(VLOOKUP($B14,Commodities!$B$6:$CW$1002,BM$1,0)), VLOOKUP($B14,Commodities!$B$6:$CW$1002,BM$1,0),"")</f>
        <v>1327.6</v>
      </c>
      <c r="BN14">
        <f ca="1">IF(ISNUMBER(VLOOKUP($B14,Commodities!$B$6:$CW$1002,BN$1,0)), VLOOKUP($B14,Commodities!$B$6:$CW$1002,BN$1,0),"")</f>
        <v>16.428000000000001</v>
      </c>
      <c r="BO14">
        <f ca="1">IF(ISNUMBER(VLOOKUP($B14,Commodities!$B$6:$CW$1002,BO$1,0)), VLOOKUP($B14,Commodities!$B$6:$CW$1002,BO$1,0),"")</f>
        <v>61.15</v>
      </c>
      <c r="BP14">
        <f ca="1">IF(ISNUMBER(VLOOKUP($B14,Currencies!$B$6:$CW$1002,BP$1,0)), VLOOKUP($B14,Currencies!$B$6:$CW$1002,BP$1,0),"")</f>
        <v>6.3198999999999996</v>
      </c>
      <c r="BQ14">
        <f ca="1">IF(ISNUMBER(VLOOKUP($B14,Currencies!$B$6:$CW$1002,BQ$1,0)), VLOOKUP($B14,Currencies!$B$6:$CW$1002,BQ$1,0),"")</f>
        <v>111.45</v>
      </c>
      <c r="BR14">
        <f ca="1">IF(ISNUMBER(VLOOKUP($B14,Currencies!$B$6:$CW$1002,BR$1,0)), VLOOKUP($B14,Currencies!$B$6:$CW$1002,BR$1,0),"")</f>
        <v>1.2411000000000001</v>
      </c>
      <c r="BS14">
        <f ca="1">IF(ISNUMBER(VLOOKUP($B14,Currencies!$B$6:$CW$1002,BS$1,0)), VLOOKUP($B14,Currencies!$B$6:$CW$1002,BS$1,0),"")</f>
        <v>1.3895999999999999</v>
      </c>
      <c r="BT14">
        <f ca="1">IF(ISNUMBER(VLOOKUP($B14,Currencies!$B$6:$CW$1002,BT$1,0)), VLOOKUP($B14,Currencies!$B$6:$CW$1002,BT$1,0),"")</f>
        <v>106.07</v>
      </c>
      <c r="BU14">
        <f ca="1">IF(ISNUMBER(VLOOKUP($B14,Currencies!$B$6:$CW$1002,BU$1,0)), VLOOKUP($B14,Currencies!$B$6:$CW$1002,BU$1,0),"")</f>
        <v>56.804200000000002</v>
      </c>
      <c r="BV14">
        <f ca="1">IF(ISNUMBER(VLOOKUP($B14,Currencies!$B$6:$CW$1002,BV$1,0)), VLOOKUP($B14,Currencies!$B$6:$CW$1002,BV$1,0),"")</f>
        <v>11.835599999999999</v>
      </c>
      <c r="BW14">
        <f ca="1">IF(ISNUMBER(VLOOKUP($B14,Currencies!$B$6:$CW$1002,BW$1,0)), VLOOKUP($B14,Currencies!$B$6:$CW$1002,BW$1,0),"")</f>
        <v>3.2437</v>
      </c>
      <c r="BY14" s="12"/>
    </row>
    <row r="15" spans="2:139">
      <c r="B15" s="12">
        <f>IF(ISNUMBER(Equities!$C16),Equities!B16,"")</f>
        <v>43165</v>
      </c>
      <c r="C15">
        <f t="shared" ca="1" si="7"/>
        <v>177.53720000000001</v>
      </c>
      <c r="D15" t="str">
        <f t="shared" ca="1" si="6"/>
        <v/>
      </c>
      <c r="E15" t="str">
        <f t="shared" ca="1" si="6"/>
        <v/>
      </c>
      <c r="F15" t="str">
        <f t="shared" ca="1" si="6"/>
        <v/>
      </c>
      <c r="G15">
        <f>IF(ISNUMBER(VLOOKUP($B15,Equities!$B$6:$DH$1002,G$1,0)), VLOOKUP($B15,Equities!$B$6:$DH$1002,G$1,0),"")</f>
        <v>17.43</v>
      </c>
      <c r="H15">
        <f>IF(ISNUMBER(VLOOKUP($B15,Equities!$B$6:$DH$1002,H$1,0)), VLOOKUP($B15,Equities!$B$6:$DH$1002,H$1,0),"")</f>
        <v>21</v>
      </c>
      <c r="I15">
        <f>IF(ISNUMBER(VLOOKUP($B15,Equities!$B$6:$DH$1002,I$1,0)), VLOOKUP($B15,Equities!$B$6:$DH$1002,I$1,0),"")</f>
        <v>26.24</v>
      </c>
      <c r="J15" s="70"/>
      <c r="K15">
        <f ca="1">IF(ISNUMBER(VLOOKUP($B15,Equities!$B$6:$DH$1002,K$1,0)), VLOOKUP($B15,Equities!$B$6:$DH$1002,K$1,0),"")</f>
        <v>2728.12</v>
      </c>
      <c r="L15">
        <f ca="1">IF(ISNUMBER(VLOOKUP($B15,Equities!$B$6:$DH$1002,L$1,0)), VLOOKUP($B15,Equities!$B$6:$DH$1002,L$1,0),"")</f>
        <v>3357.86</v>
      </c>
      <c r="M15">
        <f ca="1">IF(ISNUMBER(VLOOKUP($B15,Equities!$B$6:$DH$1002,M$1,0)), VLOOKUP($B15,Equities!$B$6:$DH$1002,M$1,0),"")</f>
        <v>85653.02</v>
      </c>
      <c r="N15">
        <f ca="1">IF(ISNUMBER(VLOOKUP($B15,Equities!$B$6:$DH$1002,N$1,0)), VLOOKUP($B15,Equities!$B$6:$DH$1002,N$1,0),"")</f>
        <v>21417.759999999998</v>
      </c>
      <c r="O15">
        <f ca="1">IF(ISNUMBER(VLOOKUP($B15,Equities!$B$6:$DH$1002,O$1,0)), VLOOKUP($B15,Equities!$B$6:$DH$1002,O$1,0),"")</f>
        <v>30510.73</v>
      </c>
      <c r="P15">
        <f ca="1">IF(ISNUMBER(VLOOKUP($B15,Equities!$B$6:$DH$1002,P$1,0)), VLOOKUP($B15,Equities!$B$6:$DH$1002,P$1,0),"")</f>
        <v>12311.54</v>
      </c>
      <c r="Q15">
        <f ca="1">IF(ISNUMBER(VLOOKUP($B15,Equities!$B$6:$DH$1002,Q$1,0)), VLOOKUP($B15,Equities!$B$6:$DH$1002,Q$1,0),"")</f>
        <v>2340.27</v>
      </c>
      <c r="R15">
        <f ca="1">IF(ISNUMBER(VLOOKUP($B15,Equities!$B$6:$DH$1002,R$1,0)), VLOOKUP($B15,Equities!$B$6:$DH$1002,R$1,0),"")</f>
        <v>2546.85</v>
      </c>
      <c r="S15">
        <f ca="1">IF(ISNUMBER(VLOOKUP($B15,Equities!$B$6:$DH$1002,S$1,0)), VLOOKUP($B15,Equities!$B$6:$DH$1002,S$1,0),"")</f>
        <v>209.36770000000001</v>
      </c>
      <c r="T15">
        <f ca="1">IF(ISNUMBER(VLOOKUP($B15,Equities!$B$6:$DH$1002,T$1,0)), VLOOKUP($B15,Equities!$B$6:$DH$1002,T$1,0),"")</f>
        <v>276.20999999999998</v>
      </c>
      <c r="U15">
        <f ca="1">IF(ISNUMBER(VLOOKUP($B15,Equities!$B$6:$DH$1002,U$1,0)), VLOOKUP($B15,Equities!$B$6:$DH$1002,U$1,0),"")</f>
        <v>260.47000000000003</v>
      </c>
      <c r="V15">
        <f ca="1">IF(ISNUMBER(VLOOKUP($B15,Equities!$B$6:$DH$1002,V$1,0)), VLOOKUP($B15,Equities!$B$6:$DH$1002,V$1,0),"")</f>
        <v>248.94</v>
      </c>
      <c r="W15">
        <f ca="1">IF(ISNUMBER(VLOOKUP($B15,Equities!$B$6:$DH$1002,W$1,0)), VLOOKUP($B15,Equities!$B$6:$DH$1002,W$1,0),"")</f>
        <v>226.33029999999999</v>
      </c>
      <c r="X15">
        <f ca="1">IF(ISNUMBER(VLOOKUP($B15,Equities!$B$6:$DH$1002,X$1,0)), VLOOKUP($B15,Equities!$B$6:$DH$1002,X$1,0),"")</f>
        <v>229.32849999999999</v>
      </c>
      <c r="Y15">
        <f ca="1">IF(ISNUMBER(VLOOKUP($B15,Equities!$B$6:$DH$1002,Y$1,0)), VLOOKUP($B15,Equities!$B$6:$DH$1002,Y$1,0),"")</f>
        <v>129.13489999999999</v>
      </c>
      <c r="Z15">
        <f ca="1">IF(ISNUMBER(VLOOKUP($B15,Equities!$B$6:$DH$1002,Z$1,0)), VLOOKUP($B15,Equities!$B$6:$DH$1002,Z$1,0),"")</f>
        <v>237.33369999999999</v>
      </c>
      <c r="AA15">
        <f ca="1">IF(ISNUMBER(VLOOKUP($B15,Equities!$B$6:$DH$1002,AA$1,0)), VLOOKUP($B15,Equities!$B$6:$DH$1002,AA$1,0),"")</f>
        <v>68.45</v>
      </c>
      <c r="AB15">
        <f ca="1">IF(ISNUMBER(VLOOKUP($B15,Equities!$B$6:$DH$1002,AB$1,0)), VLOOKUP($B15,Equities!$B$6:$DH$1002,AB$1,0),"")</f>
        <v>120.09</v>
      </c>
      <c r="AC15">
        <f ca="1">IF(ISNUMBER(VLOOKUP($B15,Bonds!$B$6:$CW$1002,AC$1,0)), VLOOKUP($B15,Bonds!$B$6:$CW$1002,AC$1,0),"")</f>
        <v>488.83620000000002</v>
      </c>
      <c r="AD15">
        <f ca="1">IF(ISNUMBER(VLOOKUP($B15,Bonds!$B$6:$CW$1002,AD$1,0)), VLOOKUP($B15,Bonds!$B$6:$CW$1002,AD$1,0),"")</f>
        <v>223.50980000000001</v>
      </c>
      <c r="AE15">
        <f ca="1">IF(ISNUMBER(VLOOKUP($B15,Bonds!$B$6:$CW$1002,AE$1,0)), VLOOKUP($B15,Bonds!$B$6:$CW$1002,AE$1,0),"")</f>
        <v>255.50319999999999</v>
      </c>
      <c r="AF15">
        <f ca="1">IF(ISNUMBER(VLOOKUP($B15,Bonds!$B$6:$CW$1002,AF$1,0)), VLOOKUP($B15,Bonds!$B$6:$CW$1002,AF$1,0),"")</f>
        <v>2002.32</v>
      </c>
      <c r="AG15">
        <f ca="1">IF(ISNUMBER(VLOOKUP($B15,Bonds!$B$6:$CW$1002,AG$1,0)), VLOOKUP($B15,Bonds!$B$6:$CW$1002,AG$1,0),"")</f>
        <v>2153.3000000000002</v>
      </c>
      <c r="AH15">
        <f ca="1">IF(ISNUMBER(VLOOKUP($B15,Bonds!$B$6:$CW$1002,AH$1,0)), VLOOKUP($B15,Bonds!$B$6:$CW$1002,AH$1,0),"")</f>
        <v>2822.47</v>
      </c>
      <c r="AI15">
        <f ca="1">IF(ISNUMBER(VLOOKUP($B15,Bonds!$B$6:$CW$1002,AI$1,0)), VLOOKUP($B15,Bonds!$B$6:$CW$1002,AI$1,0),"")</f>
        <v>149.30340000000001</v>
      </c>
      <c r="AJ15">
        <f ca="1">IF(ISNUMBER(VLOOKUP($B15,Bonds!$B$6:$CW$1002,AJ$1,0)), VLOOKUP($B15,Bonds!$B$6:$CW$1002,AJ$1,0),"")</f>
        <v>1309.231</v>
      </c>
      <c r="AK15">
        <f ca="1">IF(ISNUMBER(VLOOKUP($B15,Bonds!$B$6:$CW$1002,AK$1,0)), VLOOKUP($B15,Bonds!$B$6:$CW$1002,AK$1,0),"")</f>
        <v>211.78389999999999</v>
      </c>
      <c r="AL15">
        <f ca="1">IF(ISNUMBER(VLOOKUP($B15,Bonds!$B$6:$CW$1002,AL$1,0)), VLOOKUP($B15,Bonds!$B$6:$CW$1002,AL$1,0),"")</f>
        <v>188.2312</v>
      </c>
      <c r="AM15">
        <f ca="1">IF(ISNUMBER(VLOOKUP($B15,Bonds!$B$6:$CW$1002,AM$1,0)), VLOOKUP($B15,Bonds!$B$6:$CW$1002,AM$1,0),"")</f>
        <v>286.1422</v>
      </c>
      <c r="AN15">
        <f ca="1">IF(ISNUMBER(VLOOKUP($B15,Bonds!$B$6:$CW$1002,AN$1,0)), VLOOKUP($B15,Bonds!$B$6:$CW$1002,AN$1,0),"")</f>
        <v>200.20079999999999</v>
      </c>
      <c r="AO15">
        <f ca="1">IF(ISNUMBER(VLOOKUP($B15,Bonds!$B$6:$CW$1002,AO$1,0)), VLOOKUP($B15,Bonds!$B$6:$CW$1002,AO$1,0),"")</f>
        <v>201.9845</v>
      </c>
      <c r="AP15">
        <f ca="1">IF(ISNUMBER(VLOOKUP($B15,Bonds!$B$6:$CW$1002,AP$1,0)), VLOOKUP($B15,Bonds!$B$6:$CW$1002,AP$1,0),"")</f>
        <v>222.1208</v>
      </c>
      <c r="AQ15">
        <f ca="1">IF(ISNUMBER(VLOOKUP($B15,Bonds!$B$6:$CW$1002,AQ$1,0)), VLOOKUP($B15,Bonds!$B$6:$CW$1002,AQ$1,0),"")</f>
        <v>213.2799</v>
      </c>
      <c r="AR15">
        <f ca="1">IF(ISNUMBER(VLOOKUP($B15,Bonds!$B$6:$CW$1002,AR$1,0)), VLOOKUP($B15,Bonds!$B$6:$CW$1002,AR$1,0),"")</f>
        <v>276.36700000000002</v>
      </c>
      <c r="AS15">
        <f ca="1">IF(ISNUMBER(VLOOKUP($B15,Bonds!$B$6:$CW$1002,AS$1,0)), VLOOKUP($B15,Bonds!$B$6:$CW$1002,AS$1,0),"")</f>
        <v>2.8862999999999999</v>
      </c>
      <c r="AT15">
        <f ca="1">IF(ISNUMBER(VLOOKUP($B15,Bonds!$B$6:$CW$1002,AT$1,0)), VLOOKUP($B15,Bonds!$B$6:$CW$1002,AT$1,0),"")</f>
        <v>0.67500000000000004</v>
      </c>
      <c r="AU15">
        <f ca="1">IF(ISNUMBER(VLOOKUP($B15,Bonds!$B$6:$CW$1002,AU$1,0)), VLOOKUP($B15,Bonds!$B$6:$CW$1002,AU$1,0),"")</f>
        <v>2.1276000000000002</v>
      </c>
      <c r="AV15">
        <f ca="1">IF(ISNUMBER(VLOOKUP($B15,Bonds!$B$6:$CW$1002,AV$1,0)), VLOOKUP($B15,Bonds!$B$6:$CW$1002,AV$1,0),"")</f>
        <v>2.1284999999999998</v>
      </c>
      <c r="AW15">
        <f ca="1">IF(ISNUMBER(VLOOKUP($B15,Bonds!$B$6:$CW$1002,AW$1,0)), VLOOKUP($B15,Bonds!$B$6:$CW$1002,AW$1,0),"")</f>
        <v>2.3875000000000002</v>
      </c>
      <c r="AX15">
        <f ca="1">IF(ISNUMBER(VLOOKUP($B15,Bonds!$B$6:$CW$1002,AX$1,0)), VLOOKUP($B15,Bonds!$B$6:$CW$1002,AX$1,0),"")</f>
        <v>1.4379999999999999</v>
      </c>
      <c r="AY15">
        <f ca="1">IF(ISNUMBER(VLOOKUP($B15,Bonds!$B$6:$CW$1002,AY$1,0)), VLOOKUP($B15,Bonds!$B$6:$CW$1002,AY$1,0),"")</f>
        <v>25.292899999999999</v>
      </c>
      <c r="AZ15">
        <f ca="1">IF(ISNUMBER(VLOOKUP($B15,Bonds!$B$6:$CW$1002,AZ$1,0)), VLOOKUP($B15,Bonds!$B$6:$CW$1002,AZ$1,0),"")</f>
        <v>1.5699999999999998</v>
      </c>
      <c r="BA15">
        <f ca="1">IF(ISNUMBER(VLOOKUP($B15,Credit_Vol!$B$6:$CW$1002,BA$1,0)), VLOOKUP($B15,Credit_Vol!$B$6:$CW$1002,BA$1,0),"")</f>
        <v>263.79199999999997</v>
      </c>
      <c r="BB15">
        <f ca="1">IF(ISNUMBER(VLOOKUP($B15,Credit_Vol!$B$6:$CW$1002,BB$1,0)), VLOOKUP($B15,Credit_Vol!$B$6:$CW$1002,BB$1,0),"")</f>
        <v>114.383</v>
      </c>
      <c r="BC15">
        <f ca="1">IF(ISNUMBER(VLOOKUP($B15,Credit_Vol!$B$6:$CW$1002,BC$1,0)), VLOOKUP($B15,Credit_Vol!$B$6:$CW$1002,BC$1,0),"")</f>
        <v>56.262</v>
      </c>
      <c r="BD15">
        <f ca="1">IF(ISNUMBER(VLOOKUP($B15,Credit_Vol!$B$6:$CW$1002,BD$1,0)), VLOOKUP($B15,Credit_Vol!$B$6:$CW$1002,BD$1,0),"")</f>
        <v>335.505</v>
      </c>
      <c r="BE15">
        <f ca="1">IF(ISNUMBER(VLOOKUP($B15,Credit_Vol!$B$6:$CW$1002,BE$1,0)), VLOOKUP($B15,Credit_Vol!$B$6:$CW$1002,BE$1,0),"")</f>
        <v>118.619</v>
      </c>
      <c r="BF15">
        <f ca="1">IF(ISNUMBER(VLOOKUP($B15,Credit_Vol!$B$6:$CW$1002,BF$1,0)), VLOOKUP($B15,Credit_Vol!$B$6:$CW$1002,BF$1,0),"")</f>
        <v>220.2226</v>
      </c>
      <c r="BG15">
        <f ca="1">IF(ISNUMBER(VLOOKUP($B15,Credit_Vol!$B$6:$CW$1002,BG$1,0)), VLOOKUP($B15,Credit_Vol!$B$6:$CW$1002,BG$1,0),"")</f>
        <v>156.55359999999999</v>
      </c>
      <c r="BH15">
        <f ca="1">IF(ISNUMBER(VLOOKUP($B15,Credit_Vol!$B$6:$CW$1002,BH$1,0)), VLOOKUP($B15,Credit_Vol!$B$6:$CW$1002,BH$1,0),"")</f>
        <v>427.37689999999998</v>
      </c>
      <c r="BI15">
        <f ca="1">IF(ISNUMBER(VLOOKUP($B15,Credit_Vol!$B$6:$CW$1002,BI$1,0)), VLOOKUP($B15,Credit_Vol!$B$6:$CW$1002,BI$1,0),"")</f>
        <v>18.36</v>
      </c>
      <c r="BJ15">
        <f ca="1">IF(ISNUMBER(VLOOKUP($B15,Credit_Vol!$B$6:$CW$1002,BJ$1,0)), VLOOKUP($B15,Credit_Vol!$B$6:$CW$1002,BJ$1,0),"")</f>
        <v>23.68</v>
      </c>
      <c r="BK15">
        <f ca="1">IF(ISNUMBER(VLOOKUP($B15,Credit_Vol!$B$6:$CW$1002,BK$1,0)), VLOOKUP($B15,Credit_Vol!$B$6:$CW$1002,BK$1,0),"")</f>
        <v>8.08</v>
      </c>
      <c r="BL15">
        <f ca="1">IF(ISNUMBER(VLOOKUP($B15,Credit_Vol!$B$6:$CW$1002,BL$1,0)), VLOOKUP($B15,Credit_Vol!$B$6:$CW$1002,BL$1,0),"")</f>
        <v>5.3224999999999998</v>
      </c>
      <c r="BM15">
        <f ca="1">IF(ISNUMBER(VLOOKUP($B15,Commodities!$B$6:$CW$1002,BM$1,0)), VLOOKUP($B15,Commodities!$B$6:$CW$1002,BM$1,0),"")</f>
        <v>1335.2</v>
      </c>
      <c r="BN15">
        <f ca="1">IF(ISNUMBER(VLOOKUP($B15,Commodities!$B$6:$CW$1002,BN$1,0)), VLOOKUP($B15,Commodities!$B$6:$CW$1002,BN$1,0),"")</f>
        <v>16.715</v>
      </c>
      <c r="BO15">
        <f ca="1">IF(ISNUMBER(VLOOKUP($B15,Commodities!$B$6:$CW$1002,BO$1,0)), VLOOKUP($B15,Commodities!$B$6:$CW$1002,BO$1,0),"")</f>
        <v>62.6</v>
      </c>
      <c r="BP15">
        <f ca="1">IF(ISNUMBER(VLOOKUP($B15,Currencies!$B$6:$CW$1002,BP$1,0)), VLOOKUP($B15,Currencies!$B$6:$CW$1002,BP$1,0),"")</f>
        <v>6.3105000000000002</v>
      </c>
      <c r="BQ15">
        <f ca="1">IF(ISNUMBER(VLOOKUP($B15,Currencies!$B$6:$CW$1002,BQ$1,0)), VLOOKUP($B15,Currencies!$B$6:$CW$1002,BQ$1,0),"")</f>
        <v>111.54</v>
      </c>
      <c r="BR15">
        <f ca="1">IF(ISNUMBER(VLOOKUP($B15,Currencies!$B$6:$CW$1002,BR$1,0)), VLOOKUP($B15,Currencies!$B$6:$CW$1002,BR$1,0),"")</f>
        <v>1.2403999999999999</v>
      </c>
      <c r="BS15">
        <f ca="1">IF(ISNUMBER(VLOOKUP($B15,Currencies!$B$6:$CW$1002,BS$1,0)), VLOOKUP($B15,Currencies!$B$6:$CW$1002,BS$1,0),"")</f>
        <v>1.3888</v>
      </c>
      <c r="BT15">
        <f ca="1">IF(ISNUMBER(VLOOKUP($B15,Currencies!$B$6:$CW$1002,BT$1,0)), VLOOKUP($B15,Currencies!$B$6:$CW$1002,BT$1,0),"")</f>
        <v>106.13</v>
      </c>
      <c r="BU15">
        <f ca="1">IF(ISNUMBER(VLOOKUP($B15,Currencies!$B$6:$CW$1002,BU$1,0)), VLOOKUP($B15,Currencies!$B$6:$CW$1002,BU$1,0),"")</f>
        <v>56.659799999999997</v>
      </c>
      <c r="BV15">
        <f ca="1">IF(ISNUMBER(VLOOKUP($B15,Currencies!$B$6:$CW$1002,BV$1,0)), VLOOKUP($B15,Currencies!$B$6:$CW$1002,BV$1,0),"")</f>
        <v>11.773199999999999</v>
      </c>
      <c r="BW15">
        <f ca="1">IF(ISNUMBER(VLOOKUP($B15,Currencies!$B$6:$CW$1002,BW$1,0)), VLOOKUP($B15,Currencies!$B$6:$CW$1002,BW$1,0),"")</f>
        <v>3.2109999999999999</v>
      </c>
      <c r="BY15" s="12"/>
    </row>
    <row r="16" spans="2:139">
      <c r="B16" s="12">
        <f>IF(ISNUMBER(Equities!$C17),Equities!B17,"")</f>
        <v>43164</v>
      </c>
      <c r="C16">
        <f t="shared" ca="1" si="7"/>
        <v>174.33459999999999</v>
      </c>
      <c r="D16" t="str">
        <f t="shared" ca="1" si="6"/>
        <v/>
      </c>
      <c r="E16" t="str">
        <f t="shared" ca="1" si="6"/>
        <v/>
      </c>
      <c r="F16" t="str">
        <f t="shared" ca="1" si="6"/>
        <v/>
      </c>
      <c r="G16">
        <f>IF(ISNUMBER(VLOOKUP($B16,Equities!$B$6:$DH$1002,G$1,0)), VLOOKUP($B16,Equities!$B$6:$DH$1002,G$1,0),"")</f>
        <v>17.440000000000001</v>
      </c>
      <c r="H16">
        <f>IF(ISNUMBER(VLOOKUP($B16,Equities!$B$6:$DH$1002,H$1,0)), VLOOKUP($B16,Equities!$B$6:$DH$1002,H$1,0),"")</f>
        <v>21.13</v>
      </c>
      <c r="I16">
        <f>IF(ISNUMBER(VLOOKUP($B16,Equities!$B$6:$DH$1002,I$1,0)), VLOOKUP($B16,Equities!$B$6:$DH$1002,I$1,0),"")</f>
        <v>26.45</v>
      </c>
      <c r="J16" s="70"/>
      <c r="K16">
        <f ca="1">IF(ISNUMBER(VLOOKUP($B16,Equities!$B$6:$DH$1002,K$1,0)), VLOOKUP($B16,Equities!$B$6:$DH$1002,K$1,0),"")</f>
        <v>2720.94</v>
      </c>
      <c r="L16">
        <f ca="1">IF(ISNUMBER(VLOOKUP($B16,Equities!$B$6:$DH$1002,L$1,0)), VLOOKUP($B16,Equities!$B$6:$DH$1002,L$1,0),"")</f>
        <v>3355.32</v>
      </c>
      <c r="M16">
        <f ca="1">IF(ISNUMBER(VLOOKUP($B16,Equities!$B$6:$DH$1002,M$1,0)), VLOOKUP($B16,Equities!$B$6:$DH$1002,M$1,0),"")</f>
        <v>86022.83</v>
      </c>
      <c r="N16">
        <f ca="1">IF(ISNUMBER(VLOOKUP($B16,Equities!$B$6:$DH$1002,N$1,0)), VLOOKUP($B16,Equities!$B$6:$DH$1002,N$1,0),"")</f>
        <v>21042.09</v>
      </c>
      <c r="O16">
        <f ca="1">IF(ISNUMBER(VLOOKUP($B16,Equities!$B$6:$DH$1002,O$1,0)), VLOOKUP($B16,Equities!$B$6:$DH$1002,O$1,0),"")</f>
        <v>29886.39</v>
      </c>
      <c r="P16">
        <f ca="1">IF(ISNUMBER(VLOOKUP($B16,Equities!$B$6:$DH$1002,P$1,0)), VLOOKUP($B16,Equities!$B$6:$DH$1002,P$1,0),"")</f>
        <v>11991.79</v>
      </c>
      <c r="Q16">
        <f ca="1">IF(ISNUMBER(VLOOKUP($B16,Equities!$B$6:$DH$1002,Q$1,0)), VLOOKUP($B16,Equities!$B$6:$DH$1002,Q$1,0),"")</f>
        <v>2326.2199999999998</v>
      </c>
      <c r="R16">
        <f ca="1">IF(ISNUMBER(VLOOKUP($B16,Equities!$B$6:$DH$1002,R$1,0)), VLOOKUP($B16,Equities!$B$6:$DH$1002,R$1,0),"")</f>
        <v>2530.9</v>
      </c>
      <c r="S16">
        <f ca="1">IF(ISNUMBER(VLOOKUP($B16,Equities!$B$6:$DH$1002,S$1,0)), VLOOKUP($B16,Equities!$B$6:$DH$1002,S$1,0),"")</f>
        <v>208.35210000000001</v>
      </c>
      <c r="T16">
        <f ca="1">IF(ISNUMBER(VLOOKUP($B16,Equities!$B$6:$DH$1002,T$1,0)), VLOOKUP($B16,Equities!$B$6:$DH$1002,T$1,0),"")</f>
        <v>272.89</v>
      </c>
      <c r="U16">
        <f ca="1">IF(ISNUMBER(VLOOKUP($B16,Equities!$B$6:$DH$1002,U$1,0)), VLOOKUP($B16,Equities!$B$6:$DH$1002,U$1,0),"")</f>
        <v>258.74</v>
      </c>
      <c r="V16">
        <f ca="1">IF(ISNUMBER(VLOOKUP($B16,Equities!$B$6:$DH$1002,V$1,0)), VLOOKUP($B16,Equities!$B$6:$DH$1002,V$1,0),"")</f>
        <v>246.87</v>
      </c>
      <c r="W16">
        <f ca="1">IF(ISNUMBER(VLOOKUP($B16,Equities!$B$6:$DH$1002,W$1,0)), VLOOKUP($B16,Equities!$B$6:$DH$1002,W$1,0),"")</f>
        <v>225.77529999999999</v>
      </c>
      <c r="X16">
        <f ca="1">IF(ISNUMBER(VLOOKUP($B16,Equities!$B$6:$DH$1002,X$1,0)), VLOOKUP($B16,Equities!$B$6:$DH$1002,X$1,0),"")</f>
        <v>229.31280000000001</v>
      </c>
      <c r="Y16">
        <f ca="1">IF(ISNUMBER(VLOOKUP($B16,Equities!$B$6:$DH$1002,Y$1,0)), VLOOKUP($B16,Equities!$B$6:$DH$1002,Y$1,0),"")</f>
        <v>128.2372</v>
      </c>
      <c r="Z16">
        <f ca="1">IF(ISNUMBER(VLOOKUP($B16,Equities!$B$6:$DH$1002,Z$1,0)), VLOOKUP($B16,Equities!$B$6:$DH$1002,Z$1,0),"")</f>
        <v>236.21690000000001</v>
      </c>
      <c r="AA16">
        <f ca="1">IF(ISNUMBER(VLOOKUP($B16,Equities!$B$6:$DH$1002,AA$1,0)), VLOOKUP($B16,Equities!$B$6:$DH$1002,AA$1,0),"")</f>
        <v>67.930000000000007</v>
      </c>
      <c r="AB16">
        <f ca="1">IF(ISNUMBER(VLOOKUP($B16,Equities!$B$6:$DH$1002,AB$1,0)), VLOOKUP($B16,Equities!$B$6:$DH$1002,AB$1,0),"")</f>
        <v>120.47</v>
      </c>
      <c r="AC16">
        <f ca="1">IF(ISNUMBER(VLOOKUP($B16,Bonds!$B$6:$CW$1002,AC$1,0)), VLOOKUP($B16,Bonds!$B$6:$CW$1002,AC$1,0),"")</f>
        <v>488.16950000000003</v>
      </c>
      <c r="AD16">
        <f ca="1">IF(ISNUMBER(VLOOKUP($B16,Bonds!$B$6:$CW$1002,AD$1,0)), VLOOKUP($B16,Bonds!$B$6:$CW$1002,AD$1,0),"")</f>
        <v>223.26050000000001</v>
      </c>
      <c r="AE16">
        <f ca="1">IF(ISNUMBER(VLOOKUP($B16,Bonds!$B$6:$CW$1002,AE$1,0)), VLOOKUP($B16,Bonds!$B$6:$CW$1002,AE$1,0),"")</f>
        <v>255.00399999999999</v>
      </c>
      <c r="AF16">
        <f ca="1">IF(ISNUMBER(VLOOKUP($B16,Bonds!$B$6:$CW$1002,AF$1,0)), VLOOKUP($B16,Bonds!$B$6:$CW$1002,AF$1,0),"")</f>
        <v>2001.22</v>
      </c>
      <c r="AG16">
        <f ca="1">IF(ISNUMBER(VLOOKUP($B16,Bonds!$B$6:$CW$1002,AG$1,0)), VLOOKUP($B16,Bonds!$B$6:$CW$1002,AG$1,0),"")</f>
        <v>2152.29</v>
      </c>
      <c r="AH16">
        <f ca="1">IF(ISNUMBER(VLOOKUP($B16,Bonds!$B$6:$CW$1002,AH$1,0)), VLOOKUP($B16,Bonds!$B$6:$CW$1002,AH$1,0),"")</f>
        <v>2818.75</v>
      </c>
      <c r="AI16">
        <f ca="1">IF(ISNUMBER(VLOOKUP($B16,Bonds!$B$6:$CW$1002,AI$1,0)), VLOOKUP($B16,Bonds!$B$6:$CW$1002,AI$1,0),"")</f>
        <v>149.19210000000001</v>
      </c>
      <c r="AJ16">
        <f ca="1">IF(ISNUMBER(VLOOKUP($B16,Bonds!$B$6:$CW$1002,AJ$1,0)), VLOOKUP($B16,Bonds!$B$6:$CW$1002,AJ$1,0),"")</f>
        <v>1305.875</v>
      </c>
      <c r="AK16">
        <f ca="1">IF(ISNUMBER(VLOOKUP($B16,Bonds!$B$6:$CW$1002,AK$1,0)), VLOOKUP($B16,Bonds!$B$6:$CW$1002,AK$1,0),"")</f>
        <v>212.02189999999999</v>
      </c>
      <c r="AL16">
        <f ca="1">IF(ISNUMBER(VLOOKUP($B16,Bonds!$B$6:$CW$1002,AL$1,0)), VLOOKUP($B16,Bonds!$B$6:$CW$1002,AL$1,0),"")</f>
        <v>188.47489999999999</v>
      </c>
      <c r="AM16">
        <f ca="1">IF(ISNUMBER(VLOOKUP($B16,Bonds!$B$6:$CW$1002,AM$1,0)), VLOOKUP($B16,Bonds!$B$6:$CW$1002,AM$1,0),"")</f>
        <v>286.3014</v>
      </c>
      <c r="AN16">
        <f ca="1">IF(ISNUMBER(VLOOKUP($B16,Bonds!$B$6:$CW$1002,AN$1,0)), VLOOKUP($B16,Bonds!$B$6:$CW$1002,AN$1,0),"")</f>
        <v>200.43279999999999</v>
      </c>
      <c r="AO16">
        <f ca="1">IF(ISNUMBER(VLOOKUP($B16,Bonds!$B$6:$CW$1002,AO$1,0)), VLOOKUP($B16,Bonds!$B$6:$CW$1002,AO$1,0),"")</f>
        <v>202.11070000000001</v>
      </c>
      <c r="AP16">
        <f ca="1">IF(ISNUMBER(VLOOKUP($B16,Bonds!$B$6:$CW$1002,AP$1,0)), VLOOKUP($B16,Bonds!$B$6:$CW$1002,AP$1,0),"")</f>
        <v>222.37090000000001</v>
      </c>
      <c r="AQ16">
        <f ca="1">IF(ISNUMBER(VLOOKUP($B16,Bonds!$B$6:$CW$1002,AQ$1,0)), VLOOKUP($B16,Bonds!$B$6:$CW$1002,AQ$1,0),"")</f>
        <v>213.86080000000001</v>
      </c>
      <c r="AR16">
        <f ca="1">IF(ISNUMBER(VLOOKUP($B16,Bonds!$B$6:$CW$1002,AR$1,0)), VLOOKUP($B16,Bonds!$B$6:$CW$1002,AR$1,0),"")</f>
        <v>277.03559999999999</v>
      </c>
      <c r="AS16">
        <f ca="1">IF(ISNUMBER(VLOOKUP($B16,Bonds!$B$6:$CW$1002,AS$1,0)), VLOOKUP($B16,Bonds!$B$6:$CW$1002,AS$1,0),"")</f>
        <v>2.8807999999999998</v>
      </c>
      <c r="AT16">
        <f ca="1">IF(ISNUMBER(VLOOKUP($B16,Bonds!$B$6:$CW$1002,AT$1,0)), VLOOKUP($B16,Bonds!$B$6:$CW$1002,AT$1,0),"")</f>
        <v>0.64300000000000002</v>
      </c>
      <c r="AU16">
        <f ca="1">IF(ISNUMBER(VLOOKUP($B16,Bonds!$B$6:$CW$1002,AU$1,0)), VLOOKUP($B16,Bonds!$B$6:$CW$1002,AU$1,0),"")</f>
        <v>2.125</v>
      </c>
      <c r="AV16">
        <f ca="1">IF(ISNUMBER(VLOOKUP($B16,Bonds!$B$6:$CW$1002,AV$1,0)), VLOOKUP($B16,Bonds!$B$6:$CW$1002,AV$1,0),"")</f>
        <v>2.1385000000000001</v>
      </c>
      <c r="AW16">
        <f ca="1">IF(ISNUMBER(VLOOKUP($B16,Bonds!$B$6:$CW$1002,AW$1,0)), VLOOKUP($B16,Bonds!$B$6:$CW$1002,AW$1,0),"")</f>
        <v>2.4125000000000001</v>
      </c>
      <c r="AX16">
        <f ca="1">IF(ISNUMBER(VLOOKUP($B16,Bonds!$B$6:$CW$1002,AX$1,0)), VLOOKUP($B16,Bonds!$B$6:$CW$1002,AX$1,0),"")</f>
        <v>1.444</v>
      </c>
      <c r="AY16">
        <f ca="1">IF(ISNUMBER(VLOOKUP($B16,Bonds!$B$6:$CW$1002,AY$1,0)), VLOOKUP($B16,Bonds!$B$6:$CW$1002,AY$1,0),"")</f>
        <v>26.3917</v>
      </c>
      <c r="AZ16">
        <f ca="1">IF(ISNUMBER(VLOOKUP($B16,Bonds!$B$6:$CW$1002,AZ$1,0)), VLOOKUP($B16,Bonds!$B$6:$CW$1002,AZ$1,0),"")</f>
        <v>0.81</v>
      </c>
      <c r="BA16">
        <f ca="1">IF(ISNUMBER(VLOOKUP($B16,Credit_Vol!$B$6:$CW$1002,BA$1,0)), VLOOKUP($B16,Credit_Vol!$B$6:$CW$1002,BA$1,0),"")</f>
        <v>270.42200000000003</v>
      </c>
      <c r="BB16">
        <f ca="1">IF(ISNUMBER(VLOOKUP($B16,Credit_Vol!$B$6:$CW$1002,BB$1,0)), VLOOKUP($B16,Credit_Vol!$B$6:$CW$1002,BB$1,0),"")</f>
        <v>118.139</v>
      </c>
      <c r="BC16">
        <f ca="1">IF(ISNUMBER(VLOOKUP($B16,Credit_Vol!$B$6:$CW$1002,BC$1,0)), VLOOKUP($B16,Credit_Vol!$B$6:$CW$1002,BC$1,0),"")</f>
        <v>55.360999999999997</v>
      </c>
      <c r="BD16">
        <f ca="1">IF(ISNUMBER(VLOOKUP($B16,Credit_Vol!$B$6:$CW$1002,BD$1,0)), VLOOKUP($B16,Credit_Vol!$B$6:$CW$1002,BD$1,0),"")</f>
        <v>335.13</v>
      </c>
      <c r="BE16">
        <f ca="1">IF(ISNUMBER(VLOOKUP($B16,Credit_Vol!$B$6:$CW$1002,BE$1,0)), VLOOKUP($B16,Credit_Vol!$B$6:$CW$1002,BE$1,0),"")</f>
        <v>118.833</v>
      </c>
      <c r="BF16">
        <f ca="1">IF(ISNUMBER(VLOOKUP($B16,Credit_Vol!$B$6:$CW$1002,BF$1,0)), VLOOKUP($B16,Credit_Vol!$B$6:$CW$1002,BF$1,0),"")</f>
        <v>222.91249999999999</v>
      </c>
      <c r="BG16">
        <f ca="1">IF(ISNUMBER(VLOOKUP($B16,Credit_Vol!$B$6:$CW$1002,BG$1,0)), VLOOKUP($B16,Credit_Vol!$B$6:$CW$1002,BG$1,0),"")</f>
        <v>159.24299999999999</v>
      </c>
      <c r="BH16">
        <f ca="1">IF(ISNUMBER(VLOOKUP($B16,Credit_Vol!$B$6:$CW$1002,BH$1,0)), VLOOKUP($B16,Credit_Vol!$B$6:$CW$1002,BH$1,0),"")</f>
        <v>430.17070000000001</v>
      </c>
      <c r="BI16">
        <f ca="1">IF(ISNUMBER(VLOOKUP($B16,Credit_Vol!$B$6:$CW$1002,BI$1,0)), VLOOKUP($B16,Credit_Vol!$B$6:$CW$1002,BI$1,0),"")</f>
        <v>18.73</v>
      </c>
      <c r="BJ16">
        <f ca="1">IF(ISNUMBER(VLOOKUP($B16,Credit_Vol!$B$6:$CW$1002,BJ$1,0)), VLOOKUP($B16,Credit_Vol!$B$6:$CW$1002,BJ$1,0),"")</f>
        <v>24.24</v>
      </c>
      <c r="BK16">
        <f ca="1">IF(ISNUMBER(VLOOKUP($B16,Credit_Vol!$B$6:$CW$1002,BK$1,0)), VLOOKUP($B16,Credit_Vol!$B$6:$CW$1002,BK$1,0),"")</f>
        <v>8.1300000000000008</v>
      </c>
      <c r="BL16">
        <f ca="1">IF(ISNUMBER(VLOOKUP($B16,Credit_Vol!$B$6:$CW$1002,BL$1,0)), VLOOKUP($B16,Credit_Vol!$B$6:$CW$1002,BL$1,0),"")</f>
        <v>5.5</v>
      </c>
      <c r="BM16">
        <f ca="1">IF(ISNUMBER(VLOOKUP($B16,Commodities!$B$6:$CW$1002,BM$1,0)), VLOOKUP($B16,Commodities!$B$6:$CW$1002,BM$1,0),"")</f>
        <v>1319.9</v>
      </c>
      <c r="BN16">
        <f ca="1">IF(ISNUMBER(VLOOKUP($B16,Commodities!$B$6:$CW$1002,BN$1,0)), VLOOKUP($B16,Commodities!$B$6:$CW$1002,BN$1,0),"")</f>
        <v>16.338000000000001</v>
      </c>
      <c r="BO16">
        <f ca="1">IF(ISNUMBER(VLOOKUP($B16,Commodities!$B$6:$CW$1002,BO$1,0)), VLOOKUP($B16,Commodities!$B$6:$CW$1002,BO$1,0),"")</f>
        <v>62.57</v>
      </c>
      <c r="BP16">
        <f ca="1">IF(ISNUMBER(VLOOKUP($B16,Currencies!$B$6:$CW$1002,BP$1,0)), VLOOKUP($B16,Currencies!$B$6:$CW$1002,BP$1,0),"")</f>
        <v>6.3349000000000002</v>
      </c>
      <c r="BQ16">
        <f ca="1">IF(ISNUMBER(VLOOKUP($B16,Currencies!$B$6:$CW$1002,BQ$1,0)), VLOOKUP($B16,Currencies!$B$6:$CW$1002,BQ$1,0),"")</f>
        <v>111.18</v>
      </c>
      <c r="BR16">
        <f ca="1">IF(ISNUMBER(VLOOKUP($B16,Currencies!$B$6:$CW$1002,BR$1,0)), VLOOKUP($B16,Currencies!$B$6:$CW$1002,BR$1,0),"")</f>
        <v>1.2336</v>
      </c>
      <c r="BS16">
        <f ca="1">IF(ISNUMBER(VLOOKUP($B16,Currencies!$B$6:$CW$1002,BS$1,0)), VLOOKUP($B16,Currencies!$B$6:$CW$1002,BS$1,0),"")</f>
        <v>1.3849</v>
      </c>
      <c r="BT16">
        <f ca="1">IF(ISNUMBER(VLOOKUP($B16,Currencies!$B$6:$CW$1002,BT$1,0)), VLOOKUP($B16,Currencies!$B$6:$CW$1002,BT$1,0),"")</f>
        <v>106.2</v>
      </c>
      <c r="BU16">
        <f ca="1">IF(ISNUMBER(VLOOKUP($B16,Currencies!$B$6:$CW$1002,BU$1,0)), VLOOKUP($B16,Currencies!$B$6:$CW$1002,BU$1,0),"")</f>
        <v>56.424799999999998</v>
      </c>
      <c r="BV16">
        <f ca="1">IF(ISNUMBER(VLOOKUP($B16,Currencies!$B$6:$CW$1002,BV$1,0)), VLOOKUP($B16,Currencies!$B$6:$CW$1002,BV$1,0),"")</f>
        <v>11.8315</v>
      </c>
      <c r="BW16">
        <f ca="1">IF(ISNUMBER(VLOOKUP($B16,Currencies!$B$6:$CW$1002,BW$1,0)), VLOOKUP($B16,Currencies!$B$6:$CW$1002,BW$1,0),"")</f>
        <v>3.2431000000000001</v>
      </c>
      <c r="BY16" s="12"/>
    </row>
    <row r="17" spans="2:77">
      <c r="B17" s="12">
        <f>IF(ISNUMBER(Equities!$C18),Equities!B18,"")</f>
        <v>43161</v>
      </c>
      <c r="C17">
        <f t="shared" ca="1" si="7"/>
        <v>177.3612</v>
      </c>
      <c r="D17" t="str">
        <f t="shared" ca="1" si="6"/>
        <v/>
      </c>
      <c r="E17" t="str">
        <f t="shared" ca="1" si="6"/>
        <v/>
      </c>
      <c r="F17" t="str">
        <f t="shared" ca="1" si="6"/>
        <v/>
      </c>
      <c r="G17">
        <f>IF(ISNUMBER(VLOOKUP($B17,Equities!$B$6:$DH$1002,G$1,0)), VLOOKUP($B17,Equities!$B$6:$DH$1002,G$1,0),"")</f>
        <v>17.29</v>
      </c>
      <c r="H17">
        <f>IF(ISNUMBER(VLOOKUP($B17,Equities!$B$6:$DH$1002,H$1,0)), VLOOKUP($B17,Equities!$B$6:$DH$1002,H$1,0),"")</f>
        <v>20.65</v>
      </c>
      <c r="I17">
        <f>IF(ISNUMBER(VLOOKUP($B17,Equities!$B$6:$DH$1002,I$1,0)), VLOOKUP($B17,Equities!$B$6:$DH$1002,I$1,0),"")</f>
        <v>26.17</v>
      </c>
      <c r="J17" s="70"/>
      <c r="K17">
        <f ca="1">IF(ISNUMBER(VLOOKUP($B17,Equities!$B$6:$DH$1002,K$1,0)), VLOOKUP($B17,Equities!$B$6:$DH$1002,K$1,0),"")</f>
        <v>2691.25</v>
      </c>
      <c r="L17">
        <f ca="1">IF(ISNUMBER(VLOOKUP($B17,Equities!$B$6:$DH$1002,L$1,0)), VLOOKUP($B17,Equities!$B$6:$DH$1002,L$1,0),"")</f>
        <v>3324.75</v>
      </c>
      <c r="M17">
        <f ca="1">IF(ISNUMBER(VLOOKUP($B17,Equities!$B$6:$DH$1002,M$1,0)), VLOOKUP($B17,Equities!$B$6:$DH$1002,M$1,0),"")</f>
        <v>85761.34</v>
      </c>
      <c r="N17">
        <f ca="1">IF(ISNUMBER(VLOOKUP($B17,Equities!$B$6:$DH$1002,N$1,0)), VLOOKUP($B17,Equities!$B$6:$DH$1002,N$1,0),"")</f>
        <v>21181.64</v>
      </c>
      <c r="O17">
        <f ca="1">IF(ISNUMBER(VLOOKUP($B17,Equities!$B$6:$DH$1002,O$1,0)), VLOOKUP($B17,Equities!$B$6:$DH$1002,O$1,0),"")</f>
        <v>30583.45</v>
      </c>
      <c r="P17">
        <f ca="1">IF(ISNUMBER(VLOOKUP($B17,Equities!$B$6:$DH$1002,P$1,0)), VLOOKUP($B17,Equities!$B$6:$DH$1002,P$1,0),"")</f>
        <v>12203.91</v>
      </c>
      <c r="Q17">
        <f ca="1">IF(ISNUMBER(VLOOKUP($B17,Equities!$B$6:$DH$1002,Q$1,0)), VLOOKUP($B17,Equities!$B$6:$DH$1002,Q$1,0),"")</f>
        <v>2305.16</v>
      </c>
      <c r="R17">
        <f ca="1">IF(ISNUMBER(VLOOKUP($B17,Equities!$B$6:$DH$1002,R$1,0)), VLOOKUP($B17,Equities!$B$6:$DH$1002,R$1,0),"")</f>
        <v>2510.37</v>
      </c>
      <c r="S17">
        <f ca="1">IF(ISNUMBER(VLOOKUP($B17,Equities!$B$6:$DH$1002,S$1,0)), VLOOKUP($B17,Equities!$B$6:$DH$1002,S$1,0),"")</f>
        <v>206.12139999999999</v>
      </c>
      <c r="T17">
        <f ca="1">IF(ISNUMBER(VLOOKUP($B17,Equities!$B$6:$DH$1002,T$1,0)), VLOOKUP($B17,Equities!$B$6:$DH$1002,T$1,0),"")</f>
        <v>270.73</v>
      </c>
      <c r="U17">
        <f ca="1">IF(ISNUMBER(VLOOKUP($B17,Equities!$B$6:$DH$1002,U$1,0)), VLOOKUP($B17,Equities!$B$6:$DH$1002,U$1,0),"")</f>
        <v>257.02999999999997</v>
      </c>
      <c r="V17">
        <f ca="1">IF(ISNUMBER(VLOOKUP($B17,Equities!$B$6:$DH$1002,V$1,0)), VLOOKUP($B17,Equities!$B$6:$DH$1002,V$1,0),"")</f>
        <v>245.39</v>
      </c>
      <c r="W17">
        <f ca="1">IF(ISNUMBER(VLOOKUP($B17,Equities!$B$6:$DH$1002,W$1,0)), VLOOKUP($B17,Equities!$B$6:$DH$1002,W$1,0),"")</f>
        <v>223.57820000000001</v>
      </c>
      <c r="X17">
        <f ca="1">IF(ISNUMBER(VLOOKUP($B17,Equities!$B$6:$DH$1002,X$1,0)), VLOOKUP($B17,Equities!$B$6:$DH$1002,X$1,0),"")</f>
        <v>227.0061</v>
      </c>
      <c r="Y17">
        <f ca="1">IF(ISNUMBER(VLOOKUP($B17,Equities!$B$6:$DH$1002,Y$1,0)), VLOOKUP($B17,Equities!$B$6:$DH$1002,Y$1,0),"")</f>
        <v>127.4983</v>
      </c>
      <c r="Z17">
        <f ca="1">IF(ISNUMBER(VLOOKUP($B17,Equities!$B$6:$DH$1002,Z$1,0)), VLOOKUP($B17,Equities!$B$6:$DH$1002,Z$1,0),"")</f>
        <v>234.19329999999999</v>
      </c>
      <c r="AA17">
        <f ca="1">IF(ISNUMBER(VLOOKUP($B17,Equities!$B$6:$DH$1002,AA$1,0)), VLOOKUP($B17,Equities!$B$6:$DH$1002,AA$1,0),"")</f>
        <v>67.27</v>
      </c>
      <c r="AB17">
        <f ca="1">IF(ISNUMBER(VLOOKUP($B17,Equities!$B$6:$DH$1002,AB$1,0)), VLOOKUP($B17,Equities!$B$6:$DH$1002,AB$1,0),"")</f>
        <v>118.67</v>
      </c>
      <c r="AC17">
        <f ca="1">IF(ISNUMBER(VLOOKUP($B17,Bonds!$B$6:$CW$1002,AC$1,0)), VLOOKUP($B17,Bonds!$B$6:$CW$1002,AC$1,0),"")</f>
        <v>488.33100000000002</v>
      </c>
      <c r="AD17">
        <f ca="1">IF(ISNUMBER(VLOOKUP($B17,Bonds!$B$6:$CW$1002,AD$1,0)), VLOOKUP($B17,Bonds!$B$6:$CW$1002,AD$1,0),"")</f>
        <v>223.30170000000001</v>
      </c>
      <c r="AE17">
        <f ca="1">IF(ISNUMBER(VLOOKUP($B17,Bonds!$B$6:$CW$1002,AE$1,0)), VLOOKUP($B17,Bonds!$B$6:$CW$1002,AE$1,0),"")</f>
        <v>254.98509999999999</v>
      </c>
      <c r="AF17">
        <f ca="1">IF(ISNUMBER(VLOOKUP($B17,Bonds!$B$6:$CW$1002,AF$1,0)), VLOOKUP($B17,Bonds!$B$6:$CW$1002,AF$1,0),"")</f>
        <v>2003.27</v>
      </c>
      <c r="AG17">
        <f ca="1">IF(ISNUMBER(VLOOKUP($B17,Bonds!$B$6:$CW$1002,AG$1,0)), VLOOKUP($B17,Bonds!$B$6:$CW$1002,AG$1,0),"")</f>
        <v>2154.3000000000002</v>
      </c>
      <c r="AH17">
        <f ca="1">IF(ISNUMBER(VLOOKUP($B17,Bonds!$B$6:$CW$1002,AH$1,0)), VLOOKUP($B17,Bonds!$B$6:$CW$1002,AH$1,0),"")</f>
        <v>2820.12</v>
      </c>
      <c r="AI17">
        <f ca="1">IF(ISNUMBER(VLOOKUP($B17,Bonds!$B$6:$CW$1002,AI$1,0)), VLOOKUP($B17,Bonds!$B$6:$CW$1002,AI$1,0),"")</f>
        <v>148.83949999999999</v>
      </c>
      <c r="AJ17">
        <f ca="1">IF(ISNUMBER(VLOOKUP($B17,Bonds!$B$6:$CW$1002,AJ$1,0)), VLOOKUP($B17,Bonds!$B$6:$CW$1002,AJ$1,0),"")</f>
        <v>1304.0891999999999</v>
      </c>
      <c r="AK17">
        <f ca="1">IF(ISNUMBER(VLOOKUP($B17,Bonds!$B$6:$CW$1002,AK$1,0)), VLOOKUP($B17,Bonds!$B$6:$CW$1002,AK$1,0),"")</f>
        <v>212.2098</v>
      </c>
      <c r="AL17">
        <f ca="1">IF(ISNUMBER(VLOOKUP($B17,Bonds!$B$6:$CW$1002,AL$1,0)), VLOOKUP($B17,Bonds!$B$6:$CW$1002,AL$1,0),"")</f>
        <v>188.6763</v>
      </c>
      <c r="AM17">
        <f ca="1">IF(ISNUMBER(VLOOKUP($B17,Bonds!$B$6:$CW$1002,AM$1,0)), VLOOKUP($B17,Bonds!$B$6:$CW$1002,AM$1,0),"")</f>
        <v>286.38159999999999</v>
      </c>
      <c r="AN17">
        <f ca="1">IF(ISNUMBER(VLOOKUP($B17,Bonds!$B$6:$CW$1002,AN$1,0)), VLOOKUP($B17,Bonds!$B$6:$CW$1002,AN$1,0),"")</f>
        <v>200.57419999999999</v>
      </c>
      <c r="AO17">
        <f ca="1">IF(ISNUMBER(VLOOKUP($B17,Bonds!$B$6:$CW$1002,AO$1,0)), VLOOKUP($B17,Bonds!$B$6:$CW$1002,AO$1,0),"")</f>
        <v>202.2415</v>
      </c>
      <c r="AP17">
        <f ca="1">IF(ISNUMBER(VLOOKUP($B17,Bonds!$B$6:$CW$1002,AP$1,0)), VLOOKUP($B17,Bonds!$B$6:$CW$1002,AP$1,0),"")</f>
        <v>222.58430000000001</v>
      </c>
      <c r="AQ17">
        <f ca="1">IF(ISNUMBER(VLOOKUP($B17,Bonds!$B$6:$CW$1002,AQ$1,0)), VLOOKUP($B17,Bonds!$B$6:$CW$1002,AQ$1,0),"")</f>
        <v>214.3092</v>
      </c>
      <c r="AR17">
        <f ca="1">IF(ISNUMBER(VLOOKUP($B17,Bonds!$B$6:$CW$1002,AR$1,0)), VLOOKUP($B17,Bonds!$B$6:$CW$1002,AR$1,0),"")</f>
        <v>277.4058</v>
      </c>
      <c r="AS17">
        <f ca="1">IF(ISNUMBER(VLOOKUP($B17,Bonds!$B$6:$CW$1002,AS$1,0)), VLOOKUP($B17,Bonds!$B$6:$CW$1002,AS$1,0),"")</f>
        <v>2.8643000000000001</v>
      </c>
      <c r="AT17">
        <f ca="1">IF(ISNUMBER(VLOOKUP($B17,Bonds!$B$6:$CW$1002,AT$1,0)), VLOOKUP($B17,Bonds!$B$6:$CW$1002,AT$1,0),"")</f>
        <v>0.65100000000000002</v>
      </c>
      <c r="AU17">
        <f ca="1">IF(ISNUMBER(VLOOKUP($B17,Bonds!$B$6:$CW$1002,AU$1,0)), VLOOKUP($B17,Bonds!$B$6:$CW$1002,AU$1,0),"")</f>
        <v>2.1156000000000001</v>
      </c>
      <c r="AV17">
        <f ca="1">IF(ISNUMBER(VLOOKUP($B17,Bonds!$B$6:$CW$1002,AV$1,0)), VLOOKUP($B17,Bonds!$B$6:$CW$1002,AV$1,0),"")</f>
        <v>2.1354000000000002</v>
      </c>
      <c r="AW17">
        <f ca="1">IF(ISNUMBER(VLOOKUP($B17,Bonds!$B$6:$CW$1002,AW$1,0)), VLOOKUP($B17,Bonds!$B$6:$CW$1002,AW$1,0),"")</f>
        <v>2.4064999999999999</v>
      </c>
      <c r="AX17">
        <f ca="1">IF(ISNUMBER(VLOOKUP($B17,Bonds!$B$6:$CW$1002,AX$1,0)), VLOOKUP($B17,Bonds!$B$6:$CW$1002,AX$1,0),"")</f>
        <v>1.4470000000000001</v>
      </c>
      <c r="AY17">
        <f ca="1">IF(ISNUMBER(VLOOKUP($B17,Bonds!$B$6:$CW$1002,AY$1,0)), VLOOKUP($B17,Bonds!$B$6:$CW$1002,AY$1,0),"")</f>
        <v>26.825500000000002</v>
      </c>
      <c r="AZ17">
        <f ca="1">IF(ISNUMBER(VLOOKUP($B17,Bonds!$B$6:$CW$1002,AZ$1,0)), VLOOKUP($B17,Bonds!$B$6:$CW$1002,AZ$1,0),"")</f>
        <v>1.08</v>
      </c>
      <c r="BA17">
        <f ca="1">IF(ISNUMBER(VLOOKUP($B17,Credit_Vol!$B$6:$CW$1002,BA$1,0)), VLOOKUP($B17,Credit_Vol!$B$6:$CW$1002,BA$1,0),"")</f>
        <v>272.52999999999997</v>
      </c>
      <c r="BB17">
        <f ca="1">IF(ISNUMBER(VLOOKUP($B17,Credit_Vol!$B$6:$CW$1002,BB$1,0)), VLOOKUP($B17,Credit_Vol!$B$6:$CW$1002,BB$1,0),"")</f>
        <v>117.94499999999999</v>
      </c>
      <c r="BC17">
        <f ca="1">IF(ISNUMBER(VLOOKUP($B17,Credit_Vol!$B$6:$CW$1002,BC$1,0)), VLOOKUP($B17,Credit_Vol!$B$6:$CW$1002,BC$1,0),"")</f>
        <v>55.923999999999999</v>
      </c>
      <c r="BD17">
        <f ca="1">IF(ISNUMBER(VLOOKUP($B17,Credit_Vol!$B$6:$CW$1002,BD$1,0)), VLOOKUP($B17,Credit_Vol!$B$6:$CW$1002,BD$1,0),"")</f>
        <v>337.65199999999999</v>
      </c>
      <c r="BE17">
        <f ca="1">IF(ISNUMBER(VLOOKUP($B17,Credit_Vol!$B$6:$CW$1002,BE$1,0)), VLOOKUP($B17,Credit_Vol!$B$6:$CW$1002,BE$1,0),"")</f>
        <v>124.303</v>
      </c>
      <c r="BF17">
        <f ca="1">IF(ISNUMBER(VLOOKUP($B17,Credit_Vol!$B$6:$CW$1002,BF$1,0)), VLOOKUP($B17,Credit_Vol!$B$6:$CW$1002,BF$1,0),"")</f>
        <v>225.0771</v>
      </c>
      <c r="BG17">
        <f ca="1">IF(ISNUMBER(VLOOKUP($B17,Credit_Vol!$B$6:$CW$1002,BG$1,0)), VLOOKUP($B17,Credit_Vol!$B$6:$CW$1002,BG$1,0),"")</f>
        <v>161.36859999999999</v>
      </c>
      <c r="BH17">
        <f ca="1">IF(ISNUMBER(VLOOKUP($B17,Credit_Vol!$B$6:$CW$1002,BH$1,0)), VLOOKUP($B17,Credit_Vol!$B$6:$CW$1002,BH$1,0),"")</f>
        <v>432.67989999999998</v>
      </c>
      <c r="BI17">
        <f ca="1">IF(ISNUMBER(VLOOKUP($B17,Credit_Vol!$B$6:$CW$1002,BI$1,0)), VLOOKUP($B17,Credit_Vol!$B$6:$CW$1002,BI$1,0),"")</f>
        <v>19.59</v>
      </c>
      <c r="BJ17">
        <f ca="1">IF(ISNUMBER(VLOOKUP($B17,Credit_Vol!$B$6:$CW$1002,BJ$1,0)), VLOOKUP($B17,Credit_Vol!$B$6:$CW$1002,BJ$1,0),"")</f>
        <v>24.96</v>
      </c>
      <c r="BK17">
        <f ca="1">IF(ISNUMBER(VLOOKUP($B17,Credit_Vol!$B$6:$CW$1002,BK$1,0)), VLOOKUP($B17,Credit_Vol!$B$6:$CW$1002,BK$1,0),"")</f>
        <v>8.3000000000000007</v>
      </c>
      <c r="BL17">
        <f ca="1">IF(ISNUMBER(VLOOKUP($B17,Credit_Vol!$B$6:$CW$1002,BL$1,0)), VLOOKUP($B17,Credit_Vol!$B$6:$CW$1002,BL$1,0),"")</f>
        <v>5.7050000000000001</v>
      </c>
      <c r="BM17">
        <f ca="1">IF(ISNUMBER(VLOOKUP($B17,Commodities!$B$6:$CW$1002,BM$1,0)), VLOOKUP($B17,Commodities!$B$6:$CW$1002,BM$1,0),"")</f>
        <v>1323.4</v>
      </c>
      <c r="BN17">
        <f ca="1">IF(ISNUMBER(VLOOKUP($B17,Commodities!$B$6:$CW$1002,BN$1,0)), VLOOKUP($B17,Commodities!$B$6:$CW$1002,BN$1,0),"")</f>
        <v>16.391999999999999</v>
      </c>
      <c r="BO17">
        <f ca="1">IF(ISNUMBER(VLOOKUP($B17,Commodities!$B$6:$CW$1002,BO$1,0)), VLOOKUP($B17,Commodities!$B$6:$CW$1002,BO$1,0),"")</f>
        <v>61.25</v>
      </c>
      <c r="BP17">
        <f ca="1">IF(ISNUMBER(VLOOKUP($B17,Currencies!$B$6:$CW$1002,BP$1,0)), VLOOKUP($B17,Currencies!$B$6:$CW$1002,BP$1,0),"")</f>
        <v>6.3407</v>
      </c>
      <c r="BQ17">
        <f ca="1">IF(ISNUMBER(VLOOKUP($B17,Currencies!$B$6:$CW$1002,BQ$1,0)), VLOOKUP($B17,Currencies!$B$6:$CW$1002,BQ$1,0),"")</f>
        <v>111.02</v>
      </c>
      <c r="BR17">
        <f ca="1">IF(ISNUMBER(VLOOKUP($B17,Currencies!$B$6:$CW$1002,BR$1,0)), VLOOKUP($B17,Currencies!$B$6:$CW$1002,BR$1,0),"")</f>
        <v>1.2317</v>
      </c>
      <c r="BS17">
        <f ca="1">IF(ISNUMBER(VLOOKUP($B17,Currencies!$B$6:$CW$1002,BS$1,0)), VLOOKUP($B17,Currencies!$B$6:$CW$1002,BS$1,0),"")</f>
        <v>1.3801999999999999</v>
      </c>
      <c r="BT17">
        <f ca="1">IF(ISNUMBER(VLOOKUP($B17,Currencies!$B$6:$CW$1002,BT$1,0)), VLOOKUP($B17,Currencies!$B$6:$CW$1002,BT$1,0),"")</f>
        <v>105.75</v>
      </c>
      <c r="BU17">
        <f ca="1">IF(ISNUMBER(VLOOKUP($B17,Currencies!$B$6:$CW$1002,BU$1,0)), VLOOKUP($B17,Currencies!$B$6:$CW$1002,BU$1,0),"")</f>
        <v>56.816000000000003</v>
      </c>
      <c r="BV17">
        <f ca="1">IF(ISNUMBER(VLOOKUP($B17,Currencies!$B$6:$CW$1002,BV$1,0)), VLOOKUP($B17,Currencies!$B$6:$CW$1002,BV$1,0),"")</f>
        <v>11.9236</v>
      </c>
      <c r="BW17">
        <f ca="1">IF(ISNUMBER(VLOOKUP($B17,Currencies!$B$6:$CW$1002,BW$1,0)), VLOOKUP($B17,Currencies!$B$6:$CW$1002,BW$1,0),"")</f>
        <v>3.2534000000000001</v>
      </c>
      <c r="BY17" s="12"/>
    </row>
    <row r="18" spans="2:77">
      <c r="B18" s="12">
        <f>IF(ISNUMBER(Equities!$C19),Equities!B19,"")</f>
        <v>43160</v>
      </c>
      <c r="C18">
        <f t="shared" ca="1" si="7"/>
        <v>179.5341</v>
      </c>
      <c r="D18" t="str">
        <f t="shared" ca="1" si="6"/>
        <v/>
      </c>
      <c r="E18" t="str">
        <f t="shared" ca="1" si="6"/>
        <v/>
      </c>
      <c r="F18" t="str">
        <f t="shared" ca="1" si="6"/>
        <v/>
      </c>
      <c r="G18">
        <f>IF(ISNUMBER(VLOOKUP($B18,Equities!$B$6:$DH$1002,G$1,0)), VLOOKUP($B18,Equities!$B$6:$DH$1002,G$1,0),"")</f>
        <v>17.29</v>
      </c>
      <c r="H18">
        <f>IF(ISNUMBER(VLOOKUP($B18,Equities!$B$6:$DH$1002,H$1,0)), VLOOKUP($B18,Equities!$B$6:$DH$1002,H$1,0),"")</f>
        <v>20.38</v>
      </c>
      <c r="I18">
        <f>IF(ISNUMBER(VLOOKUP($B18,Equities!$B$6:$DH$1002,I$1,0)), VLOOKUP($B18,Equities!$B$6:$DH$1002,I$1,0),"")</f>
        <v>25.87</v>
      </c>
      <c r="J18" s="70"/>
      <c r="K18">
        <f ca="1">IF(ISNUMBER(VLOOKUP($B18,Equities!$B$6:$DH$1002,K$1,0)), VLOOKUP($B18,Equities!$B$6:$DH$1002,K$1,0),"")</f>
        <v>2677.67</v>
      </c>
      <c r="L18">
        <f ca="1">IF(ISNUMBER(VLOOKUP($B18,Equities!$B$6:$DH$1002,L$1,0)), VLOOKUP($B18,Equities!$B$6:$DH$1002,L$1,0),"")</f>
        <v>3399.16</v>
      </c>
      <c r="M18">
        <f ca="1">IF(ISNUMBER(VLOOKUP($B18,Equities!$B$6:$DH$1002,M$1,0)), VLOOKUP($B18,Equities!$B$6:$DH$1002,M$1,0),"")</f>
        <v>85377.79</v>
      </c>
      <c r="N18">
        <f ca="1">IF(ISNUMBER(VLOOKUP($B18,Equities!$B$6:$DH$1002,N$1,0)), VLOOKUP($B18,Equities!$B$6:$DH$1002,N$1,0),"")</f>
        <v>21724.47</v>
      </c>
      <c r="O18">
        <f ca="1">IF(ISNUMBER(VLOOKUP($B18,Equities!$B$6:$DH$1002,O$1,0)), VLOOKUP($B18,Equities!$B$6:$DH$1002,O$1,0),"")</f>
        <v>31044.25</v>
      </c>
      <c r="P18">
        <f ca="1">IF(ISNUMBER(VLOOKUP($B18,Equities!$B$6:$DH$1002,P$1,0)), VLOOKUP($B18,Equities!$B$6:$DH$1002,P$1,0),"")</f>
        <v>12428.88</v>
      </c>
      <c r="Q18">
        <f ca="1">IF(ISNUMBER(VLOOKUP($B18,Equities!$B$6:$DH$1002,Q$1,0)), VLOOKUP($B18,Equities!$B$6:$DH$1002,Q$1,0),"")</f>
        <v>2300.86</v>
      </c>
      <c r="R18">
        <f ca="1">IF(ISNUMBER(VLOOKUP($B18,Equities!$B$6:$DH$1002,R$1,0)), VLOOKUP($B18,Equities!$B$6:$DH$1002,R$1,0),"")</f>
        <v>2508.1999999999998</v>
      </c>
      <c r="S18">
        <f ca="1">IF(ISNUMBER(VLOOKUP($B18,Equities!$B$6:$DH$1002,S$1,0)), VLOOKUP($B18,Equities!$B$6:$DH$1002,S$1,0),"")</f>
        <v>206.54079999999999</v>
      </c>
      <c r="T18">
        <f ca="1">IF(ISNUMBER(VLOOKUP($B18,Equities!$B$6:$DH$1002,T$1,0)), VLOOKUP($B18,Equities!$B$6:$DH$1002,T$1,0),"")</f>
        <v>273.13</v>
      </c>
      <c r="U18">
        <f ca="1">IF(ISNUMBER(VLOOKUP($B18,Equities!$B$6:$DH$1002,U$1,0)), VLOOKUP($B18,Equities!$B$6:$DH$1002,U$1,0),"")</f>
        <v>258.49</v>
      </c>
      <c r="V18">
        <f ca="1">IF(ISNUMBER(VLOOKUP($B18,Equities!$B$6:$DH$1002,V$1,0)), VLOOKUP($B18,Equities!$B$6:$DH$1002,V$1,0),"")</f>
        <v>245.9</v>
      </c>
      <c r="W18">
        <f ca="1">IF(ISNUMBER(VLOOKUP($B18,Equities!$B$6:$DH$1002,W$1,0)), VLOOKUP($B18,Equities!$B$6:$DH$1002,W$1,0),"")</f>
        <v>222.91829999999999</v>
      </c>
      <c r="X18">
        <f ca="1">IF(ISNUMBER(VLOOKUP($B18,Equities!$B$6:$DH$1002,X$1,0)), VLOOKUP($B18,Equities!$B$6:$DH$1002,X$1,0),"")</f>
        <v>225.7627</v>
      </c>
      <c r="Y18">
        <f ca="1">IF(ISNUMBER(VLOOKUP($B18,Equities!$B$6:$DH$1002,Y$1,0)), VLOOKUP($B18,Equities!$B$6:$DH$1002,Y$1,0),"")</f>
        <v>127.9782</v>
      </c>
      <c r="Z18">
        <f ca="1">IF(ISNUMBER(VLOOKUP($B18,Equities!$B$6:$DH$1002,Z$1,0)), VLOOKUP($B18,Equities!$B$6:$DH$1002,Z$1,0),"")</f>
        <v>232.3578</v>
      </c>
      <c r="AA18">
        <f ca="1">IF(ISNUMBER(VLOOKUP($B18,Equities!$B$6:$DH$1002,AA$1,0)), VLOOKUP($B18,Equities!$B$6:$DH$1002,AA$1,0),"")</f>
        <v>67.25</v>
      </c>
      <c r="AB18">
        <f ca="1">IF(ISNUMBER(VLOOKUP($B18,Equities!$B$6:$DH$1002,AB$1,0)), VLOOKUP($B18,Equities!$B$6:$DH$1002,AB$1,0),"")</f>
        <v>119.22</v>
      </c>
      <c r="AC18">
        <f ca="1">IF(ISNUMBER(VLOOKUP($B18,Bonds!$B$6:$CW$1002,AC$1,0)), VLOOKUP($B18,Bonds!$B$6:$CW$1002,AC$1,0),"")</f>
        <v>486.31729999999999</v>
      </c>
      <c r="AD18">
        <f ca="1">IF(ISNUMBER(VLOOKUP($B18,Bonds!$B$6:$CW$1002,AD$1,0)), VLOOKUP($B18,Bonds!$B$6:$CW$1002,AD$1,0),"")</f>
        <v>221.81559999999999</v>
      </c>
      <c r="AE18">
        <f ca="1">IF(ISNUMBER(VLOOKUP($B18,Bonds!$B$6:$CW$1002,AE$1,0)), VLOOKUP($B18,Bonds!$B$6:$CW$1002,AE$1,0),"")</f>
        <v>254.74350000000001</v>
      </c>
      <c r="AF18">
        <f ca="1">IF(ISNUMBER(VLOOKUP($B18,Bonds!$B$6:$CW$1002,AF$1,0)), VLOOKUP($B18,Bonds!$B$6:$CW$1002,AF$1,0),"")</f>
        <v>2009.14</v>
      </c>
      <c r="AG18">
        <f ca="1">IF(ISNUMBER(VLOOKUP($B18,Bonds!$B$6:$CW$1002,AG$1,0)), VLOOKUP($B18,Bonds!$B$6:$CW$1002,AG$1,0),"")</f>
        <v>2160.13</v>
      </c>
      <c r="AH18">
        <f ca="1">IF(ISNUMBER(VLOOKUP($B18,Bonds!$B$6:$CW$1002,AH$1,0)), VLOOKUP($B18,Bonds!$B$6:$CW$1002,AH$1,0),"")</f>
        <v>2831.35</v>
      </c>
      <c r="AI18">
        <f ca="1">IF(ISNUMBER(VLOOKUP($B18,Bonds!$B$6:$CW$1002,AI$1,0)), VLOOKUP($B18,Bonds!$B$6:$CW$1002,AI$1,0),"")</f>
        <v>149.34299999999999</v>
      </c>
      <c r="AJ18">
        <f ca="1">IF(ISNUMBER(VLOOKUP($B18,Bonds!$B$6:$CW$1002,AJ$1,0)), VLOOKUP($B18,Bonds!$B$6:$CW$1002,AJ$1,0),"")</f>
        <v>1304.6369999999999</v>
      </c>
      <c r="AK18">
        <f ca="1">IF(ISNUMBER(VLOOKUP($B18,Bonds!$B$6:$CW$1002,AK$1,0)), VLOOKUP($B18,Bonds!$B$6:$CW$1002,AK$1,0),"")</f>
        <v>212.01660000000001</v>
      </c>
      <c r="AL18">
        <f ca="1">IF(ISNUMBER(VLOOKUP($B18,Bonds!$B$6:$CW$1002,AL$1,0)), VLOOKUP($B18,Bonds!$B$6:$CW$1002,AL$1,0),"")</f>
        <v>188.43270000000001</v>
      </c>
      <c r="AM18">
        <f ca="1">IF(ISNUMBER(VLOOKUP($B18,Bonds!$B$6:$CW$1002,AM$1,0)), VLOOKUP($B18,Bonds!$B$6:$CW$1002,AM$1,0),"")</f>
        <v>286.48399999999998</v>
      </c>
      <c r="AN18">
        <f ca="1">IF(ISNUMBER(VLOOKUP($B18,Bonds!$B$6:$CW$1002,AN$1,0)), VLOOKUP($B18,Bonds!$B$6:$CW$1002,AN$1,0),"")</f>
        <v>200.315</v>
      </c>
      <c r="AO18">
        <f ca="1">IF(ISNUMBER(VLOOKUP($B18,Bonds!$B$6:$CW$1002,AO$1,0)), VLOOKUP($B18,Bonds!$B$6:$CW$1002,AO$1,0),"")</f>
        <v>202.05860000000001</v>
      </c>
      <c r="AP18">
        <f ca="1">IF(ISNUMBER(VLOOKUP($B18,Bonds!$B$6:$CW$1002,AP$1,0)), VLOOKUP($B18,Bonds!$B$6:$CW$1002,AP$1,0),"")</f>
        <v>222.3073</v>
      </c>
      <c r="AQ18">
        <f ca="1">IF(ISNUMBER(VLOOKUP($B18,Bonds!$B$6:$CW$1002,AQ$1,0)), VLOOKUP($B18,Bonds!$B$6:$CW$1002,AQ$1,0),"")</f>
        <v>214.03469999999999</v>
      </c>
      <c r="AR18">
        <f ca="1">IF(ISNUMBER(VLOOKUP($B18,Bonds!$B$6:$CW$1002,AR$1,0)), VLOOKUP($B18,Bonds!$B$6:$CW$1002,AR$1,0),"")</f>
        <v>277.09230000000002</v>
      </c>
      <c r="AS18">
        <f ca="1">IF(ISNUMBER(VLOOKUP($B18,Bonds!$B$6:$CW$1002,AS$1,0)), VLOOKUP($B18,Bonds!$B$6:$CW$1002,AS$1,0),"")</f>
        <v>2.8077999999999999</v>
      </c>
      <c r="AT18">
        <f ca="1">IF(ISNUMBER(VLOOKUP($B18,Bonds!$B$6:$CW$1002,AT$1,0)), VLOOKUP($B18,Bonds!$B$6:$CW$1002,AT$1,0),"")</f>
        <v>0.64400000000000002</v>
      </c>
      <c r="AU18">
        <f ca="1">IF(ISNUMBER(VLOOKUP($B18,Bonds!$B$6:$CW$1002,AU$1,0)), VLOOKUP($B18,Bonds!$B$6:$CW$1002,AU$1,0),"")</f>
        <v>2.0821000000000001</v>
      </c>
      <c r="AV18">
        <f ca="1">IF(ISNUMBER(VLOOKUP($B18,Bonds!$B$6:$CW$1002,AV$1,0)), VLOOKUP($B18,Bonds!$B$6:$CW$1002,AV$1,0),"")</f>
        <v>2.1073</v>
      </c>
      <c r="AW18">
        <f ca="1">IF(ISNUMBER(VLOOKUP($B18,Bonds!$B$6:$CW$1002,AW$1,0)), VLOOKUP($B18,Bonds!$B$6:$CW$1002,AW$1,0),"")</f>
        <v>2.3811999999999998</v>
      </c>
      <c r="AX18">
        <f ca="1">IF(ISNUMBER(VLOOKUP($B18,Bonds!$B$6:$CW$1002,AX$1,0)), VLOOKUP($B18,Bonds!$B$6:$CW$1002,AX$1,0),"")</f>
        <v>1.4570000000000001</v>
      </c>
      <c r="AY18">
        <f ca="1">IF(ISNUMBER(VLOOKUP($B18,Bonds!$B$6:$CW$1002,AY$1,0)), VLOOKUP($B18,Bonds!$B$6:$CW$1002,AY$1,0),"")</f>
        <v>26.555199999999999</v>
      </c>
      <c r="AZ18">
        <f ca="1">IF(ISNUMBER(VLOOKUP($B18,Bonds!$B$6:$CW$1002,AZ$1,0)), VLOOKUP($B18,Bonds!$B$6:$CW$1002,AZ$1,0),"")</f>
        <v>0.88</v>
      </c>
      <c r="BA18">
        <f ca="1">IF(ISNUMBER(VLOOKUP($B18,Credit_Vol!$B$6:$CW$1002,BA$1,0)), VLOOKUP($B18,Credit_Vol!$B$6:$CW$1002,BA$1,0),"")</f>
        <v>266.86799999999999</v>
      </c>
      <c r="BB18">
        <f ca="1">IF(ISNUMBER(VLOOKUP($B18,Credit_Vol!$B$6:$CW$1002,BB$1,0)), VLOOKUP($B18,Credit_Vol!$B$6:$CW$1002,BB$1,0),"")</f>
        <v>115.35599999999999</v>
      </c>
      <c r="BC18">
        <f ca="1">IF(ISNUMBER(VLOOKUP($B18,Credit_Vol!$B$6:$CW$1002,BC$1,0)), VLOOKUP($B18,Credit_Vol!$B$6:$CW$1002,BC$1,0),"")</f>
        <v>57.786999999999999</v>
      </c>
      <c r="BD18">
        <f ca="1">IF(ISNUMBER(VLOOKUP($B18,Credit_Vol!$B$6:$CW$1002,BD$1,0)), VLOOKUP($B18,Credit_Vol!$B$6:$CW$1002,BD$1,0),"")</f>
        <v>341.92599999999999</v>
      </c>
      <c r="BE18">
        <f ca="1">IF(ISNUMBER(VLOOKUP($B18,Credit_Vol!$B$6:$CW$1002,BE$1,0)), VLOOKUP($B18,Credit_Vol!$B$6:$CW$1002,BE$1,0),"")</f>
        <v>126.878</v>
      </c>
      <c r="BF18">
        <f ca="1">IF(ISNUMBER(VLOOKUP($B18,Credit_Vol!$B$6:$CW$1002,BF$1,0)), VLOOKUP($B18,Credit_Vol!$B$6:$CW$1002,BF$1,0),"")</f>
        <v>223.3646</v>
      </c>
      <c r="BG18">
        <f ca="1">IF(ISNUMBER(VLOOKUP($B18,Credit_Vol!$B$6:$CW$1002,BG$1,0)), VLOOKUP($B18,Credit_Vol!$B$6:$CW$1002,BG$1,0),"")</f>
        <v>160.23509999999999</v>
      </c>
      <c r="BH18">
        <f ca="1">IF(ISNUMBER(VLOOKUP($B18,Credit_Vol!$B$6:$CW$1002,BH$1,0)), VLOOKUP($B18,Credit_Vol!$B$6:$CW$1002,BH$1,0),"")</f>
        <v>428.7176</v>
      </c>
      <c r="BI18">
        <f ca="1">IF(ISNUMBER(VLOOKUP($B18,Credit_Vol!$B$6:$CW$1002,BI$1,0)), VLOOKUP($B18,Credit_Vol!$B$6:$CW$1002,BI$1,0),"")</f>
        <v>22.47</v>
      </c>
      <c r="BJ18">
        <f ca="1">IF(ISNUMBER(VLOOKUP($B18,Credit_Vol!$B$6:$CW$1002,BJ$1,0)), VLOOKUP($B18,Credit_Vol!$B$6:$CW$1002,BJ$1,0),"")</f>
        <v>26.37</v>
      </c>
      <c r="BK18">
        <f ca="1">IF(ISNUMBER(VLOOKUP($B18,Credit_Vol!$B$6:$CW$1002,BK$1,0)), VLOOKUP($B18,Credit_Vol!$B$6:$CW$1002,BK$1,0),"")</f>
        <v>8.0399999999999991</v>
      </c>
      <c r="BL18">
        <f ca="1">IF(ISNUMBER(VLOOKUP($B18,Credit_Vol!$B$6:$CW$1002,BL$1,0)), VLOOKUP($B18,Credit_Vol!$B$6:$CW$1002,BL$1,0),"")</f>
        <v>5.8</v>
      </c>
      <c r="BM18">
        <f ca="1">IF(ISNUMBER(VLOOKUP($B18,Commodities!$B$6:$CW$1002,BM$1,0)), VLOOKUP($B18,Commodities!$B$6:$CW$1002,BM$1,0),"")</f>
        <v>1305.2</v>
      </c>
      <c r="BN18">
        <f ca="1">IF(ISNUMBER(VLOOKUP($B18,Commodities!$B$6:$CW$1002,BN$1,0)), VLOOKUP($B18,Commodities!$B$6:$CW$1002,BN$1,0),"")</f>
        <v>16.2</v>
      </c>
      <c r="BO18">
        <f ca="1">IF(ISNUMBER(VLOOKUP($B18,Commodities!$B$6:$CW$1002,BO$1,0)), VLOOKUP($B18,Commodities!$B$6:$CW$1002,BO$1,0),"")</f>
        <v>60.99</v>
      </c>
      <c r="BP18">
        <f ca="1">IF(ISNUMBER(VLOOKUP($B18,Currencies!$B$6:$CW$1002,BP$1,0)), VLOOKUP($B18,Currencies!$B$6:$CW$1002,BP$1,0),"")</f>
        <v>6.3475000000000001</v>
      </c>
      <c r="BQ18">
        <f ca="1">IF(ISNUMBER(VLOOKUP($B18,Currencies!$B$6:$CW$1002,BQ$1,0)), VLOOKUP($B18,Currencies!$B$6:$CW$1002,BQ$1,0),"")</f>
        <v>110.91</v>
      </c>
      <c r="BR18">
        <f ca="1">IF(ISNUMBER(VLOOKUP($B18,Currencies!$B$6:$CW$1002,BR$1,0)), VLOOKUP($B18,Currencies!$B$6:$CW$1002,BR$1,0),"")</f>
        <v>1.2267000000000001</v>
      </c>
      <c r="BS18">
        <f ca="1">IF(ISNUMBER(VLOOKUP($B18,Currencies!$B$6:$CW$1002,BS$1,0)), VLOOKUP($B18,Currencies!$B$6:$CW$1002,BS$1,0),"")</f>
        <v>1.3775999999999999</v>
      </c>
      <c r="BT18">
        <f ca="1">IF(ISNUMBER(VLOOKUP($B18,Currencies!$B$6:$CW$1002,BT$1,0)), VLOOKUP($B18,Currencies!$B$6:$CW$1002,BT$1,0),"")</f>
        <v>106.24</v>
      </c>
      <c r="BU18">
        <f ca="1">IF(ISNUMBER(VLOOKUP($B18,Currencies!$B$6:$CW$1002,BU$1,0)), VLOOKUP($B18,Currencies!$B$6:$CW$1002,BU$1,0),"")</f>
        <v>56.8187</v>
      </c>
      <c r="BV18">
        <f ca="1">IF(ISNUMBER(VLOOKUP($B18,Currencies!$B$6:$CW$1002,BV$1,0)), VLOOKUP($B18,Currencies!$B$6:$CW$1002,BV$1,0),"")</f>
        <v>11.8917</v>
      </c>
      <c r="BW18">
        <f ca="1">IF(ISNUMBER(VLOOKUP($B18,Currencies!$B$6:$CW$1002,BW$1,0)), VLOOKUP($B18,Currencies!$B$6:$CW$1002,BW$1,0),"")</f>
        <v>3.2515000000000001</v>
      </c>
      <c r="BY18" s="12"/>
    </row>
    <row r="19" spans="2:77">
      <c r="B19" s="12">
        <f>IF(ISNUMBER(Equities!$C20),Equities!B20,"")</f>
        <v>43159</v>
      </c>
      <c r="C19">
        <f t="shared" ca="1" si="7"/>
        <v>179.32669999999999</v>
      </c>
      <c r="D19" t="str">
        <f t="shared" ca="1" si="6"/>
        <v/>
      </c>
      <c r="E19" t="str">
        <f t="shared" ca="1" si="6"/>
        <v/>
      </c>
      <c r="F19" t="str">
        <f t="shared" ca="1" si="6"/>
        <v/>
      </c>
      <c r="G19">
        <f>IF(ISNUMBER(VLOOKUP($B19,Equities!$B$6:$DH$1002,G$1,0)), VLOOKUP($B19,Equities!$B$6:$DH$1002,G$1,0),"")</f>
        <v>17.04</v>
      </c>
      <c r="H19">
        <f>IF(ISNUMBER(VLOOKUP($B19,Equities!$B$6:$DH$1002,H$1,0)), VLOOKUP($B19,Equities!$B$6:$DH$1002,H$1,0),"")</f>
        <v>20.37</v>
      </c>
      <c r="I19">
        <f>IF(ISNUMBER(VLOOKUP($B19,Equities!$B$6:$DH$1002,I$1,0)), VLOOKUP($B19,Equities!$B$6:$DH$1002,I$1,0),"")</f>
        <v>25.87</v>
      </c>
      <c r="J19" s="70"/>
      <c r="K19">
        <f ca="1">IF(ISNUMBER(VLOOKUP($B19,Equities!$B$6:$DH$1002,K$1,0)), VLOOKUP($B19,Equities!$B$6:$DH$1002,K$1,0),"")</f>
        <v>2713.83</v>
      </c>
      <c r="L19">
        <f ca="1">IF(ISNUMBER(VLOOKUP($B19,Equities!$B$6:$DH$1002,L$1,0)), VLOOKUP($B19,Equities!$B$6:$DH$1002,L$1,0),"")</f>
        <v>3438.96</v>
      </c>
      <c r="M19">
        <f ca="1">IF(ISNUMBER(VLOOKUP($B19,Equities!$B$6:$DH$1002,M$1,0)), VLOOKUP($B19,Equities!$B$6:$DH$1002,M$1,0),"")</f>
        <v>85353.59</v>
      </c>
      <c r="N19">
        <f ca="1">IF(ISNUMBER(VLOOKUP($B19,Equities!$B$6:$DH$1002,N$1,0)), VLOOKUP($B19,Equities!$B$6:$DH$1002,N$1,0),"")</f>
        <v>22068.240000000002</v>
      </c>
      <c r="O19">
        <f ca="1">IF(ISNUMBER(VLOOKUP($B19,Equities!$B$6:$DH$1002,O$1,0)), VLOOKUP($B19,Equities!$B$6:$DH$1002,O$1,0),"")</f>
        <v>30844.720000000001</v>
      </c>
      <c r="P19">
        <f ca="1">IF(ISNUMBER(VLOOKUP($B19,Equities!$B$6:$DH$1002,P$1,0)), VLOOKUP($B19,Equities!$B$6:$DH$1002,P$1,0),"")</f>
        <v>12382.08</v>
      </c>
      <c r="Q19">
        <f ca="1">IF(ISNUMBER(VLOOKUP($B19,Equities!$B$6:$DH$1002,Q$1,0)), VLOOKUP($B19,Equities!$B$6:$DH$1002,Q$1,0),"")</f>
        <v>2341.87</v>
      </c>
      <c r="R19">
        <f ca="1">IF(ISNUMBER(VLOOKUP($B19,Equities!$B$6:$DH$1002,R$1,0)), VLOOKUP($B19,Equities!$B$6:$DH$1002,R$1,0),"")</f>
        <v>2545.02</v>
      </c>
      <c r="S19">
        <f ca="1">IF(ISNUMBER(VLOOKUP($B19,Equities!$B$6:$DH$1002,S$1,0)), VLOOKUP($B19,Equities!$B$6:$DH$1002,S$1,0),"")</f>
        <v>207.64330000000001</v>
      </c>
      <c r="T19">
        <f ca="1">IF(ISNUMBER(VLOOKUP($B19,Equities!$B$6:$DH$1002,T$1,0)), VLOOKUP($B19,Equities!$B$6:$DH$1002,T$1,0),"")</f>
        <v>277.72000000000003</v>
      </c>
      <c r="U19">
        <f ca="1">IF(ISNUMBER(VLOOKUP($B19,Equities!$B$6:$DH$1002,U$1,0)), VLOOKUP($B19,Equities!$B$6:$DH$1002,U$1,0),"")</f>
        <v>263.29000000000002</v>
      </c>
      <c r="V19">
        <f ca="1">IF(ISNUMBER(VLOOKUP($B19,Equities!$B$6:$DH$1002,V$1,0)), VLOOKUP($B19,Equities!$B$6:$DH$1002,V$1,0),"")</f>
        <v>249.26</v>
      </c>
      <c r="W19">
        <f ca="1">IF(ISNUMBER(VLOOKUP($B19,Equities!$B$6:$DH$1002,W$1,0)), VLOOKUP($B19,Equities!$B$6:$DH$1002,W$1,0),"")</f>
        <v>224.58439999999999</v>
      </c>
      <c r="X19">
        <f ca="1">IF(ISNUMBER(VLOOKUP($B19,Equities!$B$6:$DH$1002,X$1,0)), VLOOKUP($B19,Equities!$B$6:$DH$1002,X$1,0),"")</f>
        <v>229.11340000000001</v>
      </c>
      <c r="Y19">
        <f ca="1">IF(ISNUMBER(VLOOKUP($B19,Equities!$B$6:$DH$1002,Y$1,0)), VLOOKUP($B19,Equities!$B$6:$DH$1002,Y$1,0),"")</f>
        <v>129.7345</v>
      </c>
      <c r="Z19">
        <f ca="1">IF(ISNUMBER(VLOOKUP($B19,Equities!$B$6:$DH$1002,Z$1,0)), VLOOKUP($B19,Equities!$B$6:$DH$1002,Z$1,0),"")</f>
        <v>236.32409999999999</v>
      </c>
      <c r="AA19">
        <f ca="1">IF(ISNUMBER(VLOOKUP($B19,Equities!$B$6:$DH$1002,AA$1,0)), VLOOKUP($B19,Equities!$B$6:$DH$1002,AA$1,0),"")</f>
        <v>67.69</v>
      </c>
      <c r="AB19">
        <f ca="1">IF(ISNUMBER(VLOOKUP($B19,Equities!$B$6:$DH$1002,AB$1,0)), VLOOKUP($B19,Equities!$B$6:$DH$1002,AB$1,0),"")</f>
        <v>119.64</v>
      </c>
      <c r="AC19">
        <f ca="1">IF(ISNUMBER(VLOOKUP($B19,Bonds!$B$6:$CW$1002,AC$1,0)), VLOOKUP($B19,Bonds!$B$6:$CW$1002,AC$1,0),"")</f>
        <v>486.15539999999999</v>
      </c>
      <c r="AD19">
        <f ca="1">IF(ISNUMBER(VLOOKUP($B19,Bonds!$B$6:$CW$1002,AD$1,0)), VLOOKUP($B19,Bonds!$B$6:$CW$1002,AD$1,0),"")</f>
        <v>221.84030000000001</v>
      </c>
      <c r="AE19">
        <f ca="1">IF(ISNUMBER(VLOOKUP($B19,Bonds!$B$6:$CW$1002,AE$1,0)), VLOOKUP($B19,Bonds!$B$6:$CW$1002,AE$1,0),"")</f>
        <v>254.6472</v>
      </c>
      <c r="AF19">
        <f ca="1">IF(ISNUMBER(VLOOKUP($B19,Bonds!$B$6:$CW$1002,AF$1,0)), VLOOKUP($B19,Bonds!$B$6:$CW$1002,AF$1,0),"")</f>
        <v>2003.63</v>
      </c>
      <c r="AG19">
        <f ca="1">IF(ISNUMBER(VLOOKUP($B19,Bonds!$B$6:$CW$1002,AG$1,0)), VLOOKUP($B19,Bonds!$B$6:$CW$1002,AG$1,0),"")</f>
        <v>2152.63</v>
      </c>
      <c r="AH19">
        <f ca="1">IF(ISNUMBER(VLOOKUP($B19,Bonds!$B$6:$CW$1002,AH$1,0)), VLOOKUP($B19,Bonds!$B$6:$CW$1002,AH$1,0),"")</f>
        <v>2827.38</v>
      </c>
      <c r="AI19">
        <f ca="1">IF(ISNUMBER(VLOOKUP($B19,Bonds!$B$6:$CW$1002,AI$1,0)), VLOOKUP($B19,Bonds!$B$6:$CW$1002,AI$1,0),"")</f>
        <v>149.25819999999999</v>
      </c>
      <c r="AJ19">
        <f ca="1">IF(ISNUMBER(VLOOKUP($B19,Bonds!$B$6:$CW$1002,AJ$1,0)), VLOOKUP($B19,Bonds!$B$6:$CW$1002,AJ$1,0),"")</f>
        <v>1307.0179000000001</v>
      </c>
      <c r="AK19">
        <f ca="1">IF(ISNUMBER(VLOOKUP($B19,Bonds!$B$6:$CW$1002,AK$1,0)), VLOOKUP($B19,Bonds!$B$6:$CW$1002,AK$1,0),"")</f>
        <v>211.75229999999999</v>
      </c>
      <c r="AL19">
        <f ca="1">IF(ISNUMBER(VLOOKUP($B19,Bonds!$B$6:$CW$1002,AL$1,0)), VLOOKUP($B19,Bonds!$B$6:$CW$1002,AL$1,0),"")</f>
        <v>188.14930000000001</v>
      </c>
      <c r="AM19">
        <f ca="1">IF(ISNUMBER(VLOOKUP($B19,Bonds!$B$6:$CW$1002,AM$1,0)), VLOOKUP($B19,Bonds!$B$6:$CW$1002,AM$1,0),"")</f>
        <v>286.37189999999998</v>
      </c>
      <c r="AN19">
        <f ca="1">IF(ISNUMBER(VLOOKUP($B19,Bonds!$B$6:$CW$1002,AN$1,0)), VLOOKUP($B19,Bonds!$B$6:$CW$1002,AN$1,0),"")</f>
        <v>200.15690000000001</v>
      </c>
      <c r="AO19">
        <f ca="1">IF(ISNUMBER(VLOOKUP($B19,Bonds!$B$6:$CW$1002,AO$1,0)), VLOOKUP($B19,Bonds!$B$6:$CW$1002,AO$1,0),"")</f>
        <v>201.851</v>
      </c>
      <c r="AP19">
        <f ca="1">IF(ISNUMBER(VLOOKUP($B19,Bonds!$B$6:$CW$1002,AP$1,0)), VLOOKUP($B19,Bonds!$B$6:$CW$1002,AP$1,0),"")</f>
        <v>221.98910000000001</v>
      </c>
      <c r="AQ19">
        <f ca="1">IF(ISNUMBER(VLOOKUP($B19,Bonds!$B$6:$CW$1002,AQ$1,0)), VLOOKUP($B19,Bonds!$B$6:$CW$1002,AQ$1,0),"")</f>
        <v>213.39529999999999</v>
      </c>
      <c r="AR19">
        <f ca="1">IF(ISNUMBER(VLOOKUP($B19,Bonds!$B$6:$CW$1002,AR$1,0)), VLOOKUP($B19,Bonds!$B$6:$CW$1002,AR$1,0),"")</f>
        <v>276.86840000000001</v>
      </c>
      <c r="AS19">
        <f ca="1">IF(ISNUMBER(VLOOKUP($B19,Bonds!$B$6:$CW$1002,AS$1,0)), VLOOKUP($B19,Bonds!$B$6:$CW$1002,AS$1,0),"")</f>
        <v>2.8605999999999998</v>
      </c>
      <c r="AT19">
        <f ca="1">IF(ISNUMBER(VLOOKUP($B19,Bonds!$B$6:$CW$1002,AT$1,0)), VLOOKUP($B19,Bonds!$B$6:$CW$1002,AT$1,0),"")</f>
        <v>0.65600000000000003</v>
      </c>
      <c r="AU19">
        <f ca="1">IF(ISNUMBER(VLOOKUP($B19,Bonds!$B$6:$CW$1002,AU$1,0)), VLOOKUP($B19,Bonds!$B$6:$CW$1002,AU$1,0),"")</f>
        <v>2.0867</v>
      </c>
      <c r="AV19">
        <f ca="1">IF(ISNUMBER(VLOOKUP($B19,Bonds!$B$6:$CW$1002,AV$1,0)), VLOOKUP($B19,Bonds!$B$6:$CW$1002,AV$1,0),"")</f>
        <v>2.1191</v>
      </c>
      <c r="AW19">
        <f ca="1">IF(ISNUMBER(VLOOKUP($B19,Bonds!$B$6:$CW$1002,AW$1,0)), VLOOKUP($B19,Bonds!$B$6:$CW$1002,AW$1,0),"")</f>
        <v>2.3976000000000002</v>
      </c>
      <c r="AX19">
        <f ca="1">IF(ISNUMBER(VLOOKUP($B19,Bonds!$B$6:$CW$1002,AX$1,0)), VLOOKUP($B19,Bonds!$B$6:$CW$1002,AX$1,0),"")</f>
        <v>1.466</v>
      </c>
      <c r="AY19">
        <f ca="1">IF(ISNUMBER(VLOOKUP($B19,Bonds!$B$6:$CW$1002,AY$1,0)), VLOOKUP($B19,Bonds!$B$6:$CW$1002,AY$1,0),"")</f>
        <v>26.168800000000001</v>
      </c>
      <c r="AZ19">
        <f ca="1">IF(ISNUMBER(VLOOKUP($B19,Bonds!$B$6:$CW$1002,AZ$1,0)), VLOOKUP($B19,Bonds!$B$6:$CW$1002,AZ$1,0),"")</f>
        <v>1.58</v>
      </c>
      <c r="BA19">
        <f ca="1">IF(ISNUMBER(VLOOKUP($B19,Credit_Vol!$B$6:$CW$1002,BA$1,0)), VLOOKUP($B19,Credit_Vol!$B$6:$CW$1002,BA$1,0),"")</f>
        <v>264.18200000000002</v>
      </c>
      <c r="BB19">
        <f ca="1">IF(ISNUMBER(VLOOKUP($B19,Credit_Vol!$B$6:$CW$1002,BB$1,0)), VLOOKUP($B19,Credit_Vol!$B$6:$CW$1002,BB$1,0),"")</f>
        <v>112.396</v>
      </c>
      <c r="BC19">
        <f ca="1">IF(ISNUMBER(VLOOKUP($B19,Credit_Vol!$B$6:$CW$1002,BC$1,0)), VLOOKUP($B19,Credit_Vol!$B$6:$CW$1002,BC$1,0),"")</f>
        <v>56.256</v>
      </c>
      <c r="BD19">
        <f ca="1">IF(ISNUMBER(VLOOKUP($B19,Credit_Vol!$B$6:$CW$1002,BD$1,0)), VLOOKUP($B19,Credit_Vol!$B$6:$CW$1002,BD$1,0),"")</f>
        <v>334.64400000000001</v>
      </c>
      <c r="BE19">
        <f ca="1">IF(ISNUMBER(VLOOKUP($B19,Credit_Vol!$B$6:$CW$1002,BE$1,0)), VLOOKUP($B19,Credit_Vol!$B$6:$CW$1002,BE$1,0),"")</f>
        <v>122.17100000000001</v>
      </c>
      <c r="BF19">
        <f ca="1">IF(ISNUMBER(VLOOKUP($B19,Credit_Vol!$B$6:$CW$1002,BF$1,0)), VLOOKUP($B19,Credit_Vol!$B$6:$CW$1002,BF$1,0),"")</f>
        <v>219.3973</v>
      </c>
      <c r="BG19">
        <f ca="1">IF(ISNUMBER(VLOOKUP($B19,Credit_Vol!$B$6:$CW$1002,BG$1,0)), VLOOKUP($B19,Credit_Vol!$B$6:$CW$1002,BG$1,0),"")</f>
        <v>156.62270000000001</v>
      </c>
      <c r="BH19">
        <f ca="1">IF(ISNUMBER(VLOOKUP($B19,Credit_Vol!$B$6:$CW$1002,BH$1,0)), VLOOKUP($B19,Credit_Vol!$B$6:$CW$1002,BH$1,0),"")</f>
        <v>423.27530000000002</v>
      </c>
      <c r="BI19">
        <f ca="1">IF(ISNUMBER(VLOOKUP($B19,Credit_Vol!$B$6:$CW$1002,BI$1,0)), VLOOKUP($B19,Credit_Vol!$B$6:$CW$1002,BI$1,0),"")</f>
        <v>19.850000000000001</v>
      </c>
      <c r="BJ19">
        <f ca="1">IF(ISNUMBER(VLOOKUP($B19,Credit_Vol!$B$6:$CW$1002,BJ$1,0)), VLOOKUP($B19,Credit_Vol!$B$6:$CW$1002,BJ$1,0),"")</f>
        <v>25.81</v>
      </c>
      <c r="BK19">
        <f ca="1">IF(ISNUMBER(VLOOKUP($B19,Credit_Vol!$B$6:$CW$1002,BK$1,0)), VLOOKUP($B19,Credit_Vol!$B$6:$CW$1002,BK$1,0),"")</f>
        <v>7.92</v>
      </c>
      <c r="BL19">
        <f ca="1">IF(ISNUMBER(VLOOKUP($B19,Credit_Vol!$B$6:$CW$1002,BL$1,0)), VLOOKUP($B19,Credit_Vol!$B$6:$CW$1002,BL$1,0),"")</f>
        <v>5.6025</v>
      </c>
      <c r="BM19">
        <f ca="1">IF(ISNUMBER(VLOOKUP($B19,Commodities!$B$6:$CW$1002,BM$1,0)), VLOOKUP($B19,Commodities!$B$6:$CW$1002,BM$1,0),"")</f>
        <v>1317.9</v>
      </c>
      <c r="BN19">
        <f ca="1">IF(ISNUMBER(VLOOKUP($B19,Commodities!$B$6:$CW$1002,BN$1,0)), VLOOKUP($B19,Commodities!$B$6:$CW$1002,BN$1,0),"")</f>
        <v>16.324000000000002</v>
      </c>
      <c r="BO19">
        <f ca="1">IF(ISNUMBER(VLOOKUP($B19,Commodities!$B$6:$CW$1002,BO$1,0)), VLOOKUP($B19,Commodities!$B$6:$CW$1002,BO$1,0),"")</f>
        <v>61.64</v>
      </c>
      <c r="BP19">
        <f ca="1">IF(ISNUMBER(VLOOKUP($B19,Currencies!$B$6:$CW$1002,BP$1,0)), VLOOKUP($B19,Currencies!$B$6:$CW$1002,BP$1,0),"")</f>
        <v>6.3311000000000002</v>
      </c>
      <c r="BQ19">
        <f ca="1">IF(ISNUMBER(VLOOKUP($B19,Currencies!$B$6:$CW$1002,BQ$1,0)), VLOOKUP($B19,Currencies!$B$6:$CW$1002,BQ$1,0),"")</f>
        <v>110.96</v>
      </c>
      <c r="BR19">
        <f ca="1">IF(ISNUMBER(VLOOKUP($B19,Currencies!$B$6:$CW$1002,BR$1,0)), VLOOKUP($B19,Currencies!$B$6:$CW$1002,BR$1,0),"")</f>
        <v>1.2194</v>
      </c>
      <c r="BS19">
        <f ca="1">IF(ISNUMBER(VLOOKUP($B19,Currencies!$B$6:$CW$1002,BS$1,0)), VLOOKUP($B19,Currencies!$B$6:$CW$1002,BS$1,0),"")</f>
        <v>1.3759999999999999</v>
      </c>
      <c r="BT19">
        <f ca="1">IF(ISNUMBER(VLOOKUP($B19,Currencies!$B$6:$CW$1002,BT$1,0)), VLOOKUP($B19,Currencies!$B$6:$CW$1002,BT$1,0),"")</f>
        <v>106.68</v>
      </c>
      <c r="BU19">
        <f ca="1">IF(ISNUMBER(VLOOKUP($B19,Currencies!$B$6:$CW$1002,BU$1,0)), VLOOKUP($B19,Currencies!$B$6:$CW$1002,BU$1,0),"")</f>
        <v>56.343299999999999</v>
      </c>
      <c r="BV19">
        <f ca="1">IF(ISNUMBER(VLOOKUP($B19,Currencies!$B$6:$CW$1002,BV$1,0)), VLOOKUP($B19,Currencies!$B$6:$CW$1002,BV$1,0),"")</f>
        <v>11.7957</v>
      </c>
      <c r="BW19">
        <f ca="1">IF(ISNUMBER(VLOOKUP($B19,Currencies!$B$6:$CW$1002,BW$1,0)), VLOOKUP($B19,Currencies!$B$6:$CW$1002,BW$1,0),"")</f>
        <v>3.2477</v>
      </c>
      <c r="BY19" s="12"/>
    </row>
    <row r="20" spans="2:77">
      <c r="B20" s="12">
        <f>IF(ISNUMBER(Equities!$C21),Equities!B21,"")</f>
        <v>43158</v>
      </c>
      <c r="C20">
        <f t="shared" ca="1" si="7"/>
        <v>180.709</v>
      </c>
      <c r="D20" t="str">
        <f t="shared" ca="1" si="6"/>
        <v/>
      </c>
      <c r="E20" t="str">
        <f t="shared" ca="1" si="6"/>
        <v/>
      </c>
      <c r="F20" t="str">
        <f t="shared" ca="1" si="6"/>
        <v/>
      </c>
      <c r="G20">
        <f>IF(ISNUMBER(VLOOKUP($B20,Equities!$B$6:$DH$1002,G$1,0)), VLOOKUP($B20,Equities!$B$6:$DH$1002,G$1,0),"")</f>
        <v>16.87</v>
      </c>
      <c r="H20">
        <f>IF(ISNUMBER(VLOOKUP($B20,Equities!$B$6:$DH$1002,H$1,0)), VLOOKUP($B20,Equities!$B$6:$DH$1002,H$1,0),"")</f>
        <v>20.420000000000002</v>
      </c>
      <c r="I20">
        <f>IF(ISNUMBER(VLOOKUP($B20,Equities!$B$6:$DH$1002,I$1,0)), VLOOKUP($B20,Equities!$B$6:$DH$1002,I$1,0),"")</f>
        <v>25.66</v>
      </c>
      <c r="J20" s="70"/>
      <c r="K20">
        <f ca="1">IF(ISNUMBER(VLOOKUP($B20,Equities!$B$6:$DH$1002,K$1,0)), VLOOKUP($B20,Equities!$B$6:$DH$1002,K$1,0),"")</f>
        <v>2744.28</v>
      </c>
      <c r="L20">
        <f ca="1">IF(ISNUMBER(VLOOKUP($B20,Equities!$B$6:$DH$1002,L$1,0)), VLOOKUP($B20,Equities!$B$6:$DH$1002,L$1,0),"")</f>
        <v>3458.03</v>
      </c>
      <c r="M20">
        <f ca="1">IF(ISNUMBER(VLOOKUP($B20,Equities!$B$6:$DH$1002,M$1,0)), VLOOKUP($B20,Equities!$B$6:$DH$1002,M$1,0),"")</f>
        <v>86935.44</v>
      </c>
      <c r="N20">
        <f ca="1">IF(ISNUMBER(VLOOKUP($B20,Equities!$B$6:$DH$1002,N$1,0)), VLOOKUP($B20,Equities!$B$6:$DH$1002,N$1,0),"")</f>
        <v>22389.86</v>
      </c>
      <c r="O20">
        <f ca="1">IF(ISNUMBER(VLOOKUP($B20,Equities!$B$6:$DH$1002,O$1,0)), VLOOKUP($B20,Equities!$B$6:$DH$1002,O$1,0),"")</f>
        <v>31268.66</v>
      </c>
      <c r="P20">
        <f ca="1">IF(ISNUMBER(VLOOKUP($B20,Equities!$B$6:$DH$1002,P$1,0)), VLOOKUP($B20,Equities!$B$6:$DH$1002,P$1,0),"")</f>
        <v>12646.54</v>
      </c>
      <c r="Q20">
        <f ca="1">IF(ISNUMBER(VLOOKUP($B20,Equities!$B$6:$DH$1002,Q$1,0)), VLOOKUP($B20,Equities!$B$6:$DH$1002,Q$1,0),"")</f>
        <v>2363.54</v>
      </c>
      <c r="R20">
        <f ca="1">IF(ISNUMBER(VLOOKUP($B20,Equities!$B$6:$DH$1002,R$1,0)), VLOOKUP($B20,Equities!$B$6:$DH$1002,R$1,0),"")</f>
        <v>2569.17</v>
      </c>
      <c r="S20">
        <f ca="1">IF(ISNUMBER(VLOOKUP($B20,Equities!$B$6:$DH$1002,S$1,0)), VLOOKUP($B20,Equities!$B$6:$DH$1002,S$1,0),"")</f>
        <v>211.834</v>
      </c>
      <c r="T20">
        <f ca="1">IF(ISNUMBER(VLOOKUP($B20,Equities!$B$6:$DH$1002,T$1,0)), VLOOKUP($B20,Equities!$B$6:$DH$1002,T$1,0),"")</f>
        <v>282.14999999999998</v>
      </c>
      <c r="U20">
        <f ca="1">IF(ISNUMBER(VLOOKUP($B20,Equities!$B$6:$DH$1002,U$1,0)), VLOOKUP($B20,Equities!$B$6:$DH$1002,U$1,0),"")</f>
        <v>266.62</v>
      </c>
      <c r="V20">
        <f ca="1">IF(ISNUMBER(VLOOKUP($B20,Equities!$B$6:$DH$1002,V$1,0)), VLOOKUP($B20,Equities!$B$6:$DH$1002,V$1,0),"")</f>
        <v>250.8</v>
      </c>
      <c r="W20">
        <f ca="1">IF(ISNUMBER(VLOOKUP($B20,Equities!$B$6:$DH$1002,W$1,0)), VLOOKUP($B20,Equities!$B$6:$DH$1002,W$1,0),"")</f>
        <v>226.71690000000001</v>
      </c>
      <c r="X20">
        <f ca="1">IF(ISNUMBER(VLOOKUP($B20,Equities!$B$6:$DH$1002,X$1,0)), VLOOKUP($B20,Equities!$B$6:$DH$1002,X$1,0),"")</f>
        <v>232.53880000000001</v>
      </c>
      <c r="Y20">
        <f ca="1">IF(ISNUMBER(VLOOKUP($B20,Equities!$B$6:$DH$1002,Y$1,0)), VLOOKUP($B20,Equities!$B$6:$DH$1002,Y$1,0),"")</f>
        <v>131.2346</v>
      </c>
      <c r="Z20">
        <f ca="1">IF(ISNUMBER(VLOOKUP($B20,Equities!$B$6:$DH$1002,Z$1,0)), VLOOKUP($B20,Equities!$B$6:$DH$1002,Z$1,0),"")</f>
        <v>237.7774</v>
      </c>
      <c r="AA20">
        <f ca="1">IF(ISNUMBER(VLOOKUP($B20,Equities!$B$6:$DH$1002,AA$1,0)), VLOOKUP($B20,Equities!$B$6:$DH$1002,AA$1,0),"")</f>
        <v>68.33</v>
      </c>
      <c r="AB20">
        <f ca="1">IF(ISNUMBER(VLOOKUP($B20,Equities!$B$6:$DH$1002,AB$1,0)), VLOOKUP($B20,Equities!$B$6:$DH$1002,AB$1,0),"")</f>
        <v>120.77</v>
      </c>
      <c r="AC20">
        <f ca="1">IF(ISNUMBER(VLOOKUP($B20,Bonds!$B$6:$CW$1002,AC$1,0)), VLOOKUP($B20,Bonds!$B$6:$CW$1002,AC$1,0),"")</f>
        <v>485.64449999999999</v>
      </c>
      <c r="AD20">
        <f ca="1">IF(ISNUMBER(VLOOKUP($B20,Bonds!$B$6:$CW$1002,AD$1,0)), VLOOKUP($B20,Bonds!$B$6:$CW$1002,AD$1,0),"")</f>
        <v>221.4693</v>
      </c>
      <c r="AE20">
        <f ca="1">IF(ISNUMBER(VLOOKUP($B20,Bonds!$B$6:$CW$1002,AE$1,0)), VLOOKUP($B20,Bonds!$B$6:$CW$1002,AE$1,0),"")</f>
        <v>254.62620000000001</v>
      </c>
      <c r="AF20">
        <f ca="1">IF(ISNUMBER(VLOOKUP($B20,Bonds!$B$6:$CW$1002,AF$1,0)), VLOOKUP($B20,Bonds!$B$6:$CW$1002,AF$1,0),"")</f>
        <v>1999.7</v>
      </c>
      <c r="AG20">
        <f ca="1">IF(ISNUMBER(VLOOKUP($B20,Bonds!$B$6:$CW$1002,AG$1,0)), VLOOKUP($B20,Bonds!$B$6:$CW$1002,AG$1,0),"")</f>
        <v>2148.0100000000002</v>
      </c>
      <c r="AH20">
        <f ca="1">IF(ISNUMBER(VLOOKUP($B20,Bonds!$B$6:$CW$1002,AH$1,0)), VLOOKUP($B20,Bonds!$B$6:$CW$1002,AH$1,0),"")</f>
        <v>2821.74</v>
      </c>
      <c r="AI20">
        <f ca="1">IF(ISNUMBER(VLOOKUP($B20,Bonds!$B$6:$CW$1002,AI$1,0)), VLOOKUP($B20,Bonds!$B$6:$CW$1002,AI$1,0),"")</f>
        <v>149.6285</v>
      </c>
      <c r="AJ20">
        <f ca="1">IF(ISNUMBER(VLOOKUP($B20,Bonds!$B$6:$CW$1002,AJ$1,0)), VLOOKUP($B20,Bonds!$B$6:$CW$1002,AJ$1,0),"")</f>
        <v>1307.8009999999999</v>
      </c>
      <c r="AK20">
        <f ca="1">IF(ISNUMBER(VLOOKUP($B20,Bonds!$B$6:$CW$1002,AK$1,0)), VLOOKUP($B20,Bonds!$B$6:$CW$1002,AK$1,0),"")</f>
        <v>211.9674</v>
      </c>
      <c r="AL20">
        <f ca="1">IF(ISNUMBER(VLOOKUP($B20,Bonds!$B$6:$CW$1002,AL$1,0)), VLOOKUP($B20,Bonds!$B$6:$CW$1002,AL$1,0),"")</f>
        <v>188.3817</v>
      </c>
      <c r="AM20">
        <f ca="1">IF(ISNUMBER(VLOOKUP($B20,Bonds!$B$6:$CW$1002,AM$1,0)), VLOOKUP($B20,Bonds!$B$6:$CW$1002,AM$1,0),"")</f>
        <v>286.44490000000002</v>
      </c>
      <c r="AN20">
        <f ca="1">IF(ISNUMBER(VLOOKUP($B20,Bonds!$B$6:$CW$1002,AN$1,0)), VLOOKUP($B20,Bonds!$B$6:$CW$1002,AN$1,0),"")</f>
        <v>200.44759999999999</v>
      </c>
      <c r="AO20">
        <f ca="1">IF(ISNUMBER(VLOOKUP($B20,Bonds!$B$6:$CW$1002,AO$1,0)), VLOOKUP($B20,Bonds!$B$6:$CW$1002,AO$1,0),"")</f>
        <v>202.10149999999999</v>
      </c>
      <c r="AP20">
        <f ca="1">IF(ISNUMBER(VLOOKUP($B20,Bonds!$B$6:$CW$1002,AP$1,0)), VLOOKUP($B20,Bonds!$B$6:$CW$1002,AP$1,0),"")</f>
        <v>222.34960000000001</v>
      </c>
      <c r="AQ20">
        <f ca="1">IF(ISNUMBER(VLOOKUP($B20,Bonds!$B$6:$CW$1002,AQ$1,0)), VLOOKUP($B20,Bonds!$B$6:$CW$1002,AQ$1,0),"")</f>
        <v>213.6876</v>
      </c>
      <c r="AR20">
        <f ca="1">IF(ISNUMBER(VLOOKUP($B20,Bonds!$B$6:$CW$1002,AR$1,0)), VLOOKUP($B20,Bonds!$B$6:$CW$1002,AR$1,0),"")</f>
        <v>277.02940000000001</v>
      </c>
      <c r="AS20">
        <f ca="1">IF(ISNUMBER(VLOOKUP($B20,Bonds!$B$6:$CW$1002,AS$1,0)), VLOOKUP($B20,Bonds!$B$6:$CW$1002,AS$1,0),"")</f>
        <v>2.8933999999999997</v>
      </c>
      <c r="AT20">
        <f ca="1">IF(ISNUMBER(VLOOKUP($B20,Bonds!$B$6:$CW$1002,AT$1,0)), VLOOKUP($B20,Bonds!$B$6:$CW$1002,AT$1,0),"")</f>
        <v>0.67900000000000005</v>
      </c>
      <c r="AU20">
        <f ca="1">IF(ISNUMBER(VLOOKUP($B20,Bonds!$B$6:$CW$1002,AU$1,0)), VLOOKUP($B20,Bonds!$B$6:$CW$1002,AU$1,0),"")</f>
        <v>2.1057000000000001</v>
      </c>
      <c r="AV20">
        <f ca="1">IF(ISNUMBER(VLOOKUP($B20,Bonds!$B$6:$CW$1002,AV$1,0)), VLOOKUP($B20,Bonds!$B$6:$CW$1002,AV$1,0),"")</f>
        <v>2.1341999999999999</v>
      </c>
      <c r="AW20">
        <f ca="1">IF(ISNUMBER(VLOOKUP($B20,Bonds!$B$6:$CW$1002,AW$1,0)), VLOOKUP($B20,Bonds!$B$6:$CW$1002,AW$1,0),"")</f>
        <v>2.3613</v>
      </c>
      <c r="AX20">
        <f ca="1">IF(ISNUMBER(VLOOKUP($B20,Bonds!$B$6:$CW$1002,AX$1,0)), VLOOKUP($B20,Bonds!$B$6:$CW$1002,AX$1,0),"")</f>
        <v>1.4750000000000001</v>
      </c>
      <c r="AY20">
        <f ca="1">IF(ISNUMBER(VLOOKUP($B20,Bonds!$B$6:$CW$1002,AY$1,0)), VLOOKUP($B20,Bonds!$B$6:$CW$1002,AY$1,0),"")</f>
        <v>27.022600000000001</v>
      </c>
      <c r="AZ20">
        <f ca="1">IF(ISNUMBER(VLOOKUP($B20,Bonds!$B$6:$CW$1002,AZ$1,0)), VLOOKUP($B20,Bonds!$B$6:$CW$1002,AZ$1,0),"")</f>
        <v>1.73</v>
      </c>
      <c r="BA20">
        <f ca="1">IF(ISNUMBER(VLOOKUP($B20,Credit_Vol!$B$6:$CW$1002,BA$1,0)), VLOOKUP($B20,Credit_Vol!$B$6:$CW$1002,BA$1,0),"")</f>
        <v>263.673</v>
      </c>
      <c r="BB20">
        <f ca="1">IF(ISNUMBER(VLOOKUP($B20,Credit_Vol!$B$6:$CW$1002,BB$1,0)), VLOOKUP($B20,Credit_Vol!$B$6:$CW$1002,BB$1,0),"")</f>
        <v>114.46899999999999</v>
      </c>
      <c r="BC20">
        <f ca="1">IF(ISNUMBER(VLOOKUP($B20,Credit_Vol!$B$6:$CW$1002,BC$1,0)), VLOOKUP($B20,Credit_Vol!$B$6:$CW$1002,BC$1,0),"")</f>
        <v>55.277000000000001</v>
      </c>
      <c r="BD20">
        <f ca="1">IF(ISNUMBER(VLOOKUP($B20,Credit_Vol!$B$6:$CW$1002,BD$1,0)), VLOOKUP($B20,Credit_Vol!$B$6:$CW$1002,BD$1,0),"")</f>
        <v>329.15300000000002</v>
      </c>
      <c r="BE20">
        <f ca="1">IF(ISNUMBER(VLOOKUP($B20,Credit_Vol!$B$6:$CW$1002,BE$1,0)), VLOOKUP($B20,Credit_Vol!$B$6:$CW$1002,BE$1,0),"")</f>
        <v>121.512</v>
      </c>
      <c r="BF20">
        <f ca="1">IF(ISNUMBER(VLOOKUP($B20,Credit_Vol!$B$6:$CW$1002,BF$1,0)), VLOOKUP($B20,Credit_Vol!$B$6:$CW$1002,BF$1,0),"")</f>
        <v>220.1317</v>
      </c>
      <c r="BG20">
        <f ca="1">IF(ISNUMBER(VLOOKUP($B20,Credit_Vol!$B$6:$CW$1002,BG$1,0)), VLOOKUP($B20,Credit_Vol!$B$6:$CW$1002,BG$1,0),"")</f>
        <v>157.02379999999999</v>
      </c>
      <c r="BH20">
        <f ca="1">IF(ISNUMBER(VLOOKUP($B20,Credit_Vol!$B$6:$CW$1002,BH$1,0)), VLOOKUP($B20,Credit_Vol!$B$6:$CW$1002,BH$1,0),"")</f>
        <v>429.96550000000002</v>
      </c>
      <c r="BI20">
        <f ca="1">IF(ISNUMBER(VLOOKUP($B20,Credit_Vol!$B$6:$CW$1002,BI$1,0)), VLOOKUP($B20,Credit_Vol!$B$6:$CW$1002,BI$1,0),"")</f>
        <v>18.59</v>
      </c>
      <c r="BJ20">
        <f ca="1">IF(ISNUMBER(VLOOKUP($B20,Credit_Vol!$B$6:$CW$1002,BJ$1,0)), VLOOKUP($B20,Credit_Vol!$B$6:$CW$1002,BJ$1,0),"")</f>
        <v>24.44</v>
      </c>
      <c r="BK20">
        <f ca="1">IF(ISNUMBER(VLOOKUP($B20,Credit_Vol!$B$6:$CW$1002,BK$1,0)), VLOOKUP($B20,Credit_Vol!$B$6:$CW$1002,BK$1,0),"")</f>
        <v>7.82</v>
      </c>
      <c r="BL20">
        <f ca="1">IF(ISNUMBER(VLOOKUP($B20,Credit_Vol!$B$6:$CW$1002,BL$1,0)), VLOOKUP($B20,Credit_Vol!$B$6:$CW$1002,BL$1,0),"")</f>
        <v>5.6875</v>
      </c>
      <c r="BM20">
        <f ca="1">IF(ISNUMBER(VLOOKUP($B20,Commodities!$B$6:$CW$1002,BM$1,0)), VLOOKUP($B20,Commodities!$B$6:$CW$1002,BM$1,0),"")</f>
        <v>1318.6</v>
      </c>
      <c r="BN20">
        <f ca="1">IF(ISNUMBER(VLOOKUP($B20,Commodities!$B$6:$CW$1002,BN$1,0)), VLOOKUP($B20,Commodities!$B$6:$CW$1002,BN$1,0),"")</f>
        <v>16.346</v>
      </c>
      <c r="BO20">
        <f ca="1">IF(ISNUMBER(VLOOKUP($B20,Commodities!$B$6:$CW$1002,BO$1,0)), VLOOKUP($B20,Commodities!$B$6:$CW$1002,BO$1,0),"")</f>
        <v>63.01</v>
      </c>
      <c r="BP20">
        <f ca="1">IF(ISNUMBER(VLOOKUP($B20,Currencies!$B$6:$CW$1002,BP$1,0)), VLOOKUP($B20,Currencies!$B$6:$CW$1002,BP$1,0),"")</f>
        <v>6.3263999999999996</v>
      </c>
      <c r="BQ20">
        <f ca="1">IF(ISNUMBER(VLOOKUP($B20,Currencies!$B$6:$CW$1002,BQ$1,0)), VLOOKUP($B20,Currencies!$B$6:$CW$1002,BQ$1,0),"")</f>
        <v>111.25</v>
      </c>
      <c r="BR20">
        <f ca="1">IF(ISNUMBER(VLOOKUP($B20,Currencies!$B$6:$CW$1002,BR$1,0)), VLOOKUP($B20,Currencies!$B$6:$CW$1002,BR$1,0),"")</f>
        <v>1.2233000000000001</v>
      </c>
      <c r="BS20">
        <f ca="1">IF(ISNUMBER(VLOOKUP($B20,Currencies!$B$6:$CW$1002,BS$1,0)), VLOOKUP($B20,Currencies!$B$6:$CW$1002,BS$1,0),"")</f>
        <v>1.3909</v>
      </c>
      <c r="BT20">
        <f ca="1">IF(ISNUMBER(VLOOKUP($B20,Currencies!$B$6:$CW$1002,BT$1,0)), VLOOKUP($B20,Currencies!$B$6:$CW$1002,BT$1,0),"")</f>
        <v>107.33</v>
      </c>
      <c r="BU20">
        <f ca="1">IF(ISNUMBER(VLOOKUP($B20,Currencies!$B$6:$CW$1002,BU$1,0)), VLOOKUP($B20,Currencies!$B$6:$CW$1002,BU$1,0),"")</f>
        <v>56.279499999999999</v>
      </c>
      <c r="BV20">
        <f ca="1">IF(ISNUMBER(VLOOKUP($B20,Currencies!$B$6:$CW$1002,BV$1,0)), VLOOKUP($B20,Currencies!$B$6:$CW$1002,BV$1,0),"")</f>
        <v>11.7187</v>
      </c>
      <c r="BW20">
        <f ca="1">IF(ISNUMBER(VLOOKUP($B20,Currencies!$B$6:$CW$1002,BW$1,0)), VLOOKUP($B20,Currencies!$B$6:$CW$1002,BW$1,0),"")</f>
        <v>3.2504</v>
      </c>
      <c r="BY20" s="12"/>
    </row>
    <row r="21" spans="2:77">
      <c r="B21" s="12">
        <f>IF(ISNUMBER(Equities!$C22),Equities!B22,"")</f>
        <v>43157</v>
      </c>
      <c r="C21">
        <f t="shared" ca="1" si="7"/>
        <v>182.82390000000001</v>
      </c>
      <c r="D21" t="str">
        <f t="shared" ca="1" si="6"/>
        <v/>
      </c>
      <c r="E21" t="str">
        <f t="shared" ca="1" si="6"/>
        <v/>
      </c>
      <c r="F21" t="str">
        <f t="shared" ca="1" si="6"/>
        <v/>
      </c>
      <c r="G21">
        <f>IF(ISNUMBER(VLOOKUP($B21,Equities!$B$6:$DH$1002,G$1,0)), VLOOKUP($B21,Equities!$B$6:$DH$1002,G$1,0),"")</f>
        <v>16.7</v>
      </c>
      <c r="H21">
        <f>IF(ISNUMBER(VLOOKUP($B21,Equities!$B$6:$DH$1002,H$1,0)), VLOOKUP($B21,Equities!$B$6:$DH$1002,H$1,0),"")</f>
        <v>20.350000000000001</v>
      </c>
      <c r="I21">
        <f>IF(ISNUMBER(VLOOKUP($B21,Equities!$B$6:$DH$1002,I$1,0)), VLOOKUP($B21,Equities!$B$6:$DH$1002,I$1,0),"")</f>
        <v>25.47</v>
      </c>
      <c r="J21" s="70"/>
      <c r="K21">
        <f ca="1">IF(ISNUMBER(VLOOKUP($B21,Equities!$B$6:$DH$1002,K$1,0)), VLOOKUP($B21,Equities!$B$6:$DH$1002,K$1,0),"")</f>
        <v>2779.6</v>
      </c>
      <c r="L21">
        <f ca="1">IF(ISNUMBER(VLOOKUP($B21,Equities!$B$6:$DH$1002,L$1,0)), VLOOKUP($B21,Equities!$B$6:$DH$1002,L$1,0),"")</f>
        <v>3463.18</v>
      </c>
      <c r="M21">
        <f ca="1">IF(ISNUMBER(VLOOKUP($B21,Equities!$B$6:$DH$1002,M$1,0)), VLOOKUP($B21,Equities!$B$6:$DH$1002,M$1,0),"")</f>
        <v>87652.64</v>
      </c>
      <c r="N21">
        <f ca="1">IF(ISNUMBER(VLOOKUP($B21,Equities!$B$6:$DH$1002,N$1,0)), VLOOKUP($B21,Equities!$B$6:$DH$1002,N$1,0),"")</f>
        <v>22153.63</v>
      </c>
      <c r="O21">
        <f ca="1">IF(ISNUMBER(VLOOKUP($B21,Equities!$B$6:$DH$1002,O$1,0)), VLOOKUP($B21,Equities!$B$6:$DH$1002,O$1,0),"")</f>
        <v>31498.6</v>
      </c>
      <c r="P21">
        <f ca="1">IF(ISNUMBER(VLOOKUP($B21,Equities!$B$6:$DH$1002,P$1,0)), VLOOKUP($B21,Equities!$B$6:$DH$1002,P$1,0),"")</f>
        <v>12834.06</v>
      </c>
      <c r="Q21">
        <f ca="1">IF(ISNUMBER(VLOOKUP($B21,Equities!$B$6:$DH$1002,Q$1,0)), VLOOKUP($B21,Equities!$B$6:$DH$1002,Q$1,0),"")</f>
        <v>2381.14</v>
      </c>
      <c r="R21">
        <f ca="1">IF(ISNUMBER(VLOOKUP($B21,Equities!$B$6:$DH$1002,R$1,0)), VLOOKUP($B21,Equities!$B$6:$DH$1002,R$1,0),"")</f>
        <v>2592.7600000000002</v>
      </c>
      <c r="S21">
        <f ca="1">IF(ISNUMBER(VLOOKUP($B21,Equities!$B$6:$DH$1002,S$1,0)), VLOOKUP($B21,Equities!$B$6:$DH$1002,S$1,0),"")</f>
        <v>214.05420000000001</v>
      </c>
      <c r="T21">
        <f ca="1">IF(ISNUMBER(VLOOKUP($B21,Equities!$B$6:$DH$1002,T$1,0)), VLOOKUP($B21,Equities!$B$6:$DH$1002,T$1,0),"")</f>
        <v>284.85000000000002</v>
      </c>
      <c r="U21">
        <f ca="1">IF(ISNUMBER(VLOOKUP($B21,Equities!$B$6:$DH$1002,U$1,0)), VLOOKUP($B21,Equities!$B$6:$DH$1002,U$1,0),"")</f>
        <v>268.58999999999997</v>
      </c>
      <c r="V21">
        <f ca="1">IF(ISNUMBER(VLOOKUP($B21,Equities!$B$6:$DH$1002,V$1,0)), VLOOKUP($B21,Equities!$B$6:$DH$1002,V$1,0),"")</f>
        <v>254.1</v>
      </c>
      <c r="W21">
        <f ca="1">IF(ISNUMBER(VLOOKUP($B21,Equities!$B$6:$DH$1002,W$1,0)), VLOOKUP($B21,Equities!$B$6:$DH$1002,W$1,0),"")</f>
        <v>229.57509999999999</v>
      </c>
      <c r="X21">
        <f ca="1">IF(ISNUMBER(VLOOKUP($B21,Equities!$B$6:$DH$1002,X$1,0)), VLOOKUP($B21,Equities!$B$6:$DH$1002,X$1,0),"")</f>
        <v>234.48220000000001</v>
      </c>
      <c r="Y21">
        <f ca="1">IF(ISNUMBER(VLOOKUP($B21,Equities!$B$6:$DH$1002,Y$1,0)), VLOOKUP($B21,Equities!$B$6:$DH$1002,Y$1,0),"")</f>
        <v>131.8152</v>
      </c>
      <c r="Z21">
        <f ca="1">IF(ISNUMBER(VLOOKUP($B21,Equities!$B$6:$DH$1002,Z$1,0)), VLOOKUP($B21,Equities!$B$6:$DH$1002,Z$1,0),"")</f>
        <v>239.5196</v>
      </c>
      <c r="AA21">
        <f ca="1">IF(ISNUMBER(VLOOKUP($B21,Equities!$B$6:$DH$1002,AA$1,0)), VLOOKUP($B21,Equities!$B$6:$DH$1002,AA$1,0),"")</f>
        <v>69.19</v>
      </c>
      <c r="AB21">
        <f ca="1">IF(ISNUMBER(VLOOKUP($B21,Equities!$B$6:$DH$1002,AB$1,0)), VLOOKUP($B21,Equities!$B$6:$DH$1002,AB$1,0),"")</f>
        <v>122.26</v>
      </c>
      <c r="AC21">
        <f ca="1">IF(ISNUMBER(VLOOKUP($B21,Bonds!$B$6:$CW$1002,AC$1,0)), VLOOKUP($B21,Bonds!$B$6:$CW$1002,AC$1,0),"")</f>
        <v>487.46550000000002</v>
      </c>
      <c r="AD21">
        <f ca="1">IF(ISNUMBER(VLOOKUP($B21,Bonds!$B$6:$CW$1002,AD$1,0)), VLOOKUP($B21,Bonds!$B$6:$CW$1002,AD$1,0),"")</f>
        <v>222.399</v>
      </c>
      <c r="AE21">
        <f ca="1">IF(ISNUMBER(VLOOKUP($B21,Bonds!$B$6:$CW$1002,AE$1,0)), VLOOKUP($B21,Bonds!$B$6:$CW$1002,AE$1,0),"")</f>
        <v>255.45240000000001</v>
      </c>
      <c r="AF21">
        <f ca="1">IF(ISNUMBER(VLOOKUP($B21,Bonds!$B$6:$CW$1002,AF$1,0)), VLOOKUP($B21,Bonds!$B$6:$CW$1002,AF$1,0),"")</f>
        <v>2004.42</v>
      </c>
      <c r="AG21">
        <f ca="1">IF(ISNUMBER(VLOOKUP($B21,Bonds!$B$6:$CW$1002,AG$1,0)), VLOOKUP($B21,Bonds!$B$6:$CW$1002,AG$1,0),"")</f>
        <v>2152.9</v>
      </c>
      <c r="AH21">
        <f ca="1">IF(ISNUMBER(VLOOKUP($B21,Bonds!$B$6:$CW$1002,AH$1,0)), VLOOKUP($B21,Bonds!$B$6:$CW$1002,AH$1,0),"")</f>
        <v>2829.57</v>
      </c>
      <c r="AI21">
        <f ca="1">IF(ISNUMBER(VLOOKUP($B21,Bonds!$B$6:$CW$1002,AI$1,0)), VLOOKUP($B21,Bonds!$B$6:$CW$1002,AI$1,0),"")</f>
        <v>149.46430000000001</v>
      </c>
      <c r="AJ21">
        <f ca="1">IF(ISNUMBER(VLOOKUP($B21,Bonds!$B$6:$CW$1002,AJ$1,0)), VLOOKUP($B21,Bonds!$B$6:$CW$1002,AJ$1,0),"")</f>
        <v>1308.808</v>
      </c>
      <c r="AK21">
        <f ca="1">IF(ISNUMBER(VLOOKUP($B21,Bonds!$B$6:$CW$1002,AK$1,0)), VLOOKUP($B21,Bonds!$B$6:$CW$1002,AK$1,0),"")</f>
        <v>211.91679999999999</v>
      </c>
      <c r="AL21">
        <f ca="1">IF(ISNUMBER(VLOOKUP($B21,Bonds!$B$6:$CW$1002,AL$1,0)), VLOOKUP($B21,Bonds!$B$6:$CW$1002,AL$1,0),"")</f>
        <v>188.37700000000001</v>
      </c>
      <c r="AM21">
        <f ca="1">IF(ISNUMBER(VLOOKUP($B21,Bonds!$B$6:$CW$1002,AM$1,0)), VLOOKUP($B21,Bonds!$B$6:$CW$1002,AM$1,0),"")</f>
        <v>286.16390000000001</v>
      </c>
      <c r="AN21">
        <f ca="1">IF(ISNUMBER(VLOOKUP($B21,Bonds!$B$6:$CW$1002,AN$1,0)), VLOOKUP($B21,Bonds!$B$6:$CW$1002,AN$1,0),"")</f>
        <v>200.4034</v>
      </c>
      <c r="AO21">
        <f ca="1">IF(ISNUMBER(VLOOKUP($B21,Bonds!$B$6:$CW$1002,AO$1,0)), VLOOKUP($B21,Bonds!$B$6:$CW$1002,AO$1,0),"")</f>
        <v>202.04400000000001</v>
      </c>
      <c r="AP21">
        <f ca="1">IF(ISNUMBER(VLOOKUP($B21,Bonds!$B$6:$CW$1002,AP$1,0)), VLOOKUP($B21,Bonds!$B$6:$CW$1002,AP$1,0),"")</f>
        <v>222.30969999999999</v>
      </c>
      <c r="AQ21">
        <f ca="1">IF(ISNUMBER(VLOOKUP($B21,Bonds!$B$6:$CW$1002,AQ$1,0)), VLOOKUP($B21,Bonds!$B$6:$CW$1002,AQ$1,0),"")</f>
        <v>213.636</v>
      </c>
      <c r="AR21">
        <f ca="1">IF(ISNUMBER(VLOOKUP($B21,Bonds!$B$6:$CW$1002,AR$1,0)), VLOOKUP($B21,Bonds!$B$6:$CW$1002,AR$1,0),"")</f>
        <v>277.0172</v>
      </c>
      <c r="AS21">
        <f ca="1">IF(ISNUMBER(VLOOKUP($B21,Bonds!$B$6:$CW$1002,AS$1,0)), VLOOKUP($B21,Bonds!$B$6:$CW$1002,AS$1,0),"")</f>
        <v>2.8622999999999998</v>
      </c>
      <c r="AT21">
        <f ca="1">IF(ISNUMBER(VLOOKUP($B21,Bonds!$B$6:$CW$1002,AT$1,0)), VLOOKUP($B21,Bonds!$B$6:$CW$1002,AT$1,0),"")</f>
        <v>0.65200000000000002</v>
      </c>
      <c r="AU21">
        <f ca="1">IF(ISNUMBER(VLOOKUP($B21,Bonds!$B$6:$CW$1002,AU$1,0)), VLOOKUP($B21,Bonds!$B$6:$CW$1002,AU$1,0),"")</f>
        <v>2.1080000000000001</v>
      </c>
      <c r="AV21">
        <f ca="1">IF(ISNUMBER(VLOOKUP($B21,Bonds!$B$6:$CW$1002,AV$1,0)), VLOOKUP($B21,Bonds!$B$6:$CW$1002,AV$1,0),"")</f>
        <v>2.1358999999999999</v>
      </c>
      <c r="AW21">
        <f ca="1">IF(ISNUMBER(VLOOKUP($B21,Bonds!$B$6:$CW$1002,AW$1,0)), VLOOKUP($B21,Bonds!$B$6:$CW$1002,AW$1,0),"")</f>
        <v>2.4161999999999999</v>
      </c>
      <c r="AX21">
        <f ca="1">IF(ISNUMBER(VLOOKUP($B21,Bonds!$B$6:$CW$1002,AX$1,0)), VLOOKUP($B21,Bonds!$B$6:$CW$1002,AX$1,0),"")</f>
        <v>1.468</v>
      </c>
      <c r="AY21">
        <f ca="1">IF(ISNUMBER(VLOOKUP($B21,Bonds!$B$6:$CW$1002,AY$1,0)), VLOOKUP($B21,Bonds!$B$6:$CW$1002,AY$1,0),"")</f>
        <v>28.1005</v>
      </c>
      <c r="AZ21">
        <f ca="1">IF(ISNUMBER(VLOOKUP($B21,Bonds!$B$6:$CW$1002,AZ$1,0)), VLOOKUP($B21,Bonds!$B$6:$CW$1002,AZ$1,0),"")</f>
        <v>0.33</v>
      </c>
      <c r="BA21">
        <f ca="1">IF(ISNUMBER(VLOOKUP($B21,Credit_Vol!$B$6:$CW$1002,BA$1,0)), VLOOKUP($B21,Credit_Vol!$B$6:$CW$1002,BA$1,0),"")</f>
        <v>265.56900000000002</v>
      </c>
      <c r="BB21">
        <f ca="1">IF(ISNUMBER(VLOOKUP($B21,Credit_Vol!$B$6:$CW$1002,BB$1,0)), VLOOKUP($B21,Credit_Vol!$B$6:$CW$1002,BB$1,0),"")</f>
        <v>115.67100000000001</v>
      </c>
      <c r="BC21">
        <f ca="1">IF(ISNUMBER(VLOOKUP($B21,Credit_Vol!$B$6:$CW$1002,BC$1,0)), VLOOKUP($B21,Credit_Vol!$B$6:$CW$1002,BC$1,0),"")</f>
        <v>53.32</v>
      </c>
      <c r="BD21">
        <f ca="1">IF(ISNUMBER(VLOOKUP($B21,Credit_Vol!$B$6:$CW$1002,BD$1,0)), VLOOKUP($B21,Credit_Vol!$B$6:$CW$1002,BD$1,0),"")</f>
        <v>321.63799999999998</v>
      </c>
      <c r="BE21">
        <f ca="1">IF(ISNUMBER(VLOOKUP($B21,Credit_Vol!$B$6:$CW$1002,BE$1,0)), VLOOKUP($B21,Credit_Vol!$B$6:$CW$1002,BE$1,0),"")</f>
        <v>116.051</v>
      </c>
      <c r="BF21">
        <f ca="1">IF(ISNUMBER(VLOOKUP($B21,Credit_Vol!$B$6:$CW$1002,BF$1,0)), VLOOKUP($B21,Credit_Vol!$B$6:$CW$1002,BF$1,0),"")</f>
        <v>220.37909999999999</v>
      </c>
      <c r="BG21">
        <f ca="1">IF(ISNUMBER(VLOOKUP($B21,Credit_Vol!$B$6:$CW$1002,BG$1,0)), VLOOKUP($B21,Credit_Vol!$B$6:$CW$1002,BG$1,0),"")</f>
        <v>157.05369999999999</v>
      </c>
      <c r="BH21">
        <f ca="1">IF(ISNUMBER(VLOOKUP($B21,Credit_Vol!$B$6:$CW$1002,BH$1,0)), VLOOKUP($B21,Credit_Vol!$B$6:$CW$1002,BH$1,0),"")</f>
        <v>431.18169999999998</v>
      </c>
      <c r="BI21">
        <f ca="1">IF(ISNUMBER(VLOOKUP($B21,Credit_Vol!$B$6:$CW$1002,BI$1,0)), VLOOKUP($B21,Credit_Vol!$B$6:$CW$1002,BI$1,0),"")</f>
        <v>15.8</v>
      </c>
      <c r="BJ21">
        <f ca="1">IF(ISNUMBER(VLOOKUP($B21,Credit_Vol!$B$6:$CW$1002,BJ$1,0)), VLOOKUP($B21,Credit_Vol!$B$6:$CW$1002,BJ$1,0),"")</f>
        <v>20.71</v>
      </c>
      <c r="BK21">
        <f ca="1">IF(ISNUMBER(VLOOKUP($B21,Credit_Vol!$B$6:$CW$1002,BK$1,0)), VLOOKUP($B21,Credit_Vol!$B$6:$CW$1002,BK$1,0),"")</f>
        <v>7.92</v>
      </c>
      <c r="BL21">
        <f ca="1">IF(ISNUMBER(VLOOKUP($B21,Credit_Vol!$B$6:$CW$1002,BL$1,0)), VLOOKUP($B21,Credit_Vol!$B$6:$CW$1002,BL$1,0),"")</f>
        <v>5.85</v>
      </c>
      <c r="BM21">
        <f ca="1">IF(ISNUMBER(VLOOKUP($B21,Commodities!$B$6:$CW$1002,BM$1,0)), VLOOKUP($B21,Commodities!$B$6:$CW$1002,BM$1,0),"")</f>
        <v>1330.7</v>
      </c>
      <c r="BN21">
        <f ca="1">IF(ISNUMBER(VLOOKUP($B21,Commodities!$B$6:$CW$1002,BN$1,0)), VLOOKUP($B21,Commodities!$B$6:$CW$1002,BN$1,0),"")</f>
        <v>16.55</v>
      </c>
      <c r="BO21">
        <f ca="1">IF(ISNUMBER(VLOOKUP($B21,Commodities!$B$6:$CW$1002,BO$1,0)), VLOOKUP($B21,Commodities!$B$6:$CW$1002,BO$1,0),"")</f>
        <v>63.91</v>
      </c>
      <c r="BP21">
        <f ca="1">IF(ISNUMBER(VLOOKUP($B21,Currencies!$B$6:$CW$1002,BP$1,0)), VLOOKUP($B21,Currencies!$B$6:$CW$1002,BP$1,0),"")</f>
        <v>6.2946</v>
      </c>
      <c r="BQ21">
        <f ca="1">IF(ISNUMBER(VLOOKUP($B21,Currencies!$B$6:$CW$1002,BQ$1,0)), VLOOKUP($B21,Currencies!$B$6:$CW$1002,BQ$1,0),"")</f>
        <v>111.61</v>
      </c>
      <c r="BR21">
        <f ca="1">IF(ISNUMBER(VLOOKUP($B21,Currencies!$B$6:$CW$1002,BR$1,0)), VLOOKUP($B21,Currencies!$B$6:$CW$1002,BR$1,0),"")</f>
        <v>1.2317</v>
      </c>
      <c r="BS21">
        <f ca="1">IF(ISNUMBER(VLOOKUP($B21,Currencies!$B$6:$CW$1002,BS$1,0)), VLOOKUP($B21,Currencies!$B$6:$CW$1002,BS$1,0),"")</f>
        <v>1.3968</v>
      </c>
      <c r="BT21">
        <f ca="1">IF(ISNUMBER(VLOOKUP($B21,Currencies!$B$6:$CW$1002,BT$1,0)), VLOOKUP($B21,Currencies!$B$6:$CW$1002,BT$1,0),"")</f>
        <v>106.93</v>
      </c>
      <c r="BU21">
        <f ca="1">IF(ISNUMBER(VLOOKUP($B21,Currencies!$B$6:$CW$1002,BU$1,0)), VLOOKUP($B21,Currencies!$B$6:$CW$1002,BU$1,0),"")</f>
        <v>55.718000000000004</v>
      </c>
      <c r="BV21">
        <f ca="1">IF(ISNUMBER(VLOOKUP($B21,Currencies!$B$6:$CW$1002,BV$1,0)), VLOOKUP($B21,Currencies!$B$6:$CW$1002,BV$1,0),"")</f>
        <v>11.5542</v>
      </c>
      <c r="BW21">
        <f ca="1">IF(ISNUMBER(VLOOKUP($B21,Currencies!$B$6:$CW$1002,BW$1,0)), VLOOKUP($B21,Currencies!$B$6:$CW$1002,BW$1,0),"")</f>
        <v>3.2248999999999999</v>
      </c>
      <c r="BY21" s="12"/>
    </row>
    <row r="22" spans="2:77">
      <c r="B22" s="12">
        <f>IF(ISNUMBER(Equities!$C23),Equities!B23,"")</f>
        <v>43154</v>
      </c>
      <c r="C22">
        <f t="shared" ca="1" si="7"/>
        <v>181.33459999999999</v>
      </c>
      <c r="D22" t="str">
        <f t="shared" ca="1" si="6"/>
        <v/>
      </c>
      <c r="E22" t="str">
        <f t="shared" ca="1" si="6"/>
        <v/>
      </c>
      <c r="F22" t="str">
        <f t="shared" ca="1" si="6"/>
        <v/>
      </c>
      <c r="G22">
        <f>IF(ISNUMBER(VLOOKUP($B22,Equities!$B$6:$DH$1002,G$1,0)), VLOOKUP($B22,Equities!$B$6:$DH$1002,G$1,0),"")</f>
        <v>16.54</v>
      </c>
      <c r="H22">
        <f>IF(ISNUMBER(VLOOKUP($B22,Equities!$B$6:$DH$1002,H$1,0)), VLOOKUP($B22,Equities!$B$6:$DH$1002,H$1,0),"")</f>
        <v>20.309999999999999</v>
      </c>
      <c r="I22">
        <f>IF(ISNUMBER(VLOOKUP($B22,Equities!$B$6:$DH$1002,I$1,0)), VLOOKUP($B22,Equities!$B$6:$DH$1002,I$1,0),"")</f>
        <v>25.48</v>
      </c>
      <c r="J22" s="70"/>
      <c r="K22">
        <f ca="1">IF(ISNUMBER(VLOOKUP($B22,Equities!$B$6:$DH$1002,K$1,0)), VLOOKUP($B22,Equities!$B$6:$DH$1002,K$1,0),"")</f>
        <v>2747.3</v>
      </c>
      <c r="L22">
        <f ca="1">IF(ISNUMBER(VLOOKUP($B22,Equities!$B$6:$DH$1002,L$1,0)), VLOOKUP($B22,Equities!$B$6:$DH$1002,L$1,0),"")</f>
        <v>3441.46</v>
      </c>
      <c r="M22">
        <f ca="1">IF(ISNUMBER(VLOOKUP($B22,Equities!$B$6:$DH$1002,M$1,0)), VLOOKUP($B22,Equities!$B$6:$DH$1002,M$1,0),"")</f>
        <v>87293.24</v>
      </c>
      <c r="N22">
        <f ca="1">IF(ISNUMBER(VLOOKUP($B22,Equities!$B$6:$DH$1002,N$1,0)), VLOOKUP($B22,Equities!$B$6:$DH$1002,N$1,0),"")</f>
        <v>21892.78</v>
      </c>
      <c r="O22">
        <f ca="1">IF(ISNUMBER(VLOOKUP($B22,Equities!$B$6:$DH$1002,O$1,0)), VLOOKUP($B22,Equities!$B$6:$DH$1002,O$1,0),"")</f>
        <v>31267.17</v>
      </c>
      <c r="P22">
        <f ca="1">IF(ISNUMBER(VLOOKUP($B22,Equities!$B$6:$DH$1002,P$1,0)), VLOOKUP($B22,Equities!$B$6:$DH$1002,P$1,0),"")</f>
        <v>12735.06</v>
      </c>
      <c r="Q22">
        <f ca="1">IF(ISNUMBER(VLOOKUP($B22,Equities!$B$6:$DH$1002,Q$1,0)), VLOOKUP($B22,Equities!$B$6:$DH$1002,Q$1,0),"")</f>
        <v>2353.71</v>
      </c>
      <c r="R22">
        <f ca="1">IF(ISNUMBER(VLOOKUP($B22,Equities!$B$6:$DH$1002,R$1,0)), VLOOKUP($B22,Equities!$B$6:$DH$1002,R$1,0),"")</f>
        <v>2569.0500000000002</v>
      </c>
      <c r="S22">
        <f ca="1">IF(ISNUMBER(VLOOKUP($B22,Equities!$B$6:$DH$1002,S$1,0)), VLOOKUP($B22,Equities!$B$6:$DH$1002,S$1,0),"")</f>
        <v>212.71039999999999</v>
      </c>
      <c r="T22">
        <f ca="1">IF(ISNUMBER(VLOOKUP($B22,Equities!$B$6:$DH$1002,T$1,0)), VLOOKUP($B22,Equities!$B$6:$DH$1002,T$1,0),"")</f>
        <v>283.33</v>
      </c>
      <c r="U22">
        <f ca="1">IF(ISNUMBER(VLOOKUP($B22,Equities!$B$6:$DH$1002,U$1,0)), VLOOKUP($B22,Equities!$B$6:$DH$1002,U$1,0),"")</f>
        <v>266.37</v>
      </c>
      <c r="V22">
        <f ca="1">IF(ISNUMBER(VLOOKUP($B22,Equities!$B$6:$DH$1002,V$1,0)), VLOOKUP($B22,Equities!$B$6:$DH$1002,V$1,0),"")</f>
        <v>252.36</v>
      </c>
      <c r="W22">
        <f ca="1">IF(ISNUMBER(VLOOKUP($B22,Equities!$B$6:$DH$1002,W$1,0)), VLOOKUP($B22,Equities!$B$6:$DH$1002,W$1,0),"")</f>
        <v>228.10409999999999</v>
      </c>
      <c r="X22">
        <f ca="1">IF(ISNUMBER(VLOOKUP($B22,Equities!$B$6:$DH$1002,X$1,0)), VLOOKUP($B22,Equities!$B$6:$DH$1002,X$1,0),"")</f>
        <v>231.8716</v>
      </c>
      <c r="Y22">
        <f ca="1">IF(ISNUMBER(VLOOKUP($B22,Equities!$B$6:$DH$1002,Y$1,0)), VLOOKUP($B22,Equities!$B$6:$DH$1002,Y$1,0),"")</f>
        <v>130.75290000000001</v>
      </c>
      <c r="Z22">
        <f ca="1">IF(ISNUMBER(VLOOKUP($B22,Equities!$B$6:$DH$1002,Z$1,0)), VLOOKUP($B22,Equities!$B$6:$DH$1002,Z$1,0),"")</f>
        <v>236.2568</v>
      </c>
      <c r="AA22">
        <f ca="1">IF(ISNUMBER(VLOOKUP($B22,Equities!$B$6:$DH$1002,AA$1,0)), VLOOKUP($B22,Equities!$B$6:$DH$1002,AA$1,0),"")</f>
        <v>68.400000000000006</v>
      </c>
      <c r="AB22">
        <f ca="1">IF(ISNUMBER(VLOOKUP($B22,Equities!$B$6:$DH$1002,AB$1,0)), VLOOKUP($B22,Equities!$B$6:$DH$1002,AB$1,0),"")</f>
        <v>122.32</v>
      </c>
      <c r="AC22">
        <f ca="1">IF(ISNUMBER(VLOOKUP($B22,Bonds!$B$6:$CW$1002,AC$1,0)), VLOOKUP($B22,Bonds!$B$6:$CW$1002,AC$1,0),"")</f>
        <v>487.50380000000001</v>
      </c>
      <c r="AD22">
        <f ca="1">IF(ISNUMBER(VLOOKUP($B22,Bonds!$B$6:$CW$1002,AD$1,0)), VLOOKUP($B22,Bonds!$B$6:$CW$1002,AD$1,0),"")</f>
        <v>222.4785</v>
      </c>
      <c r="AE22">
        <f ca="1">IF(ISNUMBER(VLOOKUP($B22,Bonds!$B$6:$CW$1002,AE$1,0)), VLOOKUP($B22,Bonds!$B$6:$CW$1002,AE$1,0),"")</f>
        <v>255.33580000000001</v>
      </c>
      <c r="AF22">
        <f ca="1">IF(ISNUMBER(VLOOKUP($B22,Bonds!$B$6:$CW$1002,AF$1,0)), VLOOKUP($B22,Bonds!$B$6:$CW$1002,AF$1,0),"")</f>
        <v>2002.87</v>
      </c>
      <c r="AG22">
        <f ca="1">IF(ISNUMBER(VLOOKUP($B22,Bonds!$B$6:$CW$1002,AG$1,0)), VLOOKUP($B22,Bonds!$B$6:$CW$1002,AG$1,0),"")</f>
        <v>2151.41</v>
      </c>
      <c r="AH22">
        <f ca="1">IF(ISNUMBER(VLOOKUP($B22,Bonds!$B$6:$CW$1002,AH$1,0)), VLOOKUP($B22,Bonds!$B$6:$CW$1002,AH$1,0),"")</f>
        <v>2826.45</v>
      </c>
      <c r="AI22">
        <f ca="1">IF(ISNUMBER(VLOOKUP($B22,Bonds!$B$6:$CW$1002,AI$1,0)), VLOOKUP($B22,Bonds!$B$6:$CW$1002,AI$1,0),"")</f>
        <v>149.23169999999999</v>
      </c>
      <c r="AJ22">
        <f ca="1">IF(ISNUMBER(VLOOKUP($B22,Bonds!$B$6:$CW$1002,AJ$1,0)), VLOOKUP($B22,Bonds!$B$6:$CW$1002,AJ$1,0),"")</f>
        <v>1305.681</v>
      </c>
      <c r="AK22">
        <f ca="1">IF(ISNUMBER(VLOOKUP($B22,Bonds!$B$6:$CW$1002,AK$1,0)), VLOOKUP($B22,Bonds!$B$6:$CW$1002,AK$1,0),"")</f>
        <v>211.679</v>
      </c>
      <c r="AL22">
        <f ca="1">IF(ISNUMBER(VLOOKUP($B22,Bonds!$B$6:$CW$1002,AL$1,0)), VLOOKUP($B22,Bonds!$B$6:$CW$1002,AL$1,0),"")</f>
        <v>188.1352</v>
      </c>
      <c r="AM22">
        <f ca="1">IF(ISNUMBER(VLOOKUP($B22,Bonds!$B$6:$CW$1002,AM$1,0)), VLOOKUP($B22,Bonds!$B$6:$CW$1002,AM$1,0),"")</f>
        <v>286.0034</v>
      </c>
      <c r="AN22">
        <f ca="1">IF(ISNUMBER(VLOOKUP($B22,Bonds!$B$6:$CW$1002,AN$1,0)), VLOOKUP($B22,Bonds!$B$6:$CW$1002,AN$1,0),"")</f>
        <v>200.15100000000001</v>
      </c>
      <c r="AO22">
        <f ca="1">IF(ISNUMBER(VLOOKUP($B22,Bonds!$B$6:$CW$1002,AO$1,0)), VLOOKUP($B22,Bonds!$B$6:$CW$1002,AO$1,0),"")</f>
        <v>201.9076</v>
      </c>
      <c r="AP22">
        <f ca="1">IF(ISNUMBER(VLOOKUP($B22,Bonds!$B$6:$CW$1002,AP$1,0)), VLOOKUP($B22,Bonds!$B$6:$CW$1002,AP$1,0),"")</f>
        <v>222.08019999999999</v>
      </c>
      <c r="AQ22">
        <f ca="1">IF(ISNUMBER(VLOOKUP($B22,Bonds!$B$6:$CW$1002,AQ$1,0)), VLOOKUP($B22,Bonds!$B$6:$CW$1002,AQ$1,0),"")</f>
        <v>213.19579999999999</v>
      </c>
      <c r="AR22">
        <f ca="1">IF(ISNUMBER(VLOOKUP($B22,Bonds!$B$6:$CW$1002,AR$1,0)), VLOOKUP($B22,Bonds!$B$6:$CW$1002,AR$1,0),"")</f>
        <v>276.31709999999998</v>
      </c>
      <c r="AS22">
        <f ca="1">IF(ISNUMBER(VLOOKUP($B22,Bonds!$B$6:$CW$1002,AS$1,0)), VLOOKUP($B22,Bonds!$B$6:$CW$1002,AS$1,0),"")</f>
        <v>2.8660000000000001</v>
      </c>
      <c r="AT22">
        <f ca="1">IF(ISNUMBER(VLOOKUP($B22,Bonds!$B$6:$CW$1002,AT$1,0)), VLOOKUP($B22,Bonds!$B$6:$CW$1002,AT$1,0),"")</f>
        <v>0.65300000000000002</v>
      </c>
      <c r="AU22">
        <f ca="1">IF(ISNUMBER(VLOOKUP($B22,Bonds!$B$6:$CW$1002,AU$1,0)), VLOOKUP($B22,Bonds!$B$6:$CW$1002,AU$1,0),"")</f>
        <v>2.0909</v>
      </c>
      <c r="AV22">
        <f ca="1">IF(ISNUMBER(VLOOKUP($B22,Bonds!$B$6:$CW$1002,AV$1,0)), VLOOKUP($B22,Bonds!$B$6:$CW$1002,AV$1,0),"")</f>
        <v>2.1263999999999998</v>
      </c>
      <c r="AW22">
        <f ca="1">IF(ISNUMBER(VLOOKUP($B22,Bonds!$B$6:$CW$1002,AW$1,0)), VLOOKUP($B22,Bonds!$B$6:$CW$1002,AW$1,0),"")</f>
        <v>2.3616999999999999</v>
      </c>
      <c r="AX22">
        <f ca="1">IF(ISNUMBER(VLOOKUP($B22,Bonds!$B$6:$CW$1002,AX$1,0)), VLOOKUP($B22,Bonds!$B$6:$CW$1002,AX$1,0),"")</f>
        <v>1.4630000000000001</v>
      </c>
      <c r="AY22">
        <f ca="1">IF(ISNUMBER(VLOOKUP($B22,Bonds!$B$6:$CW$1002,AY$1,0)), VLOOKUP($B22,Bonds!$B$6:$CW$1002,AY$1,0),"")</f>
        <v>28.022600000000001</v>
      </c>
      <c r="AZ22">
        <f ca="1">IF(ISNUMBER(VLOOKUP($B22,Bonds!$B$6:$CW$1002,AZ$1,0)), VLOOKUP($B22,Bonds!$B$6:$CW$1002,AZ$1,0),"")</f>
        <v>0.68</v>
      </c>
      <c r="BA22">
        <f ca="1">IF(ISNUMBER(VLOOKUP($B22,Credit_Vol!$B$6:$CW$1002,BA$1,0)), VLOOKUP($B22,Credit_Vol!$B$6:$CW$1002,BA$1,0),"")</f>
        <v>273.16699999999997</v>
      </c>
      <c r="BB22">
        <f ca="1">IF(ISNUMBER(VLOOKUP($B22,Credit_Vol!$B$6:$CW$1002,BB$1,0)), VLOOKUP($B22,Credit_Vol!$B$6:$CW$1002,BB$1,0),"")</f>
        <v>119.82299999999999</v>
      </c>
      <c r="BC22">
        <f ca="1">IF(ISNUMBER(VLOOKUP($B22,Credit_Vol!$B$6:$CW$1002,BC$1,0)), VLOOKUP($B22,Credit_Vol!$B$6:$CW$1002,BC$1,0),"")</f>
        <v>55.314</v>
      </c>
      <c r="BD22">
        <f ca="1">IF(ISNUMBER(VLOOKUP($B22,Credit_Vol!$B$6:$CW$1002,BD$1,0)), VLOOKUP($B22,Credit_Vol!$B$6:$CW$1002,BD$1,0),"")</f>
        <v>328.98399999999998</v>
      </c>
      <c r="BE22">
        <f ca="1">IF(ISNUMBER(VLOOKUP($B22,Credit_Vol!$B$6:$CW$1002,BE$1,0)), VLOOKUP($B22,Credit_Vol!$B$6:$CW$1002,BE$1,0),"")</f>
        <v>121.32599999999999</v>
      </c>
      <c r="BF22">
        <f ca="1">IF(ISNUMBER(VLOOKUP($B22,Credit_Vol!$B$6:$CW$1002,BF$1,0)), VLOOKUP($B22,Credit_Vol!$B$6:$CW$1002,BF$1,0),"")</f>
        <v>219.17740000000001</v>
      </c>
      <c r="BG22">
        <f ca="1">IF(ISNUMBER(VLOOKUP($B22,Credit_Vol!$B$6:$CW$1002,BG$1,0)), VLOOKUP($B22,Credit_Vol!$B$6:$CW$1002,BG$1,0),"")</f>
        <v>155.98480000000001</v>
      </c>
      <c r="BH22">
        <f ca="1">IF(ISNUMBER(VLOOKUP($B22,Credit_Vol!$B$6:$CW$1002,BH$1,0)), VLOOKUP($B22,Credit_Vol!$B$6:$CW$1002,BH$1,0),"")</f>
        <v>429.31670000000003</v>
      </c>
      <c r="BI22">
        <f ca="1">IF(ISNUMBER(VLOOKUP($B22,Credit_Vol!$B$6:$CW$1002,BI$1,0)), VLOOKUP($B22,Credit_Vol!$B$6:$CW$1002,BI$1,0),"")</f>
        <v>16.489999999999998</v>
      </c>
      <c r="BJ22">
        <f ca="1">IF(ISNUMBER(VLOOKUP($B22,Credit_Vol!$B$6:$CW$1002,BJ$1,0)), VLOOKUP($B22,Credit_Vol!$B$6:$CW$1002,BJ$1,0),"")</f>
        <v>21.26</v>
      </c>
      <c r="BK22">
        <f ca="1">IF(ISNUMBER(VLOOKUP($B22,Credit_Vol!$B$6:$CW$1002,BK$1,0)), VLOOKUP($B22,Credit_Vol!$B$6:$CW$1002,BK$1,0),"")</f>
        <v>8.17</v>
      </c>
      <c r="BL22">
        <f ca="1">IF(ISNUMBER(VLOOKUP($B22,Credit_Vol!$B$6:$CW$1002,BL$1,0)), VLOOKUP($B22,Credit_Vol!$B$6:$CW$1002,BL$1,0),"")</f>
        <v>5.96</v>
      </c>
      <c r="BM22">
        <f ca="1">IF(ISNUMBER(VLOOKUP($B22,Commodities!$B$6:$CW$1002,BM$1,0)), VLOOKUP($B22,Commodities!$B$6:$CW$1002,BM$1,0),"")</f>
        <v>1328.2</v>
      </c>
      <c r="BN22">
        <f ca="1">IF(ISNUMBER(VLOOKUP($B22,Commodities!$B$6:$CW$1002,BN$1,0)), VLOOKUP($B22,Commodities!$B$6:$CW$1002,BN$1,0),"")</f>
        <v>16.484000000000002</v>
      </c>
      <c r="BO22">
        <f ca="1">IF(ISNUMBER(VLOOKUP($B22,Commodities!$B$6:$CW$1002,BO$1,0)), VLOOKUP($B22,Commodities!$B$6:$CW$1002,BO$1,0),"")</f>
        <v>63.55</v>
      </c>
      <c r="BP22">
        <f ca="1">IF(ISNUMBER(VLOOKUP($B22,Currencies!$B$6:$CW$1002,BP$1,0)), VLOOKUP($B22,Currencies!$B$6:$CW$1002,BP$1,0),"")</f>
        <v>6.3262</v>
      </c>
      <c r="BQ22">
        <f ca="1">IF(ISNUMBER(VLOOKUP($B22,Currencies!$B$6:$CW$1002,BQ$1,0)), VLOOKUP($B22,Currencies!$B$6:$CW$1002,BQ$1,0),"")</f>
        <v>111.29</v>
      </c>
      <c r="BR22">
        <f ca="1">IF(ISNUMBER(VLOOKUP($B22,Currencies!$B$6:$CW$1002,BR$1,0)), VLOOKUP($B22,Currencies!$B$6:$CW$1002,BR$1,0),"")</f>
        <v>1.2295</v>
      </c>
      <c r="BS22">
        <f ca="1">IF(ISNUMBER(VLOOKUP($B22,Currencies!$B$6:$CW$1002,BS$1,0)), VLOOKUP($B22,Currencies!$B$6:$CW$1002,BS$1,0),"")</f>
        <v>1.3971</v>
      </c>
      <c r="BT22">
        <f ca="1">IF(ISNUMBER(VLOOKUP($B22,Currencies!$B$6:$CW$1002,BT$1,0)), VLOOKUP($B22,Currencies!$B$6:$CW$1002,BT$1,0),"")</f>
        <v>106.89</v>
      </c>
      <c r="BU22">
        <f ca="1">IF(ISNUMBER(VLOOKUP($B22,Currencies!$B$6:$CW$1002,BU$1,0)), VLOOKUP($B22,Currencies!$B$6:$CW$1002,BU$1,0),"")</f>
        <v>56.521500000000003</v>
      </c>
      <c r="BV22">
        <f ca="1">IF(ISNUMBER(VLOOKUP($B22,Currencies!$B$6:$CW$1002,BV$1,0)), VLOOKUP($B22,Currencies!$B$6:$CW$1002,BV$1,0),"")</f>
        <v>11.559200000000001</v>
      </c>
      <c r="BW22">
        <f ca="1">IF(ISNUMBER(VLOOKUP($B22,Currencies!$B$6:$CW$1002,BW$1,0)), VLOOKUP($B22,Currencies!$B$6:$CW$1002,BW$1,0),"")</f>
        <v>3.2387000000000001</v>
      </c>
      <c r="BY22" s="12"/>
    </row>
    <row r="23" spans="2:77">
      <c r="B23" s="12">
        <f>IF(ISNUMBER(Equities!$C24),Equities!B24,"")</f>
        <v>43153</v>
      </c>
      <c r="C23">
        <f t="shared" ca="1" si="7"/>
        <v>179.22720000000001</v>
      </c>
      <c r="D23" t="str">
        <f t="shared" ca="1" si="6"/>
        <v/>
      </c>
      <c r="E23" t="str">
        <f t="shared" ca="1" si="6"/>
        <v/>
      </c>
      <c r="F23" t="str">
        <f t="shared" ca="1" si="6"/>
        <v/>
      </c>
      <c r="G23">
        <f>IF(ISNUMBER(VLOOKUP($B23,Equities!$B$6:$DH$1002,G$1,0)), VLOOKUP($B23,Equities!$B$6:$DH$1002,G$1,0),"")</f>
        <v>16.34</v>
      </c>
      <c r="H23">
        <f>IF(ISNUMBER(VLOOKUP($B23,Equities!$B$6:$DH$1002,H$1,0)), VLOOKUP($B23,Equities!$B$6:$DH$1002,H$1,0),"")</f>
        <v>20.27</v>
      </c>
      <c r="I23">
        <f>IF(ISNUMBER(VLOOKUP($B23,Equities!$B$6:$DH$1002,I$1,0)), VLOOKUP($B23,Equities!$B$6:$DH$1002,I$1,0),"")</f>
        <v>25.41</v>
      </c>
      <c r="J23" s="70"/>
      <c r="K23">
        <f ca="1">IF(ISNUMBER(VLOOKUP($B23,Equities!$B$6:$DH$1002,K$1,0)), VLOOKUP($B23,Equities!$B$6:$DH$1002,K$1,0),"")</f>
        <v>2703.96</v>
      </c>
      <c r="L23">
        <f ca="1">IF(ISNUMBER(VLOOKUP($B23,Equities!$B$6:$DH$1002,L$1,0)), VLOOKUP($B23,Equities!$B$6:$DH$1002,L$1,0),"")</f>
        <v>3431.99</v>
      </c>
      <c r="M23">
        <f ca="1">IF(ISNUMBER(VLOOKUP($B23,Equities!$B$6:$DH$1002,M$1,0)), VLOOKUP($B23,Equities!$B$6:$DH$1002,M$1,0),"")</f>
        <v>86686.45</v>
      </c>
      <c r="N23">
        <f ca="1">IF(ISNUMBER(VLOOKUP($B23,Equities!$B$6:$DH$1002,N$1,0)), VLOOKUP($B23,Equities!$B$6:$DH$1002,N$1,0),"")</f>
        <v>21736.44</v>
      </c>
      <c r="O23">
        <f ca="1">IF(ISNUMBER(VLOOKUP($B23,Equities!$B$6:$DH$1002,O$1,0)), VLOOKUP($B23,Equities!$B$6:$DH$1002,O$1,0),"")</f>
        <v>30965.68</v>
      </c>
      <c r="P23">
        <f ca="1">IF(ISNUMBER(VLOOKUP($B23,Equities!$B$6:$DH$1002,P$1,0)), VLOOKUP($B23,Equities!$B$6:$DH$1002,P$1,0),"")</f>
        <v>12528.64</v>
      </c>
      <c r="Q23">
        <f ca="1">IF(ISNUMBER(VLOOKUP($B23,Equities!$B$6:$DH$1002,Q$1,0)), VLOOKUP($B23,Equities!$B$6:$DH$1002,Q$1,0),"")</f>
        <v>2321.38</v>
      </c>
      <c r="R23">
        <f ca="1">IF(ISNUMBER(VLOOKUP($B23,Equities!$B$6:$DH$1002,R$1,0)), VLOOKUP($B23,Equities!$B$6:$DH$1002,R$1,0),"")</f>
        <v>2540.73</v>
      </c>
      <c r="S23">
        <f ca="1">IF(ISNUMBER(VLOOKUP($B23,Equities!$B$6:$DH$1002,S$1,0)), VLOOKUP($B23,Equities!$B$6:$DH$1002,S$1,0),"")</f>
        <v>209.37370000000001</v>
      </c>
      <c r="T23">
        <f ca="1">IF(ISNUMBER(VLOOKUP($B23,Equities!$B$6:$DH$1002,T$1,0)), VLOOKUP($B23,Equities!$B$6:$DH$1002,T$1,0),"")</f>
        <v>281.39</v>
      </c>
      <c r="U23">
        <f ca="1">IF(ISNUMBER(VLOOKUP($B23,Equities!$B$6:$DH$1002,U$1,0)), VLOOKUP($B23,Equities!$B$6:$DH$1002,U$1,0),"")</f>
        <v>264.77</v>
      </c>
      <c r="V23">
        <f ca="1">IF(ISNUMBER(VLOOKUP($B23,Equities!$B$6:$DH$1002,V$1,0)), VLOOKUP($B23,Equities!$B$6:$DH$1002,V$1,0),"")</f>
        <v>250.15</v>
      </c>
      <c r="W23">
        <f ca="1">IF(ISNUMBER(VLOOKUP($B23,Equities!$B$6:$DH$1002,W$1,0)), VLOOKUP($B23,Equities!$B$6:$DH$1002,W$1,0),"")</f>
        <v>226.26009999999999</v>
      </c>
      <c r="X23">
        <f ca="1">IF(ISNUMBER(VLOOKUP($B23,Equities!$B$6:$DH$1002,X$1,0)), VLOOKUP($B23,Equities!$B$6:$DH$1002,X$1,0),"")</f>
        <v>229.47540000000001</v>
      </c>
      <c r="Y23">
        <f ca="1">IF(ISNUMBER(VLOOKUP($B23,Equities!$B$6:$DH$1002,Y$1,0)), VLOOKUP($B23,Equities!$B$6:$DH$1002,Y$1,0),"")</f>
        <v>129.71539999999999</v>
      </c>
      <c r="Z23">
        <f ca="1">IF(ISNUMBER(VLOOKUP($B23,Equities!$B$6:$DH$1002,Z$1,0)), VLOOKUP($B23,Equities!$B$6:$DH$1002,Z$1,0),"")</f>
        <v>231.84479999999999</v>
      </c>
      <c r="AA23">
        <f ca="1">IF(ISNUMBER(VLOOKUP($B23,Equities!$B$6:$DH$1002,AA$1,0)), VLOOKUP($B23,Equities!$B$6:$DH$1002,AA$1,0),"")</f>
        <v>67.58</v>
      </c>
      <c r="AB23">
        <f ca="1">IF(ISNUMBER(VLOOKUP($B23,Equities!$B$6:$DH$1002,AB$1,0)), VLOOKUP($B23,Equities!$B$6:$DH$1002,AB$1,0),"")</f>
        <v>119.7</v>
      </c>
      <c r="AC23">
        <f ca="1">IF(ISNUMBER(VLOOKUP($B23,Bonds!$B$6:$CW$1002,AC$1,0)), VLOOKUP($B23,Bonds!$B$6:$CW$1002,AC$1,0),"")</f>
        <v>486.55680000000001</v>
      </c>
      <c r="AD23">
        <f ca="1">IF(ISNUMBER(VLOOKUP($B23,Bonds!$B$6:$CW$1002,AD$1,0)), VLOOKUP($B23,Bonds!$B$6:$CW$1002,AD$1,0),"")</f>
        <v>221.9734</v>
      </c>
      <c r="AE23">
        <f ca="1">IF(ISNUMBER(VLOOKUP($B23,Bonds!$B$6:$CW$1002,AE$1,0)), VLOOKUP($B23,Bonds!$B$6:$CW$1002,AE$1,0),"")</f>
        <v>254.9769</v>
      </c>
      <c r="AF23">
        <f ca="1">IF(ISNUMBER(VLOOKUP($B23,Bonds!$B$6:$CW$1002,AF$1,0)), VLOOKUP($B23,Bonds!$B$6:$CW$1002,AF$1,0),"")</f>
        <v>1998.36</v>
      </c>
      <c r="AG23">
        <f ca="1">IF(ISNUMBER(VLOOKUP($B23,Bonds!$B$6:$CW$1002,AG$1,0)), VLOOKUP($B23,Bonds!$B$6:$CW$1002,AG$1,0),"")</f>
        <v>2146.1</v>
      </c>
      <c r="AH23">
        <f ca="1">IF(ISNUMBER(VLOOKUP($B23,Bonds!$B$6:$CW$1002,AH$1,0)), VLOOKUP($B23,Bonds!$B$6:$CW$1002,AH$1,0),"")</f>
        <v>2820.08</v>
      </c>
      <c r="AI23">
        <f ca="1">IF(ISNUMBER(VLOOKUP($B23,Bonds!$B$6:$CW$1002,AI$1,0)), VLOOKUP($B23,Bonds!$B$6:$CW$1002,AI$1,0),"")</f>
        <v>149.19239999999999</v>
      </c>
      <c r="AJ23">
        <f ca="1">IF(ISNUMBER(VLOOKUP($B23,Bonds!$B$6:$CW$1002,AJ$1,0)), VLOOKUP($B23,Bonds!$B$6:$CW$1002,AJ$1,0),"")</f>
        <v>1305.9280000000001</v>
      </c>
      <c r="AK23">
        <f ca="1">IF(ISNUMBER(VLOOKUP($B23,Bonds!$B$6:$CW$1002,AK$1,0)), VLOOKUP($B23,Bonds!$B$6:$CW$1002,AK$1,0),"")</f>
        <v>211.55690000000001</v>
      </c>
      <c r="AL23">
        <f ca="1">IF(ISNUMBER(VLOOKUP($B23,Bonds!$B$6:$CW$1002,AL$1,0)), VLOOKUP($B23,Bonds!$B$6:$CW$1002,AL$1,0),"")</f>
        <v>188.01679999999999</v>
      </c>
      <c r="AM23">
        <f ca="1">IF(ISNUMBER(VLOOKUP($B23,Bonds!$B$6:$CW$1002,AM$1,0)), VLOOKUP($B23,Bonds!$B$6:$CW$1002,AM$1,0),"")</f>
        <v>285.89069999999998</v>
      </c>
      <c r="AN23">
        <f ca="1">IF(ISNUMBER(VLOOKUP($B23,Bonds!$B$6:$CW$1002,AN$1,0)), VLOOKUP($B23,Bonds!$B$6:$CW$1002,AN$1,0),"")</f>
        <v>200.11369999999999</v>
      </c>
      <c r="AO23">
        <f ca="1">IF(ISNUMBER(VLOOKUP($B23,Bonds!$B$6:$CW$1002,AO$1,0)), VLOOKUP($B23,Bonds!$B$6:$CW$1002,AO$1,0),"")</f>
        <v>201.8109</v>
      </c>
      <c r="AP23">
        <f ca="1">IF(ISNUMBER(VLOOKUP($B23,Bonds!$B$6:$CW$1002,AP$1,0)), VLOOKUP($B23,Bonds!$B$6:$CW$1002,AP$1,0),"")</f>
        <v>221.9804</v>
      </c>
      <c r="AQ23">
        <f ca="1">IF(ISNUMBER(VLOOKUP($B23,Bonds!$B$6:$CW$1002,AQ$1,0)), VLOOKUP($B23,Bonds!$B$6:$CW$1002,AQ$1,0),"")</f>
        <v>212.8845</v>
      </c>
      <c r="AR23">
        <f ca="1">IF(ISNUMBER(VLOOKUP($B23,Bonds!$B$6:$CW$1002,AR$1,0)), VLOOKUP($B23,Bonds!$B$6:$CW$1002,AR$1,0),"")</f>
        <v>276.16329999999999</v>
      </c>
      <c r="AS23">
        <f ca="1">IF(ISNUMBER(VLOOKUP($B23,Bonds!$B$6:$CW$1002,AS$1,0)), VLOOKUP($B23,Bonds!$B$6:$CW$1002,AS$1,0),"")</f>
        <v>2.9207000000000001</v>
      </c>
      <c r="AT23">
        <f ca="1">IF(ISNUMBER(VLOOKUP($B23,Bonds!$B$6:$CW$1002,AT$1,0)), VLOOKUP($B23,Bonds!$B$6:$CW$1002,AT$1,0),"")</f>
        <v>0.70599999999999996</v>
      </c>
      <c r="AU23">
        <f ca="1">IF(ISNUMBER(VLOOKUP($B23,Bonds!$B$6:$CW$1002,AU$1,0)), VLOOKUP($B23,Bonds!$B$6:$CW$1002,AU$1,0),"")</f>
        <v>2.0676000000000001</v>
      </c>
      <c r="AV23">
        <f ca="1">IF(ISNUMBER(VLOOKUP($B23,Bonds!$B$6:$CW$1002,AV$1,0)), VLOOKUP($B23,Bonds!$B$6:$CW$1002,AV$1,0),"")</f>
        <v>2.12</v>
      </c>
      <c r="AW23">
        <f ca="1">IF(ISNUMBER(VLOOKUP($B23,Bonds!$B$6:$CW$1002,AW$1,0)), VLOOKUP($B23,Bonds!$B$6:$CW$1002,AW$1,0),"")</f>
        <v>2.4272</v>
      </c>
      <c r="AX23">
        <f ca="1">IF(ISNUMBER(VLOOKUP($B23,Bonds!$B$6:$CW$1002,AX$1,0)), VLOOKUP($B23,Bonds!$B$6:$CW$1002,AX$1,0),"")</f>
        <v>1.454</v>
      </c>
      <c r="AY23">
        <f ca="1">IF(ISNUMBER(VLOOKUP($B23,Bonds!$B$6:$CW$1002,AY$1,0)), VLOOKUP($B23,Bonds!$B$6:$CW$1002,AY$1,0),"")</f>
        <v>27.467300000000002</v>
      </c>
      <c r="AZ23">
        <f ca="1">IF(ISNUMBER(VLOOKUP($B23,Bonds!$B$6:$CW$1002,AZ$1,0)), VLOOKUP($B23,Bonds!$B$6:$CW$1002,AZ$1,0),"")</f>
        <v>1.5</v>
      </c>
      <c r="BA23">
        <f ca="1">IF(ISNUMBER(VLOOKUP($B23,Credit_Vol!$B$6:$CW$1002,BA$1,0)), VLOOKUP($B23,Credit_Vol!$B$6:$CW$1002,BA$1,0),"")</f>
        <v>268.851</v>
      </c>
      <c r="BB23">
        <f ca="1">IF(ISNUMBER(VLOOKUP($B23,Credit_Vol!$B$6:$CW$1002,BB$1,0)), VLOOKUP($B23,Credit_Vol!$B$6:$CW$1002,BB$1,0),"")</f>
        <v>115.06699999999999</v>
      </c>
      <c r="BC23">
        <f ca="1">IF(ISNUMBER(VLOOKUP($B23,Credit_Vol!$B$6:$CW$1002,BC$1,0)), VLOOKUP($B23,Credit_Vol!$B$6:$CW$1002,BC$1,0),"")</f>
        <v>57.03</v>
      </c>
      <c r="BD23">
        <f ca="1">IF(ISNUMBER(VLOOKUP($B23,Credit_Vol!$B$6:$CW$1002,BD$1,0)), VLOOKUP($B23,Credit_Vol!$B$6:$CW$1002,BD$1,0),"")</f>
        <v>338.98899999999998</v>
      </c>
      <c r="BE23">
        <f ca="1">IF(ISNUMBER(VLOOKUP($B23,Credit_Vol!$B$6:$CW$1002,BE$1,0)), VLOOKUP($B23,Credit_Vol!$B$6:$CW$1002,BE$1,0),"")</f>
        <v>125.14400000000001</v>
      </c>
      <c r="BF23">
        <f ca="1">IF(ISNUMBER(VLOOKUP($B23,Credit_Vol!$B$6:$CW$1002,BF$1,0)), VLOOKUP($B23,Credit_Vol!$B$6:$CW$1002,BF$1,0),"")</f>
        <v>217.2099</v>
      </c>
      <c r="BG23">
        <f ca="1">IF(ISNUMBER(VLOOKUP($B23,Credit_Vol!$B$6:$CW$1002,BG$1,0)), VLOOKUP($B23,Credit_Vol!$B$6:$CW$1002,BG$1,0),"")</f>
        <v>154.07730000000001</v>
      </c>
      <c r="BH23">
        <f ca="1">IF(ISNUMBER(VLOOKUP($B23,Credit_Vol!$B$6:$CW$1002,BH$1,0)), VLOOKUP($B23,Credit_Vol!$B$6:$CW$1002,BH$1,0),"")</f>
        <v>427.03059999999999</v>
      </c>
      <c r="BI23">
        <f ca="1">IF(ISNUMBER(VLOOKUP($B23,Credit_Vol!$B$6:$CW$1002,BI$1,0)), VLOOKUP($B23,Credit_Vol!$B$6:$CW$1002,BI$1,0),"")</f>
        <v>18.72</v>
      </c>
      <c r="BJ23">
        <f ca="1">IF(ISNUMBER(VLOOKUP($B23,Credit_Vol!$B$6:$CW$1002,BJ$1,0)), VLOOKUP($B23,Credit_Vol!$B$6:$CW$1002,BJ$1,0),"")</f>
        <v>23.14</v>
      </c>
      <c r="BK23">
        <f ca="1">IF(ISNUMBER(VLOOKUP($B23,Credit_Vol!$B$6:$CW$1002,BK$1,0)), VLOOKUP($B23,Credit_Vol!$B$6:$CW$1002,BK$1,0),"")</f>
        <v>8.35</v>
      </c>
      <c r="BL23">
        <f ca="1">IF(ISNUMBER(VLOOKUP($B23,Credit_Vol!$B$6:$CW$1002,BL$1,0)), VLOOKUP($B23,Credit_Vol!$B$6:$CW$1002,BL$1,0),"")</f>
        <v>6.2925000000000004</v>
      </c>
      <c r="BM23">
        <f ca="1">IF(ISNUMBER(VLOOKUP($B23,Commodities!$B$6:$CW$1002,BM$1,0)), VLOOKUP($B23,Commodities!$B$6:$CW$1002,BM$1,0),"")</f>
        <v>1330.6</v>
      </c>
      <c r="BN23">
        <f ca="1">IF(ISNUMBER(VLOOKUP($B23,Commodities!$B$6:$CW$1002,BN$1,0)), VLOOKUP($B23,Commodities!$B$6:$CW$1002,BN$1,0),"")</f>
        <v>16.587</v>
      </c>
      <c r="BO23">
        <f ca="1">IF(ISNUMBER(VLOOKUP($B23,Commodities!$B$6:$CW$1002,BO$1,0)), VLOOKUP($B23,Commodities!$B$6:$CW$1002,BO$1,0),"")</f>
        <v>62.77</v>
      </c>
      <c r="BP23">
        <f ca="1">IF(ISNUMBER(VLOOKUP($B23,Currencies!$B$6:$CW$1002,BP$1,0)), VLOOKUP($B23,Currencies!$B$6:$CW$1002,BP$1,0),"")</f>
        <v>6.3342999999999998</v>
      </c>
      <c r="BQ23">
        <f ca="1">IF(ISNUMBER(VLOOKUP($B23,Currencies!$B$6:$CW$1002,BQ$1,0)), VLOOKUP($B23,Currencies!$B$6:$CW$1002,BQ$1,0),"")</f>
        <v>111.05</v>
      </c>
      <c r="BR23">
        <f ca="1">IF(ISNUMBER(VLOOKUP($B23,Currencies!$B$6:$CW$1002,BR$1,0)), VLOOKUP($B23,Currencies!$B$6:$CW$1002,BR$1,0),"")</f>
        <v>1.2330000000000001</v>
      </c>
      <c r="BS23">
        <f ca="1">IF(ISNUMBER(VLOOKUP($B23,Currencies!$B$6:$CW$1002,BS$1,0)), VLOOKUP($B23,Currencies!$B$6:$CW$1002,BS$1,0),"")</f>
        <v>1.3956</v>
      </c>
      <c r="BT23">
        <f ca="1">IF(ISNUMBER(VLOOKUP($B23,Currencies!$B$6:$CW$1002,BT$1,0)), VLOOKUP($B23,Currencies!$B$6:$CW$1002,BT$1,0),"")</f>
        <v>106.75</v>
      </c>
      <c r="BU23">
        <f ca="1">IF(ISNUMBER(VLOOKUP($B23,Currencies!$B$6:$CW$1002,BU$1,0)), VLOOKUP($B23,Currencies!$B$6:$CW$1002,BU$1,0),"")</f>
        <v>56.521500000000003</v>
      </c>
      <c r="BV23">
        <f ca="1">IF(ISNUMBER(VLOOKUP($B23,Currencies!$B$6:$CW$1002,BV$1,0)), VLOOKUP($B23,Currencies!$B$6:$CW$1002,BV$1,0),"")</f>
        <v>11.6632</v>
      </c>
      <c r="BW23">
        <f ca="1">IF(ISNUMBER(VLOOKUP($B23,Currencies!$B$6:$CW$1002,BW$1,0)), VLOOKUP($B23,Currencies!$B$6:$CW$1002,BW$1,0),"")</f>
        <v>3.2522000000000002</v>
      </c>
      <c r="BY23" s="12"/>
    </row>
    <row r="24" spans="2:77">
      <c r="B24" s="12">
        <f>IF(ISNUMBER(Equities!$C25),Equities!B25,"")</f>
        <v>43152</v>
      </c>
      <c r="C24">
        <f t="shared" ca="1" si="7"/>
        <v>180.3109</v>
      </c>
      <c r="D24" t="str">
        <f t="shared" ca="1" si="6"/>
        <v/>
      </c>
      <c r="E24" t="str">
        <f t="shared" ca="1" si="6"/>
        <v/>
      </c>
      <c r="F24" t="str">
        <f t="shared" ca="1" si="6"/>
        <v/>
      </c>
      <c r="G24">
        <f>IF(ISNUMBER(VLOOKUP($B24,Equities!$B$6:$DH$1002,G$1,0)), VLOOKUP($B24,Equities!$B$6:$DH$1002,G$1,0),"")</f>
        <v>16.34</v>
      </c>
      <c r="H24">
        <f>IF(ISNUMBER(VLOOKUP($B24,Equities!$B$6:$DH$1002,H$1,0)), VLOOKUP($B24,Equities!$B$6:$DH$1002,H$1,0),"")</f>
        <v>20.02</v>
      </c>
      <c r="I24">
        <f>IF(ISNUMBER(VLOOKUP($B24,Equities!$B$6:$DH$1002,I$1,0)), VLOOKUP($B24,Equities!$B$6:$DH$1002,I$1,0),"")</f>
        <v>25.41</v>
      </c>
      <c r="J24" s="70"/>
      <c r="K24">
        <f ca="1">IF(ISNUMBER(VLOOKUP($B24,Equities!$B$6:$DH$1002,K$1,0)), VLOOKUP($B24,Equities!$B$6:$DH$1002,K$1,0),"")</f>
        <v>2701.33</v>
      </c>
      <c r="L24">
        <f ca="1">IF(ISNUMBER(VLOOKUP($B24,Equities!$B$6:$DH$1002,L$1,0)), VLOOKUP($B24,Equities!$B$6:$DH$1002,L$1,0),"")</f>
        <v>3430.16</v>
      </c>
      <c r="M24">
        <f ca="1">IF(ISNUMBER(VLOOKUP($B24,Equities!$B$6:$DH$1002,M$1,0)), VLOOKUP($B24,Equities!$B$6:$DH$1002,M$1,0),"")</f>
        <v>86051.82</v>
      </c>
      <c r="N24">
        <f ca="1">IF(ISNUMBER(VLOOKUP($B24,Equities!$B$6:$DH$1002,N$1,0)), VLOOKUP($B24,Equities!$B$6:$DH$1002,N$1,0),"")</f>
        <v>21970.81</v>
      </c>
      <c r="O24">
        <f ca="1">IF(ISNUMBER(VLOOKUP($B24,Equities!$B$6:$DH$1002,O$1,0)), VLOOKUP($B24,Equities!$B$6:$DH$1002,O$1,0),"")</f>
        <v>31431.89</v>
      </c>
      <c r="P24">
        <f ca="1">IF(ISNUMBER(VLOOKUP($B24,Equities!$B$6:$DH$1002,P$1,0)), VLOOKUP($B24,Equities!$B$6:$DH$1002,P$1,0),"")</f>
        <v>12686.88</v>
      </c>
      <c r="Q24">
        <f ca="1">IF(ISNUMBER(VLOOKUP($B24,Equities!$B$6:$DH$1002,Q$1,0)), VLOOKUP($B24,Equities!$B$6:$DH$1002,Q$1,0),"")</f>
        <v>2319.79</v>
      </c>
      <c r="R24">
        <f ca="1">IF(ISNUMBER(VLOOKUP($B24,Equities!$B$6:$DH$1002,R$1,0)), VLOOKUP($B24,Equities!$B$6:$DH$1002,R$1,0),"")</f>
        <v>2541.0500000000002</v>
      </c>
      <c r="S24">
        <f ca="1">IF(ISNUMBER(VLOOKUP($B24,Equities!$B$6:$DH$1002,S$1,0)), VLOOKUP($B24,Equities!$B$6:$DH$1002,S$1,0),"")</f>
        <v>208.29769999999999</v>
      </c>
      <c r="T24">
        <f ca="1">IF(ISNUMBER(VLOOKUP($B24,Equities!$B$6:$DH$1002,T$1,0)), VLOOKUP($B24,Equities!$B$6:$DH$1002,T$1,0),"")</f>
        <v>280.88</v>
      </c>
      <c r="U24">
        <f ca="1">IF(ISNUMBER(VLOOKUP($B24,Equities!$B$6:$DH$1002,U$1,0)), VLOOKUP($B24,Equities!$B$6:$DH$1002,U$1,0),"")</f>
        <v>264.63</v>
      </c>
      <c r="V24">
        <f ca="1">IF(ISNUMBER(VLOOKUP($B24,Equities!$B$6:$DH$1002,V$1,0)), VLOOKUP($B24,Equities!$B$6:$DH$1002,V$1,0),"")</f>
        <v>250.47</v>
      </c>
      <c r="W24">
        <f ca="1">IF(ISNUMBER(VLOOKUP($B24,Equities!$B$6:$DH$1002,W$1,0)), VLOOKUP($B24,Equities!$B$6:$DH$1002,W$1,0),"")</f>
        <v>226.1576</v>
      </c>
      <c r="X24">
        <f ca="1">IF(ISNUMBER(VLOOKUP($B24,Equities!$B$6:$DH$1002,X$1,0)), VLOOKUP($B24,Equities!$B$6:$DH$1002,X$1,0),"")</f>
        <v>229.6103</v>
      </c>
      <c r="Y24">
        <f ca="1">IF(ISNUMBER(VLOOKUP($B24,Equities!$B$6:$DH$1002,Y$1,0)), VLOOKUP($B24,Equities!$B$6:$DH$1002,Y$1,0),"")</f>
        <v>130.45429999999999</v>
      </c>
      <c r="Z24">
        <f ca="1">IF(ISNUMBER(VLOOKUP($B24,Equities!$B$6:$DH$1002,Z$1,0)), VLOOKUP($B24,Equities!$B$6:$DH$1002,Z$1,0),"")</f>
        <v>231.87979999999999</v>
      </c>
      <c r="AA24">
        <f ca="1">IF(ISNUMBER(VLOOKUP($B24,Equities!$B$6:$DH$1002,AA$1,0)), VLOOKUP($B24,Equities!$B$6:$DH$1002,AA$1,0),"")</f>
        <v>67.56</v>
      </c>
      <c r="AB24">
        <f ca="1">IF(ISNUMBER(VLOOKUP($B24,Equities!$B$6:$DH$1002,AB$1,0)), VLOOKUP($B24,Equities!$B$6:$DH$1002,AB$1,0),"")</f>
        <v>119.12</v>
      </c>
      <c r="AC24">
        <f ca="1">IF(ISNUMBER(VLOOKUP($B24,Bonds!$B$6:$CW$1002,AC$1,0)), VLOOKUP($B24,Bonds!$B$6:$CW$1002,AC$1,0),"")</f>
        <v>485.88139999999999</v>
      </c>
      <c r="AD24">
        <f ca="1">IF(ISNUMBER(VLOOKUP($B24,Bonds!$B$6:$CW$1002,AD$1,0)), VLOOKUP($B24,Bonds!$B$6:$CW$1002,AD$1,0),"")</f>
        <v>221.5189</v>
      </c>
      <c r="AE24">
        <f ca="1">IF(ISNUMBER(VLOOKUP($B24,Bonds!$B$6:$CW$1002,AE$1,0)), VLOOKUP($B24,Bonds!$B$6:$CW$1002,AE$1,0),"")</f>
        <v>254.8064</v>
      </c>
      <c r="AF24">
        <f ca="1">IF(ISNUMBER(VLOOKUP($B24,Bonds!$B$6:$CW$1002,AF$1,0)), VLOOKUP($B24,Bonds!$B$6:$CW$1002,AF$1,0),"")</f>
        <v>1996.33</v>
      </c>
      <c r="AG24">
        <f ca="1">IF(ISNUMBER(VLOOKUP($B24,Bonds!$B$6:$CW$1002,AG$1,0)), VLOOKUP($B24,Bonds!$B$6:$CW$1002,AG$1,0),"")</f>
        <v>2143.2800000000002</v>
      </c>
      <c r="AH24">
        <f ca="1">IF(ISNUMBER(VLOOKUP($B24,Bonds!$B$6:$CW$1002,AH$1,0)), VLOOKUP($B24,Bonds!$B$6:$CW$1002,AH$1,0),"")</f>
        <v>2816.13</v>
      </c>
      <c r="AI24">
        <f ca="1">IF(ISNUMBER(VLOOKUP($B24,Bonds!$B$6:$CW$1002,AI$1,0)), VLOOKUP($B24,Bonds!$B$6:$CW$1002,AI$1,0),"")</f>
        <v>149.38759999999999</v>
      </c>
      <c r="AJ24">
        <f ca="1">IF(ISNUMBER(VLOOKUP($B24,Bonds!$B$6:$CW$1002,AJ$1,0)), VLOOKUP($B24,Bonds!$B$6:$CW$1002,AJ$1,0),"")</f>
        <v>1307.4010000000001</v>
      </c>
      <c r="AK24">
        <f ca="1">IF(ISNUMBER(VLOOKUP($B24,Bonds!$B$6:$CW$1002,AK$1,0)), VLOOKUP($B24,Bonds!$B$6:$CW$1002,AK$1,0),"")</f>
        <v>211.7</v>
      </c>
      <c r="AL24">
        <f ca="1">IF(ISNUMBER(VLOOKUP($B24,Bonds!$B$6:$CW$1002,AL$1,0)), VLOOKUP($B24,Bonds!$B$6:$CW$1002,AL$1,0),"")</f>
        <v>188.16829999999999</v>
      </c>
      <c r="AM24">
        <f ca="1">IF(ISNUMBER(VLOOKUP($B24,Bonds!$B$6:$CW$1002,AM$1,0)), VLOOKUP($B24,Bonds!$B$6:$CW$1002,AM$1,0),"")</f>
        <v>285.9554</v>
      </c>
      <c r="AN24">
        <f ca="1">IF(ISNUMBER(VLOOKUP($B24,Bonds!$B$6:$CW$1002,AN$1,0)), VLOOKUP($B24,Bonds!$B$6:$CW$1002,AN$1,0),"")</f>
        <v>200.28479999999999</v>
      </c>
      <c r="AO24">
        <f ca="1">IF(ISNUMBER(VLOOKUP($B24,Bonds!$B$6:$CW$1002,AO$1,0)), VLOOKUP($B24,Bonds!$B$6:$CW$1002,AO$1,0),"")</f>
        <v>201.79220000000001</v>
      </c>
      <c r="AP24">
        <f ca="1">IF(ISNUMBER(VLOOKUP($B24,Bonds!$B$6:$CW$1002,AP$1,0)), VLOOKUP($B24,Bonds!$B$6:$CW$1002,AP$1,0),"")</f>
        <v>222.0307</v>
      </c>
      <c r="AQ24">
        <f ca="1">IF(ISNUMBER(VLOOKUP($B24,Bonds!$B$6:$CW$1002,AQ$1,0)), VLOOKUP($B24,Bonds!$B$6:$CW$1002,AQ$1,0),"")</f>
        <v>213.2739</v>
      </c>
      <c r="AR24">
        <f ca="1">IF(ISNUMBER(VLOOKUP($B24,Bonds!$B$6:$CW$1002,AR$1,0)), VLOOKUP($B24,Bonds!$B$6:$CW$1002,AR$1,0),"")</f>
        <v>276.97719999999998</v>
      </c>
      <c r="AS24">
        <f ca="1">IF(ISNUMBER(VLOOKUP($B24,Bonds!$B$6:$CW$1002,AS$1,0)), VLOOKUP($B24,Bonds!$B$6:$CW$1002,AS$1,0),"")</f>
        <v>2.95</v>
      </c>
      <c r="AT24">
        <f ca="1">IF(ISNUMBER(VLOOKUP($B24,Bonds!$B$6:$CW$1002,AT$1,0)), VLOOKUP($B24,Bonds!$B$6:$CW$1002,AT$1,0),"")</f>
        <v>0.72099999999999997</v>
      </c>
      <c r="AU24">
        <f ca="1">IF(ISNUMBER(VLOOKUP($B24,Bonds!$B$6:$CW$1002,AU$1,0)), VLOOKUP($B24,Bonds!$B$6:$CW$1002,AU$1,0),"")</f>
        <v>2.0699999999999998</v>
      </c>
      <c r="AV24">
        <f ca="1">IF(ISNUMBER(VLOOKUP($B24,Bonds!$B$6:$CW$1002,AV$1,0)), VLOOKUP($B24,Bonds!$B$6:$CW$1002,AV$1,0),"")</f>
        <v>2.1267999999999998</v>
      </c>
      <c r="AW24">
        <f ca="1">IF(ISNUMBER(VLOOKUP($B24,Bonds!$B$6:$CW$1002,AW$1,0)), VLOOKUP($B24,Bonds!$B$6:$CW$1002,AW$1,0),"")</f>
        <v>2.4287999999999998</v>
      </c>
      <c r="AX24">
        <f ca="1">IF(ISNUMBER(VLOOKUP($B24,Bonds!$B$6:$CW$1002,AX$1,0)), VLOOKUP($B24,Bonds!$B$6:$CW$1002,AX$1,0),"")</f>
        <v>1.4410000000000001</v>
      </c>
      <c r="AY24">
        <f ca="1">IF(ISNUMBER(VLOOKUP($B24,Bonds!$B$6:$CW$1002,AY$1,0)), VLOOKUP($B24,Bonds!$B$6:$CW$1002,AY$1,0),"")</f>
        <v>26.706099999999999</v>
      </c>
      <c r="AZ24">
        <f ca="1">IF(ISNUMBER(VLOOKUP($B24,Bonds!$B$6:$CW$1002,AZ$1,0)), VLOOKUP($B24,Bonds!$B$6:$CW$1002,AZ$1,0),"")</f>
        <v>2.63</v>
      </c>
      <c r="BA24">
        <f ca="1">IF(ISNUMBER(VLOOKUP($B24,Credit_Vol!$B$6:$CW$1002,BA$1,0)), VLOOKUP($B24,Credit_Vol!$B$6:$CW$1002,BA$1,0),"")</f>
        <v>264.81799999999998</v>
      </c>
      <c r="BB24">
        <f ca="1">IF(ISNUMBER(VLOOKUP($B24,Credit_Vol!$B$6:$CW$1002,BB$1,0)), VLOOKUP($B24,Credit_Vol!$B$6:$CW$1002,BB$1,0),"")</f>
        <v>111.89400000000001</v>
      </c>
      <c r="BC24">
        <f ca="1">IF(ISNUMBER(VLOOKUP($B24,Credit_Vol!$B$6:$CW$1002,BC$1,0)), VLOOKUP($B24,Credit_Vol!$B$6:$CW$1002,BC$1,0),"")</f>
        <v>55.68</v>
      </c>
      <c r="BD24">
        <f ca="1">IF(ISNUMBER(VLOOKUP($B24,Credit_Vol!$B$6:$CW$1002,BD$1,0)), VLOOKUP($B24,Credit_Vol!$B$6:$CW$1002,BD$1,0),"")</f>
        <v>335.96</v>
      </c>
      <c r="BE24">
        <f ca="1">IF(ISNUMBER(VLOOKUP($B24,Credit_Vol!$B$6:$CW$1002,BE$1,0)), VLOOKUP($B24,Credit_Vol!$B$6:$CW$1002,BE$1,0),"")</f>
        <v>124.691</v>
      </c>
      <c r="BF24">
        <f ca="1">IF(ISNUMBER(VLOOKUP($B24,Credit_Vol!$B$6:$CW$1002,BF$1,0)), VLOOKUP($B24,Credit_Vol!$B$6:$CW$1002,BF$1,0),"")</f>
        <v>217.3905</v>
      </c>
      <c r="BG24">
        <f ca="1">IF(ISNUMBER(VLOOKUP($B24,Credit_Vol!$B$6:$CW$1002,BG$1,0)), VLOOKUP($B24,Credit_Vol!$B$6:$CW$1002,BG$1,0),"")</f>
        <v>154.43129999999999</v>
      </c>
      <c r="BH24">
        <f ca="1">IF(ISNUMBER(VLOOKUP($B24,Credit_Vol!$B$6:$CW$1002,BH$1,0)), VLOOKUP($B24,Credit_Vol!$B$6:$CW$1002,BH$1,0),"")</f>
        <v>426.88170000000002</v>
      </c>
      <c r="BI24">
        <f ca="1">IF(ISNUMBER(VLOOKUP($B24,Credit_Vol!$B$6:$CW$1002,BI$1,0)), VLOOKUP($B24,Credit_Vol!$B$6:$CW$1002,BI$1,0),"")</f>
        <v>20.02</v>
      </c>
      <c r="BJ24">
        <f ca="1">IF(ISNUMBER(VLOOKUP($B24,Credit_Vol!$B$6:$CW$1002,BJ$1,0)), VLOOKUP($B24,Credit_Vol!$B$6:$CW$1002,BJ$1,0),"")</f>
        <v>23.32</v>
      </c>
      <c r="BK24">
        <f ca="1">IF(ISNUMBER(VLOOKUP($B24,Credit_Vol!$B$6:$CW$1002,BK$1,0)), VLOOKUP($B24,Credit_Vol!$B$6:$CW$1002,BK$1,0),"")</f>
        <v>8.35</v>
      </c>
      <c r="BL24">
        <f ca="1">IF(ISNUMBER(VLOOKUP($B24,Credit_Vol!$B$6:$CW$1002,BL$1,0)), VLOOKUP($B24,Credit_Vol!$B$6:$CW$1002,BL$1,0),"")</f>
        <v>6.1</v>
      </c>
      <c r="BM24">
        <f ca="1">IF(ISNUMBER(VLOOKUP($B24,Commodities!$B$6:$CW$1002,BM$1,0)), VLOOKUP($B24,Commodities!$B$6:$CW$1002,BM$1,0),"")</f>
        <v>1330</v>
      </c>
      <c r="BN24">
        <f ca="1">IF(ISNUMBER(VLOOKUP($B24,Commodities!$B$6:$CW$1002,BN$1,0)), VLOOKUP($B24,Commodities!$B$6:$CW$1002,BN$1,0),"")</f>
        <v>16.617000000000001</v>
      </c>
      <c r="BO24">
        <f ca="1">IF(ISNUMBER(VLOOKUP($B24,Commodities!$B$6:$CW$1002,BO$1,0)), VLOOKUP($B24,Commodities!$B$6:$CW$1002,BO$1,0),"")</f>
        <v>61.68</v>
      </c>
      <c r="BP24">
        <f ca="1">IF(ISNUMBER(VLOOKUP($B24,Currencies!$B$6:$CW$1002,BP$1,0)), VLOOKUP($B24,Currencies!$B$6:$CW$1002,BP$1,0),"")</f>
        <v>6.3376000000000001</v>
      </c>
      <c r="BQ24">
        <f ca="1">IF(ISNUMBER(VLOOKUP($B24,Currencies!$B$6:$CW$1002,BQ$1,0)), VLOOKUP($B24,Currencies!$B$6:$CW$1002,BQ$1,0),"")</f>
        <v>111.05</v>
      </c>
      <c r="BR24">
        <f ca="1">IF(ISNUMBER(VLOOKUP($B24,Currencies!$B$6:$CW$1002,BR$1,0)), VLOOKUP($B24,Currencies!$B$6:$CW$1002,BR$1,0),"")</f>
        <v>1.2283999999999999</v>
      </c>
      <c r="BS24">
        <f ca="1">IF(ISNUMBER(VLOOKUP($B24,Currencies!$B$6:$CW$1002,BS$1,0)), VLOOKUP($B24,Currencies!$B$6:$CW$1002,BS$1,0),"")</f>
        <v>1.3917999999999999</v>
      </c>
      <c r="BT24">
        <f ca="1">IF(ISNUMBER(VLOOKUP($B24,Currencies!$B$6:$CW$1002,BT$1,0)), VLOOKUP($B24,Currencies!$B$6:$CW$1002,BT$1,0),"")</f>
        <v>107.78</v>
      </c>
      <c r="BU24">
        <f ca="1">IF(ISNUMBER(VLOOKUP($B24,Currencies!$B$6:$CW$1002,BU$1,0)), VLOOKUP($B24,Currencies!$B$6:$CW$1002,BU$1,0),"")</f>
        <v>56.751899999999999</v>
      </c>
      <c r="BV24">
        <f ca="1">IF(ISNUMBER(VLOOKUP($B24,Currencies!$B$6:$CW$1002,BV$1,0)), VLOOKUP($B24,Currencies!$B$6:$CW$1002,BV$1,0),"")</f>
        <v>11.6631</v>
      </c>
      <c r="BW24">
        <f ca="1">IF(ISNUMBER(VLOOKUP($B24,Currencies!$B$6:$CW$1002,BW$1,0)), VLOOKUP($B24,Currencies!$B$6:$CW$1002,BW$1,0),"")</f>
        <v>3.2662</v>
      </c>
      <c r="BY24" s="12"/>
    </row>
    <row r="25" spans="2:77">
      <c r="B25" s="12">
        <f>IF(ISNUMBER(Equities!$C26),Equities!B26,"")</f>
        <v>43151</v>
      </c>
      <c r="C25">
        <f t="shared" ca="1" si="7"/>
        <v>178.38300000000001</v>
      </c>
      <c r="D25" t="str">
        <f t="shared" ca="1" si="6"/>
        <v/>
      </c>
      <c r="E25" t="str">
        <f t="shared" ca="1" si="6"/>
        <v/>
      </c>
      <c r="F25" t="str">
        <f t="shared" ca="1" si="6"/>
        <v/>
      </c>
      <c r="G25">
        <f>IF(ISNUMBER(VLOOKUP($B25,Equities!$B$6:$DH$1002,G$1,0)), VLOOKUP($B25,Equities!$B$6:$DH$1002,G$1,0),"")</f>
        <v>16.29</v>
      </c>
      <c r="H25">
        <f>IF(ISNUMBER(VLOOKUP($B25,Equities!$B$6:$DH$1002,H$1,0)), VLOOKUP($B25,Equities!$B$6:$DH$1002,H$1,0),"")</f>
        <v>19.809999999999999</v>
      </c>
      <c r="I25">
        <f>IF(ISNUMBER(VLOOKUP($B25,Equities!$B$6:$DH$1002,I$1,0)), VLOOKUP($B25,Equities!$B$6:$DH$1002,I$1,0),"")</f>
        <v>25.31</v>
      </c>
      <c r="J25" s="70"/>
      <c r="K25">
        <f ca="1">IF(ISNUMBER(VLOOKUP($B25,Equities!$B$6:$DH$1002,K$1,0)), VLOOKUP($B25,Equities!$B$6:$DH$1002,K$1,0),"")</f>
        <v>2716.26</v>
      </c>
      <c r="L25">
        <f ca="1">IF(ISNUMBER(VLOOKUP($B25,Equities!$B$6:$DH$1002,L$1,0)), VLOOKUP($B25,Equities!$B$6:$DH$1002,L$1,0),"")</f>
        <v>3435.08</v>
      </c>
      <c r="M25">
        <f ca="1">IF(ISNUMBER(VLOOKUP($B25,Equities!$B$6:$DH$1002,M$1,0)), VLOOKUP($B25,Equities!$B$6:$DH$1002,M$1,0),"")</f>
        <v>85803.95</v>
      </c>
      <c r="N25">
        <f ca="1">IF(ISNUMBER(VLOOKUP($B25,Equities!$B$6:$DH$1002,N$1,0)), VLOOKUP($B25,Equities!$B$6:$DH$1002,N$1,0),"")</f>
        <v>21925.1</v>
      </c>
      <c r="O25">
        <f ca="1">IF(ISNUMBER(VLOOKUP($B25,Equities!$B$6:$DH$1002,O$1,0)), VLOOKUP($B25,Equities!$B$6:$DH$1002,O$1,0),"")</f>
        <v>30873.63</v>
      </c>
      <c r="P25">
        <f ca="1">IF(ISNUMBER(VLOOKUP($B25,Equities!$B$6:$DH$1002,P$1,0)), VLOOKUP($B25,Equities!$B$6:$DH$1002,P$1,0),"")</f>
        <v>12396.87</v>
      </c>
      <c r="Q25">
        <f ca="1">IF(ISNUMBER(VLOOKUP($B25,Equities!$B$6:$DH$1002,Q$1,0)), VLOOKUP($B25,Equities!$B$6:$DH$1002,Q$1,0),"")</f>
        <v>2326.52</v>
      </c>
      <c r="R25">
        <f ca="1">IF(ISNUMBER(VLOOKUP($B25,Equities!$B$6:$DH$1002,R$1,0)), VLOOKUP($B25,Equities!$B$6:$DH$1002,R$1,0),"")</f>
        <v>2547.17</v>
      </c>
      <c r="S25">
        <f ca="1">IF(ISNUMBER(VLOOKUP($B25,Equities!$B$6:$DH$1002,S$1,0)), VLOOKUP($B25,Equities!$B$6:$DH$1002,S$1,0),"")</f>
        <v>210.58170000000001</v>
      </c>
      <c r="T25">
        <f ca="1">IF(ISNUMBER(VLOOKUP($B25,Equities!$B$6:$DH$1002,T$1,0)), VLOOKUP($B25,Equities!$B$6:$DH$1002,T$1,0),"")</f>
        <v>281.20999999999998</v>
      </c>
      <c r="U25">
        <f ca="1">IF(ISNUMBER(VLOOKUP($B25,Equities!$B$6:$DH$1002,U$1,0)), VLOOKUP($B25,Equities!$B$6:$DH$1002,U$1,0),"")</f>
        <v>264.95</v>
      </c>
      <c r="V25">
        <f ca="1">IF(ISNUMBER(VLOOKUP($B25,Equities!$B$6:$DH$1002,V$1,0)), VLOOKUP($B25,Equities!$B$6:$DH$1002,V$1,0),"")</f>
        <v>250.72</v>
      </c>
      <c r="W25">
        <f ca="1">IF(ISNUMBER(VLOOKUP($B25,Equities!$B$6:$DH$1002,W$1,0)), VLOOKUP($B25,Equities!$B$6:$DH$1002,W$1,0),"")</f>
        <v>228.04499999999999</v>
      </c>
      <c r="X25">
        <f ca="1">IF(ISNUMBER(VLOOKUP($B25,Equities!$B$6:$DH$1002,X$1,0)), VLOOKUP($B25,Equities!$B$6:$DH$1002,X$1,0),"")</f>
        <v>230.57130000000001</v>
      </c>
      <c r="Y25">
        <f ca="1">IF(ISNUMBER(VLOOKUP($B25,Equities!$B$6:$DH$1002,Y$1,0)), VLOOKUP($B25,Equities!$B$6:$DH$1002,Y$1,0),"")</f>
        <v>130.34649999999999</v>
      </c>
      <c r="Z25">
        <f ca="1">IF(ISNUMBER(VLOOKUP($B25,Equities!$B$6:$DH$1002,Z$1,0)), VLOOKUP($B25,Equities!$B$6:$DH$1002,Z$1,0),"")</f>
        <v>232.99770000000001</v>
      </c>
      <c r="AA25">
        <f ca="1">IF(ISNUMBER(VLOOKUP($B25,Equities!$B$6:$DH$1002,AA$1,0)), VLOOKUP($B25,Equities!$B$6:$DH$1002,AA$1,0),"")</f>
        <v>68.2</v>
      </c>
      <c r="AB25">
        <f ca="1">IF(ISNUMBER(VLOOKUP($B25,Equities!$B$6:$DH$1002,AB$1,0)), VLOOKUP($B25,Equities!$B$6:$DH$1002,AB$1,0),"")</f>
        <v>120.44</v>
      </c>
      <c r="AC25">
        <f ca="1">IF(ISNUMBER(VLOOKUP($B25,Bonds!$B$6:$CW$1002,AC$1,0)), VLOOKUP($B25,Bonds!$B$6:$CW$1002,AC$1,0),"")</f>
        <v>487.0179</v>
      </c>
      <c r="AD25">
        <f ca="1">IF(ISNUMBER(VLOOKUP($B25,Bonds!$B$6:$CW$1002,AD$1,0)), VLOOKUP($B25,Bonds!$B$6:$CW$1002,AD$1,0),"")</f>
        <v>222.06309999999999</v>
      </c>
      <c r="AE25">
        <f ca="1">IF(ISNUMBER(VLOOKUP($B25,Bonds!$B$6:$CW$1002,AE$1,0)), VLOOKUP($B25,Bonds!$B$6:$CW$1002,AE$1,0),"")</f>
        <v>255.4239</v>
      </c>
      <c r="AF25">
        <f ca="1">IF(ISNUMBER(VLOOKUP($B25,Bonds!$B$6:$CW$1002,AF$1,0)), VLOOKUP($B25,Bonds!$B$6:$CW$1002,AF$1,0),"")</f>
        <v>2001.38</v>
      </c>
      <c r="AG25">
        <f ca="1">IF(ISNUMBER(VLOOKUP($B25,Bonds!$B$6:$CW$1002,AG$1,0)), VLOOKUP($B25,Bonds!$B$6:$CW$1002,AG$1,0),"")</f>
        <v>2149.04</v>
      </c>
      <c r="AH25">
        <f ca="1">IF(ISNUMBER(VLOOKUP($B25,Bonds!$B$6:$CW$1002,AH$1,0)), VLOOKUP($B25,Bonds!$B$6:$CW$1002,AH$1,0),"")</f>
        <v>2825.95</v>
      </c>
      <c r="AI25">
        <f ca="1">IF(ISNUMBER(VLOOKUP($B25,Bonds!$B$6:$CW$1002,AI$1,0)), VLOOKUP($B25,Bonds!$B$6:$CW$1002,AI$1,0),"")</f>
        <v>149.27670000000001</v>
      </c>
      <c r="AJ25">
        <f ca="1">IF(ISNUMBER(VLOOKUP($B25,Bonds!$B$6:$CW$1002,AJ$1,0)), VLOOKUP($B25,Bonds!$B$6:$CW$1002,AJ$1,0),"")</f>
        <v>1308.3219999999999</v>
      </c>
      <c r="AK25">
        <f ca="1">IF(ISNUMBER(VLOOKUP($B25,Bonds!$B$6:$CW$1002,AK$1,0)), VLOOKUP($B25,Bonds!$B$6:$CW$1002,AK$1,0),"")</f>
        <v>211.59559999999999</v>
      </c>
      <c r="AL25">
        <f ca="1">IF(ISNUMBER(VLOOKUP($B25,Bonds!$B$6:$CW$1002,AL$1,0)), VLOOKUP($B25,Bonds!$B$6:$CW$1002,AL$1,0),"")</f>
        <v>188.06540000000001</v>
      </c>
      <c r="AM25">
        <f ca="1">IF(ISNUMBER(VLOOKUP($B25,Bonds!$B$6:$CW$1002,AM$1,0)), VLOOKUP($B25,Bonds!$B$6:$CW$1002,AM$1,0),"")</f>
        <v>285.86799999999999</v>
      </c>
      <c r="AN25">
        <f ca="1">IF(ISNUMBER(VLOOKUP($B25,Bonds!$B$6:$CW$1002,AN$1,0)), VLOOKUP($B25,Bonds!$B$6:$CW$1002,AN$1,0),"")</f>
        <v>200.1848</v>
      </c>
      <c r="AO25">
        <f ca="1">IF(ISNUMBER(VLOOKUP($B25,Bonds!$B$6:$CW$1002,AO$1,0)), VLOOKUP($B25,Bonds!$B$6:$CW$1002,AO$1,0),"")</f>
        <v>201.7063</v>
      </c>
      <c r="AP25">
        <f ca="1">IF(ISNUMBER(VLOOKUP($B25,Bonds!$B$6:$CW$1002,AP$1,0)), VLOOKUP($B25,Bonds!$B$6:$CW$1002,AP$1,0),"")</f>
        <v>221.90610000000001</v>
      </c>
      <c r="AQ25">
        <f ca="1">IF(ISNUMBER(VLOOKUP($B25,Bonds!$B$6:$CW$1002,AQ$1,0)), VLOOKUP($B25,Bonds!$B$6:$CW$1002,AQ$1,0),"")</f>
        <v>212.9829</v>
      </c>
      <c r="AR25">
        <f ca="1">IF(ISNUMBER(VLOOKUP($B25,Bonds!$B$6:$CW$1002,AR$1,0)), VLOOKUP($B25,Bonds!$B$6:$CW$1002,AR$1,0),"")</f>
        <v>276.83850000000001</v>
      </c>
      <c r="AS25">
        <f ca="1">IF(ISNUMBER(VLOOKUP($B25,Bonds!$B$6:$CW$1002,AS$1,0)), VLOOKUP($B25,Bonds!$B$6:$CW$1002,AS$1,0),"")</f>
        <v>2.8895999999999997</v>
      </c>
      <c r="AT25">
        <f ca="1">IF(ISNUMBER(VLOOKUP($B25,Bonds!$B$6:$CW$1002,AT$1,0)), VLOOKUP($B25,Bonds!$B$6:$CW$1002,AT$1,0),"")</f>
        <v>0.73499999999999999</v>
      </c>
      <c r="AU25">
        <f ca="1">IF(ISNUMBER(VLOOKUP($B25,Bonds!$B$6:$CW$1002,AU$1,0)), VLOOKUP($B25,Bonds!$B$6:$CW$1002,AU$1,0),"")</f>
        <v>2.0554000000000001</v>
      </c>
      <c r="AV25">
        <f ca="1">IF(ISNUMBER(VLOOKUP($B25,Bonds!$B$6:$CW$1002,AV$1,0)), VLOOKUP($B25,Bonds!$B$6:$CW$1002,AV$1,0),"")</f>
        <v>2.1093999999999999</v>
      </c>
      <c r="AW25">
        <f ca="1">IF(ISNUMBER(VLOOKUP($B25,Bonds!$B$6:$CW$1002,AW$1,0)), VLOOKUP($B25,Bonds!$B$6:$CW$1002,AW$1,0),"")</f>
        <v>2.3597000000000001</v>
      </c>
      <c r="AX25">
        <f ca="1">IF(ISNUMBER(VLOOKUP($B25,Bonds!$B$6:$CW$1002,AX$1,0)), VLOOKUP($B25,Bonds!$B$6:$CW$1002,AX$1,0),"")</f>
        <v>1.4510000000000001</v>
      </c>
      <c r="AY25">
        <f ca="1">IF(ISNUMBER(VLOOKUP($B25,Bonds!$B$6:$CW$1002,AY$1,0)), VLOOKUP($B25,Bonds!$B$6:$CW$1002,AY$1,0),"")</f>
        <v>26.674900000000001</v>
      </c>
      <c r="AZ25">
        <f ca="1">IF(ISNUMBER(VLOOKUP($B25,Bonds!$B$6:$CW$1002,AZ$1,0)), VLOOKUP($B25,Bonds!$B$6:$CW$1002,AZ$1,0),"")</f>
        <v>1.53</v>
      </c>
      <c r="BA25">
        <f ca="1">IF(ISNUMBER(VLOOKUP($B25,Credit_Vol!$B$6:$CW$1002,BA$1,0)), VLOOKUP($B25,Credit_Vol!$B$6:$CW$1002,BA$1,0),"")</f>
        <v>266.52199999999999</v>
      </c>
      <c r="BB25">
        <f ca="1">IF(ISNUMBER(VLOOKUP($B25,Credit_Vol!$B$6:$CW$1002,BB$1,0)), VLOOKUP($B25,Credit_Vol!$B$6:$CW$1002,BB$1,0),"")</f>
        <v>113.184</v>
      </c>
      <c r="BC25">
        <f ca="1">IF(ISNUMBER(VLOOKUP($B25,Credit_Vol!$B$6:$CW$1002,BC$1,0)), VLOOKUP($B25,Credit_Vol!$B$6:$CW$1002,BC$1,0),"")</f>
        <v>54.5</v>
      </c>
      <c r="BD25">
        <f ca="1">IF(ISNUMBER(VLOOKUP($B25,Credit_Vol!$B$6:$CW$1002,BD$1,0)), VLOOKUP($B25,Credit_Vol!$B$6:$CW$1002,BD$1,0),"")</f>
        <v>328.30500000000001</v>
      </c>
      <c r="BE25">
        <f ca="1">IF(ISNUMBER(VLOOKUP($B25,Credit_Vol!$B$6:$CW$1002,BE$1,0)), VLOOKUP($B25,Credit_Vol!$B$6:$CW$1002,BE$1,0),"")</f>
        <v>124.78100000000001</v>
      </c>
      <c r="BF25">
        <f ca="1">IF(ISNUMBER(VLOOKUP($B25,Credit_Vol!$B$6:$CW$1002,BF$1,0)), VLOOKUP($B25,Credit_Vol!$B$6:$CW$1002,BF$1,0),"")</f>
        <v>215.99119999999999</v>
      </c>
      <c r="BG25">
        <f ca="1">IF(ISNUMBER(VLOOKUP($B25,Credit_Vol!$B$6:$CW$1002,BG$1,0)), VLOOKUP($B25,Credit_Vol!$B$6:$CW$1002,BG$1,0),"")</f>
        <v>153.1</v>
      </c>
      <c r="BH25">
        <f ca="1">IF(ISNUMBER(VLOOKUP($B25,Credit_Vol!$B$6:$CW$1002,BH$1,0)), VLOOKUP($B25,Credit_Vol!$B$6:$CW$1002,BH$1,0),"")</f>
        <v>425.24669999999998</v>
      </c>
      <c r="BI25">
        <f ca="1">IF(ISNUMBER(VLOOKUP($B25,Credit_Vol!$B$6:$CW$1002,BI$1,0)), VLOOKUP($B25,Credit_Vol!$B$6:$CW$1002,BI$1,0),"")</f>
        <v>20.6</v>
      </c>
      <c r="BJ25">
        <f ca="1">IF(ISNUMBER(VLOOKUP($B25,Credit_Vol!$B$6:$CW$1002,BJ$1,0)), VLOOKUP($B25,Credit_Vol!$B$6:$CW$1002,BJ$1,0),"")</f>
        <v>24.04</v>
      </c>
      <c r="BK25">
        <f ca="1">IF(ISNUMBER(VLOOKUP($B25,Credit_Vol!$B$6:$CW$1002,BK$1,0)), VLOOKUP($B25,Credit_Vol!$B$6:$CW$1002,BK$1,0),"")</f>
        <v>8.52</v>
      </c>
      <c r="BL25">
        <f ca="1">IF(ISNUMBER(VLOOKUP($B25,Credit_Vol!$B$6:$CW$1002,BL$1,0)), VLOOKUP($B25,Credit_Vol!$B$6:$CW$1002,BL$1,0),"")</f>
        <v>6.0750000000000002</v>
      </c>
      <c r="BM25">
        <f ca="1">IF(ISNUMBER(VLOOKUP($B25,Commodities!$B$6:$CW$1002,BM$1,0)), VLOOKUP($B25,Commodities!$B$6:$CW$1002,BM$1,0),"")</f>
        <v>1328.8</v>
      </c>
      <c r="BN25">
        <f ca="1">IF(ISNUMBER(VLOOKUP($B25,Commodities!$B$6:$CW$1002,BN$1,0)), VLOOKUP($B25,Commodities!$B$6:$CW$1002,BN$1,0),"")</f>
        <v>16.437999999999999</v>
      </c>
      <c r="BO25">
        <f ca="1">IF(ISNUMBER(VLOOKUP($B25,Commodities!$B$6:$CW$1002,BO$1,0)), VLOOKUP($B25,Commodities!$B$6:$CW$1002,BO$1,0),"")</f>
        <v>61.9</v>
      </c>
      <c r="BP25">
        <f ca="1">IF(ISNUMBER(VLOOKUP($B25,Currencies!$B$6:$CW$1002,BP$1,0)), VLOOKUP($B25,Currencies!$B$6:$CW$1002,BP$1,0),"")</f>
        <v>6.3405000000000005</v>
      </c>
      <c r="BQ25">
        <f ca="1">IF(ISNUMBER(VLOOKUP($B25,Currencies!$B$6:$CW$1002,BQ$1,0)), VLOOKUP($B25,Currencies!$B$6:$CW$1002,BQ$1,0),"")</f>
        <v>111.19</v>
      </c>
      <c r="BR25">
        <f ca="1">IF(ISNUMBER(VLOOKUP($B25,Currencies!$B$6:$CW$1002,BR$1,0)), VLOOKUP($B25,Currencies!$B$6:$CW$1002,BR$1,0),"")</f>
        <v>1.2337</v>
      </c>
      <c r="BS25">
        <f ca="1">IF(ISNUMBER(VLOOKUP($B25,Currencies!$B$6:$CW$1002,BS$1,0)), VLOOKUP($B25,Currencies!$B$6:$CW$1002,BS$1,0),"")</f>
        <v>1.3996</v>
      </c>
      <c r="BT25">
        <f ca="1">IF(ISNUMBER(VLOOKUP($B25,Currencies!$B$6:$CW$1002,BT$1,0)), VLOOKUP($B25,Currencies!$B$6:$CW$1002,BT$1,0),"")</f>
        <v>107.33</v>
      </c>
      <c r="BU25">
        <f ca="1">IF(ISNUMBER(VLOOKUP($B25,Currencies!$B$6:$CW$1002,BU$1,0)), VLOOKUP($B25,Currencies!$B$6:$CW$1002,BU$1,0),"")</f>
        <v>56.552399999999999</v>
      </c>
      <c r="BV25">
        <f ca="1">IF(ISNUMBER(VLOOKUP($B25,Currencies!$B$6:$CW$1002,BV$1,0)), VLOOKUP($B25,Currencies!$B$6:$CW$1002,BV$1,0),"")</f>
        <v>11.728899999999999</v>
      </c>
      <c r="BW25">
        <f ca="1">IF(ISNUMBER(VLOOKUP($B25,Currencies!$B$6:$CW$1002,BW$1,0)), VLOOKUP($B25,Currencies!$B$6:$CW$1002,BW$1,0),"")</f>
        <v>3.2532999999999999</v>
      </c>
      <c r="BY25" s="12"/>
    </row>
    <row r="26" spans="2:77">
      <c r="B26" s="12">
        <f>IF(ISNUMBER(Equities!$C27),Equities!B27,"")</f>
        <v>43150</v>
      </c>
      <c r="C26">
        <f t="shared" ca="1" si="7"/>
        <v>176.93119999999999</v>
      </c>
      <c r="D26" t="str">
        <f t="shared" ca="1" si="6"/>
        <v/>
      </c>
      <c r="E26" t="str">
        <f t="shared" ca="1" si="6"/>
        <v/>
      </c>
      <c r="F26" t="str">
        <f t="shared" ca="1" si="6"/>
        <v/>
      </c>
      <c r="G26">
        <f>IF(ISNUMBER(VLOOKUP($B26,Equities!$B$6:$DH$1002,G$1,0)), VLOOKUP($B26,Equities!$B$6:$DH$1002,G$1,0),"")</f>
        <v>16.23</v>
      </c>
      <c r="H26">
        <f>IF(ISNUMBER(VLOOKUP($B26,Equities!$B$6:$DH$1002,H$1,0)), VLOOKUP($B26,Equities!$B$6:$DH$1002,H$1,0),"")</f>
        <v>19.77</v>
      </c>
      <c r="I26">
        <f>IF(ISNUMBER(VLOOKUP($B26,Equities!$B$6:$DH$1002,I$1,0)), VLOOKUP($B26,Equities!$B$6:$DH$1002,I$1,0),"")</f>
        <v>25.22</v>
      </c>
      <c r="J26" s="70"/>
      <c r="K26">
        <f ca="1">IF(ISNUMBER(VLOOKUP($B26,Equities!$B$6:$DH$1002,K$1,0)), VLOOKUP($B26,Equities!$B$6:$DH$1002,K$1,0),"")</f>
        <v>2732.22</v>
      </c>
      <c r="L26">
        <f ca="1">IF(ISNUMBER(VLOOKUP($B26,Equities!$B$6:$DH$1002,L$1,0)), VLOOKUP($B26,Equities!$B$6:$DH$1002,L$1,0),"")</f>
        <v>3407.79</v>
      </c>
      <c r="M26">
        <f ca="1">IF(ISNUMBER(VLOOKUP($B26,Equities!$B$6:$DH$1002,M$1,0)), VLOOKUP($B26,Equities!$B$6:$DH$1002,M$1,0),"")</f>
        <v>84792.71</v>
      </c>
      <c r="N26">
        <f ca="1">IF(ISNUMBER(VLOOKUP($B26,Equities!$B$6:$DH$1002,N$1,0)), VLOOKUP($B26,Equities!$B$6:$DH$1002,N$1,0),"")</f>
        <v>22149.21</v>
      </c>
      <c r="O26">
        <f ca="1">IF(ISNUMBER(VLOOKUP($B26,Equities!$B$6:$DH$1002,O$1,0)), VLOOKUP($B26,Equities!$B$6:$DH$1002,O$1,0),"")</f>
        <v>31115.43</v>
      </c>
      <c r="P26">
        <f ca="1">IF(ISNUMBER(VLOOKUP($B26,Equities!$B$6:$DH$1002,P$1,0)), VLOOKUP($B26,Equities!$B$6:$DH$1002,P$1,0),"")</f>
        <v>12535.51</v>
      </c>
      <c r="Q26">
        <f ca="1">IF(ISNUMBER(VLOOKUP($B26,Equities!$B$6:$DH$1002,Q$1,0)), VLOOKUP($B26,Equities!$B$6:$DH$1002,Q$1,0),"")</f>
        <v>2328.13</v>
      </c>
      <c r="R26">
        <f ca="1">IF(ISNUMBER(VLOOKUP($B26,Equities!$B$6:$DH$1002,R$1,0)), VLOOKUP($B26,Equities!$B$6:$DH$1002,R$1,0),"")</f>
        <v>2552.21</v>
      </c>
      <c r="S26">
        <f ca="1">IF(ISNUMBER(VLOOKUP($B26,Equities!$B$6:$DH$1002,S$1,0)), VLOOKUP($B26,Equities!$B$6:$DH$1002,S$1,0),"")</f>
        <v>211.18029999999999</v>
      </c>
      <c r="T26">
        <f ca="1">IF(ISNUMBER(VLOOKUP($B26,Equities!$B$6:$DH$1002,T$1,0)), VLOOKUP($B26,Equities!$B$6:$DH$1002,T$1,0),"")</f>
        <v>282.17</v>
      </c>
      <c r="U26">
        <f ca="1">IF(ISNUMBER(VLOOKUP($B26,Equities!$B$6:$DH$1002,U$1,0)), VLOOKUP($B26,Equities!$B$6:$DH$1002,U$1,0),"")</f>
        <v>266.45999999999998</v>
      </c>
      <c r="V26">
        <f ca="1">IF(ISNUMBER(VLOOKUP($B26,Equities!$B$6:$DH$1002,V$1,0)), VLOOKUP($B26,Equities!$B$6:$DH$1002,V$1,0),"")</f>
        <v>251.75</v>
      </c>
      <c r="W26">
        <f ca="1">IF(ISNUMBER(VLOOKUP($B26,Equities!$B$6:$DH$1002,W$1,0)), VLOOKUP($B26,Equities!$B$6:$DH$1002,W$1,0),"")</f>
        <v>231.32769999999999</v>
      </c>
      <c r="X26">
        <f ca="1">IF(ISNUMBER(VLOOKUP($B26,Equities!$B$6:$DH$1002,X$1,0)), VLOOKUP($B26,Equities!$B$6:$DH$1002,X$1,0),"")</f>
        <v>232.35560000000001</v>
      </c>
      <c r="Y26">
        <f ca="1">IF(ISNUMBER(VLOOKUP($B26,Equities!$B$6:$DH$1002,Y$1,0)), VLOOKUP($B26,Equities!$B$6:$DH$1002,Y$1,0),"")</f>
        <v>130.7834</v>
      </c>
      <c r="Z26">
        <f ca="1">IF(ISNUMBER(VLOOKUP($B26,Equities!$B$6:$DH$1002,Z$1,0)), VLOOKUP($B26,Equities!$B$6:$DH$1002,Z$1,0),"")</f>
        <v>232.51249999999999</v>
      </c>
      <c r="AA26">
        <f ca="1">IF(ISNUMBER(VLOOKUP($B26,Equities!$B$6:$DH$1002,AA$1,0)), VLOOKUP($B26,Equities!$B$6:$DH$1002,AA$1,0),"")</f>
        <v>68.790000000000006</v>
      </c>
      <c r="AB26">
        <f ca="1">IF(ISNUMBER(VLOOKUP($B26,Equities!$B$6:$DH$1002,AB$1,0)), VLOOKUP($B26,Equities!$B$6:$DH$1002,AB$1,0),"")</f>
        <v>121.35</v>
      </c>
      <c r="AC26">
        <f ca="1">IF(ISNUMBER(VLOOKUP($B26,Bonds!$B$6:$CW$1002,AC$1,0)), VLOOKUP($B26,Bonds!$B$6:$CW$1002,AC$1,0),"")</f>
        <v>488.35079999999999</v>
      </c>
      <c r="AD26">
        <f ca="1">IF(ISNUMBER(VLOOKUP($B26,Bonds!$B$6:$CW$1002,AD$1,0)), VLOOKUP($B26,Bonds!$B$6:$CW$1002,AD$1,0),"")</f>
        <v>222.82169999999999</v>
      </c>
      <c r="AE26">
        <f ca="1">IF(ISNUMBER(VLOOKUP($B26,Bonds!$B$6:$CW$1002,AE$1,0)), VLOOKUP($B26,Bonds!$B$6:$CW$1002,AE$1,0),"")</f>
        <v>255.87559999999999</v>
      </c>
      <c r="AF26">
        <f ca="1">IF(ISNUMBER(VLOOKUP($B26,Bonds!$B$6:$CW$1002,AF$1,0)), VLOOKUP($B26,Bonds!$B$6:$CW$1002,AF$1,0),"")</f>
        <v>2002.96</v>
      </c>
      <c r="AG26">
        <f ca="1">IF(ISNUMBER(VLOOKUP($B26,Bonds!$B$6:$CW$1002,AG$1,0)), VLOOKUP($B26,Bonds!$B$6:$CW$1002,AG$1,0),"")</f>
        <v>2151.06</v>
      </c>
      <c r="AH26">
        <f ca="1">IF(ISNUMBER(VLOOKUP($B26,Bonds!$B$6:$CW$1002,AH$1,0)), VLOOKUP($B26,Bonds!$B$6:$CW$1002,AH$1,0),"")</f>
        <v>2829.26</v>
      </c>
      <c r="AI26">
        <f ca="1">IF(ISNUMBER(VLOOKUP($B26,Bonds!$B$6:$CW$1002,AI$1,0)), VLOOKUP($B26,Bonds!$B$6:$CW$1002,AI$1,0),"")</f>
        <v>149.25919999999999</v>
      </c>
      <c r="AJ26">
        <f ca="1">IF(ISNUMBER(VLOOKUP($B26,Bonds!$B$6:$CW$1002,AJ$1,0)), VLOOKUP($B26,Bonds!$B$6:$CW$1002,AJ$1,0),"")</f>
        <v>1309.0081</v>
      </c>
      <c r="AK26">
        <f ca="1">IF(ISNUMBER(VLOOKUP($B26,Bonds!$B$6:$CW$1002,AK$1,0)), VLOOKUP($B26,Bonds!$B$6:$CW$1002,AK$1,0),"")</f>
        <v>211.50960000000001</v>
      </c>
      <c r="AL26">
        <f ca="1">IF(ISNUMBER(VLOOKUP($B26,Bonds!$B$6:$CW$1002,AL$1,0)), VLOOKUP($B26,Bonds!$B$6:$CW$1002,AL$1,0),"")</f>
        <v>188.02860000000001</v>
      </c>
      <c r="AM26">
        <f ca="1">IF(ISNUMBER(VLOOKUP($B26,Bonds!$B$6:$CW$1002,AM$1,0)), VLOOKUP($B26,Bonds!$B$6:$CW$1002,AM$1,0),"")</f>
        <v>285.54219999999998</v>
      </c>
      <c r="AN26">
        <f ca="1">IF(ISNUMBER(VLOOKUP($B26,Bonds!$B$6:$CW$1002,AN$1,0)), VLOOKUP($B26,Bonds!$B$6:$CW$1002,AN$1,0),"")</f>
        <v>199.95830000000001</v>
      </c>
      <c r="AO26">
        <f ca="1">IF(ISNUMBER(VLOOKUP($B26,Bonds!$B$6:$CW$1002,AO$1,0)), VLOOKUP($B26,Bonds!$B$6:$CW$1002,AO$1,0),"")</f>
        <v>201.7475</v>
      </c>
      <c r="AP26">
        <f ca="1">IF(ISNUMBER(VLOOKUP($B26,Bonds!$B$6:$CW$1002,AP$1,0)), VLOOKUP($B26,Bonds!$B$6:$CW$1002,AP$1,0),"")</f>
        <v>221.8691</v>
      </c>
      <c r="AQ26">
        <f ca="1">IF(ISNUMBER(VLOOKUP($B26,Bonds!$B$6:$CW$1002,AQ$1,0)), VLOOKUP($B26,Bonds!$B$6:$CW$1002,AQ$1,0),"")</f>
        <v>212.84209999999999</v>
      </c>
      <c r="AR26">
        <f ca="1">IF(ISNUMBER(VLOOKUP($B26,Bonds!$B$6:$CW$1002,AR$1,0)), VLOOKUP($B26,Bonds!$B$6:$CW$1002,AR$1,0),"")</f>
        <v>276.18329999999997</v>
      </c>
      <c r="AS26">
        <f ca="1">IF(ISNUMBER(VLOOKUP($B26,Bonds!$B$6:$CW$1002,AS$1,0)), VLOOKUP($B26,Bonds!$B$6:$CW$1002,AS$1,0),"")</f>
        <v>2.8749000000000002</v>
      </c>
      <c r="AT26">
        <f ca="1">IF(ISNUMBER(VLOOKUP($B26,Bonds!$B$6:$CW$1002,AT$1,0)), VLOOKUP($B26,Bonds!$B$6:$CW$1002,AT$1,0),"")</f>
        <v>0.73499999999999999</v>
      </c>
      <c r="AU26">
        <f ca="1">IF(ISNUMBER(VLOOKUP($B26,Bonds!$B$6:$CW$1002,AU$1,0)), VLOOKUP($B26,Bonds!$B$6:$CW$1002,AU$1,0),"")</f>
        <v>2.0499000000000001</v>
      </c>
      <c r="AV26">
        <f ca="1">IF(ISNUMBER(VLOOKUP($B26,Bonds!$B$6:$CW$1002,AV$1,0)), VLOOKUP($B26,Bonds!$B$6:$CW$1002,AV$1,0),"")</f>
        <v>2.0991</v>
      </c>
      <c r="AW26">
        <f ca="1">IF(ISNUMBER(VLOOKUP($B26,Bonds!$B$6:$CW$1002,AW$1,0)), VLOOKUP($B26,Bonds!$B$6:$CW$1002,AW$1,0),"")</f>
        <v>2.383</v>
      </c>
      <c r="AX26">
        <f ca="1">IF(ISNUMBER(VLOOKUP($B26,Bonds!$B$6:$CW$1002,AX$1,0)), VLOOKUP($B26,Bonds!$B$6:$CW$1002,AX$1,0),"")</f>
        <v>1.4630000000000001</v>
      </c>
      <c r="AY26">
        <f ca="1">IF(ISNUMBER(VLOOKUP($B26,Bonds!$B$6:$CW$1002,AY$1,0)), VLOOKUP($B26,Bonds!$B$6:$CW$1002,AY$1,0),"")</f>
        <v>25.7698</v>
      </c>
      <c r="AZ26">
        <f ca="1">IF(ISNUMBER(VLOOKUP($B26,Bonds!$B$6:$CW$1002,AZ$1,0)), VLOOKUP($B26,Bonds!$B$6:$CW$1002,AZ$1,0),"")</f>
        <v>1.88</v>
      </c>
      <c r="BA26">
        <f ca="1">IF(ISNUMBER(VLOOKUP($B26,Credit_Vol!$B$6:$CW$1002,BA$1,0)), VLOOKUP($B26,Credit_Vol!$B$6:$CW$1002,BA$1,0),"")</f>
        <v>263.27699999999999</v>
      </c>
      <c r="BB26">
        <f ca="1">IF(ISNUMBER(VLOOKUP($B26,Credit_Vol!$B$6:$CW$1002,BB$1,0)), VLOOKUP($B26,Credit_Vol!$B$6:$CW$1002,BB$1,0),"")</f>
        <v>108.217</v>
      </c>
      <c r="BC26">
        <f ca="1">IF(ISNUMBER(VLOOKUP($B26,Credit_Vol!$B$6:$CW$1002,BC$1,0)), VLOOKUP($B26,Credit_Vol!$B$6:$CW$1002,BC$1,0),"")</f>
        <v>51.381999999999998</v>
      </c>
      <c r="BD26">
        <f ca="1">IF(ISNUMBER(VLOOKUP($B26,Credit_Vol!$B$6:$CW$1002,BD$1,0)), VLOOKUP($B26,Credit_Vol!$B$6:$CW$1002,BD$1,0),"")</f>
        <v>319.584</v>
      </c>
      <c r="BE26">
        <f ca="1">IF(ISNUMBER(VLOOKUP($B26,Credit_Vol!$B$6:$CW$1002,BE$1,0)), VLOOKUP($B26,Credit_Vol!$B$6:$CW$1002,BE$1,0),"")</f>
        <v>119.889</v>
      </c>
      <c r="BF26">
        <f ca="1">IF(ISNUMBER(VLOOKUP($B26,Credit_Vol!$B$6:$CW$1002,BF$1,0)), VLOOKUP($B26,Credit_Vol!$B$6:$CW$1002,BF$1,0),"")</f>
        <v>217.9152</v>
      </c>
      <c r="BG26">
        <f ca="1">IF(ISNUMBER(VLOOKUP($B26,Credit_Vol!$B$6:$CW$1002,BG$1,0)), VLOOKUP($B26,Credit_Vol!$B$6:$CW$1002,BG$1,0),"")</f>
        <v>154.798</v>
      </c>
      <c r="BH26">
        <f ca="1">IF(ISNUMBER(VLOOKUP($B26,Credit_Vol!$B$6:$CW$1002,BH$1,0)), VLOOKUP($B26,Credit_Vol!$B$6:$CW$1002,BH$1,0),"")</f>
        <v>428.0985</v>
      </c>
      <c r="BI26">
        <f ca="1">IF(ISNUMBER(VLOOKUP($B26,Credit_Vol!$B$6:$CW$1002,BI$1,0)), VLOOKUP($B26,Credit_Vol!$B$6:$CW$1002,BI$1,0),"")</f>
        <v>19.46</v>
      </c>
      <c r="BJ26">
        <f ca="1">IF(ISNUMBER(VLOOKUP($B26,Credit_Vol!$B$6:$CW$1002,BJ$1,0)), VLOOKUP($B26,Credit_Vol!$B$6:$CW$1002,BJ$1,0),"")</f>
        <v>23.11</v>
      </c>
      <c r="BK26">
        <f ca="1">IF(ISNUMBER(VLOOKUP($B26,Credit_Vol!$B$6:$CW$1002,BK$1,0)), VLOOKUP($B26,Credit_Vol!$B$6:$CW$1002,BK$1,0),"")</f>
        <v>8.59</v>
      </c>
      <c r="BL26">
        <f ca="1">IF(ISNUMBER(VLOOKUP($B26,Credit_Vol!$B$6:$CW$1002,BL$1,0)), VLOOKUP($B26,Credit_Vol!$B$6:$CW$1002,BL$1,0),"")</f>
        <v>6.1974999999999998</v>
      </c>
      <c r="BM26">
        <f ca="1">IF(ISNUMBER(VLOOKUP($B26,Commodities!$B$6:$CW$1002,BM$1,0)), VLOOKUP($B26,Commodities!$B$6:$CW$1002,BM$1,0),"")</f>
        <v>1353.2</v>
      </c>
      <c r="BN26">
        <f ca="1">IF(ISNUMBER(VLOOKUP($B26,Commodities!$B$6:$CW$1002,BN$1,0)), VLOOKUP($B26,Commodities!$B$6:$CW$1002,BN$1,0),"")</f>
        <v>16.712</v>
      </c>
      <c r="BO26">
        <f ca="1">IF(ISNUMBER(VLOOKUP($B26,Commodities!$B$6:$CW$1002,BO$1,0)), VLOOKUP($B26,Commodities!$B$6:$CW$1002,BO$1,0),"")</f>
        <v>61.68</v>
      </c>
      <c r="BP26">
        <f ca="1">IF(ISNUMBER(VLOOKUP($B26,Currencies!$B$6:$CW$1002,BP$1,0)), VLOOKUP($B26,Currencies!$B$6:$CW$1002,BP$1,0),"")</f>
        <v>6.3053999999999997</v>
      </c>
      <c r="BQ26">
        <f ca="1">IF(ISNUMBER(VLOOKUP($B26,Currencies!$B$6:$CW$1002,BQ$1,0)), VLOOKUP($B26,Currencies!$B$6:$CW$1002,BQ$1,0),"")</f>
        <v>111.72</v>
      </c>
      <c r="BR26">
        <f ca="1">IF(ISNUMBER(VLOOKUP($B26,Currencies!$B$6:$CW$1002,BR$1,0)), VLOOKUP($B26,Currencies!$B$6:$CW$1002,BR$1,0),"")</f>
        <v>1.2406999999999999</v>
      </c>
      <c r="BS26">
        <f ca="1">IF(ISNUMBER(VLOOKUP($B26,Currencies!$B$6:$CW$1002,BS$1,0)), VLOOKUP($B26,Currencies!$B$6:$CW$1002,BS$1,0),"")</f>
        <v>1.4</v>
      </c>
      <c r="BT26">
        <f ca="1">IF(ISNUMBER(VLOOKUP($B26,Currencies!$B$6:$CW$1002,BT$1,0)), VLOOKUP($B26,Currencies!$B$6:$CW$1002,BT$1,0),"")</f>
        <v>106.59</v>
      </c>
      <c r="BU26">
        <f ca="1">IF(ISNUMBER(VLOOKUP($B26,Currencies!$B$6:$CW$1002,BU$1,0)), VLOOKUP($B26,Currencies!$B$6:$CW$1002,BU$1,0),"")</f>
        <v>56.455500000000001</v>
      </c>
      <c r="BV26">
        <f ca="1">IF(ISNUMBER(VLOOKUP($B26,Currencies!$B$6:$CW$1002,BV$1,0)), VLOOKUP($B26,Currencies!$B$6:$CW$1002,BV$1,0),"")</f>
        <v>11.670199999999999</v>
      </c>
      <c r="BW26">
        <f ca="1">IF(ISNUMBER(VLOOKUP($B26,Currencies!$B$6:$CW$1002,BW$1,0)), VLOOKUP($B26,Currencies!$B$6:$CW$1002,BW$1,0),"")</f>
        <v>3.2334000000000001</v>
      </c>
      <c r="BY26" s="12"/>
    </row>
    <row r="27" spans="2:77">
      <c r="B27" s="12">
        <f>IF(ISNUMBER(Equities!$C28),Equities!B28,"")</f>
        <v>43147</v>
      </c>
      <c r="C27">
        <f t="shared" ca="1" si="7"/>
        <v>176.88659999999999</v>
      </c>
      <c r="D27" t="str">
        <f t="shared" ca="1" si="6"/>
        <v/>
      </c>
      <c r="E27" t="str">
        <f t="shared" ca="1" si="6"/>
        <v/>
      </c>
      <c r="F27" t="str">
        <f t="shared" ca="1" si="6"/>
        <v/>
      </c>
      <c r="G27">
        <f>IF(ISNUMBER(VLOOKUP($B27,Equities!$B$6:$DH$1002,G$1,0)), VLOOKUP($B27,Equities!$B$6:$DH$1002,G$1,0),"")</f>
        <v>16.23</v>
      </c>
      <c r="H27">
        <f>IF(ISNUMBER(VLOOKUP($B27,Equities!$B$6:$DH$1002,H$1,0)), VLOOKUP($B27,Equities!$B$6:$DH$1002,H$1,0),"")</f>
        <v>19.77</v>
      </c>
      <c r="I27">
        <f>IF(ISNUMBER(VLOOKUP($B27,Equities!$B$6:$DH$1002,I$1,0)), VLOOKUP($B27,Equities!$B$6:$DH$1002,I$1,0),"")</f>
        <v>25.22</v>
      </c>
      <c r="J27" s="70"/>
      <c r="K27">
        <f ca="1">IF(ISNUMBER(VLOOKUP($B27,Equities!$B$6:$DH$1002,K$1,0)), VLOOKUP($B27,Equities!$B$6:$DH$1002,K$1,0),"")</f>
        <v>2732.22</v>
      </c>
      <c r="L27">
        <f ca="1">IF(ISNUMBER(VLOOKUP($B27,Equities!$B$6:$DH$1002,L$1,0)), VLOOKUP($B27,Equities!$B$6:$DH$1002,L$1,0),"")</f>
        <v>3426.8</v>
      </c>
      <c r="M27">
        <f ca="1">IF(ISNUMBER(VLOOKUP($B27,Equities!$B$6:$DH$1002,M$1,0)), VLOOKUP($B27,Equities!$B$6:$DH$1002,M$1,0),"")</f>
        <v>84524.58</v>
      </c>
      <c r="N27">
        <f ca="1">IF(ISNUMBER(VLOOKUP($B27,Equities!$B$6:$DH$1002,N$1,0)), VLOOKUP($B27,Equities!$B$6:$DH$1002,N$1,0),"")</f>
        <v>21720.25</v>
      </c>
      <c r="O27">
        <f ca="1">IF(ISNUMBER(VLOOKUP($B27,Equities!$B$6:$DH$1002,O$1,0)), VLOOKUP($B27,Equities!$B$6:$DH$1002,O$1,0),"")</f>
        <v>31115.43</v>
      </c>
      <c r="P27">
        <f ca="1">IF(ISNUMBER(VLOOKUP($B27,Equities!$B$6:$DH$1002,P$1,0)), VLOOKUP($B27,Equities!$B$6:$DH$1002,P$1,0),"")</f>
        <v>12535.51</v>
      </c>
      <c r="Q27">
        <f ca="1">IF(ISNUMBER(VLOOKUP($B27,Equities!$B$6:$DH$1002,Q$1,0)), VLOOKUP($B27,Equities!$B$6:$DH$1002,Q$1,0),"")</f>
        <v>2327.6</v>
      </c>
      <c r="R27">
        <f ca="1">IF(ISNUMBER(VLOOKUP($B27,Equities!$B$6:$DH$1002,R$1,0)), VLOOKUP($B27,Equities!$B$6:$DH$1002,R$1,0),"")</f>
        <v>2555.85</v>
      </c>
      <c r="S27">
        <f ca="1">IF(ISNUMBER(VLOOKUP($B27,Equities!$B$6:$DH$1002,S$1,0)), VLOOKUP($B27,Equities!$B$6:$DH$1002,S$1,0),"")</f>
        <v>211.55439999999999</v>
      </c>
      <c r="T27">
        <f ca="1">IF(ISNUMBER(VLOOKUP($B27,Equities!$B$6:$DH$1002,T$1,0)), VLOOKUP($B27,Equities!$B$6:$DH$1002,T$1,0),"")</f>
        <v>283.04000000000002</v>
      </c>
      <c r="U27">
        <f ca="1">IF(ISNUMBER(VLOOKUP($B27,Equities!$B$6:$DH$1002,U$1,0)), VLOOKUP($B27,Equities!$B$6:$DH$1002,U$1,0),"")</f>
        <v>266.23</v>
      </c>
      <c r="V27">
        <f ca="1">IF(ISNUMBER(VLOOKUP($B27,Equities!$B$6:$DH$1002,V$1,0)), VLOOKUP($B27,Equities!$B$6:$DH$1002,V$1,0),"")</f>
        <v>251.86</v>
      </c>
      <c r="W27">
        <f ca="1">IF(ISNUMBER(VLOOKUP($B27,Equities!$B$6:$DH$1002,W$1,0)), VLOOKUP($B27,Equities!$B$6:$DH$1002,W$1,0),"")</f>
        <v>232.3407</v>
      </c>
      <c r="X27">
        <f ca="1">IF(ISNUMBER(VLOOKUP($B27,Equities!$B$6:$DH$1002,X$1,0)), VLOOKUP($B27,Equities!$B$6:$DH$1002,X$1,0),"")</f>
        <v>233.0153</v>
      </c>
      <c r="Y27">
        <f ca="1">IF(ISNUMBER(VLOOKUP($B27,Equities!$B$6:$DH$1002,Y$1,0)), VLOOKUP($B27,Equities!$B$6:$DH$1002,Y$1,0),"")</f>
        <v>130.83699999999999</v>
      </c>
      <c r="Z27">
        <f ca="1">IF(ISNUMBER(VLOOKUP($B27,Equities!$B$6:$DH$1002,Z$1,0)), VLOOKUP($B27,Equities!$B$6:$DH$1002,Z$1,0),"")</f>
        <v>232.4718</v>
      </c>
      <c r="AA27">
        <f ca="1">IF(ISNUMBER(VLOOKUP($B27,Equities!$B$6:$DH$1002,AA$1,0)), VLOOKUP($B27,Equities!$B$6:$DH$1002,AA$1,0),"")</f>
        <v>68.73</v>
      </c>
      <c r="AB27">
        <f ca="1">IF(ISNUMBER(VLOOKUP($B27,Equities!$B$6:$DH$1002,AB$1,0)), VLOOKUP($B27,Equities!$B$6:$DH$1002,AB$1,0),"")</f>
        <v>121.49</v>
      </c>
      <c r="AC27">
        <f ca="1">IF(ISNUMBER(VLOOKUP($B27,Bonds!$B$6:$CW$1002,AC$1,0)), VLOOKUP($B27,Bonds!$B$6:$CW$1002,AC$1,0),"")</f>
        <v>489.62810000000002</v>
      </c>
      <c r="AD27">
        <f ca="1">IF(ISNUMBER(VLOOKUP($B27,Bonds!$B$6:$CW$1002,AD$1,0)), VLOOKUP($B27,Bonds!$B$6:$CW$1002,AD$1,0),"")</f>
        <v>223.60900000000001</v>
      </c>
      <c r="AE27">
        <f ca="1">IF(ISNUMBER(VLOOKUP($B27,Bonds!$B$6:$CW$1002,AE$1,0)), VLOOKUP($B27,Bonds!$B$6:$CW$1002,AE$1,0),"")</f>
        <v>256.29640000000001</v>
      </c>
      <c r="AF27">
        <f ca="1">IF(ISNUMBER(VLOOKUP($B27,Bonds!$B$6:$CW$1002,AF$1,0)), VLOOKUP($B27,Bonds!$B$6:$CW$1002,AF$1,0),"")</f>
        <v>2002.96</v>
      </c>
      <c r="AG27">
        <f ca="1">IF(ISNUMBER(VLOOKUP($B27,Bonds!$B$6:$CW$1002,AG$1,0)), VLOOKUP($B27,Bonds!$B$6:$CW$1002,AG$1,0),"")</f>
        <v>2151.06</v>
      </c>
      <c r="AH27">
        <f ca="1">IF(ISNUMBER(VLOOKUP($B27,Bonds!$B$6:$CW$1002,AH$1,0)), VLOOKUP($B27,Bonds!$B$6:$CW$1002,AH$1,0),"")</f>
        <v>2829.26</v>
      </c>
      <c r="AI27">
        <f ca="1">IF(ISNUMBER(VLOOKUP($B27,Bonds!$B$6:$CW$1002,AI$1,0)), VLOOKUP($B27,Bonds!$B$6:$CW$1002,AI$1,0),"")</f>
        <v>149.13980000000001</v>
      </c>
      <c r="AJ27">
        <f ca="1">IF(ISNUMBER(VLOOKUP($B27,Bonds!$B$6:$CW$1002,AJ$1,0)), VLOOKUP($B27,Bonds!$B$6:$CW$1002,AJ$1,0),"")</f>
        <v>1309.739</v>
      </c>
      <c r="AK27">
        <f ca="1">IF(ISNUMBER(VLOOKUP($B27,Bonds!$B$6:$CW$1002,AK$1,0)), VLOOKUP($B27,Bonds!$B$6:$CW$1002,AK$1,0),"")</f>
        <v>211.50960000000001</v>
      </c>
      <c r="AL27">
        <f ca="1">IF(ISNUMBER(VLOOKUP($B27,Bonds!$B$6:$CW$1002,AL$1,0)), VLOOKUP($B27,Bonds!$B$6:$CW$1002,AL$1,0),"")</f>
        <v>188.02860000000001</v>
      </c>
      <c r="AM27">
        <f ca="1">IF(ISNUMBER(VLOOKUP($B27,Bonds!$B$6:$CW$1002,AM$1,0)), VLOOKUP($B27,Bonds!$B$6:$CW$1002,AM$1,0),"")</f>
        <v>285.54219999999998</v>
      </c>
      <c r="AN27">
        <f ca="1">IF(ISNUMBER(VLOOKUP($B27,Bonds!$B$6:$CW$1002,AN$1,0)), VLOOKUP($B27,Bonds!$B$6:$CW$1002,AN$1,0),"")</f>
        <v>199.95830000000001</v>
      </c>
      <c r="AO27">
        <f ca="1">IF(ISNUMBER(VLOOKUP($B27,Bonds!$B$6:$CW$1002,AO$1,0)), VLOOKUP($B27,Bonds!$B$6:$CW$1002,AO$1,0),"")</f>
        <v>201.7475</v>
      </c>
      <c r="AP27">
        <f ca="1">IF(ISNUMBER(VLOOKUP($B27,Bonds!$B$6:$CW$1002,AP$1,0)), VLOOKUP($B27,Bonds!$B$6:$CW$1002,AP$1,0),"")</f>
        <v>221.8691</v>
      </c>
      <c r="AQ27">
        <f ca="1">IF(ISNUMBER(VLOOKUP($B27,Bonds!$B$6:$CW$1002,AQ$1,0)), VLOOKUP($B27,Bonds!$B$6:$CW$1002,AQ$1,0),"")</f>
        <v>212.84209999999999</v>
      </c>
      <c r="AR27">
        <f ca="1">IF(ISNUMBER(VLOOKUP($B27,Bonds!$B$6:$CW$1002,AR$1,0)), VLOOKUP($B27,Bonds!$B$6:$CW$1002,AR$1,0),"")</f>
        <v>276.18329999999997</v>
      </c>
      <c r="AS27">
        <f ca="1">IF(ISNUMBER(VLOOKUP($B27,Bonds!$B$6:$CW$1002,AS$1,0)), VLOOKUP($B27,Bonds!$B$6:$CW$1002,AS$1,0),"")</f>
        <v>2.8749000000000002</v>
      </c>
      <c r="AT27">
        <f ca="1">IF(ISNUMBER(VLOOKUP($B27,Bonds!$B$6:$CW$1002,AT$1,0)), VLOOKUP($B27,Bonds!$B$6:$CW$1002,AT$1,0),"")</f>
        <v>0.70599999999999996</v>
      </c>
      <c r="AU27">
        <f ca="1">IF(ISNUMBER(VLOOKUP($B27,Bonds!$B$6:$CW$1002,AU$1,0)), VLOOKUP($B27,Bonds!$B$6:$CW$1002,AU$1,0),"")</f>
        <v>2.0499000000000001</v>
      </c>
      <c r="AV27">
        <f ca="1">IF(ISNUMBER(VLOOKUP($B27,Bonds!$B$6:$CW$1002,AV$1,0)), VLOOKUP($B27,Bonds!$B$6:$CW$1002,AV$1,0),"")</f>
        <v>2.0991</v>
      </c>
      <c r="AW27">
        <f ca="1">IF(ISNUMBER(VLOOKUP($B27,Bonds!$B$6:$CW$1002,AW$1,0)), VLOOKUP($B27,Bonds!$B$6:$CW$1002,AW$1,0),"")</f>
        <v>2.3872999999999998</v>
      </c>
      <c r="AX27">
        <f ca="1">IF(ISNUMBER(VLOOKUP($B27,Bonds!$B$6:$CW$1002,AX$1,0)), VLOOKUP($B27,Bonds!$B$6:$CW$1002,AX$1,0),"")</f>
        <v>1.458</v>
      </c>
      <c r="AY27">
        <f ca="1">IF(ISNUMBER(VLOOKUP($B27,Bonds!$B$6:$CW$1002,AY$1,0)), VLOOKUP($B27,Bonds!$B$6:$CW$1002,AY$1,0),"")</f>
        <v>24.6769</v>
      </c>
      <c r="AZ27">
        <f ca="1">IF(ISNUMBER(VLOOKUP($B27,Bonds!$B$6:$CW$1002,AZ$1,0)), VLOOKUP($B27,Bonds!$B$6:$CW$1002,AZ$1,0),"")</f>
        <v>1.88</v>
      </c>
      <c r="BA27">
        <f ca="1">IF(ISNUMBER(VLOOKUP($B27,Credit_Vol!$B$6:$CW$1002,BA$1,0)), VLOOKUP($B27,Credit_Vol!$B$6:$CW$1002,BA$1,0),"")</f>
        <v>261.94200000000001</v>
      </c>
      <c r="BB27">
        <f ca="1">IF(ISNUMBER(VLOOKUP($B27,Credit_Vol!$B$6:$CW$1002,BB$1,0)), VLOOKUP($B27,Credit_Vol!$B$6:$CW$1002,BB$1,0),"")</f>
        <v>108.414</v>
      </c>
      <c r="BC27">
        <f ca="1">IF(ISNUMBER(VLOOKUP($B27,Credit_Vol!$B$6:$CW$1002,BC$1,0)), VLOOKUP($B27,Credit_Vol!$B$6:$CW$1002,BC$1,0),"")</f>
        <v>51.381999999999998</v>
      </c>
      <c r="BD27">
        <f ca="1">IF(ISNUMBER(VLOOKUP($B27,Credit_Vol!$B$6:$CW$1002,BD$1,0)), VLOOKUP($B27,Credit_Vol!$B$6:$CW$1002,BD$1,0),"")</f>
        <v>319.584</v>
      </c>
      <c r="BE27">
        <f ca="1">IF(ISNUMBER(VLOOKUP($B27,Credit_Vol!$B$6:$CW$1002,BE$1,0)), VLOOKUP($B27,Credit_Vol!$B$6:$CW$1002,BE$1,0),"")</f>
        <v>119.889</v>
      </c>
      <c r="BF27">
        <f ca="1">IF(ISNUMBER(VLOOKUP($B27,Credit_Vol!$B$6:$CW$1002,BF$1,0)), VLOOKUP($B27,Credit_Vol!$B$6:$CW$1002,BF$1,0),"")</f>
        <v>217.9152</v>
      </c>
      <c r="BG27">
        <f ca="1">IF(ISNUMBER(VLOOKUP($B27,Credit_Vol!$B$6:$CW$1002,BG$1,0)), VLOOKUP($B27,Credit_Vol!$B$6:$CW$1002,BG$1,0),"")</f>
        <v>154.798</v>
      </c>
      <c r="BH27">
        <f ca="1">IF(ISNUMBER(VLOOKUP($B27,Credit_Vol!$B$6:$CW$1002,BH$1,0)), VLOOKUP($B27,Credit_Vol!$B$6:$CW$1002,BH$1,0),"")</f>
        <v>428.0985</v>
      </c>
      <c r="BI27">
        <f ca="1">IF(ISNUMBER(VLOOKUP($B27,Credit_Vol!$B$6:$CW$1002,BI$1,0)), VLOOKUP($B27,Credit_Vol!$B$6:$CW$1002,BI$1,0),"")</f>
        <v>19.46</v>
      </c>
      <c r="BJ27">
        <f ca="1">IF(ISNUMBER(VLOOKUP($B27,Credit_Vol!$B$6:$CW$1002,BJ$1,0)), VLOOKUP($B27,Credit_Vol!$B$6:$CW$1002,BJ$1,0),"")</f>
        <v>23.11</v>
      </c>
      <c r="BK27">
        <f ca="1">IF(ISNUMBER(VLOOKUP($B27,Credit_Vol!$B$6:$CW$1002,BK$1,0)), VLOOKUP($B27,Credit_Vol!$B$6:$CW$1002,BK$1,0),"")</f>
        <v>8.74</v>
      </c>
      <c r="BL27">
        <f ca="1">IF(ISNUMBER(VLOOKUP($B27,Credit_Vol!$B$6:$CW$1002,BL$1,0)), VLOOKUP($B27,Credit_Vol!$B$6:$CW$1002,BL$1,0),"")</f>
        <v>6.1725000000000003</v>
      </c>
      <c r="BM27">
        <f ca="1">IF(ISNUMBER(VLOOKUP($B27,Commodities!$B$6:$CW$1002,BM$1,0)), VLOOKUP($B27,Commodities!$B$6:$CW$1002,BM$1,0),"")</f>
        <v>1353.2</v>
      </c>
      <c r="BN27">
        <f ca="1">IF(ISNUMBER(VLOOKUP($B27,Commodities!$B$6:$CW$1002,BN$1,0)), VLOOKUP($B27,Commodities!$B$6:$CW$1002,BN$1,0),"")</f>
        <v>16.712</v>
      </c>
      <c r="BO27">
        <f ca="1">IF(ISNUMBER(VLOOKUP($B27,Commodities!$B$6:$CW$1002,BO$1,0)), VLOOKUP($B27,Commodities!$B$6:$CW$1002,BO$1,0),"")</f>
        <v>61.68</v>
      </c>
      <c r="BP27">
        <f ca="1">IF(ISNUMBER(VLOOKUP($B27,Currencies!$B$6:$CW$1002,BP$1,0)), VLOOKUP($B27,Currencies!$B$6:$CW$1002,BP$1,0),"")</f>
        <v>6.2987000000000002</v>
      </c>
      <c r="BQ27">
        <f ca="1">IF(ISNUMBER(VLOOKUP($B27,Currencies!$B$6:$CW$1002,BQ$1,0)), VLOOKUP($B27,Currencies!$B$6:$CW$1002,BQ$1,0),"")</f>
        <v>111.82</v>
      </c>
      <c r="BR27">
        <f ca="1">IF(ISNUMBER(VLOOKUP($B27,Currencies!$B$6:$CW$1002,BR$1,0)), VLOOKUP($B27,Currencies!$B$6:$CW$1002,BR$1,0),"")</f>
        <v>1.2405999999999999</v>
      </c>
      <c r="BS27">
        <f ca="1">IF(ISNUMBER(VLOOKUP($B27,Currencies!$B$6:$CW$1002,BS$1,0)), VLOOKUP($B27,Currencies!$B$6:$CW$1002,BS$1,0),"")</f>
        <v>1.4026000000000001</v>
      </c>
      <c r="BT27">
        <f ca="1">IF(ISNUMBER(VLOOKUP($B27,Currencies!$B$6:$CW$1002,BT$1,0)), VLOOKUP($B27,Currencies!$B$6:$CW$1002,BT$1,0),"")</f>
        <v>106.21</v>
      </c>
      <c r="BU27">
        <f ca="1">IF(ISNUMBER(VLOOKUP($B27,Currencies!$B$6:$CW$1002,BU$1,0)), VLOOKUP($B27,Currencies!$B$6:$CW$1002,BU$1,0),"")</f>
        <v>56.4009</v>
      </c>
      <c r="BV27">
        <f ca="1">IF(ISNUMBER(VLOOKUP($B27,Currencies!$B$6:$CW$1002,BV$1,0)), VLOOKUP($B27,Currencies!$B$6:$CW$1002,BV$1,0),"")</f>
        <v>11.596</v>
      </c>
      <c r="BW27">
        <f ca="1">IF(ISNUMBER(VLOOKUP($B27,Currencies!$B$6:$CW$1002,BW$1,0)), VLOOKUP($B27,Currencies!$B$6:$CW$1002,BW$1,0),"")</f>
        <v>3.2303999999999999</v>
      </c>
      <c r="BY27" s="12"/>
    </row>
    <row r="28" spans="2:77">
      <c r="B28" s="12">
        <f>IF(ISNUMBER(Equities!$C29),Equities!B29,"")</f>
        <v>43146</v>
      </c>
      <c r="C28">
        <f t="shared" ca="1" si="7"/>
        <v>177.2287</v>
      </c>
      <c r="D28" t="str">
        <f t="shared" ca="1" si="6"/>
        <v/>
      </c>
      <c r="E28" t="str">
        <f t="shared" ca="1" si="6"/>
        <v/>
      </c>
      <c r="F28" t="str">
        <f t="shared" ca="1" si="6"/>
        <v/>
      </c>
      <c r="G28">
        <f>IF(ISNUMBER(VLOOKUP($B28,Equities!$B$6:$DH$1002,G$1,0)), VLOOKUP($B28,Equities!$B$6:$DH$1002,G$1,0),"")</f>
        <v>16.27</v>
      </c>
      <c r="H28">
        <f>IF(ISNUMBER(VLOOKUP($B28,Equities!$B$6:$DH$1002,H$1,0)), VLOOKUP($B28,Equities!$B$6:$DH$1002,H$1,0),"")</f>
        <v>19.77</v>
      </c>
      <c r="I28">
        <f>IF(ISNUMBER(VLOOKUP($B28,Equities!$B$6:$DH$1002,I$1,0)), VLOOKUP($B28,Equities!$B$6:$DH$1002,I$1,0),"")</f>
        <v>25.22</v>
      </c>
      <c r="J28" s="70"/>
      <c r="K28">
        <f ca="1">IF(ISNUMBER(VLOOKUP($B28,Equities!$B$6:$DH$1002,K$1,0)), VLOOKUP($B28,Equities!$B$6:$DH$1002,K$1,0),"")</f>
        <v>2731.2</v>
      </c>
      <c r="L28">
        <f ca="1">IF(ISNUMBER(VLOOKUP($B28,Equities!$B$6:$DH$1002,L$1,0)), VLOOKUP($B28,Equities!$B$6:$DH$1002,L$1,0),"")</f>
        <v>3389.63</v>
      </c>
      <c r="M28">
        <f ca="1">IF(ISNUMBER(VLOOKUP($B28,Equities!$B$6:$DH$1002,M$1,0)), VLOOKUP($B28,Equities!$B$6:$DH$1002,M$1,0),"")</f>
        <v>84290.559999999998</v>
      </c>
      <c r="N28">
        <f ca="1">IF(ISNUMBER(VLOOKUP($B28,Equities!$B$6:$DH$1002,N$1,0)), VLOOKUP($B28,Equities!$B$6:$DH$1002,N$1,0),"")</f>
        <v>21464.98</v>
      </c>
      <c r="O28">
        <f ca="1">IF(ISNUMBER(VLOOKUP($B28,Equities!$B$6:$DH$1002,O$1,0)), VLOOKUP($B28,Equities!$B$6:$DH$1002,O$1,0),"")</f>
        <v>31115.43</v>
      </c>
      <c r="P28">
        <f ca="1">IF(ISNUMBER(VLOOKUP($B28,Equities!$B$6:$DH$1002,P$1,0)), VLOOKUP($B28,Equities!$B$6:$DH$1002,P$1,0),"")</f>
        <v>12535.51</v>
      </c>
      <c r="Q28">
        <f ca="1">IF(ISNUMBER(VLOOKUP($B28,Equities!$B$6:$DH$1002,Q$1,0)), VLOOKUP($B28,Equities!$B$6:$DH$1002,Q$1,0),"")</f>
        <v>2327.5700000000002</v>
      </c>
      <c r="R28">
        <f ca="1">IF(ISNUMBER(VLOOKUP($B28,Equities!$B$6:$DH$1002,R$1,0)), VLOOKUP($B28,Equities!$B$6:$DH$1002,R$1,0),"")</f>
        <v>2548.79</v>
      </c>
      <c r="S28">
        <f ca="1">IF(ISNUMBER(VLOOKUP($B28,Equities!$B$6:$DH$1002,S$1,0)), VLOOKUP($B28,Equities!$B$6:$DH$1002,S$1,0),"")</f>
        <v>211.1369</v>
      </c>
      <c r="T28">
        <f ca="1">IF(ISNUMBER(VLOOKUP($B28,Equities!$B$6:$DH$1002,T$1,0)), VLOOKUP($B28,Equities!$B$6:$DH$1002,T$1,0),"")</f>
        <v>282.83</v>
      </c>
      <c r="U28">
        <f ca="1">IF(ISNUMBER(VLOOKUP($B28,Equities!$B$6:$DH$1002,U$1,0)), VLOOKUP($B28,Equities!$B$6:$DH$1002,U$1,0),"")</f>
        <v>265</v>
      </c>
      <c r="V28">
        <f ca="1">IF(ISNUMBER(VLOOKUP($B28,Equities!$B$6:$DH$1002,V$1,0)), VLOOKUP($B28,Equities!$B$6:$DH$1002,V$1,0),"")</f>
        <v>251.65</v>
      </c>
      <c r="W28">
        <f ca="1">IF(ISNUMBER(VLOOKUP($B28,Equities!$B$6:$DH$1002,W$1,0)), VLOOKUP($B28,Equities!$B$6:$DH$1002,W$1,0),"")</f>
        <v>230.62889999999999</v>
      </c>
      <c r="X28">
        <f ca="1">IF(ISNUMBER(VLOOKUP($B28,Equities!$B$6:$DH$1002,X$1,0)), VLOOKUP($B28,Equities!$B$6:$DH$1002,X$1,0),"")</f>
        <v>230.9931</v>
      </c>
      <c r="Y28">
        <f ca="1">IF(ISNUMBER(VLOOKUP($B28,Equities!$B$6:$DH$1002,Y$1,0)), VLOOKUP($B28,Equities!$B$6:$DH$1002,Y$1,0),"")</f>
        <v>130.6258</v>
      </c>
      <c r="Z28">
        <f ca="1">IF(ISNUMBER(VLOOKUP($B28,Equities!$B$6:$DH$1002,Z$1,0)), VLOOKUP($B28,Equities!$B$6:$DH$1002,Z$1,0),"")</f>
        <v>232.7277</v>
      </c>
      <c r="AA28">
        <f ca="1">IF(ISNUMBER(VLOOKUP($B28,Equities!$B$6:$DH$1002,AA$1,0)), VLOOKUP($B28,Equities!$B$6:$DH$1002,AA$1,0),"")</f>
        <v>68.22</v>
      </c>
      <c r="AB28">
        <f ca="1">IF(ISNUMBER(VLOOKUP($B28,Equities!$B$6:$DH$1002,AB$1,0)), VLOOKUP($B28,Equities!$B$6:$DH$1002,AB$1,0),"")</f>
        <v>120.26</v>
      </c>
      <c r="AC28">
        <f ca="1">IF(ISNUMBER(VLOOKUP($B28,Bonds!$B$6:$CW$1002,AC$1,0)), VLOOKUP($B28,Bonds!$B$6:$CW$1002,AC$1,0),"")</f>
        <v>488.9776</v>
      </c>
      <c r="AD28">
        <f ca="1">IF(ISNUMBER(VLOOKUP($B28,Bonds!$B$6:$CW$1002,AD$1,0)), VLOOKUP($B28,Bonds!$B$6:$CW$1002,AD$1,0),"")</f>
        <v>223.2534</v>
      </c>
      <c r="AE28">
        <f ca="1">IF(ISNUMBER(VLOOKUP($B28,Bonds!$B$6:$CW$1002,AE$1,0)), VLOOKUP($B28,Bonds!$B$6:$CW$1002,AE$1,0),"")</f>
        <v>256.03539999999998</v>
      </c>
      <c r="AF28">
        <f ca="1">IF(ISNUMBER(VLOOKUP($B28,Bonds!$B$6:$CW$1002,AF$1,0)), VLOOKUP($B28,Bonds!$B$6:$CW$1002,AF$1,0),"")</f>
        <v>2000.76</v>
      </c>
      <c r="AG28">
        <f ca="1">IF(ISNUMBER(VLOOKUP($B28,Bonds!$B$6:$CW$1002,AG$1,0)), VLOOKUP($B28,Bonds!$B$6:$CW$1002,AG$1,0),"")</f>
        <v>2149.4299999999998</v>
      </c>
      <c r="AH28">
        <f ca="1">IF(ISNUMBER(VLOOKUP($B28,Bonds!$B$6:$CW$1002,AH$1,0)), VLOOKUP($B28,Bonds!$B$6:$CW$1002,AH$1,0),"")</f>
        <v>2826.18</v>
      </c>
      <c r="AI28">
        <f ca="1">IF(ISNUMBER(VLOOKUP($B28,Bonds!$B$6:$CW$1002,AI$1,0)), VLOOKUP($B28,Bonds!$B$6:$CW$1002,AI$1,0),"")</f>
        <v>149.1</v>
      </c>
      <c r="AJ28">
        <f ca="1">IF(ISNUMBER(VLOOKUP($B28,Bonds!$B$6:$CW$1002,AJ$1,0)), VLOOKUP($B28,Bonds!$B$6:$CW$1002,AJ$1,0),"")</f>
        <v>1305.9110000000001</v>
      </c>
      <c r="AK28">
        <f ca="1">IF(ISNUMBER(VLOOKUP($B28,Bonds!$B$6:$CW$1002,AK$1,0)), VLOOKUP($B28,Bonds!$B$6:$CW$1002,AK$1,0),"")</f>
        <v>211.3494</v>
      </c>
      <c r="AL28">
        <f ca="1">IF(ISNUMBER(VLOOKUP($B28,Bonds!$B$6:$CW$1002,AL$1,0)), VLOOKUP($B28,Bonds!$B$6:$CW$1002,AL$1,0),"")</f>
        <v>187.8604</v>
      </c>
      <c r="AM28">
        <f ca="1">IF(ISNUMBER(VLOOKUP($B28,Bonds!$B$6:$CW$1002,AM$1,0)), VLOOKUP($B28,Bonds!$B$6:$CW$1002,AM$1,0),"")</f>
        <v>285.46230000000003</v>
      </c>
      <c r="AN28">
        <f ca="1">IF(ISNUMBER(VLOOKUP($B28,Bonds!$B$6:$CW$1002,AN$1,0)), VLOOKUP($B28,Bonds!$B$6:$CW$1002,AN$1,0),"")</f>
        <v>199.8297</v>
      </c>
      <c r="AO28">
        <f ca="1">IF(ISNUMBER(VLOOKUP($B28,Bonds!$B$6:$CW$1002,AO$1,0)), VLOOKUP($B28,Bonds!$B$6:$CW$1002,AO$1,0),"")</f>
        <v>201.6754</v>
      </c>
      <c r="AP28">
        <f ca="1">IF(ISNUMBER(VLOOKUP($B28,Bonds!$B$6:$CW$1002,AP$1,0)), VLOOKUP($B28,Bonds!$B$6:$CW$1002,AP$1,0),"")</f>
        <v>221.72819999999999</v>
      </c>
      <c r="AQ28">
        <f ca="1">IF(ISNUMBER(VLOOKUP($B28,Bonds!$B$6:$CW$1002,AQ$1,0)), VLOOKUP($B28,Bonds!$B$6:$CW$1002,AQ$1,0),"")</f>
        <v>212.42</v>
      </c>
      <c r="AR28">
        <f ca="1">IF(ISNUMBER(VLOOKUP($B28,Bonds!$B$6:$CW$1002,AR$1,0)), VLOOKUP($B28,Bonds!$B$6:$CW$1002,AR$1,0),"")</f>
        <v>275.74459999999999</v>
      </c>
      <c r="AS28">
        <f ca="1">IF(ISNUMBER(VLOOKUP($B28,Bonds!$B$6:$CW$1002,AS$1,0)), VLOOKUP($B28,Bonds!$B$6:$CW$1002,AS$1,0),"")</f>
        <v>2.9095</v>
      </c>
      <c r="AT28">
        <f ca="1">IF(ISNUMBER(VLOOKUP($B28,Bonds!$B$6:$CW$1002,AT$1,0)), VLOOKUP($B28,Bonds!$B$6:$CW$1002,AT$1,0),"")</f>
        <v>0.76400000000000001</v>
      </c>
      <c r="AU28">
        <f ca="1">IF(ISNUMBER(VLOOKUP($B28,Bonds!$B$6:$CW$1002,AU$1,0)), VLOOKUP($B28,Bonds!$B$6:$CW$1002,AU$1,0),"")</f>
        <v>2.0455000000000001</v>
      </c>
      <c r="AV28">
        <f ca="1">IF(ISNUMBER(VLOOKUP($B28,Bonds!$B$6:$CW$1002,AV$1,0)), VLOOKUP($B28,Bonds!$B$6:$CW$1002,AV$1,0),"")</f>
        <v>2.1135000000000002</v>
      </c>
      <c r="AW28">
        <f ca="1">IF(ISNUMBER(VLOOKUP($B28,Bonds!$B$6:$CW$1002,AW$1,0)), VLOOKUP($B28,Bonds!$B$6:$CW$1002,AW$1,0),"")</f>
        <v>2.411</v>
      </c>
      <c r="AX28">
        <f ca="1">IF(ISNUMBER(VLOOKUP($B28,Bonds!$B$6:$CW$1002,AX$1,0)), VLOOKUP($B28,Bonds!$B$6:$CW$1002,AX$1,0),"")</f>
        <v>1.4830000000000001</v>
      </c>
      <c r="AY28">
        <f ca="1">IF(ISNUMBER(VLOOKUP($B28,Bonds!$B$6:$CW$1002,AY$1,0)), VLOOKUP($B28,Bonds!$B$6:$CW$1002,AY$1,0),"")</f>
        <v>24.453099999999999</v>
      </c>
      <c r="AZ28">
        <f ca="1">IF(ISNUMBER(VLOOKUP($B28,Bonds!$B$6:$CW$1002,AZ$1,0)), VLOOKUP($B28,Bonds!$B$6:$CW$1002,AZ$1,0),"")</f>
        <v>1.44</v>
      </c>
      <c r="BA28">
        <f ca="1">IF(ISNUMBER(VLOOKUP($B28,Credit_Vol!$B$6:$CW$1002,BA$1,0)), VLOOKUP($B28,Credit_Vol!$B$6:$CW$1002,BA$1,0),"")</f>
        <v>268.68700000000001</v>
      </c>
      <c r="BB28">
        <f ca="1">IF(ISNUMBER(VLOOKUP($B28,Credit_Vol!$B$6:$CW$1002,BB$1,0)), VLOOKUP($B28,Credit_Vol!$B$6:$CW$1002,BB$1,0),"")</f>
        <v>111.83</v>
      </c>
      <c r="BC28">
        <f ca="1">IF(ISNUMBER(VLOOKUP($B28,Credit_Vol!$B$6:$CW$1002,BC$1,0)), VLOOKUP($B28,Credit_Vol!$B$6:$CW$1002,BC$1,0),"")</f>
        <v>52.970999999999997</v>
      </c>
      <c r="BD28">
        <f ca="1">IF(ISNUMBER(VLOOKUP($B28,Credit_Vol!$B$6:$CW$1002,BD$1,0)), VLOOKUP($B28,Credit_Vol!$B$6:$CW$1002,BD$1,0),"")</f>
        <v>323.87900000000002</v>
      </c>
      <c r="BE28">
        <f ca="1">IF(ISNUMBER(VLOOKUP($B28,Credit_Vol!$B$6:$CW$1002,BE$1,0)), VLOOKUP($B28,Credit_Vol!$B$6:$CW$1002,BE$1,0),"")</f>
        <v>122.11799999999999</v>
      </c>
      <c r="BF28">
        <f ca="1">IF(ISNUMBER(VLOOKUP($B28,Credit_Vol!$B$6:$CW$1002,BF$1,0)), VLOOKUP($B28,Credit_Vol!$B$6:$CW$1002,BF$1,0),"")</f>
        <v>216.00710000000001</v>
      </c>
      <c r="BG28">
        <f ca="1">IF(ISNUMBER(VLOOKUP($B28,Credit_Vol!$B$6:$CW$1002,BG$1,0)), VLOOKUP($B28,Credit_Vol!$B$6:$CW$1002,BG$1,0),"")</f>
        <v>152.91079999999999</v>
      </c>
      <c r="BH28">
        <f ca="1">IF(ISNUMBER(VLOOKUP($B28,Credit_Vol!$B$6:$CW$1002,BH$1,0)), VLOOKUP($B28,Credit_Vol!$B$6:$CW$1002,BH$1,0),"")</f>
        <v>425.89120000000003</v>
      </c>
      <c r="BI28">
        <f ca="1">IF(ISNUMBER(VLOOKUP($B28,Credit_Vol!$B$6:$CW$1002,BI$1,0)), VLOOKUP($B28,Credit_Vol!$B$6:$CW$1002,BI$1,0),"")</f>
        <v>19.13</v>
      </c>
      <c r="BJ28">
        <f ca="1">IF(ISNUMBER(VLOOKUP($B28,Credit_Vol!$B$6:$CW$1002,BJ$1,0)), VLOOKUP($B28,Credit_Vol!$B$6:$CW$1002,BJ$1,0),"")</f>
        <v>24.02</v>
      </c>
      <c r="BK28">
        <f ca="1">IF(ISNUMBER(VLOOKUP($B28,Credit_Vol!$B$6:$CW$1002,BK$1,0)), VLOOKUP($B28,Credit_Vol!$B$6:$CW$1002,BK$1,0),"")</f>
        <v>8.74</v>
      </c>
      <c r="BL28">
        <f ca="1">IF(ISNUMBER(VLOOKUP($B28,Credit_Vol!$B$6:$CW$1002,BL$1,0)), VLOOKUP($B28,Credit_Vol!$B$6:$CW$1002,BL$1,0),"")</f>
        <v>6.165</v>
      </c>
      <c r="BM28">
        <f ca="1">IF(ISNUMBER(VLOOKUP($B28,Commodities!$B$6:$CW$1002,BM$1,0)), VLOOKUP($B28,Commodities!$B$6:$CW$1002,BM$1,0),"")</f>
        <v>1352.1</v>
      </c>
      <c r="BN28">
        <f ca="1">IF(ISNUMBER(VLOOKUP($B28,Commodities!$B$6:$CW$1002,BN$1,0)), VLOOKUP($B28,Commodities!$B$6:$CW$1002,BN$1,0),"")</f>
        <v>16.795999999999999</v>
      </c>
      <c r="BO28">
        <f ca="1">IF(ISNUMBER(VLOOKUP($B28,Commodities!$B$6:$CW$1002,BO$1,0)), VLOOKUP($B28,Commodities!$B$6:$CW$1002,BO$1,0),"")</f>
        <v>61.34</v>
      </c>
      <c r="BP28">
        <f ca="1">IF(ISNUMBER(VLOOKUP($B28,Currencies!$B$6:$CW$1002,BP$1,0)), VLOOKUP($B28,Currencies!$B$6:$CW$1002,BP$1,0),"")</f>
        <v>6.2823000000000002</v>
      </c>
      <c r="BQ28">
        <f ca="1">IF(ISNUMBER(VLOOKUP($B28,Currencies!$B$6:$CW$1002,BQ$1,0)), VLOOKUP($B28,Currencies!$B$6:$CW$1002,BQ$1,0),"")</f>
        <v>112.08</v>
      </c>
      <c r="BR28">
        <f ca="1">IF(ISNUMBER(VLOOKUP($B28,Currencies!$B$6:$CW$1002,BR$1,0)), VLOOKUP($B28,Currencies!$B$6:$CW$1002,BR$1,0),"")</f>
        <v>1.2505999999999999</v>
      </c>
      <c r="BS28">
        <f ca="1">IF(ISNUMBER(VLOOKUP($B28,Currencies!$B$6:$CW$1002,BS$1,0)), VLOOKUP($B28,Currencies!$B$6:$CW$1002,BS$1,0),"")</f>
        <v>1.4098999999999999</v>
      </c>
      <c r="BT28">
        <f ca="1">IF(ISNUMBER(VLOOKUP($B28,Currencies!$B$6:$CW$1002,BT$1,0)), VLOOKUP($B28,Currencies!$B$6:$CW$1002,BT$1,0),"")</f>
        <v>106.13</v>
      </c>
      <c r="BU28">
        <f ca="1">IF(ISNUMBER(VLOOKUP($B28,Currencies!$B$6:$CW$1002,BU$1,0)), VLOOKUP($B28,Currencies!$B$6:$CW$1002,BU$1,0),"")</f>
        <v>56.406500000000001</v>
      </c>
      <c r="BV28">
        <f ca="1">IF(ISNUMBER(VLOOKUP($B28,Currencies!$B$6:$CW$1002,BV$1,0)), VLOOKUP($B28,Currencies!$B$6:$CW$1002,BV$1,0),"")</f>
        <v>11.620799999999999</v>
      </c>
      <c r="BW28">
        <f ca="1">IF(ISNUMBER(VLOOKUP($B28,Currencies!$B$6:$CW$1002,BW$1,0)), VLOOKUP($B28,Currencies!$B$6:$CW$1002,BW$1,0),"")</f>
        <v>3.2313000000000001</v>
      </c>
      <c r="BY28" s="12"/>
    </row>
    <row r="29" spans="2:77">
      <c r="B29" s="12">
        <f>IF(ISNUMBER(Equities!$C30),Equities!B30,"")</f>
        <v>43145</v>
      </c>
      <c r="C29">
        <f t="shared" ca="1" si="7"/>
        <v>174.28479999999999</v>
      </c>
      <c r="D29" t="str">
        <f t="shared" ca="1" si="6"/>
        <v/>
      </c>
      <c r="E29" t="str">
        <f t="shared" ca="1" si="6"/>
        <v/>
      </c>
      <c r="F29" t="str">
        <f t="shared" ca="1" si="6"/>
        <v/>
      </c>
      <c r="G29">
        <f>IF(ISNUMBER(VLOOKUP($B29,Equities!$B$6:$DH$1002,G$1,0)), VLOOKUP($B29,Equities!$B$6:$DH$1002,G$1,0),"")</f>
        <v>16.100000000000001</v>
      </c>
      <c r="H29">
        <f>IF(ISNUMBER(VLOOKUP($B29,Equities!$B$6:$DH$1002,H$1,0)), VLOOKUP($B29,Equities!$B$6:$DH$1002,H$1,0),"")</f>
        <v>19.75</v>
      </c>
      <c r="I29">
        <f>IF(ISNUMBER(VLOOKUP($B29,Equities!$B$6:$DH$1002,I$1,0)), VLOOKUP($B29,Equities!$B$6:$DH$1002,I$1,0),"")</f>
        <v>25.51</v>
      </c>
      <c r="J29" s="70"/>
      <c r="K29">
        <f ca="1">IF(ISNUMBER(VLOOKUP($B29,Equities!$B$6:$DH$1002,K$1,0)), VLOOKUP($B29,Equities!$B$6:$DH$1002,K$1,0),"")</f>
        <v>2698.63</v>
      </c>
      <c r="L29">
        <f ca="1">IF(ISNUMBER(VLOOKUP($B29,Equities!$B$6:$DH$1002,L$1,0)), VLOOKUP($B29,Equities!$B$6:$DH$1002,L$1,0),"")</f>
        <v>3369.83</v>
      </c>
      <c r="M29">
        <f ca="1">IF(ISNUMBER(VLOOKUP($B29,Equities!$B$6:$DH$1002,M$1,0)), VLOOKUP($B29,Equities!$B$6:$DH$1002,M$1,0),"")</f>
        <v>83542.84</v>
      </c>
      <c r="N29">
        <f ca="1">IF(ISNUMBER(VLOOKUP($B29,Equities!$B$6:$DH$1002,N$1,0)), VLOOKUP($B29,Equities!$B$6:$DH$1002,N$1,0),"")</f>
        <v>21154.17</v>
      </c>
      <c r="O29">
        <f ca="1">IF(ISNUMBER(VLOOKUP($B29,Equities!$B$6:$DH$1002,O$1,0)), VLOOKUP($B29,Equities!$B$6:$DH$1002,O$1,0),"")</f>
        <v>30515.599999999999</v>
      </c>
      <c r="P29">
        <f ca="1">IF(ISNUMBER(VLOOKUP($B29,Equities!$B$6:$DH$1002,P$1,0)), VLOOKUP($B29,Equities!$B$6:$DH$1002,P$1,0),"")</f>
        <v>12260.99</v>
      </c>
      <c r="Q29">
        <f ca="1">IF(ISNUMBER(VLOOKUP($B29,Equities!$B$6:$DH$1002,Q$1,0)), VLOOKUP($B29,Equities!$B$6:$DH$1002,Q$1,0),"")</f>
        <v>2294.84</v>
      </c>
      <c r="R29">
        <f ca="1">IF(ISNUMBER(VLOOKUP($B29,Equities!$B$6:$DH$1002,R$1,0)), VLOOKUP($B29,Equities!$B$6:$DH$1002,R$1,0),"")</f>
        <v>2513.02</v>
      </c>
      <c r="S29">
        <f ca="1">IF(ISNUMBER(VLOOKUP($B29,Equities!$B$6:$DH$1002,S$1,0)), VLOOKUP($B29,Equities!$B$6:$DH$1002,S$1,0),"")</f>
        <v>211.3185</v>
      </c>
      <c r="T29">
        <f ca="1">IF(ISNUMBER(VLOOKUP($B29,Equities!$B$6:$DH$1002,T$1,0)), VLOOKUP($B29,Equities!$B$6:$DH$1002,T$1,0),"")</f>
        <v>279.11</v>
      </c>
      <c r="U29">
        <f ca="1">IF(ISNUMBER(VLOOKUP($B29,Equities!$B$6:$DH$1002,U$1,0)), VLOOKUP($B29,Equities!$B$6:$DH$1002,U$1,0),"")</f>
        <v>260.86</v>
      </c>
      <c r="V29">
        <f ca="1">IF(ISNUMBER(VLOOKUP($B29,Equities!$B$6:$DH$1002,V$1,0)), VLOOKUP($B29,Equities!$B$6:$DH$1002,V$1,0),"")</f>
        <v>249.02</v>
      </c>
      <c r="W29">
        <f ca="1">IF(ISNUMBER(VLOOKUP($B29,Equities!$B$6:$DH$1002,W$1,0)), VLOOKUP($B29,Equities!$B$6:$DH$1002,W$1,0),"")</f>
        <v>228.2123</v>
      </c>
      <c r="X29">
        <f ca="1">IF(ISNUMBER(VLOOKUP($B29,Equities!$B$6:$DH$1002,X$1,0)), VLOOKUP($B29,Equities!$B$6:$DH$1002,X$1,0),"")</f>
        <v>228.3835</v>
      </c>
      <c r="Y29">
        <f ca="1">IF(ISNUMBER(VLOOKUP($B29,Equities!$B$6:$DH$1002,Y$1,0)), VLOOKUP($B29,Equities!$B$6:$DH$1002,Y$1,0),"")</f>
        <v>129.42740000000001</v>
      </c>
      <c r="Z29">
        <f ca="1">IF(ISNUMBER(VLOOKUP($B29,Equities!$B$6:$DH$1002,Z$1,0)), VLOOKUP($B29,Equities!$B$6:$DH$1002,Z$1,0),"")</f>
        <v>228.39429999999999</v>
      </c>
      <c r="AA29">
        <f ca="1">IF(ISNUMBER(VLOOKUP($B29,Equities!$B$6:$DH$1002,AA$1,0)), VLOOKUP($B29,Equities!$B$6:$DH$1002,AA$1,0),"")</f>
        <v>67.510000000000005</v>
      </c>
      <c r="AB29">
        <f ca="1">IF(ISNUMBER(VLOOKUP($B29,Equities!$B$6:$DH$1002,AB$1,0)), VLOOKUP($B29,Equities!$B$6:$DH$1002,AB$1,0),"")</f>
        <v>118.78</v>
      </c>
      <c r="AC29">
        <f ca="1">IF(ISNUMBER(VLOOKUP($B29,Bonds!$B$6:$CW$1002,AC$1,0)), VLOOKUP($B29,Bonds!$B$6:$CW$1002,AC$1,0),"")</f>
        <v>487.23469999999998</v>
      </c>
      <c r="AD29">
        <f ca="1">IF(ISNUMBER(VLOOKUP($B29,Bonds!$B$6:$CW$1002,AD$1,0)), VLOOKUP($B29,Bonds!$B$6:$CW$1002,AD$1,0),"")</f>
        <v>222.3657</v>
      </c>
      <c r="AE29">
        <f ca="1">IF(ISNUMBER(VLOOKUP($B29,Bonds!$B$6:$CW$1002,AE$1,0)), VLOOKUP($B29,Bonds!$B$6:$CW$1002,AE$1,0),"")</f>
        <v>255.14779999999999</v>
      </c>
      <c r="AF29">
        <f ca="1">IF(ISNUMBER(VLOOKUP($B29,Bonds!$B$6:$CW$1002,AF$1,0)), VLOOKUP($B29,Bonds!$B$6:$CW$1002,AF$1,0),"")</f>
        <v>1997.24</v>
      </c>
      <c r="AG29">
        <f ca="1">IF(ISNUMBER(VLOOKUP($B29,Bonds!$B$6:$CW$1002,AG$1,0)), VLOOKUP($B29,Bonds!$B$6:$CW$1002,AG$1,0),"")</f>
        <v>2146.86</v>
      </c>
      <c r="AH29">
        <f ca="1">IF(ISNUMBER(VLOOKUP($B29,Bonds!$B$6:$CW$1002,AH$1,0)), VLOOKUP($B29,Bonds!$B$6:$CW$1002,AH$1,0),"")</f>
        <v>2817.63</v>
      </c>
      <c r="AI29">
        <f ca="1">IF(ISNUMBER(VLOOKUP($B29,Bonds!$B$6:$CW$1002,AI$1,0)), VLOOKUP($B29,Bonds!$B$6:$CW$1002,AI$1,0),"")</f>
        <v>149.1953</v>
      </c>
      <c r="AJ29">
        <f ca="1">IF(ISNUMBER(VLOOKUP($B29,Bonds!$B$6:$CW$1002,AJ$1,0)), VLOOKUP($B29,Bonds!$B$6:$CW$1002,AJ$1,0),"")</f>
        <v>1299.3530000000001</v>
      </c>
      <c r="AK29">
        <f ca="1">IF(ISNUMBER(VLOOKUP($B29,Bonds!$B$6:$CW$1002,AK$1,0)), VLOOKUP($B29,Bonds!$B$6:$CW$1002,AK$1,0),"")</f>
        <v>211.82650000000001</v>
      </c>
      <c r="AL29">
        <f ca="1">IF(ISNUMBER(VLOOKUP($B29,Bonds!$B$6:$CW$1002,AL$1,0)), VLOOKUP($B29,Bonds!$B$6:$CW$1002,AL$1,0),"")</f>
        <v>188.40620000000001</v>
      </c>
      <c r="AM29">
        <f ca="1">IF(ISNUMBER(VLOOKUP($B29,Bonds!$B$6:$CW$1002,AM$1,0)), VLOOKUP($B29,Bonds!$B$6:$CW$1002,AM$1,0),"")</f>
        <v>285.46449999999999</v>
      </c>
      <c r="AN29">
        <f ca="1">IF(ISNUMBER(VLOOKUP($B29,Bonds!$B$6:$CW$1002,AN$1,0)), VLOOKUP($B29,Bonds!$B$6:$CW$1002,AN$1,0),"")</f>
        <v>200.37129999999999</v>
      </c>
      <c r="AO29">
        <f ca="1">IF(ISNUMBER(VLOOKUP($B29,Bonds!$B$6:$CW$1002,AO$1,0)), VLOOKUP($B29,Bonds!$B$6:$CW$1002,AO$1,0),"")</f>
        <v>202.04750000000001</v>
      </c>
      <c r="AP29">
        <f ca="1">IF(ISNUMBER(VLOOKUP($B29,Bonds!$B$6:$CW$1002,AP$1,0)), VLOOKUP($B29,Bonds!$B$6:$CW$1002,AP$1,0),"")</f>
        <v>222.3656</v>
      </c>
      <c r="AQ29">
        <f ca="1">IF(ISNUMBER(VLOOKUP($B29,Bonds!$B$6:$CW$1002,AQ$1,0)), VLOOKUP($B29,Bonds!$B$6:$CW$1002,AQ$1,0),"")</f>
        <v>213.36750000000001</v>
      </c>
      <c r="AR29">
        <f ca="1">IF(ISNUMBER(VLOOKUP($B29,Bonds!$B$6:$CW$1002,AR$1,0)), VLOOKUP($B29,Bonds!$B$6:$CW$1002,AR$1,0),"")</f>
        <v>276.68169999999998</v>
      </c>
      <c r="AS29">
        <f ca="1">IF(ISNUMBER(VLOOKUP($B29,Bonds!$B$6:$CW$1002,AS$1,0)), VLOOKUP($B29,Bonds!$B$6:$CW$1002,AS$1,0),"")</f>
        <v>2.9022000000000001</v>
      </c>
      <c r="AT29">
        <f ca="1">IF(ISNUMBER(VLOOKUP($B29,Bonds!$B$6:$CW$1002,AT$1,0)), VLOOKUP($B29,Bonds!$B$6:$CW$1002,AT$1,0),"")</f>
        <v>0.75700000000000001</v>
      </c>
      <c r="AU29">
        <f ca="1">IF(ISNUMBER(VLOOKUP($B29,Bonds!$B$6:$CW$1002,AU$1,0)), VLOOKUP($B29,Bonds!$B$6:$CW$1002,AU$1,0),"")</f>
        <v>2.036</v>
      </c>
      <c r="AV29">
        <f ca="1">IF(ISNUMBER(VLOOKUP($B29,Bonds!$B$6:$CW$1002,AV$1,0)), VLOOKUP($B29,Bonds!$B$6:$CW$1002,AV$1,0),"")</f>
        <v>2.1095999999999999</v>
      </c>
      <c r="AW29">
        <f ca="1">IF(ISNUMBER(VLOOKUP($B29,Bonds!$B$6:$CW$1002,AW$1,0)), VLOOKUP($B29,Bonds!$B$6:$CW$1002,AW$1,0),"")</f>
        <v>2.4348000000000001</v>
      </c>
      <c r="AX29">
        <f ca="1">IF(ISNUMBER(VLOOKUP($B29,Bonds!$B$6:$CW$1002,AX$1,0)), VLOOKUP($B29,Bonds!$B$6:$CW$1002,AX$1,0),"")</f>
        <v>1.4750000000000001</v>
      </c>
      <c r="AY29">
        <f ca="1">IF(ISNUMBER(VLOOKUP($B29,Bonds!$B$6:$CW$1002,AY$1,0)), VLOOKUP($B29,Bonds!$B$6:$CW$1002,AY$1,0),"")</f>
        <v>23.805199999999999</v>
      </c>
      <c r="AZ29">
        <f ca="1">IF(ISNUMBER(VLOOKUP($B29,Bonds!$B$6:$CW$1002,AZ$1,0)), VLOOKUP($B29,Bonds!$B$6:$CW$1002,AZ$1,0),"")</f>
        <v>1.5</v>
      </c>
      <c r="BA29">
        <f ca="1">IF(ISNUMBER(VLOOKUP($B29,Credit_Vol!$B$6:$CW$1002,BA$1,0)), VLOOKUP($B29,Credit_Vol!$B$6:$CW$1002,BA$1,0),"")</f>
        <v>274.30599999999998</v>
      </c>
      <c r="BB29">
        <f ca="1">IF(ISNUMBER(VLOOKUP($B29,Credit_Vol!$B$6:$CW$1002,BB$1,0)), VLOOKUP($B29,Credit_Vol!$B$6:$CW$1002,BB$1,0),"")</f>
        <v>116.691</v>
      </c>
      <c r="BC29">
        <f ca="1">IF(ISNUMBER(VLOOKUP($B29,Credit_Vol!$B$6:$CW$1002,BC$1,0)), VLOOKUP($B29,Credit_Vol!$B$6:$CW$1002,BC$1,0),"")</f>
        <v>56.17</v>
      </c>
      <c r="BD29">
        <f ca="1">IF(ISNUMBER(VLOOKUP($B29,Credit_Vol!$B$6:$CW$1002,BD$1,0)), VLOOKUP($B29,Credit_Vol!$B$6:$CW$1002,BD$1,0),"")</f>
        <v>339.46</v>
      </c>
      <c r="BE29">
        <f ca="1">IF(ISNUMBER(VLOOKUP($B29,Credit_Vol!$B$6:$CW$1002,BE$1,0)), VLOOKUP($B29,Credit_Vol!$B$6:$CW$1002,BE$1,0),"")</f>
        <v>128.64599999999999</v>
      </c>
      <c r="BF29">
        <f ca="1">IF(ISNUMBER(VLOOKUP($B29,Credit_Vol!$B$6:$CW$1002,BF$1,0)), VLOOKUP($B29,Credit_Vol!$B$6:$CW$1002,BF$1,0),"")</f>
        <v>220.89449999999999</v>
      </c>
      <c r="BG29">
        <f ca="1">IF(ISNUMBER(VLOOKUP($B29,Credit_Vol!$B$6:$CW$1002,BG$1,0)), VLOOKUP($B29,Credit_Vol!$B$6:$CW$1002,BG$1,0),"")</f>
        <v>157.1722</v>
      </c>
      <c r="BH29">
        <f ca="1">IF(ISNUMBER(VLOOKUP($B29,Credit_Vol!$B$6:$CW$1002,BH$1,0)), VLOOKUP($B29,Credit_Vol!$B$6:$CW$1002,BH$1,0),"")</f>
        <v>433.52929999999998</v>
      </c>
      <c r="BI29">
        <f ca="1">IF(ISNUMBER(VLOOKUP($B29,Credit_Vol!$B$6:$CW$1002,BI$1,0)), VLOOKUP($B29,Credit_Vol!$B$6:$CW$1002,BI$1,0),"")</f>
        <v>19.260000000000002</v>
      </c>
      <c r="BJ29">
        <f ca="1">IF(ISNUMBER(VLOOKUP($B29,Credit_Vol!$B$6:$CW$1002,BJ$1,0)), VLOOKUP($B29,Credit_Vol!$B$6:$CW$1002,BJ$1,0),"")</f>
        <v>22.49</v>
      </c>
      <c r="BK29">
        <f ca="1">IF(ISNUMBER(VLOOKUP($B29,Credit_Vol!$B$6:$CW$1002,BK$1,0)), VLOOKUP($B29,Credit_Vol!$B$6:$CW$1002,BK$1,0),"")</f>
        <v>8.57</v>
      </c>
      <c r="BL29">
        <f ca="1">IF(ISNUMBER(VLOOKUP($B29,Credit_Vol!$B$6:$CW$1002,BL$1,0)), VLOOKUP($B29,Credit_Vol!$B$6:$CW$1002,BL$1,0),"")</f>
        <v>6.2149999999999999</v>
      </c>
      <c r="BM29">
        <f ca="1">IF(ISNUMBER(VLOOKUP($B29,Commodities!$B$6:$CW$1002,BM$1,0)), VLOOKUP($B29,Commodities!$B$6:$CW$1002,BM$1,0),"")</f>
        <v>1355.5</v>
      </c>
      <c r="BN29">
        <f ca="1">IF(ISNUMBER(VLOOKUP($B29,Commodities!$B$6:$CW$1002,BN$1,0)), VLOOKUP($B29,Commodities!$B$6:$CW$1002,BN$1,0),"")</f>
        <v>16.878</v>
      </c>
      <c r="BO29">
        <f ca="1">IF(ISNUMBER(VLOOKUP($B29,Commodities!$B$6:$CW$1002,BO$1,0)), VLOOKUP($B29,Commodities!$B$6:$CW$1002,BO$1,0),"")</f>
        <v>60.6</v>
      </c>
      <c r="BP29">
        <f ca="1">IF(ISNUMBER(VLOOKUP($B29,Currencies!$B$6:$CW$1002,BP$1,0)), VLOOKUP($B29,Currencies!$B$6:$CW$1002,BP$1,0),"")</f>
        <v>6.3125999999999998</v>
      </c>
      <c r="BQ29">
        <f ca="1">IF(ISNUMBER(VLOOKUP($B29,Currencies!$B$6:$CW$1002,BQ$1,0)), VLOOKUP($B29,Currencies!$B$6:$CW$1002,BQ$1,0),"")</f>
        <v>111.63</v>
      </c>
      <c r="BR29">
        <f ca="1">IF(ISNUMBER(VLOOKUP($B29,Currencies!$B$6:$CW$1002,BR$1,0)), VLOOKUP($B29,Currencies!$B$6:$CW$1002,BR$1,0),"")</f>
        <v>1.2451000000000001</v>
      </c>
      <c r="BS29">
        <f ca="1">IF(ISNUMBER(VLOOKUP($B29,Currencies!$B$6:$CW$1002,BS$1,0)), VLOOKUP($B29,Currencies!$B$6:$CW$1002,BS$1,0),"")</f>
        <v>1.3998999999999999</v>
      </c>
      <c r="BT29">
        <f ca="1">IF(ISNUMBER(VLOOKUP($B29,Currencies!$B$6:$CW$1002,BT$1,0)), VLOOKUP($B29,Currencies!$B$6:$CW$1002,BT$1,0),"")</f>
        <v>107.01</v>
      </c>
      <c r="BU29">
        <f ca="1">IF(ISNUMBER(VLOOKUP($B29,Currencies!$B$6:$CW$1002,BU$1,0)), VLOOKUP($B29,Currencies!$B$6:$CW$1002,BU$1,0),"")</f>
        <v>56.711799999999997</v>
      </c>
      <c r="BV29">
        <f ca="1">IF(ISNUMBER(VLOOKUP($B29,Currencies!$B$6:$CW$1002,BV$1,0)), VLOOKUP($B29,Currencies!$B$6:$CW$1002,BV$1,0),"")</f>
        <v>11.7164</v>
      </c>
      <c r="BW29">
        <f ca="1">IF(ISNUMBER(VLOOKUP($B29,Currencies!$B$6:$CW$1002,BW$1,0)), VLOOKUP($B29,Currencies!$B$6:$CW$1002,BW$1,0),"")</f>
        <v>3.2246999999999999</v>
      </c>
      <c r="BY29" s="12"/>
    </row>
    <row r="30" spans="2:77">
      <c r="B30" s="12">
        <f>IF(ISNUMBER(Equities!$C31),Equities!B31,"")</f>
        <v>43144</v>
      </c>
      <c r="C30">
        <f t="shared" ca="1" si="7"/>
        <v>170.8998</v>
      </c>
      <c r="D30" t="str">
        <f t="shared" ca="1" si="6"/>
        <v/>
      </c>
      <c r="E30" t="str">
        <f t="shared" ca="1" si="6"/>
        <v/>
      </c>
      <c r="F30" t="str">
        <f t="shared" ca="1" si="6"/>
        <v/>
      </c>
      <c r="G30">
        <f>IF(ISNUMBER(VLOOKUP($B30,Equities!$B$6:$DH$1002,G$1,0)), VLOOKUP($B30,Equities!$B$6:$DH$1002,G$1,0),"")</f>
        <v>15.89</v>
      </c>
      <c r="H30">
        <f>IF(ISNUMBER(VLOOKUP($B30,Equities!$B$6:$DH$1002,H$1,0)), VLOOKUP($B30,Equities!$B$6:$DH$1002,H$1,0),"")</f>
        <v>19.2</v>
      </c>
      <c r="I30">
        <f>IF(ISNUMBER(VLOOKUP($B30,Equities!$B$6:$DH$1002,I$1,0)), VLOOKUP($B30,Equities!$B$6:$DH$1002,I$1,0),"")</f>
        <v>25.18</v>
      </c>
      <c r="J30" s="70"/>
      <c r="K30">
        <f ca="1">IF(ISNUMBER(VLOOKUP($B30,Equities!$B$6:$DH$1002,K$1,0)), VLOOKUP($B30,Equities!$B$6:$DH$1002,K$1,0),"")</f>
        <v>2662.94</v>
      </c>
      <c r="L30">
        <f ca="1">IF(ISNUMBER(VLOOKUP($B30,Equities!$B$6:$DH$1002,L$1,0)), VLOOKUP($B30,Equities!$B$6:$DH$1002,L$1,0),"")</f>
        <v>3340.93</v>
      </c>
      <c r="M30">
        <f ca="1">IF(ISNUMBER(VLOOKUP($B30,Equities!$B$6:$DH$1002,M$1,0)), VLOOKUP($B30,Equities!$B$6:$DH$1002,M$1,0),"")</f>
        <v>80898.7</v>
      </c>
      <c r="N30">
        <f ca="1">IF(ISNUMBER(VLOOKUP($B30,Equities!$B$6:$DH$1002,N$1,0)), VLOOKUP($B30,Equities!$B$6:$DH$1002,N$1,0),"")</f>
        <v>21244.68</v>
      </c>
      <c r="O30">
        <f ca="1">IF(ISNUMBER(VLOOKUP($B30,Equities!$B$6:$DH$1002,O$1,0)), VLOOKUP($B30,Equities!$B$6:$DH$1002,O$1,0),"")</f>
        <v>29839.53</v>
      </c>
      <c r="P30">
        <f ca="1">IF(ISNUMBER(VLOOKUP($B30,Equities!$B$6:$DH$1002,P$1,0)), VLOOKUP($B30,Equities!$B$6:$DH$1002,P$1,0),"")</f>
        <v>12004.51</v>
      </c>
      <c r="Q30">
        <f ca="1">IF(ISNUMBER(VLOOKUP($B30,Equities!$B$6:$DH$1002,Q$1,0)), VLOOKUP($B30,Equities!$B$6:$DH$1002,Q$1,0),"")</f>
        <v>2255.19</v>
      </c>
      <c r="R30">
        <f ca="1">IF(ISNUMBER(VLOOKUP($B30,Equities!$B$6:$DH$1002,R$1,0)), VLOOKUP($B30,Equities!$B$6:$DH$1002,R$1,0),"")</f>
        <v>2478.3200000000002</v>
      </c>
      <c r="S30">
        <f ca="1">IF(ISNUMBER(VLOOKUP($B30,Equities!$B$6:$DH$1002,S$1,0)), VLOOKUP($B30,Equities!$B$6:$DH$1002,S$1,0),"")</f>
        <v>209.0171</v>
      </c>
      <c r="T30">
        <f ca="1">IF(ISNUMBER(VLOOKUP($B30,Equities!$B$6:$DH$1002,T$1,0)), VLOOKUP($B30,Equities!$B$6:$DH$1002,T$1,0),"")</f>
        <v>275.49</v>
      </c>
      <c r="U30">
        <f ca="1">IF(ISNUMBER(VLOOKUP($B30,Equities!$B$6:$DH$1002,U$1,0)), VLOOKUP($B30,Equities!$B$6:$DH$1002,U$1,0),"")</f>
        <v>258.05</v>
      </c>
      <c r="V30">
        <f ca="1">IF(ISNUMBER(VLOOKUP($B30,Equities!$B$6:$DH$1002,V$1,0)), VLOOKUP($B30,Equities!$B$6:$DH$1002,V$1,0),"")</f>
        <v>245.88</v>
      </c>
      <c r="W30">
        <f ca="1">IF(ISNUMBER(VLOOKUP($B30,Equities!$B$6:$DH$1002,W$1,0)), VLOOKUP($B30,Equities!$B$6:$DH$1002,W$1,0),"")</f>
        <v>227.28389999999999</v>
      </c>
      <c r="X30">
        <f ca="1">IF(ISNUMBER(VLOOKUP($B30,Equities!$B$6:$DH$1002,X$1,0)), VLOOKUP($B30,Equities!$B$6:$DH$1002,X$1,0),"")</f>
        <v>225.51990000000001</v>
      </c>
      <c r="Y30">
        <f ca="1">IF(ISNUMBER(VLOOKUP($B30,Equities!$B$6:$DH$1002,Y$1,0)), VLOOKUP($B30,Equities!$B$6:$DH$1002,Y$1,0),"")</f>
        <v>127.3184</v>
      </c>
      <c r="Z30">
        <f ca="1">IF(ISNUMBER(VLOOKUP($B30,Equities!$B$6:$DH$1002,Z$1,0)), VLOOKUP($B30,Equities!$B$6:$DH$1002,Z$1,0),"")</f>
        <v>224.3707</v>
      </c>
      <c r="AA30">
        <f ca="1">IF(ISNUMBER(VLOOKUP($B30,Equities!$B$6:$DH$1002,AA$1,0)), VLOOKUP($B30,Equities!$B$6:$DH$1002,AA$1,0),"")</f>
        <v>67.66</v>
      </c>
      <c r="AB30">
        <f ca="1">IF(ISNUMBER(VLOOKUP($B30,Equities!$B$6:$DH$1002,AB$1,0)), VLOOKUP($B30,Equities!$B$6:$DH$1002,AB$1,0),"")</f>
        <v>118.87</v>
      </c>
      <c r="AC30">
        <f ca="1">IF(ISNUMBER(VLOOKUP($B30,Bonds!$B$6:$CW$1002,AC$1,0)), VLOOKUP($B30,Bonds!$B$6:$CW$1002,AC$1,0),"")</f>
        <v>486.74310000000003</v>
      </c>
      <c r="AD30">
        <f ca="1">IF(ISNUMBER(VLOOKUP($B30,Bonds!$B$6:$CW$1002,AD$1,0)), VLOOKUP($B30,Bonds!$B$6:$CW$1002,AD$1,0),"")</f>
        <v>221.76259999999999</v>
      </c>
      <c r="AE30">
        <f ca="1">IF(ISNUMBER(VLOOKUP($B30,Bonds!$B$6:$CW$1002,AE$1,0)), VLOOKUP($B30,Bonds!$B$6:$CW$1002,AE$1,0),"")</f>
        <v>255.36449999999999</v>
      </c>
      <c r="AF30">
        <f ca="1">IF(ISNUMBER(VLOOKUP($B30,Bonds!$B$6:$CW$1002,AF$1,0)), VLOOKUP($B30,Bonds!$B$6:$CW$1002,AF$1,0),"")</f>
        <v>2005.19</v>
      </c>
      <c r="AG30">
        <f ca="1">IF(ISNUMBER(VLOOKUP($B30,Bonds!$B$6:$CW$1002,AG$1,0)), VLOOKUP($B30,Bonds!$B$6:$CW$1002,AG$1,0),"")</f>
        <v>2155.58</v>
      </c>
      <c r="AH30">
        <f ca="1">IF(ISNUMBER(VLOOKUP($B30,Bonds!$B$6:$CW$1002,AH$1,0)), VLOOKUP($B30,Bonds!$B$6:$CW$1002,AH$1,0),"")</f>
        <v>2827.63</v>
      </c>
      <c r="AI30">
        <f ca="1">IF(ISNUMBER(VLOOKUP($B30,Bonds!$B$6:$CW$1002,AI$1,0)), VLOOKUP($B30,Bonds!$B$6:$CW$1002,AI$1,0),"")</f>
        <v>149.15</v>
      </c>
      <c r="AJ30">
        <f ca="1">IF(ISNUMBER(VLOOKUP($B30,Bonds!$B$6:$CW$1002,AJ$1,0)), VLOOKUP($B30,Bonds!$B$6:$CW$1002,AJ$1,0),"")</f>
        <v>1299.623</v>
      </c>
      <c r="AK30">
        <f ca="1">IF(ISNUMBER(VLOOKUP($B30,Bonds!$B$6:$CW$1002,AK$1,0)), VLOOKUP($B30,Bonds!$B$6:$CW$1002,AK$1,0),"")</f>
        <v>211.85069999999999</v>
      </c>
      <c r="AL30">
        <f ca="1">IF(ISNUMBER(VLOOKUP($B30,Bonds!$B$6:$CW$1002,AL$1,0)), VLOOKUP($B30,Bonds!$B$6:$CW$1002,AL$1,0),"")</f>
        <v>188.44</v>
      </c>
      <c r="AM30">
        <f ca="1">IF(ISNUMBER(VLOOKUP($B30,Bonds!$B$6:$CW$1002,AM$1,0)), VLOOKUP($B30,Bonds!$B$6:$CW$1002,AM$1,0),"")</f>
        <v>285.43189999999998</v>
      </c>
      <c r="AN30">
        <f ca="1">IF(ISNUMBER(VLOOKUP($B30,Bonds!$B$6:$CW$1002,AN$1,0)), VLOOKUP($B30,Bonds!$B$6:$CW$1002,AN$1,0),"")</f>
        <v>200.38319999999999</v>
      </c>
      <c r="AO30">
        <f ca="1">IF(ISNUMBER(VLOOKUP($B30,Bonds!$B$6:$CW$1002,AO$1,0)), VLOOKUP($B30,Bonds!$B$6:$CW$1002,AO$1,0),"")</f>
        <v>202.14019999999999</v>
      </c>
      <c r="AP30">
        <f ca="1">IF(ISNUMBER(VLOOKUP($B30,Bonds!$B$6:$CW$1002,AP$1,0)), VLOOKUP($B30,Bonds!$B$6:$CW$1002,AP$1,0),"")</f>
        <v>222.46950000000001</v>
      </c>
      <c r="AQ30">
        <f ca="1">IF(ISNUMBER(VLOOKUP($B30,Bonds!$B$6:$CW$1002,AQ$1,0)), VLOOKUP($B30,Bonds!$B$6:$CW$1002,AQ$1,0),"")</f>
        <v>213.28020000000001</v>
      </c>
      <c r="AR30">
        <f ca="1">IF(ISNUMBER(VLOOKUP($B30,Bonds!$B$6:$CW$1002,AR$1,0)), VLOOKUP($B30,Bonds!$B$6:$CW$1002,AR$1,0),"")</f>
        <v>276.47989999999999</v>
      </c>
      <c r="AS30">
        <f ca="1">IF(ISNUMBER(VLOOKUP($B30,Bonds!$B$6:$CW$1002,AS$1,0)), VLOOKUP($B30,Bonds!$B$6:$CW$1002,AS$1,0),"")</f>
        <v>2.8294000000000001</v>
      </c>
      <c r="AT30">
        <f ca="1">IF(ISNUMBER(VLOOKUP($B30,Bonds!$B$6:$CW$1002,AT$1,0)), VLOOKUP($B30,Bonds!$B$6:$CW$1002,AT$1,0),"")</f>
        <v>0.75</v>
      </c>
      <c r="AU30">
        <f ca="1">IF(ISNUMBER(VLOOKUP($B30,Bonds!$B$6:$CW$1002,AU$1,0)), VLOOKUP($B30,Bonds!$B$6:$CW$1002,AU$1,0),"")</f>
        <v>1.9504999999999999</v>
      </c>
      <c r="AV30">
        <f ca="1">IF(ISNUMBER(VLOOKUP($B30,Bonds!$B$6:$CW$1002,AV$1,0)), VLOOKUP($B30,Bonds!$B$6:$CW$1002,AV$1,0),"")</f>
        <v>2.0556000000000001</v>
      </c>
      <c r="AW30">
        <f ca="1">IF(ISNUMBER(VLOOKUP($B30,Bonds!$B$6:$CW$1002,AW$1,0)), VLOOKUP($B30,Bonds!$B$6:$CW$1002,AW$1,0),"")</f>
        <v>2.3862999999999999</v>
      </c>
      <c r="AX30">
        <f ca="1">IF(ISNUMBER(VLOOKUP($B30,Bonds!$B$6:$CW$1002,AX$1,0)), VLOOKUP($B30,Bonds!$B$6:$CW$1002,AX$1,0),"")</f>
        <v>1.472</v>
      </c>
      <c r="AY30">
        <f ca="1">IF(ISNUMBER(VLOOKUP($B30,Bonds!$B$6:$CW$1002,AY$1,0)), VLOOKUP($B30,Bonds!$B$6:$CW$1002,AY$1,0),"")</f>
        <v>24.632400000000001</v>
      </c>
      <c r="AZ30">
        <f ca="1">IF(ISNUMBER(VLOOKUP($B30,Bonds!$B$6:$CW$1002,AZ$1,0)), VLOOKUP($B30,Bonds!$B$6:$CW$1002,AZ$1,0),"")</f>
        <v>0.69</v>
      </c>
      <c r="BA30">
        <f ca="1">IF(ISNUMBER(VLOOKUP($B30,Credit_Vol!$B$6:$CW$1002,BA$1,0)), VLOOKUP($B30,Credit_Vol!$B$6:$CW$1002,BA$1,0),"")</f>
        <v>277.947</v>
      </c>
      <c r="BB30">
        <f ca="1">IF(ISNUMBER(VLOOKUP($B30,Credit_Vol!$B$6:$CW$1002,BB$1,0)), VLOOKUP($B30,Credit_Vol!$B$6:$CW$1002,BB$1,0),"")</f>
        <v>119.947</v>
      </c>
      <c r="BC30">
        <f ca="1">IF(ISNUMBER(VLOOKUP($B30,Credit_Vol!$B$6:$CW$1002,BC$1,0)), VLOOKUP($B30,Credit_Vol!$B$6:$CW$1002,BC$1,0),"")</f>
        <v>58.036000000000001</v>
      </c>
      <c r="BD30">
        <f ca="1">IF(ISNUMBER(VLOOKUP($B30,Credit_Vol!$B$6:$CW$1002,BD$1,0)), VLOOKUP($B30,Credit_Vol!$B$6:$CW$1002,BD$1,0),"")</f>
        <v>344.42099999999999</v>
      </c>
      <c r="BE30">
        <f ca="1">IF(ISNUMBER(VLOOKUP($B30,Credit_Vol!$B$6:$CW$1002,BE$1,0)), VLOOKUP($B30,Credit_Vol!$B$6:$CW$1002,BE$1,0),"")</f>
        <v>134.29499999999999</v>
      </c>
      <c r="BF30">
        <f ca="1">IF(ISNUMBER(VLOOKUP($B30,Credit_Vol!$B$6:$CW$1002,BF$1,0)), VLOOKUP($B30,Credit_Vol!$B$6:$CW$1002,BF$1,0),"")</f>
        <v>221.0993</v>
      </c>
      <c r="BG30">
        <f ca="1">IF(ISNUMBER(VLOOKUP($B30,Credit_Vol!$B$6:$CW$1002,BG$1,0)), VLOOKUP($B30,Credit_Vol!$B$6:$CW$1002,BG$1,0),"")</f>
        <v>157.22329999999999</v>
      </c>
      <c r="BH30">
        <f ca="1">IF(ISNUMBER(VLOOKUP($B30,Credit_Vol!$B$6:$CW$1002,BH$1,0)), VLOOKUP($B30,Credit_Vol!$B$6:$CW$1002,BH$1,0),"")</f>
        <v>434.2491</v>
      </c>
      <c r="BI30">
        <f ca="1">IF(ISNUMBER(VLOOKUP($B30,Credit_Vol!$B$6:$CW$1002,BI$1,0)), VLOOKUP($B30,Credit_Vol!$B$6:$CW$1002,BI$1,0),"")</f>
        <v>24.97</v>
      </c>
      <c r="BJ30">
        <f ca="1">IF(ISNUMBER(VLOOKUP($B30,Credit_Vol!$B$6:$CW$1002,BJ$1,0)), VLOOKUP($B30,Credit_Vol!$B$6:$CW$1002,BJ$1,0),"")</f>
        <v>26.3</v>
      </c>
      <c r="BK30">
        <f ca="1">IF(ISNUMBER(VLOOKUP($B30,Credit_Vol!$B$6:$CW$1002,BK$1,0)), VLOOKUP($B30,Credit_Vol!$B$6:$CW$1002,BK$1,0),"")</f>
        <v>8.4700000000000006</v>
      </c>
      <c r="BL30">
        <f ca="1">IF(ISNUMBER(VLOOKUP($B30,Credit_Vol!$B$6:$CW$1002,BL$1,0)), VLOOKUP($B30,Credit_Vol!$B$6:$CW$1002,BL$1,0),"")</f>
        <v>6.2350000000000003</v>
      </c>
      <c r="BM30">
        <f ca="1">IF(ISNUMBER(VLOOKUP($B30,Commodities!$B$6:$CW$1002,BM$1,0)), VLOOKUP($B30,Commodities!$B$6:$CW$1002,BM$1,0),"")</f>
        <v>1328.1</v>
      </c>
      <c r="BN30">
        <f ca="1">IF(ISNUMBER(VLOOKUP($B30,Commodities!$B$6:$CW$1002,BN$1,0)), VLOOKUP($B30,Commodities!$B$6:$CW$1002,BN$1,0),"")</f>
        <v>16.527999999999999</v>
      </c>
      <c r="BO30">
        <f ca="1">IF(ISNUMBER(VLOOKUP($B30,Commodities!$B$6:$CW$1002,BO$1,0)), VLOOKUP($B30,Commodities!$B$6:$CW$1002,BO$1,0),"")</f>
        <v>59.19</v>
      </c>
      <c r="BP30">
        <f ca="1">IF(ISNUMBER(VLOOKUP($B30,Currencies!$B$6:$CW$1002,BP$1,0)), VLOOKUP($B30,Currencies!$B$6:$CW$1002,BP$1,0),"")</f>
        <v>6.3338000000000001</v>
      </c>
      <c r="BQ30">
        <f ca="1">IF(ISNUMBER(VLOOKUP($B30,Currencies!$B$6:$CW$1002,BQ$1,0)), VLOOKUP($B30,Currencies!$B$6:$CW$1002,BQ$1,0),"")</f>
        <v>111.16</v>
      </c>
      <c r="BR30">
        <f ca="1">IF(ISNUMBER(VLOOKUP($B30,Currencies!$B$6:$CW$1002,BR$1,0)), VLOOKUP($B30,Currencies!$B$6:$CW$1002,BR$1,0),"")</f>
        <v>1.2352000000000001</v>
      </c>
      <c r="BS30">
        <f ca="1">IF(ISNUMBER(VLOOKUP($B30,Currencies!$B$6:$CW$1002,BS$1,0)), VLOOKUP($B30,Currencies!$B$6:$CW$1002,BS$1,0),"")</f>
        <v>1.3894</v>
      </c>
      <c r="BT30">
        <f ca="1">IF(ISNUMBER(VLOOKUP($B30,Currencies!$B$6:$CW$1002,BT$1,0)), VLOOKUP($B30,Currencies!$B$6:$CW$1002,BT$1,0),"")</f>
        <v>107.82</v>
      </c>
      <c r="BU30">
        <f ca="1">IF(ISNUMBER(VLOOKUP($B30,Currencies!$B$6:$CW$1002,BU$1,0)), VLOOKUP($B30,Currencies!$B$6:$CW$1002,BU$1,0),"")</f>
        <v>57.631900000000002</v>
      </c>
      <c r="BV30">
        <f ca="1">IF(ISNUMBER(VLOOKUP($B30,Currencies!$B$6:$CW$1002,BV$1,0)), VLOOKUP($B30,Currencies!$B$6:$CW$1002,BV$1,0),"")</f>
        <v>11.965</v>
      </c>
      <c r="BW30">
        <f ca="1">IF(ISNUMBER(VLOOKUP($B30,Currencies!$B$6:$CW$1002,BW$1,0)), VLOOKUP($B30,Currencies!$B$6:$CW$1002,BW$1,0),"")</f>
        <v>3.3020999999999998</v>
      </c>
      <c r="BY30" s="12"/>
    </row>
    <row r="31" spans="2:77">
      <c r="B31" s="12">
        <f>IF(ISNUMBER(Equities!$C32),Equities!B32,"")</f>
        <v>43143</v>
      </c>
      <c r="C31">
        <f t="shared" ca="1" si="7"/>
        <v>167.43690000000001</v>
      </c>
      <c r="D31" t="str">
        <f t="shared" ca="1" si="6"/>
        <v/>
      </c>
      <c r="E31" t="str">
        <f t="shared" ca="1" si="6"/>
        <v/>
      </c>
      <c r="F31" t="str">
        <f t="shared" ca="1" si="6"/>
        <v/>
      </c>
      <c r="G31">
        <f>IF(ISNUMBER(VLOOKUP($B31,Equities!$B$6:$DH$1002,G$1,0)), VLOOKUP($B31,Equities!$B$6:$DH$1002,G$1,0),"")</f>
        <v>15.97</v>
      </c>
      <c r="H31">
        <f>IF(ISNUMBER(VLOOKUP($B31,Equities!$B$6:$DH$1002,H$1,0)), VLOOKUP($B31,Equities!$B$6:$DH$1002,H$1,0),"")</f>
        <v>19.059999999999999</v>
      </c>
      <c r="I31">
        <f>IF(ISNUMBER(VLOOKUP($B31,Equities!$B$6:$DH$1002,I$1,0)), VLOOKUP($B31,Equities!$B$6:$DH$1002,I$1,0),"")</f>
        <v>25.16</v>
      </c>
      <c r="J31" s="70"/>
      <c r="K31">
        <f ca="1">IF(ISNUMBER(VLOOKUP($B31,Equities!$B$6:$DH$1002,K$1,0)), VLOOKUP($B31,Equities!$B$6:$DH$1002,K$1,0),"")</f>
        <v>2656</v>
      </c>
      <c r="L31">
        <f ca="1">IF(ISNUMBER(VLOOKUP($B31,Equities!$B$6:$DH$1002,L$1,0)), VLOOKUP($B31,Equities!$B$6:$DH$1002,L$1,0),"")</f>
        <v>3368.25</v>
      </c>
      <c r="M31">
        <f ca="1">IF(ISNUMBER(VLOOKUP($B31,Equities!$B$6:$DH$1002,M$1,0)), VLOOKUP($B31,Equities!$B$6:$DH$1002,M$1,0),"")</f>
        <v>80898.7</v>
      </c>
      <c r="N31">
        <f ca="1">IF(ISNUMBER(VLOOKUP($B31,Equities!$B$6:$DH$1002,N$1,0)), VLOOKUP($B31,Equities!$B$6:$DH$1002,N$1,0),"")</f>
        <v>21382.62</v>
      </c>
      <c r="O31">
        <f ca="1">IF(ISNUMBER(VLOOKUP($B31,Equities!$B$6:$DH$1002,O$1,0)), VLOOKUP($B31,Equities!$B$6:$DH$1002,O$1,0),"")</f>
        <v>29459.63</v>
      </c>
      <c r="P31">
        <f ca="1">IF(ISNUMBER(VLOOKUP($B31,Equities!$B$6:$DH$1002,P$1,0)), VLOOKUP($B31,Equities!$B$6:$DH$1002,P$1,0),"")</f>
        <v>11900.31</v>
      </c>
      <c r="Q31">
        <f ca="1">IF(ISNUMBER(VLOOKUP($B31,Equities!$B$6:$DH$1002,Q$1,0)), VLOOKUP($B31,Equities!$B$6:$DH$1002,Q$1,0),"")</f>
        <v>2246.5700000000002</v>
      </c>
      <c r="R31">
        <f ca="1">IF(ISNUMBER(VLOOKUP($B31,Equities!$B$6:$DH$1002,R$1,0)), VLOOKUP($B31,Equities!$B$6:$DH$1002,R$1,0),"")</f>
        <v>2470.6799999999998</v>
      </c>
      <c r="S31">
        <f ca="1">IF(ISNUMBER(VLOOKUP($B31,Equities!$B$6:$DH$1002,S$1,0)), VLOOKUP($B31,Equities!$B$6:$DH$1002,S$1,0),"")</f>
        <v>209.28059999999999</v>
      </c>
      <c r="T31">
        <f ca="1">IF(ISNUMBER(VLOOKUP($B31,Equities!$B$6:$DH$1002,T$1,0)), VLOOKUP($B31,Equities!$B$6:$DH$1002,T$1,0),"")</f>
        <v>274.27999999999997</v>
      </c>
      <c r="U31">
        <f ca="1">IF(ISNUMBER(VLOOKUP($B31,Equities!$B$6:$DH$1002,U$1,0)), VLOOKUP($B31,Equities!$B$6:$DH$1002,U$1,0),"")</f>
        <v>257.88</v>
      </c>
      <c r="V31">
        <f ca="1">IF(ISNUMBER(VLOOKUP($B31,Equities!$B$6:$DH$1002,V$1,0)), VLOOKUP($B31,Equities!$B$6:$DH$1002,V$1,0),"")</f>
        <v>245.15</v>
      </c>
      <c r="W31">
        <f ca="1">IF(ISNUMBER(VLOOKUP($B31,Equities!$B$6:$DH$1002,W$1,0)), VLOOKUP($B31,Equities!$B$6:$DH$1002,W$1,0),"")</f>
        <v>226.6951</v>
      </c>
      <c r="X31">
        <f ca="1">IF(ISNUMBER(VLOOKUP($B31,Equities!$B$6:$DH$1002,X$1,0)), VLOOKUP($B31,Equities!$B$6:$DH$1002,X$1,0),"")</f>
        <v>225.46940000000001</v>
      </c>
      <c r="Y31">
        <f ca="1">IF(ISNUMBER(VLOOKUP($B31,Equities!$B$6:$DH$1002,Y$1,0)), VLOOKUP($B31,Equities!$B$6:$DH$1002,Y$1,0),"")</f>
        <v>126.88460000000001</v>
      </c>
      <c r="Z31">
        <f ca="1">IF(ISNUMBER(VLOOKUP($B31,Equities!$B$6:$DH$1002,Z$1,0)), VLOOKUP($B31,Equities!$B$6:$DH$1002,Z$1,0),"")</f>
        <v>223.60300000000001</v>
      </c>
      <c r="AA31">
        <f ca="1">IF(ISNUMBER(VLOOKUP($B31,Equities!$B$6:$DH$1002,AA$1,0)), VLOOKUP($B31,Equities!$B$6:$DH$1002,AA$1,0),"")</f>
        <v>67.58</v>
      </c>
      <c r="AB31">
        <f ca="1">IF(ISNUMBER(VLOOKUP($B31,Equities!$B$6:$DH$1002,AB$1,0)), VLOOKUP($B31,Equities!$B$6:$DH$1002,AB$1,0),"")</f>
        <v>118.66</v>
      </c>
      <c r="AC31">
        <f ca="1">IF(ISNUMBER(VLOOKUP($B31,Bonds!$B$6:$CW$1002,AC$1,0)), VLOOKUP($B31,Bonds!$B$6:$CW$1002,AC$1,0),"")</f>
        <v>485.00420000000003</v>
      </c>
      <c r="AD31">
        <f ca="1">IF(ISNUMBER(VLOOKUP($B31,Bonds!$B$6:$CW$1002,AD$1,0)), VLOOKUP($B31,Bonds!$B$6:$CW$1002,AD$1,0),"")</f>
        <v>220.6712</v>
      </c>
      <c r="AE31">
        <f ca="1">IF(ISNUMBER(VLOOKUP($B31,Bonds!$B$6:$CW$1002,AE$1,0)), VLOOKUP($B31,Bonds!$B$6:$CW$1002,AE$1,0),"")</f>
        <v>255.1002</v>
      </c>
      <c r="AF31">
        <f ca="1">IF(ISNUMBER(VLOOKUP($B31,Bonds!$B$6:$CW$1002,AF$1,0)), VLOOKUP($B31,Bonds!$B$6:$CW$1002,AF$1,0),"")</f>
        <v>2004.93</v>
      </c>
      <c r="AG31">
        <f ca="1">IF(ISNUMBER(VLOOKUP($B31,Bonds!$B$6:$CW$1002,AG$1,0)), VLOOKUP($B31,Bonds!$B$6:$CW$1002,AG$1,0),"")</f>
        <v>2154.6799999999998</v>
      </c>
      <c r="AH31">
        <f ca="1">IF(ISNUMBER(VLOOKUP($B31,Bonds!$B$6:$CW$1002,AH$1,0)), VLOOKUP($B31,Bonds!$B$6:$CW$1002,AH$1,0),"")</f>
        <v>2832.81</v>
      </c>
      <c r="AI31">
        <f ca="1">IF(ISNUMBER(VLOOKUP($B31,Bonds!$B$6:$CW$1002,AI$1,0)), VLOOKUP($B31,Bonds!$B$6:$CW$1002,AI$1,0),"")</f>
        <v>149.21459999999999</v>
      </c>
      <c r="AJ31">
        <f ca="1">IF(ISNUMBER(VLOOKUP($B31,Bonds!$B$6:$CW$1002,AJ$1,0)), VLOOKUP($B31,Bonds!$B$6:$CW$1002,AJ$1,0),"")</f>
        <v>1301.394</v>
      </c>
      <c r="AK31">
        <f ca="1">IF(ISNUMBER(VLOOKUP($B31,Bonds!$B$6:$CW$1002,AK$1,0)), VLOOKUP($B31,Bonds!$B$6:$CW$1002,AK$1,0),"")</f>
        <v>211.39930000000001</v>
      </c>
      <c r="AL31">
        <f ca="1">IF(ISNUMBER(VLOOKUP($B31,Bonds!$B$6:$CW$1002,AL$1,0)), VLOOKUP($B31,Bonds!$B$6:$CW$1002,AL$1,0),"")</f>
        <v>187.98929999999999</v>
      </c>
      <c r="AM31">
        <f ca="1">IF(ISNUMBER(VLOOKUP($B31,Bonds!$B$6:$CW$1002,AM$1,0)), VLOOKUP($B31,Bonds!$B$6:$CW$1002,AM$1,0),"")</f>
        <v>285.08330000000001</v>
      </c>
      <c r="AN31">
        <f ca="1">IF(ISNUMBER(VLOOKUP($B31,Bonds!$B$6:$CW$1002,AN$1,0)), VLOOKUP($B31,Bonds!$B$6:$CW$1002,AN$1,0),"")</f>
        <v>199.8391</v>
      </c>
      <c r="AO31">
        <f ca="1">IF(ISNUMBER(VLOOKUP($B31,Bonds!$B$6:$CW$1002,AO$1,0)), VLOOKUP($B31,Bonds!$B$6:$CW$1002,AO$1,0),"")</f>
        <v>201.85499999999999</v>
      </c>
      <c r="AP31">
        <f ca="1">IF(ISNUMBER(VLOOKUP($B31,Bonds!$B$6:$CW$1002,AP$1,0)), VLOOKUP($B31,Bonds!$B$6:$CW$1002,AP$1,0),"")</f>
        <v>222.03210000000001</v>
      </c>
      <c r="AQ31">
        <f ca="1">IF(ISNUMBER(VLOOKUP($B31,Bonds!$B$6:$CW$1002,AQ$1,0)), VLOOKUP($B31,Bonds!$B$6:$CW$1002,AQ$1,0),"")</f>
        <v>212.5856</v>
      </c>
      <c r="AR31">
        <f ca="1">IF(ISNUMBER(VLOOKUP($B31,Bonds!$B$6:$CW$1002,AR$1,0)), VLOOKUP($B31,Bonds!$B$6:$CW$1002,AR$1,0),"")</f>
        <v>275.11189999999999</v>
      </c>
      <c r="AS31">
        <f ca="1">IF(ISNUMBER(VLOOKUP($B31,Bonds!$B$6:$CW$1002,AS$1,0)), VLOOKUP($B31,Bonds!$B$6:$CW$1002,AS$1,0),"")</f>
        <v>2.8585000000000003</v>
      </c>
      <c r="AT31">
        <f ca="1">IF(ISNUMBER(VLOOKUP($B31,Bonds!$B$6:$CW$1002,AT$1,0)), VLOOKUP($B31,Bonds!$B$6:$CW$1002,AT$1,0),"")</f>
        <v>0.75700000000000001</v>
      </c>
      <c r="AU31">
        <f ca="1">IF(ISNUMBER(VLOOKUP($B31,Bonds!$B$6:$CW$1002,AU$1,0)), VLOOKUP($B31,Bonds!$B$6:$CW$1002,AU$1,0),"")</f>
        <v>1.9567000000000001</v>
      </c>
      <c r="AV31">
        <f ca="1">IF(ISNUMBER(VLOOKUP($B31,Bonds!$B$6:$CW$1002,AV$1,0)), VLOOKUP($B31,Bonds!$B$6:$CW$1002,AV$1,0),"")</f>
        <v>2.0710000000000002</v>
      </c>
      <c r="AW31">
        <f ca="1">IF(ISNUMBER(VLOOKUP($B31,Bonds!$B$6:$CW$1002,AW$1,0)), VLOOKUP($B31,Bonds!$B$6:$CW$1002,AW$1,0),"")</f>
        <v>2.4112999999999998</v>
      </c>
      <c r="AX31">
        <f ca="1">IF(ISNUMBER(VLOOKUP($B31,Bonds!$B$6:$CW$1002,AX$1,0)), VLOOKUP($B31,Bonds!$B$6:$CW$1002,AX$1,0),"")</f>
        <v>1.474</v>
      </c>
      <c r="AY31">
        <f ca="1">IF(ISNUMBER(VLOOKUP($B31,Bonds!$B$6:$CW$1002,AY$1,0)), VLOOKUP($B31,Bonds!$B$6:$CW$1002,AY$1,0),"")</f>
        <v>23.852599999999999</v>
      </c>
      <c r="AZ31">
        <f ca="1">IF(ISNUMBER(VLOOKUP($B31,Bonds!$B$6:$CW$1002,AZ$1,0)), VLOOKUP($B31,Bonds!$B$6:$CW$1002,AZ$1,0),"")</f>
        <v>1.25</v>
      </c>
      <c r="BA31">
        <f ca="1">IF(ISNUMBER(VLOOKUP($B31,Credit_Vol!$B$6:$CW$1002,BA$1,0)), VLOOKUP($B31,Credit_Vol!$B$6:$CW$1002,BA$1,0),"")</f>
        <v>270.77199999999999</v>
      </c>
      <c r="BB31">
        <f ca="1">IF(ISNUMBER(VLOOKUP($B31,Credit_Vol!$B$6:$CW$1002,BB$1,0)), VLOOKUP($B31,Credit_Vol!$B$6:$CW$1002,BB$1,0),"")</f>
        <v>115.861</v>
      </c>
      <c r="BC31">
        <f ca="1">IF(ISNUMBER(VLOOKUP($B31,Credit_Vol!$B$6:$CW$1002,BC$1,0)), VLOOKUP($B31,Credit_Vol!$B$6:$CW$1002,BC$1,0),"")</f>
        <v>57.530999999999999</v>
      </c>
      <c r="BD31">
        <f ca="1">IF(ISNUMBER(VLOOKUP($B31,Credit_Vol!$B$6:$CW$1002,BD$1,0)), VLOOKUP($B31,Credit_Vol!$B$6:$CW$1002,BD$1,0),"")</f>
        <v>341.18599999999998</v>
      </c>
      <c r="BE31">
        <f ca="1">IF(ISNUMBER(VLOOKUP($B31,Credit_Vol!$B$6:$CW$1002,BE$1,0)), VLOOKUP($B31,Credit_Vol!$B$6:$CW$1002,BE$1,0),"")</f>
        <v>131.02500000000001</v>
      </c>
      <c r="BF31">
        <f ca="1">IF(ISNUMBER(VLOOKUP($B31,Credit_Vol!$B$6:$CW$1002,BF$1,0)), VLOOKUP($B31,Credit_Vol!$B$6:$CW$1002,BF$1,0),"")</f>
        <v>221.3065</v>
      </c>
      <c r="BG31">
        <f ca="1">IF(ISNUMBER(VLOOKUP($B31,Credit_Vol!$B$6:$CW$1002,BG$1,0)), VLOOKUP($B31,Credit_Vol!$B$6:$CW$1002,BG$1,0),"")</f>
        <v>157.6978</v>
      </c>
      <c r="BH31">
        <f ca="1">IF(ISNUMBER(VLOOKUP($B31,Credit_Vol!$B$6:$CW$1002,BH$1,0)), VLOOKUP($B31,Credit_Vol!$B$6:$CW$1002,BH$1,0),"")</f>
        <v>433.13350000000003</v>
      </c>
      <c r="BI31">
        <f ca="1">IF(ISNUMBER(VLOOKUP($B31,Credit_Vol!$B$6:$CW$1002,BI$1,0)), VLOOKUP($B31,Credit_Vol!$B$6:$CW$1002,BI$1,0),"")</f>
        <v>25.61</v>
      </c>
      <c r="BJ31">
        <f ca="1">IF(ISNUMBER(VLOOKUP($B31,Credit_Vol!$B$6:$CW$1002,BJ$1,0)), VLOOKUP($B31,Credit_Vol!$B$6:$CW$1002,BJ$1,0),"")</f>
        <v>27.74</v>
      </c>
      <c r="BK31">
        <f ca="1">IF(ISNUMBER(VLOOKUP($B31,Credit_Vol!$B$6:$CW$1002,BK$1,0)), VLOOKUP($B31,Credit_Vol!$B$6:$CW$1002,BK$1,0),"")</f>
        <v>8.81</v>
      </c>
      <c r="BL31">
        <f ca="1">IF(ISNUMBER(VLOOKUP($B31,Credit_Vol!$B$6:$CW$1002,BL$1,0)), VLOOKUP($B31,Credit_Vol!$B$6:$CW$1002,BL$1,0),"")</f>
        <v>6.415</v>
      </c>
      <c r="BM31">
        <f ca="1">IF(ISNUMBER(VLOOKUP($B31,Commodities!$B$6:$CW$1002,BM$1,0)), VLOOKUP($B31,Commodities!$B$6:$CW$1002,BM$1,0),"")</f>
        <v>1324.2</v>
      </c>
      <c r="BN31">
        <f ca="1">IF(ISNUMBER(VLOOKUP($B31,Commodities!$B$6:$CW$1002,BN$1,0)), VLOOKUP($B31,Commodities!$B$6:$CW$1002,BN$1,0),"")</f>
        <v>16.57</v>
      </c>
      <c r="BO31">
        <f ca="1">IF(ISNUMBER(VLOOKUP($B31,Commodities!$B$6:$CW$1002,BO$1,0)), VLOOKUP($B31,Commodities!$B$6:$CW$1002,BO$1,0),"")</f>
        <v>59.29</v>
      </c>
      <c r="BP31">
        <f ca="1">IF(ISNUMBER(VLOOKUP($B31,Currencies!$B$6:$CW$1002,BP$1,0)), VLOOKUP($B31,Currencies!$B$6:$CW$1002,BP$1,0),"")</f>
        <v>6.3236999999999997</v>
      </c>
      <c r="BQ31">
        <f ca="1">IF(ISNUMBER(VLOOKUP($B31,Currencies!$B$6:$CW$1002,BQ$1,0)), VLOOKUP($B31,Currencies!$B$6:$CW$1002,BQ$1,0),"")</f>
        <v>111.25</v>
      </c>
      <c r="BR31">
        <f ca="1">IF(ISNUMBER(VLOOKUP($B31,Currencies!$B$6:$CW$1002,BR$1,0)), VLOOKUP($B31,Currencies!$B$6:$CW$1002,BR$1,0),"")</f>
        <v>1.2292000000000001</v>
      </c>
      <c r="BS31">
        <f ca="1">IF(ISNUMBER(VLOOKUP($B31,Currencies!$B$6:$CW$1002,BS$1,0)), VLOOKUP($B31,Currencies!$B$6:$CW$1002,BS$1,0),"")</f>
        <v>1.3837999999999999</v>
      </c>
      <c r="BT31">
        <f ca="1">IF(ISNUMBER(VLOOKUP($B31,Currencies!$B$6:$CW$1002,BT$1,0)), VLOOKUP($B31,Currencies!$B$6:$CW$1002,BT$1,0),"")</f>
        <v>108.66</v>
      </c>
      <c r="BU31">
        <f ca="1">IF(ISNUMBER(VLOOKUP($B31,Currencies!$B$6:$CW$1002,BU$1,0)), VLOOKUP($B31,Currencies!$B$6:$CW$1002,BU$1,0),"")</f>
        <v>57.828800000000001</v>
      </c>
      <c r="BV31">
        <f ca="1">IF(ISNUMBER(VLOOKUP($B31,Currencies!$B$6:$CW$1002,BV$1,0)), VLOOKUP($B31,Currencies!$B$6:$CW$1002,BV$1,0),"")</f>
        <v>11.9352</v>
      </c>
      <c r="BW31">
        <f ca="1">IF(ISNUMBER(VLOOKUP($B31,Currencies!$B$6:$CW$1002,BW$1,0)), VLOOKUP($B31,Currencies!$B$6:$CW$1002,BW$1,0),"")</f>
        <v>3.3020999999999998</v>
      </c>
      <c r="BY31" s="12"/>
    </row>
    <row r="32" spans="2:77">
      <c r="B32" s="12">
        <f>IF(ISNUMBER(Equities!$C33),Equities!B33,"")</f>
        <v>43140</v>
      </c>
      <c r="C32">
        <f t="shared" ca="1" si="7"/>
        <v>165.58500000000001</v>
      </c>
      <c r="D32" t="str">
        <f t="shared" ca="1" si="6"/>
        <v/>
      </c>
      <c r="E32" t="str">
        <f t="shared" ca="1" si="6"/>
        <v/>
      </c>
      <c r="F32" t="str">
        <f t="shared" ca="1" si="6"/>
        <v/>
      </c>
      <c r="G32">
        <f>IF(ISNUMBER(VLOOKUP($B32,Equities!$B$6:$DH$1002,G$1,0)), VLOOKUP($B32,Equities!$B$6:$DH$1002,G$1,0),"")</f>
        <v>15.77</v>
      </c>
      <c r="H32">
        <f>IF(ISNUMBER(VLOOKUP($B32,Equities!$B$6:$DH$1002,H$1,0)), VLOOKUP($B32,Equities!$B$6:$DH$1002,H$1,0),"")</f>
        <v>19.09</v>
      </c>
      <c r="I32">
        <f>IF(ISNUMBER(VLOOKUP($B32,Equities!$B$6:$DH$1002,I$1,0)), VLOOKUP($B32,Equities!$B$6:$DH$1002,I$1,0),"")</f>
        <v>25.24</v>
      </c>
      <c r="J32" s="70"/>
      <c r="K32">
        <f ca="1">IF(ISNUMBER(VLOOKUP($B32,Equities!$B$6:$DH$1002,K$1,0)), VLOOKUP($B32,Equities!$B$6:$DH$1002,K$1,0),"")</f>
        <v>2619.5500000000002</v>
      </c>
      <c r="L32">
        <f ca="1">IF(ISNUMBER(VLOOKUP($B32,Equities!$B$6:$DH$1002,L$1,0)), VLOOKUP($B32,Equities!$B$6:$DH$1002,L$1,0),"")</f>
        <v>3325.99</v>
      </c>
      <c r="M32">
        <f ca="1">IF(ISNUMBER(VLOOKUP($B32,Equities!$B$6:$DH$1002,M$1,0)), VLOOKUP($B32,Equities!$B$6:$DH$1002,M$1,0),"")</f>
        <v>80898.7</v>
      </c>
      <c r="N32">
        <f ca="1">IF(ISNUMBER(VLOOKUP($B32,Equities!$B$6:$DH$1002,N$1,0)), VLOOKUP($B32,Equities!$B$6:$DH$1002,N$1,0),"")</f>
        <v>21382.62</v>
      </c>
      <c r="O32">
        <f ca="1">IF(ISNUMBER(VLOOKUP($B32,Equities!$B$6:$DH$1002,O$1,0)), VLOOKUP($B32,Equities!$B$6:$DH$1002,O$1,0),"")</f>
        <v>29507.42</v>
      </c>
      <c r="P32">
        <f ca="1">IF(ISNUMBER(VLOOKUP($B32,Equities!$B$6:$DH$1002,P$1,0)), VLOOKUP($B32,Equities!$B$6:$DH$1002,P$1,0),"")</f>
        <v>11901.67</v>
      </c>
      <c r="Q32">
        <f ca="1">IF(ISNUMBER(VLOOKUP($B32,Equities!$B$6:$DH$1002,Q$1,0)), VLOOKUP($B32,Equities!$B$6:$DH$1002,Q$1,0),"")</f>
        <v>2211.41</v>
      </c>
      <c r="R32">
        <f ca="1">IF(ISNUMBER(VLOOKUP($B32,Equities!$B$6:$DH$1002,R$1,0)), VLOOKUP($B32,Equities!$B$6:$DH$1002,R$1,0),"")</f>
        <v>2437.9699999999998</v>
      </c>
      <c r="S32">
        <f ca="1">IF(ISNUMBER(VLOOKUP($B32,Equities!$B$6:$DH$1002,S$1,0)), VLOOKUP($B32,Equities!$B$6:$DH$1002,S$1,0),"")</f>
        <v>205.9023</v>
      </c>
      <c r="T32">
        <f ca="1">IF(ISNUMBER(VLOOKUP($B32,Equities!$B$6:$DH$1002,T$1,0)), VLOOKUP($B32,Equities!$B$6:$DH$1002,T$1,0),"")</f>
        <v>269.45</v>
      </c>
      <c r="U32">
        <f ca="1">IF(ISNUMBER(VLOOKUP($B32,Equities!$B$6:$DH$1002,U$1,0)), VLOOKUP($B32,Equities!$B$6:$DH$1002,U$1,0),"")</f>
        <v>254.9</v>
      </c>
      <c r="V32">
        <f ca="1">IF(ISNUMBER(VLOOKUP($B32,Equities!$B$6:$DH$1002,V$1,0)), VLOOKUP($B32,Equities!$B$6:$DH$1002,V$1,0),"")</f>
        <v>242.29</v>
      </c>
      <c r="W32">
        <f ca="1">IF(ISNUMBER(VLOOKUP($B32,Equities!$B$6:$DH$1002,W$1,0)), VLOOKUP($B32,Equities!$B$6:$DH$1002,W$1,0),"")</f>
        <v>224.39779999999999</v>
      </c>
      <c r="X32">
        <f ca="1">IF(ISNUMBER(VLOOKUP($B32,Equities!$B$6:$DH$1002,X$1,0)), VLOOKUP($B32,Equities!$B$6:$DH$1002,X$1,0),"")</f>
        <v>222.9847</v>
      </c>
      <c r="Y32">
        <f ca="1">IF(ISNUMBER(VLOOKUP($B32,Equities!$B$6:$DH$1002,Y$1,0)), VLOOKUP($B32,Equities!$B$6:$DH$1002,Y$1,0),"")</f>
        <v>125.5853</v>
      </c>
      <c r="Z32">
        <f ca="1">IF(ISNUMBER(VLOOKUP($B32,Equities!$B$6:$DH$1002,Z$1,0)), VLOOKUP($B32,Equities!$B$6:$DH$1002,Z$1,0),"")</f>
        <v>219.96270000000001</v>
      </c>
      <c r="AA32">
        <f ca="1">IF(ISNUMBER(VLOOKUP($B32,Equities!$B$6:$DH$1002,AA$1,0)), VLOOKUP($B32,Equities!$B$6:$DH$1002,AA$1,0),"")</f>
        <v>67.010000000000005</v>
      </c>
      <c r="AB32">
        <f ca="1">IF(ISNUMBER(VLOOKUP($B32,Equities!$B$6:$DH$1002,AB$1,0)), VLOOKUP($B32,Equities!$B$6:$DH$1002,AB$1,0),"")</f>
        <v>117.91</v>
      </c>
      <c r="AC32">
        <f ca="1">IF(ISNUMBER(VLOOKUP($B32,Bonds!$B$6:$CW$1002,AC$1,0)), VLOOKUP($B32,Bonds!$B$6:$CW$1002,AC$1,0),"")</f>
        <v>484.74849999999998</v>
      </c>
      <c r="AD32">
        <f ca="1">IF(ISNUMBER(VLOOKUP($B32,Bonds!$B$6:$CW$1002,AD$1,0)), VLOOKUP($B32,Bonds!$B$6:$CW$1002,AD$1,0),"")</f>
        <v>220.43610000000001</v>
      </c>
      <c r="AE32">
        <f ca="1">IF(ISNUMBER(VLOOKUP($B32,Bonds!$B$6:$CW$1002,AE$1,0)), VLOOKUP($B32,Bonds!$B$6:$CW$1002,AE$1,0),"")</f>
        <v>255.08969999999999</v>
      </c>
      <c r="AF32">
        <f ca="1">IF(ISNUMBER(VLOOKUP($B32,Bonds!$B$6:$CW$1002,AF$1,0)), VLOOKUP($B32,Bonds!$B$6:$CW$1002,AF$1,0),"")</f>
        <v>2007.17</v>
      </c>
      <c r="AG32">
        <f ca="1">IF(ISNUMBER(VLOOKUP($B32,Bonds!$B$6:$CW$1002,AG$1,0)), VLOOKUP($B32,Bonds!$B$6:$CW$1002,AG$1,0),"")</f>
        <v>2156.88</v>
      </c>
      <c r="AH32">
        <f ca="1">IF(ISNUMBER(VLOOKUP($B32,Bonds!$B$6:$CW$1002,AH$1,0)), VLOOKUP($B32,Bonds!$B$6:$CW$1002,AH$1,0),"")</f>
        <v>2835.48</v>
      </c>
      <c r="AI32">
        <f ca="1">IF(ISNUMBER(VLOOKUP($B32,Bonds!$B$6:$CW$1002,AI$1,0)), VLOOKUP($B32,Bonds!$B$6:$CW$1002,AI$1,0),"")</f>
        <v>149.18450000000001</v>
      </c>
      <c r="AJ32">
        <f ca="1">IF(ISNUMBER(VLOOKUP($B32,Bonds!$B$6:$CW$1002,AJ$1,0)), VLOOKUP($B32,Bonds!$B$6:$CW$1002,AJ$1,0),"")</f>
        <v>1297.6801</v>
      </c>
      <c r="AK32">
        <f ca="1">IF(ISNUMBER(VLOOKUP($B32,Bonds!$B$6:$CW$1002,AK$1,0)), VLOOKUP($B32,Bonds!$B$6:$CW$1002,AK$1,0),"")</f>
        <v>211.8442</v>
      </c>
      <c r="AL32">
        <f ca="1">IF(ISNUMBER(VLOOKUP($B32,Bonds!$B$6:$CW$1002,AL$1,0)), VLOOKUP($B32,Bonds!$B$6:$CW$1002,AL$1,0),"")</f>
        <v>188.398</v>
      </c>
      <c r="AM32">
        <f ca="1">IF(ISNUMBER(VLOOKUP($B32,Bonds!$B$6:$CW$1002,AM$1,0)), VLOOKUP($B32,Bonds!$B$6:$CW$1002,AM$1,0),"")</f>
        <v>285.6146</v>
      </c>
      <c r="AN32">
        <f ca="1">IF(ISNUMBER(VLOOKUP($B32,Bonds!$B$6:$CW$1002,AN$1,0)), VLOOKUP($B32,Bonds!$B$6:$CW$1002,AN$1,0),"")</f>
        <v>200.4966</v>
      </c>
      <c r="AO32">
        <f ca="1">IF(ISNUMBER(VLOOKUP($B32,Bonds!$B$6:$CW$1002,AO$1,0)), VLOOKUP($B32,Bonds!$B$6:$CW$1002,AO$1,0),"")</f>
        <v>201.97030000000001</v>
      </c>
      <c r="AP32">
        <f ca="1">IF(ISNUMBER(VLOOKUP($B32,Bonds!$B$6:$CW$1002,AP$1,0)), VLOOKUP($B32,Bonds!$B$6:$CW$1002,AP$1,0),"")</f>
        <v>222.4709</v>
      </c>
      <c r="AQ32">
        <f ca="1">IF(ISNUMBER(VLOOKUP($B32,Bonds!$B$6:$CW$1002,AQ$1,0)), VLOOKUP($B32,Bonds!$B$6:$CW$1002,AQ$1,0),"")</f>
        <v>213.51300000000001</v>
      </c>
      <c r="AR32">
        <f ca="1">IF(ISNUMBER(VLOOKUP($B32,Bonds!$B$6:$CW$1002,AR$1,0)), VLOOKUP($B32,Bonds!$B$6:$CW$1002,AR$1,0),"")</f>
        <v>276.9443</v>
      </c>
      <c r="AS32">
        <f ca="1">IF(ISNUMBER(VLOOKUP($B32,Bonds!$B$6:$CW$1002,AS$1,0)), VLOOKUP($B32,Bonds!$B$6:$CW$1002,AS$1,0),"")</f>
        <v>2.8512</v>
      </c>
      <c r="AT32">
        <f ca="1">IF(ISNUMBER(VLOOKUP($B32,Bonds!$B$6:$CW$1002,AT$1,0)), VLOOKUP($B32,Bonds!$B$6:$CW$1002,AT$1,0),"")</f>
        <v>0.745</v>
      </c>
      <c r="AU32">
        <f ca="1">IF(ISNUMBER(VLOOKUP($B32,Bonds!$B$6:$CW$1002,AU$1,0)), VLOOKUP($B32,Bonds!$B$6:$CW$1002,AU$1,0),"")</f>
        <v>1.9489999999999998</v>
      </c>
      <c r="AV32">
        <f ca="1">IF(ISNUMBER(VLOOKUP($B32,Bonds!$B$6:$CW$1002,AV$1,0)), VLOOKUP($B32,Bonds!$B$6:$CW$1002,AV$1,0),"")</f>
        <v>2.0668000000000002</v>
      </c>
      <c r="AW32">
        <f ca="1">IF(ISNUMBER(VLOOKUP($B32,Bonds!$B$6:$CW$1002,AW$1,0)), VLOOKUP($B32,Bonds!$B$6:$CW$1002,AW$1,0),"")</f>
        <v>2.4525000000000001</v>
      </c>
      <c r="AX32">
        <f ca="1">IF(ISNUMBER(VLOOKUP($B32,Bonds!$B$6:$CW$1002,AX$1,0)), VLOOKUP($B32,Bonds!$B$6:$CW$1002,AX$1,0),"")</f>
        <v>1.474</v>
      </c>
      <c r="AY32">
        <f ca="1">IF(ISNUMBER(VLOOKUP($B32,Bonds!$B$6:$CW$1002,AY$1,0)), VLOOKUP($B32,Bonds!$B$6:$CW$1002,AY$1,0),"")</f>
        <v>24.084800000000001</v>
      </c>
      <c r="AZ32">
        <f ca="1">IF(ISNUMBER(VLOOKUP($B32,Bonds!$B$6:$CW$1002,AZ$1,0)), VLOOKUP($B32,Bonds!$B$6:$CW$1002,AZ$1,0),"")</f>
        <v>0.81</v>
      </c>
      <c r="BA32">
        <f ca="1">IF(ISNUMBER(VLOOKUP($B32,Credit_Vol!$B$6:$CW$1002,BA$1,0)), VLOOKUP($B32,Credit_Vol!$B$6:$CW$1002,BA$1,0),"")</f>
        <v>275.40300000000002</v>
      </c>
      <c r="BB32">
        <f ca="1">IF(ISNUMBER(VLOOKUP($B32,Credit_Vol!$B$6:$CW$1002,BB$1,0)), VLOOKUP($B32,Credit_Vol!$B$6:$CW$1002,BB$1,0),"")</f>
        <v>115.66</v>
      </c>
      <c r="BC32">
        <f ca="1">IF(ISNUMBER(VLOOKUP($B32,Credit_Vol!$B$6:$CW$1002,BC$1,0)), VLOOKUP($B32,Credit_Vol!$B$6:$CW$1002,BC$1,0),"")</f>
        <v>60.305</v>
      </c>
      <c r="BD32">
        <f ca="1">IF(ISNUMBER(VLOOKUP($B32,Credit_Vol!$B$6:$CW$1002,BD$1,0)), VLOOKUP($B32,Credit_Vol!$B$6:$CW$1002,BD$1,0),"")</f>
        <v>353.988</v>
      </c>
      <c r="BE32">
        <f ca="1">IF(ISNUMBER(VLOOKUP($B32,Credit_Vol!$B$6:$CW$1002,BE$1,0)), VLOOKUP($B32,Credit_Vol!$B$6:$CW$1002,BE$1,0),"")</f>
        <v>143.92400000000001</v>
      </c>
      <c r="BF32">
        <f ca="1">IF(ISNUMBER(VLOOKUP($B32,Credit_Vol!$B$6:$CW$1002,BF$1,0)), VLOOKUP($B32,Credit_Vol!$B$6:$CW$1002,BF$1,0),"")</f>
        <v>219.44649999999999</v>
      </c>
      <c r="BG32">
        <f ca="1">IF(ISNUMBER(VLOOKUP($B32,Credit_Vol!$B$6:$CW$1002,BG$1,0)), VLOOKUP($B32,Credit_Vol!$B$6:$CW$1002,BG$1,0),"")</f>
        <v>155.9513</v>
      </c>
      <c r="BH32">
        <f ca="1">IF(ISNUMBER(VLOOKUP($B32,Credit_Vol!$B$6:$CW$1002,BH$1,0)), VLOOKUP($B32,Credit_Vol!$B$6:$CW$1002,BH$1,0),"")</f>
        <v>430.9821</v>
      </c>
      <c r="BI32">
        <f ca="1">IF(ISNUMBER(VLOOKUP($B32,Credit_Vol!$B$6:$CW$1002,BI$1,0)), VLOOKUP($B32,Credit_Vol!$B$6:$CW$1002,BI$1,0),"")</f>
        <v>29.06</v>
      </c>
      <c r="BJ32">
        <f ca="1">IF(ISNUMBER(VLOOKUP($B32,Credit_Vol!$B$6:$CW$1002,BJ$1,0)), VLOOKUP($B32,Credit_Vol!$B$6:$CW$1002,BJ$1,0),"")</f>
        <v>31.92</v>
      </c>
      <c r="BK32">
        <f ca="1">IF(ISNUMBER(VLOOKUP($B32,Credit_Vol!$B$6:$CW$1002,BK$1,0)), VLOOKUP($B32,Credit_Vol!$B$6:$CW$1002,BK$1,0),"")</f>
        <v>9.06</v>
      </c>
      <c r="BL32">
        <f ca="1">IF(ISNUMBER(VLOOKUP($B32,Credit_Vol!$B$6:$CW$1002,BL$1,0)), VLOOKUP($B32,Credit_Vol!$B$6:$CW$1002,BL$1,0),"")</f>
        <v>6.7350000000000003</v>
      </c>
      <c r="BM32">
        <f ca="1">IF(ISNUMBER(VLOOKUP($B32,Commodities!$B$6:$CW$1002,BM$1,0)), VLOOKUP($B32,Commodities!$B$6:$CW$1002,BM$1,0),"")</f>
        <v>1313.1</v>
      </c>
      <c r="BN32">
        <f ca="1">IF(ISNUMBER(VLOOKUP($B32,Commodities!$B$6:$CW$1002,BN$1,0)), VLOOKUP($B32,Commodities!$B$6:$CW$1002,BN$1,0),"")</f>
        <v>16.138999999999999</v>
      </c>
      <c r="BO32">
        <f ca="1">IF(ISNUMBER(VLOOKUP($B32,Commodities!$B$6:$CW$1002,BO$1,0)), VLOOKUP($B32,Commodities!$B$6:$CW$1002,BO$1,0),"")</f>
        <v>59.2</v>
      </c>
      <c r="BP32">
        <f ca="1">IF(ISNUMBER(VLOOKUP($B32,Currencies!$B$6:$CW$1002,BP$1,0)), VLOOKUP($B32,Currencies!$B$6:$CW$1002,BP$1,0),"")</f>
        <v>6.3114999999999997</v>
      </c>
      <c r="BQ32">
        <f ca="1">IF(ISNUMBER(VLOOKUP($B32,Currencies!$B$6:$CW$1002,BQ$1,0)), VLOOKUP($B32,Currencies!$B$6:$CW$1002,BQ$1,0),"")</f>
        <v>111.37</v>
      </c>
      <c r="BR32">
        <f ca="1">IF(ISNUMBER(VLOOKUP($B32,Currencies!$B$6:$CW$1002,BR$1,0)), VLOOKUP($B32,Currencies!$B$6:$CW$1002,BR$1,0),"")</f>
        <v>1.2252000000000001</v>
      </c>
      <c r="BS32">
        <f ca="1">IF(ISNUMBER(VLOOKUP($B32,Currencies!$B$6:$CW$1002,BS$1,0)), VLOOKUP($B32,Currencies!$B$6:$CW$1002,BS$1,0),"")</f>
        <v>1.3827</v>
      </c>
      <c r="BT32">
        <f ca="1">IF(ISNUMBER(VLOOKUP($B32,Currencies!$B$6:$CW$1002,BT$1,0)), VLOOKUP($B32,Currencies!$B$6:$CW$1002,BT$1,0),"")</f>
        <v>108.8</v>
      </c>
      <c r="BU32">
        <f ca="1">IF(ISNUMBER(VLOOKUP($B32,Currencies!$B$6:$CW$1002,BU$1,0)), VLOOKUP($B32,Currencies!$B$6:$CW$1002,BU$1,0),"")</f>
        <v>58.386899999999997</v>
      </c>
      <c r="BV32">
        <f ca="1">IF(ISNUMBER(VLOOKUP($B32,Currencies!$B$6:$CW$1002,BV$1,0)), VLOOKUP($B32,Currencies!$B$6:$CW$1002,BV$1,0),"")</f>
        <v>11.993399999999999</v>
      </c>
      <c r="BW32">
        <f ca="1">IF(ISNUMBER(VLOOKUP($B32,Currencies!$B$6:$CW$1002,BW$1,0)), VLOOKUP($B32,Currencies!$B$6:$CW$1002,BW$1,0),"")</f>
        <v>3.3020999999999998</v>
      </c>
      <c r="BY32" s="12"/>
    </row>
    <row r="33" spans="2:77">
      <c r="B33" s="12">
        <f>IF(ISNUMBER(Equities!$C34),Equities!B34,"")</f>
        <v>43139</v>
      </c>
      <c r="C33">
        <f t="shared" ca="1" si="7"/>
        <v>168.37739999999999</v>
      </c>
      <c r="D33" t="str">
        <f t="shared" ca="1" si="6"/>
        <v/>
      </c>
      <c r="E33" t="str">
        <f t="shared" ca="1" si="6"/>
        <v/>
      </c>
      <c r="F33" t="str">
        <f t="shared" ca="1" si="6"/>
        <v/>
      </c>
      <c r="G33">
        <f>IF(ISNUMBER(VLOOKUP($B33,Equities!$B$6:$DH$1002,G$1,0)), VLOOKUP($B33,Equities!$B$6:$DH$1002,G$1,0),"")</f>
        <v>15.46</v>
      </c>
      <c r="H33">
        <f>IF(ISNUMBER(VLOOKUP($B33,Equities!$B$6:$DH$1002,H$1,0)), VLOOKUP($B33,Equities!$B$6:$DH$1002,H$1,0),"")</f>
        <v>17.989999999999998</v>
      </c>
      <c r="I33">
        <f>IF(ISNUMBER(VLOOKUP($B33,Equities!$B$6:$DH$1002,I$1,0)), VLOOKUP($B33,Equities!$B$6:$DH$1002,I$1,0),"")</f>
        <v>24.04</v>
      </c>
      <c r="J33" s="70"/>
      <c r="K33">
        <f ca="1">IF(ISNUMBER(VLOOKUP($B33,Equities!$B$6:$DH$1002,K$1,0)), VLOOKUP($B33,Equities!$B$6:$DH$1002,K$1,0),"")</f>
        <v>2581</v>
      </c>
      <c r="L33">
        <f ca="1">IF(ISNUMBER(VLOOKUP($B33,Equities!$B$6:$DH$1002,L$1,0)), VLOOKUP($B33,Equities!$B$6:$DH$1002,L$1,0),"")</f>
        <v>3377.3</v>
      </c>
      <c r="M33">
        <f ca="1">IF(ISNUMBER(VLOOKUP($B33,Equities!$B$6:$DH$1002,M$1,0)), VLOOKUP($B33,Equities!$B$6:$DH$1002,M$1,0),"")</f>
        <v>81532.53</v>
      </c>
      <c r="N33">
        <f ca="1">IF(ISNUMBER(VLOOKUP($B33,Equities!$B$6:$DH$1002,N$1,0)), VLOOKUP($B33,Equities!$B$6:$DH$1002,N$1,0),"")</f>
        <v>21890.86</v>
      </c>
      <c r="O33">
        <f ca="1">IF(ISNUMBER(VLOOKUP($B33,Equities!$B$6:$DH$1002,O$1,0)), VLOOKUP($B33,Equities!$B$6:$DH$1002,O$1,0),"")</f>
        <v>30451.27</v>
      </c>
      <c r="P33">
        <f ca="1">IF(ISNUMBER(VLOOKUP($B33,Equities!$B$6:$DH$1002,P$1,0)), VLOOKUP($B33,Equities!$B$6:$DH$1002,P$1,0),"")</f>
        <v>12380.38</v>
      </c>
      <c r="Q33">
        <f ca="1">IF(ISNUMBER(VLOOKUP($B33,Equities!$B$6:$DH$1002,Q$1,0)), VLOOKUP($B33,Equities!$B$6:$DH$1002,Q$1,0),"")</f>
        <v>2183.0700000000002</v>
      </c>
      <c r="R33">
        <f ca="1">IF(ISNUMBER(VLOOKUP($B33,Equities!$B$6:$DH$1002,R$1,0)), VLOOKUP($B33,Equities!$B$6:$DH$1002,R$1,0),"")</f>
        <v>2427.8200000000002</v>
      </c>
      <c r="S33">
        <f ca="1">IF(ISNUMBER(VLOOKUP($B33,Equities!$B$6:$DH$1002,S$1,0)), VLOOKUP($B33,Equities!$B$6:$DH$1002,S$1,0),"")</f>
        <v>208.05099999999999</v>
      </c>
      <c r="T33">
        <f ca="1">IF(ISNUMBER(VLOOKUP($B33,Equities!$B$6:$DH$1002,T$1,0)), VLOOKUP($B33,Equities!$B$6:$DH$1002,T$1,0),"")</f>
        <v>270.29000000000002</v>
      </c>
      <c r="U33">
        <f ca="1">IF(ISNUMBER(VLOOKUP($B33,Equities!$B$6:$DH$1002,U$1,0)), VLOOKUP($B33,Equities!$B$6:$DH$1002,U$1,0),"")</f>
        <v>255.32</v>
      </c>
      <c r="V33">
        <f ca="1">IF(ISNUMBER(VLOOKUP($B33,Equities!$B$6:$DH$1002,V$1,0)), VLOOKUP($B33,Equities!$B$6:$DH$1002,V$1,0),"")</f>
        <v>242.58</v>
      </c>
      <c r="W33">
        <f ca="1">IF(ISNUMBER(VLOOKUP($B33,Equities!$B$6:$DH$1002,W$1,0)), VLOOKUP($B33,Equities!$B$6:$DH$1002,W$1,0),"")</f>
        <v>225.416</v>
      </c>
      <c r="X33">
        <f ca="1">IF(ISNUMBER(VLOOKUP($B33,Equities!$B$6:$DH$1002,X$1,0)), VLOOKUP($B33,Equities!$B$6:$DH$1002,X$1,0),"")</f>
        <v>221.78829999999999</v>
      </c>
      <c r="Y33">
        <f ca="1">IF(ISNUMBER(VLOOKUP($B33,Equities!$B$6:$DH$1002,Y$1,0)), VLOOKUP($B33,Equities!$B$6:$DH$1002,Y$1,0),"")</f>
        <v>125.42829999999999</v>
      </c>
      <c r="Z33">
        <f ca="1">IF(ISNUMBER(VLOOKUP($B33,Equities!$B$6:$DH$1002,Z$1,0)), VLOOKUP($B33,Equities!$B$6:$DH$1002,Z$1,0),"")</f>
        <v>215.87610000000001</v>
      </c>
      <c r="AA33">
        <f ca="1">IF(ISNUMBER(VLOOKUP($B33,Equities!$B$6:$DH$1002,AA$1,0)), VLOOKUP($B33,Equities!$B$6:$DH$1002,AA$1,0),"")</f>
        <v>67.05</v>
      </c>
      <c r="AB33">
        <f ca="1">IF(ISNUMBER(VLOOKUP($B33,Equities!$B$6:$DH$1002,AB$1,0)), VLOOKUP($B33,Equities!$B$6:$DH$1002,AB$1,0),"")</f>
        <v>117.21</v>
      </c>
      <c r="AC33">
        <f ca="1">IF(ISNUMBER(VLOOKUP($B33,Bonds!$B$6:$CW$1002,AC$1,0)), VLOOKUP($B33,Bonds!$B$6:$CW$1002,AC$1,0),"")</f>
        <v>484.63959999999997</v>
      </c>
      <c r="AD33">
        <f ca="1">IF(ISNUMBER(VLOOKUP($B33,Bonds!$B$6:$CW$1002,AD$1,0)), VLOOKUP($B33,Bonds!$B$6:$CW$1002,AD$1,0),"")</f>
        <v>220.2045</v>
      </c>
      <c r="AE33">
        <f ca="1">IF(ISNUMBER(VLOOKUP($B33,Bonds!$B$6:$CW$1002,AE$1,0)), VLOOKUP($B33,Bonds!$B$6:$CW$1002,AE$1,0),"")</f>
        <v>255.58690000000001</v>
      </c>
      <c r="AF33">
        <f ca="1">IF(ISNUMBER(VLOOKUP($B33,Bonds!$B$6:$CW$1002,AF$1,0)), VLOOKUP($B33,Bonds!$B$6:$CW$1002,AF$1,0),"")</f>
        <v>2006.52</v>
      </c>
      <c r="AG33">
        <f ca="1">IF(ISNUMBER(VLOOKUP($B33,Bonds!$B$6:$CW$1002,AG$1,0)), VLOOKUP($B33,Bonds!$B$6:$CW$1002,AG$1,0),"")</f>
        <v>2153.75</v>
      </c>
      <c r="AH33">
        <f ca="1">IF(ISNUMBER(VLOOKUP($B33,Bonds!$B$6:$CW$1002,AH$1,0)), VLOOKUP($B33,Bonds!$B$6:$CW$1002,AH$1,0),"")</f>
        <v>2840.89</v>
      </c>
      <c r="AI33">
        <f ca="1">IF(ISNUMBER(VLOOKUP($B33,Bonds!$B$6:$CW$1002,AI$1,0)), VLOOKUP($B33,Bonds!$B$6:$CW$1002,AI$1,0),"")</f>
        <v>149.24539999999999</v>
      </c>
      <c r="AJ33">
        <f ca="1">IF(ISNUMBER(VLOOKUP($B33,Bonds!$B$6:$CW$1002,AJ$1,0)), VLOOKUP($B33,Bonds!$B$6:$CW$1002,AJ$1,0),"")</f>
        <v>1307.2919999999999</v>
      </c>
      <c r="AK33">
        <f ca="1">IF(ISNUMBER(VLOOKUP($B33,Bonds!$B$6:$CW$1002,AK$1,0)), VLOOKUP($B33,Bonds!$B$6:$CW$1002,AK$1,0),"")</f>
        <v>212.4127</v>
      </c>
      <c r="AL33">
        <f ca="1">IF(ISNUMBER(VLOOKUP($B33,Bonds!$B$6:$CW$1002,AL$1,0)), VLOOKUP($B33,Bonds!$B$6:$CW$1002,AL$1,0),"")</f>
        <v>188.8271</v>
      </c>
      <c r="AM33">
        <f ca="1">IF(ISNUMBER(VLOOKUP($B33,Bonds!$B$6:$CW$1002,AM$1,0)), VLOOKUP($B33,Bonds!$B$6:$CW$1002,AM$1,0),"")</f>
        <v>286.78429999999997</v>
      </c>
      <c r="AN33">
        <f ca="1">IF(ISNUMBER(VLOOKUP($B33,Bonds!$B$6:$CW$1002,AN$1,0)), VLOOKUP($B33,Bonds!$B$6:$CW$1002,AN$1,0),"")</f>
        <v>201.24969999999999</v>
      </c>
      <c r="AO33">
        <f ca="1">IF(ISNUMBER(VLOOKUP($B33,Bonds!$B$6:$CW$1002,AO$1,0)), VLOOKUP($B33,Bonds!$B$6:$CW$1002,AO$1,0),"")</f>
        <v>202.31739999999999</v>
      </c>
      <c r="AP33">
        <f ca="1">IF(ISNUMBER(VLOOKUP($B33,Bonds!$B$6:$CW$1002,AP$1,0)), VLOOKUP($B33,Bonds!$B$6:$CW$1002,AP$1,0),"")</f>
        <v>223.1754</v>
      </c>
      <c r="AQ33">
        <f ca="1">IF(ISNUMBER(VLOOKUP($B33,Bonds!$B$6:$CW$1002,AQ$1,0)), VLOOKUP($B33,Bonds!$B$6:$CW$1002,AQ$1,0),"")</f>
        <v>214.35159999999999</v>
      </c>
      <c r="AR33">
        <f ca="1">IF(ISNUMBER(VLOOKUP($B33,Bonds!$B$6:$CW$1002,AR$1,0)), VLOOKUP($B33,Bonds!$B$6:$CW$1002,AR$1,0),"")</f>
        <v>278.77710000000002</v>
      </c>
      <c r="AS33">
        <f ca="1">IF(ISNUMBER(VLOOKUP($B33,Bonds!$B$6:$CW$1002,AS$1,0)), VLOOKUP($B33,Bonds!$B$6:$CW$1002,AS$1,0),"")</f>
        <v>2.8239999999999998</v>
      </c>
      <c r="AT33">
        <f ca="1">IF(ISNUMBER(VLOOKUP($B33,Bonds!$B$6:$CW$1002,AT$1,0)), VLOOKUP($B33,Bonds!$B$6:$CW$1002,AT$1,0),"")</f>
        <v>0.76200000000000001</v>
      </c>
      <c r="AU33">
        <f ca="1">IF(ISNUMBER(VLOOKUP($B33,Bonds!$B$6:$CW$1002,AU$1,0)), VLOOKUP($B33,Bonds!$B$6:$CW$1002,AU$1,0),"")</f>
        <v>1.9687000000000001</v>
      </c>
      <c r="AV33">
        <f ca="1">IF(ISNUMBER(VLOOKUP($B33,Bonds!$B$6:$CW$1002,AV$1,0)), VLOOKUP($B33,Bonds!$B$6:$CW$1002,AV$1,0),"")</f>
        <v>2.0857999999999999</v>
      </c>
      <c r="AW33">
        <f ca="1">IF(ISNUMBER(VLOOKUP($B33,Bonds!$B$6:$CW$1002,AW$1,0)), VLOOKUP($B33,Bonds!$B$6:$CW$1002,AW$1,0),"")</f>
        <v>2.4980000000000002</v>
      </c>
      <c r="AX33">
        <f ca="1">IF(ISNUMBER(VLOOKUP($B33,Bonds!$B$6:$CW$1002,AX$1,0)), VLOOKUP($B33,Bonds!$B$6:$CW$1002,AX$1,0),"")</f>
        <v>1.488</v>
      </c>
      <c r="AY33">
        <f ca="1">IF(ISNUMBER(VLOOKUP($B33,Bonds!$B$6:$CW$1002,AY$1,0)), VLOOKUP($B33,Bonds!$B$6:$CW$1002,AY$1,0),"")</f>
        <v>23.4648</v>
      </c>
      <c r="AZ33">
        <f ca="1">IF(ISNUMBER(VLOOKUP($B33,Bonds!$B$6:$CW$1002,AZ$1,0)), VLOOKUP($B33,Bonds!$B$6:$CW$1002,AZ$1,0),"")</f>
        <v>1.5</v>
      </c>
      <c r="BA33">
        <f ca="1">IF(ISNUMBER(VLOOKUP($B33,Credit_Vol!$B$6:$CW$1002,BA$1,0)), VLOOKUP($B33,Credit_Vol!$B$6:$CW$1002,BA$1,0),"")</f>
        <v>261.39800000000002</v>
      </c>
      <c r="BB33">
        <f ca="1">IF(ISNUMBER(VLOOKUP($B33,Credit_Vol!$B$6:$CW$1002,BB$1,0)), VLOOKUP($B33,Credit_Vol!$B$6:$CW$1002,BB$1,0),"")</f>
        <v>105.175</v>
      </c>
      <c r="BC33">
        <f ca="1">IF(ISNUMBER(VLOOKUP($B33,Credit_Vol!$B$6:$CW$1002,BC$1,0)), VLOOKUP($B33,Credit_Vol!$B$6:$CW$1002,BC$1,0),"")</f>
        <v>60.100999999999999</v>
      </c>
      <c r="BD33">
        <f ca="1">IF(ISNUMBER(VLOOKUP($B33,Credit_Vol!$B$6:$CW$1002,BD$1,0)), VLOOKUP($B33,Credit_Vol!$B$6:$CW$1002,BD$1,0),"")</f>
        <v>355.20699999999999</v>
      </c>
      <c r="BE33">
        <f ca="1">IF(ISNUMBER(VLOOKUP($B33,Credit_Vol!$B$6:$CW$1002,BE$1,0)), VLOOKUP($B33,Credit_Vol!$B$6:$CW$1002,BE$1,0),"")</f>
        <v>132.47200000000001</v>
      </c>
      <c r="BF33">
        <f ca="1">IF(ISNUMBER(VLOOKUP($B33,Credit_Vol!$B$6:$CW$1002,BF$1,0)), VLOOKUP($B33,Credit_Vol!$B$6:$CW$1002,BF$1,0),"")</f>
        <v>214.99350000000001</v>
      </c>
      <c r="BG33">
        <f ca="1">IF(ISNUMBER(VLOOKUP($B33,Credit_Vol!$B$6:$CW$1002,BG$1,0)), VLOOKUP($B33,Credit_Vol!$B$6:$CW$1002,BG$1,0),"")</f>
        <v>152.26990000000001</v>
      </c>
      <c r="BH33">
        <f ca="1">IF(ISNUMBER(VLOOKUP($B33,Credit_Vol!$B$6:$CW$1002,BH$1,0)), VLOOKUP($B33,Credit_Vol!$B$6:$CW$1002,BH$1,0),"")</f>
        <v>423.45530000000002</v>
      </c>
      <c r="BI33">
        <f ca="1">IF(ISNUMBER(VLOOKUP($B33,Credit_Vol!$B$6:$CW$1002,BI$1,0)), VLOOKUP($B33,Credit_Vol!$B$6:$CW$1002,BI$1,0),"")</f>
        <v>33.46</v>
      </c>
      <c r="BJ33">
        <f ca="1">IF(ISNUMBER(VLOOKUP($B33,Credit_Vol!$B$6:$CW$1002,BJ$1,0)), VLOOKUP($B33,Credit_Vol!$B$6:$CW$1002,BJ$1,0),"")</f>
        <v>35.72</v>
      </c>
      <c r="BK33">
        <f ca="1">IF(ISNUMBER(VLOOKUP($B33,Credit_Vol!$B$6:$CW$1002,BK$1,0)), VLOOKUP($B33,Credit_Vol!$B$6:$CW$1002,BK$1,0),"")</f>
        <v>8.74</v>
      </c>
      <c r="BL33">
        <f ca="1">IF(ISNUMBER(VLOOKUP($B33,Credit_Vol!$B$6:$CW$1002,BL$1,0)), VLOOKUP($B33,Credit_Vol!$B$6:$CW$1002,BL$1,0),"")</f>
        <v>7.7424999999999997</v>
      </c>
      <c r="BM33">
        <f ca="1">IF(ISNUMBER(VLOOKUP($B33,Commodities!$B$6:$CW$1002,BM$1,0)), VLOOKUP($B33,Commodities!$B$6:$CW$1002,BM$1,0),"")</f>
        <v>1316.9</v>
      </c>
      <c r="BN33">
        <f ca="1">IF(ISNUMBER(VLOOKUP($B33,Commodities!$B$6:$CW$1002,BN$1,0)), VLOOKUP($B33,Commodities!$B$6:$CW$1002,BN$1,0),"")</f>
        <v>16.341000000000001</v>
      </c>
      <c r="BO33">
        <f ca="1">IF(ISNUMBER(VLOOKUP($B33,Commodities!$B$6:$CW$1002,BO$1,0)), VLOOKUP($B33,Commodities!$B$6:$CW$1002,BO$1,0),"")</f>
        <v>61.15</v>
      </c>
      <c r="BP33">
        <f ca="1">IF(ISNUMBER(VLOOKUP($B33,Currencies!$B$6:$CW$1002,BP$1,0)), VLOOKUP($B33,Currencies!$B$6:$CW$1002,BP$1,0),"")</f>
        <v>6.3646000000000003</v>
      </c>
      <c r="BQ33">
        <f ca="1">IF(ISNUMBER(VLOOKUP($B33,Currencies!$B$6:$CW$1002,BQ$1,0)), VLOOKUP($B33,Currencies!$B$6:$CW$1002,BQ$1,0),"")</f>
        <v>110.61</v>
      </c>
      <c r="BR33">
        <f ca="1">IF(ISNUMBER(VLOOKUP($B33,Currencies!$B$6:$CW$1002,BR$1,0)), VLOOKUP($B33,Currencies!$B$6:$CW$1002,BR$1,0),"")</f>
        <v>1.2246999999999999</v>
      </c>
      <c r="BS33">
        <f ca="1">IF(ISNUMBER(VLOOKUP($B33,Currencies!$B$6:$CW$1002,BS$1,0)), VLOOKUP($B33,Currencies!$B$6:$CW$1002,BS$1,0),"")</f>
        <v>1.3913</v>
      </c>
      <c r="BT33">
        <f ca="1">IF(ISNUMBER(VLOOKUP($B33,Currencies!$B$6:$CW$1002,BT$1,0)), VLOOKUP($B33,Currencies!$B$6:$CW$1002,BT$1,0),"")</f>
        <v>108.74</v>
      </c>
      <c r="BU33">
        <f ca="1">IF(ISNUMBER(VLOOKUP($B33,Currencies!$B$6:$CW$1002,BU$1,0)), VLOOKUP($B33,Currencies!$B$6:$CW$1002,BU$1,0),"")</f>
        <v>58.415500000000002</v>
      </c>
      <c r="BV33">
        <f ca="1">IF(ISNUMBER(VLOOKUP($B33,Currencies!$B$6:$CW$1002,BV$1,0)), VLOOKUP($B33,Currencies!$B$6:$CW$1002,BV$1,0),"")</f>
        <v>12.1683</v>
      </c>
      <c r="BW33">
        <f ca="1">IF(ISNUMBER(VLOOKUP($B33,Currencies!$B$6:$CW$1002,BW$1,0)), VLOOKUP($B33,Currencies!$B$6:$CW$1002,BW$1,0),"")</f>
        <v>3.2852000000000001</v>
      </c>
      <c r="BY33" s="12"/>
    </row>
    <row r="34" spans="2:77">
      <c r="B34" s="12">
        <f>IF(ISNUMBER(Equities!$C35),Equities!B35,"")</f>
        <v>43138</v>
      </c>
      <c r="C34">
        <f t="shared" ca="1" si="7"/>
        <v>169.32149999999999</v>
      </c>
      <c r="D34" t="str">
        <f t="shared" ca="1" si="6"/>
        <v/>
      </c>
      <c r="E34" t="str">
        <f t="shared" ca="1" si="6"/>
        <v/>
      </c>
      <c r="F34" t="str">
        <f t="shared" ca="1" si="6"/>
        <v/>
      </c>
      <c r="G34">
        <f>IF(ISNUMBER(VLOOKUP($B34,Equities!$B$6:$DH$1002,G$1,0)), VLOOKUP($B34,Equities!$B$6:$DH$1002,G$1,0),"")</f>
        <v>13.13</v>
      </c>
      <c r="H34">
        <f>IF(ISNUMBER(VLOOKUP($B34,Equities!$B$6:$DH$1002,H$1,0)), VLOOKUP($B34,Equities!$B$6:$DH$1002,H$1,0),"")</f>
        <v>17.98</v>
      </c>
      <c r="I34">
        <f>IF(ISNUMBER(VLOOKUP($B34,Equities!$B$6:$DH$1002,I$1,0)), VLOOKUP($B34,Equities!$B$6:$DH$1002,I$1,0),"")</f>
        <v>24.07</v>
      </c>
      <c r="J34" s="70"/>
      <c r="K34">
        <f ca="1">IF(ISNUMBER(VLOOKUP($B34,Equities!$B$6:$DH$1002,K$1,0)), VLOOKUP($B34,Equities!$B$6:$DH$1002,K$1,0),"")</f>
        <v>2681.66</v>
      </c>
      <c r="L34">
        <f ca="1">IF(ISNUMBER(VLOOKUP($B34,Equities!$B$6:$DH$1002,L$1,0)), VLOOKUP($B34,Equities!$B$6:$DH$1002,L$1,0),"")</f>
        <v>3454.52</v>
      </c>
      <c r="M34">
        <f ca="1">IF(ISNUMBER(VLOOKUP($B34,Equities!$B$6:$DH$1002,M$1,0)), VLOOKUP($B34,Equities!$B$6:$DH$1002,M$1,0),"")</f>
        <v>82766.73</v>
      </c>
      <c r="N34">
        <f ca="1">IF(ISNUMBER(VLOOKUP($B34,Equities!$B$6:$DH$1002,N$1,0)), VLOOKUP($B34,Equities!$B$6:$DH$1002,N$1,0),"")</f>
        <v>21645.37</v>
      </c>
      <c r="O34">
        <f ca="1">IF(ISNUMBER(VLOOKUP($B34,Equities!$B$6:$DH$1002,O$1,0)), VLOOKUP($B34,Equities!$B$6:$DH$1002,O$1,0),"")</f>
        <v>30323.200000000001</v>
      </c>
      <c r="P34">
        <f ca="1">IF(ISNUMBER(VLOOKUP($B34,Equities!$B$6:$DH$1002,P$1,0)), VLOOKUP($B34,Equities!$B$6:$DH$1002,P$1,0),"")</f>
        <v>12433.29</v>
      </c>
      <c r="Q34">
        <f ca="1">IF(ISNUMBER(VLOOKUP($B34,Equities!$B$6:$DH$1002,Q$1,0)), VLOOKUP($B34,Equities!$B$6:$DH$1002,Q$1,0),"")</f>
        <v>2267.7399999999998</v>
      </c>
      <c r="R34">
        <f ca="1">IF(ISNUMBER(VLOOKUP($B34,Equities!$B$6:$DH$1002,R$1,0)), VLOOKUP($B34,Equities!$B$6:$DH$1002,R$1,0),"")</f>
        <v>2500.42</v>
      </c>
      <c r="S34">
        <f ca="1">IF(ISNUMBER(VLOOKUP($B34,Equities!$B$6:$DH$1002,S$1,0)), VLOOKUP($B34,Equities!$B$6:$DH$1002,S$1,0),"")</f>
        <v>213.23849999999999</v>
      </c>
      <c r="T34">
        <f ca="1">IF(ISNUMBER(VLOOKUP($B34,Equities!$B$6:$DH$1002,T$1,0)), VLOOKUP($B34,Equities!$B$6:$DH$1002,T$1,0),"")</f>
        <v>277.13</v>
      </c>
      <c r="U34">
        <f ca="1">IF(ISNUMBER(VLOOKUP($B34,Equities!$B$6:$DH$1002,U$1,0)), VLOOKUP($B34,Equities!$B$6:$DH$1002,U$1,0),"")</f>
        <v>262.24</v>
      </c>
      <c r="V34">
        <f ca="1">IF(ISNUMBER(VLOOKUP($B34,Equities!$B$6:$DH$1002,V$1,0)), VLOOKUP($B34,Equities!$B$6:$DH$1002,V$1,0),"")</f>
        <v>249.35</v>
      </c>
      <c r="W34">
        <f ca="1">IF(ISNUMBER(VLOOKUP($B34,Equities!$B$6:$DH$1002,W$1,0)), VLOOKUP($B34,Equities!$B$6:$DH$1002,W$1,0),"")</f>
        <v>229.37039999999999</v>
      </c>
      <c r="X34">
        <f ca="1">IF(ISNUMBER(VLOOKUP($B34,Equities!$B$6:$DH$1002,X$1,0)), VLOOKUP($B34,Equities!$B$6:$DH$1002,X$1,0),"")</f>
        <v>228.0189</v>
      </c>
      <c r="Y34">
        <f ca="1">IF(ISNUMBER(VLOOKUP($B34,Equities!$B$6:$DH$1002,Y$1,0)), VLOOKUP($B34,Equities!$B$6:$DH$1002,Y$1,0),"")</f>
        <v>128.74019999999999</v>
      </c>
      <c r="Z34">
        <f ca="1">IF(ISNUMBER(VLOOKUP($B34,Equities!$B$6:$DH$1002,Z$1,0)), VLOOKUP($B34,Equities!$B$6:$DH$1002,Z$1,0),"")</f>
        <v>224.25700000000001</v>
      </c>
      <c r="AA34">
        <f ca="1">IF(ISNUMBER(VLOOKUP($B34,Equities!$B$6:$DH$1002,AA$1,0)), VLOOKUP($B34,Equities!$B$6:$DH$1002,AA$1,0),"")</f>
        <v>68.72</v>
      </c>
      <c r="AB34">
        <f ca="1">IF(ISNUMBER(VLOOKUP($B34,Equities!$B$6:$DH$1002,AB$1,0)), VLOOKUP($B34,Equities!$B$6:$DH$1002,AB$1,0),"")</f>
        <v>118.65</v>
      </c>
      <c r="AC34">
        <f ca="1">IF(ISNUMBER(VLOOKUP($B34,Bonds!$B$6:$CW$1002,AC$1,0)), VLOOKUP($B34,Bonds!$B$6:$CW$1002,AC$1,0),"")</f>
        <v>485.74540000000002</v>
      </c>
      <c r="AD34">
        <f ca="1">IF(ISNUMBER(VLOOKUP($B34,Bonds!$B$6:$CW$1002,AD$1,0)), VLOOKUP($B34,Bonds!$B$6:$CW$1002,AD$1,0),"")</f>
        <v>220.69880000000001</v>
      </c>
      <c r="AE34">
        <f ca="1">IF(ISNUMBER(VLOOKUP($B34,Bonds!$B$6:$CW$1002,AE$1,0)), VLOOKUP($B34,Bonds!$B$6:$CW$1002,AE$1,0),"")</f>
        <v>256.18279999999999</v>
      </c>
      <c r="AF34">
        <f ca="1">IF(ISNUMBER(VLOOKUP($B34,Bonds!$B$6:$CW$1002,AF$1,0)), VLOOKUP($B34,Bonds!$B$6:$CW$1002,AF$1,0),"")</f>
        <v>2009.05</v>
      </c>
      <c r="AG34">
        <f ca="1">IF(ISNUMBER(VLOOKUP($B34,Bonds!$B$6:$CW$1002,AG$1,0)), VLOOKUP($B34,Bonds!$B$6:$CW$1002,AG$1,0),"")</f>
        <v>2155.23</v>
      </c>
      <c r="AH34">
        <f ca="1">IF(ISNUMBER(VLOOKUP($B34,Bonds!$B$6:$CW$1002,AH$1,0)), VLOOKUP($B34,Bonds!$B$6:$CW$1002,AH$1,0),"")</f>
        <v>2846.64</v>
      </c>
      <c r="AI34">
        <f ca="1">IF(ISNUMBER(VLOOKUP($B34,Bonds!$B$6:$CW$1002,AI$1,0)), VLOOKUP($B34,Bonds!$B$6:$CW$1002,AI$1,0),"")</f>
        <v>149.5009</v>
      </c>
      <c r="AJ34">
        <f ca="1">IF(ISNUMBER(VLOOKUP($B34,Bonds!$B$6:$CW$1002,AJ$1,0)), VLOOKUP($B34,Bonds!$B$6:$CW$1002,AJ$1,0),"")</f>
        <v>1313.5830000000001</v>
      </c>
      <c r="AK34">
        <f ca="1">IF(ISNUMBER(VLOOKUP($B34,Bonds!$B$6:$CW$1002,AK$1,0)), VLOOKUP($B34,Bonds!$B$6:$CW$1002,AK$1,0),"")</f>
        <v>212.8905</v>
      </c>
      <c r="AL34">
        <f ca="1">IF(ISNUMBER(VLOOKUP($B34,Bonds!$B$6:$CW$1002,AL$1,0)), VLOOKUP($B34,Bonds!$B$6:$CW$1002,AL$1,0),"")</f>
        <v>189.35419999999999</v>
      </c>
      <c r="AM34">
        <f ca="1">IF(ISNUMBER(VLOOKUP($B34,Bonds!$B$6:$CW$1002,AM$1,0)), VLOOKUP($B34,Bonds!$B$6:$CW$1002,AM$1,0),"")</f>
        <v>286.88959999999997</v>
      </c>
      <c r="AN34">
        <f ca="1">IF(ISNUMBER(VLOOKUP($B34,Bonds!$B$6:$CW$1002,AN$1,0)), VLOOKUP($B34,Bonds!$B$6:$CW$1002,AN$1,0),"")</f>
        <v>201.7713</v>
      </c>
      <c r="AO34">
        <f ca="1">IF(ISNUMBER(VLOOKUP($B34,Bonds!$B$6:$CW$1002,AO$1,0)), VLOOKUP($B34,Bonds!$B$6:$CW$1002,AO$1,0),"")</f>
        <v>202.5652</v>
      </c>
      <c r="AP34">
        <f ca="1">IF(ISNUMBER(VLOOKUP($B34,Bonds!$B$6:$CW$1002,AP$1,0)), VLOOKUP($B34,Bonds!$B$6:$CW$1002,AP$1,0),"")</f>
        <v>223.6199</v>
      </c>
      <c r="AQ34">
        <f ca="1">IF(ISNUMBER(VLOOKUP($B34,Bonds!$B$6:$CW$1002,AQ$1,0)), VLOOKUP($B34,Bonds!$B$6:$CW$1002,AQ$1,0),"")</f>
        <v>215.33840000000001</v>
      </c>
      <c r="AR34">
        <f ca="1">IF(ISNUMBER(VLOOKUP($B34,Bonds!$B$6:$CW$1002,AR$1,0)), VLOOKUP($B34,Bonds!$B$6:$CW$1002,AR$1,0),"")</f>
        <v>280.21379999999999</v>
      </c>
      <c r="AS34">
        <f ca="1">IF(ISNUMBER(VLOOKUP($B34,Bonds!$B$6:$CW$1002,AS$1,0)), VLOOKUP($B34,Bonds!$B$6:$CW$1002,AS$1,0),"")</f>
        <v>2.8359000000000001</v>
      </c>
      <c r="AT34">
        <f ca="1">IF(ISNUMBER(VLOOKUP($B34,Bonds!$B$6:$CW$1002,AT$1,0)), VLOOKUP($B34,Bonds!$B$6:$CW$1002,AT$1,0),"")</f>
        <v>0.745</v>
      </c>
      <c r="AU34">
        <f ca="1">IF(ISNUMBER(VLOOKUP($B34,Bonds!$B$6:$CW$1002,AU$1,0)), VLOOKUP($B34,Bonds!$B$6:$CW$1002,AU$1,0),"")</f>
        <v>2.0152999999999999</v>
      </c>
      <c r="AV34">
        <f ca="1">IF(ISNUMBER(VLOOKUP($B34,Bonds!$B$6:$CW$1002,AV$1,0)), VLOOKUP($B34,Bonds!$B$6:$CW$1002,AV$1,0),"")</f>
        <v>2.1200999999999999</v>
      </c>
      <c r="AW34">
        <f ca="1">IF(ISNUMBER(VLOOKUP($B34,Bonds!$B$6:$CW$1002,AW$1,0)), VLOOKUP($B34,Bonds!$B$6:$CW$1002,AW$1,0),"")</f>
        <v>2.4098000000000002</v>
      </c>
      <c r="AX34">
        <f ca="1">IF(ISNUMBER(VLOOKUP($B34,Bonds!$B$6:$CW$1002,AX$1,0)), VLOOKUP($B34,Bonds!$B$6:$CW$1002,AX$1,0),"")</f>
        <v>1.484</v>
      </c>
      <c r="AY34">
        <f ca="1">IF(ISNUMBER(VLOOKUP($B34,Bonds!$B$6:$CW$1002,AY$1,0)), VLOOKUP($B34,Bonds!$B$6:$CW$1002,AY$1,0),"")</f>
        <v>23.937100000000001</v>
      </c>
      <c r="AZ34">
        <f ca="1">IF(ISNUMBER(VLOOKUP($B34,Bonds!$B$6:$CW$1002,AZ$1,0)), VLOOKUP($B34,Bonds!$B$6:$CW$1002,AZ$1,0),"")</f>
        <v>1.81</v>
      </c>
      <c r="BA34">
        <f ca="1">IF(ISNUMBER(VLOOKUP($B34,Credit_Vol!$B$6:$CW$1002,BA$1,0)), VLOOKUP($B34,Credit_Vol!$B$6:$CW$1002,BA$1,0),"")</f>
        <v>252.69200000000001</v>
      </c>
      <c r="BB34">
        <f ca="1">IF(ISNUMBER(VLOOKUP($B34,Credit_Vol!$B$6:$CW$1002,BB$1,0)), VLOOKUP($B34,Credit_Vol!$B$6:$CW$1002,BB$1,0),"")</f>
        <v>100.99299999999999</v>
      </c>
      <c r="BC34">
        <f ca="1">IF(ISNUMBER(VLOOKUP($B34,Credit_Vol!$B$6:$CW$1002,BC$1,0)), VLOOKUP($B34,Credit_Vol!$B$6:$CW$1002,BC$1,0),"")</f>
        <v>55.073</v>
      </c>
      <c r="BD34">
        <f ca="1">IF(ISNUMBER(VLOOKUP($B34,Credit_Vol!$B$6:$CW$1002,BD$1,0)), VLOOKUP($B34,Credit_Vol!$B$6:$CW$1002,BD$1,0),"")</f>
        <v>334.98899999999998</v>
      </c>
      <c r="BE34">
        <f ca="1">IF(ISNUMBER(VLOOKUP($B34,Credit_Vol!$B$6:$CW$1002,BE$1,0)), VLOOKUP($B34,Credit_Vol!$B$6:$CW$1002,BE$1,0),"")</f>
        <v>122.08499999999999</v>
      </c>
      <c r="BF34">
        <f ca="1">IF(ISNUMBER(VLOOKUP($B34,Credit_Vol!$B$6:$CW$1002,BF$1,0)), VLOOKUP($B34,Credit_Vol!$B$6:$CW$1002,BF$1,0),"")</f>
        <v>215.5872</v>
      </c>
      <c r="BG34">
        <f ca="1">IF(ISNUMBER(VLOOKUP($B34,Credit_Vol!$B$6:$CW$1002,BG$1,0)), VLOOKUP($B34,Credit_Vol!$B$6:$CW$1002,BG$1,0),"")</f>
        <v>152.67070000000001</v>
      </c>
      <c r="BH34">
        <f ca="1">IF(ISNUMBER(VLOOKUP($B34,Credit_Vol!$B$6:$CW$1002,BH$1,0)), VLOOKUP($B34,Credit_Vol!$B$6:$CW$1002,BH$1,0),"")</f>
        <v>425.43099999999998</v>
      </c>
      <c r="BI34">
        <f ca="1">IF(ISNUMBER(VLOOKUP($B34,Credit_Vol!$B$6:$CW$1002,BI$1,0)), VLOOKUP($B34,Credit_Vol!$B$6:$CW$1002,BI$1,0),"")</f>
        <v>27.73</v>
      </c>
      <c r="BJ34">
        <f ca="1">IF(ISNUMBER(VLOOKUP($B34,Credit_Vol!$B$6:$CW$1002,BJ$1,0)), VLOOKUP($B34,Credit_Vol!$B$6:$CW$1002,BJ$1,0),"")</f>
        <v>27.42</v>
      </c>
      <c r="BK34">
        <f ca="1">IF(ISNUMBER(VLOOKUP($B34,Credit_Vol!$B$6:$CW$1002,BK$1,0)), VLOOKUP($B34,Credit_Vol!$B$6:$CW$1002,BK$1,0),"")</f>
        <v>8.56</v>
      </c>
      <c r="BL34">
        <f ca="1">IF(ISNUMBER(VLOOKUP($B34,Credit_Vol!$B$6:$CW$1002,BL$1,0)), VLOOKUP($B34,Credit_Vol!$B$6:$CW$1002,BL$1,0),"")</f>
        <v>6.3650000000000002</v>
      </c>
      <c r="BM34">
        <f ca="1">IF(ISNUMBER(VLOOKUP($B34,Commodities!$B$6:$CW$1002,BM$1,0)), VLOOKUP($B34,Commodities!$B$6:$CW$1002,BM$1,0),"")</f>
        <v>1311.6</v>
      </c>
      <c r="BN34">
        <f ca="1">IF(ISNUMBER(VLOOKUP($B34,Commodities!$B$6:$CW$1002,BN$1,0)), VLOOKUP($B34,Commodities!$B$6:$CW$1002,BN$1,0),"")</f>
        <v>16.238</v>
      </c>
      <c r="BO34">
        <f ca="1">IF(ISNUMBER(VLOOKUP($B34,Commodities!$B$6:$CW$1002,BO$1,0)), VLOOKUP($B34,Commodities!$B$6:$CW$1002,BO$1,0),"")</f>
        <v>61.79</v>
      </c>
      <c r="BP34">
        <f ca="1">IF(ISNUMBER(VLOOKUP($B34,Currencies!$B$6:$CW$1002,BP$1,0)), VLOOKUP($B34,Currencies!$B$6:$CW$1002,BP$1,0),"")</f>
        <v>6.3197999999999999</v>
      </c>
      <c r="BQ34">
        <f ca="1">IF(ISNUMBER(VLOOKUP($B34,Currencies!$B$6:$CW$1002,BQ$1,0)), VLOOKUP($B34,Currencies!$B$6:$CW$1002,BQ$1,0),"")</f>
        <v>111.25</v>
      </c>
      <c r="BR34">
        <f ca="1">IF(ISNUMBER(VLOOKUP($B34,Currencies!$B$6:$CW$1002,BR$1,0)), VLOOKUP($B34,Currencies!$B$6:$CW$1002,BR$1,0),"")</f>
        <v>1.2263999999999999</v>
      </c>
      <c r="BS34">
        <f ca="1">IF(ISNUMBER(VLOOKUP($B34,Currencies!$B$6:$CW$1002,BS$1,0)), VLOOKUP($B34,Currencies!$B$6:$CW$1002,BS$1,0),"")</f>
        <v>1.3881000000000001</v>
      </c>
      <c r="BT34">
        <f ca="1">IF(ISNUMBER(VLOOKUP($B34,Currencies!$B$6:$CW$1002,BT$1,0)), VLOOKUP($B34,Currencies!$B$6:$CW$1002,BT$1,0),"")</f>
        <v>109.33</v>
      </c>
      <c r="BU34">
        <f ca="1">IF(ISNUMBER(VLOOKUP($B34,Currencies!$B$6:$CW$1002,BU$1,0)), VLOOKUP($B34,Currencies!$B$6:$CW$1002,BU$1,0),"")</f>
        <v>57.6265</v>
      </c>
      <c r="BV34">
        <f ca="1">IF(ISNUMBER(VLOOKUP($B34,Currencies!$B$6:$CW$1002,BV$1,0)), VLOOKUP($B34,Currencies!$B$6:$CW$1002,BV$1,0),"")</f>
        <v>12.0701</v>
      </c>
      <c r="BW34">
        <f ca="1">IF(ISNUMBER(VLOOKUP($B34,Currencies!$B$6:$CW$1002,BW$1,0)), VLOOKUP($B34,Currencies!$B$6:$CW$1002,BW$1,0),"")</f>
        <v>3.2713000000000001</v>
      </c>
      <c r="BY34" s="12"/>
    </row>
    <row r="35" spans="2:77">
      <c r="B35" s="12">
        <f>IF(ISNUMBER(Equities!$C36),Equities!B36,"")</f>
        <v>43137</v>
      </c>
      <c r="C35">
        <f t="shared" ca="1" si="7"/>
        <v>170.959</v>
      </c>
      <c r="D35" t="str">
        <f t="shared" ca="1" si="6"/>
        <v/>
      </c>
      <c r="E35" t="str">
        <f t="shared" ca="1" si="6"/>
        <v/>
      </c>
      <c r="F35" t="str">
        <f t="shared" ca="1" si="6"/>
        <v/>
      </c>
      <c r="G35">
        <f>IF(ISNUMBER(VLOOKUP($B35,Equities!$B$6:$DH$1002,G$1,0)), VLOOKUP($B35,Equities!$B$6:$DH$1002,G$1,0),"")</f>
        <v>13.08</v>
      </c>
      <c r="H35">
        <f>IF(ISNUMBER(VLOOKUP($B35,Equities!$B$6:$DH$1002,H$1,0)), VLOOKUP($B35,Equities!$B$6:$DH$1002,H$1,0),"")</f>
        <v>17.86</v>
      </c>
      <c r="I35">
        <f>IF(ISNUMBER(VLOOKUP($B35,Equities!$B$6:$DH$1002,I$1,0)), VLOOKUP($B35,Equities!$B$6:$DH$1002,I$1,0),"")</f>
        <v>23.68</v>
      </c>
      <c r="J35" s="70"/>
      <c r="K35">
        <f ca="1">IF(ISNUMBER(VLOOKUP($B35,Equities!$B$6:$DH$1002,K$1,0)), VLOOKUP($B35,Equities!$B$6:$DH$1002,K$1,0),"")</f>
        <v>2695.14</v>
      </c>
      <c r="L35">
        <f ca="1">IF(ISNUMBER(VLOOKUP($B35,Equities!$B$6:$DH$1002,L$1,0)), VLOOKUP($B35,Equities!$B$6:$DH$1002,L$1,0),"")</f>
        <v>3394.92</v>
      </c>
      <c r="M35">
        <f ca="1">IF(ISNUMBER(VLOOKUP($B35,Equities!$B$6:$DH$1002,M$1,0)), VLOOKUP($B35,Equities!$B$6:$DH$1002,M$1,0),"")</f>
        <v>83894.04</v>
      </c>
      <c r="N35">
        <f ca="1">IF(ISNUMBER(VLOOKUP($B35,Equities!$B$6:$DH$1002,N$1,0)), VLOOKUP($B35,Equities!$B$6:$DH$1002,N$1,0),"")</f>
        <v>21610.240000000002</v>
      </c>
      <c r="O35">
        <f ca="1">IF(ISNUMBER(VLOOKUP($B35,Equities!$B$6:$DH$1002,O$1,0)), VLOOKUP($B35,Equities!$B$6:$DH$1002,O$1,0),"")</f>
        <v>30595.42</v>
      </c>
      <c r="P35">
        <f ca="1">IF(ISNUMBER(VLOOKUP($B35,Equities!$B$6:$DH$1002,P$1,0)), VLOOKUP($B35,Equities!$B$6:$DH$1002,P$1,0),"")</f>
        <v>12686.6</v>
      </c>
      <c r="Q35">
        <f ca="1">IF(ISNUMBER(VLOOKUP($B35,Equities!$B$6:$DH$1002,Q$1,0)), VLOOKUP($B35,Equities!$B$6:$DH$1002,Q$1,0),"")</f>
        <v>2270.56</v>
      </c>
      <c r="R35">
        <f ca="1">IF(ISNUMBER(VLOOKUP($B35,Equities!$B$6:$DH$1002,R$1,0)), VLOOKUP($B35,Equities!$B$6:$DH$1002,R$1,0),"")</f>
        <v>2500.21</v>
      </c>
      <c r="S35">
        <f ca="1">IF(ISNUMBER(VLOOKUP($B35,Equities!$B$6:$DH$1002,S$1,0)), VLOOKUP($B35,Equities!$B$6:$DH$1002,S$1,0),"")</f>
        <v>214.22970000000001</v>
      </c>
      <c r="T35">
        <f ca="1">IF(ISNUMBER(VLOOKUP($B35,Equities!$B$6:$DH$1002,T$1,0)), VLOOKUP($B35,Equities!$B$6:$DH$1002,T$1,0),"")</f>
        <v>277.02</v>
      </c>
      <c r="U35">
        <f ca="1">IF(ISNUMBER(VLOOKUP($B35,Equities!$B$6:$DH$1002,U$1,0)), VLOOKUP($B35,Equities!$B$6:$DH$1002,U$1,0),"")</f>
        <v>260.81</v>
      </c>
      <c r="V35">
        <f ca="1">IF(ISNUMBER(VLOOKUP($B35,Equities!$B$6:$DH$1002,V$1,0)), VLOOKUP($B35,Equities!$B$6:$DH$1002,V$1,0),"")</f>
        <v>248.41</v>
      </c>
      <c r="W35">
        <f ca="1">IF(ISNUMBER(VLOOKUP($B35,Equities!$B$6:$DH$1002,W$1,0)), VLOOKUP($B35,Equities!$B$6:$DH$1002,W$1,0),"")</f>
        <v>228.66800000000001</v>
      </c>
      <c r="X35">
        <f ca="1">IF(ISNUMBER(VLOOKUP($B35,Equities!$B$6:$DH$1002,X$1,0)), VLOOKUP($B35,Equities!$B$6:$DH$1002,X$1,0),"")</f>
        <v>227.36609999999999</v>
      </c>
      <c r="Y35">
        <f ca="1">IF(ISNUMBER(VLOOKUP($B35,Equities!$B$6:$DH$1002,Y$1,0)), VLOOKUP($B35,Equities!$B$6:$DH$1002,Y$1,0),"")</f>
        <v>128.0453</v>
      </c>
      <c r="Z35">
        <f ca="1">IF(ISNUMBER(VLOOKUP($B35,Equities!$B$6:$DH$1002,Z$1,0)), VLOOKUP($B35,Equities!$B$6:$DH$1002,Z$1,0),"")</f>
        <v>226.46260000000001</v>
      </c>
      <c r="AA35">
        <f ca="1">IF(ISNUMBER(VLOOKUP($B35,Equities!$B$6:$DH$1002,AA$1,0)), VLOOKUP($B35,Equities!$B$6:$DH$1002,AA$1,0),"")</f>
        <v>67.989999999999995</v>
      </c>
      <c r="AB35">
        <f ca="1">IF(ISNUMBER(VLOOKUP($B35,Equities!$B$6:$DH$1002,AB$1,0)), VLOOKUP($B35,Equities!$B$6:$DH$1002,AB$1,0),"")</f>
        <v>118.44</v>
      </c>
      <c r="AC35">
        <f ca="1">IF(ISNUMBER(VLOOKUP($B35,Bonds!$B$6:$CW$1002,AC$1,0)), VLOOKUP($B35,Bonds!$B$6:$CW$1002,AC$1,0),"")</f>
        <v>487.20549999999997</v>
      </c>
      <c r="AD35">
        <f ca="1">IF(ISNUMBER(VLOOKUP($B35,Bonds!$B$6:$CW$1002,AD$1,0)), VLOOKUP($B35,Bonds!$B$6:$CW$1002,AD$1,0),"")</f>
        <v>221.2525</v>
      </c>
      <c r="AE35">
        <f ca="1">IF(ISNUMBER(VLOOKUP($B35,Bonds!$B$6:$CW$1002,AE$1,0)), VLOOKUP($B35,Bonds!$B$6:$CW$1002,AE$1,0),"")</f>
        <v>257.10629999999998</v>
      </c>
      <c r="AF35">
        <f ca="1">IF(ISNUMBER(VLOOKUP($B35,Bonds!$B$6:$CW$1002,AF$1,0)), VLOOKUP($B35,Bonds!$B$6:$CW$1002,AF$1,0),"")</f>
        <v>2016.27</v>
      </c>
      <c r="AG35">
        <f ca="1">IF(ISNUMBER(VLOOKUP($B35,Bonds!$B$6:$CW$1002,AG$1,0)), VLOOKUP($B35,Bonds!$B$6:$CW$1002,AG$1,0),"")</f>
        <v>2163.59</v>
      </c>
      <c r="AH35">
        <f ca="1">IF(ISNUMBER(VLOOKUP($B35,Bonds!$B$6:$CW$1002,AH$1,0)), VLOOKUP($B35,Bonds!$B$6:$CW$1002,AH$1,0),"")</f>
        <v>2857.35</v>
      </c>
      <c r="AI35">
        <f ca="1">IF(ISNUMBER(VLOOKUP($B35,Bonds!$B$6:$CW$1002,AI$1,0)), VLOOKUP($B35,Bonds!$B$6:$CW$1002,AI$1,0),"")</f>
        <v>149.49549999999999</v>
      </c>
      <c r="AJ35">
        <f ca="1">IF(ISNUMBER(VLOOKUP($B35,Bonds!$B$6:$CW$1002,AJ$1,0)), VLOOKUP($B35,Bonds!$B$6:$CW$1002,AJ$1,0),"")</f>
        <v>1311.4949999999999</v>
      </c>
      <c r="AK35">
        <f ca="1">IF(ISNUMBER(VLOOKUP($B35,Bonds!$B$6:$CW$1002,AK$1,0)), VLOOKUP($B35,Bonds!$B$6:$CW$1002,AK$1,0),"")</f>
        <v>213.1414</v>
      </c>
      <c r="AL35">
        <f ca="1">IF(ISNUMBER(VLOOKUP($B35,Bonds!$B$6:$CW$1002,AL$1,0)), VLOOKUP($B35,Bonds!$B$6:$CW$1002,AL$1,0),"")</f>
        <v>189.6412</v>
      </c>
      <c r="AM35">
        <f ca="1">IF(ISNUMBER(VLOOKUP($B35,Bonds!$B$6:$CW$1002,AM$1,0)), VLOOKUP($B35,Bonds!$B$6:$CW$1002,AM$1,0),"")</f>
        <v>286.89109999999999</v>
      </c>
      <c r="AN35">
        <f ca="1">IF(ISNUMBER(VLOOKUP($B35,Bonds!$B$6:$CW$1002,AN$1,0)), VLOOKUP($B35,Bonds!$B$6:$CW$1002,AN$1,0),"")</f>
        <v>202.04820000000001</v>
      </c>
      <c r="AO35">
        <f ca="1">IF(ISNUMBER(VLOOKUP($B35,Bonds!$B$6:$CW$1002,AO$1,0)), VLOOKUP($B35,Bonds!$B$6:$CW$1002,AO$1,0),"")</f>
        <v>202.76509999999999</v>
      </c>
      <c r="AP35">
        <f ca="1">IF(ISNUMBER(VLOOKUP($B35,Bonds!$B$6:$CW$1002,AP$1,0)), VLOOKUP($B35,Bonds!$B$6:$CW$1002,AP$1,0),"")</f>
        <v>223.9606</v>
      </c>
      <c r="AQ35">
        <f ca="1">IF(ISNUMBER(VLOOKUP($B35,Bonds!$B$6:$CW$1002,AQ$1,0)), VLOOKUP($B35,Bonds!$B$6:$CW$1002,AQ$1,0),"")</f>
        <v>215.82</v>
      </c>
      <c r="AR35">
        <f ca="1">IF(ISNUMBER(VLOOKUP($B35,Bonds!$B$6:$CW$1002,AR$1,0)), VLOOKUP($B35,Bonds!$B$6:$CW$1002,AR$1,0),"")</f>
        <v>280.63720000000001</v>
      </c>
      <c r="AS35">
        <f ca="1">IF(ISNUMBER(VLOOKUP($B35,Bonds!$B$6:$CW$1002,AS$1,0)), VLOOKUP($B35,Bonds!$B$6:$CW$1002,AS$1,0),"")</f>
        <v>2.8016000000000001</v>
      </c>
      <c r="AT35">
        <f ca="1">IF(ISNUMBER(VLOOKUP($B35,Bonds!$B$6:$CW$1002,AT$1,0)), VLOOKUP($B35,Bonds!$B$6:$CW$1002,AT$1,0),"")</f>
        <v>0.69199999999999995</v>
      </c>
      <c r="AU35">
        <f ca="1">IF(ISNUMBER(VLOOKUP($B35,Bonds!$B$6:$CW$1002,AU$1,0)), VLOOKUP($B35,Bonds!$B$6:$CW$1002,AU$1,0),"")</f>
        <v>2.0059</v>
      </c>
      <c r="AV35">
        <f ca="1">IF(ISNUMBER(VLOOKUP($B35,Bonds!$B$6:$CW$1002,AV$1,0)), VLOOKUP($B35,Bonds!$B$6:$CW$1002,AV$1,0),"")</f>
        <v>2.1080999999999999</v>
      </c>
      <c r="AW35">
        <f ca="1">IF(ISNUMBER(VLOOKUP($B35,Bonds!$B$6:$CW$1002,AW$1,0)), VLOOKUP($B35,Bonds!$B$6:$CW$1002,AW$1,0),"")</f>
        <v>2.4279999999999999</v>
      </c>
      <c r="AX35">
        <f ca="1">IF(ISNUMBER(VLOOKUP($B35,Bonds!$B$6:$CW$1002,AX$1,0)), VLOOKUP($B35,Bonds!$B$6:$CW$1002,AX$1,0),"")</f>
        <v>1.4710000000000001</v>
      </c>
      <c r="AY35">
        <f ca="1">IF(ISNUMBER(VLOOKUP($B35,Bonds!$B$6:$CW$1002,AY$1,0)), VLOOKUP($B35,Bonds!$B$6:$CW$1002,AY$1,0),"")</f>
        <v>26.393899999999999</v>
      </c>
      <c r="AZ35">
        <f ca="1">IF(ISNUMBER(VLOOKUP($B35,Bonds!$B$6:$CW$1002,AZ$1,0)), VLOOKUP($B35,Bonds!$B$6:$CW$1002,AZ$1,0),"")</f>
        <v>2.56</v>
      </c>
      <c r="BA35">
        <f ca="1">IF(ISNUMBER(VLOOKUP($B35,Credit_Vol!$B$6:$CW$1002,BA$1,0)), VLOOKUP($B35,Credit_Vol!$B$6:$CW$1002,BA$1,0),"")</f>
        <v>254.96899999999999</v>
      </c>
      <c r="BB35">
        <f ca="1">IF(ISNUMBER(VLOOKUP($B35,Credit_Vol!$B$6:$CW$1002,BB$1,0)), VLOOKUP($B35,Credit_Vol!$B$6:$CW$1002,BB$1,0),"")</f>
        <v>102.67100000000001</v>
      </c>
      <c r="BC35">
        <f ca="1">IF(ISNUMBER(VLOOKUP($B35,Credit_Vol!$B$6:$CW$1002,BC$1,0)), VLOOKUP($B35,Credit_Vol!$B$6:$CW$1002,BC$1,0),"")</f>
        <v>52.981999999999999</v>
      </c>
      <c r="BD35">
        <f ca="1">IF(ISNUMBER(VLOOKUP($B35,Credit_Vol!$B$6:$CW$1002,BD$1,0)), VLOOKUP($B35,Credit_Vol!$B$6:$CW$1002,BD$1,0),"")</f>
        <v>323.55399999999997</v>
      </c>
      <c r="BE35">
        <f ca="1">IF(ISNUMBER(VLOOKUP($B35,Credit_Vol!$B$6:$CW$1002,BE$1,0)), VLOOKUP($B35,Credit_Vol!$B$6:$CW$1002,BE$1,0),"")</f>
        <v>119.10599999999999</v>
      </c>
      <c r="BF35">
        <f ca="1">IF(ISNUMBER(VLOOKUP($B35,Credit_Vol!$B$6:$CW$1002,BF$1,0)), VLOOKUP($B35,Credit_Vol!$B$6:$CW$1002,BF$1,0),"")</f>
        <v>220.85579999999999</v>
      </c>
      <c r="BG35">
        <f ca="1">IF(ISNUMBER(VLOOKUP($B35,Credit_Vol!$B$6:$CW$1002,BG$1,0)), VLOOKUP($B35,Credit_Vol!$B$6:$CW$1002,BG$1,0),"")</f>
        <v>157.61789999999999</v>
      </c>
      <c r="BH35">
        <f ca="1">IF(ISNUMBER(VLOOKUP($B35,Credit_Vol!$B$6:$CW$1002,BH$1,0)), VLOOKUP($B35,Credit_Vol!$B$6:$CW$1002,BH$1,0),"")</f>
        <v>432.0976</v>
      </c>
      <c r="BI35">
        <f ca="1">IF(ISNUMBER(VLOOKUP($B35,Credit_Vol!$B$6:$CW$1002,BI$1,0)), VLOOKUP($B35,Credit_Vol!$B$6:$CW$1002,BI$1,0),"")</f>
        <v>29.98</v>
      </c>
      <c r="BJ35">
        <f ca="1">IF(ISNUMBER(VLOOKUP($B35,Credit_Vol!$B$6:$CW$1002,BJ$1,0)), VLOOKUP($B35,Credit_Vol!$B$6:$CW$1002,BJ$1,0),"")</f>
        <v>25.58</v>
      </c>
      <c r="BK35">
        <f ca="1">IF(ISNUMBER(VLOOKUP($B35,Credit_Vol!$B$6:$CW$1002,BK$1,0)), VLOOKUP($B35,Credit_Vol!$B$6:$CW$1002,BK$1,0),"")</f>
        <v>8.7899999999999991</v>
      </c>
      <c r="BL35">
        <f ca="1">IF(ISNUMBER(VLOOKUP($B35,Credit_Vol!$B$6:$CW$1002,BL$1,0)), VLOOKUP($B35,Credit_Vol!$B$6:$CW$1002,BL$1,0),"")</f>
        <v>6.2575000000000003</v>
      </c>
      <c r="BM35">
        <f ca="1">IF(ISNUMBER(VLOOKUP($B35,Commodities!$B$6:$CW$1002,BM$1,0)), VLOOKUP($B35,Commodities!$B$6:$CW$1002,BM$1,0),"")</f>
        <v>1326.1</v>
      </c>
      <c r="BN35">
        <f ca="1">IF(ISNUMBER(VLOOKUP($B35,Commodities!$B$6:$CW$1002,BN$1,0)), VLOOKUP($B35,Commodities!$B$6:$CW$1002,BN$1,0),"")</f>
        <v>16.579999999999998</v>
      </c>
      <c r="BO35">
        <f ca="1">IF(ISNUMBER(VLOOKUP($B35,Commodities!$B$6:$CW$1002,BO$1,0)), VLOOKUP($B35,Commodities!$B$6:$CW$1002,BO$1,0),"")</f>
        <v>63.39</v>
      </c>
      <c r="BP35">
        <f ca="1">IF(ISNUMBER(VLOOKUP($B35,Currencies!$B$6:$CW$1002,BP$1,0)), VLOOKUP($B35,Currencies!$B$6:$CW$1002,BP$1,0),"")</f>
        <v>6.2819000000000003</v>
      </c>
      <c r="BQ35">
        <f ca="1">IF(ISNUMBER(VLOOKUP($B35,Currencies!$B$6:$CW$1002,BQ$1,0)), VLOOKUP($B35,Currencies!$B$6:$CW$1002,BQ$1,0),"")</f>
        <v>111.77</v>
      </c>
      <c r="BR35">
        <f ca="1">IF(ISNUMBER(VLOOKUP($B35,Currencies!$B$6:$CW$1002,BR$1,0)), VLOOKUP($B35,Currencies!$B$6:$CW$1002,BR$1,0),"")</f>
        <v>1.2377</v>
      </c>
      <c r="BS35">
        <f ca="1">IF(ISNUMBER(VLOOKUP($B35,Currencies!$B$6:$CW$1002,BS$1,0)), VLOOKUP($B35,Currencies!$B$6:$CW$1002,BS$1,0),"")</f>
        <v>1.3949</v>
      </c>
      <c r="BT35">
        <f ca="1">IF(ISNUMBER(VLOOKUP($B35,Currencies!$B$6:$CW$1002,BT$1,0)), VLOOKUP($B35,Currencies!$B$6:$CW$1002,BT$1,0),"")</f>
        <v>109.56</v>
      </c>
      <c r="BU35">
        <f ca="1">IF(ISNUMBER(VLOOKUP($B35,Currencies!$B$6:$CW$1002,BU$1,0)), VLOOKUP($B35,Currencies!$B$6:$CW$1002,BU$1,0),"")</f>
        <v>56.868899999999996</v>
      </c>
      <c r="BV35">
        <f ca="1">IF(ISNUMBER(VLOOKUP($B35,Currencies!$B$6:$CW$1002,BV$1,0)), VLOOKUP($B35,Currencies!$B$6:$CW$1002,BV$1,0),"")</f>
        <v>11.9192</v>
      </c>
      <c r="BW35">
        <f ca="1">IF(ISNUMBER(VLOOKUP($B35,Currencies!$B$6:$CW$1002,BW$1,0)), VLOOKUP($B35,Currencies!$B$6:$CW$1002,BW$1,0),"")</f>
        <v>3.2347999999999999</v>
      </c>
      <c r="BY35" s="12"/>
    </row>
    <row r="36" spans="2:77">
      <c r="B36" s="12">
        <f>IF(ISNUMBER(Equities!$C37),Equities!B37,"")</f>
        <v>43136</v>
      </c>
      <c r="C36">
        <f t="shared" ca="1" si="7"/>
        <v>176.89109999999999</v>
      </c>
      <c r="D36" t="str">
        <f t="shared" ca="1" si="6"/>
        <v/>
      </c>
      <c r="E36" t="str">
        <f t="shared" ca="1" si="6"/>
        <v/>
      </c>
      <c r="F36" t="str">
        <f t="shared" ca="1" si="6"/>
        <v/>
      </c>
      <c r="G36">
        <f>IF(ISNUMBER(VLOOKUP($B36,Equities!$B$6:$DH$1002,G$1,0)), VLOOKUP($B36,Equities!$B$6:$DH$1002,G$1,0),"")</f>
        <v>12.62</v>
      </c>
      <c r="H36">
        <f>IF(ISNUMBER(VLOOKUP($B36,Equities!$B$6:$DH$1002,H$1,0)), VLOOKUP($B36,Equities!$B$6:$DH$1002,H$1,0),"")</f>
        <v>13.76</v>
      </c>
      <c r="I36">
        <f>IF(ISNUMBER(VLOOKUP($B36,Equities!$B$6:$DH$1002,I$1,0)), VLOOKUP($B36,Equities!$B$6:$DH$1002,I$1,0),"")</f>
        <v>19.649999999999999</v>
      </c>
      <c r="J36" s="70"/>
      <c r="K36">
        <f ca="1">IF(ISNUMBER(VLOOKUP($B36,Equities!$B$6:$DH$1002,K$1,0)), VLOOKUP($B36,Equities!$B$6:$DH$1002,K$1,0),"")</f>
        <v>2648.94</v>
      </c>
      <c r="L36">
        <f ca="1">IF(ISNUMBER(VLOOKUP($B36,Equities!$B$6:$DH$1002,L$1,0)), VLOOKUP($B36,Equities!$B$6:$DH$1002,L$1,0),"")</f>
        <v>3478.77</v>
      </c>
      <c r="M36">
        <f ca="1">IF(ISNUMBER(VLOOKUP($B36,Equities!$B$6:$DH$1002,M$1,0)), VLOOKUP($B36,Equities!$B$6:$DH$1002,M$1,0),"")</f>
        <v>81861.09</v>
      </c>
      <c r="N36">
        <f ca="1">IF(ISNUMBER(VLOOKUP($B36,Equities!$B$6:$DH$1002,N$1,0)), VLOOKUP($B36,Equities!$B$6:$DH$1002,N$1,0),"")</f>
        <v>22682.080000000002</v>
      </c>
      <c r="O36">
        <f ca="1">IF(ISNUMBER(VLOOKUP($B36,Equities!$B$6:$DH$1002,O$1,0)), VLOOKUP($B36,Equities!$B$6:$DH$1002,O$1,0),"")</f>
        <v>32245.22</v>
      </c>
      <c r="P36">
        <f ca="1">IF(ISNUMBER(VLOOKUP($B36,Equities!$B$6:$DH$1002,P$1,0)), VLOOKUP($B36,Equities!$B$6:$DH$1002,P$1,0),"")</f>
        <v>13479.83</v>
      </c>
      <c r="Q36">
        <f ca="1">IF(ISNUMBER(VLOOKUP($B36,Equities!$B$6:$DH$1002,Q$1,0)), VLOOKUP($B36,Equities!$B$6:$DH$1002,Q$1,0),"")</f>
        <v>2243.1999999999998</v>
      </c>
      <c r="R36">
        <f ca="1">IF(ISNUMBER(VLOOKUP($B36,Equities!$B$6:$DH$1002,R$1,0)), VLOOKUP($B36,Equities!$B$6:$DH$1002,R$1,0),"")</f>
        <v>2500.0700000000002</v>
      </c>
      <c r="S36">
        <f ca="1">IF(ISNUMBER(VLOOKUP($B36,Equities!$B$6:$DH$1002,S$1,0)), VLOOKUP($B36,Equities!$B$6:$DH$1002,S$1,0),"")</f>
        <v>215.91720000000001</v>
      </c>
      <c r="T36">
        <f ca="1">IF(ISNUMBER(VLOOKUP($B36,Equities!$B$6:$DH$1002,T$1,0)), VLOOKUP($B36,Equities!$B$6:$DH$1002,T$1,0),"")</f>
        <v>279.56</v>
      </c>
      <c r="U36">
        <f ca="1">IF(ISNUMBER(VLOOKUP($B36,Equities!$B$6:$DH$1002,U$1,0)), VLOOKUP($B36,Equities!$B$6:$DH$1002,U$1,0),"")</f>
        <v>262.20999999999998</v>
      </c>
      <c r="V36">
        <f ca="1">IF(ISNUMBER(VLOOKUP($B36,Equities!$B$6:$DH$1002,V$1,0)), VLOOKUP($B36,Equities!$B$6:$DH$1002,V$1,0),"")</f>
        <v>247.45</v>
      </c>
      <c r="W36">
        <f ca="1">IF(ISNUMBER(VLOOKUP($B36,Equities!$B$6:$DH$1002,W$1,0)), VLOOKUP($B36,Equities!$B$6:$DH$1002,W$1,0),"")</f>
        <v>230.7895</v>
      </c>
      <c r="X36">
        <f ca="1">IF(ISNUMBER(VLOOKUP($B36,Equities!$B$6:$DH$1002,X$1,0)), VLOOKUP($B36,Equities!$B$6:$DH$1002,X$1,0),"")</f>
        <v>227.93020000000001</v>
      </c>
      <c r="Y36">
        <f ca="1">IF(ISNUMBER(VLOOKUP($B36,Equities!$B$6:$DH$1002,Y$1,0)), VLOOKUP($B36,Equities!$B$6:$DH$1002,Y$1,0),"")</f>
        <v>129.19990000000001</v>
      </c>
      <c r="Z36">
        <f ca="1">IF(ISNUMBER(VLOOKUP($B36,Equities!$B$6:$DH$1002,Z$1,0)), VLOOKUP($B36,Equities!$B$6:$DH$1002,Z$1,0),"")</f>
        <v>222.49700000000001</v>
      </c>
      <c r="AA36">
        <f ca="1">IF(ISNUMBER(VLOOKUP($B36,Equities!$B$6:$DH$1002,AA$1,0)), VLOOKUP($B36,Equities!$B$6:$DH$1002,AA$1,0),"")</f>
        <v>68.97</v>
      </c>
      <c r="AB36">
        <f ca="1">IF(ISNUMBER(VLOOKUP($B36,Equities!$B$6:$DH$1002,AB$1,0)), VLOOKUP($B36,Equities!$B$6:$DH$1002,AB$1,0),"")</f>
        <v>121.21</v>
      </c>
      <c r="AC36">
        <f ca="1">IF(ISNUMBER(VLOOKUP($B36,Bonds!$B$6:$CW$1002,AC$1,0)), VLOOKUP($B36,Bonds!$B$6:$CW$1002,AC$1,0),"")</f>
        <v>487.22559999999999</v>
      </c>
      <c r="AD36">
        <f ca="1">IF(ISNUMBER(VLOOKUP($B36,Bonds!$B$6:$CW$1002,AD$1,0)), VLOOKUP($B36,Bonds!$B$6:$CW$1002,AD$1,0),"")</f>
        <v>221.00020000000001</v>
      </c>
      <c r="AE36">
        <f ca="1">IF(ISNUMBER(VLOOKUP($B36,Bonds!$B$6:$CW$1002,AE$1,0)), VLOOKUP($B36,Bonds!$B$6:$CW$1002,AE$1,0),"")</f>
        <v>257.59910000000002</v>
      </c>
      <c r="AF36">
        <f ca="1">IF(ISNUMBER(VLOOKUP($B36,Bonds!$B$6:$CW$1002,AF$1,0)), VLOOKUP($B36,Bonds!$B$6:$CW$1002,AF$1,0),"")</f>
        <v>2015.15</v>
      </c>
      <c r="AG36">
        <f ca="1">IF(ISNUMBER(VLOOKUP($B36,Bonds!$B$6:$CW$1002,AG$1,0)), VLOOKUP($B36,Bonds!$B$6:$CW$1002,AG$1,0),"")</f>
        <v>2161.1</v>
      </c>
      <c r="AH36">
        <f ca="1">IF(ISNUMBER(VLOOKUP($B36,Bonds!$B$6:$CW$1002,AH$1,0)), VLOOKUP($B36,Bonds!$B$6:$CW$1002,AH$1,0),"")</f>
        <v>2858.14</v>
      </c>
      <c r="AI36">
        <f ca="1">IF(ISNUMBER(VLOOKUP($B36,Bonds!$B$6:$CW$1002,AI$1,0)), VLOOKUP($B36,Bonds!$B$6:$CW$1002,AI$1,0),"")</f>
        <v>149.6284</v>
      </c>
      <c r="AJ36">
        <f ca="1">IF(ISNUMBER(VLOOKUP($B36,Bonds!$B$6:$CW$1002,AJ$1,0)), VLOOKUP($B36,Bonds!$B$6:$CW$1002,AJ$1,0),"")</f>
        <v>1316.8630000000001</v>
      </c>
      <c r="AK36">
        <f ca="1">IF(ISNUMBER(VLOOKUP($B36,Bonds!$B$6:$CW$1002,AK$1,0)), VLOOKUP($B36,Bonds!$B$6:$CW$1002,AK$1,0),"")</f>
        <v>212.52680000000001</v>
      </c>
      <c r="AL36">
        <f ca="1">IF(ISNUMBER(VLOOKUP($B36,Bonds!$B$6:$CW$1002,AL$1,0)), VLOOKUP($B36,Bonds!$B$6:$CW$1002,AL$1,0),"")</f>
        <v>188.89070000000001</v>
      </c>
      <c r="AM36">
        <f ca="1">IF(ISNUMBER(VLOOKUP($B36,Bonds!$B$6:$CW$1002,AM$1,0)), VLOOKUP($B36,Bonds!$B$6:$CW$1002,AM$1,0),"")</f>
        <v>287.13740000000001</v>
      </c>
      <c r="AN36">
        <f ca="1">IF(ISNUMBER(VLOOKUP($B36,Bonds!$B$6:$CW$1002,AN$1,0)), VLOOKUP($B36,Bonds!$B$6:$CW$1002,AN$1,0),"")</f>
        <v>201.34139999999999</v>
      </c>
      <c r="AO36">
        <f ca="1">IF(ISNUMBER(VLOOKUP($B36,Bonds!$B$6:$CW$1002,AO$1,0)), VLOOKUP($B36,Bonds!$B$6:$CW$1002,AO$1,0),"")</f>
        <v>202.28919999999999</v>
      </c>
      <c r="AP36">
        <f ca="1">IF(ISNUMBER(VLOOKUP($B36,Bonds!$B$6:$CW$1002,AP$1,0)), VLOOKUP($B36,Bonds!$B$6:$CW$1002,AP$1,0),"")</f>
        <v>223.273</v>
      </c>
      <c r="AQ36">
        <f ca="1">IF(ISNUMBER(VLOOKUP($B36,Bonds!$B$6:$CW$1002,AQ$1,0)), VLOOKUP($B36,Bonds!$B$6:$CW$1002,AQ$1,0),"")</f>
        <v>214.64689999999999</v>
      </c>
      <c r="AR36">
        <f ca="1">IF(ISNUMBER(VLOOKUP($B36,Bonds!$B$6:$CW$1002,AR$1,0)), VLOOKUP($B36,Bonds!$B$6:$CW$1002,AR$1,0),"")</f>
        <v>279.49549999999999</v>
      </c>
      <c r="AS36">
        <f ca="1">IF(ISNUMBER(VLOOKUP($B36,Bonds!$B$6:$CW$1002,AS$1,0)), VLOOKUP($B36,Bonds!$B$6:$CW$1002,AS$1,0),"")</f>
        <v>2.7056</v>
      </c>
      <c r="AT36">
        <f ca="1">IF(ISNUMBER(VLOOKUP($B36,Bonds!$B$6:$CW$1002,AT$1,0)), VLOOKUP($B36,Bonds!$B$6:$CW$1002,AT$1,0),"")</f>
        <v>0.73599999999999999</v>
      </c>
      <c r="AU36">
        <f ca="1">IF(ISNUMBER(VLOOKUP($B36,Bonds!$B$6:$CW$1002,AU$1,0)), VLOOKUP($B36,Bonds!$B$6:$CW$1002,AU$1,0),"")</f>
        <v>1.9794</v>
      </c>
      <c r="AV36">
        <f ca="1">IF(ISNUMBER(VLOOKUP($B36,Bonds!$B$6:$CW$1002,AV$1,0)), VLOOKUP($B36,Bonds!$B$6:$CW$1002,AV$1,0),"")</f>
        <v>2.0941999999999998</v>
      </c>
      <c r="AW36">
        <f ca="1">IF(ISNUMBER(VLOOKUP($B36,Bonds!$B$6:$CW$1002,AW$1,0)), VLOOKUP($B36,Bonds!$B$6:$CW$1002,AW$1,0),"")</f>
        <v>2.4424000000000001</v>
      </c>
      <c r="AX36">
        <f ca="1">IF(ISNUMBER(VLOOKUP($B36,Bonds!$B$6:$CW$1002,AX$1,0)), VLOOKUP($B36,Bonds!$B$6:$CW$1002,AX$1,0),"")</f>
        <v>1.4830000000000001</v>
      </c>
      <c r="AY36">
        <f ca="1">IF(ISNUMBER(VLOOKUP($B36,Bonds!$B$6:$CW$1002,AY$1,0)), VLOOKUP($B36,Bonds!$B$6:$CW$1002,AY$1,0),"")</f>
        <v>26.052800000000001</v>
      </c>
      <c r="AZ36">
        <f ca="1">IF(ISNUMBER(VLOOKUP($B36,Bonds!$B$6:$CW$1002,AZ$1,0)), VLOOKUP($B36,Bonds!$B$6:$CW$1002,AZ$1,0),"")</f>
        <v>1.31</v>
      </c>
      <c r="BA36">
        <f ca="1">IF(ISNUMBER(VLOOKUP($B36,Credit_Vol!$B$6:$CW$1002,BA$1,0)), VLOOKUP($B36,Credit_Vol!$B$6:$CW$1002,BA$1,0),"")</f>
        <v>249.42</v>
      </c>
      <c r="BB36">
        <f ca="1">IF(ISNUMBER(VLOOKUP($B36,Credit_Vol!$B$6:$CW$1002,BB$1,0)), VLOOKUP($B36,Credit_Vol!$B$6:$CW$1002,BB$1,0),"")</f>
        <v>99.938000000000002</v>
      </c>
      <c r="BC36">
        <f ca="1">IF(ISNUMBER(VLOOKUP($B36,Credit_Vol!$B$6:$CW$1002,BC$1,0)), VLOOKUP($B36,Credit_Vol!$B$6:$CW$1002,BC$1,0),"")</f>
        <v>55.762</v>
      </c>
      <c r="BD36">
        <f ca="1">IF(ISNUMBER(VLOOKUP($B36,Credit_Vol!$B$6:$CW$1002,BD$1,0)), VLOOKUP($B36,Credit_Vol!$B$6:$CW$1002,BD$1,0),"")</f>
        <v>335.34100000000001</v>
      </c>
      <c r="BE36">
        <f ca="1">IF(ISNUMBER(VLOOKUP($B36,Credit_Vol!$B$6:$CW$1002,BE$1,0)), VLOOKUP($B36,Credit_Vol!$B$6:$CW$1002,BE$1,0),"")</f>
        <v>124.146</v>
      </c>
      <c r="BF36">
        <f ca="1">IF(ISNUMBER(VLOOKUP($B36,Credit_Vol!$B$6:$CW$1002,BF$1,0)), VLOOKUP($B36,Credit_Vol!$B$6:$CW$1002,BF$1,0),"")</f>
        <v>212.21619999999999</v>
      </c>
      <c r="BG36">
        <f ca="1">IF(ISNUMBER(VLOOKUP($B36,Credit_Vol!$B$6:$CW$1002,BG$1,0)), VLOOKUP($B36,Credit_Vol!$B$6:$CW$1002,BG$1,0),"")</f>
        <v>150.20849999999999</v>
      </c>
      <c r="BH36">
        <f ca="1">IF(ISNUMBER(VLOOKUP($B36,Credit_Vol!$B$6:$CW$1002,BH$1,0)), VLOOKUP($B36,Credit_Vol!$B$6:$CW$1002,BH$1,0),"")</f>
        <v>418.17809999999997</v>
      </c>
      <c r="BI36">
        <f ca="1">IF(ISNUMBER(VLOOKUP($B36,Credit_Vol!$B$6:$CW$1002,BI$1,0)), VLOOKUP($B36,Credit_Vol!$B$6:$CW$1002,BI$1,0),"")</f>
        <v>37.32</v>
      </c>
      <c r="BJ36">
        <f ca="1">IF(ISNUMBER(VLOOKUP($B36,Credit_Vol!$B$6:$CW$1002,BJ$1,0)), VLOOKUP($B36,Credit_Vol!$B$6:$CW$1002,BJ$1,0),"")</f>
        <v>28.06</v>
      </c>
      <c r="BK36">
        <f ca="1">IF(ISNUMBER(VLOOKUP($B36,Credit_Vol!$B$6:$CW$1002,BK$1,0)), VLOOKUP($B36,Credit_Vol!$B$6:$CW$1002,BK$1,0),"")</f>
        <v>8.3800000000000008</v>
      </c>
      <c r="BL36">
        <f ca="1">IF(ISNUMBER(VLOOKUP($B36,Credit_Vol!$B$6:$CW$1002,BL$1,0)), VLOOKUP($B36,Credit_Vol!$B$6:$CW$1002,BL$1,0),"")</f>
        <v>5.88</v>
      </c>
      <c r="BM36">
        <f ca="1">IF(ISNUMBER(VLOOKUP($B36,Commodities!$B$6:$CW$1002,BM$1,0)), VLOOKUP($B36,Commodities!$B$6:$CW$1002,BM$1,0),"")</f>
        <v>1333</v>
      </c>
      <c r="BN36">
        <f ca="1">IF(ISNUMBER(VLOOKUP($B36,Commodities!$B$6:$CW$1002,BN$1,0)), VLOOKUP($B36,Commodities!$B$6:$CW$1002,BN$1,0),"")</f>
        <v>16.670999999999999</v>
      </c>
      <c r="BO36">
        <f ca="1">IF(ISNUMBER(VLOOKUP($B36,Commodities!$B$6:$CW$1002,BO$1,0)), VLOOKUP($B36,Commodities!$B$6:$CW$1002,BO$1,0),"")</f>
        <v>64.150000000000006</v>
      </c>
      <c r="BP36">
        <f ca="1">IF(ISNUMBER(VLOOKUP($B36,Currencies!$B$6:$CW$1002,BP$1,0)), VLOOKUP($B36,Currencies!$B$6:$CW$1002,BP$1,0),"")</f>
        <v>6.3117999999999999</v>
      </c>
      <c r="BQ36">
        <f ca="1">IF(ISNUMBER(VLOOKUP($B36,Currencies!$B$6:$CW$1002,BQ$1,0)), VLOOKUP($B36,Currencies!$B$6:$CW$1002,BQ$1,0),"")</f>
        <v>111.19</v>
      </c>
      <c r="BR36">
        <f ca="1">IF(ISNUMBER(VLOOKUP($B36,Currencies!$B$6:$CW$1002,BR$1,0)), VLOOKUP($B36,Currencies!$B$6:$CW$1002,BR$1,0),"")</f>
        <v>1.2366999999999999</v>
      </c>
      <c r="BS36">
        <f ca="1">IF(ISNUMBER(VLOOKUP($B36,Currencies!$B$6:$CW$1002,BS$1,0)), VLOOKUP($B36,Currencies!$B$6:$CW$1002,BS$1,0),"")</f>
        <v>1.3958999999999999</v>
      </c>
      <c r="BT36">
        <f ca="1">IF(ISNUMBER(VLOOKUP($B36,Currencies!$B$6:$CW$1002,BT$1,0)), VLOOKUP($B36,Currencies!$B$6:$CW$1002,BT$1,0),"")</f>
        <v>109.09</v>
      </c>
      <c r="BU36">
        <f ca="1">IF(ISNUMBER(VLOOKUP($B36,Currencies!$B$6:$CW$1002,BU$1,0)), VLOOKUP($B36,Currencies!$B$6:$CW$1002,BU$1,0),"")</f>
        <v>57.213999999999999</v>
      </c>
      <c r="BV36">
        <f ca="1">IF(ISNUMBER(VLOOKUP($B36,Currencies!$B$6:$CW$1002,BV$1,0)), VLOOKUP($B36,Currencies!$B$6:$CW$1002,BV$1,0),"")</f>
        <v>12.129</v>
      </c>
      <c r="BW36">
        <f ca="1">IF(ISNUMBER(VLOOKUP($B36,Currencies!$B$6:$CW$1002,BW$1,0)), VLOOKUP($B36,Currencies!$B$6:$CW$1002,BW$1,0),"")</f>
        <v>3.2532000000000001</v>
      </c>
      <c r="BY36" s="12"/>
    </row>
    <row r="37" spans="2:77">
      <c r="B37" s="12">
        <f>IF(ISNUMBER(Equities!$C38),Equities!B38,"")</f>
        <v>43133</v>
      </c>
      <c r="C37">
        <f t="shared" ca="1" si="7"/>
        <v>180.65369999999999</v>
      </c>
      <c r="D37" t="str">
        <f t="shared" ca="1" si="6"/>
        <v/>
      </c>
      <c r="E37" t="str">
        <f t="shared" ca="1" si="6"/>
        <v/>
      </c>
      <c r="F37" t="str">
        <f t="shared" ca="1" si="6"/>
        <v/>
      </c>
      <c r="G37">
        <f>IF(ISNUMBER(VLOOKUP($B37,Equities!$B$6:$DH$1002,G$1,0)), VLOOKUP($B37,Equities!$B$6:$DH$1002,G$1,0),"")</f>
        <v>8.84</v>
      </c>
      <c r="H37">
        <f>IF(ISNUMBER(VLOOKUP($B37,Equities!$B$6:$DH$1002,H$1,0)), VLOOKUP($B37,Equities!$B$6:$DH$1002,H$1,0),"")</f>
        <v>13.55</v>
      </c>
      <c r="I37">
        <f>IF(ISNUMBER(VLOOKUP($B37,Equities!$B$6:$DH$1002,I$1,0)), VLOOKUP($B37,Equities!$B$6:$DH$1002,I$1,0),"")</f>
        <v>19.760000000000002</v>
      </c>
      <c r="J37" s="70"/>
      <c r="K37">
        <f ca="1">IF(ISNUMBER(VLOOKUP($B37,Equities!$B$6:$DH$1002,K$1,0)), VLOOKUP($B37,Equities!$B$6:$DH$1002,K$1,0),"")</f>
        <v>2762.13</v>
      </c>
      <c r="L37">
        <f ca="1">IF(ISNUMBER(VLOOKUP($B37,Equities!$B$6:$DH$1002,L$1,0)), VLOOKUP($B37,Equities!$B$6:$DH$1002,L$1,0),"")</f>
        <v>3523.28</v>
      </c>
      <c r="M37">
        <f ca="1">IF(ISNUMBER(VLOOKUP($B37,Equities!$B$6:$DH$1002,M$1,0)), VLOOKUP($B37,Equities!$B$6:$DH$1002,M$1,0),"")</f>
        <v>84041.34</v>
      </c>
      <c r="N37">
        <f ca="1">IF(ISNUMBER(VLOOKUP($B37,Equities!$B$6:$DH$1002,N$1,0)), VLOOKUP($B37,Equities!$B$6:$DH$1002,N$1,0),"")</f>
        <v>23274.53</v>
      </c>
      <c r="O37">
        <f ca="1">IF(ISNUMBER(VLOOKUP($B37,Equities!$B$6:$DH$1002,O$1,0)), VLOOKUP($B37,Equities!$B$6:$DH$1002,O$1,0),"")</f>
        <v>32601.78</v>
      </c>
      <c r="P37">
        <f ca="1">IF(ISNUMBER(VLOOKUP($B37,Equities!$B$6:$DH$1002,P$1,0)), VLOOKUP($B37,Equities!$B$6:$DH$1002,P$1,0),"")</f>
        <v>13538.66</v>
      </c>
      <c r="Q37">
        <f ca="1">IF(ISNUMBER(VLOOKUP($B37,Equities!$B$6:$DH$1002,Q$1,0)), VLOOKUP($B37,Equities!$B$6:$DH$1002,Q$1,0),"")</f>
        <v>2331.5</v>
      </c>
      <c r="R37">
        <f ca="1">IF(ISNUMBER(VLOOKUP($B37,Equities!$B$6:$DH$1002,R$1,0)), VLOOKUP($B37,Equities!$B$6:$DH$1002,R$1,0),"")</f>
        <v>2579.63</v>
      </c>
      <c r="S37">
        <f ca="1">IF(ISNUMBER(VLOOKUP($B37,Equities!$B$6:$DH$1002,S$1,0)), VLOOKUP($B37,Equities!$B$6:$DH$1002,S$1,0),"")</f>
        <v>223.40549999999999</v>
      </c>
      <c r="T37">
        <f ca="1">IF(ISNUMBER(VLOOKUP($B37,Equities!$B$6:$DH$1002,T$1,0)), VLOOKUP($B37,Equities!$B$6:$DH$1002,T$1,0),"")</f>
        <v>285.48</v>
      </c>
      <c r="U37">
        <f ca="1">IF(ISNUMBER(VLOOKUP($B37,Equities!$B$6:$DH$1002,U$1,0)), VLOOKUP($B37,Equities!$B$6:$DH$1002,U$1,0),"")</f>
        <v>270.95</v>
      </c>
      <c r="V37">
        <f ca="1">IF(ISNUMBER(VLOOKUP($B37,Equities!$B$6:$DH$1002,V$1,0)), VLOOKUP($B37,Equities!$B$6:$DH$1002,V$1,0),"")</f>
        <v>254.22</v>
      </c>
      <c r="W37">
        <f ca="1">IF(ISNUMBER(VLOOKUP($B37,Equities!$B$6:$DH$1002,W$1,0)), VLOOKUP($B37,Equities!$B$6:$DH$1002,W$1,0),"")</f>
        <v>237.8058</v>
      </c>
      <c r="X37">
        <f ca="1">IF(ISNUMBER(VLOOKUP($B37,Equities!$B$6:$DH$1002,X$1,0)), VLOOKUP($B37,Equities!$B$6:$DH$1002,X$1,0),"")</f>
        <v>236.62309999999999</v>
      </c>
      <c r="Y37">
        <f ca="1">IF(ISNUMBER(VLOOKUP($B37,Equities!$B$6:$DH$1002,Y$1,0)), VLOOKUP($B37,Equities!$B$6:$DH$1002,Y$1,0),"")</f>
        <v>133.50200000000001</v>
      </c>
      <c r="Z37">
        <f ca="1">IF(ISNUMBER(VLOOKUP($B37,Equities!$B$6:$DH$1002,Z$1,0)), VLOOKUP($B37,Equities!$B$6:$DH$1002,Z$1,0),"")</f>
        <v>230.9359</v>
      </c>
      <c r="AA37">
        <f ca="1">IF(ISNUMBER(VLOOKUP($B37,Equities!$B$6:$DH$1002,AA$1,0)), VLOOKUP($B37,Equities!$B$6:$DH$1002,AA$1,0),"")</f>
        <v>71.08</v>
      </c>
      <c r="AB37">
        <f ca="1">IF(ISNUMBER(VLOOKUP($B37,Equities!$B$6:$DH$1002,AB$1,0)), VLOOKUP($B37,Equities!$B$6:$DH$1002,AB$1,0),"")</f>
        <v>123.14</v>
      </c>
      <c r="AC37">
        <f ca="1">IF(ISNUMBER(VLOOKUP($B37,Bonds!$B$6:$CW$1002,AC$1,0)), VLOOKUP($B37,Bonds!$B$6:$CW$1002,AC$1,0),"")</f>
        <v>486.92520000000002</v>
      </c>
      <c r="AD37">
        <f ca="1">IF(ISNUMBER(VLOOKUP($B37,Bonds!$B$6:$CW$1002,AD$1,0)), VLOOKUP($B37,Bonds!$B$6:$CW$1002,AD$1,0),"")</f>
        <v>220.9238</v>
      </c>
      <c r="AE37">
        <f ca="1">IF(ISNUMBER(VLOOKUP($B37,Bonds!$B$6:$CW$1002,AE$1,0)), VLOOKUP($B37,Bonds!$B$6:$CW$1002,AE$1,0),"")</f>
        <v>257.43729999999999</v>
      </c>
      <c r="AF37">
        <f ca="1">IF(ISNUMBER(VLOOKUP($B37,Bonds!$B$6:$CW$1002,AF$1,0)), VLOOKUP($B37,Bonds!$B$6:$CW$1002,AF$1,0),"")</f>
        <v>2009.11</v>
      </c>
      <c r="AG37">
        <f ca="1">IF(ISNUMBER(VLOOKUP($B37,Bonds!$B$6:$CW$1002,AG$1,0)), VLOOKUP($B37,Bonds!$B$6:$CW$1002,AG$1,0),"")</f>
        <v>2154.0700000000002</v>
      </c>
      <c r="AH37">
        <f ca="1">IF(ISNUMBER(VLOOKUP($B37,Bonds!$B$6:$CW$1002,AH$1,0)), VLOOKUP($B37,Bonds!$B$6:$CW$1002,AH$1,0),"")</f>
        <v>2850.95</v>
      </c>
      <c r="AI37">
        <f ca="1">IF(ISNUMBER(VLOOKUP($B37,Bonds!$B$6:$CW$1002,AI$1,0)), VLOOKUP($B37,Bonds!$B$6:$CW$1002,AI$1,0),"")</f>
        <v>149.84010000000001</v>
      </c>
      <c r="AJ37">
        <f ca="1">IF(ISNUMBER(VLOOKUP($B37,Bonds!$B$6:$CW$1002,AJ$1,0)), VLOOKUP($B37,Bonds!$B$6:$CW$1002,AJ$1,0),"")</f>
        <v>1320.0509999999999</v>
      </c>
      <c r="AK37">
        <f ca="1">IF(ISNUMBER(VLOOKUP($B37,Bonds!$B$6:$CW$1002,AK$1,0)), VLOOKUP($B37,Bonds!$B$6:$CW$1002,AK$1,0),"")</f>
        <v>213.0607</v>
      </c>
      <c r="AL37">
        <f ca="1">IF(ISNUMBER(VLOOKUP($B37,Bonds!$B$6:$CW$1002,AL$1,0)), VLOOKUP($B37,Bonds!$B$6:$CW$1002,AL$1,0),"")</f>
        <v>189.33850000000001</v>
      </c>
      <c r="AM37">
        <f ca="1">IF(ISNUMBER(VLOOKUP($B37,Bonds!$B$6:$CW$1002,AM$1,0)), VLOOKUP($B37,Bonds!$B$6:$CW$1002,AM$1,0),"")</f>
        <v>287.99990000000003</v>
      </c>
      <c r="AN37">
        <f ca="1">IF(ISNUMBER(VLOOKUP($B37,Bonds!$B$6:$CW$1002,AN$1,0)), VLOOKUP($B37,Bonds!$B$6:$CW$1002,AN$1,0),"")</f>
        <v>202.02180000000001</v>
      </c>
      <c r="AO37">
        <f ca="1">IF(ISNUMBER(VLOOKUP($B37,Bonds!$B$6:$CW$1002,AO$1,0)), VLOOKUP($B37,Bonds!$B$6:$CW$1002,AO$1,0),"")</f>
        <v>202.45169999999999</v>
      </c>
      <c r="AP37">
        <f ca="1">IF(ISNUMBER(VLOOKUP($B37,Bonds!$B$6:$CW$1002,AP$1,0)), VLOOKUP($B37,Bonds!$B$6:$CW$1002,AP$1,0),"")</f>
        <v>223.78720000000001</v>
      </c>
      <c r="AQ37">
        <f ca="1">IF(ISNUMBER(VLOOKUP($B37,Bonds!$B$6:$CW$1002,AQ$1,0)), VLOOKUP($B37,Bonds!$B$6:$CW$1002,AQ$1,0),"")</f>
        <v>215.69220000000001</v>
      </c>
      <c r="AR37">
        <f ca="1">IF(ISNUMBER(VLOOKUP($B37,Bonds!$B$6:$CW$1002,AR$1,0)), VLOOKUP($B37,Bonds!$B$6:$CW$1002,AR$1,0),"")</f>
        <v>281.64980000000003</v>
      </c>
      <c r="AS37">
        <f ca="1">IF(ISNUMBER(VLOOKUP($B37,Bonds!$B$6:$CW$1002,AS$1,0)), VLOOKUP($B37,Bonds!$B$6:$CW$1002,AS$1,0),"")</f>
        <v>2.8411</v>
      </c>
      <c r="AT37">
        <f ca="1">IF(ISNUMBER(VLOOKUP($B37,Bonds!$B$6:$CW$1002,AT$1,0)), VLOOKUP($B37,Bonds!$B$6:$CW$1002,AT$1,0),"")</f>
        <v>0.76700000000000002</v>
      </c>
      <c r="AU37">
        <f ca="1">IF(ISNUMBER(VLOOKUP($B37,Bonds!$B$6:$CW$1002,AU$1,0)), VLOOKUP($B37,Bonds!$B$6:$CW$1002,AU$1,0),"")</f>
        <v>2.0388000000000002</v>
      </c>
      <c r="AV37">
        <f ca="1">IF(ISNUMBER(VLOOKUP($B37,Bonds!$B$6:$CW$1002,AV$1,0)), VLOOKUP($B37,Bonds!$B$6:$CW$1002,AV$1,0),"")</f>
        <v>2.1383000000000001</v>
      </c>
      <c r="AW37">
        <f ca="1">IF(ISNUMBER(VLOOKUP($B37,Bonds!$B$6:$CW$1002,AW$1,0)), VLOOKUP($B37,Bonds!$B$6:$CW$1002,AW$1,0),"")</f>
        <v>2.4022999999999999</v>
      </c>
      <c r="AX37">
        <f ca="1">IF(ISNUMBER(VLOOKUP($B37,Bonds!$B$6:$CW$1002,AX$1,0)), VLOOKUP($B37,Bonds!$B$6:$CW$1002,AX$1,0),"")</f>
        <v>1.4750000000000001</v>
      </c>
      <c r="AY37">
        <f ca="1">IF(ISNUMBER(VLOOKUP($B37,Bonds!$B$6:$CW$1002,AY$1,0)), VLOOKUP($B37,Bonds!$B$6:$CW$1002,AY$1,0),"")</f>
        <v>25.0929</v>
      </c>
      <c r="AZ37">
        <f ca="1">IF(ISNUMBER(VLOOKUP($B37,Bonds!$B$6:$CW$1002,AZ$1,0)), VLOOKUP($B37,Bonds!$B$6:$CW$1002,AZ$1,0),"")</f>
        <v>3.5</v>
      </c>
      <c r="BA37">
        <f ca="1">IF(ISNUMBER(VLOOKUP($B37,Credit_Vol!$B$6:$CW$1002,BA$1,0)), VLOOKUP($B37,Credit_Vol!$B$6:$CW$1002,BA$1,0),"")</f>
        <v>247.09399999999999</v>
      </c>
      <c r="BB37">
        <f ca="1">IF(ISNUMBER(VLOOKUP($B37,Credit_Vol!$B$6:$CW$1002,BB$1,0)), VLOOKUP($B37,Credit_Vol!$B$6:$CW$1002,BB$1,0),"")</f>
        <v>98.844999999999999</v>
      </c>
      <c r="BC37">
        <f ca="1">IF(ISNUMBER(VLOOKUP($B37,Credit_Vol!$B$6:$CW$1002,BC$1,0)), VLOOKUP($B37,Credit_Vol!$B$6:$CW$1002,BC$1,0),"")</f>
        <v>50.38</v>
      </c>
      <c r="BD37">
        <f ca="1">IF(ISNUMBER(VLOOKUP($B37,Credit_Vol!$B$6:$CW$1002,BD$1,0)), VLOOKUP($B37,Credit_Vol!$B$6:$CW$1002,BD$1,0),"")</f>
        <v>321.23200000000003</v>
      </c>
      <c r="BE37">
        <f ca="1">IF(ISNUMBER(VLOOKUP($B37,Credit_Vol!$B$6:$CW$1002,BE$1,0)), VLOOKUP($B37,Credit_Vol!$B$6:$CW$1002,BE$1,0),"")</f>
        <v>119.455</v>
      </c>
      <c r="BF37">
        <f ca="1">IF(ISNUMBER(VLOOKUP($B37,Credit_Vol!$B$6:$CW$1002,BF$1,0)), VLOOKUP($B37,Credit_Vol!$B$6:$CW$1002,BF$1,0),"")</f>
        <v>210.3706</v>
      </c>
      <c r="BG37">
        <f ca="1">IF(ISNUMBER(VLOOKUP($B37,Credit_Vol!$B$6:$CW$1002,BG$1,0)), VLOOKUP($B37,Credit_Vol!$B$6:$CW$1002,BG$1,0),"")</f>
        <v>149.0498</v>
      </c>
      <c r="BH37">
        <f ca="1">IF(ISNUMBER(VLOOKUP($B37,Credit_Vol!$B$6:$CW$1002,BH$1,0)), VLOOKUP($B37,Credit_Vol!$B$6:$CW$1002,BH$1,0),"")</f>
        <v>413.97699999999998</v>
      </c>
      <c r="BI37">
        <f ca="1">IF(ISNUMBER(VLOOKUP($B37,Credit_Vol!$B$6:$CW$1002,BI$1,0)), VLOOKUP($B37,Credit_Vol!$B$6:$CW$1002,BI$1,0),"")</f>
        <v>17.309999999999999</v>
      </c>
      <c r="BJ37">
        <f ca="1">IF(ISNUMBER(VLOOKUP($B37,Credit_Vol!$B$6:$CW$1002,BJ$1,0)), VLOOKUP($B37,Credit_Vol!$B$6:$CW$1002,BJ$1,0),"")</f>
        <v>23.13</v>
      </c>
      <c r="BK37">
        <f ca="1">IF(ISNUMBER(VLOOKUP($B37,Credit_Vol!$B$6:$CW$1002,BK$1,0)), VLOOKUP($B37,Credit_Vol!$B$6:$CW$1002,BK$1,0),"")</f>
        <v>8.02</v>
      </c>
      <c r="BL37">
        <f ca="1">IF(ISNUMBER(VLOOKUP($B37,Credit_Vol!$B$6:$CW$1002,BL$1,0)), VLOOKUP($B37,Credit_Vol!$B$6:$CW$1002,BL$1,0),"")</f>
        <v>6.0475000000000003</v>
      </c>
      <c r="BM37">
        <f ca="1">IF(ISNUMBER(VLOOKUP($B37,Commodities!$B$6:$CW$1002,BM$1,0)), VLOOKUP($B37,Commodities!$B$6:$CW$1002,BM$1,0),"")</f>
        <v>1333.7</v>
      </c>
      <c r="BN37">
        <f ca="1">IF(ISNUMBER(VLOOKUP($B37,Commodities!$B$6:$CW$1002,BN$1,0)), VLOOKUP($B37,Commodities!$B$6:$CW$1002,BN$1,0),"")</f>
        <v>16.709</v>
      </c>
      <c r="BO37">
        <f ca="1">IF(ISNUMBER(VLOOKUP($B37,Commodities!$B$6:$CW$1002,BO$1,0)), VLOOKUP($B37,Commodities!$B$6:$CW$1002,BO$1,0),"")</f>
        <v>65.45</v>
      </c>
      <c r="BP37">
        <f ca="1">IF(ISNUMBER(VLOOKUP($B37,Currencies!$B$6:$CW$1002,BP$1,0)), VLOOKUP($B37,Currencies!$B$6:$CW$1002,BP$1,0),"")</f>
        <v>6.3131000000000004</v>
      </c>
      <c r="BQ37">
        <f ca="1">IF(ISNUMBER(VLOOKUP($B37,Currencies!$B$6:$CW$1002,BQ$1,0)), VLOOKUP($B37,Currencies!$B$6:$CW$1002,BQ$1,0),"")</f>
        <v>111.67</v>
      </c>
      <c r="BR37">
        <f ca="1">IF(ISNUMBER(VLOOKUP($B37,Currencies!$B$6:$CW$1002,BR$1,0)), VLOOKUP($B37,Currencies!$B$6:$CW$1002,BR$1,0),"")</f>
        <v>1.2463</v>
      </c>
      <c r="BS37">
        <f ca="1">IF(ISNUMBER(VLOOKUP($B37,Currencies!$B$6:$CW$1002,BS$1,0)), VLOOKUP($B37,Currencies!$B$6:$CW$1002,BS$1,0),"")</f>
        <v>1.4117999999999999</v>
      </c>
      <c r="BT37">
        <f ca="1">IF(ISNUMBER(VLOOKUP($B37,Currencies!$B$6:$CW$1002,BT$1,0)), VLOOKUP($B37,Currencies!$B$6:$CW$1002,BT$1,0),"")</f>
        <v>110.17</v>
      </c>
      <c r="BU37">
        <f ca="1">IF(ISNUMBER(VLOOKUP($B37,Currencies!$B$6:$CW$1002,BU$1,0)), VLOOKUP($B37,Currencies!$B$6:$CW$1002,BU$1,0),"")</f>
        <v>56.55</v>
      </c>
      <c r="BV37">
        <f ca="1">IF(ISNUMBER(VLOOKUP($B37,Currencies!$B$6:$CW$1002,BV$1,0)), VLOOKUP($B37,Currencies!$B$6:$CW$1002,BV$1,0),"")</f>
        <v>12.0876</v>
      </c>
      <c r="BW37">
        <f ca="1">IF(ISNUMBER(VLOOKUP($B37,Currencies!$B$6:$CW$1002,BW$1,0)), VLOOKUP($B37,Currencies!$B$6:$CW$1002,BW$1,0),"")</f>
        <v>3.2195999999999998</v>
      </c>
      <c r="BY37" s="12"/>
    </row>
    <row r="38" spans="2:77">
      <c r="B38" s="12">
        <f>IF(ISNUMBER(Equities!$C39),Equities!B39,"")</f>
        <v>43132</v>
      </c>
      <c r="C38">
        <f t="shared" ca="1" si="7"/>
        <v>180.65039999999999</v>
      </c>
      <c r="D38" t="str">
        <f t="shared" ref="D38:F69" ca="1" si="8">IF(ISNUMBER(VLOOKUP($B38,INDIRECT(D$3&amp;"!"&amp;$B$3),2,0)), VLOOKUP($B38,INDIRECT(D$3&amp;"!"&amp;$B$3),2,0),"")</f>
        <v/>
      </c>
      <c r="E38" t="str">
        <f t="shared" ca="1" si="8"/>
        <v/>
      </c>
      <c r="F38" t="str">
        <f t="shared" ca="1" si="8"/>
        <v/>
      </c>
      <c r="G38">
        <f>IF(ISNUMBER(VLOOKUP($B38,Equities!$B$6:$DH$1002,G$1,0)), VLOOKUP($B38,Equities!$B$6:$DH$1002,G$1,0),"")</f>
        <v>7.43</v>
      </c>
      <c r="H38">
        <f>IF(ISNUMBER(VLOOKUP($B38,Equities!$B$6:$DH$1002,H$1,0)), VLOOKUP($B38,Equities!$B$6:$DH$1002,H$1,0),"")</f>
        <v>13.58</v>
      </c>
      <c r="I38">
        <f>IF(ISNUMBER(VLOOKUP($B38,Equities!$B$6:$DH$1002,I$1,0)), VLOOKUP($B38,Equities!$B$6:$DH$1002,I$1,0),"")</f>
        <v>19.809999999999999</v>
      </c>
      <c r="J38" s="70"/>
      <c r="K38">
        <f ca="1">IF(ISNUMBER(VLOOKUP($B38,Equities!$B$6:$DH$1002,K$1,0)), VLOOKUP($B38,Equities!$B$6:$DH$1002,K$1,0),"")</f>
        <v>2821.98</v>
      </c>
      <c r="L38">
        <f ca="1">IF(ISNUMBER(VLOOKUP($B38,Equities!$B$6:$DH$1002,L$1,0)), VLOOKUP($B38,Equities!$B$6:$DH$1002,L$1,0),"")</f>
        <v>3577.35</v>
      </c>
      <c r="M38">
        <f ca="1">IF(ISNUMBER(VLOOKUP($B38,Equities!$B$6:$DH$1002,M$1,0)), VLOOKUP($B38,Equities!$B$6:$DH$1002,M$1,0),"")</f>
        <v>85495.24</v>
      </c>
      <c r="N38">
        <f ca="1">IF(ISNUMBER(VLOOKUP($B38,Equities!$B$6:$DH$1002,N$1,0)), VLOOKUP($B38,Equities!$B$6:$DH$1002,N$1,0),"")</f>
        <v>23486.11</v>
      </c>
      <c r="O38">
        <f ca="1">IF(ISNUMBER(VLOOKUP($B38,Equities!$B$6:$DH$1002,O$1,0)), VLOOKUP($B38,Equities!$B$6:$DH$1002,O$1,0),"")</f>
        <v>32642.09</v>
      </c>
      <c r="P38">
        <f ca="1">IF(ISNUMBER(VLOOKUP($B38,Equities!$B$6:$DH$1002,P$1,0)), VLOOKUP($B38,Equities!$B$6:$DH$1002,P$1,0),"")</f>
        <v>13434.14</v>
      </c>
      <c r="Q38">
        <f ca="1">IF(ISNUMBER(VLOOKUP($B38,Equities!$B$6:$DH$1002,Q$1,0)), VLOOKUP($B38,Equities!$B$6:$DH$1002,Q$1,0),"")</f>
        <v>2380.58</v>
      </c>
      <c r="R38">
        <f ca="1">IF(ISNUMBER(VLOOKUP($B38,Equities!$B$6:$DH$1002,R$1,0)), VLOOKUP($B38,Equities!$B$6:$DH$1002,R$1,0),"")</f>
        <v>2629.52</v>
      </c>
      <c r="S38">
        <f ca="1">IF(ISNUMBER(VLOOKUP($B38,Equities!$B$6:$DH$1002,S$1,0)), VLOOKUP($B38,Equities!$B$6:$DH$1002,S$1,0),"")</f>
        <v>230.84350000000001</v>
      </c>
      <c r="T38">
        <f ca="1">IF(ISNUMBER(VLOOKUP($B38,Equities!$B$6:$DH$1002,T$1,0)), VLOOKUP($B38,Equities!$B$6:$DH$1002,T$1,0),"")</f>
        <v>292.67</v>
      </c>
      <c r="U38">
        <f ca="1">IF(ISNUMBER(VLOOKUP($B38,Equities!$B$6:$DH$1002,U$1,0)), VLOOKUP($B38,Equities!$B$6:$DH$1002,U$1,0),"")</f>
        <v>276.06</v>
      </c>
      <c r="V38">
        <f ca="1">IF(ISNUMBER(VLOOKUP($B38,Equities!$B$6:$DH$1002,V$1,0)), VLOOKUP($B38,Equities!$B$6:$DH$1002,V$1,0),"")</f>
        <v>257.13</v>
      </c>
      <c r="W38">
        <f ca="1">IF(ISNUMBER(VLOOKUP($B38,Equities!$B$6:$DH$1002,W$1,0)), VLOOKUP($B38,Equities!$B$6:$DH$1002,W$1,0),"")</f>
        <v>241.38640000000001</v>
      </c>
      <c r="X38">
        <f ca="1">IF(ISNUMBER(VLOOKUP($B38,Equities!$B$6:$DH$1002,X$1,0)), VLOOKUP($B38,Equities!$B$6:$DH$1002,X$1,0),"")</f>
        <v>239.56129999999999</v>
      </c>
      <c r="Y38">
        <f ca="1">IF(ISNUMBER(VLOOKUP($B38,Equities!$B$6:$DH$1002,Y$1,0)), VLOOKUP($B38,Equities!$B$6:$DH$1002,Y$1,0),"")</f>
        <v>135.79230000000001</v>
      </c>
      <c r="Z38">
        <f ca="1">IF(ISNUMBER(VLOOKUP($B38,Equities!$B$6:$DH$1002,Z$1,0)), VLOOKUP($B38,Equities!$B$6:$DH$1002,Z$1,0),"")</f>
        <v>237.46260000000001</v>
      </c>
      <c r="AA38">
        <f ca="1">IF(ISNUMBER(VLOOKUP($B38,Equities!$B$6:$DH$1002,AA$1,0)), VLOOKUP($B38,Equities!$B$6:$DH$1002,AA$1,0),"")</f>
        <v>72.36</v>
      </c>
      <c r="AB38">
        <f ca="1">IF(ISNUMBER(VLOOKUP($B38,Equities!$B$6:$DH$1002,AB$1,0)), VLOOKUP($B38,Equities!$B$6:$DH$1002,AB$1,0),"")</f>
        <v>124.48</v>
      </c>
      <c r="AC38">
        <f ca="1">IF(ISNUMBER(VLOOKUP($B38,Bonds!$B$6:$CW$1002,AC$1,0)), VLOOKUP($B38,Bonds!$B$6:$CW$1002,AC$1,0),"")</f>
        <v>489.75700000000001</v>
      </c>
      <c r="AD38">
        <f ca="1">IF(ISNUMBER(VLOOKUP($B38,Bonds!$B$6:$CW$1002,AD$1,0)), VLOOKUP($B38,Bonds!$B$6:$CW$1002,AD$1,0),"")</f>
        <v>222.39269999999999</v>
      </c>
      <c r="AE38">
        <f ca="1">IF(ISNUMBER(VLOOKUP($B38,Bonds!$B$6:$CW$1002,AE$1,0)), VLOOKUP($B38,Bonds!$B$6:$CW$1002,AE$1,0),"")</f>
        <v>258.74720000000002</v>
      </c>
      <c r="AF38">
        <f ca="1">IF(ISNUMBER(VLOOKUP($B38,Bonds!$B$6:$CW$1002,AF$1,0)), VLOOKUP($B38,Bonds!$B$6:$CW$1002,AF$1,0),"")</f>
        <v>2017.33</v>
      </c>
      <c r="AG38">
        <f ca="1">IF(ISNUMBER(VLOOKUP($B38,Bonds!$B$6:$CW$1002,AG$1,0)), VLOOKUP($B38,Bonds!$B$6:$CW$1002,AG$1,0),"")</f>
        <v>2162.5700000000002</v>
      </c>
      <c r="AH38">
        <f ca="1">IF(ISNUMBER(VLOOKUP($B38,Bonds!$B$6:$CW$1002,AH$1,0)), VLOOKUP($B38,Bonds!$B$6:$CW$1002,AH$1,0),"")</f>
        <v>2865.65</v>
      </c>
      <c r="AI38">
        <f ca="1">IF(ISNUMBER(VLOOKUP($B38,Bonds!$B$6:$CW$1002,AI$1,0)), VLOOKUP($B38,Bonds!$B$6:$CW$1002,AI$1,0),"")</f>
        <v>149.78620000000001</v>
      </c>
      <c r="AJ38">
        <f ca="1">IF(ISNUMBER(VLOOKUP($B38,Bonds!$B$6:$CW$1002,AJ$1,0)), VLOOKUP($B38,Bonds!$B$6:$CW$1002,AJ$1,0),"")</f>
        <v>1324.8140000000001</v>
      </c>
      <c r="AK38">
        <f ca="1">IF(ISNUMBER(VLOOKUP($B38,Bonds!$B$6:$CW$1002,AK$1,0)), VLOOKUP($B38,Bonds!$B$6:$CW$1002,AK$1,0),"")</f>
        <v>213.45429999999999</v>
      </c>
      <c r="AL38">
        <f ca="1">IF(ISNUMBER(VLOOKUP($B38,Bonds!$B$6:$CW$1002,AL$1,0)), VLOOKUP($B38,Bonds!$B$6:$CW$1002,AL$1,0),"")</f>
        <v>189.75309999999999</v>
      </c>
      <c r="AM38">
        <f ca="1">IF(ISNUMBER(VLOOKUP($B38,Bonds!$B$6:$CW$1002,AM$1,0)), VLOOKUP($B38,Bonds!$B$6:$CW$1002,AM$1,0),"")</f>
        <v>288.18979999999999</v>
      </c>
      <c r="AN38">
        <f ca="1">IF(ISNUMBER(VLOOKUP($B38,Bonds!$B$6:$CW$1002,AN$1,0)), VLOOKUP($B38,Bonds!$B$6:$CW$1002,AN$1,0),"")</f>
        <v>202.54669999999999</v>
      </c>
      <c r="AO38">
        <f ca="1">IF(ISNUMBER(VLOOKUP($B38,Bonds!$B$6:$CW$1002,AO$1,0)), VLOOKUP($B38,Bonds!$B$6:$CW$1002,AO$1,0),"")</f>
        <v>202.571</v>
      </c>
      <c r="AP38">
        <f ca="1">IF(ISNUMBER(VLOOKUP($B38,Bonds!$B$6:$CW$1002,AP$1,0)), VLOOKUP($B38,Bonds!$B$6:$CW$1002,AP$1,0),"")</f>
        <v>224.12520000000001</v>
      </c>
      <c r="AQ38">
        <f ca="1">IF(ISNUMBER(VLOOKUP($B38,Bonds!$B$6:$CW$1002,AQ$1,0)), VLOOKUP($B38,Bonds!$B$6:$CW$1002,AQ$1,0),"")</f>
        <v>216.46510000000001</v>
      </c>
      <c r="AR38">
        <f ca="1">IF(ISNUMBER(VLOOKUP($B38,Bonds!$B$6:$CW$1002,AR$1,0)), VLOOKUP($B38,Bonds!$B$6:$CW$1002,AR$1,0),"")</f>
        <v>283.25099999999998</v>
      </c>
      <c r="AS38">
        <f ca="1">IF(ISNUMBER(VLOOKUP($B38,Bonds!$B$6:$CW$1002,AS$1,0)), VLOOKUP($B38,Bonds!$B$6:$CW$1002,AS$1,0),"")</f>
        <v>2.7896000000000001</v>
      </c>
      <c r="AT38">
        <f ca="1">IF(ISNUMBER(VLOOKUP($B38,Bonds!$B$6:$CW$1002,AT$1,0)), VLOOKUP($B38,Bonds!$B$6:$CW$1002,AT$1,0),"")</f>
        <v>0.72099999999999997</v>
      </c>
      <c r="AU38">
        <f ca="1">IF(ISNUMBER(VLOOKUP($B38,Bonds!$B$6:$CW$1002,AU$1,0)), VLOOKUP($B38,Bonds!$B$6:$CW$1002,AU$1,0),"")</f>
        <v>2.0245000000000002</v>
      </c>
      <c r="AV38">
        <f ca="1">IF(ISNUMBER(VLOOKUP($B38,Bonds!$B$6:$CW$1002,AV$1,0)), VLOOKUP($B38,Bonds!$B$6:$CW$1002,AV$1,0),"")</f>
        <v>2.1219000000000001</v>
      </c>
      <c r="AW38">
        <f ca="1">IF(ISNUMBER(VLOOKUP($B38,Bonds!$B$6:$CW$1002,AW$1,0)), VLOOKUP($B38,Bonds!$B$6:$CW$1002,AW$1,0),"")</f>
        <v>2.4098000000000002</v>
      </c>
      <c r="AX38">
        <f ca="1">IF(ISNUMBER(VLOOKUP($B38,Bonds!$B$6:$CW$1002,AX$1,0)), VLOOKUP($B38,Bonds!$B$6:$CW$1002,AX$1,0),"")</f>
        <v>1.484</v>
      </c>
      <c r="AY38">
        <f ca="1">IF(ISNUMBER(VLOOKUP($B38,Bonds!$B$6:$CW$1002,AY$1,0)), VLOOKUP($B38,Bonds!$B$6:$CW$1002,AY$1,0),"")</f>
        <v>25.601099999999999</v>
      </c>
      <c r="AZ38">
        <f ca="1">IF(ISNUMBER(VLOOKUP($B38,Bonds!$B$6:$CW$1002,AZ$1,0)), VLOOKUP($B38,Bonds!$B$6:$CW$1002,AZ$1,0),"")</f>
        <v>3.69</v>
      </c>
      <c r="BA38">
        <f ca="1">IF(ISNUMBER(VLOOKUP($B38,Credit_Vol!$B$6:$CW$1002,BA$1,0)), VLOOKUP($B38,Credit_Vol!$B$6:$CW$1002,BA$1,0),"")</f>
        <v>239.22300000000001</v>
      </c>
      <c r="BB38">
        <f ca="1">IF(ISNUMBER(VLOOKUP($B38,Credit_Vol!$B$6:$CW$1002,BB$1,0)), VLOOKUP($B38,Credit_Vol!$B$6:$CW$1002,BB$1,0),"")</f>
        <v>96.146000000000001</v>
      </c>
      <c r="BC38">
        <f ca="1">IF(ISNUMBER(VLOOKUP($B38,Credit_Vol!$B$6:$CW$1002,BC$1,0)), VLOOKUP($B38,Credit_Vol!$B$6:$CW$1002,BC$1,0),"")</f>
        <v>48.018000000000001</v>
      </c>
      <c r="BD38">
        <f ca="1">IF(ISNUMBER(VLOOKUP($B38,Credit_Vol!$B$6:$CW$1002,BD$1,0)), VLOOKUP($B38,Credit_Vol!$B$6:$CW$1002,BD$1,0),"")</f>
        <v>306.983</v>
      </c>
      <c r="BE38">
        <f ca="1">IF(ISNUMBER(VLOOKUP($B38,Credit_Vol!$B$6:$CW$1002,BE$1,0)), VLOOKUP($B38,Credit_Vol!$B$6:$CW$1002,BE$1,0),"")</f>
        <v>114.379</v>
      </c>
      <c r="BF38">
        <f ca="1">IF(ISNUMBER(VLOOKUP($B38,Credit_Vol!$B$6:$CW$1002,BF$1,0)), VLOOKUP($B38,Credit_Vol!$B$6:$CW$1002,BF$1,0),"")</f>
        <v>209.4057</v>
      </c>
      <c r="BG38">
        <f ca="1">IF(ISNUMBER(VLOOKUP($B38,Credit_Vol!$B$6:$CW$1002,BG$1,0)), VLOOKUP($B38,Credit_Vol!$B$6:$CW$1002,BG$1,0),"")</f>
        <v>147.91249999999999</v>
      </c>
      <c r="BH38">
        <f ca="1">IF(ISNUMBER(VLOOKUP($B38,Credit_Vol!$B$6:$CW$1002,BH$1,0)), VLOOKUP($B38,Credit_Vol!$B$6:$CW$1002,BH$1,0),"")</f>
        <v>414.0539</v>
      </c>
      <c r="BI38">
        <f ca="1">IF(ISNUMBER(VLOOKUP($B38,Credit_Vol!$B$6:$CW$1002,BI$1,0)), VLOOKUP($B38,Credit_Vol!$B$6:$CW$1002,BI$1,0),"")</f>
        <v>13.47</v>
      </c>
      <c r="BJ38">
        <f ca="1">IF(ISNUMBER(VLOOKUP($B38,Credit_Vol!$B$6:$CW$1002,BJ$1,0)), VLOOKUP($B38,Credit_Vol!$B$6:$CW$1002,BJ$1,0),"")</f>
        <v>19.95</v>
      </c>
      <c r="BK38">
        <f ca="1">IF(ISNUMBER(VLOOKUP($B38,Credit_Vol!$B$6:$CW$1002,BK$1,0)), VLOOKUP($B38,Credit_Vol!$B$6:$CW$1002,BK$1,0),"")</f>
        <v>7.9</v>
      </c>
      <c r="BL38">
        <f ca="1">IF(ISNUMBER(VLOOKUP($B38,Credit_Vol!$B$6:$CW$1002,BL$1,0)), VLOOKUP($B38,Credit_Vol!$B$6:$CW$1002,BL$1,0),"")</f>
        <v>5.95</v>
      </c>
      <c r="BM38">
        <f ca="1">IF(ISNUMBER(VLOOKUP($B38,Commodities!$B$6:$CW$1002,BM$1,0)), VLOOKUP($B38,Commodities!$B$6:$CW$1002,BM$1,0),"")</f>
        <v>1344.3</v>
      </c>
      <c r="BN38">
        <f ca="1">IF(ISNUMBER(VLOOKUP($B38,Commodities!$B$6:$CW$1002,BN$1,0)), VLOOKUP($B38,Commodities!$B$6:$CW$1002,BN$1,0),"")</f>
        <v>17.155000000000001</v>
      </c>
      <c r="BO38">
        <f ca="1">IF(ISNUMBER(VLOOKUP($B38,Commodities!$B$6:$CW$1002,BO$1,0)), VLOOKUP($B38,Commodities!$B$6:$CW$1002,BO$1,0),"")</f>
        <v>65.8</v>
      </c>
      <c r="BP38">
        <f ca="1">IF(ISNUMBER(VLOOKUP($B38,Currencies!$B$6:$CW$1002,BP$1,0)), VLOOKUP($B38,Currencies!$B$6:$CW$1002,BP$1,0),"")</f>
        <v>6.2912999999999997</v>
      </c>
      <c r="BQ38">
        <f ca="1">IF(ISNUMBER(VLOOKUP($B38,Currencies!$B$6:$CW$1002,BQ$1,0)), VLOOKUP($B38,Currencies!$B$6:$CW$1002,BQ$1,0),"")</f>
        <v>112</v>
      </c>
      <c r="BR38">
        <f ca="1">IF(ISNUMBER(VLOOKUP($B38,Currencies!$B$6:$CW$1002,BR$1,0)), VLOOKUP($B38,Currencies!$B$6:$CW$1002,BR$1,0),"")</f>
        <v>1.2509999999999999</v>
      </c>
      <c r="BS38">
        <f ca="1">IF(ISNUMBER(VLOOKUP($B38,Currencies!$B$6:$CW$1002,BS$1,0)), VLOOKUP($B38,Currencies!$B$6:$CW$1002,BS$1,0),"")</f>
        <v>1.4264000000000001</v>
      </c>
      <c r="BT38">
        <f ca="1">IF(ISNUMBER(VLOOKUP($B38,Currencies!$B$6:$CW$1002,BT$1,0)), VLOOKUP($B38,Currencies!$B$6:$CW$1002,BT$1,0),"")</f>
        <v>109.4</v>
      </c>
      <c r="BU38">
        <f ca="1">IF(ISNUMBER(VLOOKUP($B38,Currencies!$B$6:$CW$1002,BU$1,0)), VLOOKUP($B38,Currencies!$B$6:$CW$1002,BU$1,0),"")</f>
        <v>55.915900000000001</v>
      </c>
      <c r="BV38">
        <f ca="1">IF(ISNUMBER(VLOOKUP($B38,Currencies!$B$6:$CW$1002,BV$1,0)), VLOOKUP($B38,Currencies!$B$6:$CW$1002,BV$1,0),"")</f>
        <v>11.857900000000001</v>
      </c>
      <c r="BW38">
        <f ca="1">IF(ISNUMBER(VLOOKUP($B38,Currencies!$B$6:$CW$1002,BW$1,0)), VLOOKUP($B38,Currencies!$B$6:$CW$1002,BW$1,0),"")</f>
        <v>3.1703999999999999</v>
      </c>
      <c r="BY38" s="12"/>
    </row>
    <row r="39" spans="2:77">
      <c r="B39" s="12">
        <f>IF(ISNUMBER(Equities!$C40),Equities!B40,"")</f>
        <v>43131</v>
      </c>
      <c r="C39">
        <f t="shared" ca="1" si="7"/>
        <v>182.5658</v>
      </c>
      <c r="D39" t="str">
        <f t="shared" ca="1" si="8"/>
        <v/>
      </c>
      <c r="E39" t="str">
        <f t="shared" ca="1" si="8"/>
        <v/>
      </c>
      <c r="F39" t="str">
        <f t="shared" ca="1" si="8"/>
        <v/>
      </c>
      <c r="G39">
        <f>IF(ISNUMBER(VLOOKUP($B39,Equities!$B$6:$DH$1002,G$1,0)), VLOOKUP($B39,Equities!$B$6:$DH$1002,G$1,0),"")</f>
        <v>7.41</v>
      </c>
      <c r="H39">
        <f>IF(ISNUMBER(VLOOKUP($B39,Equities!$B$6:$DH$1002,H$1,0)), VLOOKUP($B39,Equities!$B$6:$DH$1002,H$1,0),"")</f>
        <v>13.64</v>
      </c>
      <c r="I39">
        <f>IF(ISNUMBER(VLOOKUP($B39,Equities!$B$6:$DH$1002,I$1,0)), VLOOKUP($B39,Equities!$B$6:$DH$1002,I$1,0),"")</f>
        <v>19.72</v>
      </c>
      <c r="J39" s="70"/>
      <c r="K39">
        <f ca="1">IF(ISNUMBER(VLOOKUP($B39,Equities!$B$6:$DH$1002,K$1,0)), VLOOKUP($B39,Equities!$B$6:$DH$1002,K$1,0),"")</f>
        <v>2823.81</v>
      </c>
      <c r="L39">
        <f ca="1">IF(ISNUMBER(VLOOKUP($B39,Equities!$B$6:$DH$1002,L$1,0)), VLOOKUP($B39,Equities!$B$6:$DH$1002,L$1,0),"")</f>
        <v>3609.29</v>
      </c>
      <c r="M39">
        <f ca="1">IF(ISNUMBER(VLOOKUP($B39,Equities!$B$6:$DH$1002,M$1,0)), VLOOKUP($B39,Equities!$B$6:$DH$1002,M$1,0),"")</f>
        <v>84912.7</v>
      </c>
      <c r="N39">
        <f ca="1">IF(ISNUMBER(VLOOKUP($B39,Equities!$B$6:$DH$1002,N$1,0)), VLOOKUP($B39,Equities!$B$6:$DH$1002,N$1,0),"")</f>
        <v>23098.29</v>
      </c>
      <c r="O39">
        <f ca="1">IF(ISNUMBER(VLOOKUP($B39,Equities!$B$6:$DH$1002,O$1,0)), VLOOKUP($B39,Equities!$B$6:$DH$1002,O$1,0),"")</f>
        <v>32887.269999999997</v>
      </c>
      <c r="P39">
        <f ca="1">IF(ISNUMBER(VLOOKUP($B39,Equities!$B$6:$DH$1002,P$1,0)), VLOOKUP($B39,Equities!$B$6:$DH$1002,P$1,0),"")</f>
        <v>13561.65</v>
      </c>
      <c r="Q39">
        <f ca="1">IF(ISNUMBER(VLOOKUP($B39,Equities!$B$6:$DH$1002,Q$1,0)), VLOOKUP($B39,Equities!$B$6:$DH$1002,Q$1,0),"")</f>
        <v>2379.5500000000002</v>
      </c>
      <c r="R39">
        <f ca="1">IF(ISNUMBER(VLOOKUP($B39,Equities!$B$6:$DH$1002,R$1,0)), VLOOKUP($B39,Equities!$B$6:$DH$1002,R$1,0),"")</f>
        <v>2632.77</v>
      </c>
      <c r="S39">
        <f ca="1">IF(ISNUMBER(VLOOKUP($B39,Equities!$B$6:$DH$1002,S$1,0)), VLOOKUP($B39,Equities!$B$6:$DH$1002,S$1,0),"")</f>
        <v>229.81989999999999</v>
      </c>
      <c r="T39">
        <f ca="1">IF(ISNUMBER(VLOOKUP($B39,Equities!$B$6:$DH$1002,T$1,0)), VLOOKUP($B39,Equities!$B$6:$DH$1002,T$1,0),"")</f>
        <v>294.23</v>
      </c>
      <c r="U39">
        <f ca="1">IF(ISNUMBER(VLOOKUP($B39,Equities!$B$6:$DH$1002,U$1,0)), VLOOKUP($B39,Equities!$B$6:$DH$1002,U$1,0),"")</f>
        <v>276.33</v>
      </c>
      <c r="V39">
        <f ca="1">IF(ISNUMBER(VLOOKUP($B39,Equities!$B$6:$DH$1002,V$1,0)), VLOOKUP($B39,Equities!$B$6:$DH$1002,V$1,0),"")</f>
        <v>258.38</v>
      </c>
      <c r="W39">
        <f ca="1">IF(ISNUMBER(VLOOKUP($B39,Equities!$B$6:$DH$1002,W$1,0)), VLOOKUP($B39,Equities!$B$6:$DH$1002,W$1,0),"")</f>
        <v>241.68260000000001</v>
      </c>
      <c r="X39">
        <f ca="1">IF(ISNUMBER(VLOOKUP($B39,Equities!$B$6:$DH$1002,X$1,0)), VLOOKUP($B39,Equities!$B$6:$DH$1002,X$1,0),"")</f>
        <v>240.28720000000001</v>
      </c>
      <c r="Y39">
        <f ca="1">IF(ISNUMBER(VLOOKUP($B39,Equities!$B$6:$DH$1002,Y$1,0)), VLOOKUP($B39,Equities!$B$6:$DH$1002,Y$1,0),"")</f>
        <v>134.9787</v>
      </c>
      <c r="Z39">
        <f ca="1">IF(ISNUMBER(VLOOKUP($B39,Equities!$B$6:$DH$1002,Z$1,0)), VLOOKUP($B39,Equities!$B$6:$DH$1002,Z$1,0),"")</f>
        <v>237.131</v>
      </c>
      <c r="AA39">
        <f ca="1">IF(ISNUMBER(VLOOKUP($B39,Equities!$B$6:$DH$1002,AA$1,0)), VLOOKUP($B39,Equities!$B$6:$DH$1002,AA$1,0),"")</f>
        <v>71.88</v>
      </c>
      <c r="AB39">
        <f ca="1">IF(ISNUMBER(VLOOKUP($B39,Equities!$B$6:$DH$1002,AB$1,0)), VLOOKUP($B39,Equities!$B$6:$DH$1002,AB$1,0),"")</f>
        <v>125.73</v>
      </c>
      <c r="AC39">
        <f ca="1">IF(ISNUMBER(VLOOKUP($B39,Bonds!$B$6:$CW$1002,AC$1,0)), VLOOKUP($B39,Bonds!$B$6:$CW$1002,AC$1,0),"")</f>
        <v>490.50779999999997</v>
      </c>
      <c r="AD39">
        <f ca="1">IF(ISNUMBER(VLOOKUP($B39,Bonds!$B$6:$CW$1002,AD$1,0)), VLOOKUP($B39,Bonds!$B$6:$CW$1002,AD$1,0),"")</f>
        <v>222.68639999999999</v>
      </c>
      <c r="AE39">
        <f ca="1">IF(ISNUMBER(VLOOKUP($B39,Bonds!$B$6:$CW$1002,AE$1,0)), VLOOKUP($B39,Bonds!$B$6:$CW$1002,AE$1,0),"")</f>
        <v>259.17059999999998</v>
      </c>
      <c r="AF39">
        <f ca="1">IF(ISNUMBER(VLOOKUP($B39,Bonds!$B$6:$CW$1002,AF$1,0)), VLOOKUP($B39,Bonds!$B$6:$CW$1002,AF$1,0),"")</f>
        <v>2022.8</v>
      </c>
      <c r="AG39">
        <f ca="1">IF(ISNUMBER(VLOOKUP($B39,Bonds!$B$6:$CW$1002,AG$1,0)), VLOOKUP($B39,Bonds!$B$6:$CW$1002,AG$1,0),"")</f>
        <v>2168.9699999999998</v>
      </c>
      <c r="AH39">
        <f ca="1">IF(ISNUMBER(VLOOKUP($B39,Bonds!$B$6:$CW$1002,AH$1,0)), VLOOKUP($B39,Bonds!$B$6:$CW$1002,AH$1,0),"")</f>
        <v>2874.04</v>
      </c>
      <c r="AI39">
        <f ca="1">IF(ISNUMBER(VLOOKUP($B39,Bonds!$B$6:$CW$1002,AI$1,0)), VLOOKUP($B39,Bonds!$B$6:$CW$1002,AI$1,0),"")</f>
        <v>149.92570000000001</v>
      </c>
      <c r="AJ39">
        <f ca="1">IF(ISNUMBER(VLOOKUP($B39,Bonds!$B$6:$CW$1002,AJ$1,0)), VLOOKUP($B39,Bonds!$B$6:$CW$1002,AJ$1,0),"")</f>
        <v>1325.49</v>
      </c>
      <c r="AK39">
        <f ca="1">IF(ISNUMBER(VLOOKUP($B39,Bonds!$B$6:$CW$1002,AK$1,0)), VLOOKUP($B39,Bonds!$B$6:$CW$1002,AK$1,0),"")</f>
        <v>213.577</v>
      </c>
      <c r="AL39">
        <f ca="1">IF(ISNUMBER(VLOOKUP($B39,Bonds!$B$6:$CW$1002,AL$1,0)), VLOOKUP($B39,Bonds!$B$6:$CW$1002,AL$1,0),"")</f>
        <v>189.89850000000001</v>
      </c>
      <c r="AM39">
        <f ca="1">IF(ISNUMBER(VLOOKUP($B39,Bonds!$B$6:$CW$1002,AM$1,0)), VLOOKUP($B39,Bonds!$B$6:$CW$1002,AM$1,0),"")</f>
        <v>288.16430000000003</v>
      </c>
      <c r="AN39">
        <f ca="1">IF(ISNUMBER(VLOOKUP($B39,Bonds!$B$6:$CW$1002,AN$1,0)), VLOOKUP($B39,Bonds!$B$6:$CW$1002,AN$1,0),"")</f>
        <v>202.608</v>
      </c>
      <c r="AO39">
        <f ca="1">IF(ISNUMBER(VLOOKUP($B39,Bonds!$B$6:$CW$1002,AO$1,0)), VLOOKUP($B39,Bonds!$B$6:$CW$1002,AO$1,0),"")</f>
        <v>202.75899999999999</v>
      </c>
      <c r="AP39">
        <f ca="1">IF(ISNUMBER(VLOOKUP($B39,Bonds!$B$6:$CW$1002,AP$1,0)), VLOOKUP($B39,Bonds!$B$6:$CW$1002,AP$1,0),"")</f>
        <v>224.32300000000001</v>
      </c>
      <c r="AQ39">
        <f ca="1">IF(ISNUMBER(VLOOKUP($B39,Bonds!$B$6:$CW$1002,AQ$1,0)), VLOOKUP($B39,Bonds!$B$6:$CW$1002,AQ$1,0),"")</f>
        <v>216.72130000000001</v>
      </c>
      <c r="AR39">
        <f ca="1">IF(ISNUMBER(VLOOKUP($B39,Bonds!$B$6:$CW$1002,AR$1,0)), VLOOKUP($B39,Bonds!$B$6:$CW$1002,AR$1,0),"")</f>
        <v>283.1284</v>
      </c>
      <c r="AS39">
        <f ca="1">IF(ISNUMBER(VLOOKUP($B39,Bonds!$B$6:$CW$1002,AS$1,0)), VLOOKUP($B39,Bonds!$B$6:$CW$1002,AS$1,0),"")</f>
        <v>2.7050000000000001</v>
      </c>
      <c r="AT39">
        <f ca="1">IF(ISNUMBER(VLOOKUP($B39,Bonds!$B$6:$CW$1002,AT$1,0)), VLOOKUP($B39,Bonds!$B$6:$CW$1002,AT$1,0),"")</f>
        <v>0.69699999999999995</v>
      </c>
      <c r="AU39">
        <f ca="1">IF(ISNUMBER(VLOOKUP($B39,Bonds!$B$6:$CW$1002,AU$1,0)), VLOOKUP($B39,Bonds!$B$6:$CW$1002,AU$1,0),"")</f>
        <v>2.0051000000000001</v>
      </c>
      <c r="AV39">
        <f ca="1">IF(ISNUMBER(VLOOKUP($B39,Bonds!$B$6:$CW$1002,AV$1,0)), VLOOKUP($B39,Bonds!$B$6:$CW$1002,AV$1,0),"")</f>
        <v>2.1120999999999999</v>
      </c>
      <c r="AW39">
        <f ca="1">IF(ISNUMBER(VLOOKUP($B39,Bonds!$B$6:$CW$1002,AW$1,0)), VLOOKUP($B39,Bonds!$B$6:$CW$1002,AW$1,0),"")</f>
        <v>2.4736000000000002</v>
      </c>
      <c r="AX39">
        <f ca="1">IF(ISNUMBER(VLOOKUP($B39,Bonds!$B$6:$CW$1002,AX$1,0)), VLOOKUP($B39,Bonds!$B$6:$CW$1002,AX$1,0),"")</f>
        <v>1.4510000000000001</v>
      </c>
      <c r="AY39">
        <f ca="1">IF(ISNUMBER(VLOOKUP($B39,Bonds!$B$6:$CW$1002,AY$1,0)), VLOOKUP($B39,Bonds!$B$6:$CW$1002,AY$1,0),"")</f>
        <v>27.104299999999999</v>
      </c>
      <c r="AZ39">
        <f ca="1">IF(ISNUMBER(VLOOKUP($B39,Bonds!$B$6:$CW$1002,AZ$1,0)), VLOOKUP($B39,Bonds!$B$6:$CW$1002,AZ$1,0),"")</f>
        <v>2.88</v>
      </c>
      <c r="BA39">
        <f ca="1">IF(ISNUMBER(VLOOKUP($B39,Credit_Vol!$B$6:$CW$1002,BA$1,0)), VLOOKUP($B39,Credit_Vol!$B$6:$CW$1002,BA$1,0),"")</f>
        <v>237.67099999999999</v>
      </c>
      <c r="BB39">
        <f ca="1">IF(ISNUMBER(VLOOKUP($B39,Credit_Vol!$B$6:$CW$1002,BB$1,0)), VLOOKUP($B39,Credit_Vol!$B$6:$CW$1002,BB$1,0),"")</f>
        <v>96.218999999999994</v>
      </c>
      <c r="BC39">
        <f ca="1">IF(ISNUMBER(VLOOKUP($B39,Credit_Vol!$B$6:$CW$1002,BC$1,0)), VLOOKUP($B39,Credit_Vol!$B$6:$CW$1002,BC$1,0),"")</f>
        <v>47.28</v>
      </c>
      <c r="BD39">
        <f ca="1">IF(ISNUMBER(VLOOKUP($B39,Credit_Vol!$B$6:$CW$1002,BD$1,0)), VLOOKUP($B39,Credit_Vol!$B$6:$CW$1002,BD$1,0),"")</f>
        <v>301.49799999999999</v>
      </c>
      <c r="BE39">
        <f ca="1">IF(ISNUMBER(VLOOKUP($B39,Credit_Vol!$B$6:$CW$1002,BE$1,0)), VLOOKUP($B39,Credit_Vol!$B$6:$CW$1002,BE$1,0),"")</f>
        <v>114.52200000000001</v>
      </c>
      <c r="BF39">
        <f ca="1">IF(ISNUMBER(VLOOKUP($B39,Credit_Vol!$B$6:$CW$1002,BF$1,0)), VLOOKUP($B39,Credit_Vol!$B$6:$CW$1002,BF$1,0),"")</f>
        <v>212.5565</v>
      </c>
      <c r="BG39">
        <f ca="1">IF(ISNUMBER(VLOOKUP($B39,Credit_Vol!$B$6:$CW$1002,BG$1,0)), VLOOKUP($B39,Credit_Vol!$B$6:$CW$1002,BG$1,0),"")</f>
        <v>150.88339999999999</v>
      </c>
      <c r="BH39">
        <f ca="1">IF(ISNUMBER(VLOOKUP($B39,Credit_Vol!$B$6:$CW$1002,BH$1,0)), VLOOKUP($B39,Credit_Vol!$B$6:$CW$1002,BH$1,0),"")</f>
        <v>417.90010000000001</v>
      </c>
      <c r="BI39">
        <f ca="1">IF(ISNUMBER(VLOOKUP($B39,Credit_Vol!$B$6:$CW$1002,BI$1,0)), VLOOKUP($B39,Credit_Vol!$B$6:$CW$1002,BI$1,0),"")</f>
        <v>13.54</v>
      </c>
      <c r="BJ39">
        <f ca="1">IF(ISNUMBER(VLOOKUP($B39,Credit_Vol!$B$6:$CW$1002,BJ$1,0)), VLOOKUP($B39,Credit_Vol!$B$6:$CW$1002,BJ$1,0),"")</f>
        <v>20.66</v>
      </c>
      <c r="BK39">
        <f ca="1">IF(ISNUMBER(VLOOKUP($B39,Credit_Vol!$B$6:$CW$1002,BK$1,0)), VLOOKUP($B39,Credit_Vol!$B$6:$CW$1002,BK$1,0),"")</f>
        <v>7.93</v>
      </c>
      <c r="BL39">
        <f ca="1">IF(ISNUMBER(VLOOKUP($B39,Credit_Vol!$B$6:$CW$1002,BL$1,0)), VLOOKUP($B39,Credit_Vol!$B$6:$CW$1002,BL$1,0),"")</f>
        <v>5.7675000000000001</v>
      </c>
      <c r="BM39">
        <f ca="1">IF(ISNUMBER(VLOOKUP($B39,Commodities!$B$6:$CW$1002,BM$1,0)), VLOOKUP($B39,Commodities!$B$6:$CW$1002,BM$1,0),"")</f>
        <v>1339</v>
      </c>
      <c r="BN39">
        <f ca="1">IF(ISNUMBER(VLOOKUP($B39,Commodities!$B$6:$CW$1002,BN$1,0)), VLOOKUP($B39,Commodities!$B$6:$CW$1002,BN$1,0),"")</f>
        <v>17.241</v>
      </c>
      <c r="BO39">
        <f ca="1">IF(ISNUMBER(VLOOKUP($B39,Commodities!$B$6:$CW$1002,BO$1,0)), VLOOKUP($B39,Commodities!$B$6:$CW$1002,BO$1,0),"")</f>
        <v>64.73</v>
      </c>
      <c r="BP39">
        <f ca="1">IF(ISNUMBER(VLOOKUP($B39,Currencies!$B$6:$CW$1002,BP$1,0)), VLOOKUP($B39,Currencies!$B$6:$CW$1002,BP$1,0),"")</f>
        <v>6.2984999999999998</v>
      </c>
      <c r="BQ39">
        <f ca="1">IF(ISNUMBER(VLOOKUP($B39,Currencies!$B$6:$CW$1002,BQ$1,0)), VLOOKUP($B39,Currencies!$B$6:$CW$1002,BQ$1,0),"")</f>
        <v>111.95</v>
      </c>
      <c r="BR39">
        <f ca="1">IF(ISNUMBER(VLOOKUP($B39,Currencies!$B$6:$CW$1002,BR$1,0)), VLOOKUP($B39,Currencies!$B$6:$CW$1002,BR$1,0),"")</f>
        <v>1.2414000000000001</v>
      </c>
      <c r="BS39">
        <f ca="1">IF(ISNUMBER(VLOOKUP($B39,Currencies!$B$6:$CW$1002,BS$1,0)), VLOOKUP($B39,Currencies!$B$6:$CW$1002,BS$1,0),"")</f>
        <v>1.4191</v>
      </c>
      <c r="BT39">
        <f ca="1">IF(ISNUMBER(VLOOKUP($B39,Currencies!$B$6:$CW$1002,BT$1,0)), VLOOKUP($B39,Currencies!$B$6:$CW$1002,BT$1,0),"")</f>
        <v>109.19</v>
      </c>
      <c r="BU39">
        <f ca="1">IF(ISNUMBER(VLOOKUP($B39,Currencies!$B$6:$CW$1002,BU$1,0)), VLOOKUP($B39,Currencies!$B$6:$CW$1002,BU$1,0),"")</f>
        <v>56.217300000000002</v>
      </c>
      <c r="BV39">
        <f ca="1">IF(ISNUMBER(VLOOKUP($B39,Currencies!$B$6:$CW$1002,BV$1,0)), VLOOKUP($B39,Currencies!$B$6:$CW$1002,BV$1,0),"")</f>
        <v>11.8514</v>
      </c>
      <c r="BW39">
        <f ca="1">IF(ISNUMBER(VLOOKUP($B39,Currencies!$B$6:$CW$1002,BW$1,0)), VLOOKUP($B39,Currencies!$B$6:$CW$1002,BW$1,0),"")</f>
        <v>3.1869000000000001</v>
      </c>
      <c r="BY39" s="12"/>
    </row>
    <row r="40" spans="2:77">
      <c r="B40" s="12">
        <f>IF(ISNUMBER(Equities!$C41),Equities!B41,"")</f>
        <v>43130</v>
      </c>
      <c r="C40">
        <f t="shared" ca="1" si="7"/>
        <v>181.00120000000001</v>
      </c>
      <c r="D40" t="str">
        <f t="shared" ca="1" si="8"/>
        <v/>
      </c>
      <c r="E40" t="str">
        <f t="shared" ca="1" si="8"/>
        <v/>
      </c>
      <c r="F40" t="str">
        <f t="shared" ca="1" si="8"/>
        <v/>
      </c>
      <c r="G40">
        <f>IF(ISNUMBER(VLOOKUP($B40,Equities!$B$6:$DH$1002,G$1,0)), VLOOKUP($B40,Equities!$B$6:$DH$1002,G$1,0),"")</f>
        <v>7.42</v>
      </c>
      <c r="H40">
        <f>IF(ISNUMBER(VLOOKUP($B40,Equities!$B$6:$DH$1002,H$1,0)), VLOOKUP($B40,Equities!$B$6:$DH$1002,H$1,0),"")</f>
        <v>13.59</v>
      </c>
      <c r="I40">
        <f>IF(ISNUMBER(VLOOKUP($B40,Equities!$B$6:$DH$1002,I$1,0)), VLOOKUP($B40,Equities!$B$6:$DH$1002,I$1,0),"")</f>
        <v>19.7</v>
      </c>
      <c r="J40" s="70"/>
      <c r="K40">
        <f ca="1">IF(ISNUMBER(VLOOKUP($B40,Equities!$B$6:$DH$1002,K$1,0)), VLOOKUP($B40,Equities!$B$6:$DH$1002,K$1,0),"")</f>
        <v>2822.43</v>
      </c>
      <c r="L40">
        <f ca="1">IF(ISNUMBER(VLOOKUP($B40,Equities!$B$6:$DH$1002,L$1,0)), VLOOKUP($B40,Equities!$B$6:$DH$1002,L$1,0),"")</f>
        <v>3606.75</v>
      </c>
      <c r="M40">
        <f ca="1">IF(ISNUMBER(VLOOKUP($B40,Equities!$B$6:$DH$1002,M$1,0)), VLOOKUP($B40,Equities!$B$6:$DH$1002,M$1,0),"")</f>
        <v>84482.46</v>
      </c>
      <c r="N40">
        <f ca="1">IF(ISNUMBER(VLOOKUP($B40,Equities!$B$6:$DH$1002,N$1,0)), VLOOKUP($B40,Equities!$B$6:$DH$1002,N$1,0),"")</f>
        <v>23291.97</v>
      </c>
      <c r="O40">
        <f ca="1">IF(ISNUMBER(VLOOKUP($B40,Equities!$B$6:$DH$1002,O$1,0)), VLOOKUP($B40,Equities!$B$6:$DH$1002,O$1,0),"")</f>
        <v>32607.29</v>
      </c>
      <c r="P40">
        <f ca="1">IF(ISNUMBER(VLOOKUP($B40,Equities!$B$6:$DH$1002,P$1,0)), VLOOKUP($B40,Equities!$B$6:$DH$1002,P$1,0),"")</f>
        <v>13389.38</v>
      </c>
      <c r="Q40">
        <f ca="1">IF(ISNUMBER(VLOOKUP($B40,Equities!$B$6:$DH$1002,Q$1,0)), VLOOKUP($B40,Equities!$B$6:$DH$1002,Q$1,0),"")</f>
        <v>2371.39</v>
      </c>
      <c r="R40">
        <f ca="1">IF(ISNUMBER(VLOOKUP($B40,Equities!$B$6:$DH$1002,R$1,0)), VLOOKUP($B40,Equities!$B$6:$DH$1002,R$1,0),"")</f>
        <v>2629.09</v>
      </c>
      <c r="S40">
        <f ca="1">IF(ISNUMBER(VLOOKUP($B40,Equities!$B$6:$DH$1002,S$1,0)), VLOOKUP($B40,Equities!$B$6:$DH$1002,S$1,0),"")</f>
        <v>229.7578</v>
      </c>
      <c r="T40">
        <f ca="1">IF(ISNUMBER(VLOOKUP($B40,Equities!$B$6:$DH$1002,T$1,0)), VLOOKUP($B40,Equities!$B$6:$DH$1002,T$1,0),"")</f>
        <v>294.68</v>
      </c>
      <c r="U40">
        <f ca="1">IF(ISNUMBER(VLOOKUP($B40,Equities!$B$6:$DH$1002,U$1,0)), VLOOKUP($B40,Equities!$B$6:$DH$1002,U$1,0),"")</f>
        <v>275.95</v>
      </c>
      <c r="V40">
        <f ca="1">IF(ISNUMBER(VLOOKUP($B40,Equities!$B$6:$DH$1002,V$1,0)), VLOOKUP($B40,Equities!$B$6:$DH$1002,V$1,0),"")</f>
        <v>259.24</v>
      </c>
      <c r="W40">
        <f ca="1">IF(ISNUMBER(VLOOKUP($B40,Equities!$B$6:$DH$1002,W$1,0)), VLOOKUP($B40,Equities!$B$6:$DH$1002,W$1,0),"")</f>
        <v>241.94460000000001</v>
      </c>
      <c r="X40">
        <f ca="1">IF(ISNUMBER(VLOOKUP($B40,Equities!$B$6:$DH$1002,X$1,0)), VLOOKUP($B40,Equities!$B$6:$DH$1002,X$1,0),"")</f>
        <v>243.32810000000001</v>
      </c>
      <c r="Y40">
        <f ca="1">IF(ISNUMBER(VLOOKUP($B40,Equities!$B$6:$DH$1002,Y$1,0)), VLOOKUP($B40,Equities!$B$6:$DH$1002,Y$1,0),"")</f>
        <v>135.0094</v>
      </c>
      <c r="Z40">
        <f ca="1">IF(ISNUMBER(VLOOKUP($B40,Equities!$B$6:$DH$1002,Z$1,0)), VLOOKUP($B40,Equities!$B$6:$DH$1002,Z$1,0),"")</f>
        <v>235.82380000000001</v>
      </c>
      <c r="AA40">
        <f ca="1">IF(ISNUMBER(VLOOKUP($B40,Equities!$B$6:$DH$1002,AA$1,0)), VLOOKUP($B40,Equities!$B$6:$DH$1002,AA$1,0),"")</f>
        <v>71.84</v>
      </c>
      <c r="AB40">
        <f ca="1">IF(ISNUMBER(VLOOKUP($B40,Equities!$B$6:$DH$1002,AB$1,0)), VLOOKUP($B40,Equities!$B$6:$DH$1002,AB$1,0),"")</f>
        <v>124.68</v>
      </c>
      <c r="AC40">
        <f ca="1">IF(ISNUMBER(VLOOKUP($B40,Bonds!$B$6:$CW$1002,AC$1,0)), VLOOKUP($B40,Bonds!$B$6:$CW$1002,AC$1,0),"")</f>
        <v>489.67259999999999</v>
      </c>
      <c r="AD40">
        <f ca="1">IF(ISNUMBER(VLOOKUP($B40,Bonds!$B$6:$CW$1002,AD$1,0)), VLOOKUP($B40,Bonds!$B$6:$CW$1002,AD$1,0),"")</f>
        <v>222.33629999999999</v>
      </c>
      <c r="AE40">
        <f ca="1">IF(ISNUMBER(VLOOKUP($B40,Bonds!$B$6:$CW$1002,AE$1,0)), VLOOKUP($B40,Bonds!$B$6:$CW$1002,AE$1,0),"")</f>
        <v>258.60559999999998</v>
      </c>
      <c r="AF40">
        <f ca="1">IF(ISNUMBER(VLOOKUP($B40,Bonds!$B$6:$CW$1002,AF$1,0)), VLOOKUP($B40,Bonds!$B$6:$CW$1002,AF$1,0),"")</f>
        <v>2021.3</v>
      </c>
      <c r="AG40">
        <f ca="1">IF(ISNUMBER(VLOOKUP($B40,Bonds!$B$6:$CW$1002,AG$1,0)), VLOOKUP($B40,Bonds!$B$6:$CW$1002,AG$1,0),"")</f>
        <v>2167.5300000000002</v>
      </c>
      <c r="AH40">
        <f ca="1">IF(ISNUMBER(VLOOKUP($B40,Bonds!$B$6:$CW$1002,AH$1,0)), VLOOKUP($B40,Bonds!$B$6:$CW$1002,AH$1,0),"")</f>
        <v>2869.38</v>
      </c>
      <c r="AI40">
        <f ca="1">IF(ISNUMBER(VLOOKUP($B40,Bonds!$B$6:$CW$1002,AI$1,0)), VLOOKUP($B40,Bonds!$B$6:$CW$1002,AI$1,0),"")</f>
        <v>149.62289999999999</v>
      </c>
      <c r="AJ40">
        <f ca="1">IF(ISNUMBER(VLOOKUP($B40,Bonds!$B$6:$CW$1002,AJ$1,0)), VLOOKUP($B40,Bonds!$B$6:$CW$1002,AJ$1,0),"")</f>
        <v>1323.24</v>
      </c>
      <c r="AK40">
        <f ca="1">IF(ISNUMBER(VLOOKUP($B40,Bonds!$B$6:$CW$1002,AK$1,0)), VLOOKUP($B40,Bonds!$B$6:$CW$1002,AK$1,0),"")</f>
        <v>213.64709999999999</v>
      </c>
      <c r="AL40">
        <f ca="1">IF(ISNUMBER(VLOOKUP($B40,Bonds!$B$6:$CW$1002,AL$1,0)), VLOOKUP($B40,Bonds!$B$6:$CW$1002,AL$1,0),"")</f>
        <v>189.9631</v>
      </c>
      <c r="AM40">
        <f ca="1">IF(ISNUMBER(VLOOKUP($B40,Bonds!$B$6:$CW$1002,AM$1,0)), VLOOKUP($B40,Bonds!$B$6:$CW$1002,AM$1,0),"")</f>
        <v>288.24709999999999</v>
      </c>
      <c r="AN40">
        <f ca="1">IF(ISNUMBER(VLOOKUP($B40,Bonds!$B$6:$CW$1002,AN$1,0)), VLOOKUP($B40,Bonds!$B$6:$CW$1002,AN$1,0),"")</f>
        <v>202.65729999999999</v>
      </c>
      <c r="AO40">
        <f ca="1">IF(ISNUMBER(VLOOKUP($B40,Bonds!$B$6:$CW$1002,AO$1,0)), VLOOKUP($B40,Bonds!$B$6:$CW$1002,AO$1,0),"")</f>
        <v>202.79920000000001</v>
      </c>
      <c r="AP40">
        <f ca="1">IF(ISNUMBER(VLOOKUP($B40,Bonds!$B$6:$CW$1002,AP$1,0)), VLOOKUP($B40,Bonds!$B$6:$CW$1002,AP$1,0),"")</f>
        <v>224.45429999999999</v>
      </c>
      <c r="AQ40">
        <f ca="1">IF(ISNUMBER(VLOOKUP($B40,Bonds!$B$6:$CW$1002,AQ$1,0)), VLOOKUP($B40,Bonds!$B$6:$CW$1002,AQ$1,0),"")</f>
        <v>216.9325</v>
      </c>
      <c r="AR40">
        <f ca="1">IF(ISNUMBER(VLOOKUP($B40,Bonds!$B$6:$CW$1002,AR$1,0)), VLOOKUP($B40,Bonds!$B$6:$CW$1002,AR$1,0),"")</f>
        <v>283.2029</v>
      </c>
      <c r="AS40">
        <f ca="1">IF(ISNUMBER(VLOOKUP($B40,Bonds!$B$6:$CW$1002,AS$1,0)), VLOOKUP($B40,Bonds!$B$6:$CW$1002,AS$1,0),"")</f>
        <v>2.7199</v>
      </c>
      <c r="AT40">
        <f ca="1">IF(ISNUMBER(VLOOKUP($B40,Bonds!$B$6:$CW$1002,AT$1,0)), VLOOKUP($B40,Bonds!$B$6:$CW$1002,AT$1,0),"")</f>
        <v>0.68300000000000005</v>
      </c>
      <c r="AU40">
        <f ca="1">IF(ISNUMBER(VLOOKUP($B40,Bonds!$B$6:$CW$1002,AU$1,0)), VLOOKUP($B40,Bonds!$B$6:$CW$1002,AU$1,0),"")</f>
        <v>2.0015000000000001</v>
      </c>
      <c r="AV40">
        <f ca="1">IF(ISNUMBER(VLOOKUP($B40,Bonds!$B$6:$CW$1002,AV$1,0)), VLOOKUP($B40,Bonds!$B$6:$CW$1002,AV$1,0),"")</f>
        <v>2.1000999999999999</v>
      </c>
      <c r="AW40">
        <f ca="1">IF(ISNUMBER(VLOOKUP($B40,Bonds!$B$6:$CW$1002,AW$1,0)), VLOOKUP($B40,Bonds!$B$6:$CW$1002,AW$1,0),"")</f>
        <v>2.4138999999999999</v>
      </c>
      <c r="AX40">
        <f ca="1">IF(ISNUMBER(VLOOKUP($B40,Bonds!$B$6:$CW$1002,AX$1,0)), VLOOKUP($B40,Bonds!$B$6:$CW$1002,AX$1,0),"")</f>
        <v>1.425</v>
      </c>
      <c r="AY40">
        <f ca="1">IF(ISNUMBER(VLOOKUP($B40,Bonds!$B$6:$CW$1002,AY$1,0)), VLOOKUP($B40,Bonds!$B$6:$CW$1002,AY$1,0),"")</f>
        <v>27.917300000000001</v>
      </c>
      <c r="AZ40">
        <f ca="1">IF(ISNUMBER(VLOOKUP($B40,Bonds!$B$6:$CW$1002,AZ$1,0)), VLOOKUP($B40,Bonds!$B$6:$CW$1002,AZ$1,0),"")</f>
        <v>1.88</v>
      </c>
      <c r="BA40">
        <f ca="1">IF(ISNUMBER(VLOOKUP($B40,Credit_Vol!$B$6:$CW$1002,BA$1,0)), VLOOKUP($B40,Credit_Vol!$B$6:$CW$1002,BA$1,0),"")</f>
        <v>238.54499999999999</v>
      </c>
      <c r="BB40">
        <f ca="1">IF(ISNUMBER(VLOOKUP($B40,Credit_Vol!$B$6:$CW$1002,BB$1,0)), VLOOKUP($B40,Credit_Vol!$B$6:$CW$1002,BB$1,0),"")</f>
        <v>96.206999999999994</v>
      </c>
      <c r="BC40">
        <f ca="1">IF(ISNUMBER(VLOOKUP($B40,Credit_Vol!$B$6:$CW$1002,BC$1,0)), VLOOKUP($B40,Credit_Vol!$B$6:$CW$1002,BC$1,0),"")</f>
        <v>47.167999999999999</v>
      </c>
      <c r="BD40">
        <f ca="1">IF(ISNUMBER(VLOOKUP($B40,Credit_Vol!$B$6:$CW$1002,BD$1,0)), VLOOKUP($B40,Credit_Vol!$B$6:$CW$1002,BD$1,0),"")</f>
        <v>300.99400000000003</v>
      </c>
      <c r="BE40">
        <f ca="1">IF(ISNUMBER(VLOOKUP($B40,Credit_Vol!$B$6:$CW$1002,BE$1,0)), VLOOKUP($B40,Credit_Vol!$B$6:$CW$1002,BE$1,0),"")</f>
        <v>116.971</v>
      </c>
      <c r="BF40">
        <f ca="1">IF(ISNUMBER(VLOOKUP($B40,Credit_Vol!$B$6:$CW$1002,BF$1,0)), VLOOKUP($B40,Credit_Vol!$B$6:$CW$1002,BF$1,0),"")</f>
        <v>212.5823</v>
      </c>
      <c r="BG40">
        <f ca="1">IF(ISNUMBER(VLOOKUP($B40,Credit_Vol!$B$6:$CW$1002,BG$1,0)), VLOOKUP($B40,Credit_Vol!$B$6:$CW$1002,BG$1,0),"")</f>
        <v>150.44649999999999</v>
      </c>
      <c r="BH40">
        <f ca="1">IF(ISNUMBER(VLOOKUP($B40,Credit_Vol!$B$6:$CW$1002,BH$1,0)), VLOOKUP($B40,Credit_Vol!$B$6:$CW$1002,BH$1,0),"")</f>
        <v>418.80169999999998</v>
      </c>
      <c r="BI40">
        <f ca="1">IF(ISNUMBER(VLOOKUP($B40,Credit_Vol!$B$6:$CW$1002,BI$1,0)), VLOOKUP($B40,Credit_Vol!$B$6:$CW$1002,BI$1,0),"")</f>
        <v>14.79</v>
      </c>
      <c r="BJ40">
        <f ca="1">IF(ISNUMBER(VLOOKUP($B40,Credit_Vol!$B$6:$CW$1002,BJ$1,0)), VLOOKUP($B40,Credit_Vol!$B$6:$CW$1002,BJ$1,0),"")</f>
        <v>21.3</v>
      </c>
      <c r="BK40">
        <f ca="1">IF(ISNUMBER(VLOOKUP($B40,Credit_Vol!$B$6:$CW$1002,BK$1,0)), VLOOKUP($B40,Credit_Vol!$B$6:$CW$1002,BK$1,0),"")</f>
        <v>8.33</v>
      </c>
      <c r="BL40">
        <f ca="1">IF(ISNUMBER(VLOOKUP($B40,Credit_Vol!$B$6:$CW$1002,BL$1,0)), VLOOKUP($B40,Credit_Vol!$B$6:$CW$1002,BL$1,0),"")</f>
        <v>5.4924999999999997</v>
      </c>
      <c r="BM40">
        <f ca="1">IF(ISNUMBER(VLOOKUP($B40,Commodities!$B$6:$CW$1002,BM$1,0)), VLOOKUP($B40,Commodities!$B$6:$CW$1002,BM$1,0),"")</f>
        <v>1335.4</v>
      </c>
      <c r="BN40">
        <f ca="1">IF(ISNUMBER(VLOOKUP($B40,Commodities!$B$6:$CW$1002,BN$1,0)), VLOOKUP($B40,Commodities!$B$6:$CW$1002,BN$1,0),"")</f>
        <v>17.058</v>
      </c>
      <c r="BO40">
        <f ca="1">IF(ISNUMBER(VLOOKUP($B40,Commodities!$B$6:$CW$1002,BO$1,0)), VLOOKUP($B40,Commodities!$B$6:$CW$1002,BO$1,0),"")</f>
        <v>64.5</v>
      </c>
      <c r="BP40">
        <f ca="1">IF(ISNUMBER(VLOOKUP($B40,Currencies!$B$6:$CW$1002,BP$1,0)), VLOOKUP($B40,Currencies!$B$6:$CW$1002,BP$1,0),"")</f>
        <v>6.3281000000000001</v>
      </c>
      <c r="BQ40">
        <f ca="1">IF(ISNUMBER(VLOOKUP($B40,Currencies!$B$6:$CW$1002,BQ$1,0)), VLOOKUP($B40,Currencies!$B$6:$CW$1002,BQ$1,0),"")</f>
        <v>111.63</v>
      </c>
      <c r="BR40">
        <f ca="1">IF(ISNUMBER(VLOOKUP($B40,Currencies!$B$6:$CW$1002,BR$1,0)), VLOOKUP($B40,Currencies!$B$6:$CW$1002,BR$1,0),"")</f>
        <v>1.2402</v>
      </c>
      <c r="BS40">
        <f ca="1">IF(ISNUMBER(VLOOKUP($B40,Currencies!$B$6:$CW$1002,BS$1,0)), VLOOKUP($B40,Currencies!$B$6:$CW$1002,BS$1,0),"")</f>
        <v>1.4147000000000001</v>
      </c>
      <c r="BT40">
        <f ca="1">IF(ISNUMBER(VLOOKUP($B40,Currencies!$B$6:$CW$1002,BT$1,0)), VLOOKUP($B40,Currencies!$B$6:$CW$1002,BT$1,0),"")</f>
        <v>108.78</v>
      </c>
      <c r="BU40">
        <f ca="1">IF(ISNUMBER(VLOOKUP($B40,Currencies!$B$6:$CW$1002,BU$1,0)), VLOOKUP($B40,Currencies!$B$6:$CW$1002,BU$1,0),"")</f>
        <v>56.378</v>
      </c>
      <c r="BV40">
        <f ca="1">IF(ISNUMBER(VLOOKUP($B40,Currencies!$B$6:$CW$1002,BV$1,0)), VLOOKUP($B40,Currencies!$B$6:$CW$1002,BV$1,0),"")</f>
        <v>11.9643</v>
      </c>
      <c r="BW40">
        <f ca="1">IF(ISNUMBER(VLOOKUP($B40,Currencies!$B$6:$CW$1002,BW$1,0)), VLOOKUP($B40,Currencies!$B$6:$CW$1002,BW$1,0),"")</f>
        <v>3.1814</v>
      </c>
      <c r="BY40" s="12"/>
    </row>
    <row r="41" spans="2:77">
      <c r="B41" s="12">
        <f>IF(ISNUMBER(Equities!$C42),Equities!B42,"")</f>
        <v>43129</v>
      </c>
      <c r="C41">
        <f t="shared" ca="1" si="7"/>
        <v>183.6765</v>
      </c>
      <c r="D41" t="str">
        <f t="shared" ca="1" si="8"/>
        <v/>
      </c>
      <c r="E41" t="str">
        <f t="shared" ca="1" si="8"/>
        <v/>
      </c>
      <c r="F41" t="str">
        <f t="shared" ca="1" si="8"/>
        <v/>
      </c>
      <c r="G41">
        <f>IF(ISNUMBER(VLOOKUP($B41,Equities!$B$6:$DH$1002,G$1,0)), VLOOKUP($B41,Equities!$B$6:$DH$1002,G$1,0),"")</f>
        <v>6.93</v>
      </c>
      <c r="H41">
        <f>IF(ISNUMBER(VLOOKUP($B41,Equities!$B$6:$DH$1002,H$1,0)), VLOOKUP($B41,Equities!$B$6:$DH$1002,H$1,0),"")</f>
        <v>13.3</v>
      </c>
      <c r="I41">
        <f>IF(ISNUMBER(VLOOKUP($B41,Equities!$B$6:$DH$1002,I$1,0)), VLOOKUP($B41,Equities!$B$6:$DH$1002,I$1,0),"")</f>
        <v>19.11</v>
      </c>
      <c r="J41" s="70"/>
      <c r="K41">
        <f ca="1">IF(ISNUMBER(VLOOKUP($B41,Equities!$B$6:$DH$1002,K$1,0)), VLOOKUP($B41,Equities!$B$6:$DH$1002,K$1,0),"")</f>
        <v>2853.53</v>
      </c>
      <c r="L41">
        <f ca="1">IF(ISNUMBER(VLOOKUP($B41,Equities!$B$6:$DH$1002,L$1,0)), VLOOKUP($B41,Equities!$B$6:$DH$1002,L$1,0),"")</f>
        <v>3643.04</v>
      </c>
      <c r="M41">
        <f ca="1">IF(ISNUMBER(VLOOKUP($B41,Equities!$B$6:$DH$1002,M$1,0)), VLOOKUP($B41,Equities!$B$6:$DH$1002,M$1,0),"")</f>
        <v>84698.02</v>
      </c>
      <c r="N41">
        <f ca="1">IF(ISNUMBER(VLOOKUP($B41,Equities!$B$6:$DH$1002,N$1,0)), VLOOKUP($B41,Equities!$B$6:$DH$1002,N$1,0),"")</f>
        <v>23629.34</v>
      </c>
      <c r="O41">
        <f ca="1">IF(ISNUMBER(VLOOKUP($B41,Equities!$B$6:$DH$1002,O$1,0)), VLOOKUP($B41,Equities!$B$6:$DH$1002,O$1,0),"")</f>
        <v>32966.89</v>
      </c>
      <c r="P41">
        <f ca="1">IF(ISNUMBER(VLOOKUP($B41,Equities!$B$6:$DH$1002,P$1,0)), VLOOKUP($B41,Equities!$B$6:$DH$1002,P$1,0),"")</f>
        <v>13659.59</v>
      </c>
      <c r="Q41">
        <f ca="1">IF(ISNUMBER(VLOOKUP($B41,Equities!$B$6:$DH$1002,Q$1,0)), VLOOKUP($B41,Equities!$B$6:$DH$1002,Q$1,0),"")</f>
        <v>2398.02</v>
      </c>
      <c r="R41">
        <f ca="1">IF(ISNUMBER(VLOOKUP($B41,Equities!$B$6:$DH$1002,R$1,0)), VLOOKUP($B41,Equities!$B$6:$DH$1002,R$1,0),"")</f>
        <v>2649.23</v>
      </c>
      <c r="S41">
        <f ca="1">IF(ISNUMBER(VLOOKUP($B41,Equities!$B$6:$DH$1002,S$1,0)), VLOOKUP($B41,Equities!$B$6:$DH$1002,S$1,0),"")</f>
        <v>234.17</v>
      </c>
      <c r="T41">
        <f ca="1">IF(ISNUMBER(VLOOKUP($B41,Equities!$B$6:$DH$1002,T$1,0)), VLOOKUP($B41,Equities!$B$6:$DH$1002,T$1,0),"")</f>
        <v>297.42</v>
      </c>
      <c r="U41">
        <f ca="1">IF(ISNUMBER(VLOOKUP($B41,Equities!$B$6:$DH$1002,U$1,0)), VLOOKUP($B41,Equities!$B$6:$DH$1002,U$1,0),"")</f>
        <v>277.98</v>
      </c>
      <c r="V41">
        <f ca="1">IF(ISNUMBER(VLOOKUP($B41,Equities!$B$6:$DH$1002,V$1,0)), VLOOKUP($B41,Equities!$B$6:$DH$1002,V$1,0),"")</f>
        <v>260.48</v>
      </c>
      <c r="W41">
        <f ca="1">IF(ISNUMBER(VLOOKUP($B41,Equities!$B$6:$DH$1002,W$1,0)), VLOOKUP($B41,Equities!$B$6:$DH$1002,W$1,0),"")</f>
        <v>242.69890000000001</v>
      </c>
      <c r="X41">
        <f ca="1">IF(ISNUMBER(VLOOKUP($B41,Equities!$B$6:$DH$1002,X$1,0)), VLOOKUP($B41,Equities!$B$6:$DH$1002,X$1,0),"")</f>
        <v>247.37540000000001</v>
      </c>
      <c r="Y41">
        <f ca="1">IF(ISNUMBER(VLOOKUP($B41,Equities!$B$6:$DH$1002,Y$1,0)), VLOOKUP($B41,Equities!$B$6:$DH$1002,Y$1,0),"")</f>
        <v>136.24799999999999</v>
      </c>
      <c r="Z41">
        <f ca="1">IF(ISNUMBER(VLOOKUP($B41,Equities!$B$6:$DH$1002,Z$1,0)), VLOOKUP($B41,Equities!$B$6:$DH$1002,Z$1,0),"")</f>
        <v>238.24619999999999</v>
      </c>
      <c r="AA41">
        <f ca="1">IF(ISNUMBER(VLOOKUP($B41,Equities!$B$6:$DH$1002,AA$1,0)), VLOOKUP($B41,Equities!$B$6:$DH$1002,AA$1,0),"")</f>
        <v>72.13</v>
      </c>
      <c r="AB41">
        <f ca="1">IF(ISNUMBER(VLOOKUP($B41,Equities!$B$6:$DH$1002,AB$1,0)), VLOOKUP($B41,Equities!$B$6:$DH$1002,AB$1,0),"")</f>
        <v>124.76</v>
      </c>
      <c r="AC41">
        <f ca="1">IF(ISNUMBER(VLOOKUP($B41,Bonds!$B$6:$CW$1002,AC$1,0)), VLOOKUP($B41,Bonds!$B$6:$CW$1002,AC$1,0),"")</f>
        <v>489.26319999999998</v>
      </c>
      <c r="AD41">
        <f ca="1">IF(ISNUMBER(VLOOKUP($B41,Bonds!$B$6:$CW$1002,AD$1,0)), VLOOKUP($B41,Bonds!$B$6:$CW$1002,AD$1,0),"")</f>
        <v>222.05080000000001</v>
      </c>
      <c r="AE41">
        <f ca="1">IF(ISNUMBER(VLOOKUP($B41,Bonds!$B$6:$CW$1002,AE$1,0)), VLOOKUP($B41,Bonds!$B$6:$CW$1002,AE$1,0),"")</f>
        <v>258.53280000000001</v>
      </c>
      <c r="AF41">
        <f ca="1">IF(ISNUMBER(VLOOKUP($B41,Bonds!$B$6:$CW$1002,AF$1,0)), VLOOKUP($B41,Bonds!$B$6:$CW$1002,AF$1,0),"")</f>
        <v>2024.37</v>
      </c>
      <c r="AG41">
        <f ca="1">IF(ISNUMBER(VLOOKUP($B41,Bonds!$B$6:$CW$1002,AG$1,0)), VLOOKUP($B41,Bonds!$B$6:$CW$1002,AG$1,0),"")</f>
        <v>2170.5100000000002</v>
      </c>
      <c r="AH41">
        <f ca="1">IF(ISNUMBER(VLOOKUP($B41,Bonds!$B$6:$CW$1002,AH$1,0)), VLOOKUP($B41,Bonds!$B$6:$CW$1002,AH$1,0),"")</f>
        <v>2875.57</v>
      </c>
      <c r="AI41">
        <f ca="1">IF(ISNUMBER(VLOOKUP($B41,Bonds!$B$6:$CW$1002,AI$1,0)), VLOOKUP($B41,Bonds!$B$6:$CW$1002,AI$1,0),"")</f>
        <v>149.8914</v>
      </c>
      <c r="AJ41">
        <f ca="1">IF(ISNUMBER(VLOOKUP($B41,Bonds!$B$6:$CW$1002,AJ$1,0)), VLOOKUP($B41,Bonds!$B$6:$CW$1002,AJ$1,0),"")</f>
        <v>1324.925</v>
      </c>
      <c r="AK41">
        <f ca="1">IF(ISNUMBER(VLOOKUP($B41,Bonds!$B$6:$CW$1002,AK$1,0)), VLOOKUP($B41,Bonds!$B$6:$CW$1002,AK$1,0),"")</f>
        <v>213.62710000000001</v>
      </c>
      <c r="AL41">
        <f ca="1">IF(ISNUMBER(VLOOKUP($B41,Bonds!$B$6:$CW$1002,AL$1,0)), VLOOKUP($B41,Bonds!$B$6:$CW$1002,AL$1,0),"")</f>
        <v>189.92869999999999</v>
      </c>
      <c r="AM41">
        <f ca="1">IF(ISNUMBER(VLOOKUP($B41,Bonds!$B$6:$CW$1002,AM$1,0)), VLOOKUP($B41,Bonds!$B$6:$CW$1002,AM$1,0),"")</f>
        <v>288.30779999999999</v>
      </c>
      <c r="AN41">
        <f ca="1">IF(ISNUMBER(VLOOKUP($B41,Bonds!$B$6:$CW$1002,AN$1,0)), VLOOKUP($B41,Bonds!$B$6:$CW$1002,AN$1,0),"")</f>
        <v>202.8013</v>
      </c>
      <c r="AO41">
        <f ca="1">IF(ISNUMBER(VLOOKUP($B41,Bonds!$B$6:$CW$1002,AO$1,0)), VLOOKUP($B41,Bonds!$B$6:$CW$1002,AO$1,0),"")</f>
        <v>202.64769999999999</v>
      </c>
      <c r="AP41">
        <f ca="1">IF(ISNUMBER(VLOOKUP($B41,Bonds!$B$6:$CW$1002,AP$1,0)), VLOOKUP($B41,Bonds!$B$6:$CW$1002,AP$1,0),"")</f>
        <v>224.31870000000001</v>
      </c>
      <c r="AQ41">
        <f ca="1">IF(ISNUMBER(VLOOKUP($B41,Bonds!$B$6:$CW$1002,AQ$1,0)), VLOOKUP($B41,Bonds!$B$6:$CW$1002,AQ$1,0),"")</f>
        <v>216.99680000000001</v>
      </c>
      <c r="AR41">
        <f ca="1">IF(ISNUMBER(VLOOKUP($B41,Bonds!$B$6:$CW$1002,AR$1,0)), VLOOKUP($B41,Bonds!$B$6:$CW$1002,AR$1,0),"")</f>
        <v>283.76089999999999</v>
      </c>
      <c r="AS41">
        <f ca="1">IF(ISNUMBER(VLOOKUP($B41,Bonds!$B$6:$CW$1002,AS$1,0)), VLOOKUP($B41,Bonds!$B$6:$CW$1002,AS$1,0),"")</f>
        <v>2.6936</v>
      </c>
      <c r="AT41">
        <f ca="1">IF(ISNUMBER(VLOOKUP($B41,Bonds!$B$6:$CW$1002,AT$1,0)), VLOOKUP($B41,Bonds!$B$6:$CW$1002,AT$1,0),"")</f>
        <v>0.69399999999999995</v>
      </c>
      <c r="AU41">
        <f ca="1">IF(ISNUMBER(VLOOKUP($B41,Bonds!$B$6:$CW$1002,AU$1,0)), VLOOKUP($B41,Bonds!$B$6:$CW$1002,AU$1,0),"")</f>
        <v>2.0110999999999999</v>
      </c>
      <c r="AV41">
        <f ca="1">IF(ISNUMBER(VLOOKUP($B41,Bonds!$B$6:$CW$1002,AV$1,0)), VLOOKUP($B41,Bonds!$B$6:$CW$1002,AV$1,0),"")</f>
        <v>2.0945</v>
      </c>
      <c r="AW41">
        <f ca="1">IF(ISNUMBER(VLOOKUP($B41,Bonds!$B$6:$CW$1002,AW$1,0)), VLOOKUP($B41,Bonds!$B$6:$CW$1002,AW$1,0),"")</f>
        <v>2.3854000000000002</v>
      </c>
      <c r="AX41">
        <f ca="1">IF(ISNUMBER(VLOOKUP($B41,Bonds!$B$6:$CW$1002,AX$1,0)), VLOOKUP($B41,Bonds!$B$6:$CW$1002,AX$1,0),"")</f>
        <v>1.4390000000000001</v>
      </c>
      <c r="AY41">
        <f ca="1">IF(ISNUMBER(VLOOKUP($B41,Bonds!$B$6:$CW$1002,AY$1,0)), VLOOKUP($B41,Bonds!$B$6:$CW$1002,AY$1,0),"")</f>
        <v>27.569700000000001</v>
      </c>
      <c r="AZ41">
        <f ca="1">IF(ISNUMBER(VLOOKUP($B41,Bonds!$B$6:$CW$1002,AZ$1,0)), VLOOKUP($B41,Bonds!$B$6:$CW$1002,AZ$1,0),"")</f>
        <v>2.31</v>
      </c>
      <c r="BA41">
        <f ca="1">IF(ISNUMBER(VLOOKUP($B41,Credit_Vol!$B$6:$CW$1002,BA$1,0)), VLOOKUP($B41,Credit_Vol!$B$6:$CW$1002,BA$1,0),"")</f>
        <v>233.435</v>
      </c>
      <c r="BB41">
        <f ca="1">IF(ISNUMBER(VLOOKUP($B41,Credit_Vol!$B$6:$CW$1002,BB$1,0)), VLOOKUP($B41,Credit_Vol!$B$6:$CW$1002,BB$1,0),"")</f>
        <v>94.299000000000007</v>
      </c>
      <c r="BC41">
        <f ca="1">IF(ISNUMBER(VLOOKUP($B41,Credit_Vol!$B$6:$CW$1002,BC$1,0)), VLOOKUP($B41,Credit_Vol!$B$6:$CW$1002,BC$1,0),"")</f>
        <v>46.542999999999999</v>
      </c>
      <c r="BD41">
        <f ca="1">IF(ISNUMBER(VLOOKUP($B41,Credit_Vol!$B$6:$CW$1002,BD$1,0)), VLOOKUP($B41,Credit_Vol!$B$6:$CW$1002,BD$1,0),"")</f>
        <v>296.44600000000003</v>
      </c>
      <c r="BE41">
        <f ca="1">IF(ISNUMBER(VLOOKUP($B41,Credit_Vol!$B$6:$CW$1002,BE$1,0)), VLOOKUP($B41,Credit_Vol!$B$6:$CW$1002,BE$1,0),"")</f>
        <v>116.08499999999999</v>
      </c>
      <c r="BF41">
        <f ca="1">IF(ISNUMBER(VLOOKUP($B41,Credit_Vol!$B$6:$CW$1002,BF$1,0)), VLOOKUP($B41,Credit_Vol!$B$6:$CW$1002,BF$1,0),"")</f>
        <v>211.15780000000001</v>
      </c>
      <c r="BG41">
        <f ca="1">IF(ISNUMBER(VLOOKUP($B41,Credit_Vol!$B$6:$CW$1002,BG$1,0)), VLOOKUP($B41,Credit_Vol!$B$6:$CW$1002,BG$1,0),"")</f>
        <v>149.1722</v>
      </c>
      <c r="BH41">
        <f ca="1">IF(ISNUMBER(VLOOKUP($B41,Credit_Vol!$B$6:$CW$1002,BH$1,0)), VLOOKUP($B41,Credit_Vol!$B$6:$CW$1002,BH$1,0),"")</f>
        <v>416.8177</v>
      </c>
      <c r="BI41">
        <f ca="1">IF(ISNUMBER(VLOOKUP($B41,Credit_Vol!$B$6:$CW$1002,BI$1,0)), VLOOKUP($B41,Credit_Vol!$B$6:$CW$1002,BI$1,0),"")</f>
        <v>13.84</v>
      </c>
      <c r="BJ41">
        <f ca="1">IF(ISNUMBER(VLOOKUP($B41,Credit_Vol!$B$6:$CW$1002,BJ$1,0)), VLOOKUP($B41,Credit_Vol!$B$6:$CW$1002,BJ$1,0),"")</f>
        <v>20.79</v>
      </c>
      <c r="BK41">
        <f ca="1">IF(ISNUMBER(VLOOKUP($B41,Credit_Vol!$B$6:$CW$1002,BK$1,0)), VLOOKUP($B41,Credit_Vol!$B$6:$CW$1002,BK$1,0),"")</f>
        <v>8.1999999999999993</v>
      </c>
      <c r="BL41">
        <f ca="1">IF(ISNUMBER(VLOOKUP($B41,Credit_Vol!$B$6:$CW$1002,BL$1,0)), VLOOKUP($B41,Credit_Vol!$B$6:$CW$1002,BL$1,0),"")</f>
        <v>5.44</v>
      </c>
      <c r="BM41">
        <f ca="1">IF(ISNUMBER(VLOOKUP($B41,Commodities!$B$6:$CW$1002,BM$1,0)), VLOOKUP($B41,Commodities!$B$6:$CW$1002,BM$1,0),"")</f>
        <v>1340.3</v>
      </c>
      <c r="BN41">
        <f ca="1">IF(ISNUMBER(VLOOKUP($B41,Commodities!$B$6:$CW$1002,BN$1,0)), VLOOKUP($B41,Commodities!$B$6:$CW$1002,BN$1,0),"")</f>
        <v>17.126999999999999</v>
      </c>
      <c r="BO41">
        <f ca="1">IF(ISNUMBER(VLOOKUP($B41,Commodities!$B$6:$CW$1002,BO$1,0)), VLOOKUP($B41,Commodities!$B$6:$CW$1002,BO$1,0),"")</f>
        <v>65.56</v>
      </c>
      <c r="BP41">
        <f ca="1">IF(ISNUMBER(VLOOKUP($B41,Currencies!$B$6:$CW$1002,BP$1,0)), VLOOKUP($B41,Currencies!$B$6:$CW$1002,BP$1,0),"")</f>
        <v>6.3380999999999998</v>
      </c>
      <c r="BQ41">
        <f ca="1">IF(ISNUMBER(VLOOKUP($B41,Currencies!$B$6:$CW$1002,BQ$1,0)), VLOOKUP($B41,Currencies!$B$6:$CW$1002,BQ$1,0),"")</f>
        <v>111.7</v>
      </c>
      <c r="BR41">
        <f ca="1">IF(ISNUMBER(VLOOKUP($B41,Currencies!$B$6:$CW$1002,BR$1,0)), VLOOKUP($B41,Currencies!$B$6:$CW$1002,BR$1,0),"")</f>
        <v>1.2383</v>
      </c>
      <c r="BS41">
        <f ca="1">IF(ISNUMBER(VLOOKUP($B41,Currencies!$B$6:$CW$1002,BS$1,0)), VLOOKUP($B41,Currencies!$B$6:$CW$1002,BS$1,0),"")</f>
        <v>1.4074</v>
      </c>
      <c r="BT41">
        <f ca="1">IF(ISNUMBER(VLOOKUP($B41,Currencies!$B$6:$CW$1002,BT$1,0)), VLOOKUP($B41,Currencies!$B$6:$CW$1002,BT$1,0),"")</f>
        <v>108.96</v>
      </c>
      <c r="BU41">
        <f ca="1">IF(ISNUMBER(VLOOKUP($B41,Currencies!$B$6:$CW$1002,BU$1,0)), VLOOKUP($B41,Currencies!$B$6:$CW$1002,BU$1,0),"")</f>
        <v>56.319699999999997</v>
      </c>
      <c r="BV41">
        <f ca="1">IF(ISNUMBER(VLOOKUP($B41,Currencies!$B$6:$CW$1002,BV$1,0)), VLOOKUP($B41,Currencies!$B$6:$CW$1002,BV$1,0),"")</f>
        <v>11.941599999999999</v>
      </c>
      <c r="BW41">
        <f ca="1">IF(ISNUMBER(VLOOKUP($B41,Currencies!$B$6:$CW$1002,BW$1,0)), VLOOKUP($B41,Currencies!$B$6:$CW$1002,BW$1,0),"")</f>
        <v>3.1553</v>
      </c>
      <c r="BY41" s="12"/>
    </row>
    <row r="42" spans="2:77">
      <c r="B42" s="12">
        <f>IF(ISNUMBER(Equities!$C43),Equities!B43,"")</f>
        <v>43126</v>
      </c>
      <c r="C42">
        <f t="shared" ca="1" si="7"/>
        <v>186.6669</v>
      </c>
      <c r="D42" t="str">
        <f t="shared" ca="1" si="8"/>
        <v/>
      </c>
      <c r="E42" t="str">
        <f t="shared" ca="1" si="8"/>
        <v/>
      </c>
      <c r="F42" t="str">
        <f t="shared" ca="1" si="8"/>
        <v/>
      </c>
      <c r="G42">
        <f>IF(ISNUMBER(VLOOKUP($B42,Equities!$B$6:$DH$1002,G$1,0)), VLOOKUP($B42,Equities!$B$6:$DH$1002,G$1,0),"")</f>
        <v>6.6899999999999995</v>
      </c>
      <c r="H42">
        <f>IF(ISNUMBER(VLOOKUP($B42,Equities!$B$6:$DH$1002,H$1,0)), VLOOKUP($B42,Equities!$B$6:$DH$1002,H$1,0),"")</f>
        <v>13.23</v>
      </c>
      <c r="I42">
        <f>IF(ISNUMBER(VLOOKUP($B42,Equities!$B$6:$DH$1002,I$1,0)), VLOOKUP($B42,Equities!$B$6:$DH$1002,I$1,0),"")</f>
        <v>19.09</v>
      </c>
      <c r="J42" s="70"/>
      <c r="K42">
        <f ca="1">IF(ISNUMBER(VLOOKUP($B42,Equities!$B$6:$DH$1002,K$1,0)), VLOOKUP($B42,Equities!$B$6:$DH$1002,K$1,0),"")</f>
        <v>2872.87</v>
      </c>
      <c r="L42">
        <f ca="1">IF(ISNUMBER(VLOOKUP($B42,Equities!$B$6:$DH$1002,L$1,0)), VLOOKUP($B42,Equities!$B$6:$DH$1002,L$1,0),"")</f>
        <v>3647.41</v>
      </c>
      <c r="M42">
        <f ca="1">IF(ISNUMBER(VLOOKUP($B42,Equities!$B$6:$DH$1002,M$1,0)), VLOOKUP($B42,Equities!$B$6:$DH$1002,M$1,0),"")</f>
        <v>85530.84</v>
      </c>
      <c r="N42">
        <f ca="1">IF(ISNUMBER(VLOOKUP($B42,Equities!$B$6:$DH$1002,N$1,0)), VLOOKUP($B42,Equities!$B$6:$DH$1002,N$1,0),"")</f>
        <v>23631.88</v>
      </c>
      <c r="O42">
        <f ca="1">IF(ISNUMBER(VLOOKUP($B42,Equities!$B$6:$DH$1002,O$1,0)), VLOOKUP($B42,Equities!$B$6:$DH$1002,O$1,0),"")</f>
        <v>33154.120000000003</v>
      </c>
      <c r="P42">
        <f ca="1">IF(ISNUMBER(VLOOKUP($B42,Equities!$B$6:$DH$1002,P$1,0)), VLOOKUP($B42,Equities!$B$6:$DH$1002,P$1,0),"")</f>
        <v>13723.96</v>
      </c>
      <c r="Q42">
        <f ca="1">IF(ISNUMBER(VLOOKUP($B42,Equities!$B$6:$DH$1002,Q$1,0)), VLOOKUP($B42,Equities!$B$6:$DH$1002,Q$1,0),"")</f>
        <v>2415.16</v>
      </c>
      <c r="R42">
        <f ca="1">IF(ISNUMBER(VLOOKUP($B42,Equities!$B$6:$DH$1002,R$1,0)), VLOOKUP($B42,Equities!$B$6:$DH$1002,R$1,0),"")</f>
        <v>2667.49</v>
      </c>
      <c r="S42">
        <f ca="1">IF(ISNUMBER(VLOOKUP($B42,Equities!$B$6:$DH$1002,S$1,0)), VLOOKUP($B42,Equities!$B$6:$DH$1002,S$1,0),"")</f>
        <v>237.21870000000001</v>
      </c>
      <c r="T42">
        <f ca="1">IF(ISNUMBER(VLOOKUP($B42,Equities!$B$6:$DH$1002,T$1,0)), VLOOKUP($B42,Equities!$B$6:$DH$1002,T$1,0),"")</f>
        <v>298.55</v>
      </c>
      <c r="U42">
        <f ca="1">IF(ISNUMBER(VLOOKUP($B42,Equities!$B$6:$DH$1002,U$1,0)), VLOOKUP($B42,Equities!$B$6:$DH$1002,U$1,0),"")</f>
        <v>279.75</v>
      </c>
      <c r="V42">
        <f ca="1">IF(ISNUMBER(VLOOKUP($B42,Equities!$B$6:$DH$1002,V$1,0)), VLOOKUP($B42,Equities!$B$6:$DH$1002,V$1,0),"")</f>
        <v>261.45</v>
      </c>
      <c r="W42">
        <f ca="1">IF(ISNUMBER(VLOOKUP($B42,Equities!$B$6:$DH$1002,W$1,0)), VLOOKUP($B42,Equities!$B$6:$DH$1002,W$1,0),"")</f>
        <v>244.76750000000001</v>
      </c>
      <c r="X42">
        <f ca="1">IF(ISNUMBER(VLOOKUP($B42,Equities!$B$6:$DH$1002,X$1,0)), VLOOKUP($B42,Equities!$B$6:$DH$1002,X$1,0),"")</f>
        <v>248.37459999999999</v>
      </c>
      <c r="Y42">
        <f ca="1">IF(ISNUMBER(VLOOKUP($B42,Equities!$B$6:$DH$1002,Y$1,0)), VLOOKUP($B42,Equities!$B$6:$DH$1002,Y$1,0),"")</f>
        <v>136.87799999999999</v>
      </c>
      <c r="Z42">
        <f ca="1">IF(ISNUMBER(VLOOKUP($B42,Equities!$B$6:$DH$1002,Z$1,0)), VLOOKUP($B42,Equities!$B$6:$DH$1002,Z$1,0),"")</f>
        <v>240.19309999999999</v>
      </c>
      <c r="AA42">
        <f ca="1">IF(ISNUMBER(VLOOKUP($B42,Equities!$B$6:$DH$1002,AA$1,0)), VLOOKUP($B42,Equities!$B$6:$DH$1002,AA$1,0),"")</f>
        <v>72.84</v>
      </c>
      <c r="AB42">
        <f ca="1">IF(ISNUMBER(VLOOKUP($B42,Equities!$B$6:$DH$1002,AB$1,0)), VLOOKUP($B42,Equities!$B$6:$DH$1002,AB$1,0),"")</f>
        <v>126.18</v>
      </c>
      <c r="AC42">
        <f ca="1">IF(ISNUMBER(VLOOKUP($B42,Bonds!$B$6:$CW$1002,AC$1,0)), VLOOKUP($B42,Bonds!$B$6:$CW$1002,AC$1,0),"")</f>
        <v>491.38929999999999</v>
      </c>
      <c r="AD42">
        <f ca="1">IF(ISNUMBER(VLOOKUP($B42,Bonds!$B$6:$CW$1002,AD$1,0)), VLOOKUP($B42,Bonds!$B$6:$CW$1002,AD$1,0),"")</f>
        <v>223.2063</v>
      </c>
      <c r="AE42">
        <f ca="1">IF(ISNUMBER(VLOOKUP($B42,Bonds!$B$6:$CW$1002,AE$1,0)), VLOOKUP($B42,Bonds!$B$6:$CW$1002,AE$1,0),"")</f>
        <v>259.4479</v>
      </c>
      <c r="AF42">
        <f ca="1">IF(ISNUMBER(VLOOKUP($B42,Bonds!$B$6:$CW$1002,AF$1,0)), VLOOKUP($B42,Bonds!$B$6:$CW$1002,AF$1,0),"")</f>
        <v>2026.96</v>
      </c>
      <c r="AG42">
        <f ca="1">IF(ISNUMBER(VLOOKUP($B42,Bonds!$B$6:$CW$1002,AG$1,0)), VLOOKUP($B42,Bonds!$B$6:$CW$1002,AG$1,0),"")</f>
        <v>2173.59</v>
      </c>
      <c r="AH42">
        <f ca="1">IF(ISNUMBER(VLOOKUP($B42,Bonds!$B$6:$CW$1002,AH$1,0)), VLOOKUP($B42,Bonds!$B$6:$CW$1002,AH$1,0),"")</f>
        <v>2878.84</v>
      </c>
      <c r="AI42">
        <f ca="1">IF(ISNUMBER(VLOOKUP($B42,Bonds!$B$6:$CW$1002,AI$1,0)), VLOOKUP($B42,Bonds!$B$6:$CW$1002,AI$1,0),"")</f>
        <v>149.88149999999999</v>
      </c>
      <c r="AJ42">
        <f ca="1">IF(ISNUMBER(VLOOKUP($B42,Bonds!$B$6:$CW$1002,AJ$1,0)), VLOOKUP($B42,Bonds!$B$6:$CW$1002,AJ$1,0),"")</f>
        <v>1328.1210000000001</v>
      </c>
      <c r="AK42">
        <f ca="1">IF(ISNUMBER(VLOOKUP($B42,Bonds!$B$6:$CW$1002,AK$1,0)), VLOOKUP($B42,Bonds!$B$6:$CW$1002,AK$1,0),"")</f>
        <v>214.16370000000001</v>
      </c>
      <c r="AL42">
        <f ca="1">IF(ISNUMBER(VLOOKUP($B42,Bonds!$B$6:$CW$1002,AL$1,0)), VLOOKUP($B42,Bonds!$B$6:$CW$1002,AL$1,0),"")</f>
        <v>190.47669999999999</v>
      </c>
      <c r="AM42">
        <f ca="1">IF(ISNUMBER(VLOOKUP($B42,Bonds!$B$6:$CW$1002,AM$1,0)), VLOOKUP($B42,Bonds!$B$6:$CW$1002,AM$1,0),"")</f>
        <v>288.65640000000002</v>
      </c>
      <c r="AN42">
        <f ca="1">IF(ISNUMBER(VLOOKUP($B42,Bonds!$B$6:$CW$1002,AN$1,0)), VLOOKUP($B42,Bonds!$B$6:$CW$1002,AN$1,0),"")</f>
        <v>203.34970000000001</v>
      </c>
      <c r="AO42">
        <f ca="1">IF(ISNUMBER(VLOOKUP($B42,Bonds!$B$6:$CW$1002,AO$1,0)), VLOOKUP($B42,Bonds!$B$6:$CW$1002,AO$1,0),"")</f>
        <v>203.03309999999999</v>
      </c>
      <c r="AP42">
        <f ca="1">IF(ISNUMBER(VLOOKUP($B42,Bonds!$B$6:$CW$1002,AP$1,0)), VLOOKUP($B42,Bonds!$B$6:$CW$1002,AP$1,0),"")</f>
        <v>224.97980000000001</v>
      </c>
      <c r="AQ42">
        <f ca="1">IF(ISNUMBER(VLOOKUP($B42,Bonds!$B$6:$CW$1002,AQ$1,0)), VLOOKUP($B42,Bonds!$B$6:$CW$1002,AQ$1,0),"")</f>
        <v>217.99870000000001</v>
      </c>
      <c r="AR42">
        <f ca="1">IF(ISNUMBER(VLOOKUP($B42,Bonds!$B$6:$CW$1002,AR$1,0)), VLOOKUP($B42,Bonds!$B$6:$CW$1002,AR$1,0),"")</f>
        <v>284.97989999999999</v>
      </c>
      <c r="AS42">
        <f ca="1">IF(ISNUMBER(VLOOKUP($B42,Bonds!$B$6:$CW$1002,AS$1,0)), VLOOKUP($B42,Bonds!$B$6:$CW$1002,AS$1,0),"")</f>
        <v>2.6598999999999999</v>
      </c>
      <c r="AT42">
        <f ca="1">IF(ISNUMBER(VLOOKUP($B42,Bonds!$B$6:$CW$1002,AT$1,0)), VLOOKUP($B42,Bonds!$B$6:$CW$1002,AT$1,0),"")</f>
        <v>0.629</v>
      </c>
      <c r="AU42">
        <f ca="1">IF(ISNUMBER(VLOOKUP($B42,Bonds!$B$6:$CW$1002,AU$1,0)), VLOOKUP($B42,Bonds!$B$6:$CW$1002,AU$1,0),"")</f>
        <v>2.0245000000000002</v>
      </c>
      <c r="AV42">
        <f ca="1">IF(ISNUMBER(VLOOKUP($B42,Bonds!$B$6:$CW$1002,AV$1,0)), VLOOKUP($B42,Bonds!$B$6:$CW$1002,AV$1,0),"")</f>
        <v>2.0901000000000001</v>
      </c>
      <c r="AW42">
        <f ca="1">IF(ISNUMBER(VLOOKUP($B42,Bonds!$B$6:$CW$1002,AW$1,0)), VLOOKUP($B42,Bonds!$B$6:$CW$1002,AW$1,0),"")</f>
        <v>2.3936999999999999</v>
      </c>
      <c r="AX42">
        <f ca="1">IF(ISNUMBER(VLOOKUP($B42,Bonds!$B$6:$CW$1002,AX$1,0)), VLOOKUP($B42,Bonds!$B$6:$CW$1002,AX$1,0),"")</f>
        <v>1.431</v>
      </c>
      <c r="AY42">
        <f ca="1">IF(ISNUMBER(VLOOKUP($B42,Bonds!$B$6:$CW$1002,AY$1,0)), VLOOKUP($B42,Bonds!$B$6:$CW$1002,AY$1,0),"")</f>
        <v>28.3552</v>
      </c>
      <c r="AZ42">
        <f ca="1">IF(ISNUMBER(VLOOKUP($B42,Bonds!$B$6:$CW$1002,AZ$1,0)), VLOOKUP($B42,Bonds!$B$6:$CW$1002,AZ$1,0),"")</f>
        <v>2.31</v>
      </c>
      <c r="BA42">
        <f ca="1">IF(ISNUMBER(VLOOKUP($B42,Credit_Vol!$B$6:$CW$1002,BA$1,0)), VLOOKUP($B42,Credit_Vol!$B$6:$CW$1002,BA$1,0),"")</f>
        <v>230.85499999999999</v>
      </c>
      <c r="BB42">
        <f ca="1">IF(ISNUMBER(VLOOKUP($B42,Credit_Vol!$B$6:$CW$1002,BB$1,0)), VLOOKUP($B42,Credit_Vol!$B$6:$CW$1002,BB$1,0),"")</f>
        <v>93.620999999999995</v>
      </c>
      <c r="BC42">
        <f ca="1">IF(ISNUMBER(VLOOKUP($B42,Credit_Vol!$B$6:$CW$1002,BC$1,0)), VLOOKUP($B42,Credit_Vol!$B$6:$CW$1002,BC$1,0),"")</f>
        <v>45.256999999999998</v>
      </c>
      <c r="BD42">
        <f ca="1">IF(ISNUMBER(VLOOKUP($B42,Credit_Vol!$B$6:$CW$1002,BD$1,0)), VLOOKUP($B42,Credit_Vol!$B$6:$CW$1002,BD$1,0),"")</f>
        <v>292.02600000000001</v>
      </c>
      <c r="BE42">
        <f ca="1">IF(ISNUMBER(VLOOKUP($B42,Credit_Vol!$B$6:$CW$1002,BE$1,0)), VLOOKUP($B42,Credit_Vol!$B$6:$CW$1002,BE$1,0),"")</f>
        <v>113.524</v>
      </c>
      <c r="BF42">
        <f ca="1">IF(ISNUMBER(VLOOKUP($B42,Credit_Vol!$B$6:$CW$1002,BF$1,0)), VLOOKUP($B42,Credit_Vol!$B$6:$CW$1002,BF$1,0),"")</f>
        <v>212.63630000000001</v>
      </c>
      <c r="BG42">
        <f ca="1">IF(ISNUMBER(VLOOKUP($B42,Credit_Vol!$B$6:$CW$1002,BG$1,0)), VLOOKUP($B42,Credit_Vol!$B$6:$CW$1002,BG$1,0),"")</f>
        <v>150.36750000000001</v>
      </c>
      <c r="BH42">
        <f ca="1">IF(ISNUMBER(VLOOKUP($B42,Credit_Vol!$B$6:$CW$1002,BH$1,0)), VLOOKUP($B42,Credit_Vol!$B$6:$CW$1002,BH$1,0),"")</f>
        <v>419.59100000000001</v>
      </c>
      <c r="BI42">
        <f ca="1">IF(ISNUMBER(VLOOKUP($B42,Credit_Vol!$B$6:$CW$1002,BI$1,0)), VLOOKUP($B42,Credit_Vol!$B$6:$CW$1002,BI$1,0),"")</f>
        <v>11.08</v>
      </c>
      <c r="BJ42">
        <f ca="1">IF(ISNUMBER(VLOOKUP($B42,Credit_Vol!$B$6:$CW$1002,BJ$1,0)), VLOOKUP($B42,Credit_Vol!$B$6:$CW$1002,BJ$1,0),"")</f>
        <v>18.920000000000002</v>
      </c>
      <c r="BK42">
        <f ca="1">IF(ISNUMBER(VLOOKUP($B42,Credit_Vol!$B$6:$CW$1002,BK$1,0)), VLOOKUP($B42,Credit_Vol!$B$6:$CW$1002,BK$1,0),"")</f>
        <v>8.14</v>
      </c>
      <c r="BL42">
        <f ca="1">IF(ISNUMBER(VLOOKUP($B42,Credit_Vol!$B$6:$CW$1002,BL$1,0)), VLOOKUP($B42,Credit_Vol!$B$6:$CW$1002,BL$1,0),"")</f>
        <v>5.5724999999999998</v>
      </c>
      <c r="BM42">
        <f ca="1">IF(ISNUMBER(VLOOKUP($B42,Commodities!$B$6:$CW$1002,BM$1,0)), VLOOKUP($B42,Commodities!$B$6:$CW$1002,BM$1,0),"")</f>
        <v>1352.1</v>
      </c>
      <c r="BN42">
        <f ca="1">IF(ISNUMBER(VLOOKUP($B42,Commodities!$B$6:$CW$1002,BN$1,0)), VLOOKUP($B42,Commodities!$B$6:$CW$1002,BN$1,0),"")</f>
        <v>17.440999999999999</v>
      </c>
      <c r="BO42">
        <f ca="1">IF(ISNUMBER(VLOOKUP($B42,Commodities!$B$6:$CW$1002,BO$1,0)), VLOOKUP($B42,Commodities!$B$6:$CW$1002,BO$1,0),"")</f>
        <v>66.14</v>
      </c>
      <c r="BP42">
        <f ca="1">IF(ISNUMBER(VLOOKUP($B42,Currencies!$B$6:$CW$1002,BP$1,0)), VLOOKUP($B42,Currencies!$B$6:$CW$1002,BP$1,0),"")</f>
        <v>6.3262999999999998</v>
      </c>
      <c r="BQ42">
        <f ca="1">IF(ISNUMBER(VLOOKUP($B42,Currencies!$B$6:$CW$1002,BQ$1,0)), VLOOKUP($B42,Currencies!$B$6:$CW$1002,BQ$1,0),"")</f>
        <v>111.92</v>
      </c>
      <c r="BR42">
        <f ca="1">IF(ISNUMBER(VLOOKUP($B42,Currencies!$B$6:$CW$1002,BR$1,0)), VLOOKUP($B42,Currencies!$B$6:$CW$1002,BR$1,0),"")</f>
        <v>1.2426999999999999</v>
      </c>
      <c r="BS42">
        <f ca="1">IF(ISNUMBER(VLOOKUP($B42,Currencies!$B$6:$CW$1002,BS$1,0)), VLOOKUP($B42,Currencies!$B$6:$CW$1002,BS$1,0),"")</f>
        <v>1.4159999999999999</v>
      </c>
      <c r="BT42">
        <f ca="1">IF(ISNUMBER(VLOOKUP($B42,Currencies!$B$6:$CW$1002,BT$1,0)), VLOOKUP($B42,Currencies!$B$6:$CW$1002,BT$1,0),"")</f>
        <v>108.58</v>
      </c>
      <c r="BU42">
        <f ca="1">IF(ISNUMBER(VLOOKUP($B42,Currencies!$B$6:$CW$1002,BU$1,0)), VLOOKUP($B42,Currencies!$B$6:$CW$1002,BU$1,0),"")</f>
        <v>56.268099999999997</v>
      </c>
      <c r="BV42">
        <f ca="1">IF(ISNUMBER(VLOOKUP($B42,Currencies!$B$6:$CW$1002,BV$1,0)), VLOOKUP($B42,Currencies!$B$6:$CW$1002,BV$1,0),"")</f>
        <v>11.862299999999999</v>
      </c>
      <c r="BW42">
        <f ca="1">IF(ISNUMBER(VLOOKUP($B42,Currencies!$B$6:$CW$1002,BW$1,0)), VLOOKUP($B42,Currencies!$B$6:$CW$1002,BW$1,0),"")</f>
        <v>3.1482000000000001</v>
      </c>
      <c r="BY42" s="12"/>
    </row>
    <row r="43" spans="2:77">
      <c r="B43" s="12">
        <f>IF(ISNUMBER(Equities!$C44),Equities!B44,"")</f>
        <v>43125</v>
      </c>
      <c r="C43">
        <f t="shared" ca="1" si="7"/>
        <v>184.393</v>
      </c>
      <c r="D43" t="str">
        <f t="shared" ca="1" si="8"/>
        <v/>
      </c>
      <c r="E43" t="str">
        <f t="shared" ca="1" si="8"/>
        <v/>
      </c>
      <c r="F43" t="str">
        <f t="shared" ca="1" si="8"/>
        <v/>
      </c>
      <c r="G43">
        <f>IF(ISNUMBER(VLOOKUP($B43,Equities!$B$6:$DH$1002,G$1,0)), VLOOKUP($B43,Equities!$B$6:$DH$1002,G$1,0),"")</f>
        <v>6.35</v>
      </c>
      <c r="H43">
        <f>IF(ISNUMBER(VLOOKUP($B43,Equities!$B$6:$DH$1002,H$1,0)), VLOOKUP($B43,Equities!$B$6:$DH$1002,H$1,0),"")</f>
        <v>13.12</v>
      </c>
      <c r="I43">
        <f>IF(ISNUMBER(VLOOKUP($B43,Equities!$B$6:$DH$1002,I$1,0)), VLOOKUP($B43,Equities!$B$6:$DH$1002,I$1,0),"")</f>
        <v>18.59</v>
      </c>
      <c r="J43" s="70"/>
      <c r="K43">
        <f ca="1">IF(ISNUMBER(VLOOKUP($B43,Equities!$B$6:$DH$1002,K$1,0)), VLOOKUP($B43,Equities!$B$6:$DH$1002,K$1,0),"")</f>
        <v>2839.25</v>
      </c>
      <c r="L43">
        <f ca="1">IF(ISNUMBER(VLOOKUP($B43,Equities!$B$6:$DH$1002,L$1,0)), VLOOKUP($B43,Equities!$B$6:$DH$1002,L$1,0),"")</f>
        <v>3630.15</v>
      </c>
      <c r="M43">
        <f ca="1">IF(ISNUMBER(VLOOKUP($B43,Equities!$B$6:$DH$1002,M$1,0)), VLOOKUP($B43,Equities!$B$6:$DH$1002,M$1,0),"")</f>
        <v>83680</v>
      </c>
      <c r="N43">
        <f ca="1">IF(ISNUMBER(VLOOKUP($B43,Equities!$B$6:$DH$1002,N$1,0)), VLOOKUP($B43,Equities!$B$6:$DH$1002,N$1,0),"")</f>
        <v>23669.49</v>
      </c>
      <c r="O43">
        <f ca="1">IF(ISNUMBER(VLOOKUP($B43,Equities!$B$6:$DH$1002,O$1,0)), VLOOKUP($B43,Equities!$B$6:$DH$1002,O$1,0),"")</f>
        <v>32654.45</v>
      </c>
      <c r="P43">
        <f ca="1">IF(ISNUMBER(VLOOKUP($B43,Equities!$B$6:$DH$1002,P$1,0)), VLOOKUP($B43,Equities!$B$6:$DH$1002,P$1,0),"")</f>
        <v>13388.16</v>
      </c>
      <c r="Q43">
        <f ca="1">IF(ISNUMBER(VLOOKUP($B43,Equities!$B$6:$DH$1002,Q$1,0)), VLOOKUP($B43,Equities!$B$6:$DH$1002,Q$1,0),"")</f>
        <v>2382.9499999999998</v>
      </c>
      <c r="R43">
        <f ca="1">IF(ISNUMBER(VLOOKUP($B43,Equities!$B$6:$DH$1002,R$1,0)), VLOOKUP($B43,Equities!$B$6:$DH$1002,R$1,0),"")</f>
        <v>2647.07</v>
      </c>
      <c r="S43">
        <f ca="1">IF(ISNUMBER(VLOOKUP($B43,Equities!$B$6:$DH$1002,S$1,0)), VLOOKUP($B43,Equities!$B$6:$DH$1002,S$1,0),"")</f>
        <v>237.19560000000001</v>
      </c>
      <c r="T43">
        <f ca="1">IF(ISNUMBER(VLOOKUP($B43,Equities!$B$6:$DH$1002,T$1,0)), VLOOKUP($B43,Equities!$B$6:$DH$1002,T$1,0),"")</f>
        <v>298.36</v>
      </c>
      <c r="U43">
        <f ca="1">IF(ISNUMBER(VLOOKUP($B43,Equities!$B$6:$DH$1002,U$1,0)), VLOOKUP($B43,Equities!$B$6:$DH$1002,U$1,0),"")</f>
        <v>278.27999999999997</v>
      </c>
      <c r="V43">
        <f ca="1">IF(ISNUMBER(VLOOKUP($B43,Equities!$B$6:$DH$1002,V$1,0)), VLOOKUP($B43,Equities!$B$6:$DH$1002,V$1,0),"")</f>
        <v>259.62</v>
      </c>
      <c r="W43">
        <f ca="1">IF(ISNUMBER(VLOOKUP($B43,Equities!$B$6:$DH$1002,W$1,0)), VLOOKUP($B43,Equities!$B$6:$DH$1002,W$1,0),"")</f>
        <v>243.98920000000001</v>
      </c>
      <c r="X43">
        <f ca="1">IF(ISNUMBER(VLOOKUP($B43,Equities!$B$6:$DH$1002,X$1,0)), VLOOKUP($B43,Equities!$B$6:$DH$1002,X$1,0),"")</f>
        <v>244.47309999999999</v>
      </c>
      <c r="Y43">
        <f ca="1">IF(ISNUMBER(VLOOKUP($B43,Equities!$B$6:$DH$1002,Y$1,0)), VLOOKUP($B43,Equities!$B$6:$DH$1002,Y$1,0),"")</f>
        <v>136.6422</v>
      </c>
      <c r="Z43">
        <f ca="1">IF(ISNUMBER(VLOOKUP($B43,Equities!$B$6:$DH$1002,Z$1,0)), VLOOKUP($B43,Equities!$B$6:$DH$1002,Z$1,0),"")</f>
        <v>236.87469999999999</v>
      </c>
      <c r="AA43">
        <f ca="1">IF(ISNUMBER(VLOOKUP($B43,Equities!$B$6:$DH$1002,AA$1,0)), VLOOKUP($B43,Equities!$B$6:$DH$1002,AA$1,0),"")</f>
        <v>72.56</v>
      </c>
      <c r="AB43">
        <f ca="1">IF(ISNUMBER(VLOOKUP($B43,Equities!$B$6:$DH$1002,AB$1,0)), VLOOKUP($B43,Equities!$B$6:$DH$1002,AB$1,0),"")</f>
        <v>126.35</v>
      </c>
      <c r="AC43">
        <f ca="1">IF(ISNUMBER(VLOOKUP($B43,Bonds!$B$6:$CW$1002,AC$1,0)), VLOOKUP($B43,Bonds!$B$6:$CW$1002,AC$1,0),"")</f>
        <v>492.86599999999999</v>
      </c>
      <c r="AD43">
        <f ca="1">IF(ISNUMBER(VLOOKUP($B43,Bonds!$B$6:$CW$1002,AD$1,0)), VLOOKUP($B43,Bonds!$B$6:$CW$1002,AD$1,0),"")</f>
        <v>223.8544</v>
      </c>
      <c r="AE43">
        <f ca="1">IF(ISNUMBER(VLOOKUP($B43,Bonds!$B$6:$CW$1002,AE$1,0)), VLOOKUP($B43,Bonds!$B$6:$CW$1002,AE$1,0),"")</f>
        <v>260.2688</v>
      </c>
      <c r="AF43">
        <f ca="1">IF(ISNUMBER(VLOOKUP($B43,Bonds!$B$6:$CW$1002,AF$1,0)), VLOOKUP($B43,Bonds!$B$6:$CW$1002,AF$1,0),"")</f>
        <v>2031.16</v>
      </c>
      <c r="AG43">
        <f ca="1">IF(ISNUMBER(VLOOKUP($B43,Bonds!$B$6:$CW$1002,AG$1,0)), VLOOKUP($B43,Bonds!$B$6:$CW$1002,AG$1,0),"")</f>
        <v>2178.67</v>
      </c>
      <c r="AH43">
        <f ca="1">IF(ISNUMBER(VLOOKUP($B43,Bonds!$B$6:$CW$1002,AH$1,0)), VLOOKUP($B43,Bonds!$B$6:$CW$1002,AH$1,0),"")</f>
        <v>2883.48</v>
      </c>
      <c r="AI43">
        <f ca="1">IF(ISNUMBER(VLOOKUP($B43,Bonds!$B$6:$CW$1002,AI$1,0)), VLOOKUP($B43,Bonds!$B$6:$CW$1002,AI$1,0),"")</f>
        <v>149.8674</v>
      </c>
      <c r="AJ43">
        <f ca="1">IF(ISNUMBER(VLOOKUP($B43,Bonds!$B$6:$CW$1002,AJ$1,0)), VLOOKUP($B43,Bonds!$B$6:$CW$1002,AJ$1,0),"")</f>
        <v>1329.443</v>
      </c>
      <c r="AK43">
        <f ca="1">IF(ISNUMBER(VLOOKUP($B43,Bonds!$B$6:$CW$1002,AK$1,0)), VLOOKUP($B43,Bonds!$B$6:$CW$1002,AK$1,0),"")</f>
        <v>214.09800000000001</v>
      </c>
      <c r="AL43">
        <f ca="1">IF(ISNUMBER(VLOOKUP($B43,Bonds!$B$6:$CW$1002,AL$1,0)), VLOOKUP($B43,Bonds!$B$6:$CW$1002,AL$1,0),"")</f>
        <v>190.4068</v>
      </c>
      <c r="AM43">
        <f ca="1">IF(ISNUMBER(VLOOKUP($B43,Bonds!$B$6:$CW$1002,AM$1,0)), VLOOKUP($B43,Bonds!$B$6:$CW$1002,AM$1,0),"")</f>
        <v>288.62880000000001</v>
      </c>
      <c r="AN43">
        <f ca="1">IF(ISNUMBER(VLOOKUP($B43,Bonds!$B$6:$CW$1002,AN$1,0)), VLOOKUP($B43,Bonds!$B$6:$CW$1002,AN$1,0),"")</f>
        <v>203.2466</v>
      </c>
      <c r="AO43">
        <f ca="1">IF(ISNUMBER(VLOOKUP($B43,Bonds!$B$6:$CW$1002,AO$1,0)), VLOOKUP($B43,Bonds!$B$6:$CW$1002,AO$1,0),"")</f>
        <v>203.08519999999999</v>
      </c>
      <c r="AP43">
        <f ca="1">IF(ISNUMBER(VLOOKUP($B43,Bonds!$B$6:$CW$1002,AP$1,0)), VLOOKUP($B43,Bonds!$B$6:$CW$1002,AP$1,0),"")</f>
        <v>225.0205</v>
      </c>
      <c r="AQ43">
        <f ca="1">IF(ISNUMBER(VLOOKUP($B43,Bonds!$B$6:$CW$1002,AQ$1,0)), VLOOKUP($B43,Bonds!$B$6:$CW$1002,AQ$1,0),"")</f>
        <v>217.85130000000001</v>
      </c>
      <c r="AR43">
        <f ca="1">IF(ISNUMBER(VLOOKUP($B43,Bonds!$B$6:$CW$1002,AR$1,0)), VLOOKUP($B43,Bonds!$B$6:$CW$1002,AR$1,0),"")</f>
        <v>284.40660000000003</v>
      </c>
      <c r="AS43">
        <f ca="1">IF(ISNUMBER(VLOOKUP($B43,Bonds!$B$6:$CW$1002,AS$1,0)), VLOOKUP($B43,Bonds!$B$6:$CW$1002,AS$1,0),"")</f>
        <v>2.617</v>
      </c>
      <c r="AT43">
        <f ca="1">IF(ISNUMBER(VLOOKUP($B43,Bonds!$B$6:$CW$1002,AT$1,0)), VLOOKUP($B43,Bonds!$B$6:$CW$1002,AT$1,0),"")</f>
        <v>0.61199999999999999</v>
      </c>
      <c r="AU43">
        <f ca="1">IF(ISNUMBER(VLOOKUP($B43,Bonds!$B$6:$CW$1002,AU$1,0)), VLOOKUP($B43,Bonds!$B$6:$CW$1002,AU$1,0),"")</f>
        <v>1.9917</v>
      </c>
      <c r="AV43">
        <f ca="1">IF(ISNUMBER(VLOOKUP($B43,Bonds!$B$6:$CW$1002,AV$1,0)), VLOOKUP($B43,Bonds!$B$6:$CW$1002,AV$1,0),"")</f>
        <v>2.0585</v>
      </c>
      <c r="AW43">
        <f ca="1">IF(ISNUMBER(VLOOKUP($B43,Bonds!$B$6:$CW$1002,AW$1,0)), VLOOKUP($B43,Bonds!$B$6:$CW$1002,AW$1,0),"")</f>
        <v>2.42</v>
      </c>
      <c r="AX43">
        <f ca="1">IF(ISNUMBER(VLOOKUP($B43,Bonds!$B$6:$CW$1002,AX$1,0)), VLOOKUP($B43,Bonds!$B$6:$CW$1002,AX$1,0),"")</f>
        <v>1.4630000000000001</v>
      </c>
      <c r="AY43">
        <f ca="1">IF(ISNUMBER(VLOOKUP($B43,Bonds!$B$6:$CW$1002,AY$1,0)), VLOOKUP($B43,Bonds!$B$6:$CW$1002,AY$1,0),"")</f>
        <v>27.2882</v>
      </c>
      <c r="AZ43">
        <f ca="1">IF(ISNUMBER(VLOOKUP($B43,Bonds!$B$6:$CW$1002,AZ$1,0)), VLOOKUP($B43,Bonds!$B$6:$CW$1002,AZ$1,0),"")</f>
        <v>1.88</v>
      </c>
      <c r="BA43">
        <f ca="1">IF(ISNUMBER(VLOOKUP($B43,Credit_Vol!$B$6:$CW$1002,BA$1,0)), VLOOKUP($B43,Credit_Vol!$B$6:$CW$1002,BA$1,0),"")</f>
        <v>232.00700000000001</v>
      </c>
      <c r="BB43">
        <f ca="1">IF(ISNUMBER(VLOOKUP($B43,Credit_Vol!$B$6:$CW$1002,BB$1,0)), VLOOKUP($B43,Credit_Vol!$B$6:$CW$1002,BB$1,0),"")</f>
        <v>96.346999999999994</v>
      </c>
      <c r="BC43">
        <f ca="1">IF(ISNUMBER(VLOOKUP($B43,Credit_Vol!$B$6:$CW$1002,BC$1,0)), VLOOKUP($B43,Credit_Vol!$B$6:$CW$1002,BC$1,0),"")</f>
        <v>46.21</v>
      </c>
      <c r="BD43">
        <f ca="1">IF(ISNUMBER(VLOOKUP($B43,Credit_Vol!$B$6:$CW$1002,BD$1,0)), VLOOKUP($B43,Credit_Vol!$B$6:$CW$1002,BD$1,0),"")</f>
        <v>295.57600000000002</v>
      </c>
      <c r="BE43">
        <f ca="1">IF(ISNUMBER(VLOOKUP($B43,Credit_Vol!$B$6:$CW$1002,BE$1,0)), VLOOKUP($B43,Credit_Vol!$B$6:$CW$1002,BE$1,0),"")</f>
        <v>113.962</v>
      </c>
      <c r="BF43">
        <f ca="1">IF(ISNUMBER(VLOOKUP($B43,Credit_Vol!$B$6:$CW$1002,BF$1,0)), VLOOKUP($B43,Credit_Vol!$B$6:$CW$1002,BF$1,0),"")</f>
        <v>214.47710000000001</v>
      </c>
      <c r="BG43">
        <f ca="1">IF(ISNUMBER(VLOOKUP($B43,Credit_Vol!$B$6:$CW$1002,BG$1,0)), VLOOKUP($B43,Credit_Vol!$B$6:$CW$1002,BG$1,0),"")</f>
        <v>152.2047</v>
      </c>
      <c r="BH43">
        <f ca="1">IF(ISNUMBER(VLOOKUP($B43,Credit_Vol!$B$6:$CW$1002,BH$1,0)), VLOOKUP($B43,Credit_Vol!$B$6:$CW$1002,BH$1,0),"")</f>
        <v>421.24489999999997</v>
      </c>
      <c r="BI43">
        <f ca="1">IF(ISNUMBER(VLOOKUP($B43,Credit_Vol!$B$6:$CW$1002,BI$1,0)), VLOOKUP($B43,Credit_Vol!$B$6:$CW$1002,BI$1,0),"")</f>
        <v>11.58</v>
      </c>
      <c r="BJ43">
        <f ca="1">IF(ISNUMBER(VLOOKUP($B43,Credit_Vol!$B$6:$CW$1002,BJ$1,0)), VLOOKUP($B43,Credit_Vol!$B$6:$CW$1002,BJ$1,0),"")</f>
        <v>19.18</v>
      </c>
      <c r="BK43">
        <f ca="1">IF(ISNUMBER(VLOOKUP($B43,Credit_Vol!$B$6:$CW$1002,BK$1,0)), VLOOKUP($B43,Credit_Vol!$B$6:$CW$1002,BK$1,0),"")</f>
        <v>8.07</v>
      </c>
      <c r="BL43">
        <f ca="1">IF(ISNUMBER(VLOOKUP($B43,Credit_Vol!$B$6:$CW$1002,BL$1,0)), VLOOKUP($B43,Credit_Vol!$B$6:$CW$1002,BL$1,0),"")</f>
        <v>5.73</v>
      </c>
      <c r="BM43">
        <f ca="1">IF(ISNUMBER(VLOOKUP($B43,Commodities!$B$6:$CW$1002,BM$1,0)), VLOOKUP($B43,Commodities!$B$6:$CW$1002,BM$1,0),"")</f>
        <v>1362.9</v>
      </c>
      <c r="BN43">
        <f ca="1">IF(ISNUMBER(VLOOKUP($B43,Commodities!$B$6:$CW$1002,BN$1,0)), VLOOKUP($B43,Commodities!$B$6:$CW$1002,BN$1,0),"")</f>
        <v>17.614999999999998</v>
      </c>
      <c r="BO43">
        <f ca="1">IF(ISNUMBER(VLOOKUP($B43,Commodities!$B$6:$CW$1002,BO$1,0)), VLOOKUP($B43,Commodities!$B$6:$CW$1002,BO$1,0),"")</f>
        <v>65.510000000000005</v>
      </c>
      <c r="BP43">
        <f ca="1">IF(ISNUMBER(VLOOKUP($B43,Currencies!$B$6:$CW$1002,BP$1,0)), VLOOKUP($B43,Currencies!$B$6:$CW$1002,BP$1,0),"")</f>
        <v>6.3295000000000003</v>
      </c>
      <c r="BQ43">
        <f ca="1">IF(ISNUMBER(VLOOKUP($B43,Currencies!$B$6:$CW$1002,BQ$1,0)), VLOOKUP($B43,Currencies!$B$6:$CW$1002,BQ$1,0),"")</f>
        <v>111.75</v>
      </c>
      <c r="BR43">
        <f ca="1">IF(ISNUMBER(VLOOKUP($B43,Currencies!$B$6:$CW$1002,BR$1,0)), VLOOKUP($B43,Currencies!$B$6:$CW$1002,BR$1,0),"")</f>
        <v>1.2396</v>
      </c>
      <c r="BS43">
        <f ca="1">IF(ISNUMBER(VLOOKUP($B43,Currencies!$B$6:$CW$1002,BS$1,0)), VLOOKUP($B43,Currencies!$B$6:$CW$1002,BS$1,0),"")</f>
        <v>1.4142000000000001</v>
      </c>
      <c r="BT43">
        <f ca="1">IF(ISNUMBER(VLOOKUP($B43,Currencies!$B$6:$CW$1002,BT$1,0)), VLOOKUP($B43,Currencies!$B$6:$CW$1002,BT$1,0),"")</f>
        <v>109.41</v>
      </c>
      <c r="BU43">
        <f ca="1">IF(ISNUMBER(VLOOKUP($B43,Currencies!$B$6:$CW$1002,BU$1,0)), VLOOKUP($B43,Currencies!$B$6:$CW$1002,BU$1,0),"")</f>
        <v>55.926499999999997</v>
      </c>
      <c r="BV43">
        <f ca="1">IF(ISNUMBER(VLOOKUP($B43,Currencies!$B$6:$CW$1002,BV$1,0)), VLOOKUP($B43,Currencies!$B$6:$CW$1002,BV$1,0),"")</f>
        <v>11.8689</v>
      </c>
      <c r="BW43">
        <f ca="1">IF(ISNUMBER(VLOOKUP($B43,Currencies!$B$6:$CW$1002,BW$1,0)), VLOOKUP($B43,Currencies!$B$6:$CW$1002,BW$1,0),"")</f>
        <v>3.1324999999999998</v>
      </c>
      <c r="BY43" s="12"/>
    </row>
    <row r="44" spans="2:77">
      <c r="B44" s="12">
        <f>IF(ISNUMBER(Equities!$C45),Equities!B45,"")</f>
        <v>43124</v>
      </c>
      <c r="C44">
        <f t="shared" ca="1" si="7"/>
        <v>184.07900000000001</v>
      </c>
      <c r="D44" t="str">
        <f t="shared" ca="1" si="8"/>
        <v/>
      </c>
      <c r="E44" t="str">
        <f t="shared" ca="1" si="8"/>
        <v/>
      </c>
      <c r="F44" t="str">
        <f t="shared" ca="1" si="8"/>
        <v/>
      </c>
      <c r="G44">
        <f>IF(ISNUMBER(VLOOKUP($B44,Equities!$B$6:$DH$1002,G$1,0)), VLOOKUP($B44,Equities!$B$6:$DH$1002,G$1,0),"")</f>
        <v>6.43</v>
      </c>
      <c r="H44">
        <f>IF(ISNUMBER(VLOOKUP($B44,Equities!$B$6:$DH$1002,H$1,0)), VLOOKUP($B44,Equities!$B$6:$DH$1002,H$1,0),"")</f>
        <v>12.93</v>
      </c>
      <c r="I44">
        <f>IF(ISNUMBER(VLOOKUP($B44,Equities!$B$6:$DH$1002,I$1,0)), VLOOKUP($B44,Equities!$B$6:$DH$1002,I$1,0),"")</f>
        <v>18.18</v>
      </c>
      <c r="J44" s="70"/>
      <c r="K44">
        <f ca="1">IF(ISNUMBER(VLOOKUP($B44,Equities!$B$6:$DH$1002,K$1,0)), VLOOKUP($B44,Equities!$B$6:$DH$1002,K$1,0),"")</f>
        <v>2837.54</v>
      </c>
      <c r="L44">
        <f ca="1">IF(ISNUMBER(VLOOKUP($B44,Equities!$B$6:$DH$1002,L$1,0)), VLOOKUP($B44,Equities!$B$6:$DH$1002,L$1,0),"")</f>
        <v>3643.22</v>
      </c>
      <c r="M44">
        <f ca="1">IF(ISNUMBER(VLOOKUP($B44,Equities!$B$6:$DH$1002,M$1,0)), VLOOKUP($B44,Equities!$B$6:$DH$1002,M$1,0),"")</f>
        <v>83680</v>
      </c>
      <c r="N44">
        <f ca="1">IF(ISNUMBER(VLOOKUP($B44,Equities!$B$6:$DH$1002,N$1,0)), VLOOKUP($B44,Equities!$B$6:$DH$1002,N$1,0),"")</f>
        <v>23940.78</v>
      </c>
      <c r="O44">
        <f ca="1">IF(ISNUMBER(VLOOKUP($B44,Equities!$B$6:$DH$1002,O$1,0)), VLOOKUP($B44,Equities!$B$6:$DH$1002,O$1,0),"")</f>
        <v>32958.69</v>
      </c>
      <c r="P44">
        <f ca="1">IF(ISNUMBER(VLOOKUP($B44,Equities!$B$6:$DH$1002,P$1,0)), VLOOKUP($B44,Equities!$B$6:$DH$1002,P$1,0),"")</f>
        <v>13620.93</v>
      </c>
      <c r="Q44">
        <f ca="1">IF(ISNUMBER(VLOOKUP($B44,Equities!$B$6:$DH$1002,Q$1,0)), VLOOKUP($B44,Equities!$B$6:$DH$1002,Q$1,0),"")</f>
        <v>2379.4899999999998</v>
      </c>
      <c r="R44">
        <f ca="1">IF(ISNUMBER(VLOOKUP($B44,Equities!$B$6:$DH$1002,R$1,0)), VLOOKUP($B44,Equities!$B$6:$DH$1002,R$1,0),"")</f>
        <v>2646.14</v>
      </c>
      <c r="S44">
        <f ca="1">IF(ISNUMBER(VLOOKUP($B44,Equities!$B$6:$DH$1002,S$1,0)), VLOOKUP($B44,Equities!$B$6:$DH$1002,S$1,0),"")</f>
        <v>237.95160000000001</v>
      </c>
      <c r="T44">
        <f ca="1">IF(ISNUMBER(VLOOKUP($B44,Equities!$B$6:$DH$1002,T$1,0)), VLOOKUP($B44,Equities!$B$6:$DH$1002,T$1,0),"")</f>
        <v>296.64999999999998</v>
      </c>
      <c r="U44">
        <f ca="1">IF(ISNUMBER(VLOOKUP($B44,Equities!$B$6:$DH$1002,U$1,0)), VLOOKUP($B44,Equities!$B$6:$DH$1002,U$1,0),"")</f>
        <v>277.93</v>
      </c>
      <c r="V44">
        <f ca="1">IF(ISNUMBER(VLOOKUP($B44,Equities!$B$6:$DH$1002,V$1,0)), VLOOKUP($B44,Equities!$B$6:$DH$1002,V$1,0),"")</f>
        <v>260.2</v>
      </c>
      <c r="W44">
        <f ca="1">IF(ISNUMBER(VLOOKUP($B44,Equities!$B$6:$DH$1002,W$1,0)), VLOOKUP($B44,Equities!$B$6:$DH$1002,W$1,0),"")</f>
        <v>244.11529999999999</v>
      </c>
      <c r="X44">
        <f ca="1">IF(ISNUMBER(VLOOKUP($B44,Equities!$B$6:$DH$1002,X$1,0)), VLOOKUP($B44,Equities!$B$6:$DH$1002,X$1,0),"")</f>
        <v>242.51849999999999</v>
      </c>
      <c r="Y44">
        <f ca="1">IF(ISNUMBER(VLOOKUP($B44,Equities!$B$6:$DH$1002,Y$1,0)), VLOOKUP($B44,Equities!$B$6:$DH$1002,Y$1,0),"")</f>
        <v>136.53559999999999</v>
      </c>
      <c r="Z44">
        <f ca="1">IF(ISNUMBER(VLOOKUP($B44,Equities!$B$6:$DH$1002,Z$1,0)), VLOOKUP($B44,Equities!$B$6:$DH$1002,Z$1,0),"")</f>
        <v>237.49189999999999</v>
      </c>
      <c r="AA44">
        <f ca="1">IF(ISNUMBER(VLOOKUP($B44,Equities!$B$6:$DH$1002,AA$1,0)), VLOOKUP($B44,Equities!$B$6:$DH$1002,AA$1,0),"")</f>
        <v>72.27</v>
      </c>
      <c r="AB44">
        <f ca="1">IF(ISNUMBER(VLOOKUP($B44,Equities!$B$6:$DH$1002,AB$1,0)), VLOOKUP($B44,Equities!$B$6:$DH$1002,AB$1,0),"")</f>
        <v>125.18</v>
      </c>
      <c r="AC44">
        <f ca="1">IF(ISNUMBER(VLOOKUP($B44,Bonds!$B$6:$CW$1002,AC$1,0)), VLOOKUP($B44,Bonds!$B$6:$CW$1002,AC$1,0),"")</f>
        <v>490.4864</v>
      </c>
      <c r="AD44">
        <f ca="1">IF(ISNUMBER(VLOOKUP($B44,Bonds!$B$6:$CW$1002,AD$1,0)), VLOOKUP($B44,Bonds!$B$6:$CW$1002,AD$1,0),"")</f>
        <v>222.7</v>
      </c>
      <c r="AE44">
        <f ca="1">IF(ISNUMBER(VLOOKUP($B44,Bonds!$B$6:$CW$1002,AE$1,0)), VLOOKUP($B44,Bonds!$B$6:$CW$1002,AE$1,0),"")</f>
        <v>259.0367</v>
      </c>
      <c r="AF44">
        <f ca="1">IF(ISNUMBER(VLOOKUP($B44,Bonds!$B$6:$CW$1002,AF$1,0)), VLOOKUP($B44,Bonds!$B$6:$CW$1002,AF$1,0),"")</f>
        <v>2026.1</v>
      </c>
      <c r="AG44">
        <f ca="1">IF(ISNUMBER(VLOOKUP($B44,Bonds!$B$6:$CW$1002,AG$1,0)), VLOOKUP($B44,Bonds!$B$6:$CW$1002,AG$1,0),"")</f>
        <v>2173.7600000000002</v>
      </c>
      <c r="AH44">
        <f ca="1">IF(ISNUMBER(VLOOKUP($B44,Bonds!$B$6:$CW$1002,AH$1,0)), VLOOKUP($B44,Bonds!$B$6:$CW$1002,AH$1,0),"")</f>
        <v>2872.61</v>
      </c>
      <c r="AI44">
        <f ca="1">IF(ISNUMBER(VLOOKUP($B44,Bonds!$B$6:$CW$1002,AI$1,0)), VLOOKUP($B44,Bonds!$B$6:$CW$1002,AI$1,0),"")</f>
        <v>149.8877</v>
      </c>
      <c r="AJ44">
        <f ca="1">IF(ISNUMBER(VLOOKUP($B44,Bonds!$B$6:$CW$1002,AJ$1,0)), VLOOKUP($B44,Bonds!$B$6:$CW$1002,AJ$1,0),"")</f>
        <v>1326.4059999999999</v>
      </c>
      <c r="AK44">
        <f ca="1">IF(ISNUMBER(VLOOKUP($B44,Bonds!$B$6:$CW$1002,AK$1,0)), VLOOKUP($B44,Bonds!$B$6:$CW$1002,AK$1,0),"")</f>
        <v>214.13740000000001</v>
      </c>
      <c r="AL44">
        <f ca="1">IF(ISNUMBER(VLOOKUP($B44,Bonds!$B$6:$CW$1002,AL$1,0)), VLOOKUP($B44,Bonds!$B$6:$CW$1002,AL$1,0),"")</f>
        <v>190.4409</v>
      </c>
      <c r="AM44">
        <f ca="1">IF(ISNUMBER(VLOOKUP($B44,Bonds!$B$6:$CW$1002,AM$1,0)), VLOOKUP($B44,Bonds!$B$6:$CW$1002,AM$1,0),"")</f>
        <v>288.68709999999999</v>
      </c>
      <c r="AN44">
        <f ca="1">IF(ISNUMBER(VLOOKUP($B44,Bonds!$B$6:$CW$1002,AN$1,0)), VLOOKUP($B44,Bonds!$B$6:$CW$1002,AN$1,0),"")</f>
        <v>203.27670000000001</v>
      </c>
      <c r="AO44">
        <f ca="1">IF(ISNUMBER(VLOOKUP($B44,Bonds!$B$6:$CW$1002,AO$1,0)), VLOOKUP($B44,Bonds!$B$6:$CW$1002,AO$1,0),"")</f>
        <v>203.11859999999999</v>
      </c>
      <c r="AP44">
        <f ca="1">IF(ISNUMBER(VLOOKUP($B44,Bonds!$B$6:$CW$1002,AP$1,0)), VLOOKUP($B44,Bonds!$B$6:$CW$1002,AP$1,0),"")</f>
        <v>225.0556</v>
      </c>
      <c r="AQ44">
        <f ca="1">IF(ISNUMBER(VLOOKUP($B44,Bonds!$B$6:$CW$1002,AQ$1,0)), VLOOKUP($B44,Bonds!$B$6:$CW$1002,AQ$1,0),"")</f>
        <v>217.98179999999999</v>
      </c>
      <c r="AR44">
        <f ca="1">IF(ISNUMBER(VLOOKUP($B44,Bonds!$B$6:$CW$1002,AR$1,0)), VLOOKUP($B44,Bonds!$B$6:$CW$1002,AR$1,0),"")</f>
        <v>284.40940000000001</v>
      </c>
      <c r="AS44">
        <f ca="1">IF(ISNUMBER(VLOOKUP($B44,Bonds!$B$6:$CW$1002,AS$1,0)), VLOOKUP($B44,Bonds!$B$6:$CW$1002,AS$1,0),"")</f>
        <v>2.6465000000000001</v>
      </c>
      <c r="AT44">
        <f ca="1">IF(ISNUMBER(VLOOKUP($B44,Bonds!$B$6:$CW$1002,AT$1,0)), VLOOKUP($B44,Bonds!$B$6:$CW$1002,AT$1,0),"")</f>
        <v>0.58799999999999997</v>
      </c>
      <c r="AU44">
        <f ca="1">IF(ISNUMBER(VLOOKUP($B44,Bonds!$B$6:$CW$1002,AU$1,0)), VLOOKUP($B44,Bonds!$B$6:$CW$1002,AU$1,0),"")</f>
        <v>2.0004</v>
      </c>
      <c r="AV44">
        <f ca="1">IF(ISNUMBER(VLOOKUP($B44,Bonds!$B$6:$CW$1002,AV$1,0)), VLOOKUP($B44,Bonds!$B$6:$CW$1002,AV$1,0),"")</f>
        <v>2.0710999999999999</v>
      </c>
      <c r="AW44">
        <f ca="1">IF(ISNUMBER(VLOOKUP($B44,Bonds!$B$6:$CW$1002,AW$1,0)), VLOOKUP($B44,Bonds!$B$6:$CW$1002,AW$1,0),"")</f>
        <v>2.3774999999999999</v>
      </c>
      <c r="AX44">
        <f ca="1">IF(ISNUMBER(VLOOKUP($B44,Bonds!$B$6:$CW$1002,AX$1,0)), VLOOKUP($B44,Bonds!$B$6:$CW$1002,AX$1,0),"")</f>
        <v>1.4670000000000001</v>
      </c>
      <c r="AY44">
        <f ca="1">IF(ISNUMBER(VLOOKUP($B44,Bonds!$B$6:$CW$1002,AY$1,0)), VLOOKUP($B44,Bonds!$B$6:$CW$1002,AY$1,0),"")</f>
        <v>27.101700000000001</v>
      </c>
      <c r="AZ44">
        <f ca="1">IF(ISNUMBER(VLOOKUP($B44,Bonds!$B$6:$CW$1002,AZ$1,0)), VLOOKUP($B44,Bonds!$B$6:$CW$1002,AZ$1,0),"")</f>
        <v>2.94</v>
      </c>
      <c r="BA44">
        <f ca="1">IF(ISNUMBER(VLOOKUP($B44,Credit_Vol!$B$6:$CW$1002,BA$1,0)), VLOOKUP($B44,Credit_Vol!$B$6:$CW$1002,BA$1,0),"")</f>
        <v>230.87799999999999</v>
      </c>
      <c r="BB44">
        <f ca="1">IF(ISNUMBER(VLOOKUP($B44,Credit_Vol!$B$6:$CW$1002,BB$1,0)), VLOOKUP($B44,Credit_Vol!$B$6:$CW$1002,BB$1,0),"")</f>
        <v>97.816000000000003</v>
      </c>
      <c r="BC44">
        <f ca="1">IF(ISNUMBER(VLOOKUP($B44,Credit_Vol!$B$6:$CW$1002,BC$1,0)), VLOOKUP($B44,Credit_Vol!$B$6:$CW$1002,BC$1,0),"")</f>
        <v>46.575000000000003</v>
      </c>
      <c r="BD44">
        <f ca="1">IF(ISNUMBER(VLOOKUP($B44,Credit_Vol!$B$6:$CW$1002,BD$1,0)), VLOOKUP($B44,Credit_Vol!$B$6:$CW$1002,BD$1,0),"")</f>
        <v>296.40100000000001</v>
      </c>
      <c r="BE44">
        <f ca="1">IF(ISNUMBER(VLOOKUP($B44,Credit_Vol!$B$6:$CW$1002,BE$1,0)), VLOOKUP($B44,Credit_Vol!$B$6:$CW$1002,BE$1,0),"")</f>
        <v>113.527</v>
      </c>
      <c r="BF44">
        <f ca="1">IF(ISNUMBER(VLOOKUP($B44,Credit_Vol!$B$6:$CW$1002,BF$1,0)), VLOOKUP($B44,Credit_Vol!$B$6:$CW$1002,BF$1,0),"")</f>
        <v>213.2748</v>
      </c>
      <c r="BG44">
        <f ca="1">IF(ISNUMBER(VLOOKUP($B44,Credit_Vol!$B$6:$CW$1002,BG$1,0)), VLOOKUP($B44,Credit_Vol!$B$6:$CW$1002,BG$1,0),"")</f>
        <v>151.05459999999999</v>
      </c>
      <c r="BH44">
        <f ca="1">IF(ISNUMBER(VLOOKUP($B44,Credit_Vol!$B$6:$CW$1002,BH$1,0)), VLOOKUP($B44,Credit_Vol!$B$6:$CW$1002,BH$1,0),"")</f>
        <v>419.80790000000002</v>
      </c>
      <c r="BI44">
        <f ca="1">IF(ISNUMBER(VLOOKUP($B44,Credit_Vol!$B$6:$CW$1002,BI$1,0)), VLOOKUP($B44,Credit_Vol!$B$6:$CW$1002,BI$1,0),"")</f>
        <v>11.47</v>
      </c>
      <c r="BJ44">
        <f ca="1">IF(ISNUMBER(VLOOKUP($B44,Credit_Vol!$B$6:$CW$1002,BJ$1,0)), VLOOKUP($B44,Credit_Vol!$B$6:$CW$1002,BJ$1,0),"")</f>
        <v>17.579999999999998</v>
      </c>
      <c r="BK44">
        <f ca="1">IF(ISNUMBER(VLOOKUP($B44,Credit_Vol!$B$6:$CW$1002,BK$1,0)), VLOOKUP($B44,Credit_Vol!$B$6:$CW$1002,BK$1,0),"")</f>
        <v>7.6899999999999995</v>
      </c>
      <c r="BL44">
        <f ca="1">IF(ISNUMBER(VLOOKUP($B44,Credit_Vol!$B$6:$CW$1002,BL$1,0)), VLOOKUP($B44,Credit_Vol!$B$6:$CW$1002,BL$1,0),"")</f>
        <v>5.2575000000000003</v>
      </c>
      <c r="BM44">
        <f ca="1">IF(ISNUMBER(VLOOKUP($B44,Commodities!$B$6:$CW$1002,BM$1,0)), VLOOKUP($B44,Commodities!$B$6:$CW$1002,BM$1,0),"")</f>
        <v>1356.3</v>
      </c>
      <c r="BN44">
        <f ca="1">IF(ISNUMBER(VLOOKUP($B44,Commodities!$B$6:$CW$1002,BN$1,0)), VLOOKUP($B44,Commodities!$B$6:$CW$1002,BN$1,0),"")</f>
        <v>17.489000000000001</v>
      </c>
      <c r="BO44">
        <f ca="1">IF(ISNUMBER(VLOOKUP($B44,Commodities!$B$6:$CW$1002,BO$1,0)), VLOOKUP($B44,Commodities!$B$6:$CW$1002,BO$1,0),"")</f>
        <v>65.61</v>
      </c>
      <c r="BP44">
        <f ca="1">IF(ISNUMBER(VLOOKUP($B44,Currencies!$B$6:$CW$1002,BP$1,0)), VLOOKUP($B44,Currencies!$B$6:$CW$1002,BP$1,0),"")</f>
        <v>6.3494999999999999</v>
      </c>
      <c r="BQ44">
        <f ca="1">IF(ISNUMBER(VLOOKUP($B44,Currencies!$B$6:$CW$1002,BQ$1,0)), VLOOKUP($B44,Currencies!$B$6:$CW$1002,BQ$1,0),"")</f>
        <v>111.69</v>
      </c>
      <c r="BR44">
        <f ca="1">IF(ISNUMBER(VLOOKUP($B44,Currencies!$B$6:$CW$1002,BR$1,0)), VLOOKUP($B44,Currencies!$B$6:$CW$1002,BR$1,0),"")</f>
        <v>1.2407999999999999</v>
      </c>
      <c r="BS44">
        <f ca="1">IF(ISNUMBER(VLOOKUP($B44,Currencies!$B$6:$CW$1002,BS$1,0)), VLOOKUP($B44,Currencies!$B$6:$CW$1002,BS$1,0),"")</f>
        <v>1.4241999999999999</v>
      </c>
      <c r="BT44">
        <f ca="1">IF(ISNUMBER(VLOOKUP($B44,Currencies!$B$6:$CW$1002,BT$1,0)), VLOOKUP($B44,Currencies!$B$6:$CW$1002,BT$1,0),"")</f>
        <v>109.22</v>
      </c>
      <c r="BU44">
        <f ca="1">IF(ISNUMBER(VLOOKUP($B44,Currencies!$B$6:$CW$1002,BU$1,0)), VLOOKUP($B44,Currencies!$B$6:$CW$1002,BU$1,0),"")</f>
        <v>56.1785</v>
      </c>
      <c r="BV44">
        <f ca="1">IF(ISNUMBER(VLOOKUP($B44,Currencies!$B$6:$CW$1002,BV$1,0)), VLOOKUP($B44,Currencies!$B$6:$CW$1002,BV$1,0),"")</f>
        <v>11.8568</v>
      </c>
      <c r="BW44">
        <f ca="1">IF(ISNUMBER(VLOOKUP($B44,Currencies!$B$6:$CW$1002,BW$1,0)), VLOOKUP($B44,Currencies!$B$6:$CW$1002,BW$1,0),"")</f>
        <v>3.1419999999999999</v>
      </c>
      <c r="BY44" s="12"/>
    </row>
    <row r="45" spans="2:77">
      <c r="B45" s="12">
        <f>IF(ISNUMBER(Equities!$C46),Equities!B46,"")</f>
        <v>43123</v>
      </c>
      <c r="C45">
        <f t="shared" ca="1" si="7"/>
        <v>183.85470000000001</v>
      </c>
      <c r="D45" t="str">
        <f t="shared" ca="1" si="8"/>
        <v/>
      </c>
      <c r="E45" t="str">
        <f t="shared" ca="1" si="8"/>
        <v/>
      </c>
      <c r="F45" t="str">
        <f t="shared" ca="1" si="8"/>
        <v/>
      </c>
      <c r="G45">
        <f>IF(ISNUMBER(VLOOKUP($B45,Equities!$B$6:$DH$1002,G$1,0)), VLOOKUP($B45,Equities!$B$6:$DH$1002,G$1,0),"")</f>
        <v>6.55</v>
      </c>
      <c r="H45">
        <f>IF(ISNUMBER(VLOOKUP($B45,Equities!$B$6:$DH$1002,H$1,0)), VLOOKUP($B45,Equities!$B$6:$DH$1002,H$1,0),"")</f>
        <v>12.99</v>
      </c>
      <c r="I45">
        <f>IF(ISNUMBER(VLOOKUP($B45,Equities!$B$6:$DH$1002,I$1,0)), VLOOKUP($B45,Equities!$B$6:$DH$1002,I$1,0),"")</f>
        <v>18.23</v>
      </c>
      <c r="J45" s="70"/>
      <c r="K45">
        <f ca="1">IF(ISNUMBER(VLOOKUP($B45,Equities!$B$6:$DH$1002,K$1,0)), VLOOKUP($B45,Equities!$B$6:$DH$1002,K$1,0),"")</f>
        <v>2839.13</v>
      </c>
      <c r="L45">
        <f ca="1">IF(ISNUMBER(VLOOKUP($B45,Equities!$B$6:$DH$1002,L$1,0)), VLOOKUP($B45,Equities!$B$6:$DH$1002,L$1,0),"")</f>
        <v>3672.29</v>
      </c>
      <c r="M45">
        <f ca="1">IF(ISNUMBER(VLOOKUP($B45,Equities!$B$6:$DH$1002,M$1,0)), VLOOKUP($B45,Equities!$B$6:$DH$1002,M$1,0),"")</f>
        <v>80678.34</v>
      </c>
      <c r="N45">
        <f ca="1">IF(ISNUMBER(VLOOKUP($B45,Equities!$B$6:$DH$1002,N$1,0)), VLOOKUP($B45,Equities!$B$6:$DH$1002,N$1,0),"")</f>
        <v>24124.15</v>
      </c>
      <c r="O45">
        <f ca="1">IF(ISNUMBER(VLOOKUP($B45,Equities!$B$6:$DH$1002,O$1,0)), VLOOKUP($B45,Equities!$B$6:$DH$1002,O$1,0),"")</f>
        <v>32930.699999999997</v>
      </c>
      <c r="P45">
        <f ca="1">IF(ISNUMBER(VLOOKUP($B45,Equities!$B$6:$DH$1002,P$1,0)), VLOOKUP($B45,Equities!$B$6:$DH$1002,P$1,0),"")</f>
        <v>13490.45</v>
      </c>
      <c r="Q45">
        <f ca="1">IF(ISNUMBER(VLOOKUP($B45,Equities!$B$6:$DH$1002,Q$1,0)), VLOOKUP($B45,Equities!$B$6:$DH$1002,Q$1,0),"")</f>
        <v>2384.9699999999998</v>
      </c>
      <c r="R45">
        <f ca="1">IF(ISNUMBER(VLOOKUP($B45,Equities!$B$6:$DH$1002,R$1,0)), VLOOKUP($B45,Equities!$B$6:$DH$1002,R$1,0),"")</f>
        <v>2648.57</v>
      </c>
      <c r="S45">
        <f ca="1">IF(ISNUMBER(VLOOKUP($B45,Equities!$B$6:$DH$1002,S$1,0)), VLOOKUP($B45,Equities!$B$6:$DH$1002,S$1,0),"")</f>
        <v>237.68979999999999</v>
      </c>
      <c r="T45">
        <f ca="1">IF(ISNUMBER(VLOOKUP($B45,Equities!$B$6:$DH$1002,T$1,0)), VLOOKUP($B45,Equities!$B$6:$DH$1002,T$1,0),"")</f>
        <v>295.18</v>
      </c>
      <c r="U45">
        <f ca="1">IF(ISNUMBER(VLOOKUP($B45,Equities!$B$6:$DH$1002,U$1,0)), VLOOKUP($B45,Equities!$B$6:$DH$1002,U$1,0),"")</f>
        <v>277.67</v>
      </c>
      <c r="V45">
        <f ca="1">IF(ISNUMBER(VLOOKUP($B45,Equities!$B$6:$DH$1002,V$1,0)), VLOOKUP($B45,Equities!$B$6:$DH$1002,V$1,0),"")</f>
        <v>259.49</v>
      </c>
      <c r="W45">
        <f ca="1">IF(ISNUMBER(VLOOKUP($B45,Equities!$B$6:$DH$1002,W$1,0)), VLOOKUP($B45,Equities!$B$6:$DH$1002,W$1,0),"")</f>
        <v>243.9014</v>
      </c>
      <c r="X45">
        <f ca="1">IF(ISNUMBER(VLOOKUP($B45,Equities!$B$6:$DH$1002,X$1,0)), VLOOKUP($B45,Equities!$B$6:$DH$1002,X$1,0),"")</f>
        <v>241.44929999999999</v>
      </c>
      <c r="Y45">
        <f ca="1">IF(ISNUMBER(VLOOKUP($B45,Equities!$B$6:$DH$1002,Y$1,0)), VLOOKUP($B45,Equities!$B$6:$DH$1002,Y$1,0),"")</f>
        <v>135.81049999999999</v>
      </c>
      <c r="Z45">
        <f ca="1">IF(ISNUMBER(VLOOKUP($B45,Equities!$B$6:$DH$1002,Z$1,0)), VLOOKUP($B45,Equities!$B$6:$DH$1002,Z$1,0),"")</f>
        <v>239.4881</v>
      </c>
      <c r="AA45">
        <f ca="1">IF(ISNUMBER(VLOOKUP($B45,Equities!$B$6:$DH$1002,AA$1,0)), VLOOKUP($B45,Equities!$B$6:$DH$1002,AA$1,0),"")</f>
        <v>71.88</v>
      </c>
      <c r="AB45">
        <f ca="1">IF(ISNUMBER(VLOOKUP($B45,Equities!$B$6:$DH$1002,AB$1,0)), VLOOKUP($B45,Equities!$B$6:$DH$1002,AB$1,0),"")</f>
        <v>125.65</v>
      </c>
      <c r="AC45">
        <f ca="1">IF(ISNUMBER(VLOOKUP($B45,Bonds!$B$6:$CW$1002,AC$1,0)), VLOOKUP($B45,Bonds!$B$6:$CW$1002,AC$1,0),"")</f>
        <v>488.66890000000001</v>
      </c>
      <c r="AD45">
        <f ca="1">IF(ISNUMBER(VLOOKUP($B45,Bonds!$B$6:$CW$1002,AD$1,0)), VLOOKUP($B45,Bonds!$B$6:$CW$1002,AD$1,0),"")</f>
        <v>221.53270000000001</v>
      </c>
      <c r="AE45">
        <f ca="1">IF(ISNUMBER(VLOOKUP($B45,Bonds!$B$6:$CW$1002,AE$1,0)), VLOOKUP($B45,Bonds!$B$6:$CW$1002,AE$1,0),"")</f>
        <v>258.55529999999999</v>
      </c>
      <c r="AF45">
        <f ca="1">IF(ISNUMBER(VLOOKUP($B45,Bonds!$B$6:$CW$1002,AF$1,0)), VLOOKUP($B45,Bonds!$B$6:$CW$1002,AF$1,0),"")</f>
        <v>2029.05</v>
      </c>
      <c r="AG45">
        <f ca="1">IF(ISNUMBER(VLOOKUP($B45,Bonds!$B$6:$CW$1002,AG$1,0)), VLOOKUP($B45,Bonds!$B$6:$CW$1002,AG$1,0),"")</f>
        <v>2177.64</v>
      </c>
      <c r="AH45">
        <f ca="1">IF(ISNUMBER(VLOOKUP($B45,Bonds!$B$6:$CW$1002,AH$1,0)), VLOOKUP($B45,Bonds!$B$6:$CW$1002,AH$1,0),"")</f>
        <v>2876.85</v>
      </c>
      <c r="AI45">
        <f ca="1">IF(ISNUMBER(VLOOKUP($B45,Bonds!$B$6:$CW$1002,AI$1,0)), VLOOKUP($B45,Bonds!$B$6:$CW$1002,AI$1,0),"")</f>
        <v>150.0795</v>
      </c>
      <c r="AJ45">
        <f ca="1">IF(ISNUMBER(VLOOKUP($B45,Bonds!$B$6:$CW$1002,AJ$1,0)), VLOOKUP($B45,Bonds!$B$6:$CW$1002,AJ$1,0),"")</f>
        <v>1324.192</v>
      </c>
      <c r="AK45">
        <f ca="1">IF(ISNUMBER(VLOOKUP($B45,Bonds!$B$6:$CW$1002,AK$1,0)), VLOOKUP($B45,Bonds!$B$6:$CW$1002,AK$1,0),"")</f>
        <v>214.19229999999999</v>
      </c>
      <c r="AL45">
        <f ca="1">IF(ISNUMBER(VLOOKUP($B45,Bonds!$B$6:$CW$1002,AL$1,0)), VLOOKUP($B45,Bonds!$B$6:$CW$1002,AL$1,0),"")</f>
        <v>190.48519999999999</v>
      </c>
      <c r="AM45">
        <f ca="1">IF(ISNUMBER(VLOOKUP($B45,Bonds!$B$6:$CW$1002,AM$1,0)), VLOOKUP($B45,Bonds!$B$6:$CW$1002,AM$1,0),"")</f>
        <v>288.78489999999999</v>
      </c>
      <c r="AN45">
        <f ca="1">IF(ISNUMBER(VLOOKUP($B45,Bonds!$B$6:$CW$1002,AN$1,0)), VLOOKUP($B45,Bonds!$B$6:$CW$1002,AN$1,0),"")</f>
        <v>203.30250000000001</v>
      </c>
      <c r="AO45">
        <f ca="1">IF(ISNUMBER(VLOOKUP($B45,Bonds!$B$6:$CW$1002,AO$1,0)), VLOOKUP($B45,Bonds!$B$6:$CW$1002,AO$1,0),"")</f>
        <v>203.09460000000001</v>
      </c>
      <c r="AP45">
        <f ca="1">IF(ISNUMBER(VLOOKUP($B45,Bonds!$B$6:$CW$1002,AP$1,0)), VLOOKUP($B45,Bonds!$B$6:$CW$1002,AP$1,0),"")</f>
        <v>225.0652</v>
      </c>
      <c r="AQ45">
        <f ca="1">IF(ISNUMBER(VLOOKUP($B45,Bonds!$B$6:$CW$1002,AQ$1,0)), VLOOKUP($B45,Bonds!$B$6:$CW$1002,AQ$1,0),"")</f>
        <v>218.08840000000001</v>
      </c>
      <c r="AR45">
        <f ca="1">IF(ISNUMBER(VLOOKUP($B45,Bonds!$B$6:$CW$1002,AR$1,0)), VLOOKUP($B45,Bonds!$B$6:$CW$1002,AR$1,0),"")</f>
        <v>284.8476</v>
      </c>
      <c r="AS45">
        <f ca="1">IF(ISNUMBER(VLOOKUP($B45,Bonds!$B$6:$CW$1002,AS$1,0)), VLOOKUP($B45,Bonds!$B$6:$CW$1002,AS$1,0),"")</f>
        <v>2.6131000000000002</v>
      </c>
      <c r="AT45">
        <f ca="1">IF(ISNUMBER(VLOOKUP($B45,Bonds!$B$6:$CW$1002,AT$1,0)), VLOOKUP($B45,Bonds!$B$6:$CW$1002,AT$1,0),"")</f>
        <v>0.56100000000000005</v>
      </c>
      <c r="AU45">
        <f ca="1">IF(ISNUMBER(VLOOKUP($B45,Bonds!$B$6:$CW$1002,AU$1,0)), VLOOKUP($B45,Bonds!$B$6:$CW$1002,AU$1,0),"")</f>
        <v>1.9816</v>
      </c>
      <c r="AV45">
        <f ca="1">IF(ISNUMBER(VLOOKUP($B45,Bonds!$B$6:$CW$1002,AV$1,0)), VLOOKUP($B45,Bonds!$B$6:$CW$1002,AV$1,0),"")</f>
        <v>2.0518000000000001</v>
      </c>
      <c r="AW45">
        <f ca="1">IF(ISNUMBER(VLOOKUP($B45,Bonds!$B$6:$CW$1002,AW$1,0)), VLOOKUP($B45,Bonds!$B$6:$CW$1002,AW$1,0),"")</f>
        <v>2.3832</v>
      </c>
      <c r="AX45">
        <f ca="1">IF(ISNUMBER(VLOOKUP($B45,Bonds!$B$6:$CW$1002,AX$1,0)), VLOOKUP($B45,Bonds!$B$6:$CW$1002,AX$1,0),"")</f>
        <v>1.4610000000000001</v>
      </c>
      <c r="AY45">
        <f ca="1">IF(ISNUMBER(VLOOKUP($B45,Bonds!$B$6:$CW$1002,AY$1,0)), VLOOKUP($B45,Bonds!$B$6:$CW$1002,AY$1,0),"")</f>
        <v>28.044</v>
      </c>
      <c r="AZ45">
        <f ca="1">IF(ISNUMBER(VLOOKUP($B45,Bonds!$B$6:$CW$1002,AZ$1,0)), VLOOKUP($B45,Bonds!$B$6:$CW$1002,AZ$1,0),"")</f>
        <v>2.94</v>
      </c>
      <c r="BA45">
        <f ca="1">IF(ISNUMBER(VLOOKUP($B45,Credit_Vol!$B$6:$CW$1002,BA$1,0)), VLOOKUP($B45,Credit_Vol!$B$6:$CW$1002,BA$1,0),"")</f>
        <v>229.40700000000001</v>
      </c>
      <c r="BB45">
        <f ca="1">IF(ISNUMBER(VLOOKUP($B45,Credit_Vol!$B$6:$CW$1002,BB$1,0)), VLOOKUP($B45,Credit_Vol!$B$6:$CW$1002,BB$1,0),"")</f>
        <v>99.804000000000002</v>
      </c>
      <c r="BC45">
        <f ca="1">IF(ISNUMBER(VLOOKUP($B45,Credit_Vol!$B$6:$CW$1002,BC$1,0)), VLOOKUP($B45,Credit_Vol!$B$6:$CW$1002,BC$1,0),"")</f>
        <v>46.07</v>
      </c>
      <c r="BD45">
        <f ca="1">IF(ISNUMBER(VLOOKUP($B45,Credit_Vol!$B$6:$CW$1002,BD$1,0)), VLOOKUP($B45,Credit_Vol!$B$6:$CW$1002,BD$1,0),"")</f>
        <v>293.88</v>
      </c>
      <c r="BE45">
        <f ca="1">IF(ISNUMBER(VLOOKUP($B45,Credit_Vol!$B$6:$CW$1002,BE$1,0)), VLOOKUP($B45,Credit_Vol!$B$6:$CW$1002,BE$1,0),"")</f>
        <v>115.07</v>
      </c>
      <c r="BF45">
        <f ca="1">IF(ISNUMBER(VLOOKUP($B45,Credit_Vol!$B$6:$CW$1002,BF$1,0)), VLOOKUP($B45,Credit_Vol!$B$6:$CW$1002,BF$1,0),"")</f>
        <v>212.96260000000001</v>
      </c>
      <c r="BG45">
        <f ca="1">IF(ISNUMBER(VLOOKUP($B45,Credit_Vol!$B$6:$CW$1002,BG$1,0)), VLOOKUP($B45,Credit_Vol!$B$6:$CW$1002,BG$1,0),"")</f>
        <v>150.97839999999999</v>
      </c>
      <c r="BH45">
        <f ca="1">IF(ISNUMBER(VLOOKUP($B45,Credit_Vol!$B$6:$CW$1002,BH$1,0)), VLOOKUP($B45,Credit_Vol!$B$6:$CW$1002,BH$1,0),"")</f>
        <v>418.79680000000002</v>
      </c>
      <c r="BI45">
        <f ca="1">IF(ISNUMBER(VLOOKUP($B45,Credit_Vol!$B$6:$CW$1002,BI$1,0)), VLOOKUP($B45,Credit_Vol!$B$6:$CW$1002,BI$1,0),"")</f>
        <v>11.1</v>
      </c>
      <c r="BJ45">
        <f ca="1">IF(ISNUMBER(VLOOKUP($B45,Credit_Vol!$B$6:$CW$1002,BJ$1,0)), VLOOKUP($B45,Credit_Vol!$B$6:$CW$1002,BJ$1,0),"")</f>
        <v>17.45</v>
      </c>
      <c r="BK45">
        <f ca="1">IF(ISNUMBER(VLOOKUP($B45,Credit_Vol!$B$6:$CW$1002,BK$1,0)), VLOOKUP($B45,Credit_Vol!$B$6:$CW$1002,BK$1,0),"")</f>
        <v>7.38</v>
      </c>
      <c r="BL45">
        <f ca="1">IF(ISNUMBER(VLOOKUP($B45,Credit_Vol!$B$6:$CW$1002,BL$1,0)), VLOOKUP($B45,Credit_Vol!$B$6:$CW$1002,BL$1,0),"")</f>
        <v>5.0199999999999996</v>
      </c>
      <c r="BM45">
        <f ca="1">IF(ISNUMBER(VLOOKUP($B45,Commodities!$B$6:$CW$1002,BM$1,0)), VLOOKUP($B45,Commodities!$B$6:$CW$1002,BM$1,0),"")</f>
        <v>1336.7</v>
      </c>
      <c r="BN45">
        <f ca="1">IF(ISNUMBER(VLOOKUP($B45,Commodities!$B$6:$CW$1002,BN$1,0)), VLOOKUP($B45,Commodities!$B$6:$CW$1002,BN$1,0),"")</f>
        <v>16.913</v>
      </c>
      <c r="BO45">
        <f ca="1">IF(ISNUMBER(VLOOKUP($B45,Commodities!$B$6:$CW$1002,BO$1,0)), VLOOKUP($B45,Commodities!$B$6:$CW$1002,BO$1,0),"")</f>
        <v>64.47</v>
      </c>
      <c r="BP45">
        <f ca="1">IF(ISNUMBER(VLOOKUP($B45,Currencies!$B$6:$CW$1002,BP$1,0)), VLOOKUP($B45,Currencies!$B$6:$CW$1002,BP$1,0),"")</f>
        <v>6.3986999999999998</v>
      </c>
      <c r="BQ45">
        <f ca="1">IF(ISNUMBER(VLOOKUP($B45,Currencies!$B$6:$CW$1002,BQ$1,0)), VLOOKUP($B45,Currencies!$B$6:$CW$1002,BQ$1,0),"")</f>
        <v>111.04</v>
      </c>
      <c r="BR45">
        <f ca="1">IF(ISNUMBER(VLOOKUP($B45,Currencies!$B$6:$CW$1002,BR$1,0)), VLOOKUP($B45,Currencies!$B$6:$CW$1002,BR$1,0),"")</f>
        <v>1.2299</v>
      </c>
      <c r="BS45">
        <f ca="1">IF(ISNUMBER(VLOOKUP($B45,Currencies!$B$6:$CW$1002,BS$1,0)), VLOOKUP($B45,Currencies!$B$6:$CW$1002,BS$1,0),"")</f>
        <v>1.4</v>
      </c>
      <c r="BT45">
        <f ca="1">IF(ISNUMBER(VLOOKUP($B45,Currencies!$B$6:$CW$1002,BT$1,0)), VLOOKUP($B45,Currencies!$B$6:$CW$1002,BT$1,0),"")</f>
        <v>110.31</v>
      </c>
      <c r="BU45">
        <f ca="1">IF(ISNUMBER(VLOOKUP($B45,Currencies!$B$6:$CW$1002,BU$1,0)), VLOOKUP($B45,Currencies!$B$6:$CW$1002,BU$1,0),"")</f>
        <v>56.357100000000003</v>
      </c>
      <c r="BV45">
        <f ca="1">IF(ISNUMBER(VLOOKUP($B45,Currencies!$B$6:$CW$1002,BV$1,0)), VLOOKUP($B45,Currencies!$B$6:$CW$1002,BV$1,0),"")</f>
        <v>12.032400000000001</v>
      </c>
      <c r="BW45">
        <f ca="1">IF(ISNUMBER(VLOOKUP($B45,Currencies!$B$6:$CW$1002,BW$1,0)), VLOOKUP($B45,Currencies!$B$6:$CW$1002,BW$1,0),"")</f>
        <v>3.2393999999999998</v>
      </c>
      <c r="BY45" s="12"/>
    </row>
    <row r="46" spans="2:77">
      <c r="B46" s="12">
        <f>IF(ISNUMBER(Equities!$C47),Equities!B47,"")</f>
        <v>43122</v>
      </c>
      <c r="C46">
        <f t="shared" ca="1" si="7"/>
        <v>181.73060000000001</v>
      </c>
      <c r="D46" t="str">
        <f t="shared" ca="1" si="8"/>
        <v/>
      </c>
      <c r="E46" t="str">
        <f t="shared" ca="1" si="8"/>
        <v/>
      </c>
      <c r="F46" t="str">
        <f t="shared" ca="1" si="8"/>
        <v/>
      </c>
      <c r="G46">
        <f>IF(ISNUMBER(VLOOKUP($B46,Equities!$B$6:$DH$1002,G$1,0)), VLOOKUP($B46,Equities!$B$6:$DH$1002,G$1,0),"")</f>
        <v>6.55</v>
      </c>
      <c r="H46">
        <f>IF(ISNUMBER(VLOOKUP($B46,Equities!$B$6:$DH$1002,H$1,0)), VLOOKUP($B46,Equities!$B$6:$DH$1002,H$1,0),"")</f>
        <v>12.71</v>
      </c>
      <c r="I46">
        <f>IF(ISNUMBER(VLOOKUP($B46,Equities!$B$6:$DH$1002,I$1,0)), VLOOKUP($B46,Equities!$B$6:$DH$1002,I$1,0),"")</f>
        <v>18.05</v>
      </c>
      <c r="J46" s="70"/>
      <c r="K46">
        <f ca="1">IF(ISNUMBER(VLOOKUP($B46,Equities!$B$6:$DH$1002,K$1,0)), VLOOKUP($B46,Equities!$B$6:$DH$1002,K$1,0),"")</f>
        <v>2832.97</v>
      </c>
      <c r="L46">
        <f ca="1">IF(ISNUMBER(VLOOKUP($B46,Equities!$B$6:$DH$1002,L$1,0)), VLOOKUP($B46,Equities!$B$6:$DH$1002,L$1,0),"")</f>
        <v>3665.28</v>
      </c>
      <c r="M46">
        <f ca="1">IF(ISNUMBER(VLOOKUP($B46,Equities!$B$6:$DH$1002,M$1,0)), VLOOKUP($B46,Equities!$B$6:$DH$1002,M$1,0),"")</f>
        <v>81675.42</v>
      </c>
      <c r="N46">
        <f ca="1">IF(ISNUMBER(VLOOKUP($B46,Equities!$B$6:$DH$1002,N$1,0)), VLOOKUP($B46,Equities!$B$6:$DH$1002,N$1,0),"")</f>
        <v>23816.33</v>
      </c>
      <c r="O46">
        <f ca="1">IF(ISNUMBER(VLOOKUP($B46,Equities!$B$6:$DH$1002,O$1,0)), VLOOKUP($B46,Equities!$B$6:$DH$1002,O$1,0),"")</f>
        <v>32393.41</v>
      </c>
      <c r="P46">
        <f ca="1">IF(ISNUMBER(VLOOKUP($B46,Equities!$B$6:$DH$1002,P$1,0)), VLOOKUP($B46,Equities!$B$6:$DH$1002,P$1,0),"")</f>
        <v>13204.58</v>
      </c>
      <c r="Q46">
        <f ca="1">IF(ISNUMBER(VLOOKUP($B46,Equities!$B$6:$DH$1002,Q$1,0)), VLOOKUP($B46,Equities!$B$6:$DH$1002,Q$1,0),"")</f>
        <v>2375.5500000000002</v>
      </c>
      <c r="R46">
        <f ca="1">IF(ISNUMBER(VLOOKUP($B46,Equities!$B$6:$DH$1002,R$1,0)), VLOOKUP($B46,Equities!$B$6:$DH$1002,R$1,0),"")</f>
        <v>2632.55</v>
      </c>
      <c r="S46">
        <f ca="1">IF(ISNUMBER(VLOOKUP($B46,Equities!$B$6:$DH$1002,S$1,0)), VLOOKUP($B46,Equities!$B$6:$DH$1002,S$1,0),"")</f>
        <v>237.47370000000001</v>
      </c>
      <c r="T46">
        <f ca="1">IF(ISNUMBER(VLOOKUP($B46,Equities!$B$6:$DH$1002,T$1,0)), VLOOKUP($B46,Equities!$B$6:$DH$1002,T$1,0),"")</f>
        <v>295.2</v>
      </c>
      <c r="U46">
        <f ca="1">IF(ISNUMBER(VLOOKUP($B46,Equities!$B$6:$DH$1002,U$1,0)), VLOOKUP($B46,Equities!$B$6:$DH$1002,U$1,0),"")</f>
        <v>276.7</v>
      </c>
      <c r="V46">
        <f ca="1">IF(ISNUMBER(VLOOKUP($B46,Equities!$B$6:$DH$1002,V$1,0)), VLOOKUP($B46,Equities!$B$6:$DH$1002,V$1,0),"")</f>
        <v>257.33999999999997</v>
      </c>
      <c r="W46">
        <f ca="1">IF(ISNUMBER(VLOOKUP($B46,Equities!$B$6:$DH$1002,W$1,0)), VLOOKUP($B46,Equities!$B$6:$DH$1002,W$1,0),"")</f>
        <v>243.1146</v>
      </c>
      <c r="X46">
        <f ca="1">IF(ISNUMBER(VLOOKUP($B46,Equities!$B$6:$DH$1002,X$1,0)), VLOOKUP($B46,Equities!$B$6:$DH$1002,X$1,0),"")</f>
        <v>241.33760000000001</v>
      </c>
      <c r="Y46">
        <f ca="1">IF(ISNUMBER(VLOOKUP($B46,Equities!$B$6:$DH$1002,Y$1,0)), VLOOKUP($B46,Equities!$B$6:$DH$1002,Y$1,0),"")</f>
        <v>135.4494</v>
      </c>
      <c r="Z46">
        <f ca="1">IF(ISNUMBER(VLOOKUP($B46,Equities!$B$6:$DH$1002,Z$1,0)), VLOOKUP($B46,Equities!$B$6:$DH$1002,Z$1,0),"")</f>
        <v>237.858</v>
      </c>
      <c r="AA46">
        <f ca="1">IF(ISNUMBER(VLOOKUP($B46,Equities!$B$6:$DH$1002,AA$1,0)), VLOOKUP($B46,Equities!$B$6:$DH$1002,AA$1,0),"")</f>
        <v>71.900000000000006</v>
      </c>
      <c r="AB46">
        <f ca="1">IF(ISNUMBER(VLOOKUP($B46,Equities!$B$6:$DH$1002,AB$1,0)), VLOOKUP($B46,Equities!$B$6:$DH$1002,AB$1,0),"")</f>
        <v>124.75</v>
      </c>
      <c r="AC46">
        <f ca="1">IF(ISNUMBER(VLOOKUP($B46,Bonds!$B$6:$CW$1002,AC$1,0)), VLOOKUP($B46,Bonds!$B$6:$CW$1002,AC$1,0),"")</f>
        <v>487.22269999999997</v>
      </c>
      <c r="AD46">
        <f ca="1">IF(ISNUMBER(VLOOKUP($B46,Bonds!$B$6:$CW$1002,AD$1,0)), VLOOKUP($B46,Bonds!$B$6:$CW$1002,AD$1,0),"")</f>
        <v>220.77619999999999</v>
      </c>
      <c r="AE46">
        <f ca="1">IF(ISNUMBER(VLOOKUP($B46,Bonds!$B$6:$CW$1002,AE$1,0)), VLOOKUP($B46,Bonds!$B$6:$CW$1002,AE$1,0),"")</f>
        <v>257.88189999999997</v>
      </c>
      <c r="AF46">
        <f ca="1">IF(ISNUMBER(VLOOKUP($B46,Bonds!$B$6:$CW$1002,AF$1,0)), VLOOKUP($B46,Bonds!$B$6:$CW$1002,AF$1,0),"")</f>
        <v>2025.07</v>
      </c>
      <c r="AG46">
        <f ca="1">IF(ISNUMBER(VLOOKUP($B46,Bonds!$B$6:$CW$1002,AG$1,0)), VLOOKUP($B46,Bonds!$B$6:$CW$1002,AG$1,0),"")</f>
        <v>2173.37</v>
      </c>
      <c r="AH46">
        <f ca="1">IF(ISNUMBER(VLOOKUP($B46,Bonds!$B$6:$CW$1002,AH$1,0)), VLOOKUP($B46,Bonds!$B$6:$CW$1002,AH$1,0),"")</f>
        <v>2870.14</v>
      </c>
      <c r="AI46">
        <f ca="1">IF(ISNUMBER(VLOOKUP($B46,Bonds!$B$6:$CW$1002,AI$1,0)), VLOOKUP($B46,Bonds!$B$6:$CW$1002,AI$1,0),"")</f>
        <v>150.11619999999999</v>
      </c>
      <c r="AJ46">
        <f ca="1">IF(ISNUMBER(VLOOKUP($B46,Bonds!$B$6:$CW$1002,AJ$1,0)), VLOOKUP($B46,Bonds!$B$6:$CW$1002,AJ$1,0),"")</f>
        <v>1321.848</v>
      </c>
      <c r="AK46">
        <f ca="1">IF(ISNUMBER(VLOOKUP($B46,Bonds!$B$6:$CW$1002,AK$1,0)), VLOOKUP($B46,Bonds!$B$6:$CW$1002,AK$1,0),"")</f>
        <v>214.0112</v>
      </c>
      <c r="AL46">
        <f ca="1">IF(ISNUMBER(VLOOKUP($B46,Bonds!$B$6:$CW$1002,AL$1,0)), VLOOKUP($B46,Bonds!$B$6:$CW$1002,AL$1,0),"")</f>
        <v>190.28630000000001</v>
      </c>
      <c r="AM46">
        <f ca="1">IF(ISNUMBER(VLOOKUP($B46,Bonds!$B$6:$CW$1002,AM$1,0)), VLOOKUP($B46,Bonds!$B$6:$CW$1002,AM$1,0),"")</f>
        <v>288.74059999999997</v>
      </c>
      <c r="AN46">
        <f ca="1">IF(ISNUMBER(VLOOKUP($B46,Bonds!$B$6:$CW$1002,AN$1,0)), VLOOKUP($B46,Bonds!$B$6:$CW$1002,AN$1,0),"")</f>
        <v>203.1103</v>
      </c>
      <c r="AO46">
        <f ca="1">IF(ISNUMBER(VLOOKUP($B46,Bonds!$B$6:$CW$1002,AO$1,0)), VLOOKUP($B46,Bonds!$B$6:$CW$1002,AO$1,0),"")</f>
        <v>202.97980000000001</v>
      </c>
      <c r="AP46">
        <f ca="1">IF(ISNUMBER(VLOOKUP($B46,Bonds!$B$6:$CW$1002,AP$1,0)), VLOOKUP($B46,Bonds!$B$6:$CW$1002,AP$1,0),"")</f>
        <v>224.9427</v>
      </c>
      <c r="AQ46">
        <f ca="1">IF(ISNUMBER(VLOOKUP($B46,Bonds!$B$6:$CW$1002,AQ$1,0)), VLOOKUP($B46,Bonds!$B$6:$CW$1002,AQ$1,0),"")</f>
        <v>217.81290000000001</v>
      </c>
      <c r="AR46">
        <f ca="1">IF(ISNUMBER(VLOOKUP($B46,Bonds!$B$6:$CW$1002,AR$1,0)), VLOOKUP($B46,Bonds!$B$6:$CW$1002,AR$1,0),"")</f>
        <v>284.26650000000001</v>
      </c>
      <c r="AS46">
        <f ca="1">IF(ISNUMBER(VLOOKUP($B46,Bonds!$B$6:$CW$1002,AS$1,0)), VLOOKUP($B46,Bonds!$B$6:$CW$1002,AS$1,0),"")</f>
        <v>2.65</v>
      </c>
      <c r="AT46">
        <f ca="1">IF(ISNUMBER(VLOOKUP($B46,Bonds!$B$6:$CW$1002,AT$1,0)), VLOOKUP($B46,Bonds!$B$6:$CW$1002,AT$1,0),"")</f>
        <v>0.56699999999999995</v>
      </c>
      <c r="AU46">
        <f ca="1">IF(ISNUMBER(VLOOKUP($B46,Bonds!$B$6:$CW$1002,AU$1,0)), VLOOKUP($B46,Bonds!$B$6:$CW$1002,AU$1,0),"")</f>
        <v>1.9933000000000001</v>
      </c>
      <c r="AV46">
        <f ca="1">IF(ISNUMBER(VLOOKUP($B46,Bonds!$B$6:$CW$1002,AV$1,0)), VLOOKUP($B46,Bonds!$B$6:$CW$1002,AV$1,0),"")</f>
        <v>2.0648</v>
      </c>
      <c r="AW46">
        <f ca="1">IF(ISNUMBER(VLOOKUP($B46,Bonds!$B$6:$CW$1002,AW$1,0)), VLOOKUP($B46,Bonds!$B$6:$CW$1002,AW$1,0),"")</f>
        <v>2.4127999999999998</v>
      </c>
      <c r="AX46">
        <f ca="1">IF(ISNUMBER(VLOOKUP($B46,Bonds!$B$6:$CW$1002,AX$1,0)), VLOOKUP($B46,Bonds!$B$6:$CW$1002,AX$1,0),"")</f>
        <v>1.46</v>
      </c>
      <c r="AY46">
        <f ca="1">IF(ISNUMBER(VLOOKUP($B46,Bonds!$B$6:$CW$1002,AY$1,0)), VLOOKUP($B46,Bonds!$B$6:$CW$1002,AY$1,0),"")</f>
        <v>27.636099999999999</v>
      </c>
      <c r="AZ46">
        <f ca="1">IF(ISNUMBER(VLOOKUP($B46,Bonds!$B$6:$CW$1002,AZ$1,0)), VLOOKUP($B46,Bonds!$B$6:$CW$1002,AZ$1,0),"")</f>
        <v>4.46</v>
      </c>
      <c r="BA46">
        <f ca="1">IF(ISNUMBER(VLOOKUP($B46,Credit_Vol!$B$6:$CW$1002,BA$1,0)), VLOOKUP($B46,Credit_Vol!$B$6:$CW$1002,BA$1,0),"")</f>
        <v>230.28</v>
      </c>
      <c r="BB46">
        <f ca="1">IF(ISNUMBER(VLOOKUP($B46,Credit_Vol!$B$6:$CW$1002,BB$1,0)), VLOOKUP($B46,Credit_Vol!$B$6:$CW$1002,BB$1,0),"")</f>
        <v>100.685</v>
      </c>
      <c r="BC46">
        <f ca="1">IF(ISNUMBER(VLOOKUP($B46,Credit_Vol!$B$6:$CW$1002,BC$1,0)), VLOOKUP($B46,Credit_Vol!$B$6:$CW$1002,BC$1,0),"")</f>
        <v>46.884999999999998</v>
      </c>
      <c r="BD46">
        <f ca="1">IF(ISNUMBER(VLOOKUP($B46,Credit_Vol!$B$6:$CW$1002,BD$1,0)), VLOOKUP($B46,Credit_Vol!$B$6:$CW$1002,BD$1,0),"")</f>
        <v>295.93799999999999</v>
      </c>
      <c r="BE46">
        <f ca="1">IF(ISNUMBER(VLOOKUP($B46,Credit_Vol!$B$6:$CW$1002,BE$1,0)), VLOOKUP($B46,Credit_Vol!$B$6:$CW$1002,BE$1,0),"")</f>
        <v>112.925</v>
      </c>
      <c r="BF46">
        <f ca="1">IF(ISNUMBER(VLOOKUP($B46,Credit_Vol!$B$6:$CW$1002,BF$1,0)), VLOOKUP($B46,Credit_Vol!$B$6:$CW$1002,BF$1,0),"")</f>
        <v>212.58090000000001</v>
      </c>
      <c r="BG46">
        <f ca="1">IF(ISNUMBER(VLOOKUP($B46,Credit_Vol!$B$6:$CW$1002,BG$1,0)), VLOOKUP($B46,Credit_Vol!$B$6:$CW$1002,BG$1,0),"")</f>
        <v>150.82149999999999</v>
      </c>
      <c r="BH46">
        <f ca="1">IF(ISNUMBER(VLOOKUP($B46,Credit_Vol!$B$6:$CW$1002,BH$1,0)), VLOOKUP($B46,Credit_Vol!$B$6:$CW$1002,BH$1,0),"")</f>
        <v>417.3614</v>
      </c>
      <c r="BI46">
        <f ca="1">IF(ISNUMBER(VLOOKUP($B46,Credit_Vol!$B$6:$CW$1002,BI$1,0)), VLOOKUP($B46,Credit_Vol!$B$6:$CW$1002,BI$1,0),"")</f>
        <v>11.03</v>
      </c>
      <c r="BJ46">
        <f ca="1">IF(ISNUMBER(VLOOKUP($B46,Credit_Vol!$B$6:$CW$1002,BJ$1,0)), VLOOKUP($B46,Credit_Vol!$B$6:$CW$1002,BJ$1,0),"")</f>
        <v>16.8</v>
      </c>
      <c r="BK46">
        <f ca="1">IF(ISNUMBER(VLOOKUP($B46,Credit_Vol!$B$6:$CW$1002,BK$1,0)), VLOOKUP($B46,Credit_Vol!$B$6:$CW$1002,BK$1,0),"")</f>
        <v>7.31</v>
      </c>
      <c r="BL46">
        <f ca="1">IF(ISNUMBER(VLOOKUP($B46,Credit_Vol!$B$6:$CW$1002,BL$1,0)), VLOOKUP($B46,Credit_Vol!$B$6:$CW$1002,BL$1,0),"")</f>
        <v>4.9874999999999998</v>
      </c>
      <c r="BM46">
        <f ca="1">IF(ISNUMBER(VLOOKUP($B46,Commodities!$B$6:$CW$1002,BM$1,0)), VLOOKUP($B46,Commodities!$B$6:$CW$1002,BM$1,0),"")</f>
        <v>1331.9</v>
      </c>
      <c r="BN46">
        <f ca="1">IF(ISNUMBER(VLOOKUP($B46,Commodities!$B$6:$CW$1002,BN$1,0)), VLOOKUP($B46,Commodities!$B$6:$CW$1002,BN$1,0),"")</f>
        <v>16.989000000000001</v>
      </c>
      <c r="BO46">
        <f ca="1">IF(ISNUMBER(VLOOKUP($B46,Commodities!$B$6:$CW$1002,BO$1,0)), VLOOKUP($B46,Commodities!$B$6:$CW$1002,BO$1,0),"")</f>
        <v>63.49</v>
      </c>
      <c r="BP46">
        <f ca="1">IF(ISNUMBER(VLOOKUP($B46,Currencies!$B$6:$CW$1002,BP$1,0)), VLOOKUP($B46,Currencies!$B$6:$CW$1002,BP$1,0),"")</f>
        <v>6.4028999999999998</v>
      </c>
      <c r="BQ46">
        <f ca="1">IF(ISNUMBER(VLOOKUP($B46,Currencies!$B$6:$CW$1002,BQ$1,0)), VLOOKUP($B46,Currencies!$B$6:$CW$1002,BQ$1,0),"")</f>
        <v>111.04</v>
      </c>
      <c r="BR46">
        <f ca="1">IF(ISNUMBER(VLOOKUP($B46,Currencies!$B$6:$CW$1002,BR$1,0)), VLOOKUP($B46,Currencies!$B$6:$CW$1002,BR$1,0),"")</f>
        <v>1.2262</v>
      </c>
      <c r="BS46">
        <f ca="1">IF(ISNUMBER(VLOOKUP($B46,Currencies!$B$6:$CW$1002,BS$1,0)), VLOOKUP($B46,Currencies!$B$6:$CW$1002,BS$1,0),"")</f>
        <v>1.3987000000000001</v>
      </c>
      <c r="BT46">
        <f ca="1">IF(ISNUMBER(VLOOKUP($B46,Currencies!$B$6:$CW$1002,BT$1,0)), VLOOKUP($B46,Currencies!$B$6:$CW$1002,BT$1,0),"")</f>
        <v>110.92</v>
      </c>
      <c r="BU46">
        <f ca="1">IF(ISNUMBER(VLOOKUP($B46,Currencies!$B$6:$CW$1002,BU$1,0)), VLOOKUP($B46,Currencies!$B$6:$CW$1002,BU$1,0),"")</f>
        <v>56.505699999999997</v>
      </c>
      <c r="BV46">
        <f ca="1">IF(ISNUMBER(VLOOKUP($B46,Currencies!$B$6:$CW$1002,BV$1,0)), VLOOKUP($B46,Currencies!$B$6:$CW$1002,BV$1,0),"")</f>
        <v>12.0505</v>
      </c>
      <c r="BW46">
        <f ca="1">IF(ISNUMBER(VLOOKUP($B46,Currencies!$B$6:$CW$1002,BW$1,0)), VLOOKUP($B46,Currencies!$B$6:$CW$1002,BW$1,0),"")</f>
        <v>3.2040999999999999</v>
      </c>
      <c r="BY46" s="12"/>
    </row>
    <row r="47" spans="2:77">
      <c r="B47" s="12">
        <f>IF(ISNUMBER(Equities!$C48),Equities!B48,"")</f>
        <v>43119</v>
      </c>
      <c r="C47">
        <f t="shared" ca="1" si="7"/>
        <v>180.19649999999999</v>
      </c>
      <c r="D47" t="str">
        <f t="shared" ca="1" si="8"/>
        <v/>
      </c>
      <c r="E47" t="str">
        <f t="shared" ca="1" si="8"/>
        <v/>
      </c>
      <c r="F47" t="str">
        <f t="shared" ca="1" si="8"/>
        <v/>
      </c>
      <c r="G47">
        <f>IF(ISNUMBER(VLOOKUP($B47,Equities!$B$6:$DH$1002,G$1,0)), VLOOKUP($B47,Equities!$B$6:$DH$1002,G$1,0),"")</f>
        <v>6.55</v>
      </c>
      <c r="H47">
        <f>IF(ISNUMBER(VLOOKUP($B47,Equities!$B$6:$DH$1002,H$1,0)), VLOOKUP($B47,Equities!$B$6:$DH$1002,H$1,0),"")</f>
        <v>12.76</v>
      </c>
      <c r="I47">
        <f>IF(ISNUMBER(VLOOKUP($B47,Equities!$B$6:$DH$1002,I$1,0)), VLOOKUP($B47,Equities!$B$6:$DH$1002,I$1,0),"")</f>
        <v>18.100000000000001</v>
      </c>
      <c r="J47" s="70"/>
      <c r="K47">
        <f ca="1">IF(ISNUMBER(VLOOKUP($B47,Equities!$B$6:$DH$1002,K$1,0)), VLOOKUP($B47,Equities!$B$6:$DH$1002,K$1,0),"")</f>
        <v>2810.3</v>
      </c>
      <c r="L47">
        <f ca="1">IF(ISNUMBER(VLOOKUP($B47,Equities!$B$6:$DH$1002,L$1,0)), VLOOKUP($B47,Equities!$B$6:$DH$1002,L$1,0),"")</f>
        <v>3649.07</v>
      </c>
      <c r="M47">
        <f ca="1">IF(ISNUMBER(VLOOKUP($B47,Equities!$B$6:$DH$1002,M$1,0)), VLOOKUP($B47,Equities!$B$6:$DH$1002,M$1,0),"")</f>
        <v>81219.5</v>
      </c>
      <c r="N47">
        <f ca="1">IF(ISNUMBER(VLOOKUP($B47,Equities!$B$6:$DH$1002,N$1,0)), VLOOKUP($B47,Equities!$B$6:$DH$1002,N$1,0),"")</f>
        <v>23808.06</v>
      </c>
      <c r="O47">
        <f ca="1">IF(ISNUMBER(VLOOKUP($B47,Equities!$B$6:$DH$1002,O$1,0)), VLOOKUP($B47,Equities!$B$6:$DH$1002,O$1,0),"")</f>
        <v>32254.89</v>
      </c>
      <c r="P47">
        <f ca="1">IF(ISNUMBER(VLOOKUP($B47,Equities!$B$6:$DH$1002,P$1,0)), VLOOKUP($B47,Equities!$B$6:$DH$1002,P$1,0),"")</f>
        <v>13179.52</v>
      </c>
      <c r="Q47">
        <f ca="1">IF(ISNUMBER(VLOOKUP($B47,Equities!$B$6:$DH$1002,Q$1,0)), VLOOKUP($B47,Equities!$B$6:$DH$1002,Q$1,0),"")</f>
        <v>2361.41</v>
      </c>
      <c r="R47">
        <f ca="1">IF(ISNUMBER(VLOOKUP($B47,Equities!$B$6:$DH$1002,R$1,0)), VLOOKUP($B47,Equities!$B$6:$DH$1002,R$1,0),"")</f>
        <v>2617.91</v>
      </c>
      <c r="S47">
        <f ca="1">IF(ISNUMBER(VLOOKUP($B47,Equities!$B$6:$DH$1002,S$1,0)), VLOOKUP($B47,Equities!$B$6:$DH$1002,S$1,0),"")</f>
        <v>233.7517</v>
      </c>
      <c r="T47">
        <f ca="1">IF(ISNUMBER(VLOOKUP($B47,Equities!$B$6:$DH$1002,T$1,0)), VLOOKUP($B47,Equities!$B$6:$DH$1002,T$1,0),"")</f>
        <v>295.48</v>
      </c>
      <c r="U47">
        <f ca="1">IF(ISNUMBER(VLOOKUP($B47,Equities!$B$6:$DH$1002,U$1,0)), VLOOKUP($B47,Equities!$B$6:$DH$1002,U$1,0),"")</f>
        <v>276.77</v>
      </c>
      <c r="V47">
        <f ca="1">IF(ISNUMBER(VLOOKUP($B47,Equities!$B$6:$DH$1002,V$1,0)), VLOOKUP($B47,Equities!$B$6:$DH$1002,V$1,0),"")</f>
        <v>255.33</v>
      </c>
      <c r="W47">
        <f ca="1">IF(ISNUMBER(VLOOKUP($B47,Equities!$B$6:$DH$1002,W$1,0)), VLOOKUP($B47,Equities!$B$6:$DH$1002,W$1,0),"")</f>
        <v>241.7722</v>
      </c>
      <c r="X47">
        <f ca="1">IF(ISNUMBER(VLOOKUP($B47,Equities!$B$6:$DH$1002,X$1,0)), VLOOKUP($B47,Equities!$B$6:$DH$1002,X$1,0),"")</f>
        <v>239.85230000000001</v>
      </c>
      <c r="Y47">
        <f ca="1">IF(ISNUMBER(VLOOKUP($B47,Equities!$B$6:$DH$1002,Y$1,0)), VLOOKUP($B47,Equities!$B$6:$DH$1002,Y$1,0),"")</f>
        <v>134.5523</v>
      </c>
      <c r="Z47">
        <f ca="1">IF(ISNUMBER(VLOOKUP($B47,Equities!$B$6:$DH$1002,Z$1,0)), VLOOKUP($B47,Equities!$B$6:$DH$1002,Z$1,0),"")</f>
        <v>236.2003</v>
      </c>
      <c r="AA47">
        <f ca="1">IF(ISNUMBER(VLOOKUP($B47,Equities!$B$6:$DH$1002,AA$1,0)), VLOOKUP($B47,Equities!$B$6:$DH$1002,AA$1,0),"")</f>
        <v>70.760000000000005</v>
      </c>
      <c r="AB47">
        <f ca="1">IF(ISNUMBER(VLOOKUP($B47,Equities!$B$6:$DH$1002,AB$1,0)), VLOOKUP($B47,Equities!$B$6:$DH$1002,AB$1,0),"")</f>
        <v>124.61</v>
      </c>
      <c r="AC47">
        <f ca="1">IF(ISNUMBER(VLOOKUP($B47,Bonds!$B$6:$CW$1002,AC$1,0)), VLOOKUP($B47,Bonds!$B$6:$CW$1002,AC$1,0),"")</f>
        <v>486.92099999999999</v>
      </c>
      <c r="AD47">
        <f ca="1">IF(ISNUMBER(VLOOKUP($B47,Bonds!$B$6:$CW$1002,AD$1,0)), VLOOKUP($B47,Bonds!$B$6:$CW$1002,AD$1,0),"")</f>
        <v>220.58199999999999</v>
      </c>
      <c r="AE47">
        <f ca="1">IF(ISNUMBER(VLOOKUP($B47,Bonds!$B$6:$CW$1002,AE$1,0)), VLOOKUP($B47,Bonds!$B$6:$CW$1002,AE$1,0),"")</f>
        <v>257.72379999999998</v>
      </c>
      <c r="AF47">
        <f ca="1">IF(ISNUMBER(VLOOKUP($B47,Bonds!$B$6:$CW$1002,AF$1,0)), VLOOKUP($B47,Bonds!$B$6:$CW$1002,AF$1,0),"")</f>
        <v>2027.27</v>
      </c>
      <c r="AG47">
        <f ca="1">IF(ISNUMBER(VLOOKUP($B47,Bonds!$B$6:$CW$1002,AG$1,0)), VLOOKUP($B47,Bonds!$B$6:$CW$1002,AG$1,0),"")</f>
        <v>2175.48</v>
      </c>
      <c r="AH47">
        <f ca="1">IF(ISNUMBER(VLOOKUP($B47,Bonds!$B$6:$CW$1002,AH$1,0)), VLOOKUP($B47,Bonds!$B$6:$CW$1002,AH$1,0),"")</f>
        <v>2873.65</v>
      </c>
      <c r="AI47">
        <f ca="1">IF(ISNUMBER(VLOOKUP($B47,Bonds!$B$6:$CW$1002,AI$1,0)), VLOOKUP($B47,Bonds!$B$6:$CW$1002,AI$1,0),"")</f>
        <v>150.03790000000001</v>
      </c>
      <c r="AJ47">
        <f ca="1">IF(ISNUMBER(VLOOKUP($B47,Bonds!$B$6:$CW$1002,AJ$1,0)), VLOOKUP($B47,Bonds!$B$6:$CW$1002,AJ$1,0),"")</f>
        <v>1320.7380000000001</v>
      </c>
      <c r="AK47">
        <f ca="1">IF(ISNUMBER(VLOOKUP($B47,Bonds!$B$6:$CW$1002,AK$1,0)), VLOOKUP($B47,Bonds!$B$6:$CW$1002,AK$1,0),"")</f>
        <v>214.20230000000001</v>
      </c>
      <c r="AL47">
        <f ca="1">IF(ISNUMBER(VLOOKUP($B47,Bonds!$B$6:$CW$1002,AL$1,0)), VLOOKUP($B47,Bonds!$B$6:$CW$1002,AL$1,0),"")</f>
        <v>190.4658</v>
      </c>
      <c r="AM47">
        <f ca="1">IF(ISNUMBER(VLOOKUP($B47,Bonds!$B$6:$CW$1002,AM$1,0)), VLOOKUP($B47,Bonds!$B$6:$CW$1002,AM$1,0),"")</f>
        <v>288.94779999999997</v>
      </c>
      <c r="AN47">
        <f ca="1">IF(ISNUMBER(VLOOKUP($B47,Bonds!$B$6:$CW$1002,AN$1,0)), VLOOKUP($B47,Bonds!$B$6:$CW$1002,AN$1,0),"")</f>
        <v>203.32490000000001</v>
      </c>
      <c r="AO47">
        <f ca="1">IF(ISNUMBER(VLOOKUP($B47,Bonds!$B$6:$CW$1002,AO$1,0)), VLOOKUP($B47,Bonds!$B$6:$CW$1002,AO$1,0),"")</f>
        <v>203.13040000000001</v>
      </c>
      <c r="AP47">
        <f ca="1">IF(ISNUMBER(VLOOKUP($B47,Bonds!$B$6:$CW$1002,AP$1,0)), VLOOKUP($B47,Bonds!$B$6:$CW$1002,AP$1,0),"")</f>
        <v>225.18729999999999</v>
      </c>
      <c r="AQ47">
        <f ca="1">IF(ISNUMBER(VLOOKUP($B47,Bonds!$B$6:$CW$1002,AQ$1,0)), VLOOKUP($B47,Bonds!$B$6:$CW$1002,AQ$1,0),"")</f>
        <v>218.17570000000001</v>
      </c>
      <c r="AR47">
        <f ca="1">IF(ISNUMBER(VLOOKUP($B47,Bonds!$B$6:$CW$1002,AR$1,0)), VLOOKUP($B47,Bonds!$B$6:$CW$1002,AR$1,0),"")</f>
        <v>284.64760000000001</v>
      </c>
      <c r="AS47">
        <f ca="1">IF(ISNUMBER(VLOOKUP($B47,Bonds!$B$6:$CW$1002,AS$1,0)), VLOOKUP($B47,Bonds!$B$6:$CW$1002,AS$1,0),"")</f>
        <v>2.6592000000000002</v>
      </c>
      <c r="AT47">
        <f ca="1">IF(ISNUMBER(VLOOKUP($B47,Bonds!$B$6:$CW$1002,AT$1,0)), VLOOKUP($B47,Bonds!$B$6:$CW$1002,AT$1,0),"")</f>
        <v>0.56799999999999995</v>
      </c>
      <c r="AU47">
        <f ca="1">IF(ISNUMBER(VLOOKUP($B47,Bonds!$B$6:$CW$1002,AU$1,0)), VLOOKUP($B47,Bonds!$B$6:$CW$1002,AU$1,0),"")</f>
        <v>1.9979</v>
      </c>
      <c r="AV47">
        <f ca="1">IF(ISNUMBER(VLOOKUP($B47,Bonds!$B$6:$CW$1002,AV$1,0)), VLOOKUP($B47,Bonds!$B$6:$CW$1002,AV$1,0),"")</f>
        <v>2.0731999999999999</v>
      </c>
      <c r="AW47">
        <f ca="1">IF(ISNUMBER(VLOOKUP($B47,Bonds!$B$6:$CW$1002,AW$1,0)), VLOOKUP($B47,Bonds!$B$6:$CW$1002,AW$1,0),"")</f>
        <v>2.4154</v>
      </c>
      <c r="AX47">
        <f ca="1">IF(ISNUMBER(VLOOKUP($B47,Bonds!$B$6:$CW$1002,AX$1,0)), VLOOKUP($B47,Bonds!$B$6:$CW$1002,AX$1,0),"")</f>
        <v>1.4510000000000001</v>
      </c>
      <c r="AY47">
        <f ca="1">IF(ISNUMBER(VLOOKUP($B47,Bonds!$B$6:$CW$1002,AY$1,0)), VLOOKUP($B47,Bonds!$B$6:$CW$1002,AY$1,0),"")</f>
        <v>27.414400000000001</v>
      </c>
      <c r="AZ47">
        <f ca="1">IF(ISNUMBER(VLOOKUP($B47,Bonds!$B$6:$CW$1002,AZ$1,0)), VLOOKUP($B47,Bonds!$B$6:$CW$1002,AZ$1,0),"")</f>
        <v>5.5600000000000005</v>
      </c>
      <c r="BA47">
        <f ca="1">IF(ISNUMBER(VLOOKUP($B47,Credit_Vol!$B$6:$CW$1002,BA$1,0)), VLOOKUP($B47,Credit_Vol!$B$6:$CW$1002,BA$1,0),"")</f>
        <v>232.51300000000001</v>
      </c>
      <c r="BB47">
        <f ca="1">IF(ISNUMBER(VLOOKUP($B47,Credit_Vol!$B$6:$CW$1002,BB$1,0)), VLOOKUP($B47,Credit_Vol!$B$6:$CW$1002,BB$1,0),"")</f>
        <v>101.755</v>
      </c>
      <c r="BC47">
        <f ca="1">IF(ISNUMBER(VLOOKUP($B47,Credit_Vol!$B$6:$CW$1002,BC$1,0)), VLOOKUP($B47,Credit_Vol!$B$6:$CW$1002,BC$1,0),"")</f>
        <v>47.515000000000001</v>
      </c>
      <c r="BD47">
        <f ca="1">IF(ISNUMBER(VLOOKUP($B47,Credit_Vol!$B$6:$CW$1002,BD$1,0)), VLOOKUP($B47,Credit_Vol!$B$6:$CW$1002,BD$1,0),"")</f>
        <v>299.62</v>
      </c>
      <c r="BE47">
        <f ca="1">IF(ISNUMBER(VLOOKUP($B47,Credit_Vol!$B$6:$CW$1002,BE$1,0)), VLOOKUP($B47,Credit_Vol!$B$6:$CW$1002,BE$1,0),"")</f>
        <v>113.13800000000001</v>
      </c>
      <c r="BF47">
        <f ca="1">IF(ISNUMBER(VLOOKUP($B47,Credit_Vol!$B$6:$CW$1002,BF$1,0)), VLOOKUP($B47,Credit_Vol!$B$6:$CW$1002,BF$1,0),"")</f>
        <v>212.97219999999999</v>
      </c>
      <c r="BG47">
        <f ca="1">IF(ISNUMBER(VLOOKUP($B47,Credit_Vol!$B$6:$CW$1002,BG$1,0)), VLOOKUP($B47,Credit_Vol!$B$6:$CW$1002,BG$1,0),"")</f>
        <v>151.19460000000001</v>
      </c>
      <c r="BH47">
        <f ca="1">IF(ISNUMBER(VLOOKUP($B47,Credit_Vol!$B$6:$CW$1002,BH$1,0)), VLOOKUP($B47,Credit_Vol!$B$6:$CW$1002,BH$1,0),"")</f>
        <v>417.80560000000003</v>
      </c>
      <c r="BI47">
        <f ca="1">IF(ISNUMBER(VLOOKUP($B47,Credit_Vol!$B$6:$CW$1002,BI$1,0)), VLOOKUP($B47,Credit_Vol!$B$6:$CW$1002,BI$1,0),"")</f>
        <v>11.27</v>
      </c>
      <c r="BJ47">
        <f ca="1">IF(ISNUMBER(VLOOKUP($B47,Credit_Vol!$B$6:$CW$1002,BJ$1,0)), VLOOKUP($B47,Credit_Vol!$B$6:$CW$1002,BJ$1,0),"")</f>
        <v>16.5</v>
      </c>
      <c r="BK47">
        <f ca="1">IF(ISNUMBER(VLOOKUP($B47,Credit_Vol!$B$6:$CW$1002,BK$1,0)), VLOOKUP($B47,Credit_Vol!$B$6:$CW$1002,BK$1,0),"")</f>
        <v>7.54</v>
      </c>
      <c r="BL47">
        <f ca="1">IF(ISNUMBER(VLOOKUP($B47,Credit_Vol!$B$6:$CW$1002,BL$1,0)), VLOOKUP($B47,Credit_Vol!$B$6:$CW$1002,BL$1,0),"")</f>
        <v>5.1224999999999996</v>
      </c>
      <c r="BM47">
        <f ca="1">IF(ISNUMBER(VLOOKUP($B47,Commodities!$B$6:$CW$1002,BM$1,0)), VLOOKUP($B47,Commodities!$B$6:$CW$1002,BM$1,0),"")</f>
        <v>1333.1</v>
      </c>
      <c r="BN47">
        <f ca="1">IF(ISNUMBER(VLOOKUP($B47,Commodities!$B$6:$CW$1002,BN$1,0)), VLOOKUP($B47,Commodities!$B$6:$CW$1002,BN$1,0),"")</f>
        <v>17.036000000000001</v>
      </c>
      <c r="BO47">
        <f ca="1">IF(ISNUMBER(VLOOKUP($B47,Commodities!$B$6:$CW$1002,BO$1,0)), VLOOKUP($B47,Commodities!$B$6:$CW$1002,BO$1,0),"")</f>
        <v>63.37</v>
      </c>
      <c r="BP47">
        <f ca="1">IF(ISNUMBER(VLOOKUP($B47,Currencies!$B$6:$CW$1002,BP$1,0)), VLOOKUP($B47,Currencies!$B$6:$CW$1002,BP$1,0),"")</f>
        <v>6.4004000000000003</v>
      </c>
      <c r="BQ47">
        <f ca="1">IF(ISNUMBER(VLOOKUP($B47,Currencies!$B$6:$CW$1002,BQ$1,0)), VLOOKUP($B47,Currencies!$B$6:$CW$1002,BQ$1,0),"")</f>
        <v>111.03</v>
      </c>
      <c r="BR47">
        <f ca="1">IF(ISNUMBER(VLOOKUP($B47,Currencies!$B$6:$CW$1002,BR$1,0)), VLOOKUP($B47,Currencies!$B$6:$CW$1002,BR$1,0),"")</f>
        <v>1.2222</v>
      </c>
      <c r="BS47">
        <f ca="1">IF(ISNUMBER(VLOOKUP($B47,Currencies!$B$6:$CW$1002,BS$1,0)), VLOOKUP($B47,Currencies!$B$6:$CW$1002,BS$1,0),"")</f>
        <v>1.3857999999999999</v>
      </c>
      <c r="BT47">
        <f ca="1">IF(ISNUMBER(VLOOKUP($B47,Currencies!$B$6:$CW$1002,BT$1,0)), VLOOKUP($B47,Currencies!$B$6:$CW$1002,BT$1,0),"")</f>
        <v>110.77</v>
      </c>
      <c r="BU47">
        <f ca="1">IF(ISNUMBER(VLOOKUP($B47,Currencies!$B$6:$CW$1002,BU$1,0)), VLOOKUP($B47,Currencies!$B$6:$CW$1002,BU$1,0),"")</f>
        <v>56.716799999999999</v>
      </c>
      <c r="BV47">
        <f ca="1">IF(ISNUMBER(VLOOKUP($B47,Currencies!$B$6:$CW$1002,BV$1,0)), VLOOKUP($B47,Currencies!$B$6:$CW$1002,BV$1,0),"")</f>
        <v>12.196199999999999</v>
      </c>
      <c r="BW47">
        <f ca="1">IF(ISNUMBER(VLOOKUP($B47,Currencies!$B$6:$CW$1002,BW$1,0)), VLOOKUP($B47,Currencies!$B$6:$CW$1002,BW$1,0),"")</f>
        <v>3.1962000000000002</v>
      </c>
      <c r="BY47" s="12"/>
    </row>
    <row r="48" spans="2:77">
      <c r="B48" s="12">
        <f>IF(ISNUMBER(Equities!$C49),Equities!B49,"")</f>
        <v>43118</v>
      </c>
      <c r="C48">
        <f t="shared" ca="1" si="7"/>
        <v>179.0402</v>
      </c>
      <c r="D48" t="str">
        <f t="shared" ca="1" si="8"/>
        <v/>
      </c>
      <c r="E48" t="str">
        <f t="shared" ca="1" si="8"/>
        <v/>
      </c>
      <c r="F48" t="str">
        <f t="shared" ca="1" si="8"/>
        <v/>
      </c>
      <c r="G48">
        <f>IF(ISNUMBER(VLOOKUP($B48,Equities!$B$6:$DH$1002,G$1,0)), VLOOKUP($B48,Equities!$B$6:$DH$1002,G$1,0),"")</f>
        <v>6.52</v>
      </c>
      <c r="H48">
        <f>IF(ISNUMBER(VLOOKUP($B48,Equities!$B$6:$DH$1002,H$1,0)), VLOOKUP($B48,Equities!$B$6:$DH$1002,H$1,0),"")</f>
        <v>12.77</v>
      </c>
      <c r="I48">
        <f>IF(ISNUMBER(VLOOKUP($B48,Equities!$B$6:$DH$1002,I$1,0)), VLOOKUP($B48,Equities!$B$6:$DH$1002,I$1,0),"")</f>
        <v>18.12</v>
      </c>
      <c r="J48" s="70"/>
      <c r="K48">
        <f ca="1">IF(ISNUMBER(VLOOKUP($B48,Equities!$B$6:$DH$1002,K$1,0)), VLOOKUP($B48,Equities!$B$6:$DH$1002,K$1,0),"")</f>
        <v>2798.03</v>
      </c>
      <c r="L48">
        <f ca="1">IF(ISNUMBER(VLOOKUP($B48,Equities!$B$6:$DH$1002,L$1,0)), VLOOKUP($B48,Equities!$B$6:$DH$1002,L$1,0),"")</f>
        <v>3620.91</v>
      </c>
      <c r="M48">
        <f ca="1">IF(ISNUMBER(VLOOKUP($B48,Equities!$B$6:$DH$1002,M$1,0)), VLOOKUP($B48,Equities!$B$6:$DH$1002,M$1,0),"")</f>
        <v>80962.649999999994</v>
      </c>
      <c r="N48">
        <f ca="1">IF(ISNUMBER(VLOOKUP($B48,Equities!$B$6:$DH$1002,N$1,0)), VLOOKUP($B48,Equities!$B$6:$DH$1002,N$1,0),"")</f>
        <v>23763.37</v>
      </c>
      <c r="O48">
        <f ca="1">IF(ISNUMBER(VLOOKUP($B48,Equities!$B$6:$DH$1002,O$1,0)), VLOOKUP($B48,Equities!$B$6:$DH$1002,O$1,0),"")</f>
        <v>32121.94</v>
      </c>
      <c r="P48">
        <f ca="1">IF(ISNUMBER(VLOOKUP($B48,Equities!$B$6:$DH$1002,P$1,0)), VLOOKUP($B48,Equities!$B$6:$DH$1002,P$1,0),"")</f>
        <v>13094.92</v>
      </c>
      <c r="Q48">
        <f ca="1">IF(ISNUMBER(VLOOKUP($B48,Equities!$B$6:$DH$1002,Q$1,0)), VLOOKUP($B48,Equities!$B$6:$DH$1002,Q$1,0),"")</f>
        <v>2347.15</v>
      </c>
      <c r="R48">
        <f ca="1">IF(ISNUMBER(VLOOKUP($B48,Equities!$B$6:$DH$1002,R$1,0)), VLOOKUP($B48,Equities!$B$6:$DH$1002,R$1,0),"")</f>
        <v>2602.1</v>
      </c>
      <c r="S48">
        <f ca="1">IF(ISNUMBER(VLOOKUP($B48,Equities!$B$6:$DH$1002,S$1,0)), VLOOKUP($B48,Equities!$B$6:$DH$1002,S$1,0),"")</f>
        <v>234.44880000000001</v>
      </c>
      <c r="T48">
        <f ca="1">IF(ISNUMBER(VLOOKUP($B48,Equities!$B$6:$DH$1002,T$1,0)), VLOOKUP($B48,Equities!$B$6:$DH$1002,T$1,0),"")</f>
        <v>293.81</v>
      </c>
      <c r="U48">
        <f ca="1">IF(ISNUMBER(VLOOKUP($B48,Equities!$B$6:$DH$1002,U$1,0)), VLOOKUP($B48,Equities!$B$6:$DH$1002,U$1,0),"")</f>
        <v>275.29000000000002</v>
      </c>
      <c r="V48">
        <f ca="1">IF(ISNUMBER(VLOOKUP($B48,Equities!$B$6:$DH$1002,V$1,0)), VLOOKUP($B48,Equities!$B$6:$DH$1002,V$1,0),"")</f>
        <v>253.06</v>
      </c>
      <c r="W48">
        <f ca="1">IF(ISNUMBER(VLOOKUP($B48,Equities!$B$6:$DH$1002,W$1,0)), VLOOKUP($B48,Equities!$B$6:$DH$1002,W$1,0),"")</f>
        <v>239.7347</v>
      </c>
      <c r="X48">
        <f ca="1">IF(ISNUMBER(VLOOKUP($B48,Equities!$B$6:$DH$1002,X$1,0)), VLOOKUP($B48,Equities!$B$6:$DH$1002,X$1,0),"")</f>
        <v>238.65309999999999</v>
      </c>
      <c r="Y48">
        <f ca="1">IF(ISNUMBER(VLOOKUP($B48,Equities!$B$6:$DH$1002,Y$1,0)), VLOOKUP($B48,Equities!$B$6:$DH$1002,Y$1,0),"")</f>
        <v>133.81460000000001</v>
      </c>
      <c r="Z48">
        <f ca="1">IF(ISNUMBER(VLOOKUP($B48,Equities!$B$6:$DH$1002,Z$1,0)), VLOOKUP($B48,Equities!$B$6:$DH$1002,Z$1,0),"")</f>
        <v>235.499</v>
      </c>
      <c r="AA48">
        <f ca="1">IF(ISNUMBER(VLOOKUP($B48,Equities!$B$6:$DH$1002,AA$1,0)), VLOOKUP($B48,Equities!$B$6:$DH$1002,AA$1,0),"")</f>
        <v>70.63</v>
      </c>
      <c r="AB48">
        <f ca="1">IF(ISNUMBER(VLOOKUP($B48,Equities!$B$6:$DH$1002,AB$1,0)), VLOOKUP($B48,Equities!$B$6:$DH$1002,AB$1,0),"")</f>
        <v>124.84</v>
      </c>
      <c r="AC48">
        <f ca="1">IF(ISNUMBER(VLOOKUP($B48,Bonds!$B$6:$CW$1002,AC$1,0)), VLOOKUP($B48,Bonds!$B$6:$CW$1002,AC$1,0),"")</f>
        <v>487.15039999999999</v>
      </c>
      <c r="AD48">
        <f ca="1">IF(ISNUMBER(VLOOKUP($B48,Bonds!$B$6:$CW$1002,AD$1,0)), VLOOKUP($B48,Bonds!$B$6:$CW$1002,AD$1,0),"")</f>
        <v>220.5377</v>
      </c>
      <c r="AE48">
        <f ca="1">IF(ISNUMBER(VLOOKUP($B48,Bonds!$B$6:$CW$1002,AE$1,0)), VLOOKUP($B48,Bonds!$B$6:$CW$1002,AE$1,0),"")</f>
        <v>258.09879999999998</v>
      </c>
      <c r="AF48">
        <f ca="1">IF(ISNUMBER(VLOOKUP($B48,Bonds!$B$6:$CW$1002,AF$1,0)), VLOOKUP($B48,Bonds!$B$6:$CW$1002,AF$1,0),"")</f>
        <v>2030.32</v>
      </c>
      <c r="AG48">
        <f ca="1">IF(ISNUMBER(VLOOKUP($B48,Bonds!$B$6:$CW$1002,AG$1,0)), VLOOKUP($B48,Bonds!$B$6:$CW$1002,AG$1,0),"")</f>
        <v>2178.4699999999998</v>
      </c>
      <c r="AH48">
        <f ca="1">IF(ISNUMBER(VLOOKUP($B48,Bonds!$B$6:$CW$1002,AH$1,0)), VLOOKUP($B48,Bonds!$B$6:$CW$1002,AH$1,0),"")</f>
        <v>2879.66</v>
      </c>
      <c r="AI48">
        <f ca="1">IF(ISNUMBER(VLOOKUP($B48,Bonds!$B$6:$CW$1002,AI$1,0)), VLOOKUP($B48,Bonds!$B$6:$CW$1002,AI$1,0),"")</f>
        <v>150.06960000000001</v>
      </c>
      <c r="AJ48">
        <f ca="1">IF(ISNUMBER(VLOOKUP($B48,Bonds!$B$6:$CW$1002,AJ$1,0)), VLOOKUP($B48,Bonds!$B$6:$CW$1002,AJ$1,0),"")</f>
        <v>1322.3570999999999</v>
      </c>
      <c r="AK48">
        <f ca="1">IF(ISNUMBER(VLOOKUP($B48,Bonds!$B$6:$CW$1002,AK$1,0)), VLOOKUP($B48,Bonds!$B$6:$CW$1002,AK$1,0),"")</f>
        <v>214.41329999999999</v>
      </c>
      <c r="AL48">
        <f ca="1">IF(ISNUMBER(VLOOKUP($B48,Bonds!$B$6:$CW$1002,AL$1,0)), VLOOKUP($B48,Bonds!$B$6:$CW$1002,AL$1,0),"")</f>
        <v>190.69040000000001</v>
      </c>
      <c r="AM48">
        <f ca="1">IF(ISNUMBER(VLOOKUP($B48,Bonds!$B$6:$CW$1002,AM$1,0)), VLOOKUP($B48,Bonds!$B$6:$CW$1002,AM$1,0),"")</f>
        <v>289.03710000000001</v>
      </c>
      <c r="AN48">
        <f ca="1">IF(ISNUMBER(VLOOKUP($B48,Bonds!$B$6:$CW$1002,AN$1,0)), VLOOKUP($B48,Bonds!$B$6:$CW$1002,AN$1,0),"")</f>
        <v>203.6456</v>
      </c>
      <c r="AO48">
        <f ca="1">IF(ISNUMBER(VLOOKUP($B48,Bonds!$B$6:$CW$1002,AO$1,0)), VLOOKUP($B48,Bonds!$B$6:$CW$1002,AO$1,0),"")</f>
        <v>203.15610000000001</v>
      </c>
      <c r="AP48">
        <f ca="1">IF(ISNUMBER(VLOOKUP($B48,Bonds!$B$6:$CW$1002,AP$1,0)), VLOOKUP($B48,Bonds!$B$6:$CW$1002,AP$1,0),"")</f>
        <v>225.35740000000001</v>
      </c>
      <c r="AQ48">
        <f ca="1">IF(ISNUMBER(VLOOKUP($B48,Bonds!$B$6:$CW$1002,AQ$1,0)), VLOOKUP($B48,Bonds!$B$6:$CW$1002,AQ$1,0),"")</f>
        <v>218.5676</v>
      </c>
      <c r="AR48">
        <f ca="1">IF(ISNUMBER(VLOOKUP($B48,Bonds!$B$6:$CW$1002,AR$1,0)), VLOOKUP($B48,Bonds!$B$6:$CW$1002,AR$1,0),"")</f>
        <v>285.70299999999997</v>
      </c>
      <c r="AS48">
        <f ca="1">IF(ISNUMBER(VLOOKUP($B48,Bonds!$B$6:$CW$1002,AS$1,0)), VLOOKUP($B48,Bonds!$B$6:$CW$1002,AS$1,0),"")</f>
        <v>2.6255999999999999</v>
      </c>
      <c r="AT48">
        <f ca="1">IF(ISNUMBER(VLOOKUP($B48,Bonds!$B$6:$CW$1002,AT$1,0)), VLOOKUP($B48,Bonds!$B$6:$CW$1002,AT$1,0),"")</f>
        <v>0.57299999999999995</v>
      </c>
      <c r="AU48">
        <f ca="1">IF(ISNUMBER(VLOOKUP($B48,Bonds!$B$6:$CW$1002,AU$1,0)), VLOOKUP($B48,Bonds!$B$6:$CW$1002,AU$1,0),"")</f>
        <v>1.9896</v>
      </c>
      <c r="AV48">
        <f ca="1">IF(ISNUMBER(VLOOKUP($B48,Bonds!$B$6:$CW$1002,AV$1,0)), VLOOKUP($B48,Bonds!$B$6:$CW$1002,AV$1,0),"")</f>
        <v>2.0882000000000001</v>
      </c>
      <c r="AW48">
        <f ca="1">IF(ISNUMBER(VLOOKUP($B48,Bonds!$B$6:$CW$1002,AW$1,0)), VLOOKUP($B48,Bonds!$B$6:$CW$1002,AW$1,0),"")</f>
        <v>2.3976999999999999</v>
      </c>
      <c r="AX48">
        <f ca="1">IF(ISNUMBER(VLOOKUP($B48,Bonds!$B$6:$CW$1002,AX$1,0)), VLOOKUP($B48,Bonds!$B$6:$CW$1002,AX$1,0),"")</f>
        <v>1.446</v>
      </c>
      <c r="AY48">
        <f ca="1">IF(ISNUMBER(VLOOKUP($B48,Bonds!$B$6:$CW$1002,AY$1,0)), VLOOKUP($B48,Bonds!$B$6:$CW$1002,AY$1,0),"")</f>
        <v>27.6081</v>
      </c>
      <c r="AZ48">
        <f ca="1">IF(ISNUMBER(VLOOKUP($B48,Bonds!$B$6:$CW$1002,AZ$1,0)), VLOOKUP($B48,Bonds!$B$6:$CW$1002,AZ$1,0),"")</f>
        <v>1.29</v>
      </c>
      <c r="BA48">
        <f ca="1">IF(ISNUMBER(VLOOKUP($B48,Credit_Vol!$B$6:$CW$1002,BA$1,0)), VLOOKUP($B48,Credit_Vol!$B$6:$CW$1002,BA$1,0),"")</f>
        <v>233.51300000000001</v>
      </c>
      <c r="BB48">
        <f ca="1">IF(ISNUMBER(VLOOKUP($B48,Credit_Vol!$B$6:$CW$1002,BB$1,0)), VLOOKUP($B48,Credit_Vol!$B$6:$CW$1002,BB$1,0),"")</f>
        <v>101.12</v>
      </c>
      <c r="BC48">
        <f ca="1">IF(ISNUMBER(VLOOKUP($B48,Credit_Vol!$B$6:$CW$1002,BC$1,0)), VLOOKUP($B48,Credit_Vol!$B$6:$CW$1002,BC$1,0),"")</f>
        <v>47.991999999999997</v>
      </c>
      <c r="BD48">
        <f ca="1">IF(ISNUMBER(VLOOKUP($B48,Credit_Vol!$B$6:$CW$1002,BD$1,0)), VLOOKUP($B48,Credit_Vol!$B$6:$CW$1002,BD$1,0),"")</f>
        <v>301.80599999999998</v>
      </c>
      <c r="BE48">
        <f ca="1">IF(ISNUMBER(VLOOKUP($B48,Credit_Vol!$B$6:$CW$1002,BE$1,0)), VLOOKUP($B48,Credit_Vol!$B$6:$CW$1002,BE$1,0),"")</f>
        <v>112.149</v>
      </c>
      <c r="BF48">
        <f ca="1">IF(ISNUMBER(VLOOKUP($B48,Credit_Vol!$B$6:$CW$1002,BF$1,0)), VLOOKUP($B48,Credit_Vol!$B$6:$CW$1002,BF$1,0),"")</f>
        <v>212.48990000000001</v>
      </c>
      <c r="BG48">
        <f ca="1">IF(ISNUMBER(VLOOKUP($B48,Credit_Vol!$B$6:$CW$1002,BG$1,0)), VLOOKUP($B48,Credit_Vol!$B$6:$CW$1002,BG$1,0),"")</f>
        <v>150.64949999999999</v>
      </c>
      <c r="BH48">
        <f ca="1">IF(ISNUMBER(VLOOKUP($B48,Credit_Vol!$B$6:$CW$1002,BH$1,0)), VLOOKUP($B48,Credit_Vol!$B$6:$CW$1002,BH$1,0),"")</f>
        <v>417.79169999999999</v>
      </c>
      <c r="BI48">
        <f ca="1">IF(ISNUMBER(VLOOKUP($B48,Credit_Vol!$B$6:$CW$1002,BI$1,0)), VLOOKUP($B48,Credit_Vol!$B$6:$CW$1002,BI$1,0),"")</f>
        <v>12.22</v>
      </c>
      <c r="BJ48">
        <f ca="1">IF(ISNUMBER(VLOOKUP($B48,Credit_Vol!$B$6:$CW$1002,BJ$1,0)), VLOOKUP($B48,Credit_Vol!$B$6:$CW$1002,BJ$1,0),"")</f>
        <v>16.89</v>
      </c>
      <c r="BK48">
        <f ca="1">IF(ISNUMBER(VLOOKUP($B48,Credit_Vol!$B$6:$CW$1002,BK$1,0)), VLOOKUP($B48,Credit_Vol!$B$6:$CW$1002,BK$1,0),"")</f>
        <v>7.43</v>
      </c>
      <c r="BL48">
        <f ca="1">IF(ISNUMBER(VLOOKUP($B48,Credit_Vol!$B$6:$CW$1002,BL$1,0)), VLOOKUP($B48,Credit_Vol!$B$6:$CW$1002,BL$1,0),"")</f>
        <v>4.7350000000000003</v>
      </c>
      <c r="BM48">
        <f ca="1">IF(ISNUMBER(VLOOKUP($B48,Commodities!$B$6:$CW$1002,BM$1,0)), VLOOKUP($B48,Commodities!$B$6:$CW$1002,BM$1,0),"")</f>
        <v>1327.2</v>
      </c>
      <c r="BN48">
        <f ca="1">IF(ISNUMBER(VLOOKUP($B48,Commodities!$B$6:$CW$1002,BN$1,0)), VLOOKUP($B48,Commodities!$B$6:$CW$1002,BN$1,0),"")</f>
        <v>16.954000000000001</v>
      </c>
      <c r="BO48">
        <f ca="1">IF(ISNUMBER(VLOOKUP($B48,Commodities!$B$6:$CW$1002,BO$1,0)), VLOOKUP($B48,Commodities!$B$6:$CW$1002,BO$1,0),"")</f>
        <v>63.95</v>
      </c>
      <c r="BP48">
        <f ca="1">IF(ISNUMBER(VLOOKUP($B48,Currencies!$B$6:$CW$1002,BP$1,0)), VLOOKUP($B48,Currencies!$B$6:$CW$1002,BP$1,0),"")</f>
        <v>6.4215</v>
      </c>
      <c r="BQ48">
        <f ca="1">IF(ISNUMBER(VLOOKUP($B48,Currencies!$B$6:$CW$1002,BQ$1,0)), VLOOKUP($B48,Currencies!$B$6:$CW$1002,BQ$1,0),"")</f>
        <v>110.75</v>
      </c>
      <c r="BR48">
        <f ca="1">IF(ISNUMBER(VLOOKUP($B48,Currencies!$B$6:$CW$1002,BR$1,0)), VLOOKUP($B48,Currencies!$B$6:$CW$1002,BR$1,0),"")</f>
        <v>1.2238</v>
      </c>
      <c r="BS48">
        <f ca="1">IF(ISNUMBER(VLOOKUP($B48,Currencies!$B$6:$CW$1002,BS$1,0)), VLOOKUP($B48,Currencies!$B$6:$CW$1002,BS$1,0),"")</f>
        <v>1.3894</v>
      </c>
      <c r="BT48">
        <f ca="1">IF(ISNUMBER(VLOOKUP($B48,Currencies!$B$6:$CW$1002,BT$1,0)), VLOOKUP($B48,Currencies!$B$6:$CW$1002,BT$1,0),"")</f>
        <v>111.11</v>
      </c>
      <c r="BU48">
        <f ca="1">IF(ISNUMBER(VLOOKUP($B48,Currencies!$B$6:$CW$1002,BU$1,0)), VLOOKUP($B48,Currencies!$B$6:$CW$1002,BU$1,0),"")</f>
        <v>56.516300000000001</v>
      </c>
      <c r="BV48">
        <f ca="1">IF(ISNUMBER(VLOOKUP($B48,Currencies!$B$6:$CW$1002,BV$1,0)), VLOOKUP($B48,Currencies!$B$6:$CW$1002,BV$1,0),"")</f>
        <v>12.131399999999999</v>
      </c>
      <c r="BW48">
        <f ca="1">IF(ISNUMBER(VLOOKUP($B48,Currencies!$B$6:$CW$1002,BW$1,0)), VLOOKUP($B48,Currencies!$B$6:$CW$1002,BW$1,0),"")</f>
        <v>3.2115</v>
      </c>
      <c r="BY48" s="12"/>
    </row>
    <row r="49" spans="2:77">
      <c r="B49" s="12">
        <f>IF(ISNUMBER(Equities!$C50),Equities!B50,"")</f>
        <v>43117</v>
      </c>
      <c r="C49">
        <f t="shared" ca="1" si="7"/>
        <v>179.2012</v>
      </c>
      <c r="D49" t="str">
        <f t="shared" ca="1" si="8"/>
        <v/>
      </c>
      <c r="E49" t="str">
        <f t="shared" ca="1" si="8"/>
        <v/>
      </c>
      <c r="F49" t="str">
        <f t="shared" ca="1" si="8"/>
        <v/>
      </c>
      <c r="G49">
        <f>IF(ISNUMBER(VLOOKUP($B49,Equities!$B$6:$DH$1002,G$1,0)), VLOOKUP($B49,Equities!$B$6:$DH$1002,G$1,0),"")</f>
        <v>6.59</v>
      </c>
      <c r="H49">
        <f>IF(ISNUMBER(VLOOKUP($B49,Equities!$B$6:$DH$1002,H$1,0)), VLOOKUP($B49,Equities!$B$6:$DH$1002,H$1,0),"")</f>
        <v>12.86</v>
      </c>
      <c r="I49">
        <f>IF(ISNUMBER(VLOOKUP($B49,Equities!$B$6:$DH$1002,I$1,0)), VLOOKUP($B49,Equities!$B$6:$DH$1002,I$1,0),"")</f>
        <v>17.940000000000001</v>
      </c>
      <c r="J49" s="70"/>
      <c r="K49">
        <f ca="1">IF(ISNUMBER(VLOOKUP($B49,Equities!$B$6:$DH$1002,K$1,0)), VLOOKUP($B49,Equities!$B$6:$DH$1002,K$1,0),"")</f>
        <v>2802.56</v>
      </c>
      <c r="L49">
        <f ca="1">IF(ISNUMBER(VLOOKUP($B49,Equities!$B$6:$DH$1002,L$1,0)), VLOOKUP($B49,Equities!$B$6:$DH$1002,L$1,0),"")</f>
        <v>3612.78</v>
      </c>
      <c r="M49">
        <f ca="1">IF(ISNUMBER(VLOOKUP($B49,Equities!$B$6:$DH$1002,M$1,0)), VLOOKUP($B49,Equities!$B$6:$DH$1002,M$1,0),"")</f>
        <v>81189.16</v>
      </c>
      <c r="N49">
        <f ca="1">IF(ISNUMBER(VLOOKUP($B49,Equities!$B$6:$DH$1002,N$1,0)), VLOOKUP($B49,Equities!$B$6:$DH$1002,N$1,0),"")</f>
        <v>23868.34</v>
      </c>
      <c r="O49">
        <f ca="1">IF(ISNUMBER(VLOOKUP($B49,Equities!$B$6:$DH$1002,O$1,0)), VLOOKUP($B49,Equities!$B$6:$DH$1002,O$1,0),"")</f>
        <v>31983.41</v>
      </c>
      <c r="P49">
        <f ca="1">IF(ISNUMBER(VLOOKUP($B49,Equities!$B$6:$DH$1002,P$1,0)), VLOOKUP($B49,Equities!$B$6:$DH$1002,P$1,0),"")</f>
        <v>12868.78</v>
      </c>
      <c r="Q49">
        <f ca="1">IF(ISNUMBER(VLOOKUP($B49,Equities!$B$6:$DH$1002,Q$1,0)), VLOOKUP($B49,Equities!$B$6:$DH$1002,Q$1,0),"")</f>
        <v>2347.19</v>
      </c>
      <c r="R49">
        <f ca="1">IF(ISNUMBER(VLOOKUP($B49,Equities!$B$6:$DH$1002,R$1,0)), VLOOKUP($B49,Equities!$B$6:$DH$1002,R$1,0),"")</f>
        <v>2603.9</v>
      </c>
      <c r="S49">
        <f ca="1">IF(ISNUMBER(VLOOKUP($B49,Equities!$B$6:$DH$1002,S$1,0)), VLOOKUP($B49,Equities!$B$6:$DH$1002,S$1,0),"")</f>
        <v>235.7234</v>
      </c>
      <c r="T49">
        <f ca="1">IF(ISNUMBER(VLOOKUP($B49,Equities!$B$6:$DH$1002,T$1,0)), VLOOKUP($B49,Equities!$B$6:$DH$1002,T$1,0),"")</f>
        <v>293.82</v>
      </c>
      <c r="U49">
        <f ca="1">IF(ISNUMBER(VLOOKUP($B49,Equities!$B$6:$DH$1002,U$1,0)), VLOOKUP($B49,Equities!$B$6:$DH$1002,U$1,0),"")</f>
        <v>276.32</v>
      </c>
      <c r="V49">
        <f ca="1">IF(ISNUMBER(VLOOKUP($B49,Equities!$B$6:$DH$1002,V$1,0)), VLOOKUP($B49,Equities!$B$6:$DH$1002,V$1,0),"")</f>
        <v>253.43</v>
      </c>
      <c r="W49">
        <f ca="1">IF(ISNUMBER(VLOOKUP($B49,Equities!$B$6:$DH$1002,W$1,0)), VLOOKUP($B49,Equities!$B$6:$DH$1002,W$1,0),"")</f>
        <v>240.4033</v>
      </c>
      <c r="X49">
        <f ca="1">IF(ISNUMBER(VLOOKUP($B49,Equities!$B$6:$DH$1002,X$1,0)), VLOOKUP($B49,Equities!$B$6:$DH$1002,X$1,0),"")</f>
        <v>238.9008</v>
      </c>
      <c r="Y49">
        <f ca="1">IF(ISNUMBER(VLOOKUP($B49,Equities!$B$6:$DH$1002,Y$1,0)), VLOOKUP($B49,Equities!$B$6:$DH$1002,Y$1,0),"")</f>
        <v>133.8828</v>
      </c>
      <c r="Z49">
        <f ca="1">IF(ISNUMBER(VLOOKUP($B49,Equities!$B$6:$DH$1002,Z$1,0)), VLOOKUP($B49,Equities!$B$6:$DH$1002,Z$1,0),"")</f>
        <v>234.89840000000001</v>
      </c>
      <c r="AA49">
        <f ca="1">IF(ISNUMBER(VLOOKUP($B49,Equities!$B$6:$DH$1002,AA$1,0)), VLOOKUP($B49,Equities!$B$6:$DH$1002,AA$1,0),"")</f>
        <v>70.81</v>
      </c>
      <c r="AB49">
        <f ca="1">IF(ISNUMBER(VLOOKUP($B49,Equities!$B$6:$DH$1002,AB$1,0)), VLOOKUP($B49,Equities!$B$6:$DH$1002,AB$1,0),"")</f>
        <v>125.65</v>
      </c>
      <c r="AC49">
        <f ca="1">IF(ISNUMBER(VLOOKUP($B49,Bonds!$B$6:$CW$1002,AC$1,0)), VLOOKUP($B49,Bonds!$B$6:$CW$1002,AC$1,0),"")</f>
        <v>487.77910000000003</v>
      </c>
      <c r="AD49">
        <f ca="1">IF(ISNUMBER(VLOOKUP($B49,Bonds!$B$6:$CW$1002,AD$1,0)), VLOOKUP($B49,Bonds!$B$6:$CW$1002,AD$1,0),"")</f>
        <v>220.8295</v>
      </c>
      <c r="AE49">
        <f ca="1">IF(ISNUMBER(VLOOKUP($B49,Bonds!$B$6:$CW$1002,AE$1,0)), VLOOKUP($B49,Bonds!$B$6:$CW$1002,AE$1,0),"")</f>
        <v>258.44900000000001</v>
      </c>
      <c r="AF49">
        <f ca="1">IF(ISNUMBER(VLOOKUP($B49,Bonds!$B$6:$CW$1002,AF$1,0)), VLOOKUP($B49,Bonds!$B$6:$CW$1002,AF$1,0),"")</f>
        <v>2033.68</v>
      </c>
      <c r="AG49">
        <f ca="1">IF(ISNUMBER(VLOOKUP($B49,Bonds!$B$6:$CW$1002,AG$1,0)), VLOOKUP($B49,Bonds!$B$6:$CW$1002,AG$1,0),"")</f>
        <v>2182.1</v>
      </c>
      <c r="AH49">
        <f ca="1">IF(ISNUMBER(VLOOKUP($B49,Bonds!$B$6:$CW$1002,AH$1,0)), VLOOKUP($B49,Bonds!$B$6:$CW$1002,AH$1,0),"")</f>
        <v>2886.7</v>
      </c>
      <c r="AI49">
        <f ca="1">IF(ISNUMBER(VLOOKUP($B49,Bonds!$B$6:$CW$1002,AI$1,0)), VLOOKUP($B49,Bonds!$B$6:$CW$1002,AI$1,0),"")</f>
        <v>150.00829999999999</v>
      </c>
      <c r="AJ49">
        <f ca="1">IF(ISNUMBER(VLOOKUP($B49,Bonds!$B$6:$CW$1002,AJ$1,0)), VLOOKUP($B49,Bonds!$B$6:$CW$1002,AJ$1,0),"")</f>
        <v>1323.163</v>
      </c>
      <c r="AK49">
        <f ca="1">IF(ISNUMBER(VLOOKUP($B49,Bonds!$B$6:$CW$1002,AK$1,0)), VLOOKUP($B49,Bonds!$B$6:$CW$1002,AK$1,0),"")</f>
        <v>214.53460000000001</v>
      </c>
      <c r="AL49">
        <f ca="1">IF(ISNUMBER(VLOOKUP($B49,Bonds!$B$6:$CW$1002,AL$1,0)), VLOOKUP($B49,Bonds!$B$6:$CW$1002,AL$1,0),"")</f>
        <v>190.8578</v>
      </c>
      <c r="AM49">
        <f ca="1">IF(ISNUMBER(VLOOKUP($B49,Bonds!$B$6:$CW$1002,AM$1,0)), VLOOKUP($B49,Bonds!$B$6:$CW$1002,AM$1,0),"")</f>
        <v>288.88580000000002</v>
      </c>
      <c r="AN49">
        <f ca="1">IF(ISNUMBER(VLOOKUP($B49,Bonds!$B$6:$CW$1002,AN$1,0)), VLOOKUP($B49,Bonds!$B$6:$CW$1002,AN$1,0),"")</f>
        <v>203.74969999999999</v>
      </c>
      <c r="AO49">
        <f ca="1">IF(ISNUMBER(VLOOKUP($B49,Bonds!$B$6:$CW$1002,AO$1,0)), VLOOKUP($B49,Bonds!$B$6:$CW$1002,AO$1,0),"")</f>
        <v>203.2012</v>
      </c>
      <c r="AP49">
        <f ca="1">IF(ISNUMBER(VLOOKUP($B49,Bonds!$B$6:$CW$1002,AP$1,0)), VLOOKUP($B49,Bonds!$B$6:$CW$1002,AP$1,0),"")</f>
        <v>225.4794</v>
      </c>
      <c r="AQ49">
        <f ca="1">IF(ISNUMBER(VLOOKUP($B49,Bonds!$B$6:$CW$1002,AQ$1,0)), VLOOKUP($B49,Bonds!$B$6:$CW$1002,AQ$1,0),"")</f>
        <v>219.0087</v>
      </c>
      <c r="AR49">
        <f ca="1">IF(ISNUMBER(VLOOKUP($B49,Bonds!$B$6:$CW$1002,AR$1,0)), VLOOKUP($B49,Bonds!$B$6:$CW$1002,AR$1,0),"")</f>
        <v>285.96190000000001</v>
      </c>
      <c r="AS49">
        <f ca="1">IF(ISNUMBER(VLOOKUP($B49,Bonds!$B$6:$CW$1002,AS$1,0)), VLOOKUP($B49,Bonds!$B$6:$CW$1002,AS$1,0),"")</f>
        <v>2.5903999999999998</v>
      </c>
      <c r="AT49">
        <f ca="1">IF(ISNUMBER(VLOOKUP($B49,Bonds!$B$6:$CW$1002,AT$1,0)), VLOOKUP($B49,Bonds!$B$6:$CW$1002,AT$1,0),"")</f>
        <v>0.56200000000000006</v>
      </c>
      <c r="AU49">
        <f ca="1">IF(ISNUMBER(VLOOKUP($B49,Bonds!$B$6:$CW$1002,AU$1,0)), VLOOKUP($B49,Bonds!$B$6:$CW$1002,AU$1,0),"")</f>
        <v>1.9675</v>
      </c>
      <c r="AV49">
        <f ca="1">IF(ISNUMBER(VLOOKUP($B49,Bonds!$B$6:$CW$1002,AV$1,0)), VLOOKUP($B49,Bonds!$B$6:$CW$1002,AV$1,0),"")</f>
        <v>2.0655000000000001</v>
      </c>
      <c r="AW49">
        <f ca="1">IF(ISNUMBER(VLOOKUP($B49,Bonds!$B$6:$CW$1002,AW$1,0)), VLOOKUP($B49,Bonds!$B$6:$CW$1002,AW$1,0),"")</f>
        <v>2.3245</v>
      </c>
      <c r="AX49">
        <f ca="1">IF(ISNUMBER(VLOOKUP($B49,Bonds!$B$6:$CW$1002,AX$1,0)), VLOOKUP($B49,Bonds!$B$6:$CW$1002,AX$1,0),"")</f>
        <v>1.4339999999999999</v>
      </c>
      <c r="AY49">
        <f ca="1">IF(ISNUMBER(VLOOKUP($B49,Bonds!$B$6:$CW$1002,AY$1,0)), VLOOKUP($B49,Bonds!$B$6:$CW$1002,AY$1,0),"")</f>
        <v>27.616900000000001</v>
      </c>
      <c r="AZ49">
        <f ca="1">IF(ISNUMBER(VLOOKUP($B49,Bonds!$B$6:$CW$1002,AZ$1,0)), VLOOKUP($B49,Bonds!$B$6:$CW$1002,AZ$1,0),"")</f>
        <v>0.69</v>
      </c>
      <c r="BA49">
        <f ca="1">IF(ISNUMBER(VLOOKUP($B49,Credit_Vol!$B$6:$CW$1002,BA$1,0)), VLOOKUP($B49,Credit_Vol!$B$6:$CW$1002,BA$1,0),"")</f>
        <v>232.19499999999999</v>
      </c>
      <c r="BB49">
        <f ca="1">IF(ISNUMBER(VLOOKUP($B49,Credit_Vol!$B$6:$CW$1002,BB$1,0)), VLOOKUP($B49,Credit_Vol!$B$6:$CW$1002,BB$1,0),"")</f>
        <v>100.60899999999999</v>
      </c>
      <c r="BC49">
        <f ca="1">IF(ISNUMBER(VLOOKUP($B49,Credit_Vol!$B$6:$CW$1002,BC$1,0)), VLOOKUP($B49,Credit_Vol!$B$6:$CW$1002,BC$1,0),"")</f>
        <v>47.997999999999998</v>
      </c>
      <c r="BD49">
        <f ca="1">IF(ISNUMBER(VLOOKUP($B49,Credit_Vol!$B$6:$CW$1002,BD$1,0)), VLOOKUP($B49,Credit_Vol!$B$6:$CW$1002,BD$1,0),"")</f>
        <v>300.17099999999999</v>
      </c>
      <c r="BE49">
        <f ca="1">IF(ISNUMBER(VLOOKUP($B49,Credit_Vol!$B$6:$CW$1002,BE$1,0)), VLOOKUP($B49,Credit_Vol!$B$6:$CW$1002,BE$1,0),"")</f>
        <v>110.45399999999999</v>
      </c>
      <c r="BF49">
        <f ca="1">IF(ISNUMBER(VLOOKUP($B49,Credit_Vol!$B$6:$CW$1002,BF$1,0)), VLOOKUP($B49,Credit_Vol!$B$6:$CW$1002,BF$1,0),"")</f>
        <v>214.3854</v>
      </c>
      <c r="BG49">
        <f ca="1">IF(ISNUMBER(VLOOKUP($B49,Credit_Vol!$B$6:$CW$1002,BG$1,0)), VLOOKUP($B49,Credit_Vol!$B$6:$CW$1002,BG$1,0),"")</f>
        <v>152.29480000000001</v>
      </c>
      <c r="BH49">
        <f ca="1">IF(ISNUMBER(VLOOKUP($B49,Credit_Vol!$B$6:$CW$1002,BH$1,0)), VLOOKUP($B49,Credit_Vol!$B$6:$CW$1002,BH$1,0),"")</f>
        <v>420.86599999999999</v>
      </c>
      <c r="BI49">
        <f ca="1">IF(ISNUMBER(VLOOKUP($B49,Credit_Vol!$B$6:$CW$1002,BI$1,0)), VLOOKUP($B49,Credit_Vol!$B$6:$CW$1002,BI$1,0),"")</f>
        <v>11.91</v>
      </c>
      <c r="BJ49">
        <f ca="1">IF(ISNUMBER(VLOOKUP($B49,Credit_Vol!$B$6:$CW$1002,BJ$1,0)), VLOOKUP($B49,Credit_Vol!$B$6:$CW$1002,BJ$1,0),"")</f>
        <v>16.98</v>
      </c>
      <c r="BK49">
        <f ca="1">IF(ISNUMBER(VLOOKUP($B49,Credit_Vol!$B$6:$CW$1002,BK$1,0)), VLOOKUP($B49,Credit_Vol!$B$6:$CW$1002,BK$1,0),"")</f>
        <v>7.17</v>
      </c>
      <c r="BL49">
        <f ca="1">IF(ISNUMBER(VLOOKUP($B49,Credit_Vol!$B$6:$CW$1002,BL$1,0)), VLOOKUP($B49,Credit_Vol!$B$6:$CW$1002,BL$1,0),"")</f>
        <v>4.9350000000000005</v>
      </c>
      <c r="BM49">
        <f ca="1">IF(ISNUMBER(VLOOKUP($B49,Commodities!$B$6:$CW$1002,BM$1,0)), VLOOKUP($B49,Commodities!$B$6:$CW$1002,BM$1,0),"")</f>
        <v>1339.2</v>
      </c>
      <c r="BN49">
        <f ca="1">IF(ISNUMBER(VLOOKUP($B49,Commodities!$B$6:$CW$1002,BN$1,0)), VLOOKUP($B49,Commodities!$B$6:$CW$1002,BN$1,0),"")</f>
        <v>17.166</v>
      </c>
      <c r="BO49">
        <f ca="1">IF(ISNUMBER(VLOOKUP($B49,Commodities!$B$6:$CW$1002,BO$1,0)), VLOOKUP($B49,Commodities!$B$6:$CW$1002,BO$1,0),"")</f>
        <v>63.97</v>
      </c>
      <c r="BP49">
        <f ca="1">IF(ISNUMBER(VLOOKUP($B49,Currencies!$B$6:$CW$1002,BP$1,0)), VLOOKUP($B49,Currencies!$B$6:$CW$1002,BP$1,0),"")</f>
        <v>6.4325999999999999</v>
      </c>
      <c r="BQ49">
        <f ca="1">IF(ISNUMBER(VLOOKUP($B49,Currencies!$B$6:$CW$1002,BQ$1,0)), VLOOKUP($B49,Currencies!$B$6:$CW$1002,BQ$1,0),"")</f>
        <v>110.63</v>
      </c>
      <c r="BR49">
        <f ca="1">IF(ISNUMBER(VLOOKUP($B49,Currencies!$B$6:$CW$1002,BR$1,0)), VLOOKUP($B49,Currencies!$B$6:$CW$1002,BR$1,0),"")</f>
        <v>1.2185999999999999</v>
      </c>
      <c r="BS49">
        <f ca="1">IF(ISNUMBER(VLOOKUP($B49,Currencies!$B$6:$CW$1002,BS$1,0)), VLOOKUP($B49,Currencies!$B$6:$CW$1002,BS$1,0),"")</f>
        <v>1.3831</v>
      </c>
      <c r="BT49">
        <f ca="1">IF(ISNUMBER(VLOOKUP($B49,Currencies!$B$6:$CW$1002,BT$1,0)), VLOOKUP($B49,Currencies!$B$6:$CW$1002,BT$1,0),"")</f>
        <v>111.29</v>
      </c>
      <c r="BU49">
        <f ca="1">IF(ISNUMBER(VLOOKUP($B49,Currencies!$B$6:$CW$1002,BU$1,0)), VLOOKUP($B49,Currencies!$B$6:$CW$1002,BU$1,0),"")</f>
        <v>56.769500000000001</v>
      </c>
      <c r="BV49">
        <f ca="1">IF(ISNUMBER(VLOOKUP($B49,Currencies!$B$6:$CW$1002,BV$1,0)), VLOOKUP($B49,Currencies!$B$6:$CW$1002,BV$1,0),"")</f>
        <v>12.2989</v>
      </c>
      <c r="BW49">
        <f ca="1">IF(ISNUMBER(VLOOKUP($B49,Currencies!$B$6:$CW$1002,BW$1,0)), VLOOKUP($B49,Currencies!$B$6:$CW$1002,BW$1,0),"")</f>
        <v>3.2227999999999999</v>
      </c>
      <c r="BY49" s="12"/>
    </row>
    <row r="50" spans="2:77">
      <c r="B50" s="12">
        <f>IF(ISNUMBER(Equities!$C51),Equities!B51,"")</f>
        <v>43116</v>
      </c>
      <c r="C50">
        <f t="shared" ca="1" si="7"/>
        <v>179.76769999999999</v>
      </c>
      <c r="D50" t="str">
        <f t="shared" ca="1" si="8"/>
        <v/>
      </c>
      <c r="E50" t="str">
        <f t="shared" ca="1" si="8"/>
        <v/>
      </c>
      <c r="F50" t="str">
        <f t="shared" ca="1" si="8"/>
        <v/>
      </c>
      <c r="G50">
        <f>IF(ISNUMBER(VLOOKUP($B50,Equities!$B$6:$DH$1002,G$1,0)), VLOOKUP($B50,Equities!$B$6:$DH$1002,G$1,0),"")</f>
        <v>6.41</v>
      </c>
      <c r="H50">
        <f>IF(ISNUMBER(VLOOKUP($B50,Equities!$B$6:$DH$1002,H$1,0)), VLOOKUP($B50,Equities!$B$6:$DH$1002,H$1,0),"")</f>
        <v>12.99</v>
      </c>
      <c r="I50">
        <f>IF(ISNUMBER(VLOOKUP($B50,Equities!$B$6:$DH$1002,I$1,0)), VLOOKUP($B50,Equities!$B$6:$DH$1002,I$1,0),"")</f>
        <v>17.989999999999998</v>
      </c>
      <c r="J50" s="70"/>
      <c r="K50">
        <f ca="1">IF(ISNUMBER(VLOOKUP($B50,Equities!$B$6:$DH$1002,K$1,0)), VLOOKUP($B50,Equities!$B$6:$DH$1002,K$1,0),"")</f>
        <v>2776.42</v>
      </c>
      <c r="L50">
        <f ca="1">IF(ISNUMBER(VLOOKUP($B50,Equities!$B$6:$DH$1002,L$1,0)), VLOOKUP($B50,Equities!$B$6:$DH$1002,L$1,0),"")</f>
        <v>3622.01</v>
      </c>
      <c r="M50">
        <f ca="1">IF(ISNUMBER(VLOOKUP($B50,Equities!$B$6:$DH$1002,M$1,0)), VLOOKUP($B50,Equities!$B$6:$DH$1002,M$1,0),"")</f>
        <v>79831.77</v>
      </c>
      <c r="N50">
        <f ca="1">IF(ISNUMBER(VLOOKUP($B50,Equities!$B$6:$DH$1002,N$1,0)), VLOOKUP($B50,Equities!$B$6:$DH$1002,N$1,0),"")</f>
        <v>23951.81</v>
      </c>
      <c r="O50">
        <f ca="1">IF(ISNUMBER(VLOOKUP($B50,Equities!$B$6:$DH$1002,O$1,0)), VLOOKUP($B50,Equities!$B$6:$DH$1002,O$1,0),"")</f>
        <v>31904.75</v>
      </c>
      <c r="P50">
        <f ca="1">IF(ISNUMBER(VLOOKUP($B50,Equities!$B$6:$DH$1002,P$1,0)), VLOOKUP($B50,Equities!$B$6:$DH$1002,P$1,0),"")</f>
        <v>12787.28</v>
      </c>
      <c r="Q50">
        <f ca="1">IF(ISNUMBER(VLOOKUP($B50,Equities!$B$6:$DH$1002,Q$1,0)), VLOOKUP($B50,Equities!$B$6:$DH$1002,Q$1,0),"")</f>
        <v>2318.5</v>
      </c>
      <c r="R50">
        <f ca="1">IF(ISNUMBER(VLOOKUP($B50,Equities!$B$6:$DH$1002,R$1,0)), VLOOKUP($B50,Equities!$B$6:$DH$1002,R$1,0),"")</f>
        <v>2586.29</v>
      </c>
      <c r="S50">
        <f ca="1">IF(ISNUMBER(VLOOKUP($B50,Equities!$B$6:$DH$1002,S$1,0)), VLOOKUP($B50,Equities!$B$6:$DH$1002,S$1,0),"")</f>
        <v>234.8459</v>
      </c>
      <c r="T50">
        <f ca="1">IF(ISNUMBER(VLOOKUP($B50,Equities!$B$6:$DH$1002,T$1,0)), VLOOKUP($B50,Equities!$B$6:$DH$1002,T$1,0),"")</f>
        <v>294.39999999999998</v>
      </c>
      <c r="U50">
        <f ca="1">IF(ISNUMBER(VLOOKUP($B50,Equities!$B$6:$DH$1002,U$1,0)), VLOOKUP($B50,Equities!$B$6:$DH$1002,U$1,0),"")</f>
        <v>275.75</v>
      </c>
      <c r="V50">
        <f ca="1">IF(ISNUMBER(VLOOKUP($B50,Equities!$B$6:$DH$1002,V$1,0)), VLOOKUP($B50,Equities!$B$6:$DH$1002,V$1,0),"")</f>
        <v>252.73</v>
      </c>
      <c r="W50">
        <f ca="1">IF(ISNUMBER(VLOOKUP($B50,Equities!$B$6:$DH$1002,W$1,0)), VLOOKUP($B50,Equities!$B$6:$DH$1002,W$1,0),"")</f>
        <v>238.64330000000001</v>
      </c>
      <c r="X50">
        <f ca="1">IF(ISNUMBER(VLOOKUP($B50,Equities!$B$6:$DH$1002,X$1,0)), VLOOKUP($B50,Equities!$B$6:$DH$1002,X$1,0),"")</f>
        <v>237.53219999999999</v>
      </c>
      <c r="Y50">
        <f ca="1">IF(ISNUMBER(VLOOKUP($B50,Equities!$B$6:$DH$1002,Y$1,0)), VLOOKUP($B50,Equities!$B$6:$DH$1002,Y$1,0),"")</f>
        <v>133.41329999999999</v>
      </c>
      <c r="Z50">
        <f ca="1">IF(ISNUMBER(VLOOKUP($B50,Equities!$B$6:$DH$1002,Z$1,0)), VLOOKUP($B50,Equities!$B$6:$DH$1002,Z$1,0),"")</f>
        <v>231.6611</v>
      </c>
      <c r="AA50">
        <f ca="1">IF(ISNUMBER(VLOOKUP($B50,Equities!$B$6:$DH$1002,AA$1,0)), VLOOKUP($B50,Equities!$B$6:$DH$1002,AA$1,0),"")</f>
        <v>70.900000000000006</v>
      </c>
      <c r="AB50">
        <f ca="1">IF(ISNUMBER(VLOOKUP($B50,Equities!$B$6:$DH$1002,AB$1,0)), VLOOKUP($B50,Equities!$B$6:$DH$1002,AB$1,0),"")</f>
        <v>125.12</v>
      </c>
      <c r="AC50">
        <f ca="1">IF(ISNUMBER(VLOOKUP($B50,Bonds!$B$6:$CW$1002,AC$1,0)), VLOOKUP($B50,Bonds!$B$6:$CW$1002,AC$1,0),"")</f>
        <v>487.96609999999998</v>
      </c>
      <c r="AD50">
        <f ca="1">IF(ISNUMBER(VLOOKUP($B50,Bonds!$B$6:$CW$1002,AD$1,0)), VLOOKUP($B50,Bonds!$B$6:$CW$1002,AD$1,0),"")</f>
        <v>220.8424</v>
      </c>
      <c r="AE50">
        <f ca="1">IF(ISNUMBER(VLOOKUP($B50,Bonds!$B$6:$CW$1002,AE$1,0)), VLOOKUP($B50,Bonds!$B$6:$CW$1002,AE$1,0),"")</f>
        <v>258.57549999999998</v>
      </c>
      <c r="AF50">
        <f ca="1">IF(ISNUMBER(VLOOKUP($B50,Bonds!$B$6:$CW$1002,AF$1,0)), VLOOKUP($B50,Bonds!$B$6:$CW$1002,AF$1,0),"")</f>
        <v>2037.33</v>
      </c>
      <c r="AG50">
        <f ca="1">IF(ISNUMBER(VLOOKUP($B50,Bonds!$B$6:$CW$1002,AG$1,0)), VLOOKUP($B50,Bonds!$B$6:$CW$1002,AG$1,0),"")</f>
        <v>2185.5</v>
      </c>
      <c r="AH50">
        <f ca="1">IF(ISNUMBER(VLOOKUP($B50,Bonds!$B$6:$CW$1002,AH$1,0)), VLOOKUP($B50,Bonds!$B$6:$CW$1002,AH$1,0),"")</f>
        <v>2892.71</v>
      </c>
      <c r="AI50">
        <f ca="1">IF(ISNUMBER(VLOOKUP($B50,Bonds!$B$6:$CW$1002,AI$1,0)), VLOOKUP($B50,Bonds!$B$6:$CW$1002,AI$1,0),"")</f>
        <v>150.07089999999999</v>
      </c>
      <c r="AJ50">
        <f ca="1">IF(ISNUMBER(VLOOKUP($B50,Bonds!$B$6:$CW$1002,AJ$1,0)), VLOOKUP($B50,Bonds!$B$6:$CW$1002,AJ$1,0),"")</f>
        <v>1323.2360000000001</v>
      </c>
      <c r="AK50">
        <f ca="1">IF(ISNUMBER(VLOOKUP($B50,Bonds!$B$6:$CW$1002,AK$1,0)), VLOOKUP($B50,Bonds!$B$6:$CW$1002,AK$1,0),"")</f>
        <v>214.70179999999999</v>
      </c>
      <c r="AL50">
        <f ca="1">IF(ISNUMBER(VLOOKUP($B50,Bonds!$B$6:$CW$1002,AL$1,0)), VLOOKUP($B50,Bonds!$B$6:$CW$1002,AL$1,0),"")</f>
        <v>191.04859999999999</v>
      </c>
      <c r="AM50">
        <f ca="1">IF(ISNUMBER(VLOOKUP($B50,Bonds!$B$6:$CW$1002,AM$1,0)), VLOOKUP($B50,Bonds!$B$6:$CW$1002,AM$1,0),"")</f>
        <v>288.8895</v>
      </c>
      <c r="AN50">
        <f ca="1">IF(ISNUMBER(VLOOKUP($B50,Bonds!$B$6:$CW$1002,AN$1,0)), VLOOKUP($B50,Bonds!$B$6:$CW$1002,AN$1,0),"")</f>
        <v>203.90270000000001</v>
      </c>
      <c r="AO50">
        <f ca="1">IF(ISNUMBER(VLOOKUP($B50,Bonds!$B$6:$CW$1002,AO$1,0)), VLOOKUP($B50,Bonds!$B$6:$CW$1002,AO$1,0),"")</f>
        <v>203.38630000000001</v>
      </c>
      <c r="AP50">
        <f ca="1">IF(ISNUMBER(VLOOKUP($B50,Bonds!$B$6:$CW$1002,AP$1,0)), VLOOKUP($B50,Bonds!$B$6:$CW$1002,AP$1,0),"")</f>
        <v>225.7208</v>
      </c>
      <c r="AQ50">
        <f ca="1">IF(ISNUMBER(VLOOKUP($B50,Bonds!$B$6:$CW$1002,AQ$1,0)), VLOOKUP($B50,Bonds!$B$6:$CW$1002,AQ$1,0),"")</f>
        <v>219.33850000000001</v>
      </c>
      <c r="AR50">
        <f ca="1">IF(ISNUMBER(VLOOKUP($B50,Bonds!$B$6:$CW$1002,AR$1,0)), VLOOKUP($B50,Bonds!$B$6:$CW$1002,AR$1,0),"")</f>
        <v>286.02879999999999</v>
      </c>
      <c r="AS50">
        <f ca="1">IF(ISNUMBER(VLOOKUP($B50,Bonds!$B$6:$CW$1002,AS$1,0)), VLOOKUP($B50,Bonds!$B$6:$CW$1002,AS$1,0),"")</f>
        <v>2.5371000000000001</v>
      </c>
      <c r="AT50">
        <f ca="1">IF(ISNUMBER(VLOOKUP($B50,Bonds!$B$6:$CW$1002,AT$1,0)), VLOOKUP($B50,Bonds!$B$6:$CW$1002,AT$1,0),"")</f>
        <v>0.56200000000000006</v>
      </c>
      <c r="AU50">
        <f ca="1">IF(ISNUMBER(VLOOKUP($B50,Bonds!$B$6:$CW$1002,AU$1,0)), VLOOKUP($B50,Bonds!$B$6:$CW$1002,AU$1,0),"")</f>
        <v>1.9437</v>
      </c>
      <c r="AV50">
        <f ca="1">IF(ISNUMBER(VLOOKUP($B50,Bonds!$B$6:$CW$1002,AV$1,0)), VLOOKUP($B50,Bonds!$B$6:$CW$1002,AV$1,0),"")</f>
        <v>2.0394999999999999</v>
      </c>
      <c r="AW50">
        <f ca="1">IF(ISNUMBER(VLOOKUP($B50,Bonds!$B$6:$CW$1002,AW$1,0)), VLOOKUP($B50,Bonds!$B$6:$CW$1002,AW$1,0),"")</f>
        <v>2.3064999999999998</v>
      </c>
      <c r="AX50">
        <f ca="1">IF(ISNUMBER(VLOOKUP($B50,Bonds!$B$6:$CW$1002,AX$1,0)), VLOOKUP($B50,Bonds!$B$6:$CW$1002,AX$1,0),"")</f>
        <v>1.448</v>
      </c>
      <c r="AY50">
        <f ca="1">IF(ISNUMBER(VLOOKUP($B50,Bonds!$B$6:$CW$1002,AY$1,0)), VLOOKUP($B50,Bonds!$B$6:$CW$1002,AY$1,0),"")</f>
        <v>27.4663</v>
      </c>
      <c r="AZ50">
        <f ca="1">IF(ISNUMBER(VLOOKUP($B50,Bonds!$B$6:$CW$1002,AZ$1,0)), VLOOKUP($B50,Bonds!$B$6:$CW$1002,AZ$1,0),"")</f>
        <v>0.45</v>
      </c>
      <c r="BA50">
        <f ca="1">IF(ISNUMBER(VLOOKUP($B50,Credit_Vol!$B$6:$CW$1002,BA$1,0)), VLOOKUP($B50,Credit_Vol!$B$6:$CW$1002,BA$1,0),"")</f>
        <v>231.24</v>
      </c>
      <c r="BB50">
        <f ca="1">IF(ISNUMBER(VLOOKUP($B50,Credit_Vol!$B$6:$CW$1002,BB$1,0)), VLOOKUP($B50,Credit_Vol!$B$6:$CW$1002,BB$1,0),"")</f>
        <v>100.908</v>
      </c>
      <c r="BC50">
        <f ca="1">IF(ISNUMBER(VLOOKUP($B50,Credit_Vol!$B$6:$CW$1002,BC$1,0)), VLOOKUP($B50,Credit_Vol!$B$6:$CW$1002,BC$1,0),"")</f>
        <v>48.006999999999998</v>
      </c>
      <c r="BD50">
        <f ca="1">IF(ISNUMBER(VLOOKUP($B50,Credit_Vol!$B$6:$CW$1002,BD$1,0)), VLOOKUP($B50,Credit_Vol!$B$6:$CW$1002,BD$1,0),"")</f>
        <v>299.29599999999999</v>
      </c>
      <c r="BE50">
        <f ca="1">IF(ISNUMBER(VLOOKUP($B50,Credit_Vol!$B$6:$CW$1002,BE$1,0)), VLOOKUP($B50,Credit_Vol!$B$6:$CW$1002,BE$1,0),"")</f>
        <v>110.358</v>
      </c>
      <c r="BF50">
        <f ca="1">IF(ISNUMBER(VLOOKUP($B50,Credit_Vol!$B$6:$CW$1002,BF$1,0)), VLOOKUP($B50,Credit_Vol!$B$6:$CW$1002,BF$1,0),"")</f>
        <v>216.41390000000001</v>
      </c>
      <c r="BG50">
        <f ca="1">IF(ISNUMBER(VLOOKUP($B50,Credit_Vol!$B$6:$CW$1002,BG$1,0)), VLOOKUP($B50,Credit_Vol!$B$6:$CW$1002,BG$1,0),"")</f>
        <v>153.99469999999999</v>
      </c>
      <c r="BH50">
        <f ca="1">IF(ISNUMBER(VLOOKUP($B50,Credit_Vol!$B$6:$CW$1002,BH$1,0)), VLOOKUP($B50,Credit_Vol!$B$6:$CW$1002,BH$1,0),"")</f>
        <v>424.10480000000001</v>
      </c>
      <c r="BI50">
        <f ca="1">IF(ISNUMBER(VLOOKUP($B50,Credit_Vol!$B$6:$CW$1002,BI$1,0)), VLOOKUP($B50,Credit_Vol!$B$6:$CW$1002,BI$1,0),"")</f>
        <v>11.66</v>
      </c>
      <c r="BJ50">
        <f ca="1">IF(ISNUMBER(VLOOKUP($B50,Credit_Vol!$B$6:$CW$1002,BJ$1,0)), VLOOKUP($B50,Credit_Vol!$B$6:$CW$1002,BJ$1,0),"")</f>
        <v>16.420000000000002</v>
      </c>
      <c r="BK50">
        <f ca="1">IF(ISNUMBER(VLOOKUP($B50,Credit_Vol!$B$6:$CW$1002,BK$1,0)), VLOOKUP($B50,Credit_Vol!$B$6:$CW$1002,BK$1,0),"")</f>
        <v>6.98</v>
      </c>
      <c r="BL50">
        <f ca="1">IF(ISNUMBER(VLOOKUP($B50,Credit_Vol!$B$6:$CW$1002,BL$1,0)), VLOOKUP($B50,Credit_Vol!$B$6:$CW$1002,BL$1,0),"")</f>
        <v>4.8499999999999996</v>
      </c>
      <c r="BM50">
        <f ca="1">IF(ISNUMBER(VLOOKUP($B50,Commodities!$B$6:$CW$1002,BM$1,0)), VLOOKUP($B50,Commodities!$B$6:$CW$1002,BM$1,0),"")</f>
        <v>1337.1</v>
      </c>
      <c r="BN50">
        <f ca="1">IF(ISNUMBER(VLOOKUP($B50,Commodities!$B$6:$CW$1002,BN$1,0)), VLOOKUP($B50,Commodities!$B$6:$CW$1002,BN$1,0),"")</f>
        <v>17.189</v>
      </c>
      <c r="BO50">
        <f ca="1">IF(ISNUMBER(VLOOKUP($B50,Commodities!$B$6:$CW$1002,BO$1,0)), VLOOKUP($B50,Commodities!$B$6:$CW$1002,BO$1,0),"")</f>
        <v>63.73</v>
      </c>
      <c r="BP50">
        <f ca="1">IF(ISNUMBER(VLOOKUP($B50,Currencies!$B$6:$CW$1002,BP$1,0)), VLOOKUP($B50,Currencies!$B$6:$CW$1002,BP$1,0),"")</f>
        <v>6.4368999999999996</v>
      </c>
      <c r="BQ50">
        <f ca="1">IF(ISNUMBER(VLOOKUP($B50,Currencies!$B$6:$CW$1002,BQ$1,0)), VLOOKUP($B50,Currencies!$B$6:$CW$1002,BQ$1,0),"")</f>
        <v>110.71</v>
      </c>
      <c r="BR50">
        <f ca="1">IF(ISNUMBER(VLOOKUP($B50,Currencies!$B$6:$CW$1002,BR$1,0)), VLOOKUP($B50,Currencies!$B$6:$CW$1002,BR$1,0),"")</f>
        <v>1.226</v>
      </c>
      <c r="BS50">
        <f ca="1">IF(ISNUMBER(VLOOKUP($B50,Currencies!$B$6:$CW$1002,BS$1,0)), VLOOKUP($B50,Currencies!$B$6:$CW$1002,BS$1,0),"")</f>
        <v>1.3792</v>
      </c>
      <c r="BT50">
        <f ca="1">IF(ISNUMBER(VLOOKUP($B50,Currencies!$B$6:$CW$1002,BT$1,0)), VLOOKUP($B50,Currencies!$B$6:$CW$1002,BT$1,0),"")</f>
        <v>110.45</v>
      </c>
      <c r="BU50">
        <f ca="1">IF(ISNUMBER(VLOOKUP($B50,Currencies!$B$6:$CW$1002,BU$1,0)), VLOOKUP($B50,Currencies!$B$6:$CW$1002,BU$1,0),"")</f>
        <v>56.525500000000001</v>
      </c>
      <c r="BV50">
        <f ca="1">IF(ISNUMBER(VLOOKUP($B50,Currencies!$B$6:$CW$1002,BV$1,0)), VLOOKUP($B50,Currencies!$B$6:$CW$1002,BV$1,0),"")</f>
        <v>12.2813</v>
      </c>
      <c r="BW50">
        <f ca="1">IF(ISNUMBER(VLOOKUP($B50,Currencies!$B$6:$CW$1002,BW$1,0)), VLOOKUP($B50,Currencies!$B$6:$CW$1002,BW$1,0),"")</f>
        <v>3.2244000000000002</v>
      </c>
      <c r="BY50" s="12"/>
    </row>
    <row r="51" spans="2:77">
      <c r="B51" s="12">
        <f>IF(ISNUMBER(Equities!$C52),Equities!B52,"")</f>
        <v>43115</v>
      </c>
      <c r="C51">
        <f t="shared" ca="1" si="7"/>
        <v>178.0539</v>
      </c>
      <c r="D51" t="str">
        <f t="shared" ca="1" si="8"/>
        <v/>
      </c>
      <c r="E51" t="str">
        <f t="shared" ca="1" si="8"/>
        <v/>
      </c>
      <c r="F51" t="str">
        <f t="shared" ca="1" si="8"/>
        <v/>
      </c>
      <c r="G51">
        <f>IF(ISNUMBER(VLOOKUP($B51,Equities!$B$6:$DH$1002,G$1,0)), VLOOKUP($B51,Equities!$B$6:$DH$1002,G$1,0),"")</f>
        <v>6.33</v>
      </c>
      <c r="H51">
        <f>IF(ISNUMBER(VLOOKUP($B51,Equities!$B$6:$DH$1002,H$1,0)), VLOOKUP($B51,Equities!$B$6:$DH$1002,H$1,0),"")</f>
        <v>12.7</v>
      </c>
      <c r="I51">
        <f>IF(ISNUMBER(VLOOKUP($B51,Equities!$B$6:$DH$1002,I$1,0)), VLOOKUP($B51,Equities!$B$6:$DH$1002,I$1,0),"")</f>
        <v>17.62</v>
      </c>
      <c r="J51" s="70"/>
      <c r="K51">
        <f ca="1">IF(ISNUMBER(VLOOKUP($B51,Equities!$B$6:$DH$1002,K$1,0)), VLOOKUP($B51,Equities!$B$6:$DH$1002,K$1,0),"")</f>
        <v>2786.24</v>
      </c>
      <c r="L51">
        <f ca="1">IF(ISNUMBER(VLOOKUP($B51,Equities!$B$6:$DH$1002,L$1,0)), VLOOKUP($B51,Equities!$B$6:$DH$1002,L$1,0),"")</f>
        <v>3611.81</v>
      </c>
      <c r="M51">
        <f ca="1">IF(ISNUMBER(VLOOKUP($B51,Equities!$B$6:$DH$1002,M$1,0)), VLOOKUP($B51,Equities!$B$6:$DH$1002,M$1,0),"")</f>
        <v>79752.38</v>
      </c>
      <c r="N51">
        <f ca="1">IF(ISNUMBER(VLOOKUP($B51,Equities!$B$6:$DH$1002,N$1,0)), VLOOKUP($B51,Equities!$B$6:$DH$1002,N$1,0),"")</f>
        <v>23714.880000000001</v>
      </c>
      <c r="O51">
        <f ca="1">IF(ISNUMBER(VLOOKUP($B51,Equities!$B$6:$DH$1002,O$1,0)), VLOOKUP($B51,Equities!$B$6:$DH$1002,O$1,0),"")</f>
        <v>31338.87</v>
      </c>
      <c r="P51">
        <f ca="1">IF(ISNUMBER(VLOOKUP($B51,Equities!$B$6:$DH$1002,P$1,0)), VLOOKUP($B51,Equities!$B$6:$DH$1002,P$1,0),"")</f>
        <v>12470.42</v>
      </c>
      <c r="Q51">
        <f ca="1">IF(ISNUMBER(VLOOKUP($B51,Equities!$B$6:$DH$1002,Q$1,0)), VLOOKUP($B51,Equities!$B$6:$DH$1002,Q$1,0),"")</f>
        <v>2322.9699999999998</v>
      </c>
      <c r="R51">
        <f ca="1">IF(ISNUMBER(VLOOKUP($B51,Equities!$B$6:$DH$1002,R$1,0)), VLOOKUP($B51,Equities!$B$6:$DH$1002,R$1,0),"")</f>
        <v>2593.02</v>
      </c>
      <c r="S51">
        <f ca="1">IF(ISNUMBER(VLOOKUP($B51,Equities!$B$6:$DH$1002,S$1,0)), VLOOKUP($B51,Equities!$B$6:$DH$1002,S$1,0),"")</f>
        <v>237.7372</v>
      </c>
      <c r="T51">
        <f ca="1">IF(ISNUMBER(VLOOKUP($B51,Equities!$B$6:$DH$1002,T$1,0)), VLOOKUP($B51,Equities!$B$6:$DH$1002,T$1,0),"")</f>
        <v>297.37</v>
      </c>
      <c r="U51">
        <f ca="1">IF(ISNUMBER(VLOOKUP($B51,Equities!$B$6:$DH$1002,U$1,0)), VLOOKUP($B51,Equities!$B$6:$DH$1002,U$1,0),"")</f>
        <v>276.67</v>
      </c>
      <c r="V51">
        <f ca="1">IF(ISNUMBER(VLOOKUP($B51,Equities!$B$6:$DH$1002,V$1,0)), VLOOKUP($B51,Equities!$B$6:$DH$1002,V$1,0),"")</f>
        <v>253.45</v>
      </c>
      <c r="W51">
        <f ca="1">IF(ISNUMBER(VLOOKUP($B51,Equities!$B$6:$DH$1002,W$1,0)), VLOOKUP($B51,Equities!$B$6:$DH$1002,W$1,0),"")</f>
        <v>238.2603</v>
      </c>
      <c r="X51">
        <f ca="1">IF(ISNUMBER(VLOOKUP($B51,Equities!$B$6:$DH$1002,X$1,0)), VLOOKUP($B51,Equities!$B$6:$DH$1002,X$1,0),"")</f>
        <v>237.24039999999999</v>
      </c>
      <c r="Y51">
        <f ca="1">IF(ISNUMBER(VLOOKUP($B51,Equities!$B$6:$DH$1002,Y$1,0)), VLOOKUP($B51,Equities!$B$6:$DH$1002,Y$1,0),"")</f>
        <v>133.72880000000001</v>
      </c>
      <c r="Z51">
        <f ca="1">IF(ISNUMBER(VLOOKUP($B51,Equities!$B$6:$DH$1002,Z$1,0)), VLOOKUP($B51,Equities!$B$6:$DH$1002,Z$1,0),"")</f>
        <v>232.29390000000001</v>
      </c>
      <c r="AA51">
        <f ca="1">IF(ISNUMBER(VLOOKUP($B51,Equities!$B$6:$DH$1002,AA$1,0)), VLOOKUP($B51,Equities!$B$6:$DH$1002,AA$1,0),"")</f>
        <v>70.819999999999993</v>
      </c>
      <c r="AB51">
        <f ca="1">IF(ISNUMBER(VLOOKUP($B51,Equities!$B$6:$DH$1002,AB$1,0)), VLOOKUP($B51,Equities!$B$6:$DH$1002,AB$1,0),"")</f>
        <v>125.05</v>
      </c>
      <c r="AC51">
        <f ca="1">IF(ISNUMBER(VLOOKUP($B51,Bonds!$B$6:$CW$1002,AC$1,0)), VLOOKUP($B51,Bonds!$B$6:$CW$1002,AC$1,0),"")</f>
        <v>488.1343</v>
      </c>
      <c r="AD51">
        <f ca="1">IF(ISNUMBER(VLOOKUP($B51,Bonds!$B$6:$CW$1002,AD$1,0)), VLOOKUP($B51,Bonds!$B$6:$CW$1002,AD$1,0),"")</f>
        <v>221.0162</v>
      </c>
      <c r="AE51">
        <f ca="1">IF(ISNUMBER(VLOOKUP($B51,Bonds!$B$6:$CW$1002,AE$1,0)), VLOOKUP($B51,Bonds!$B$6:$CW$1002,AE$1,0),"")</f>
        <v>258.56130000000002</v>
      </c>
      <c r="AF51">
        <f ca="1">IF(ISNUMBER(VLOOKUP($B51,Bonds!$B$6:$CW$1002,AF$1,0)), VLOOKUP($B51,Bonds!$B$6:$CW$1002,AF$1,0),"")</f>
        <v>2036.17</v>
      </c>
      <c r="AG51">
        <f ca="1">IF(ISNUMBER(VLOOKUP($B51,Bonds!$B$6:$CW$1002,AG$1,0)), VLOOKUP($B51,Bonds!$B$6:$CW$1002,AG$1,0),"")</f>
        <v>2184.14</v>
      </c>
      <c r="AH51">
        <f ca="1">IF(ISNUMBER(VLOOKUP($B51,Bonds!$B$6:$CW$1002,AH$1,0)), VLOOKUP($B51,Bonds!$B$6:$CW$1002,AH$1,0),"")</f>
        <v>2889.52</v>
      </c>
      <c r="AI51">
        <f ca="1">IF(ISNUMBER(VLOOKUP($B51,Bonds!$B$6:$CW$1002,AI$1,0)), VLOOKUP($B51,Bonds!$B$6:$CW$1002,AI$1,0),"")</f>
        <v>150.06610000000001</v>
      </c>
      <c r="AJ51">
        <f ca="1">IF(ISNUMBER(VLOOKUP($B51,Bonds!$B$6:$CW$1002,AJ$1,0)), VLOOKUP($B51,Bonds!$B$6:$CW$1002,AJ$1,0),"")</f>
        <v>1322.5260000000001</v>
      </c>
      <c r="AK51">
        <f ca="1">IF(ISNUMBER(VLOOKUP($B51,Bonds!$B$6:$CW$1002,AK$1,0)), VLOOKUP($B51,Bonds!$B$6:$CW$1002,AK$1,0),"")</f>
        <v>214.54169999999999</v>
      </c>
      <c r="AL51">
        <f ca="1">IF(ISNUMBER(VLOOKUP($B51,Bonds!$B$6:$CW$1002,AL$1,0)), VLOOKUP($B51,Bonds!$B$6:$CW$1002,AL$1,0),"")</f>
        <v>190.88290000000001</v>
      </c>
      <c r="AM51">
        <f ca="1">IF(ISNUMBER(VLOOKUP($B51,Bonds!$B$6:$CW$1002,AM$1,0)), VLOOKUP($B51,Bonds!$B$6:$CW$1002,AM$1,0),"")</f>
        <v>288.79649999999998</v>
      </c>
      <c r="AN51">
        <f ca="1">IF(ISNUMBER(VLOOKUP($B51,Bonds!$B$6:$CW$1002,AN$1,0)), VLOOKUP($B51,Bonds!$B$6:$CW$1002,AN$1,0),"")</f>
        <v>203.76900000000001</v>
      </c>
      <c r="AO51">
        <f ca="1">IF(ISNUMBER(VLOOKUP($B51,Bonds!$B$6:$CW$1002,AO$1,0)), VLOOKUP($B51,Bonds!$B$6:$CW$1002,AO$1,0),"")</f>
        <v>203.3323</v>
      </c>
      <c r="AP51">
        <f ca="1">IF(ISNUMBER(VLOOKUP($B51,Bonds!$B$6:$CW$1002,AP$1,0)), VLOOKUP($B51,Bonds!$B$6:$CW$1002,AP$1,0),"")</f>
        <v>225.63910000000001</v>
      </c>
      <c r="AQ51">
        <f ca="1">IF(ISNUMBER(VLOOKUP($B51,Bonds!$B$6:$CW$1002,AQ$1,0)), VLOOKUP($B51,Bonds!$B$6:$CW$1002,AQ$1,0),"")</f>
        <v>218.97579999999999</v>
      </c>
      <c r="AR51">
        <f ca="1">IF(ISNUMBER(VLOOKUP($B51,Bonds!$B$6:$CW$1002,AR$1,0)), VLOOKUP($B51,Bonds!$B$6:$CW$1002,AR$1,0),"")</f>
        <v>285.4787</v>
      </c>
      <c r="AS51">
        <f ca="1">IF(ISNUMBER(VLOOKUP($B51,Bonds!$B$6:$CW$1002,AS$1,0)), VLOOKUP($B51,Bonds!$B$6:$CW$1002,AS$1,0),"")</f>
        <v>2.5461999999999998</v>
      </c>
      <c r="AT51">
        <f ca="1">IF(ISNUMBER(VLOOKUP($B51,Bonds!$B$6:$CW$1002,AT$1,0)), VLOOKUP($B51,Bonds!$B$6:$CW$1002,AT$1,0),"")</f>
        <v>0.58699999999999997</v>
      </c>
      <c r="AU51">
        <f ca="1">IF(ISNUMBER(VLOOKUP($B51,Bonds!$B$6:$CW$1002,AU$1,0)), VLOOKUP($B51,Bonds!$B$6:$CW$1002,AU$1,0),"")</f>
        <v>1.9359</v>
      </c>
      <c r="AV51">
        <f ca="1">IF(ISNUMBER(VLOOKUP($B51,Bonds!$B$6:$CW$1002,AV$1,0)), VLOOKUP($B51,Bonds!$B$6:$CW$1002,AV$1,0),"")</f>
        <v>2.0238</v>
      </c>
      <c r="AW51">
        <f ca="1">IF(ISNUMBER(VLOOKUP($B51,Bonds!$B$6:$CW$1002,AW$1,0)), VLOOKUP($B51,Bonds!$B$6:$CW$1002,AW$1,0),"")</f>
        <v>2.2890000000000001</v>
      </c>
      <c r="AX51">
        <f ca="1">IF(ISNUMBER(VLOOKUP($B51,Bonds!$B$6:$CW$1002,AX$1,0)), VLOOKUP($B51,Bonds!$B$6:$CW$1002,AX$1,0),"")</f>
        <v>1.4470000000000001</v>
      </c>
      <c r="AY51">
        <f ca="1">IF(ISNUMBER(VLOOKUP($B51,Bonds!$B$6:$CW$1002,AY$1,0)), VLOOKUP($B51,Bonds!$B$6:$CW$1002,AY$1,0),"")</f>
        <v>27.374400000000001</v>
      </c>
      <c r="AZ51">
        <f ca="1">IF(ISNUMBER(VLOOKUP($B51,Bonds!$B$6:$CW$1002,AZ$1,0)), VLOOKUP($B51,Bonds!$B$6:$CW$1002,AZ$1,0),"")</f>
        <v>-0.25</v>
      </c>
      <c r="BA51">
        <f ca="1">IF(ISNUMBER(VLOOKUP($B51,Credit_Vol!$B$6:$CW$1002,BA$1,0)), VLOOKUP($B51,Credit_Vol!$B$6:$CW$1002,BA$1,0),"")</f>
        <v>231.13900000000001</v>
      </c>
      <c r="BB51">
        <f ca="1">IF(ISNUMBER(VLOOKUP($B51,Credit_Vol!$B$6:$CW$1002,BB$1,0)), VLOOKUP($B51,Credit_Vol!$B$6:$CW$1002,BB$1,0),"")</f>
        <v>102.584</v>
      </c>
      <c r="BC51">
        <f ca="1">IF(ISNUMBER(VLOOKUP($B51,Credit_Vol!$B$6:$CW$1002,BC$1,0)), VLOOKUP($B51,Credit_Vol!$B$6:$CW$1002,BC$1,0),"")</f>
        <v>47.067999999999998</v>
      </c>
      <c r="BD51">
        <f ca="1">IF(ISNUMBER(VLOOKUP($B51,Credit_Vol!$B$6:$CW$1002,BD$1,0)), VLOOKUP($B51,Credit_Vol!$B$6:$CW$1002,BD$1,0),"")</f>
        <v>297.31200000000001</v>
      </c>
      <c r="BE51">
        <f ca="1">IF(ISNUMBER(VLOOKUP($B51,Credit_Vol!$B$6:$CW$1002,BE$1,0)), VLOOKUP($B51,Credit_Vol!$B$6:$CW$1002,BE$1,0),"")</f>
        <v>109.759</v>
      </c>
      <c r="BF51">
        <f ca="1">IF(ISNUMBER(VLOOKUP($B51,Credit_Vol!$B$6:$CW$1002,BF$1,0)), VLOOKUP($B51,Credit_Vol!$B$6:$CW$1002,BF$1,0),"")</f>
        <v>216.3596</v>
      </c>
      <c r="BG51">
        <f ca="1">IF(ISNUMBER(VLOOKUP($B51,Credit_Vol!$B$6:$CW$1002,BG$1,0)), VLOOKUP($B51,Credit_Vol!$B$6:$CW$1002,BG$1,0),"")</f>
        <v>153.91079999999999</v>
      </c>
      <c r="BH51">
        <f ca="1">IF(ISNUMBER(VLOOKUP($B51,Credit_Vol!$B$6:$CW$1002,BH$1,0)), VLOOKUP($B51,Credit_Vol!$B$6:$CW$1002,BH$1,0),"")</f>
        <v>423.85379999999998</v>
      </c>
      <c r="BI51">
        <f ca="1">IF(ISNUMBER(VLOOKUP($B51,Credit_Vol!$B$6:$CW$1002,BI$1,0)), VLOOKUP($B51,Credit_Vol!$B$6:$CW$1002,BI$1,0),"")</f>
        <v>10.16</v>
      </c>
      <c r="BJ51">
        <f ca="1">IF(ISNUMBER(VLOOKUP($B51,Credit_Vol!$B$6:$CW$1002,BJ$1,0)), VLOOKUP($B51,Credit_Vol!$B$6:$CW$1002,BJ$1,0),"")</f>
        <v>15.25</v>
      </c>
      <c r="BK51">
        <f ca="1">IF(ISNUMBER(VLOOKUP($B51,Credit_Vol!$B$6:$CW$1002,BK$1,0)), VLOOKUP($B51,Credit_Vol!$B$6:$CW$1002,BK$1,0),"")</f>
        <v>7.38</v>
      </c>
      <c r="BL51">
        <f ca="1">IF(ISNUMBER(VLOOKUP($B51,Credit_Vol!$B$6:$CW$1002,BL$1,0)), VLOOKUP($B51,Credit_Vol!$B$6:$CW$1002,BL$1,0),"")</f>
        <v>4.84</v>
      </c>
      <c r="BM51">
        <f ca="1">IF(ISNUMBER(VLOOKUP($B51,Commodities!$B$6:$CW$1002,BM$1,0)), VLOOKUP($B51,Commodities!$B$6:$CW$1002,BM$1,0),"")</f>
        <v>1334.9</v>
      </c>
      <c r="BN51">
        <f ca="1">IF(ISNUMBER(VLOOKUP($B51,Commodities!$B$6:$CW$1002,BN$1,0)), VLOOKUP($B51,Commodities!$B$6:$CW$1002,BN$1,0),"")</f>
        <v>17.140999999999998</v>
      </c>
      <c r="BO51">
        <f ca="1">IF(ISNUMBER(VLOOKUP($B51,Commodities!$B$6:$CW$1002,BO$1,0)), VLOOKUP($B51,Commodities!$B$6:$CW$1002,BO$1,0),"")</f>
        <v>64.3</v>
      </c>
      <c r="BP51">
        <f ca="1">IF(ISNUMBER(VLOOKUP($B51,Currencies!$B$6:$CW$1002,BP$1,0)), VLOOKUP($B51,Currencies!$B$6:$CW$1002,BP$1,0),"")</f>
        <v>6.4305000000000003</v>
      </c>
      <c r="BQ51">
        <f ca="1">IF(ISNUMBER(VLOOKUP($B51,Currencies!$B$6:$CW$1002,BQ$1,0)), VLOOKUP($B51,Currencies!$B$6:$CW$1002,BQ$1,0),"")</f>
        <v>110.85</v>
      </c>
      <c r="BR51">
        <f ca="1">IF(ISNUMBER(VLOOKUP($B51,Currencies!$B$6:$CW$1002,BR$1,0)), VLOOKUP($B51,Currencies!$B$6:$CW$1002,BR$1,0),"")</f>
        <v>1.2263999999999999</v>
      </c>
      <c r="BS51">
        <f ca="1">IF(ISNUMBER(VLOOKUP($B51,Currencies!$B$6:$CW$1002,BS$1,0)), VLOOKUP($B51,Currencies!$B$6:$CW$1002,BS$1,0),"")</f>
        <v>1.3792</v>
      </c>
      <c r="BT51">
        <f ca="1">IF(ISNUMBER(VLOOKUP($B51,Currencies!$B$6:$CW$1002,BT$1,0)), VLOOKUP($B51,Currencies!$B$6:$CW$1002,BT$1,0),"")</f>
        <v>110.54</v>
      </c>
      <c r="BU51">
        <f ca="1">IF(ISNUMBER(VLOOKUP($B51,Currencies!$B$6:$CW$1002,BU$1,0)), VLOOKUP($B51,Currencies!$B$6:$CW$1002,BU$1,0),"")</f>
        <v>56.332999999999998</v>
      </c>
      <c r="BV51">
        <f ca="1">IF(ISNUMBER(VLOOKUP($B51,Currencies!$B$6:$CW$1002,BV$1,0)), VLOOKUP($B51,Currencies!$B$6:$CW$1002,BV$1,0),"")</f>
        <v>12.3063</v>
      </c>
      <c r="BW51">
        <f ca="1">IF(ISNUMBER(VLOOKUP($B51,Currencies!$B$6:$CW$1002,BW$1,0)), VLOOKUP($B51,Currencies!$B$6:$CW$1002,BW$1,0),"")</f>
        <v>3.2157999999999998</v>
      </c>
      <c r="BY51" s="12"/>
    </row>
    <row r="52" spans="2:77">
      <c r="B52" s="12">
        <f>IF(ISNUMBER(Equities!$C53),Equities!B53,"")</f>
        <v>43112</v>
      </c>
      <c r="C52">
        <f t="shared" ca="1" si="7"/>
        <v>179.53319999999999</v>
      </c>
      <c r="D52" t="str">
        <f t="shared" ca="1" si="8"/>
        <v/>
      </c>
      <c r="E52" t="str">
        <f t="shared" ca="1" si="8"/>
        <v/>
      </c>
      <c r="F52" t="str">
        <f t="shared" ca="1" si="8"/>
        <v/>
      </c>
      <c r="G52">
        <f>IF(ISNUMBER(VLOOKUP($B52,Equities!$B$6:$DH$1002,G$1,0)), VLOOKUP($B52,Equities!$B$6:$DH$1002,G$1,0),"")</f>
        <v>6.33</v>
      </c>
      <c r="H52">
        <f>IF(ISNUMBER(VLOOKUP($B52,Equities!$B$6:$DH$1002,H$1,0)), VLOOKUP($B52,Equities!$B$6:$DH$1002,H$1,0),"")</f>
        <v>13.44</v>
      </c>
      <c r="I52">
        <f>IF(ISNUMBER(VLOOKUP($B52,Equities!$B$6:$DH$1002,I$1,0)), VLOOKUP($B52,Equities!$B$6:$DH$1002,I$1,0),"")</f>
        <v>18.36</v>
      </c>
      <c r="J52" s="70"/>
      <c r="K52">
        <f ca="1">IF(ISNUMBER(VLOOKUP($B52,Equities!$B$6:$DH$1002,K$1,0)), VLOOKUP($B52,Equities!$B$6:$DH$1002,K$1,0),"")</f>
        <v>2786.24</v>
      </c>
      <c r="L52">
        <f ca="1">IF(ISNUMBER(VLOOKUP($B52,Equities!$B$6:$DH$1002,L$1,0)), VLOOKUP($B52,Equities!$B$6:$DH$1002,L$1,0),"")</f>
        <v>3612.61</v>
      </c>
      <c r="M52">
        <f ca="1">IF(ISNUMBER(VLOOKUP($B52,Equities!$B$6:$DH$1002,M$1,0)), VLOOKUP($B52,Equities!$B$6:$DH$1002,M$1,0),"")</f>
        <v>79349.119999999995</v>
      </c>
      <c r="N52">
        <f ca="1">IF(ISNUMBER(VLOOKUP($B52,Equities!$B$6:$DH$1002,N$1,0)), VLOOKUP($B52,Equities!$B$6:$DH$1002,N$1,0),"")</f>
        <v>23653.82</v>
      </c>
      <c r="O52">
        <f ca="1">IF(ISNUMBER(VLOOKUP($B52,Equities!$B$6:$DH$1002,O$1,0)), VLOOKUP($B52,Equities!$B$6:$DH$1002,O$1,0),"")</f>
        <v>31412.54</v>
      </c>
      <c r="P52">
        <f ca="1">IF(ISNUMBER(VLOOKUP($B52,Equities!$B$6:$DH$1002,P$1,0)), VLOOKUP($B52,Equities!$B$6:$DH$1002,P$1,0),"")</f>
        <v>12468.93</v>
      </c>
      <c r="Q52">
        <f ca="1">IF(ISNUMBER(VLOOKUP($B52,Equities!$B$6:$DH$1002,Q$1,0)), VLOOKUP($B52,Equities!$B$6:$DH$1002,Q$1,0),"")</f>
        <v>2317.79</v>
      </c>
      <c r="R52">
        <f ca="1">IF(ISNUMBER(VLOOKUP($B52,Equities!$B$6:$DH$1002,R$1,0)), VLOOKUP($B52,Equities!$B$6:$DH$1002,R$1,0),"")</f>
        <v>2583.02</v>
      </c>
      <c r="S52">
        <f ca="1">IF(ISNUMBER(VLOOKUP($B52,Equities!$B$6:$DH$1002,S$1,0)), VLOOKUP($B52,Equities!$B$6:$DH$1002,S$1,0),"")</f>
        <v>236.86600000000001</v>
      </c>
      <c r="T52">
        <f ca="1">IF(ISNUMBER(VLOOKUP($B52,Equities!$B$6:$DH$1002,T$1,0)), VLOOKUP($B52,Equities!$B$6:$DH$1002,T$1,0),"")</f>
        <v>295.05</v>
      </c>
      <c r="U52">
        <f ca="1">IF(ISNUMBER(VLOOKUP($B52,Equities!$B$6:$DH$1002,U$1,0)), VLOOKUP($B52,Equities!$B$6:$DH$1002,U$1,0),"")</f>
        <v>275.49</v>
      </c>
      <c r="V52">
        <f ca="1">IF(ISNUMBER(VLOOKUP($B52,Equities!$B$6:$DH$1002,V$1,0)), VLOOKUP($B52,Equities!$B$6:$DH$1002,V$1,0),"")</f>
        <v>252.44</v>
      </c>
      <c r="W52">
        <f ca="1">IF(ISNUMBER(VLOOKUP($B52,Equities!$B$6:$DH$1002,W$1,0)), VLOOKUP($B52,Equities!$B$6:$DH$1002,W$1,0),"")</f>
        <v>237.04949999999999</v>
      </c>
      <c r="X52">
        <f ca="1">IF(ISNUMBER(VLOOKUP($B52,Equities!$B$6:$DH$1002,X$1,0)), VLOOKUP($B52,Equities!$B$6:$DH$1002,X$1,0),"")</f>
        <v>236.72569999999999</v>
      </c>
      <c r="Y52">
        <f ca="1">IF(ISNUMBER(VLOOKUP($B52,Equities!$B$6:$DH$1002,Y$1,0)), VLOOKUP($B52,Equities!$B$6:$DH$1002,Y$1,0),"")</f>
        <v>133.05840000000001</v>
      </c>
      <c r="Z52">
        <f ca="1">IF(ISNUMBER(VLOOKUP($B52,Equities!$B$6:$DH$1002,Z$1,0)), VLOOKUP($B52,Equities!$B$6:$DH$1002,Z$1,0),"")</f>
        <v>231.91030000000001</v>
      </c>
      <c r="AA52">
        <f ca="1">IF(ISNUMBER(VLOOKUP($B52,Equities!$B$6:$DH$1002,AA$1,0)), VLOOKUP($B52,Equities!$B$6:$DH$1002,AA$1,0),"")</f>
        <v>70.400000000000006</v>
      </c>
      <c r="AB52">
        <f ca="1">IF(ISNUMBER(VLOOKUP($B52,Equities!$B$6:$DH$1002,AB$1,0)), VLOOKUP($B52,Equities!$B$6:$DH$1002,AB$1,0),"")</f>
        <v>124.41</v>
      </c>
      <c r="AC52">
        <f ca="1">IF(ISNUMBER(VLOOKUP($B52,Bonds!$B$6:$CW$1002,AC$1,0)), VLOOKUP($B52,Bonds!$B$6:$CW$1002,AC$1,0),"")</f>
        <v>485.8057</v>
      </c>
      <c r="AD52">
        <f ca="1">IF(ISNUMBER(VLOOKUP($B52,Bonds!$B$6:$CW$1002,AD$1,0)), VLOOKUP($B52,Bonds!$B$6:$CW$1002,AD$1,0),"")</f>
        <v>219.66970000000001</v>
      </c>
      <c r="AE52">
        <f ca="1">IF(ISNUMBER(VLOOKUP($B52,Bonds!$B$6:$CW$1002,AE$1,0)), VLOOKUP($B52,Bonds!$B$6:$CW$1002,AE$1,0),"")</f>
        <v>257.61509999999998</v>
      </c>
      <c r="AF52">
        <f ca="1">IF(ISNUMBER(VLOOKUP($B52,Bonds!$B$6:$CW$1002,AF$1,0)), VLOOKUP($B52,Bonds!$B$6:$CW$1002,AF$1,0),"")</f>
        <v>2036.17</v>
      </c>
      <c r="AG52">
        <f ca="1">IF(ISNUMBER(VLOOKUP($B52,Bonds!$B$6:$CW$1002,AG$1,0)), VLOOKUP($B52,Bonds!$B$6:$CW$1002,AG$1,0),"")</f>
        <v>2184.14</v>
      </c>
      <c r="AH52">
        <f ca="1">IF(ISNUMBER(VLOOKUP($B52,Bonds!$B$6:$CW$1002,AH$1,0)), VLOOKUP($B52,Bonds!$B$6:$CW$1002,AH$1,0),"")</f>
        <v>2889.52</v>
      </c>
      <c r="AI52">
        <f ca="1">IF(ISNUMBER(VLOOKUP($B52,Bonds!$B$6:$CW$1002,AI$1,0)), VLOOKUP($B52,Bonds!$B$6:$CW$1002,AI$1,0),"")</f>
        <v>150.11770000000001</v>
      </c>
      <c r="AJ52">
        <f ca="1">IF(ISNUMBER(VLOOKUP($B52,Bonds!$B$6:$CW$1002,AJ$1,0)), VLOOKUP($B52,Bonds!$B$6:$CW$1002,AJ$1,0),"")</f>
        <v>1319.954</v>
      </c>
      <c r="AK52">
        <f ca="1">IF(ISNUMBER(VLOOKUP($B52,Bonds!$B$6:$CW$1002,AK$1,0)), VLOOKUP($B52,Bonds!$B$6:$CW$1002,AK$1,0),"")</f>
        <v>214.54169999999999</v>
      </c>
      <c r="AL52">
        <f ca="1">IF(ISNUMBER(VLOOKUP($B52,Bonds!$B$6:$CW$1002,AL$1,0)), VLOOKUP($B52,Bonds!$B$6:$CW$1002,AL$1,0),"")</f>
        <v>190.88290000000001</v>
      </c>
      <c r="AM52">
        <f ca="1">IF(ISNUMBER(VLOOKUP($B52,Bonds!$B$6:$CW$1002,AM$1,0)), VLOOKUP($B52,Bonds!$B$6:$CW$1002,AM$1,0),"")</f>
        <v>288.79649999999998</v>
      </c>
      <c r="AN52">
        <f ca="1">IF(ISNUMBER(VLOOKUP($B52,Bonds!$B$6:$CW$1002,AN$1,0)), VLOOKUP($B52,Bonds!$B$6:$CW$1002,AN$1,0),"")</f>
        <v>203.76900000000001</v>
      </c>
      <c r="AO52">
        <f ca="1">IF(ISNUMBER(VLOOKUP($B52,Bonds!$B$6:$CW$1002,AO$1,0)), VLOOKUP($B52,Bonds!$B$6:$CW$1002,AO$1,0),"")</f>
        <v>203.3323</v>
      </c>
      <c r="AP52">
        <f ca="1">IF(ISNUMBER(VLOOKUP($B52,Bonds!$B$6:$CW$1002,AP$1,0)), VLOOKUP($B52,Bonds!$B$6:$CW$1002,AP$1,0),"")</f>
        <v>225.63910000000001</v>
      </c>
      <c r="AQ52">
        <f ca="1">IF(ISNUMBER(VLOOKUP($B52,Bonds!$B$6:$CW$1002,AQ$1,0)), VLOOKUP($B52,Bonds!$B$6:$CW$1002,AQ$1,0),"")</f>
        <v>218.97579999999999</v>
      </c>
      <c r="AR52">
        <f ca="1">IF(ISNUMBER(VLOOKUP($B52,Bonds!$B$6:$CW$1002,AR$1,0)), VLOOKUP($B52,Bonds!$B$6:$CW$1002,AR$1,0),"")</f>
        <v>285.4787</v>
      </c>
      <c r="AS52">
        <f ca="1">IF(ISNUMBER(VLOOKUP($B52,Bonds!$B$6:$CW$1002,AS$1,0)), VLOOKUP($B52,Bonds!$B$6:$CW$1002,AS$1,0),"")</f>
        <v>2.5461999999999998</v>
      </c>
      <c r="AT52">
        <f ca="1">IF(ISNUMBER(VLOOKUP($B52,Bonds!$B$6:$CW$1002,AT$1,0)), VLOOKUP($B52,Bonds!$B$6:$CW$1002,AT$1,0),"")</f>
        <v>0.58099999999999996</v>
      </c>
      <c r="AU52">
        <f ca="1">IF(ISNUMBER(VLOOKUP($B52,Bonds!$B$6:$CW$1002,AU$1,0)), VLOOKUP($B52,Bonds!$B$6:$CW$1002,AU$1,0),"")</f>
        <v>1.9359</v>
      </c>
      <c r="AV52">
        <f ca="1">IF(ISNUMBER(VLOOKUP($B52,Bonds!$B$6:$CW$1002,AV$1,0)), VLOOKUP($B52,Bonds!$B$6:$CW$1002,AV$1,0),"")</f>
        <v>2.0238</v>
      </c>
      <c r="AW52">
        <f ca="1">IF(ISNUMBER(VLOOKUP($B52,Bonds!$B$6:$CW$1002,AW$1,0)), VLOOKUP($B52,Bonds!$B$6:$CW$1002,AW$1,0),"")</f>
        <v>2.2728000000000002</v>
      </c>
      <c r="AX52">
        <f ca="1">IF(ISNUMBER(VLOOKUP($B52,Bonds!$B$6:$CW$1002,AX$1,0)), VLOOKUP($B52,Bonds!$B$6:$CW$1002,AX$1,0),"")</f>
        <v>1.4450000000000001</v>
      </c>
      <c r="AY52">
        <f ca="1">IF(ISNUMBER(VLOOKUP($B52,Bonds!$B$6:$CW$1002,AY$1,0)), VLOOKUP($B52,Bonds!$B$6:$CW$1002,AY$1,0),"")</f>
        <v>27.0626</v>
      </c>
      <c r="AZ52">
        <f ca="1">IF(ISNUMBER(VLOOKUP($B52,Bonds!$B$6:$CW$1002,AZ$1,0)), VLOOKUP($B52,Bonds!$B$6:$CW$1002,AZ$1,0),"")</f>
        <v>-0.81</v>
      </c>
      <c r="BA52">
        <f ca="1">IF(ISNUMBER(VLOOKUP($B52,Credit_Vol!$B$6:$CW$1002,BA$1,0)), VLOOKUP($B52,Credit_Vol!$B$6:$CW$1002,BA$1,0),"")</f>
        <v>228.661</v>
      </c>
      <c r="BB52">
        <f ca="1">IF(ISNUMBER(VLOOKUP($B52,Credit_Vol!$B$6:$CW$1002,BB$1,0)), VLOOKUP($B52,Credit_Vol!$B$6:$CW$1002,BB$1,0),"")</f>
        <v>102.559</v>
      </c>
      <c r="BC52">
        <f ca="1">IF(ISNUMBER(VLOOKUP($B52,Credit_Vol!$B$6:$CW$1002,BC$1,0)), VLOOKUP($B52,Credit_Vol!$B$6:$CW$1002,BC$1,0),"")</f>
        <v>47.067999999999998</v>
      </c>
      <c r="BD52">
        <f ca="1">IF(ISNUMBER(VLOOKUP($B52,Credit_Vol!$B$6:$CW$1002,BD$1,0)), VLOOKUP($B52,Credit_Vol!$B$6:$CW$1002,BD$1,0),"")</f>
        <v>297.31200000000001</v>
      </c>
      <c r="BE52">
        <f ca="1">IF(ISNUMBER(VLOOKUP($B52,Credit_Vol!$B$6:$CW$1002,BE$1,0)), VLOOKUP($B52,Credit_Vol!$B$6:$CW$1002,BE$1,0),"")</f>
        <v>109.759</v>
      </c>
      <c r="BF52">
        <f ca="1">IF(ISNUMBER(VLOOKUP($B52,Credit_Vol!$B$6:$CW$1002,BF$1,0)), VLOOKUP($B52,Credit_Vol!$B$6:$CW$1002,BF$1,0),"")</f>
        <v>216.3596</v>
      </c>
      <c r="BG52">
        <f ca="1">IF(ISNUMBER(VLOOKUP($B52,Credit_Vol!$B$6:$CW$1002,BG$1,0)), VLOOKUP($B52,Credit_Vol!$B$6:$CW$1002,BG$1,0),"")</f>
        <v>153.91079999999999</v>
      </c>
      <c r="BH52">
        <f ca="1">IF(ISNUMBER(VLOOKUP($B52,Credit_Vol!$B$6:$CW$1002,BH$1,0)), VLOOKUP($B52,Credit_Vol!$B$6:$CW$1002,BH$1,0),"")</f>
        <v>423.85379999999998</v>
      </c>
      <c r="BI52">
        <f ca="1">IF(ISNUMBER(VLOOKUP($B52,Credit_Vol!$B$6:$CW$1002,BI$1,0)), VLOOKUP($B52,Credit_Vol!$B$6:$CW$1002,BI$1,0),"")</f>
        <v>10.16</v>
      </c>
      <c r="BJ52">
        <f ca="1">IF(ISNUMBER(VLOOKUP($B52,Credit_Vol!$B$6:$CW$1002,BJ$1,0)), VLOOKUP($B52,Credit_Vol!$B$6:$CW$1002,BJ$1,0),"")</f>
        <v>15.25</v>
      </c>
      <c r="BK52">
        <f ca="1">IF(ISNUMBER(VLOOKUP($B52,Credit_Vol!$B$6:$CW$1002,BK$1,0)), VLOOKUP($B52,Credit_Vol!$B$6:$CW$1002,BK$1,0),"")</f>
        <v>7.11</v>
      </c>
      <c r="BL52">
        <f ca="1">IF(ISNUMBER(VLOOKUP($B52,Credit_Vol!$B$6:$CW$1002,BL$1,0)), VLOOKUP($B52,Credit_Vol!$B$6:$CW$1002,BL$1,0),"")</f>
        <v>4.375</v>
      </c>
      <c r="BM52">
        <f ca="1">IF(ISNUMBER(VLOOKUP($B52,Commodities!$B$6:$CW$1002,BM$1,0)), VLOOKUP($B52,Commodities!$B$6:$CW$1002,BM$1,0),"")</f>
        <v>1334.9</v>
      </c>
      <c r="BN52">
        <f ca="1">IF(ISNUMBER(VLOOKUP($B52,Commodities!$B$6:$CW$1002,BN$1,0)), VLOOKUP($B52,Commodities!$B$6:$CW$1002,BN$1,0),"")</f>
        <v>17.140999999999998</v>
      </c>
      <c r="BO52">
        <f ca="1">IF(ISNUMBER(VLOOKUP($B52,Commodities!$B$6:$CW$1002,BO$1,0)), VLOOKUP($B52,Commodities!$B$6:$CW$1002,BO$1,0),"")</f>
        <v>64.3</v>
      </c>
      <c r="BP52">
        <f ca="1">IF(ISNUMBER(VLOOKUP($B52,Currencies!$B$6:$CW$1002,BP$1,0)), VLOOKUP($B52,Currencies!$B$6:$CW$1002,BP$1,0),"")</f>
        <v>6.4611000000000001</v>
      </c>
      <c r="BQ52">
        <f ca="1">IF(ISNUMBER(VLOOKUP($B52,Currencies!$B$6:$CW$1002,BQ$1,0)), VLOOKUP($B52,Currencies!$B$6:$CW$1002,BQ$1,0),"")</f>
        <v>110.54</v>
      </c>
      <c r="BR52">
        <f ca="1">IF(ISNUMBER(VLOOKUP($B52,Currencies!$B$6:$CW$1002,BR$1,0)), VLOOKUP($B52,Currencies!$B$6:$CW$1002,BR$1,0),"")</f>
        <v>1.2202</v>
      </c>
      <c r="BS52">
        <f ca="1">IF(ISNUMBER(VLOOKUP($B52,Currencies!$B$6:$CW$1002,BS$1,0)), VLOOKUP($B52,Currencies!$B$6:$CW$1002,BS$1,0),"")</f>
        <v>1.3728</v>
      </c>
      <c r="BT52">
        <f ca="1">IF(ISNUMBER(VLOOKUP($B52,Currencies!$B$6:$CW$1002,BT$1,0)), VLOOKUP($B52,Currencies!$B$6:$CW$1002,BT$1,0),"")</f>
        <v>111.06</v>
      </c>
      <c r="BU52">
        <f ca="1">IF(ISNUMBER(VLOOKUP($B52,Currencies!$B$6:$CW$1002,BU$1,0)), VLOOKUP($B52,Currencies!$B$6:$CW$1002,BU$1,0),"")</f>
        <v>56.642699999999998</v>
      </c>
      <c r="BV52">
        <f ca="1">IF(ISNUMBER(VLOOKUP($B52,Currencies!$B$6:$CW$1002,BV$1,0)), VLOOKUP($B52,Currencies!$B$6:$CW$1002,BV$1,0),"")</f>
        <v>12.3668</v>
      </c>
      <c r="BW52">
        <f ca="1">IF(ISNUMBER(VLOOKUP($B52,Currencies!$B$6:$CW$1002,BW$1,0)), VLOOKUP($B52,Currencies!$B$6:$CW$1002,BW$1,0),"")</f>
        <v>3.2054999999999998</v>
      </c>
      <c r="BY52" s="12"/>
    </row>
    <row r="53" spans="2:77">
      <c r="B53" s="12">
        <f>IF(ISNUMBER(Equities!$C54),Equities!B54,"")</f>
        <v>43111</v>
      </c>
      <c r="C53">
        <f t="shared" ca="1" si="7"/>
        <v>177.1189</v>
      </c>
      <c r="D53" t="str">
        <f t="shared" ca="1" si="8"/>
        <v/>
      </c>
      <c r="E53" t="str">
        <f t="shared" ca="1" si="8"/>
        <v/>
      </c>
      <c r="F53" t="str">
        <f t="shared" ca="1" si="8"/>
        <v/>
      </c>
      <c r="G53">
        <f>IF(ISNUMBER(VLOOKUP($B53,Equities!$B$6:$DH$1002,G$1,0)), VLOOKUP($B53,Equities!$B$6:$DH$1002,G$1,0),"")</f>
        <v>6.23</v>
      </c>
      <c r="H53">
        <f>IF(ISNUMBER(VLOOKUP($B53,Equities!$B$6:$DH$1002,H$1,0)), VLOOKUP($B53,Equities!$B$6:$DH$1002,H$1,0),"")</f>
        <v>13.34</v>
      </c>
      <c r="I53">
        <f>IF(ISNUMBER(VLOOKUP($B53,Equities!$B$6:$DH$1002,I$1,0)), VLOOKUP($B53,Equities!$B$6:$DH$1002,I$1,0),"")</f>
        <v>18.170000000000002</v>
      </c>
      <c r="J53" s="70"/>
      <c r="K53">
        <f ca="1">IF(ISNUMBER(VLOOKUP($B53,Equities!$B$6:$DH$1002,K$1,0)), VLOOKUP($B53,Equities!$B$6:$DH$1002,K$1,0),"")</f>
        <v>2767.56</v>
      </c>
      <c r="L53">
        <f ca="1">IF(ISNUMBER(VLOOKUP($B53,Equities!$B$6:$DH$1002,L$1,0)), VLOOKUP($B53,Equities!$B$6:$DH$1002,L$1,0),"")</f>
        <v>3595.24</v>
      </c>
      <c r="M53">
        <f ca="1">IF(ISNUMBER(VLOOKUP($B53,Equities!$B$6:$DH$1002,M$1,0)), VLOOKUP($B53,Equities!$B$6:$DH$1002,M$1,0),"")</f>
        <v>79365.440000000002</v>
      </c>
      <c r="N53">
        <f ca="1">IF(ISNUMBER(VLOOKUP($B53,Equities!$B$6:$DH$1002,N$1,0)), VLOOKUP($B53,Equities!$B$6:$DH$1002,N$1,0),"")</f>
        <v>23710.43</v>
      </c>
      <c r="O53">
        <f ca="1">IF(ISNUMBER(VLOOKUP($B53,Equities!$B$6:$DH$1002,O$1,0)), VLOOKUP($B53,Equities!$B$6:$DH$1002,O$1,0),"")</f>
        <v>31120.39</v>
      </c>
      <c r="P53">
        <f ca="1">IF(ISNUMBER(VLOOKUP($B53,Equities!$B$6:$DH$1002,P$1,0)), VLOOKUP($B53,Equities!$B$6:$DH$1002,P$1,0),"")</f>
        <v>12295.52</v>
      </c>
      <c r="Q53">
        <f ca="1">IF(ISNUMBER(VLOOKUP($B53,Equities!$B$6:$DH$1002,Q$1,0)), VLOOKUP($B53,Equities!$B$6:$DH$1002,Q$1,0),"")</f>
        <v>2301.15</v>
      </c>
      <c r="R53">
        <f ca="1">IF(ISNUMBER(VLOOKUP($B53,Equities!$B$6:$DH$1002,R$1,0)), VLOOKUP($B53,Equities!$B$6:$DH$1002,R$1,0),"")</f>
        <v>2566.2800000000002</v>
      </c>
      <c r="S53">
        <f ca="1">IF(ISNUMBER(VLOOKUP($B53,Equities!$B$6:$DH$1002,S$1,0)), VLOOKUP($B53,Equities!$B$6:$DH$1002,S$1,0),"")</f>
        <v>234.6611</v>
      </c>
      <c r="T53">
        <f ca="1">IF(ISNUMBER(VLOOKUP($B53,Equities!$B$6:$DH$1002,T$1,0)), VLOOKUP($B53,Equities!$B$6:$DH$1002,T$1,0),"")</f>
        <v>292.91000000000003</v>
      </c>
      <c r="U53">
        <f ca="1">IF(ISNUMBER(VLOOKUP($B53,Equities!$B$6:$DH$1002,U$1,0)), VLOOKUP($B53,Equities!$B$6:$DH$1002,U$1,0),"")</f>
        <v>273.43</v>
      </c>
      <c r="V53">
        <f ca="1">IF(ISNUMBER(VLOOKUP($B53,Equities!$B$6:$DH$1002,V$1,0)), VLOOKUP($B53,Equities!$B$6:$DH$1002,V$1,0),"")</f>
        <v>249.92</v>
      </c>
      <c r="W53">
        <f ca="1">IF(ISNUMBER(VLOOKUP($B53,Equities!$B$6:$DH$1002,W$1,0)), VLOOKUP($B53,Equities!$B$6:$DH$1002,W$1,0),"")</f>
        <v>236.89410000000001</v>
      </c>
      <c r="X53">
        <f ca="1">IF(ISNUMBER(VLOOKUP($B53,Equities!$B$6:$DH$1002,X$1,0)), VLOOKUP($B53,Equities!$B$6:$DH$1002,X$1,0),"")</f>
        <v>235.06489999999999</v>
      </c>
      <c r="Y53">
        <f ca="1">IF(ISNUMBER(VLOOKUP($B53,Equities!$B$6:$DH$1002,Y$1,0)), VLOOKUP($B53,Equities!$B$6:$DH$1002,Y$1,0),"")</f>
        <v>132.09649999999999</v>
      </c>
      <c r="Z53">
        <f ca="1">IF(ISNUMBER(VLOOKUP($B53,Equities!$B$6:$DH$1002,Z$1,0)), VLOOKUP($B53,Equities!$B$6:$DH$1002,Z$1,0),"")</f>
        <v>230.60550000000001</v>
      </c>
      <c r="AA53">
        <f ca="1">IF(ISNUMBER(VLOOKUP($B53,Equities!$B$6:$DH$1002,AA$1,0)), VLOOKUP($B53,Equities!$B$6:$DH$1002,AA$1,0),"")</f>
        <v>70.2</v>
      </c>
      <c r="AB53">
        <f ca="1">IF(ISNUMBER(VLOOKUP($B53,Equities!$B$6:$DH$1002,AB$1,0)), VLOOKUP($B53,Equities!$B$6:$DH$1002,AB$1,0),"")</f>
        <v>124.56</v>
      </c>
      <c r="AC53">
        <f ca="1">IF(ISNUMBER(VLOOKUP($B53,Bonds!$B$6:$CW$1002,AC$1,0)), VLOOKUP($B53,Bonds!$B$6:$CW$1002,AC$1,0),"")</f>
        <v>484.21469999999999</v>
      </c>
      <c r="AD53">
        <f ca="1">IF(ISNUMBER(VLOOKUP($B53,Bonds!$B$6:$CW$1002,AD$1,0)), VLOOKUP($B53,Bonds!$B$6:$CW$1002,AD$1,0),"")</f>
        <v>218.76730000000001</v>
      </c>
      <c r="AE53">
        <f ca="1">IF(ISNUMBER(VLOOKUP($B53,Bonds!$B$6:$CW$1002,AE$1,0)), VLOOKUP($B53,Bonds!$B$6:$CW$1002,AE$1,0),"")</f>
        <v>256.94220000000001</v>
      </c>
      <c r="AF53">
        <f ca="1">IF(ISNUMBER(VLOOKUP($B53,Bonds!$B$6:$CW$1002,AF$1,0)), VLOOKUP($B53,Bonds!$B$6:$CW$1002,AF$1,0),"")</f>
        <v>2036.71</v>
      </c>
      <c r="AG53">
        <f ca="1">IF(ISNUMBER(VLOOKUP($B53,Bonds!$B$6:$CW$1002,AG$1,0)), VLOOKUP($B53,Bonds!$B$6:$CW$1002,AG$1,0),"")</f>
        <v>2185.2600000000002</v>
      </c>
      <c r="AH53">
        <f ca="1">IF(ISNUMBER(VLOOKUP($B53,Bonds!$B$6:$CW$1002,AH$1,0)), VLOOKUP($B53,Bonds!$B$6:$CW$1002,AH$1,0),"")</f>
        <v>2889.41</v>
      </c>
      <c r="AI53">
        <f ca="1">IF(ISNUMBER(VLOOKUP($B53,Bonds!$B$6:$CW$1002,AI$1,0)), VLOOKUP($B53,Bonds!$B$6:$CW$1002,AI$1,0),"")</f>
        <v>150.03399999999999</v>
      </c>
      <c r="AJ53">
        <f ca="1">IF(ISNUMBER(VLOOKUP($B53,Bonds!$B$6:$CW$1002,AJ$1,0)), VLOOKUP($B53,Bonds!$B$6:$CW$1002,AJ$1,0),"")</f>
        <v>1317.527</v>
      </c>
      <c r="AK53">
        <f ca="1">IF(ISNUMBER(VLOOKUP($B53,Bonds!$B$6:$CW$1002,AK$1,0)), VLOOKUP($B53,Bonds!$B$6:$CW$1002,AK$1,0),"")</f>
        <v>214.5838</v>
      </c>
      <c r="AL53">
        <f ca="1">IF(ISNUMBER(VLOOKUP($B53,Bonds!$B$6:$CW$1002,AL$1,0)), VLOOKUP($B53,Bonds!$B$6:$CW$1002,AL$1,0),"")</f>
        <v>190.93299999999999</v>
      </c>
      <c r="AM53">
        <f ca="1">IF(ISNUMBER(VLOOKUP($B53,Bonds!$B$6:$CW$1002,AM$1,0)), VLOOKUP($B53,Bonds!$B$6:$CW$1002,AM$1,0),"")</f>
        <v>288.78609999999998</v>
      </c>
      <c r="AN53">
        <f ca="1">IF(ISNUMBER(VLOOKUP($B53,Bonds!$B$6:$CW$1002,AN$1,0)), VLOOKUP($B53,Bonds!$B$6:$CW$1002,AN$1,0),"")</f>
        <v>203.8408</v>
      </c>
      <c r="AO53">
        <f ca="1">IF(ISNUMBER(VLOOKUP($B53,Bonds!$B$6:$CW$1002,AO$1,0)), VLOOKUP($B53,Bonds!$B$6:$CW$1002,AO$1,0),"")</f>
        <v>203.39760000000001</v>
      </c>
      <c r="AP53">
        <f ca="1">IF(ISNUMBER(VLOOKUP($B53,Bonds!$B$6:$CW$1002,AP$1,0)), VLOOKUP($B53,Bonds!$B$6:$CW$1002,AP$1,0),"")</f>
        <v>225.74369999999999</v>
      </c>
      <c r="AQ53">
        <f ca="1">IF(ISNUMBER(VLOOKUP($B53,Bonds!$B$6:$CW$1002,AQ$1,0)), VLOOKUP($B53,Bonds!$B$6:$CW$1002,AQ$1,0),"")</f>
        <v>219.0557</v>
      </c>
      <c r="AR53">
        <f ca="1">IF(ISNUMBER(VLOOKUP($B53,Bonds!$B$6:$CW$1002,AR$1,0)), VLOOKUP($B53,Bonds!$B$6:$CW$1002,AR$1,0),"")</f>
        <v>285.35939999999999</v>
      </c>
      <c r="AS53">
        <f ca="1">IF(ISNUMBER(VLOOKUP($B53,Bonds!$B$6:$CW$1002,AS$1,0)), VLOOKUP($B53,Bonds!$B$6:$CW$1002,AS$1,0),"")</f>
        <v>2.5366999999999997</v>
      </c>
      <c r="AT53">
        <f ca="1">IF(ISNUMBER(VLOOKUP($B53,Bonds!$B$6:$CW$1002,AT$1,0)), VLOOKUP($B53,Bonds!$B$6:$CW$1002,AT$1,0),"")</f>
        <v>0.58099999999999996</v>
      </c>
      <c r="AU53">
        <f ca="1">IF(ISNUMBER(VLOOKUP($B53,Bonds!$B$6:$CW$1002,AU$1,0)), VLOOKUP($B53,Bonds!$B$6:$CW$1002,AU$1,0),"")</f>
        <v>1.9106000000000001</v>
      </c>
      <c r="AV53">
        <f ca="1">IF(ISNUMBER(VLOOKUP($B53,Bonds!$B$6:$CW$1002,AV$1,0)), VLOOKUP($B53,Bonds!$B$6:$CW$1002,AV$1,0),"")</f>
        <v>2.0169000000000001</v>
      </c>
      <c r="AW53">
        <f ca="1">IF(ISNUMBER(VLOOKUP($B53,Bonds!$B$6:$CW$1002,AW$1,0)), VLOOKUP($B53,Bonds!$B$6:$CW$1002,AW$1,0),"")</f>
        <v>2.3185000000000002</v>
      </c>
      <c r="AX53">
        <f ca="1">IF(ISNUMBER(VLOOKUP($B53,Bonds!$B$6:$CW$1002,AX$1,0)), VLOOKUP($B53,Bonds!$B$6:$CW$1002,AX$1,0),"")</f>
        <v>1.446</v>
      </c>
      <c r="AY53">
        <f ca="1">IF(ISNUMBER(VLOOKUP($B53,Bonds!$B$6:$CW$1002,AY$1,0)), VLOOKUP($B53,Bonds!$B$6:$CW$1002,AY$1,0),"")</f>
        <v>28.146599999999999</v>
      </c>
      <c r="AZ53">
        <f ca="1">IF(ISNUMBER(VLOOKUP($B53,Bonds!$B$6:$CW$1002,AZ$1,0)), VLOOKUP($B53,Bonds!$B$6:$CW$1002,AZ$1,0),"")</f>
        <v>-0.94</v>
      </c>
      <c r="BA53">
        <f ca="1">IF(ISNUMBER(VLOOKUP($B53,Credit_Vol!$B$6:$CW$1002,BA$1,0)), VLOOKUP($B53,Credit_Vol!$B$6:$CW$1002,BA$1,0),"")</f>
        <v>229.82599999999999</v>
      </c>
      <c r="BB53">
        <f ca="1">IF(ISNUMBER(VLOOKUP($B53,Credit_Vol!$B$6:$CW$1002,BB$1,0)), VLOOKUP($B53,Credit_Vol!$B$6:$CW$1002,BB$1,0),"")</f>
        <v>103.744</v>
      </c>
      <c r="BC53">
        <f ca="1">IF(ISNUMBER(VLOOKUP($B53,Credit_Vol!$B$6:$CW$1002,BC$1,0)), VLOOKUP($B53,Credit_Vol!$B$6:$CW$1002,BC$1,0),"")</f>
        <v>46.832000000000001</v>
      </c>
      <c r="BD53">
        <f ca="1">IF(ISNUMBER(VLOOKUP($B53,Credit_Vol!$B$6:$CW$1002,BD$1,0)), VLOOKUP($B53,Credit_Vol!$B$6:$CW$1002,BD$1,0),"")</f>
        <v>295.91899999999998</v>
      </c>
      <c r="BE53">
        <f ca="1">IF(ISNUMBER(VLOOKUP($B53,Credit_Vol!$B$6:$CW$1002,BE$1,0)), VLOOKUP($B53,Credit_Vol!$B$6:$CW$1002,BE$1,0),"")</f>
        <v>110.58799999999999</v>
      </c>
      <c r="BF53">
        <f ca="1">IF(ISNUMBER(VLOOKUP($B53,Credit_Vol!$B$6:$CW$1002,BF$1,0)), VLOOKUP($B53,Credit_Vol!$B$6:$CW$1002,BF$1,0),"")</f>
        <v>217.1823</v>
      </c>
      <c r="BG53">
        <f ca="1">IF(ISNUMBER(VLOOKUP($B53,Credit_Vol!$B$6:$CW$1002,BG$1,0)), VLOOKUP($B53,Credit_Vol!$B$6:$CW$1002,BG$1,0),"")</f>
        <v>154.62289999999999</v>
      </c>
      <c r="BH53">
        <f ca="1">IF(ISNUMBER(VLOOKUP($B53,Credit_Vol!$B$6:$CW$1002,BH$1,0)), VLOOKUP($B53,Credit_Vol!$B$6:$CW$1002,BH$1,0),"")</f>
        <v>425.01389999999998</v>
      </c>
      <c r="BI53">
        <f ca="1">IF(ISNUMBER(VLOOKUP($B53,Credit_Vol!$B$6:$CW$1002,BI$1,0)), VLOOKUP($B53,Credit_Vol!$B$6:$CW$1002,BI$1,0),"")</f>
        <v>9.8800000000000008</v>
      </c>
      <c r="BJ53">
        <f ca="1">IF(ISNUMBER(VLOOKUP($B53,Credit_Vol!$B$6:$CW$1002,BJ$1,0)), VLOOKUP($B53,Credit_Vol!$B$6:$CW$1002,BJ$1,0),"")</f>
        <v>15.44</v>
      </c>
      <c r="BK53">
        <f ca="1">IF(ISNUMBER(VLOOKUP($B53,Credit_Vol!$B$6:$CW$1002,BK$1,0)), VLOOKUP($B53,Credit_Vol!$B$6:$CW$1002,BK$1,0),"")</f>
        <v>6.8</v>
      </c>
      <c r="BL53">
        <f ca="1">IF(ISNUMBER(VLOOKUP($B53,Credit_Vol!$B$6:$CW$1002,BL$1,0)), VLOOKUP($B53,Credit_Vol!$B$6:$CW$1002,BL$1,0),"")</f>
        <v>4.0724999999999998</v>
      </c>
      <c r="BM53">
        <f ca="1">IF(ISNUMBER(VLOOKUP($B53,Commodities!$B$6:$CW$1002,BM$1,0)), VLOOKUP($B53,Commodities!$B$6:$CW$1002,BM$1,0),"")</f>
        <v>1322.5</v>
      </c>
      <c r="BN53">
        <f ca="1">IF(ISNUMBER(VLOOKUP($B53,Commodities!$B$6:$CW$1002,BN$1,0)), VLOOKUP($B53,Commodities!$B$6:$CW$1002,BN$1,0),"")</f>
        <v>16.966000000000001</v>
      </c>
      <c r="BO53">
        <f ca="1">IF(ISNUMBER(VLOOKUP($B53,Commodities!$B$6:$CW$1002,BO$1,0)), VLOOKUP($B53,Commodities!$B$6:$CW$1002,BO$1,0),"")</f>
        <v>63.8</v>
      </c>
      <c r="BP53">
        <f ca="1">IF(ISNUMBER(VLOOKUP($B53,Currencies!$B$6:$CW$1002,BP$1,0)), VLOOKUP($B53,Currencies!$B$6:$CW$1002,BP$1,0),"")</f>
        <v>6.4907000000000004</v>
      </c>
      <c r="BQ53">
        <f ca="1">IF(ISNUMBER(VLOOKUP($B53,Currencies!$B$6:$CW$1002,BQ$1,0)), VLOOKUP($B53,Currencies!$B$6:$CW$1002,BQ$1,0),"")</f>
        <v>110.27</v>
      </c>
      <c r="BR53">
        <f ca="1">IF(ISNUMBER(VLOOKUP($B53,Currencies!$B$6:$CW$1002,BR$1,0)), VLOOKUP($B53,Currencies!$B$6:$CW$1002,BR$1,0),"")</f>
        <v>1.2032</v>
      </c>
      <c r="BS53">
        <f ca="1">IF(ISNUMBER(VLOOKUP($B53,Currencies!$B$6:$CW$1002,BS$1,0)), VLOOKUP($B53,Currencies!$B$6:$CW$1002,BS$1,0),"")</f>
        <v>1.3538000000000001</v>
      </c>
      <c r="BT53">
        <f ca="1">IF(ISNUMBER(VLOOKUP($B53,Currencies!$B$6:$CW$1002,BT$1,0)), VLOOKUP($B53,Currencies!$B$6:$CW$1002,BT$1,0),"")</f>
        <v>111.26</v>
      </c>
      <c r="BU53">
        <f ca="1">IF(ISNUMBER(VLOOKUP($B53,Currencies!$B$6:$CW$1002,BU$1,0)), VLOOKUP($B53,Currencies!$B$6:$CW$1002,BU$1,0),"")</f>
        <v>56.428600000000003</v>
      </c>
      <c r="BV53">
        <f ca="1">IF(ISNUMBER(VLOOKUP($B53,Currencies!$B$6:$CW$1002,BV$1,0)), VLOOKUP($B53,Currencies!$B$6:$CW$1002,BV$1,0),"")</f>
        <v>12.391299999999999</v>
      </c>
      <c r="BW53">
        <f ca="1">IF(ISNUMBER(VLOOKUP($B53,Currencies!$B$6:$CW$1002,BW$1,0)), VLOOKUP($B53,Currencies!$B$6:$CW$1002,BW$1,0),"")</f>
        <v>3.2145999999999999</v>
      </c>
      <c r="BY53" s="12"/>
    </row>
    <row r="54" spans="2:77">
      <c r="B54" s="12">
        <f>IF(ISNUMBER(Equities!$C55),Equities!B55,"")</f>
        <v>43110</v>
      </c>
      <c r="C54">
        <f t="shared" ca="1" si="7"/>
        <v>177.0078</v>
      </c>
      <c r="D54" t="str">
        <f t="shared" ca="1" si="8"/>
        <v/>
      </c>
      <c r="E54" t="str">
        <f t="shared" ca="1" si="8"/>
        <v/>
      </c>
      <c r="F54" t="str">
        <f t="shared" ca="1" si="8"/>
        <v/>
      </c>
      <c r="G54">
        <f>IF(ISNUMBER(VLOOKUP($B54,Equities!$B$6:$DH$1002,G$1,0)), VLOOKUP($B54,Equities!$B$6:$DH$1002,G$1,0),"")</f>
        <v>6.11</v>
      </c>
      <c r="H54">
        <f>IF(ISNUMBER(VLOOKUP($B54,Equities!$B$6:$DH$1002,H$1,0)), VLOOKUP($B54,Equities!$B$6:$DH$1002,H$1,0),"")</f>
        <v>13.34</v>
      </c>
      <c r="I54">
        <f>IF(ISNUMBER(VLOOKUP($B54,Equities!$B$6:$DH$1002,I$1,0)), VLOOKUP($B54,Equities!$B$6:$DH$1002,I$1,0),"")</f>
        <v>18.190000000000001</v>
      </c>
      <c r="J54" s="70"/>
      <c r="K54">
        <f ca="1">IF(ISNUMBER(VLOOKUP($B54,Equities!$B$6:$DH$1002,K$1,0)), VLOOKUP($B54,Equities!$B$6:$DH$1002,K$1,0),"")</f>
        <v>2748.23</v>
      </c>
      <c r="L54">
        <f ca="1">IF(ISNUMBER(VLOOKUP($B54,Equities!$B$6:$DH$1002,L$1,0)), VLOOKUP($B54,Equities!$B$6:$DH$1002,L$1,0),"")</f>
        <v>3609.83</v>
      </c>
      <c r="M54">
        <f ca="1">IF(ISNUMBER(VLOOKUP($B54,Equities!$B$6:$DH$1002,M$1,0)), VLOOKUP($B54,Equities!$B$6:$DH$1002,M$1,0),"")</f>
        <v>78200.570000000007</v>
      </c>
      <c r="N54">
        <f ca="1">IF(ISNUMBER(VLOOKUP($B54,Equities!$B$6:$DH$1002,N$1,0)), VLOOKUP($B54,Equities!$B$6:$DH$1002,N$1,0),"")</f>
        <v>23788.2</v>
      </c>
      <c r="O54">
        <f ca="1">IF(ISNUMBER(VLOOKUP($B54,Equities!$B$6:$DH$1002,O$1,0)), VLOOKUP($B54,Equities!$B$6:$DH$1002,O$1,0),"")</f>
        <v>31073.72</v>
      </c>
      <c r="P54">
        <f ca="1">IF(ISNUMBER(VLOOKUP($B54,Equities!$B$6:$DH$1002,P$1,0)), VLOOKUP($B54,Equities!$B$6:$DH$1002,P$1,0),"")</f>
        <v>12289.17</v>
      </c>
      <c r="Q54">
        <f ca="1">IF(ISNUMBER(VLOOKUP($B54,Equities!$B$6:$DH$1002,Q$1,0)), VLOOKUP($B54,Equities!$B$6:$DH$1002,Q$1,0),"")</f>
        <v>2288.5</v>
      </c>
      <c r="R54">
        <f ca="1">IF(ISNUMBER(VLOOKUP($B54,Equities!$B$6:$DH$1002,R$1,0)), VLOOKUP($B54,Equities!$B$6:$DH$1002,R$1,0),"")</f>
        <v>2556.13</v>
      </c>
      <c r="S54">
        <f ca="1">IF(ISNUMBER(VLOOKUP($B54,Equities!$B$6:$DH$1002,S$1,0)), VLOOKUP($B54,Equities!$B$6:$DH$1002,S$1,0),"")</f>
        <v>231.40819999999999</v>
      </c>
      <c r="T54">
        <f ca="1">IF(ISNUMBER(VLOOKUP($B54,Equities!$B$6:$DH$1002,T$1,0)), VLOOKUP($B54,Equities!$B$6:$DH$1002,T$1,0),"")</f>
        <v>290.64999999999998</v>
      </c>
      <c r="U54">
        <f ca="1">IF(ISNUMBER(VLOOKUP($B54,Equities!$B$6:$DH$1002,U$1,0)), VLOOKUP($B54,Equities!$B$6:$DH$1002,U$1,0),"")</f>
        <v>271.62</v>
      </c>
      <c r="V54">
        <f ca="1">IF(ISNUMBER(VLOOKUP($B54,Equities!$B$6:$DH$1002,V$1,0)), VLOOKUP($B54,Equities!$B$6:$DH$1002,V$1,0),"")</f>
        <v>247.78</v>
      </c>
      <c r="W54">
        <f ca="1">IF(ISNUMBER(VLOOKUP($B54,Equities!$B$6:$DH$1002,W$1,0)), VLOOKUP($B54,Equities!$B$6:$DH$1002,W$1,0),"")</f>
        <v>237.15049999999999</v>
      </c>
      <c r="X54">
        <f ca="1">IF(ISNUMBER(VLOOKUP($B54,Equities!$B$6:$DH$1002,X$1,0)), VLOOKUP($B54,Equities!$B$6:$DH$1002,X$1,0),"")</f>
        <v>234.66909999999999</v>
      </c>
      <c r="Y54">
        <f ca="1">IF(ISNUMBER(VLOOKUP($B54,Equities!$B$6:$DH$1002,Y$1,0)), VLOOKUP($B54,Equities!$B$6:$DH$1002,Y$1,0),"")</f>
        <v>131.5445</v>
      </c>
      <c r="Z54">
        <f ca="1">IF(ISNUMBER(VLOOKUP($B54,Equities!$B$6:$DH$1002,Z$1,0)), VLOOKUP($B54,Equities!$B$6:$DH$1002,Z$1,0),"")</f>
        <v>229.72829999999999</v>
      </c>
      <c r="AA54">
        <f ca="1">IF(ISNUMBER(VLOOKUP($B54,Equities!$B$6:$DH$1002,AA$1,0)), VLOOKUP($B54,Equities!$B$6:$DH$1002,AA$1,0),"")</f>
        <v>70.42</v>
      </c>
      <c r="AB54">
        <f ca="1">IF(ISNUMBER(VLOOKUP($B54,Equities!$B$6:$DH$1002,AB$1,0)), VLOOKUP($B54,Equities!$B$6:$DH$1002,AB$1,0),"")</f>
        <v>124.71</v>
      </c>
      <c r="AC54">
        <f ca="1">IF(ISNUMBER(VLOOKUP($B54,Bonds!$B$6:$CW$1002,AC$1,0)), VLOOKUP($B54,Bonds!$B$6:$CW$1002,AC$1,0),"")</f>
        <v>483.54770000000002</v>
      </c>
      <c r="AD54">
        <f ca="1">IF(ISNUMBER(VLOOKUP($B54,Bonds!$B$6:$CW$1002,AD$1,0)), VLOOKUP($B54,Bonds!$B$6:$CW$1002,AD$1,0),"")</f>
        <v>218.46549999999999</v>
      </c>
      <c r="AE54">
        <f ca="1">IF(ISNUMBER(VLOOKUP($B54,Bonds!$B$6:$CW$1002,AE$1,0)), VLOOKUP($B54,Bonds!$B$6:$CW$1002,AE$1,0),"")</f>
        <v>256.52940000000001</v>
      </c>
      <c r="AF54">
        <f ca="1">IF(ISNUMBER(VLOOKUP($B54,Bonds!$B$6:$CW$1002,AF$1,0)), VLOOKUP($B54,Bonds!$B$6:$CW$1002,AF$1,0),"")</f>
        <v>2033.97</v>
      </c>
      <c r="AG54">
        <f ca="1">IF(ISNUMBER(VLOOKUP($B54,Bonds!$B$6:$CW$1002,AG$1,0)), VLOOKUP($B54,Bonds!$B$6:$CW$1002,AG$1,0),"")</f>
        <v>2182.5700000000002</v>
      </c>
      <c r="AH54">
        <f ca="1">IF(ISNUMBER(VLOOKUP($B54,Bonds!$B$6:$CW$1002,AH$1,0)), VLOOKUP($B54,Bonds!$B$6:$CW$1002,AH$1,0),"")</f>
        <v>2883.22</v>
      </c>
      <c r="AI54">
        <f ca="1">IF(ISNUMBER(VLOOKUP($B54,Bonds!$B$6:$CW$1002,AI$1,0)), VLOOKUP($B54,Bonds!$B$6:$CW$1002,AI$1,0),"")</f>
        <v>149.8569</v>
      </c>
      <c r="AJ54">
        <f ca="1">IF(ISNUMBER(VLOOKUP($B54,Bonds!$B$6:$CW$1002,AJ$1,0)), VLOOKUP($B54,Bonds!$B$6:$CW$1002,AJ$1,0),"")</f>
        <v>1315.7419</v>
      </c>
      <c r="AK54">
        <f ca="1">IF(ISNUMBER(VLOOKUP($B54,Bonds!$B$6:$CW$1002,AK$1,0)), VLOOKUP($B54,Bonds!$B$6:$CW$1002,AK$1,0),"")</f>
        <v>214.2586</v>
      </c>
      <c r="AL54">
        <f ca="1">IF(ISNUMBER(VLOOKUP($B54,Bonds!$B$6:$CW$1002,AL$1,0)), VLOOKUP($B54,Bonds!$B$6:$CW$1002,AL$1,0),"")</f>
        <v>190.60290000000001</v>
      </c>
      <c r="AM54">
        <f ca="1">IF(ISNUMBER(VLOOKUP($B54,Bonds!$B$6:$CW$1002,AM$1,0)), VLOOKUP($B54,Bonds!$B$6:$CW$1002,AM$1,0),"")</f>
        <v>288.56420000000003</v>
      </c>
      <c r="AN54">
        <f ca="1">IF(ISNUMBER(VLOOKUP($B54,Bonds!$B$6:$CW$1002,AN$1,0)), VLOOKUP($B54,Bonds!$B$6:$CW$1002,AN$1,0),"")</f>
        <v>203.5787</v>
      </c>
      <c r="AO54">
        <f ca="1">IF(ISNUMBER(VLOOKUP($B54,Bonds!$B$6:$CW$1002,AO$1,0)), VLOOKUP($B54,Bonds!$B$6:$CW$1002,AO$1,0),"")</f>
        <v>203.16659999999999</v>
      </c>
      <c r="AP54">
        <f ca="1">IF(ISNUMBER(VLOOKUP($B54,Bonds!$B$6:$CW$1002,AP$1,0)), VLOOKUP($B54,Bonds!$B$6:$CW$1002,AP$1,0),"")</f>
        <v>225.41329999999999</v>
      </c>
      <c r="AQ54">
        <f ca="1">IF(ISNUMBER(VLOOKUP($B54,Bonds!$B$6:$CW$1002,AQ$1,0)), VLOOKUP($B54,Bonds!$B$6:$CW$1002,AQ$1,0),"")</f>
        <v>218.40539999999999</v>
      </c>
      <c r="AR54">
        <f ca="1">IF(ISNUMBER(VLOOKUP($B54,Bonds!$B$6:$CW$1002,AR$1,0)), VLOOKUP($B54,Bonds!$B$6:$CW$1002,AR$1,0),"")</f>
        <v>284.7355</v>
      </c>
      <c r="AS54">
        <f ca="1">IF(ISNUMBER(VLOOKUP($B54,Bonds!$B$6:$CW$1002,AS$1,0)), VLOOKUP($B54,Bonds!$B$6:$CW$1002,AS$1,0),"")</f>
        <v>2.5568</v>
      </c>
      <c r="AT54">
        <f ca="1">IF(ISNUMBER(VLOOKUP($B54,Bonds!$B$6:$CW$1002,AT$1,0)), VLOOKUP($B54,Bonds!$B$6:$CW$1002,AT$1,0),"")</f>
        <v>0.54300000000000004</v>
      </c>
      <c r="AU54">
        <f ca="1">IF(ISNUMBER(VLOOKUP($B54,Bonds!$B$6:$CW$1002,AU$1,0)), VLOOKUP($B54,Bonds!$B$6:$CW$1002,AU$1,0),"")</f>
        <v>1.9386000000000001</v>
      </c>
      <c r="AV54">
        <f ca="1">IF(ISNUMBER(VLOOKUP($B54,Bonds!$B$6:$CW$1002,AV$1,0)), VLOOKUP($B54,Bonds!$B$6:$CW$1002,AV$1,0),"")</f>
        <v>2.0419</v>
      </c>
      <c r="AW54">
        <f ca="1">IF(ISNUMBER(VLOOKUP($B54,Bonds!$B$6:$CW$1002,AW$1,0)), VLOOKUP($B54,Bonds!$B$6:$CW$1002,AW$1,0),"")</f>
        <v>2.3359999999999999</v>
      </c>
      <c r="AX54">
        <f ca="1">IF(ISNUMBER(VLOOKUP($B54,Bonds!$B$6:$CW$1002,AX$1,0)), VLOOKUP($B54,Bonds!$B$6:$CW$1002,AX$1,0),"")</f>
        <v>1.4370000000000001</v>
      </c>
      <c r="AY54">
        <f ca="1">IF(ISNUMBER(VLOOKUP($B54,Bonds!$B$6:$CW$1002,AY$1,0)), VLOOKUP($B54,Bonds!$B$6:$CW$1002,AY$1,0),"")</f>
        <v>27.045300000000001</v>
      </c>
      <c r="AZ54">
        <f ca="1">IF(ISNUMBER(VLOOKUP($B54,Bonds!$B$6:$CW$1002,AZ$1,0)), VLOOKUP($B54,Bonds!$B$6:$CW$1002,AZ$1,0),"")</f>
        <v>-1.81</v>
      </c>
      <c r="BA54">
        <f ca="1">IF(ISNUMBER(VLOOKUP($B54,Credit_Vol!$B$6:$CW$1002,BA$1,0)), VLOOKUP($B54,Credit_Vol!$B$6:$CW$1002,BA$1,0),"")</f>
        <v>230.46899999999999</v>
      </c>
      <c r="BB54">
        <f ca="1">IF(ISNUMBER(VLOOKUP($B54,Credit_Vol!$B$6:$CW$1002,BB$1,0)), VLOOKUP($B54,Credit_Vol!$B$6:$CW$1002,BB$1,0),"")</f>
        <v>105.19199999999999</v>
      </c>
      <c r="BC54">
        <f ca="1">IF(ISNUMBER(VLOOKUP($B54,Credit_Vol!$B$6:$CW$1002,BC$1,0)), VLOOKUP($B54,Credit_Vol!$B$6:$CW$1002,BC$1,0),"")</f>
        <v>46.777000000000001</v>
      </c>
      <c r="BD54">
        <f ca="1">IF(ISNUMBER(VLOOKUP($B54,Credit_Vol!$B$6:$CW$1002,BD$1,0)), VLOOKUP($B54,Credit_Vol!$B$6:$CW$1002,BD$1,0),"")</f>
        <v>300.79000000000002</v>
      </c>
      <c r="BE54">
        <f ca="1">IF(ISNUMBER(VLOOKUP($B54,Credit_Vol!$B$6:$CW$1002,BE$1,0)), VLOOKUP($B54,Credit_Vol!$B$6:$CW$1002,BE$1,0),"")</f>
        <v>113.179</v>
      </c>
      <c r="BF54">
        <f ca="1">IF(ISNUMBER(VLOOKUP($B54,Credit_Vol!$B$6:$CW$1002,BF$1,0)), VLOOKUP($B54,Credit_Vol!$B$6:$CW$1002,BF$1,0),"")</f>
        <v>215.47210000000001</v>
      </c>
      <c r="BG54">
        <f ca="1">IF(ISNUMBER(VLOOKUP($B54,Credit_Vol!$B$6:$CW$1002,BG$1,0)), VLOOKUP($B54,Credit_Vol!$B$6:$CW$1002,BG$1,0),"")</f>
        <v>153.0806</v>
      </c>
      <c r="BH54">
        <f ca="1">IF(ISNUMBER(VLOOKUP($B54,Credit_Vol!$B$6:$CW$1002,BH$1,0)), VLOOKUP($B54,Credit_Vol!$B$6:$CW$1002,BH$1,0),"")</f>
        <v>422.37470000000002</v>
      </c>
      <c r="BI54">
        <f ca="1">IF(ISNUMBER(VLOOKUP($B54,Credit_Vol!$B$6:$CW$1002,BI$1,0)), VLOOKUP($B54,Credit_Vol!$B$6:$CW$1002,BI$1,0),"")</f>
        <v>9.82</v>
      </c>
      <c r="BJ54">
        <f ca="1">IF(ISNUMBER(VLOOKUP($B54,Credit_Vol!$B$6:$CW$1002,BJ$1,0)), VLOOKUP($B54,Credit_Vol!$B$6:$CW$1002,BJ$1,0),"")</f>
        <v>16.53</v>
      </c>
      <c r="BK54">
        <f ca="1">IF(ISNUMBER(VLOOKUP($B54,Credit_Vol!$B$6:$CW$1002,BK$1,0)), VLOOKUP($B54,Credit_Vol!$B$6:$CW$1002,BK$1,0),"")</f>
        <v>6.86</v>
      </c>
      <c r="BL54">
        <f ca="1">IF(ISNUMBER(VLOOKUP($B54,Credit_Vol!$B$6:$CW$1002,BL$1,0)), VLOOKUP($B54,Credit_Vol!$B$6:$CW$1002,BL$1,0),"")</f>
        <v>4.3250000000000002</v>
      </c>
      <c r="BM54">
        <f ca="1">IF(ISNUMBER(VLOOKUP($B54,Commodities!$B$6:$CW$1002,BM$1,0)), VLOOKUP($B54,Commodities!$B$6:$CW$1002,BM$1,0),"")</f>
        <v>1319.3</v>
      </c>
      <c r="BN54">
        <f ca="1">IF(ISNUMBER(VLOOKUP($B54,Commodities!$B$6:$CW$1002,BN$1,0)), VLOOKUP($B54,Commodities!$B$6:$CW$1002,BN$1,0),"")</f>
        <v>17.035</v>
      </c>
      <c r="BO54">
        <f ca="1">IF(ISNUMBER(VLOOKUP($B54,Commodities!$B$6:$CW$1002,BO$1,0)), VLOOKUP($B54,Commodities!$B$6:$CW$1002,BO$1,0),"")</f>
        <v>63.57</v>
      </c>
      <c r="BP54">
        <f ca="1">IF(ISNUMBER(VLOOKUP($B54,Currencies!$B$6:$CW$1002,BP$1,0)), VLOOKUP($B54,Currencies!$B$6:$CW$1002,BP$1,0),"")</f>
        <v>6.5229999999999997</v>
      </c>
      <c r="BQ54">
        <f ca="1">IF(ISNUMBER(VLOOKUP($B54,Currencies!$B$6:$CW$1002,BQ$1,0)), VLOOKUP($B54,Currencies!$B$6:$CW$1002,BQ$1,0),"")</f>
        <v>109.89</v>
      </c>
      <c r="BR54">
        <f ca="1">IF(ISNUMBER(VLOOKUP($B54,Currencies!$B$6:$CW$1002,BR$1,0)), VLOOKUP($B54,Currencies!$B$6:$CW$1002,BR$1,0),"")</f>
        <v>1.1948000000000001</v>
      </c>
      <c r="BS54">
        <f ca="1">IF(ISNUMBER(VLOOKUP($B54,Currencies!$B$6:$CW$1002,BS$1,0)), VLOOKUP($B54,Currencies!$B$6:$CW$1002,BS$1,0),"")</f>
        <v>1.3507</v>
      </c>
      <c r="BT54">
        <f ca="1">IF(ISNUMBER(VLOOKUP($B54,Currencies!$B$6:$CW$1002,BT$1,0)), VLOOKUP($B54,Currencies!$B$6:$CW$1002,BT$1,0),"")</f>
        <v>111.44</v>
      </c>
      <c r="BU54">
        <f ca="1">IF(ISNUMBER(VLOOKUP($B54,Currencies!$B$6:$CW$1002,BU$1,0)), VLOOKUP($B54,Currencies!$B$6:$CW$1002,BU$1,0),"")</f>
        <v>57.021999999999998</v>
      </c>
      <c r="BV54">
        <f ca="1">IF(ISNUMBER(VLOOKUP($B54,Currencies!$B$6:$CW$1002,BV$1,0)), VLOOKUP($B54,Currencies!$B$6:$CW$1002,BV$1,0),"")</f>
        <v>12.4359</v>
      </c>
      <c r="BW54">
        <f ca="1">IF(ISNUMBER(VLOOKUP($B54,Currencies!$B$6:$CW$1002,BW$1,0)), VLOOKUP($B54,Currencies!$B$6:$CW$1002,BW$1,0),"")</f>
        <v>3.2353999999999998</v>
      </c>
      <c r="BY54" s="12"/>
    </row>
    <row r="55" spans="2:77">
      <c r="B55" s="12">
        <f>IF(ISNUMBER(Equities!$C56),Equities!B56,"")</f>
        <v>43109</v>
      </c>
      <c r="C55">
        <f t="shared" ca="1" si="7"/>
        <v>176.52799999999999</v>
      </c>
      <c r="D55" t="str">
        <f t="shared" ca="1" si="8"/>
        <v/>
      </c>
      <c r="E55" t="str">
        <f t="shared" ca="1" si="8"/>
        <v/>
      </c>
      <c r="F55" t="str">
        <f t="shared" ca="1" si="8"/>
        <v/>
      </c>
      <c r="G55">
        <f>IF(ISNUMBER(VLOOKUP($B55,Equities!$B$6:$DH$1002,G$1,0)), VLOOKUP($B55,Equities!$B$6:$DH$1002,G$1,0),"")</f>
        <v>6.09</v>
      </c>
      <c r="H55">
        <f>IF(ISNUMBER(VLOOKUP($B55,Equities!$B$6:$DH$1002,H$1,0)), VLOOKUP($B55,Equities!$B$6:$DH$1002,H$1,0),"")</f>
        <v>13.4</v>
      </c>
      <c r="I55">
        <f>IF(ISNUMBER(VLOOKUP($B55,Equities!$B$6:$DH$1002,I$1,0)), VLOOKUP($B55,Equities!$B$6:$DH$1002,I$1,0),"")</f>
        <v>18.23</v>
      </c>
      <c r="J55" s="70"/>
      <c r="K55">
        <f ca="1">IF(ISNUMBER(VLOOKUP($B55,Equities!$B$6:$DH$1002,K$1,0)), VLOOKUP($B55,Equities!$B$6:$DH$1002,K$1,0),"")</f>
        <v>2751.29</v>
      </c>
      <c r="L55">
        <f ca="1">IF(ISNUMBER(VLOOKUP($B55,Equities!$B$6:$DH$1002,L$1,0)), VLOOKUP($B55,Equities!$B$6:$DH$1002,L$1,0),"")</f>
        <v>3622.87</v>
      </c>
      <c r="M55">
        <f ca="1">IF(ISNUMBER(VLOOKUP($B55,Equities!$B$6:$DH$1002,M$1,0)), VLOOKUP($B55,Equities!$B$6:$DH$1002,M$1,0),"")</f>
        <v>78863.539999999994</v>
      </c>
      <c r="N55">
        <f ca="1">IF(ISNUMBER(VLOOKUP($B55,Equities!$B$6:$DH$1002,N$1,0)), VLOOKUP($B55,Equities!$B$6:$DH$1002,N$1,0),"")</f>
        <v>23849.99</v>
      </c>
      <c r="O55">
        <f ca="1">IF(ISNUMBER(VLOOKUP($B55,Equities!$B$6:$DH$1002,O$1,0)), VLOOKUP($B55,Equities!$B$6:$DH$1002,O$1,0),"")</f>
        <v>31011.41</v>
      </c>
      <c r="P55">
        <f ca="1">IF(ISNUMBER(VLOOKUP($B55,Equities!$B$6:$DH$1002,P$1,0)), VLOOKUP($B55,Equities!$B$6:$DH$1002,P$1,0),"")</f>
        <v>12255.68</v>
      </c>
      <c r="Q55">
        <f ca="1">IF(ISNUMBER(VLOOKUP($B55,Equities!$B$6:$DH$1002,Q$1,0)), VLOOKUP($B55,Equities!$B$6:$DH$1002,Q$1,0),"")</f>
        <v>2289.1799999999998</v>
      </c>
      <c r="R55">
        <f ca="1">IF(ISNUMBER(VLOOKUP($B55,Equities!$B$6:$DH$1002,R$1,0)), VLOOKUP($B55,Equities!$B$6:$DH$1002,R$1,0),"")</f>
        <v>2560.1</v>
      </c>
      <c r="S55">
        <f ca="1">IF(ISNUMBER(VLOOKUP($B55,Equities!$B$6:$DH$1002,S$1,0)), VLOOKUP($B55,Equities!$B$6:$DH$1002,S$1,0),"")</f>
        <v>231.29429999999999</v>
      </c>
      <c r="T55">
        <f ca="1">IF(ISNUMBER(VLOOKUP($B55,Equities!$B$6:$DH$1002,T$1,0)), VLOOKUP($B55,Equities!$B$6:$DH$1002,T$1,0),"")</f>
        <v>291.23</v>
      </c>
      <c r="U55">
        <f ca="1">IF(ISNUMBER(VLOOKUP($B55,Equities!$B$6:$DH$1002,U$1,0)), VLOOKUP($B55,Equities!$B$6:$DH$1002,U$1,0),"")</f>
        <v>271.37</v>
      </c>
      <c r="V55">
        <f ca="1">IF(ISNUMBER(VLOOKUP($B55,Equities!$B$6:$DH$1002,V$1,0)), VLOOKUP($B55,Equities!$B$6:$DH$1002,V$1,0),"")</f>
        <v>247.46</v>
      </c>
      <c r="W55">
        <f ca="1">IF(ISNUMBER(VLOOKUP($B55,Equities!$B$6:$DH$1002,W$1,0)), VLOOKUP($B55,Equities!$B$6:$DH$1002,W$1,0),"")</f>
        <v>238.4263</v>
      </c>
      <c r="X55">
        <f ca="1">IF(ISNUMBER(VLOOKUP($B55,Equities!$B$6:$DH$1002,X$1,0)), VLOOKUP($B55,Equities!$B$6:$DH$1002,X$1,0),"")</f>
        <v>235.20359999999999</v>
      </c>
      <c r="Y55">
        <f ca="1">IF(ISNUMBER(VLOOKUP($B55,Equities!$B$6:$DH$1002,Y$1,0)), VLOOKUP($B55,Equities!$B$6:$DH$1002,Y$1,0),"")</f>
        <v>130.15209999999999</v>
      </c>
      <c r="Z55">
        <f ca="1">IF(ISNUMBER(VLOOKUP($B55,Equities!$B$6:$DH$1002,Z$1,0)), VLOOKUP($B55,Equities!$B$6:$DH$1002,Z$1,0),"")</f>
        <v>230.2543</v>
      </c>
      <c r="AA55">
        <f ca="1">IF(ISNUMBER(VLOOKUP($B55,Equities!$B$6:$DH$1002,AA$1,0)), VLOOKUP($B55,Equities!$B$6:$DH$1002,AA$1,0),"")</f>
        <v>70.97</v>
      </c>
      <c r="AB55">
        <f ca="1">IF(ISNUMBER(VLOOKUP($B55,Equities!$B$6:$DH$1002,AB$1,0)), VLOOKUP($B55,Equities!$B$6:$DH$1002,AB$1,0),"")</f>
        <v>125.83</v>
      </c>
      <c r="AC55">
        <f ca="1">IF(ISNUMBER(VLOOKUP($B55,Bonds!$B$6:$CW$1002,AC$1,0)), VLOOKUP($B55,Bonds!$B$6:$CW$1002,AC$1,0),"")</f>
        <v>482.4828</v>
      </c>
      <c r="AD55">
        <f ca="1">IF(ISNUMBER(VLOOKUP($B55,Bonds!$B$6:$CW$1002,AD$1,0)), VLOOKUP($B55,Bonds!$B$6:$CW$1002,AD$1,0),"")</f>
        <v>217.79640000000001</v>
      </c>
      <c r="AE55">
        <f ca="1">IF(ISNUMBER(VLOOKUP($B55,Bonds!$B$6:$CW$1002,AE$1,0)), VLOOKUP($B55,Bonds!$B$6:$CW$1002,AE$1,0),"")</f>
        <v>256.2303</v>
      </c>
      <c r="AF55">
        <f ca="1">IF(ISNUMBER(VLOOKUP($B55,Bonds!$B$6:$CW$1002,AF$1,0)), VLOOKUP($B55,Bonds!$B$6:$CW$1002,AF$1,0),"")</f>
        <v>2033.83</v>
      </c>
      <c r="AG55">
        <f ca="1">IF(ISNUMBER(VLOOKUP($B55,Bonds!$B$6:$CW$1002,AG$1,0)), VLOOKUP($B55,Bonds!$B$6:$CW$1002,AG$1,0),"")</f>
        <v>2183.12</v>
      </c>
      <c r="AH55">
        <f ca="1">IF(ISNUMBER(VLOOKUP($B55,Bonds!$B$6:$CW$1002,AH$1,0)), VLOOKUP($B55,Bonds!$B$6:$CW$1002,AH$1,0),"")</f>
        <v>2881.28</v>
      </c>
      <c r="AI55">
        <f ca="1">IF(ISNUMBER(VLOOKUP($B55,Bonds!$B$6:$CW$1002,AI$1,0)), VLOOKUP($B55,Bonds!$B$6:$CW$1002,AI$1,0),"")</f>
        <v>150.33510000000001</v>
      </c>
      <c r="AJ55">
        <f ca="1">IF(ISNUMBER(VLOOKUP($B55,Bonds!$B$6:$CW$1002,AJ$1,0)), VLOOKUP($B55,Bonds!$B$6:$CW$1002,AJ$1,0),"")</f>
        <v>1317.17</v>
      </c>
      <c r="AK55">
        <f ca="1">IF(ISNUMBER(VLOOKUP($B55,Bonds!$B$6:$CW$1002,AK$1,0)), VLOOKUP($B55,Bonds!$B$6:$CW$1002,AK$1,0),"")</f>
        <v>214.77780000000001</v>
      </c>
      <c r="AL55">
        <f ca="1">IF(ISNUMBER(VLOOKUP($B55,Bonds!$B$6:$CW$1002,AL$1,0)), VLOOKUP($B55,Bonds!$B$6:$CW$1002,AL$1,0),"")</f>
        <v>191.16210000000001</v>
      </c>
      <c r="AM55">
        <f ca="1">IF(ISNUMBER(VLOOKUP($B55,Bonds!$B$6:$CW$1002,AM$1,0)), VLOOKUP($B55,Bonds!$B$6:$CW$1002,AM$1,0),"")</f>
        <v>288.74849999999998</v>
      </c>
      <c r="AN55">
        <f ca="1">IF(ISNUMBER(VLOOKUP($B55,Bonds!$B$6:$CW$1002,AN$1,0)), VLOOKUP($B55,Bonds!$B$6:$CW$1002,AN$1,0),"")</f>
        <v>204.13059999999999</v>
      </c>
      <c r="AO55">
        <f ca="1">IF(ISNUMBER(VLOOKUP($B55,Bonds!$B$6:$CW$1002,AO$1,0)), VLOOKUP($B55,Bonds!$B$6:$CW$1002,AO$1,0),"")</f>
        <v>203.40180000000001</v>
      </c>
      <c r="AP55">
        <f ca="1">IF(ISNUMBER(VLOOKUP($B55,Bonds!$B$6:$CW$1002,AP$1,0)), VLOOKUP($B55,Bonds!$B$6:$CW$1002,AP$1,0),"")</f>
        <v>225.8691</v>
      </c>
      <c r="AQ55">
        <f ca="1">IF(ISNUMBER(VLOOKUP($B55,Bonds!$B$6:$CW$1002,AQ$1,0)), VLOOKUP($B55,Bonds!$B$6:$CW$1002,AQ$1,0),"")</f>
        <v>219.5145</v>
      </c>
      <c r="AR55">
        <f ca="1">IF(ISNUMBER(VLOOKUP($B55,Bonds!$B$6:$CW$1002,AR$1,0)), VLOOKUP($B55,Bonds!$B$6:$CW$1002,AR$1,0),"")</f>
        <v>286.4051</v>
      </c>
      <c r="AS55">
        <f ca="1">IF(ISNUMBER(VLOOKUP($B55,Bonds!$B$6:$CW$1002,AS$1,0)), VLOOKUP($B55,Bonds!$B$6:$CW$1002,AS$1,0),"")</f>
        <v>2.5529999999999999</v>
      </c>
      <c r="AT55">
        <f ca="1">IF(ISNUMBER(VLOOKUP($B55,Bonds!$B$6:$CW$1002,AT$1,0)), VLOOKUP($B55,Bonds!$B$6:$CW$1002,AT$1,0),"")</f>
        <v>0.46600000000000003</v>
      </c>
      <c r="AU55">
        <f ca="1">IF(ISNUMBER(VLOOKUP($B55,Bonds!$B$6:$CW$1002,AU$1,0)), VLOOKUP($B55,Bonds!$B$6:$CW$1002,AU$1,0),"")</f>
        <v>1.9479</v>
      </c>
      <c r="AV55">
        <f ca="1">IF(ISNUMBER(VLOOKUP($B55,Bonds!$B$6:$CW$1002,AV$1,0)), VLOOKUP($B55,Bonds!$B$6:$CW$1002,AV$1,0),"")</f>
        <v>2.0413000000000001</v>
      </c>
      <c r="AW55">
        <f ca="1">IF(ISNUMBER(VLOOKUP($B55,Bonds!$B$6:$CW$1002,AW$1,0)), VLOOKUP($B55,Bonds!$B$6:$CW$1002,AW$1,0),"")</f>
        <v>2.3512</v>
      </c>
      <c r="AX55">
        <f ca="1">IF(ISNUMBER(VLOOKUP($B55,Bonds!$B$6:$CW$1002,AX$1,0)), VLOOKUP($B55,Bonds!$B$6:$CW$1002,AX$1,0),"")</f>
        <v>1.429</v>
      </c>
      <c r="AY55">
        <f ca="1">IF(ISNUMBER(VLOOKUP($B55,Bonds!$B$6:$CW$1002,AY$1,0)), VLOOKUP($B55,Bonds!$B$6:$CW$1002,AY$1,0),"")</f>
        <v>35.225700000000003</v>
      </c>
      <c r="AZ55">
        <f ca="1">IF(ISNUMBER(VLOOKUP($B55,Bonds!$B$6:$CW$1002,AZ$1,0)), VLOOKUP($B55,Bonds!$B$6:$CW$1002,AZ$1,0),"")</f>
        <v>-1.1299999999999999</v>
      </c>
      <c r="BA55">
        <f ca="1">IF(ISNUMBER(VLOOKUP($B55,Credit_Vol!$B$6:$CW$1002,BA$1,0)), VLOOKUP($B55,Credit_Vol!$B$6:$CW$1002,BA$1,0),"")</f>
        <v>226.54900000000001</v>
      </c>
      <c r="BB55">
        <f ca="1">IF(ISNUMBER(VLOOKUP($B55,Credit_Vol!$B$6:$CW$1002,BB$1,0)), VLOOKUP($B55,Credit_Vol!$B$6:$CW$1002,BB$1,0),"")</f>
        <v>103.52800000000001</v>
      </c>
      <c r="BC55">
        <f ca="1">IF(ISNUMBER(VLOOKUP($B55,Credit_Vol!$B$6:$CW$1002,BC$1,0)), VLOOKUP($B55,Credit_Vol!$B$6:$CW$1002,BC$1,0),"")</f>
        <v>46.451999999999998</v>
      </c>
      <c r="BD55">
        <f ca="1">IF(ISNUMBER(VLOOKUP($B55,Credit_Vol!$B$6:$CW$1002,BD$1,0)), VLOOKUP($B55,Credit_Vol!$B$6:$CW$1002,BD$1,0),"")</f>
        <v>297.83999999999997</v>
      </c>
      <c r="BE55">
        <f ca="1">IF(ISNUMBER(VLOOKUP($B55,Credit_Vol!$B$6:$CW$1002,BE$1,0)), VLOOKUP($B55,Credit_Vol!$B$6:$CW$1002,BE$1,0),"")</f>
        <v>111.69199999999999</v>
      </c>
      <c r="BF55">
        <f ca="1">IF(ISNUMBER(VLOOKUP($B55,Credit_Vol!$B$6:$CW$1002,BF$1,0)), VLOOKUP($B55,Credit_Vol!$B$6:$CW$1002,BF$1,0),"")</f>
        <v>218.44470000000001</v>
      </c>
      <c r="BG55">
        <f ca="1">IF(ISNUMBER(VLOOKUP($B55,Credit_Vol!$B$6:$CW$1002,BG$1,0)), VLOOKUP($B55,Credit_Vol!$B$6:$CW$1002,BG$1,0),"")</f>
        <v>155.8614</v>
      </c>
      <c r="BH55">
        <f ca="1">IF(ISNUMBER(VLOOKUP($B55,Credit_Vol!$B$6:$CW$1002,BH$1,0)), VLOOKUP($B55,Credit_Vol!$B$6:$CW$1002,BH$1,0),"")</f>
        <v>426.71030000000002</v>
      </c>
      <c r="BI55">
        <f ca="1">IF(ISNUMBER(VLOOKUP($B55,Credit_Vol!$B$6:$CW$1002,BI$1,0)), VLOOKUP($B55,Credit_Vol!$B$6:$CW$1002,BI$1,0),"")</f>
        <v>10.08</v>
      </c>
      <c r="BJ55">
        <f ca="1">IF(ISNUMBER(VLOOKUP($B55,Credit_Vol!$B$6:$CW$1002,BJ$1,0)), VLOOKUP($B55,Credit_Vol!$B$6:$CW$1002,BJ$1,0),"")</f>
        <v>16.59</v>
      </c>
      <c r="BK55">
        <f ca="1">IF(ISNUMBER(VLOOKUP($B55,Credit_Vol!$B$6:$CW$1002,BK$1,0)), VLOOKUP($B55,Credit_Vol!$B$6:$CW$1002,BK$1,0),"")</f>
        <v>6.6</v>
      </c>
      <c r="BL55">
        <f ca="1">IF(ISNUMBER(VLOOKUP($B55,Credit_Vol!$B$6:$CW$1002,BL$1,0)), VLOOKUP($B55,Credit_Vol!$B$6:$CW$1002,BL$1,0),"")</f>
        <v>4.4574999999999996</v>
      </c>
      <c r="BM55">
        <f ca="1">IF(ISNUMBER(VLOOKUP($B55,Commodities!$B$6:$CW$1002,BM$1,0)), VLOOKUP($B55,Commodities!$B$6:$CW$1002,BM$1,0),"")</f>
        <v>1313.7</v>
      </c>
      <c r="BN55">
        <f ca="1">IF(ISNUMBER(VLOOKUP($B55,Commodities!$B$6:$CW$1002,BN$1,0)), VLOOKUP($B55,Commodities!$B$6:$CW$1002,BN$1,0),"")</f>
        <v>17.010000000000002</v>
      </c>
      <c r="BO55">
        <f ca="1">IF(ISNUMBER(VLOOKUP($B55,Commodities!$B$6:$CW$1002,BO$1,0)), VLOOKUP($B55,Commodities!$B$6:$CW$1002,BO$1,0),"")</f>
        <v>62.96</v>
      </c>
      <c r="BP55">
        <f ca="1">IF(ISNUMBER(VLOOKUP($B55,Currencies!$B$6:$CW$1002,BP$1,0)), VLOOKUP($B55,Currencies!$B$6:$CW$1002,BP$1,0),"")</f>
        <v>6.5350000000000001</v>
      </c>
      <c r="BQ55">
        <f ca="1">IF(ISNUMBER(VLOOKUP($B55,Currencies!$B$6:$CW$1002,BQ$1,0)), VLOOKUP($B55,Currencies!$B$6:$CW$1002,BQ$1,0),"")</f>
        <v>109.8</v>
      </c>
      <c r="BR55">
        <f ca="1">IF(ISNUMBER(VLOOKUP($B55,Currencies!$B$6:$CW$1002,BR$1,0)), VLOOKUP($B55,Currencies!$B$6:$CW$1002,BR$1,0),"")</f>
        <v>1.1937</v>
      </c>
      <c r="BS55">
        <f ca="1">IF(ISNUMBER(VLOOKUP($B55,Currencies!$B$6:$CW$1002,BS$1,0)), VLOOKUP($B55,Currencies!$B$6:$CW$1002,BS$1,0),"")</f>
        <v>1.3540000000000001</v>
      </c>
      <c r="BT55">
        <f ca="1">IF(ISNUMBER(VLOOKUP($B55,Currencies!$B$6:$CW$1002,BT$1,0)), VLOOKUP($B55,Currencies!$B$6:$CW$1002,BT$1,0),"")</f>
        <v>112.65</v>
      </c>
      <c r="BU55">
        <f ca="1">IF(ISNUMBER(VLOOKUP($B55,Currencies!$B$6:$CW$1002,BU$1,0)), VLOOKUP($B55,Currencies!$B$6:$CW$1002,BU$1,0),"")</f>
        <v>57.007300000000001</v>
      </c>
      <c r="BV55">
        <f ca="1">IF(ISNUMBER(VLOOKUP($B55,Currencies!$B$6:$CW$1002,BV$1,0)), VLOOKUP($B55,Currencies!$B$6:$CW$1002,BV$1,0),"")</f>
        <v>12.344899999999999</v>
      </c>
      <c r="BW55">
        <f ca="1">IF(ISNUMBER(VLOOKUP($B55,Currencies!$B$6:$CW$1002,BW$1,0)), VLOOKUP($B55,Currencies!$B$6:$CW$1002,BW$1,0),"")</f>
        <v>3.2494999999999998</v>
      </c>
      <c r="BY55" s="12"/>
    </row>
    <row r="56" spans="2:77">
      <c r="B56" s="12">
        <f>IF(ISNUMBER(Equities!$C57),Equities!B57,"")</f>
        <v>43108</v>
      </c>
      <c r="C56">
        <f t="shared" ca="1" si="7"/>
        <v>177.05439999999999</v>
      </c>
      <c r="D56" t="str">
        <f t="shared" ca="1" si="8"/>
        <v/>
      </c>
      <c r="E56" t="str">
        <f t="shared" ca="1" si="8"/>
        <v/>
      </c>
      <c r="F56" t="str">
        <f t="shared" ca="1" si="8"/>
        <v/>
      </c>
      <c r="G56">
        <f>IF(ISNUMBER(VLOOKUP($B56,Equities!$B$6:$DH$1002,G$1,0)), VLOOKUP($B56,Equities!$B$6:$DH$1002,G$1,0),"")</f>
        <v>6.1</v>
      </c>
      <c r="H56">
        <f>IF(ISNUMBER(VLOOKUP($B56,Equities!$B$6:$DH$1002,H$1,0)), VLOOKUP($B56,Equities!$B$6:$DH$1002,H$1,0),"")</f>
        <v>13.39</v>
      </c>
      <c r="I56">
        <f>IF(ISNUMBER(VLOOKUP($B56,Equities!$B$6:$DH$1002,I$1,0)), VLOOKUP($B56,Equities!$B$6:$DH$1002,I$1,0),"")</f>
        <v>18.23</v>
      </c>
      <c r="J56" s="70"/>
      <c r="K56">
        <f ca="1">IF(ISNUMBER(VLOOKUP($B56,Equities!$B$6:$DH$1002,K$1,0)), VLOOKUP($B56,Equities!$B$6:$DH$1002,K$1,0),"")</f>
        <v>2747.71</v>
      </c>
      <c r="L56">
        <f ca="1">IF(ISNUMBER(VLOOKUP($B56,Equities!$B$6:$DH$1002,L$1,0)), VLOOKUP($B56,Equities!$B$6:$DH$1002,L$1,0),"")</f>
        <v>3616.45</v>
      </c>
      <c r="M56">
        <f ca="1">IF(ISNUMBER(VLOOKUP($B56,Equities!$B$6:$DH$1002,M$1,0)), VLOOKUP($B56,Equities!$B$6:$DH$1002,M$1,0),"")</f>
        <v>79378.53</v>
      </c>
      <c r="N56">
        <f ca="1">IF(ISNUMBER(VLOOKUP($B56,Equities!$B$6:$DH$1002,N$1,0)), VLOOKUP($B56,Equities!$B$6:$DH$1002,N$1,0),"")</f>
        <v>23714.53</v>
      </c>
      <c r="O56">
        <f ca="1">IF(ISNUMBER(VLOOKUP($B56,Equities!$B$6:$DH$1002,O$1,0)), VLOOKUP($B56,Equities!$B$6:$DH$1002,O$1,0),"")</f>
        <v>30899.53</v>
      </c>
      <c r="P56">
        <f ca="1">IF(ISNUMBER(VLOOKUP($B56,Equities!$B$6:$DH$1002,P$1,0)), VLOOKUP($B56,Equities!$B$6:$DH$1002,P$1,0),"")</f>
        <v>12235.19</v>
      </c>
      <c r="Q56">
        <f ca="1">IF(ISNUMBER(VLOOKUP($B56,Equities!$B$6:$DH$1002,Q$1,0)), VLOOKUP($B56,Equities!$B$6:$DH$1002,Q$1,0),"")</f>
        <v>2282.13</v>
      </c>
      <c r="R56">
        <f ca="1">IF(ISNUMBER(VLOOKUP($B56,Equities!$B$6:$DH$1002,R$1,0)), VLOOKUP($B56,Equities!$B$6:$DH$1002,R$1,0),"")</f>
        <v>2554.65</v>
      </c>
      <c r="S56">
        <f ca="1">IF(ISNUMBER(VLOOKUP($B56,Equities!$B$6:$DH$1002,S$1,0)), VLOOKUP($B56,Equities!$B$6:$DH$1002,S$1,0),"")</f>
        <v>231.81120000000001</v>
      </c>
      <c r="T56">
        <f ca="1">IF(ISNUMBER(VLOOKUP($B56,Equities!$B$6:$DH$1002,T$1,0)), VLOOKUP($B56,Equities!$B$6:$DH$1002,T$1,0),"")</f>
        <v>290.62</v>
      </c>
      <c r="U56">
        <f ca="1">IF(ISNUMBER(VLOOKUP($B56,Equities!$B$6:$DH$1002,U$1,0)), VLOOKUP($B56,Equities!$B$6:$DH$1002,U$1,0),"")</f>
        <v>269.98</v>
      </c>
      <c r="V56">
        <f ca="1">IF(ISNUMBER(VLOOKUP($B56,Equities!$B$6:$DH$1002,V$1,0)), VLOOKUP($B56,Equities!$B$6:$DH$1002,V$1,0),"")</f>
        <v>246.74</v>
      </c>
      <c r="W56">
        <f ca="1">IF(ISNUMBER(VLOOKUP($B56,Equities!$B$6:$DH$1002,W$1,0)), VLOOKUP($B56,Equities!$B$6:$DH$1002,W$1,0),"")</f>
        <v>238.54310000000001</v>
      </c>
      <c r="X56">
        <f ca="1">IF(ISNUMBER(VLOOKUP($B56,Equities!$B$6:$DH$1002,X$1,0)), VLOOKUP($B56,Equities!$B$6:$DH$1002,X$1,0),"")</f>
        <v>233.46899999999999</v>
      </c>
      <c r="Y56">
        <f ca="1">IF(ISNUMBER(VLOOKUP($B56,Equities!$B$6:$DH$1002,Y$1,0)), VLOOKUP($B56,Equities!$B$6:$DH$1002,Y$1,0),"")</f>
        <v>129.5625</v>
      </c>
      <c r="Z56">
        <f ca="1">IF(ISNUMBER(VLOOKUP($B56,Equities!$B$6:$DH$1002,Z$1,0)), VLOOKUP($B56,Equities!$B$6:$DH$1002,Z$1,0),"")</f>
        <v>230.58199999999999</v>
      </c>
      <c r="AA56">
        <f ca="1">IF(ISNUMBER(VLOOKUP($B56,Equities!$B$6:$DH$1002,AA$1,0)), VLOOKUP($B56,Equities!$B$6:$DH$1002,AA$1,0),"")</f>
        <v>71.489999999999995</v>
      </c>
      <c r="AB56">
        <f ca="1">IF(ISNUMBER(VLOOKUP($B56,Equities!$B$6:$DH$1002,AB$1,0)), VLOOKUP($B56,Equities!$B$6:$DH$1002,AB$1,0),"")</f>
        <v>126.94</v>
      </c>
      <c r="AC56">
        <f ca="1">IF(ISNUMBER(VLOOKUP($B56,Bonds!$B$6:$CW$1002,AC$1,0)), VLOOKUP($B56,Bonds!$B$6:$CW$1002,AC$1,0),"")</f>
        <v>483.93849999999998</v>
      </c>
      <c r="AD56">
        <f ca="1">IF(ISNUMBER(VLOOKUP($B56,Bonds!$B$6:$CW$1002,AD$1,0)), VLOOKUP($B56,Bonds!$B$6:$CW$1002,AD$1,0),"")</f>
        <v>218.37690000000001</v>
      </c>
      <c r="AE56">
        <f ca="1">IF(ISNUMBER(VLOOKUP($B56,Bonds!$B$6:$CW$1002,AE$1,0)), VLOOKUP($B56,Bonds!$B$6:$CW$1002,AE$1,0),"")</f>
        <v>257.15039999999999</v>
      </c>
      <c r="AF56">
        <f ca="1">IF(ISNUMBER(VLOOKUP($B56,Bonds!$B$6:$CW$1002,AF$1,0)), VLOOKUP($B56,Bonds!$B$6:$CW$1002,AF$1,0),"")</f>
        <v>2039.97</v>
      </c>
      <c r="AG56">
        <f ca="1">IF(ISNUMBER(VLOOKUP($B56,Bonds!$B$6:$CW$1002,AG$1,0)), VLOOKUP($B56,Bonds!$B$6:$CW$1002,AG$1,0),"")</f>
        <v>2190.21</v>
      </c>
      <c r="AH56">
        <f ca="1">IF(ISNUMBER(VLOOKUP($B56,Bonds!$B$6:$CW$1002,AH$1,0)), VLOOKUP($B56,Bonds!$B$6:$CW$1002,AH$1,0),"")</f>
        <v>2890.62</v>
      </c>
      <c r="AI56">
        <f ca="1">IF(ISNUMBER(VLOOKUP($B56,Bonds!$B$6:$CW$1002,AI$1,0)), VLOOKUP($B56,Bonds!$B$6:$CW$1002,AI$1,0),"")</f>
        <v>150.6463</v>
      </c>
      <c r="AJ56">
        <f ca="1">IF(ISNUMBER(VLOOKUP($B56,Bonds!$B$6:$CW$1002,AJ$1,0)), VLOOKUP($B56,Bonds!$B$6:$CW$1002,AJ$1,0),"")</f>
        <v>1318.4449</v>
      </c>
      <c r="AK56">
        <f ca="1">IF(ISNUMBER(VLOOKUP($B56,Bonds!$B$6:$CW$1002,AK$1,0)), VLOOKUP($B56,Bonds!$B$6:$CW$1002,AK$1,0),"")</f>
        <v>214.8459</v>
      </c>
      <c r="AL56">
        <f ca="1">IF(ISNUMBER(VLOOKUP($B56,Bonds!$B$6:$CW$1002,AL$1,0)), VLOOKUP($B56,Bonds!$B$6:$CW$1002,AL$1,0),"")</f>
        <v>191.25190000000001</v>
      </c>
      <c r="AM56">
        <f ca="1">IF(ISNUMBER(VLOOKUP($B56,Bonds!$B$6:$CW$1002,AM$1,0)), VLOOKUP($B56,Bonds!$B$6:$CW$1002,AM$1,0),"")</f>
        <v>288.68599999999998</v>
      </c>
      <c r="AN56">
        <f ca="1">IF(ISNUMBER(VLOOKUP($B56,Bonds!$B$6:$CW$1002,AN$1,0)), VLOOKUP($B56,Bonds!$B$6:$CW$1002,AN$1,0),"")</f>
        <v>204.17320000000001</v>
      </c>
      <c r="AO56">
        <f ca="1">IF(ISNUMBER(VLOOKUP($B56,Bonds!$B$6:$CW$1002,AO$1,0)), VLOOKUP($B56,Bonds!$B$6:$CW$1002,AO$1,0),"")</f>
        <v>203.39850000000001</v>
      </c>
      <c r="AP56">
        <f ca="1">IF(ISNUMBER(VLOOKUP($B56,Bonds!$B$6:$CW$1002,AP$1,0)), VLOOKUP($B56,Bonds!$B$6:$CW$1002,AP$1,0),"")</f>
        <v>225.90440000000001</v>
      </c>
      <c r="AQ56">
        <f ca="1">IF(ISNUMBER(VLOOKUP($B56,Bonds!$B$6:$CW$1002,AQ$1,0)), VLOOKUP($B56,Bonds!$B$6:$CW$1002,AQ$1,0),"")</f>
        <v>219.73439999999999</v>
      </c>
      <c r="AR56">
        <f ca="1">IF(ISNUMBER(VLOOKUP($B56,Bonds!$B$6:$CW$1002,AR$1,0)), VLOOKUP($B56,Bonds!$B$6:$CW$1002,AR$1,0),"")</f>
        <v>286.70530000000002</v>
      </c>
      <c r="AS56">
        <f ca="1">IF(ISNUMBER(VLOOKUP($B56,Bonds!$B$6:$CW$1002,AS$1,0)), VLOOKUP($B56,Bonds!$B$6:$CW$1002,AS$1,0),"")</f>
        <v>2.48</v>
      </c>
      <c r="AT56">
        <f ca="1">IF(ISNUMBER(VLOOKUP($B56,Bonds!$B$6:$CW$1002,AT$1,0)), VLOOKUP($B56,Bonds!$B$6:$CW$1002,AT$1,0),"")</f>
        <v>0.43099999999999999</v>
      </c>
      <c r="AU56">
        <f ca="1">IF(ISNUMBER(VLOOKUP($B56,Bonds!$B$6:$CW$1002,AU$1,0)), VLOOKUP($B56,Bonds!$B$6:$CW$1002,AU$1,0),"")</f>
        <v>1.9287000000000001</v>
      </c>
      <c r="AV56">
        <f ca="1">IF(ISNUMBER(VLOOKUP($B56,Bonds!$B$6:$CW$1002,AV$1,0)), VLOOKUP($B56,Bonds!$B$6:$CW$1002,AV$1,0),"")</f>
        <v>2.0234999999999999</v>
      </c>
      <c r="AW56">
        <f ca="1">IF(ISNUMBER(VLOOKUP($B56,Bonds!$B$6:$CW$1002,AW$1,0)), VLOOKUP($B56,Bonds!$B$6:$CW$1002,AW$1,0),"")</f>
        <v>2.3376999999999999</v>
      </c>
      <c r="AX56">
        <f ca="1">IF(ISNUMBER(VLOOKUP($B56,Bonds!$B$6:$CW$1002,AX$1,0)), VLOOKUP($B56,Bonds!$B$6:$CW$1002,AX$1,0),"")</f>
        <v>1.419</v>
      </c>
      <c r="AY56">
        <f ca="1">IF(ISNUMBER(VLOOKUP($B56,Bonds!$B$6:$CW$1002,AY$1,0)), VLOOKUP($B56,Bonds!$B$6:$CW$1002,AY$1,0),"")</f>
        <v>35.749299999999998</v>
      </c>
      <c r="AZ56">
        <f ca="1">IF(ISNUMBER(VLOOKUP($B56,Bonds!$B$6:$CW$1002,AZ$1,0)), VLOOKUP($B56,Bonds!$B$6:$CW$1002,AZ$1,0),"")</f>
        <v>-1.25</v>
      </c>
      <c r="BA56">
        <f ca="1">IF(ISNUMBER(VLOOKUP($B56,Credit_Vol!$B$6:$CW$1002,BA$1,0)), VLOOKUP($B56,Credit_Vol!$B$6:$CW$1002,BA$1,0),"")</f>
        <v>225.00200000000001</v>
      </c>
      <c r="BB56">
        <f ca="1">IF(ISNUMBER(VLOOKUP($B56,Credit_Vol!$B$6:$CW$1002,BB$1,0)), VLOOKUP($B56,Credit_Vol!$B$6:$CW$1002,BB$1,0),"")</f>
        <v>101.622</v>
      </c>
      <c r="BC56">
        <f ca="1">IF(ISNUMBER(VLOOKUP($B56,Credit_Vol!$B$6:$CW$1002,BC$1,0)), VLOOKUP($B56,Credit_Vol!$B$6:$CW$1002,BC$1,0),"")</f>
        <v>45.381999999999998</v>
      </c>
      <c r="BD56">
        <f ca="1">IF(ISNUMBER(VLOOKUP($B56,Credit_Vol!$B$6:$CW$1002,BD$1,0)), VLOOKUP($B56,Credit_Vol!$B$6:$CW$1002,BD$1,0),"")</f>
        <v>291.50400000000002</v>
      </c>
      <c r="BE56">
        <f ca="1">IF(ISNUMBER(VLOOKUP($B56,Credit_Vol!$B$6:$CW$1002,BE$1,0)), VLOOKUP($B56,Credit_Vol!$B$6:$CW$1002,BE$1,0),"")</f>
        <v>111.202</v>
      </c>
      <c r="BF56">
        <f ca="1">IF(ISNUMBER(VLOOKUP($B56,Credit_Vol!$B$6:$CW$1002,BF$1,0)), VLOOKUP($B56,Credit_Vol!$B$6:$CW$1002,BF$1,0),"")</f>
        <v>219.1729</v>
      </c>
      <c r="BG56">
        <f ca="1">IF(ISNUMBER(VLOOKUP($B56,Credit_Vol!$B$6:$CW$1002,BG$1,0)), VLOOKUP($B56,Credit_Vol!$B$6:$CW$1002,BG$1,0),"")</f>
        <v>156.50219999999999</v>
      </c>
      <c r="BH56">
        <f ca="1">IF(ISNUMBER(VLOOKUP($B56,Credit_Vol!$B$6:$CW$1002,BH$1,0)), VLOOKUP($B56,Credit_Vol!$B$6:$CW$1002,BH$1,0),"")</f>
        <v>427.93400000000003</v>
      </c>
      <c r="BI56">
        <f ca="1">IF(ISNUMBER(VLOOKUP($B56,Credit_Vol!$B$6:$CW$1002,BI$1,0)), VLOOKUP($B56,Credit_Vol!$B$6:$CW$1002,BI$1,0),"")</f>
        <v>9.52</v>
      </c>
      <c r="BJ56">
        <f ca="1">IF(ISNUMBER(VLOOKUP($B56,Credit_Vol!$B$6:$CW$1002,BJ$1,0)), VLOOKUP($B56,Credit_Vol!$B$6:$CW$1002,BJ$1,0),"")</f>
        <v>16.059999999999999</v>
      </c>
      <c r="BK56">
        <f ca="1">IF(ISNUMBER(VLOOKUP($B56,Credit_Vol!$B$6:$CW$1002,BK$1,0)), VLOOKUP($B56,Credit_Vol!$B$6:$CW$1002,BK$1,0),"")</f>
        <v>6.5600000000000005</v>
      </c>
      <c r="BL56">
        <f ca="1">IF(ISNUMBER(VLOOKUP($B56,Credit_Vol!$B$6:$CW$1002,BL$1,0)), VLOOKUP($B56,Credit_Vol!$B$6:$CW$1002,BL$1,0),"")</f>
        <v>4.1174999999999997</v>
      </c>
      <c r="BM56">
        <f ca="1">IF(ISNUMBER(VLOOKUP($B56,Commodities!$B$6:$CW$1002,BM$1,0)), VLOOKUP($B56,Commodities!$B$6:$CW$1002,BM$1,0),"")</f>
        <v>1320.4</v>
      </c>
      <c r="BN56">
        <f ca="1">IF(ISNUMBER(VLOOKUP($B56,Commodities!$B$6:$CW$1002,BN$1,0)), VLOOKUP($B56,Commodities!$B$6:$CW$1002,BN$1,0),"")</f>
        <v>17.143999999999998</v>
      </c>
      <c r="BO56">
        <f ca="1">IF(ISNUMBER(VLOOKUP($B56,Commodities!$B$6:$CW$1002,BO$1,0)), VLOOKUP($B56,Commodities!$B$6:$CW$1002,BO$1,0),"")</f>
        <v>61.73</v>
      </c>
      <c r="BP56">
        <f ca="1">IF(ISNUMBER(VLOOKUP($B56,Currencies!$B$6:$CW$1002,BP$1,0)), VLOOKUP($B56,Currencies!$B$6:$CW$1002,BP$1,0),"")</f>
        <v>6.4972000000000003</v>
      </c>
      <c r="BQ56">
        <f ca="1">IF(ISNUMBER(VLOOKUP($B56,Currencies!$B$6:$CW$1002,BQ$1,0)), VLOOKUP($B56,Currencies!$B$6:$CW$1002,BQ$1,0),"")</f>
        <v>110.07</v>
      </c>
      <c r="BR56">
        <f ca="1">IF(ISNUMBER(VLOOKUP($B56,Currencies!$B$6:$CW$1002,BR$1,0)), VLOOKUP($B56,Currencies!$B$6:$CW$1002,BR$1,0),"")</f>
        <v>1.1967000000000001</v>
      </c>
      <c r="BS56">
        <f ca="1">IF(ISNUMBER(VLOOKUP($B56,Currencies!$B$6:$CW$1002,BS$1,0)), VLOOKUP($B56,Currencies!$B$6:$CW$1002,BS$1,0),"")</f>
        <v>1.3568</v>
      </c>
      <c r="BT56">
        <f ca="1">IF(ISNUMBER(VLOOKUP($B56,Currencies!$B$6:$CW$1002,BT$1,0)), VLOOKUP($B56,Currencies!$B$6:$CW$1002,BT$1,0),"")</f>
        <v>113.09</v>
      </c>
      <c r="BU56">
        <f ca="1">IF(ISNUMBER(VLOOKUP($B56,Currencies!$B$6:$CW$1002,BU$1,0)), VLOOKUP($B56,Currencies!$B$6:$CW$1002,BU$1,0),"")</f>
        <v>56.990200000000002</v>
      </c>
      <c r="BV56">
        <f ca="1">IF(ISNUMBER(VLOOKUP($B56,Currencies!$B$6:$CW$1002,BV$1,0)), VLOOKUP($B56,Currencies!$B$6:$CW$1002,BV$1,0),"")</f>
        <v>12.385</v>
      </c>
      <c r="BW56">
        <f ca="1">IF(ISNUMBER(VLOOKUP($B56,Currencies!$B$6:$CW$1002,BW$1,0)), VLOOKUP($B56,Currencies!$B$6:$CW$1002,BW$1,0),"")</f>
        <v>3.2368999999999999</v>
      </c>
      <c r="BY56" s="12"/>
    </row>
    <row r="57" spans="2:77">
      <c r="B57" s="12">
        <f>IF(ISNUMBER(Equities!$C58),Equities!B58,"")</f>
        <v>43105</v>
      </c>
      <c r="C57">
        <f t="shared" ca="1" si="7"/>
        <v>176.61949999999999</v>
      </c>
      <c r="D57" t="str">
        <f t="shared" ca="1" si="8"/>
        <v/>
      </c>
      <c r="E57" t="str">
        <f t="shared" ca="1" si="8"/>
        <v/>
      </c>
      <c r="F57" t="str">
        <f t="shared" ca="1" si="8"/>
        <v/>
      </c>
      <c r="G57">
        <f>IF(ISNUMBER(VLOOKUP($B57,Equities!$B$6:$DH$1002,G$1,0)), VLOOKUP($B57,Equities!$B$6:$DH$1002,G$1,0),"")</f>
        <v>6.13</v>
      </c>
      <c r="H57">
        <f>IF(ISNUMBER(VLOOKUP($B57,Equities!$B$6:$DH$1002,H$1,0)), VLOOKUP($B57,Equities!$B$6:$DH$1002,H$1,0),"")</f>
        <v>13.39</v>
      </c>
      <c r="I57">
        <f>IF(ISNUMBER(VLOOKUP($B57,Equities!$B$6:$DH$1002,I$1,0)), VLOOKUP($B57,Equities!$B$6:$DH$1002,I$1,0),"")</f>
        <v>18.28</v>
      </c>
      <c r="J57" s="70"/>
      <c r="K57">
        <f ca="1">IF(ISNUMBER(VLOOKUP($B57,Equities!$B$6:$DH$1002,K$1,0)), VLOOKUP($B57,Equities!$B$6:$DH$1002,K$1,0),"")</f>
        <v>2743.15</v>
      </c>
      <c r="L57">
        <f ca="1">IF(ISNUMBER(VLOOKUP($B57,Equities!$B$6:$DH$1002,L$1,0)), VLOOKUP($B57,Equities!$B$6:$DH$1002,L$1,0),"")</f>
        <v>3607.63</v>
      </c>
      <c r="M57">
        <f ca="1">IF(ISNUMBER(VLOOKUP($B57,Equities!$B$6:$DH$1002,M$1,0)), VLOOKUP($B57,Equities!$B$6:$DH$1002,M$1,0),"")</f>
        <v>79071.47</v>
      </c>
      <c r="N57">
        <f ca="1">IF(ISNUMBER(VLOOKUP($B57,Equities!$B$6:$DH$1002,N$1,0)), VLOOKUP($B57,Equities!$B$6:$DH$1002,N$1,0),"")</f>
        <v>23714.53</v>
      </c>
      <c r="O57">
        <f ca="1">IF(ISNUMBER(VLOOKUP($B57,Equities!$B$6:$DH$1002,O$1,0)), VLOOKUP($B57,Equities!$B$6:$DH$1002,O$1,0),"")</f>
        <v>30814.639999999999</v>
      </c>
      <c r="P57">
        <f ca="1">IF(ISNUMBER(VLOOKUP($B57,Equities!$B$6:$DH$1002,P$1,0)), VLOOKUP($B57,Equities!$B$6:$DH$1002,P$1,0),"")</f>
        <v>12211.63</v>
      </c>
      <c r="Q57">
        <f ca="1">IF(ISNUMBER(VLOOKUP($B57,Equities!$B$6:$DH$1002,Q$1,0)), VLOOKUP($B57,Equities!$B$6:$DH$1002,Q$1,0),"")</f>
        <v>2276.25</v>
      </c>
      <c r="R57">
        <f ca="1">IF(ISNUMBER(VLOOKUP($B57,Equities!$B$6:$DH$1002,R$1,0)), VLOOKUP($B57,Equities!$B$6:$DH$1002,R$1,0),"")</f>
        <v>2552.54</v>
      </c>
      <c r="S57">
        <f ca="1">IF(ISNUMBER(VLOOKUP($B57,Equities!$B$6:$DH$1002,S$1,0)), VLOOKUP($B57,Equities!$B$6:$DH$1002,S$1,0),"")</f>
        <v>231.2363</v>
      </c>
      <c r="T57">
        <f ca="1">IF(ISNUMBER(VLOOKUP($B57,Equities!$B$6:$DH$1002,T$1,0)), VLOOKUP($B57,Equities!$B$6:$DH$1002,T$1,0),"")</f>
        <v>290.36</v>
      </c>
      <c r="U57">
        <f ca="1">IF(ISNUMBER(VLOOKUP($B57,Equities!$B$6:$DH$1002,U$1,0)), VLOOKUP($B57,Equities!$B$6:$DH$1002,U$1,0),"")</f>
        <v>269.33</v>
      </c>
      <c r="V57">
        <f ca="1">IF(ISNUMBER(VLOOKUP($B57,Equities!$B$6:$DH$1002,V$1,0)), VLOOKUP($B57,Equities!$B$6:$DH$1002,V$1,0),"")</f>
        <v>246.53</v>
      </c>
      <c r="W57">
        <f ca="1">IF(ISNUMBER(VLOOKUP($B57,Equities!$B$6:$DH$1002,W$1,0)), VLOOKUP($B57,Equities!$B$6:$DH$1002,W$1,0),"")</f>
        <v>238.6225</v>
      </c>
      <c r="X57">
        <f ca="1">IF(ISNUMBER(VLOOKUP($B57,Equities!$B$6:$DH$1002,X$1,0)), VLOOKUP($B57,Equities!$B$6:$DH$1002,X$1,0),"")</f>
        <v>234.4271</v>
      </c>
      <c r="Y57">
        <f ca="1">IF(ISNUMBER(VLOOKUP($B57,Equities!$B$6:$DH$1002,Y$1,0)), VLOOKUP($B57,Equities!$B$6:$DH$1002,Y$1,0),"")</f>
        <v>129.7535</v>
      </c>
      <c r="Z57">
        <f ca="1">IF(ISNUMBER(VLOOKUP($B57,Equities!$B$6:$DH$1002,Z$1,0)), VLOOKUP($B57,Equities!$B$6:$DH$1002,Z$1,0),"")</f>
        <v>229.83250000000001</v>
      </c>
      <c r="AA57">
        <f ca="1">IF(ISNUMBER(VLOOKUP($B57,Equities!$B$6:$DH$1002,AA$1,0)), VLOOKUP($B57,Equities!$B$6:$DH$1002,AA$1,0),"")</f>
        <v>71.42</v>
      </c>
      <c r="AB57">
        <f ca="1">IF(ISNUMBER(VLOOKUP($B57,Equities!$B$6:$DH$1002,AB$1,0)), VLOOKUP($B57,Equities!$B$6:$DH$1002,AB$1,0),"")</f>
        <v>126.51</v>
      </c>
      <c r="AC57">
        <f ca="1">IF(ISNUMBER(VLOOKUP($B57,Bonds!$B$6:$CW$1002,AC$1,0)), VLOOKUP($B57,Bonds!$B$6:$CW$1002,AC$1,0),"")</f>
        <v>484.25580000000002</v>
      </c>
      <c r="AD57">
        <f ca="1">IF(ISNUMBER(VLOOKUP($B57,Bonds!$B$6:$CW$1002,AD$1,0)), VLOOKUP($B57,Bonds!$B$6:$CW$1002,AD$1,0),"")</f>
        <v>218.4708</v>
      </c>
      <c r="AE57">
        <f ca="1">IF(ISNUMBER(VLOOKUP($B57,Bonds!$B$6:$CW$1002,AE$1,0)), VLOOKUP($B57,Bonds!$B$6:$CW$1002,AE$1,0),"")</f>
        <v>257.34440000000001</v>
      </c>
      <c r="AF57">
        <f ca="1">IF(ISNUMBER(VLOOKUP($B57,Bonds!$B$6:$CW$1002,AF$1,0)), VLOOKUP($B57,Bonds!$B$6:$CW$1002,AF$1,0),"")</f>
        <v>2039.83</v>
      </c>
      <c r="AG57">
        <f ca="1">IF(ISNUMBER(VLOOKUP($B57,Bonds!$B$6:$CW$1002,AG$1,0)), VLOOKUP($B57,Bonds!$B$6:$CW$1002,AG$1,0),"")</f>
        <v>2190.1799999999998</v>
      </c>
      <c r="AH57">
        <f ca="1">IF(ISNUMBER(VLOOKUP($B57,Bonds!$B$6:$CW$1002,AH$1,0)), VLOOKUP($B57,Bonds!$B$6:$CW$1002,AH$1,0),"")</f>
        <v>2889.56</v>
      </c>
      <c r="AI57">
        <f ca="1">IF(ISNUMBER(VLOOKUP($B57,Bonds!$B$6:$CW$1002,AI$1,0)), VLOOKUP($B57,Bonds!$B$6:$CW$1002,AI$1,0),"")</f>
        <v>150.77010000000001</v>
      </c>
      <c r="AJ57">
        <f ca="1">IF(ISNUMBER(VLOOKUP($B57,Bonds!$B$6:$CW$1002,AJ$1,0)), VLOOKUP($B57,Bonds!$B$6:$CW$1002,AJ$1,0),"")</f>
        <v>1319.002</v>
      </c>
      <c r="AK57">
        <f ca="1">IF(ISNUMBER(VLOOKUP($B57,Bonds!$B$6:$CW$1002,AK$1,0)), VLOOKUP($B57,Bonds!$B$6:$CW$1002,AK$1,0),"")</f>
        <v>214.80449999999999</v>
      </c>
      <c r="AL57">
        <f ca="1">IF(ISNUMBER(VLOOKUP($B57,Bonds!$B$6:$CW$1002,AL$1,0)), VLOOKUP($B57,Bonds!$B$6:$CW$1002,AL$1,0),"")</f>
        <v>191.24160000000001</v>
      </c>
      <c r="AM57">
        <f ca="1">IF(ISNUMBER(VLOOKUP($B57,Bonds!$B$6:$CW$1002,AM$1,0)), VLOOKUP($B57,Bonds!$B$6:$CW$1002,AM$1,0),"")</f>
        <v>288.49020000000002</v>
      </c>
      <c r="AN57">
        <f ca="1">IF(ISNUMBER(VLOOKUP($B57,Bonds!$B$6:$CW$1002,AN$1,0)), VLOOKUP($B57,Bonds!$B$6:$CW$1002,AN$1,0),"")</f>
        <v>204.12690000000001</v>
      </c>
      <c r="AO57">
        <f ca="1">IF(ISNUMBER(VLOOKUP($B57,Bonds!$B$6:$CW$1002,AO$1,0)), VLOOKUP($B57,Bonds!$B$6:$CW$1002,AO$1,0),"")</f>
        <v>203.3501</v>
      </c>
      <c r="AP57">
        <f ca="1">IF(ISNUMBER(VLOOKUP($B57,Bonds!$B$6:$CW$1002,AP$1,0)), VLOOKUP($B57,Bonds!$B$6:$CW$1002,AP$1,0),"")</f>
        <v>225.87780000000001</v>
      </c>
      <c r="AQ57">
        <f ca="1">IF(ISNUMBER(VLOOKUP($B57,Bonds!$B$6:$CW$1002,AQ$1,0)), VLOOKUP($B57,Bonds!$B$6:$CW$1002,AQ$1,0),"")</f>
        <v>219.70920000000001</v>
      </c>
      <c r="AR57">
        <f ca="1">IF(ISNUMBER(VLOOKUP($B57,Bonds!$B$6:$CW$1002,AR$1,0)), VLOOKUP($B57,Bonds!$B$6:$CW$1002,AR$1,0),"")</f>
        <v>286.63650000000001</v>
      </c>
      <c r="AS57">
        <f ca="1">IF(ISNUMBER(VLOOKUP($B57,Bonds!$B$6:$CW$1002,AS$1,0)), VLOOKUP($B57,Bonds!$B$6:$CW$1002,AS$1,0),"")</f>
        <v>2.4763000000000002</v>
      </c>
      <c r="AT57">
        <f ca="1">IF(ISNUMBER(VLOOKUP($B57,Bonds!$B$6:$CW$1002,AT$1,0)), VLOOKUP($B57,Bonds!$B$6:$CW$1002,AT$1,0),"")</f>
        <v>0.439</v>
      </c>
      <c r="AU57">
        <f ca="1">IF(ISNUMBER(VLOOKUP($B57,Bonds!$B$6:$CW$1002,AU$1,0)), VLOOKUP($B57,Bonds!$B$6:$CW$1002,AU$1,0),"")</f>
        <v>1.9371</v>
      </c>
      <c r="AV57">
        <f ca="1">IF(ISNUMBER(VLOOKUP($B57,Bonds!$B$6:$CW$1002,AV$1,0)), VLOOKUP($B57,Bonds!$B$6:$CW$1002,AV$1,0),"")</f>
        <v>2.0358999999999998</v>
      </c>
      <c r="AW57">
        <f ca="1">IF(ISNUMBER(VLOOKUP($B57,Bonds!$B$6:$CW$1002,AW$1,0)), VLOOKUP($B57,Bonds!$B$6:$CW$1002,AW$1,0),"")</f>
        <v>2.3660999999999999</v>
      </c>
      <c r="AX57">
        <f ca="1">IF(ISNUMBER(VLOOKUP($B57,Bonds!$B$6:$CW$1002,AX$1,0)), VLOOKUP($B57,Bonds!$B$6:$CW$1002,AX$1,0),"")</f>
        <v>1.427</v>
      </c>
      <c r="AY57">
        <f ca="1">IF(ISNUMBER(VLOOKUP($B57,Bonds!$B$6:$CW$1002,AY$1,0)), VLOOKUP($B57,Bonds!$B$6:$CW$1002,AY$1,0),"")</f>
        <v>35.767099999999999</v>
      </c>
      <c r="AZ57">
        <f ca="1">IF(ISNUMBER(VLOOKUP($B57,Bonds!$B$6:$CW$1002,AZ$1,0)), VLOOKUP($B57,Bonds!$B$6:$CW$1002,AZ$1,0),"")</f>
        <v>-0.78</v>
      </c>
      <c r="BA57">
        <f ca="1">IF(ISNUMBER(VLOOKUP($B57,Credit_Vol!$B$6:$CW$1002,BA$1,0)), VLOOKUP($B57,Credit_Vol!$B$6:$CW$1002,BA$1,0),"")</f>
        <v>222.071</v>
      </c>
      <c r="BB57">
        <f ca="1">IF(ISNUMBER(VLOOKUP($B57,Credit_Vol!$B$6:$CW$1002,BB$1,0)), VLOOKUP($B57,Credit_Vol!$B$6:$CW$1002,BB$1,0),"")</f>
        <v>100.09399999999999</v>
      </c>
      <c r="BC57">
        <f ca="1">IF(ISNUMBER(VLOOKUP($B57,Credit_Vol!$B$6:$CW$1002,BC$1,0)), VLOOKUP($B57,Credit_Vol!$B$6:$CW$1002,BC$1,0),"")</f>
        <v>45.518000000000001</v>
      </c>
      <c r="BD57">
        <f ca="1">IF(ISNUMBER(VLOOKUP($B57,Credit_Vol!$B$6:$CW$1002,BD$1,0)), VLOOKUP($B57,Credit_Vol!$B$6:$CW$1002,BD$1,0),"")</f>
        <v>292.47000000000003</v>
      </c>
      <c r="BE57">
        <f ca="1">IF(ISNUMBER(VLOOKUP($B57,Credit_Vol!$B$6:$CW$1002,BE$1,0)), VLOOKUP($B57,Credit_Vol!$B$6:$CW$1002,BE$1,0),"")</f>
        <v>111.59699999999999</v>
      </c>
      <c r="BF57">
        <f ca="1">IF(ISNUMBER(VLOOKUP($B57,Credit_Vol!$B$6:$CW$1002,BF$1,0)), VLOOKUP($B57,Credit_Vol!$B$6:$CW$1002,BF$1,0),"")</f>
        <v>219.44659999999999</v>
      </c>
      <c r="BG57">
        <f ca="1">IF(ISNUMBER(VLOOKUP($B57,Credit_Vol!$B$6:$CW$1002,BG$1,0)), VLOOKUP($B57,Credit_Vol!$B$6:$CW$1002,BG$1,0),"")</f>
        <v>156.6216</v>
      </c>
      <c r="BH57">
        <f ca="1">IF(ISNUMBER(VLOOKUP($B57,Credit_Vol!$B$6:$CW$1002,BH$1,0)), VLOOKUP($B57,Credit_Vol!$B$6:$CW$1002,BH$1,0),"")</f>
        <v>428.8546</v>
      </c>
      <c r="BI57">
        <f ca="1">IF(ISNUMBER(VLOOKUP($B57,Credit_Vol!$B$6:$CW$1002,BI$1,0)), VLOOKUP($B57,Credit_Vol!$B$6:$CW$1002,BI$1,0),"")</f>
        <v>9.2200000000000006</v>
      </c>
      <c r="BJ57">
        <f ca="1">IF(ISNUMBER(VLOOKUP($B57,Credit_Vol!$B$6:$CW$1002,BJ$1,0)), VLOOKUP($B57,Credit_Vol!$B$6:$CW$1002,BJ$1,0),"")</f>
        <v>15.84</v>
      </c>
      <c r="BK57">
        <f ca="1">IF(ISNUMBER(VLOOKUP($B57,Credit_Vol!$B$6:$CW$1002,BK$1,0)), VLOOKUP($B57,Credit_Vol!$B$6:$CW$1002,BK$1,0),"")</f>
        <v>6.8100000000000005</v>
      </c>
      <c r="BL57">
        <f ca="1">IF(ISNUMBER(VLOOKUP($B57,Credit_Vol!$B$6:$CW$1002,BL$1,0)), VLOOKUP($B57,Credit_Vol!$B$6:$CW$1002,BL$1,0),"")</f>
        <v>4.2074999999999996</v>
      </c>
      <c r="BM57">
        <f ca="1">IF(ISNUMBER(VLOOKUP($B57,Commodities!$B$6:$CW$1002,BM$1,0)), VLOOKUP($B57,Commodities!$B$6:$CW$1002,BM$1,0),"")</f>
        <v>1322.3</v>
      </c>
      <c r="BN57">
        <f ca="1">IF(ISNUMBER(VLOOKUP($B57,Commodities!$B$6:$CW$1002,BN$1,0)), VLOOKUP($B57,Commodities!$B$6:$CW$1002,BN$1,0),"")</f>
        <v>17.285</v>
      </c>
      <c r="BO57">
        <f ca="1">IF(ISNUMBER(VLOOKUP($B57,Commodities!$B$6:$CW$1002,BO$1,0)), VLOOKUP($B57,Commodities!$B$6:$CW$1002,BO$1,0),"")</f>
        <v>61.44</v>
      </c>
      <c r="BP57">
        <f ca="1">IF(ISNUMBER(VLOOKUP($B57,Currencies!$B$6:$CW$1002,BP$1,0)), VLOOKUP($B57,Currencies!$B$6:$CW$1002,BP$1,0),"")</f>
        <v>6.4785000000000004</v>
      </c>
      <c r="BQ57">
        <f ca="1">IF(ISNUMBER(VLOOKUP($B57,Currencies!$B$6:$CW$1002,BQ$1,0)), VLOOKUP($B57,Currencies!$B$6:$CW$1002,BQ$1,0),"")</f>
        <v>110.4</v>
      </c>
      <c r="BR57">
        <f ca="1">IF(ISNUMBER(VLOOKUP($B57,Currencies!$B$6:$CW$1002,BR$1,0)), VLOOKUP($B57,Currencies!$B$6:$CW$1002,BR$1,0),"")</f>
        <v>1.2029000000000001</v>
      </c>
      <c r="BS57">
        <f ca="1">IF(ISNUMBER(VLOOKUP($B57,Currencies!$B$6:$CW$1002,BS$1,0)), VLOOKUP($B57,Currencies!$B$6:$CW$1002,BS$1,0),"")</f>
        <v>1.3571</v>
      </c>
      <c r="BT57">
        <f ca="1">IF(ISNUMBER(VLOOKUP($B57,Currencies!$B$6:$CW$1002,BT$1,0)), VLOOKUP($B57,Currencies!$B$6:$CW$1002,BT$1,0),"")</f>
        <v>113.05</v>
      </c>
      <c r="BU57">
        <f ca="1">IF(ISNUMBER(VLOOKUP($B57,Currencies!$B$6:$CW$1002,BU$1,0)), VLOOKUP($B57,Currencies!$B$6:$CW$1002,BU$1,0),"")</f>
        <v>56.990200000000002</v>
      </c>
      <c r="BV57">
        <f ca="1">IF(ISNUMBER(VLOOKUP($B57,Currencies!$B$6:$CW$1002,BV$1,0)), VLOOKUP($B57,Currencies!$B$6:$CW$1002,BV$1,0),"")</f>
        <v>12.311999999999999</v>
      </c>
      <c r="BW57">
        <f ca="1">IF(ISNUMBER(VLOOKUP($B57,Currencies!$B$6:$CW$1002,BW$1,0)), VLOOKUP($B57,Currencies!$B$6:$CW$1002,BW$1,0),"")</f>
        <v>3.2290000000000001</v>
      </c>
      <c r="BY57" s="12"/>
    </row>
    <row r="58" spans="2:77">
      <c r="B58" s="12">
        <f>IF(ISNUMBER(Equities!$C59),Equities!B59,"")</f>
        <v>43104</v>
      </c>
      <c r="C58">
        <f t="shared" ca="1" si="7"/>
        <v>175.69159999999999</v>
      </c>
      <c r="D58" t="str">
        <f t="shared" ca="1" si="8"/>
        <v/>
      </c>
      <c r="E58" t="str">
        <f t="shared" ca="1" si="8"/>
        <v/>
      </c>
      <c r="F58" t="str">
        <f t="shared" ca="1" si="8"/>
        <v/>
      </c>
      <c r="G58">
        <f>IF(ISNUMBER(VLOOKUP($B58,Equities!$B$6:$DH$1002,G$1,0)), VLOOKUP($B58,Equities!$B$6:$DH$1002,G$1,0),"")</f>
        <v>6</v>
      </c>
      <c r="H58">
        <f>IF(ISNUMBER(VLOOKUP($B58,Equities!$B$6:$DH$1002,H$1,0)), VLOOKUP($B58,Equities!$B$6:$DH$1002,H$1,0),"")</f>
        <v>13.43</v>
      </c>
      <c r="I58">
        <f>IF(ISNUMBER(VLOOKUP($B58,Equities!$B$6:$DH$1002,I$1,0)), VLOOKUP($B58,Equities!$B$6:$DH$1002,I$1,0),"")</f>
        <v>18.29</v>
      </c>
      <c r="J58" s="70"/>
      <c r="K58">
        <f ca="1">IF(ISNUMBER(VLOOKUP($B58,Equities!$B$6:$DH$1002,K$1,0)), VLOOKUP($B58,Equities!$B$6:$DH$1002,K$1,0),"")</f>
        <v>2723.99</v>
      </c>
      <c r="L58">
        <f ca="1">IF(ISNUMBER(VLOOKUP($B58,Equities!$B$6:$DH$1002,L$1,0)), VLOOKUP($B58,Equities!$B$6:$DH$1002,L$1,0),"")</f>
        <v>3568.88</v>
      </c>
      <c r="M58">
        <f ca="1">IF(ISNUMBER(VLOOKUP($B58,Equities!$B$6:$DH$1002,M$1,0)), VLOOKUP($B58,Equities!$B$6:$DH$1002,M$1,0),"")</f>
        <v>78647.42</v>
      </c>
      <c r="N58">
        <f ca="1">IF(ISNUMBER(VLOOKUP($B58,Equities!$B$6:$DH$1002,N$1,0)), VLOOKUP($B58,Equities!$B$6:$DH$1002,N$1,0),"")</f>
        <v>23506.33</v>
      </c>
      <c r="O58">
        <f ca="1">IF(ISNUMBER(VLOOKUP($B58,Equities!$B$6:$DH$1002,O$1,0)), VLOOKUP($B58,Equities!$B$6:$DH$1002,O$1,0),"")</f>
        <v>30736.48</v>
      </c>
      <c r="P58">
        <f ca="1">IF(ISNUMBER(VLOOKUP($B58,Equities!$B$6:$DH$1002,P$1,0)), VLOOKUP($B58,Equities!$B$6:$DH$1002,P$1,0),"")</f>
        <v>12203.55</v>
      </c>
      <c r="Q58">
        <f ca="1">IF(ISNUMBER(VLOOKUP($B58,Equities!$B$6:$DH$1002,Q$1,0)), VLOOKUP($B58,Equities!$B$6:$DH$1002,Q$1,0),"")</f>
        <v>2255.4</v>
      </c>
      <c r="R58">
        <f ca="1">IF(ISNUMBER(VLOOKUP($B58,Equities!$B$6:$DH$1002,R$1,0)), VLOOKUP($B58,Equities!$B$6:$DH$1002,R$1,0),"")</f>
        <v>2531.8200000000002</v>
      </c>
      <c r="S58">
        <f ca="1">IF(ISNUMBER(VLOOKUP($B58,Equities!$B$6:$DH$1002,S$1,0)), VLOOKUP($B58,Equities!$B$6:$DH$1002,S$1,0),"")</f>
        <v>231.3203</v>
      </c>
      <c r="T58">
        <f ca="1">IF(ISNUMBER(VLOOKUP($B58,Equities!$B$6:$DH$1002,T$1,0)), VLOOKUP($B58,Equities!$B$6:$DH$1002,T$1,0),"")</f>
        <v>288.52999999999997</v>
      </c>
      <c r="U58">
        <f ca="1">IF(ISNUMBER(VLOOKUP($B58,Equities!$B$6:$DH$1002,U$1,0)), VLOOKUP($B58,Equities!$B$6:$DH$1002,U$1,0),"")</f>
        <v>267.58999999999997</v>
      </c>
      <c r="V58">
        <f ca="1">IF(ISNUMBER(VLOOKUP($B58,Equities!$B$6:$DH$1002,V$1,0)), VLOOKUP($B58,Equities!$B$6:$DH$1002,V$1,0),"")</f>
        <v>244.45</v>
      </c>
      <c r="W58">
        <f ca="1">IF(ISNUMBER(VLOOKUP($B58,Equities!$B$6:$DH$1002,W$1,0)), VLOOKUP($B58,Equities!$B$6:$DH$1002,W$1,0),"")</f>
        <v>237.3784</v>
      </c>
      <c r="X58">
        <f ca="1">IF(ISNUMBER(VLOOKUP($B58,Equities!$B$6:$DH$1002,X$1,0)), VLOOKUP($B58,Equities!$B$6:$DH$1002,X$1,0),"")</f>
        <v>232.23869999999999</v>
      </c>
      <c r="Y58">
        <f ca="1">IF(ISNUMBER(VLOOKUP($B58,Equities!$B$6:$DH$1002,Y$1,0)), VLOOKUP($B58,Equities!$B$6:$DH$1002,Y$1,0),"")</f>
        <v>129.30670000000001</v>
      </c>
      <c r="Z58">
        <f ca="1">IF(ISNUMBER(VLOOKUP($B58,Equities!$B$6:$DH$1002,Z$1,0)), VLOOKUP($B58,Equities!$B$6:$DH$1002,Z$1,0),"")</f>
        <v>227.39920000000001</v>
      </c>
      <c r="AA58">
        <f ca="1">IF(ISNUMBER(VLOOKUP($B58,Equities!$B$6:$DH$1002,AA$1,0)), VLOOKUP($B58,Equities!$B$6:$DH$1002,AA$1,0),"")</f>
        <v>71.23</v>
      </c>
      <c r="AB58">
        <f ca="1">IF(ISNUMBER(VLOOKUP($B58,Equities!$B$6:$DH$1002,AB$1,0)), VLOOKUP($B58,Equities!$B$6:$DH$1002,AB$1,0),"")</f>
        <v>126.02</v>
      </c>
      <c r="AC58">
        <f ca="1">IF(ISNUMBER(VLOOKUP($B58,Bonds!$B$6:$CW$1002,AC$1,0)), VLOOKUP($B58,Bonds!$B$6:$CW$1002,AC$1,0),"")</f>
        <v>485.02519999999998</v>
      </c>
      <c r="AD58">
        <f ca="1">IF(ISNUMBER(VLOOKUP($B58,Bonds!$B$6:$CW$1002,AD$1,0)), VLOOKUP($B58,Bonds!$B$6:$CW$1002,AD$1,0),"")</f>
        <v>218.92949999999999</v>
      </c>
      <c r="AE58">
        <f ca="1">IF(ISNUMBER(VLOOKUP($B58,Bonds!$B$6:$CW$1002,AE$1,0)), VLOOKUP($B58,Bonds!$B$6:$CW$1002,AE$1,0),"")</f>
        <v>257.5899</v>
      </c>
      <c r="AF58">
        <f ca="1">IF(ISNUMBER(VLOOKUP($B58,Bonds!$B$6:$CW$1002,AF$1,0)), VLOOKUP($B58,Bonds!$B$6:$CW$1002,AF$1,0),"")</f>
        <v>2042</v>
      </c>
      <c r="AG58">
        <f ca="1">IF(ISNUMBER(VLOOKUP($B58,Bonds!$B$6:$CW$1002,AG$1,0)), VLOOKUP($B58,Bonds!$B$6:$CW$1002,AG$1,0),"")</f>
        <v>2192.87</v>
      </c>
      <c r="AH58">
        <f ca="1">IF(ISNUMBER(VLOOKUP($B58,Bonds!$B$6:$CW$1002,AH$1,0)), VLOOKUP($B58,Bonds!$B$6:$CW$1002,AH$1,0),"")</f>
        <v>2892.44</v>
      </c>
      <c r="AI58">
        <f ca="1">IF(ISNUMBER(VLOOKUP($B58,Bonds!$B$6:$CW$1002,AI$1,0)), VLOOKUP($B58,Bonds!$B$6:$CW$1002,AI$1,0),"")</f>
        <v>150.6636</v>
      </c>
      <c r="AJ58">
        <f ca="1">IF(ISNUMBER(VLOOKUP($B58,Bonds!$B$6:$CW$1002,AJ$1,0)), VLOOKUP($B58,Bonds!$B$6:$CW$1002,AJ$1,0),"")</f>
        <v>1318.184</v>
      </c>
      <c r="AK58">
        <f ca="1">IF(ISNUMBER(VLOOKUP($B58,Bonds!$B$6:$CW$1002,AK$1,0)), VLOOKUP($B58,Bonds!$B$6:$CW$1002,AK$1,0),"")</f>
        <v>214.6935</v>
      </c>
      <c r="AL58">
        <f ca="1">IF(ISNUMBER(VLOOKUP($B58,Bonds!$B$6:$CW$1002,AL$1,0)), VLOOKUP($B58,Bonds!$B$6:$CW$1002,AL$1,0),"")</f>
        <v>191.142</v>
      </c>
      <c r="AM58">
        <f ca="1">IF(ISNUMBER(VLOOKUP($B58,Bonds!$B$6:$CW$1002,AM$1,0)), VLOOKUP($B58,Bonds!$B$6:$CW$1002,AM$1,0),"")</f>
        <v>288.34500000000003</v>
      </c>
      <c r="AN58">
        <f ca="1">IF(ISNUMBER(VLOOKUP($B58,Bonds!$B$6:$CW$1002,AN$1,0)), VLOOKUP($B58,Bonds!$B$6:$CW$1002,AN$1,0),"")</f>
        <v>203.94970000000001</v>
      </c>
      <c r="AO58">
        <f ca="1">IF(ISNUMBER(VLOOKUP($B58,Bonds!$B$6:$CW$1002,AO$1,0)), VLOOKUP($B58,Bonds!$B$6:$CW$1002,AO$1,0),"")</f>
        <v>203.34289999999999</v>
      </c>
      <c r="AP58">
        <f ca="1">IF(ISNUMBER(VLOOKUP($B58,Bonds!$B$6:$CW$1002,AP$1,0)), VLOOKUP($B58,Bonds!$B$6:$CW$1002,AP$1,0),"")</f>
        <v>225.8235</v>
      </c>
      <c r="AQ58">
        <f ca="1">IF(ISNUMBER(VLOOKUP($B58,Bonds!$B$6:$CW$1002,AQ$1,0)), VLOOKUP($B58,Bonds!$B$6:$CW$1002,AQ$1,0),"")</f>
        <v>219.50479999999999</v>
      </c>
      <c r="AR58">
        <f ca="1">IF(ISNUMBER(VLOOKUP($B58,Bonds!$B$6:$CW$1002,AR$1,0)), VLOOKUP($B58,Bonds!$B$6:$CW$1002,AR$1,0),"")</f>
        <v>286.11709999999999</v>
      </c>
      <c r="AS58">
        <f ca="1">IF(ISNUMBER(VLOOKUP($B58,Bonds!$B$6:$CW$1002,AS$1,0)), VLOOKUP($B58,Bonds!$B$6:$CW$1002,AS$1,0),"")</f>
        <v>2.4525000000000001</v>
      </c>
      <c r="AT58">
        <f ca="1">IF(ISNUMBER(VLOOKUP($B58,Bonds!$B$6:$CW$1002,AT$1,0)), VLOOKUP($B58,Bonds!$B$6:$CW$1002,AT$1,0),"")</f>
        <v>0.434</v>
      </c>
      <c r="AU58">
        <f ca="1">IF(ISNUMBER(VLOOKUP($B58,Bonds!$B$6:$CW$1002,AU$1,0)), VLOOKUP($B58,Bonds!$B$6:$CW$1002,AU$1,0),"")</f>
        <v>1.911</v>
      </c>
      <c r="AV58">
        <f ca="1">IF(ISNUMBER(VLOOKUP($B58,Bonds!$B$6:$CW$1002,AV$1,0)), VLOOKUP($B58,Bonds!$B$6:$CW$1002,AV$1,0),"")</f>
        <v>2.0142000000000002</v>
      </c>
      <c r="AW58">
        <f ca="1">IF(ISNUMBER(VLOOKUP($B58,Bonds!$B$6:$CW$1002,AW$1,0)), VLOOKUP($B58,Bonds!$B$6:$CW$1002,AW$1,0),"")</f>
        <v>2.3557000000000001</v>
      </c>
      <c r="AX58">
        <f ca="1">IF(ISNUMBER(VLOOKUP($B58,Bonds!$B$6:$CW$1002,AX$1,0)), VLOOKUP($B58,Bonds!$B$6:$CW$1002,AX$1,0),"")</f>
        <v>1.4379999999999999</v>
      </c>
      <c r="AY58">
        <f ca="1">IF(ISNUMBER(VLOOKUP($B58,Bonds!$B$6:$CW$1002,AY$1,0)), VLOOKUP($B58,Bonds!$B$6:$CW$1002,AY$1,0),"")</f>
        <v>35.230400000000003</v>
      </c>
      <c r="AZ58">
        <f ca="1">IF(ISNUMBER(VLOOKUP($B58,Bonds!$B$6:$CW$1002,AZ$1,0)), VLOOKUP($B58,Bonds!$B$6:$CW$1002,AZ$1,0),"")</f>
        <v>-0.85</v>
      </c>
      <c r="BA58">
        <f ca="1">IF(ISNUMBER(VLOOKUP($B58,Credit_Vol!$B$6:$CW$1002,BA$1,0)), VLOOKUP($B58,Credit_Vol!$B$6:$CW$1002,BA$1,0),"")</f>
        <v>225.64</v>
      </c>
      <c r="BB58">
        <f ca="1">IF(ISNUMBER(VLOOKUP($B58,Credit_Vol!$B$6:$CW$1002,BB$1,0)), VLOOKUP($B58,Credit_Vol!$B$6:$CW$1002,BB$1,0),"")</f>
        <v>100.63500000000001</v>
      </c>
      <c r="BC58">
        <f ca="1">IF(ISNUMBER(VLOOKUP($B58,Credit_Vol!$B$6:$CW$1002,BC$1,0)), VLOOKUP($B58,Credit_Vol!$B$6:$CW$1002,BC$1,0),"")</f>
        <v>45.877000000000002</v>
      </c>
      <c r="BD58">
        <f ca="1">IF(ISNUMBER(VLOOKUP($B58,Credit_Vol!$B$6:$CW$1002,BD$1,0)), VLOOKUP($B58,Credit_Vol!$B$6:$CW$1002,BD$1,0),"")</f>
        <v>294.63499999999999</v>
      </c>
      <c r="BE58">
        <f ca="1">IF(ISNUMBER(VLOOKUP($B58,Credit_Vol!$B$6:$CW$1002,BE$1,0)), VLOOKUP($B58,Credit_Vol!$B$6:$CW$1002,BE$1,0),"")</f>
        <v>112.65600000000001</v>
      </c>
      <c r="BF58">
        <f ca="1">IF(ISNUMBER(VLOOKUP($B58,Credit_Vol!$B$6:$CW$1002,BF$1,0)), VLOOKUP($B58,Credit_Vol!$B$6:$CW$1002,BF$1,0),"")</f>
        <v>220.2209</v>
      </c>
      <c r="BG58">
        <f ca="1">IF(ISNUMBER(VLOOKUP($B58,Credit_Vol!$B$6:$CW$1002,BG$1,0)), VLOOKUP($B58,Credit_Vol!$B$6:$CW$1002,BG$1,0),"")</f>
        <v>157.40610000000001</v>
      </c>
      <c r="BH58">
        <f ca="1">IF(ISNUMBER(VLOOKUP($B58,Credit_Vol!$B$6:$CW$1002,BH$1,0)), VLOOKUP($B58,Credit_Vol!$B$6:$CW$1002,BH$1,0),"")</f>
        <v>429.59820000000002</v>
      </c>
      <c r="BI58">
        <f ca="1">IF(ISNUMBER(VLOOKUP($B58,Credit_Vol!$B$6:$CW$1002,BI$1,0)), VLOOKUP($B58,Credit_Vol!$B$6:$CW$1002,BI$1,0),"")</f>
        <v>9.2200000000000006</v>
      </c>
      <c r="BJ58">
        <f ca="1">IF(ISNUMBER(VLOOKUP($B58,Credit_Vol!$B$6:$CW$1002,BJ$1,0)), VLOOKUP($B58,Credit_Vol!$B$6:$CW$1002,BJ$1,0),"")</f>
        <v>16.04</v>
      </c>
      <c r="BK58">
        <f ca="1">IF(ISNUMBER(VLOOKUP($B58,Credit_Vol!$B$6:$CW$1002,BK$1,0)), VLOOKUP($B58,Credit_Vol!$B$6:$CW$1002,BK$1,0),"")</f>
        <v>6.9399999999999995</v>
      </c>
      <c r="BL58">
        <f ca="1">IF(ISNUMBER(VLOOKUP($B58,Credit_Vol!$B$6:$CW$1002,BL$1,0)), VLOOKUP($B58,Credit_Vol!$B$6:$CW$1002,BL$1,0),"")</f>
        <v>4.0925000000000002</v>
      </c>
      <c r="BM58">
        <f ca="1">IF(ISNUMBER(VLOOKUP($B58,Commodities!$B$6:$CW$1002,BM$1,0)), VLOOKUP($B58,Commodities!$B$6:$CW$1002,BM$1,0),"")</f>
        <v>1321.6</v>
      </c>
      <c r="BN58">
        <f ca="1">IF(ISNUMBER(VLOOKUP($B58,Commodities!$B$6:$CW$1002,BN$1,0)), VLOOKUP($B58,Commodities!$B$6:$CW$1002,BN$1,0),"")</f>
        <v>17.268999999999998</v>
      </c>
      <c r="BO58">
        <f ca="1">IF(ISNUMBER(VLOOKUP($B58,Commodities!$B$6:$CW$1002,BO$1,0)), VLOOKUP($B58,Commodities!$B$6:$CW$1002,BO$1,0),"")</f>
        <v>62.01</v>
      </c>
      <c r="BP58">
        <f ca="1">IF(ISNUMBER(VLOOKUP($B58,Currencies!$B$6:$CW$1002,BP$1,0)), VLOOKUP($B58,Currencies!$B$6:$CW$1002,BP$1,0),"")</f>
        <v>6.492</v>
      </c>
      <c r="BQ58">
        <f ca="1">IF(ISNUMBER(VLOOKUP($B58,Currencies!$B$6:$CW$1002,BQ$1,0)), VLOOKUP($B58,Currencies!$B$6:$CW$1002,BQ$1,0),"")</f>
        <v>110.27</v>
      </c>
      <c r="BR58">
        <f ca="1">IF(ISNUMBER(VLOOKUP($B58,Currencies!$B$6:$CW$1002,BR$1,0)), VLOOKUP($B58,Currencies!$B$6:$CW$1002,BR$1,0),"")</f>
        <v>1.2068000000000001</v>
      </c>
      <c r="BS58">
        <f ca="1">IF(ISNUMBER(VLOOKUP($B58,Currencies!$B$6:$CW$1002,BS$1,0)), VLOOKUP($B58,Currencies!$B$6:$CW$1002,BS$1,0),"")</f>
        <v>1.3551</v>
      </c>
      <c r="BT58">
        <f ca="1">IF(ISNUMBER(VLOOKUP($B58,Currencies!$B$6:$CW$1002,BT$1,0)), VLOOKUP($B58,Currencies!$B$6:$CW$1002,BT$1,0),"")</f>
        <v>112.75</v>
      </c>
      <c r="BU58">
        <f ca="1">IF(ISNUMBER(VLOOKUP($B58,Currencies!$B$6:$CW$1002,BU$1,0)), VLOOKUP($B58,Currencies!$B$6:$CW$1002,BU$1,0),"")</f>
        <v>56.866700000000002</v>
      </c>
      <c r="BV58">
        <f ca="1">IF(ISNUMBER(VLOOKUP($B58,Currencies!$B$6:$CW$1002,BV$1,0)), VLOOKUP($B58,Currencies!$B$6:$CW$1002,BV$1,0),"")</f>
        <v>12.303900000000001</v>
      </c>
      <c r="BW58">
        <f ca="1">IF(ISNUMBER(VLOOKUP($B58,Currencies!$B$6:$CW$1002,BW$1,0)), VLOOKUP($B58,Currencies!$B$6:$CW$1002,BW$1,0),"")</f>
        <v>3.2307999999999999</v>
      </c>
      <c r="BY58" s="12"/>
    </row>
    <row r="59" spans="2:77">
      <c r="B59" s="12">
        <f>IF(ISNUMBER(Equities!$C60),Equities!B60,"")</f>
        <v>43103</v>
      </c>
      <c r="C59">
        <f t="shared" ca="1" si="7"/>
        <v>174.8124</v>
      </c>
      <c r="D59" t="str">
        <f t="shared" ca="1" si="8"/>
        <v/>
      </c>
      <c r="E59" t="str">
        <f t="shared" ca="1" si="8"/>
        <v/>
      </c>
      <c r="F59" t="str">
        <f t="shared" ca="1" si="8"/>
        <v/>
      </c>
      <c r="G59">
        <f>IF(ISNUMBER(VLOOKUP($B59,Equities!$B$6:$DH$1002,G$1,0)), VLOOKUP($B59,Equities!$B$6:$DH$1002,G$1,0),"")</f>
        <v>5.97</v>
      </c>
      <c r="H59">
        <f>IF(ISNUMBER(VLOOKUP($B59,Equities!$B$6:$DH$1002,H$1,0)), VLOOKUP($B59,Equities!$B$6:$DH$1002,H$1,0),"")</f>
        <v>13.43</v>
      </c>
      <c r="I59">
        <f>IF(ISNUMBER(VLOOKUP($B59,Equities!$B$6:$DH$1002,I$1,0)), VLOOKUP($B59,Equities!$B$6:$DH$1002,I$1,0),"")</f>
        <v>18.21</v>
      </c>
      <c r="J59" s="70"/>
      <c r="K59">
        <f ca="1">IF(ISNUMBER(VLOOKUP($B59,Equities!$B$6:$DH$1002,K$1,0)), VLOOKUP($B59,Equities!$B$6:$DH$1002,K$1,0),"")</f>
        <v>2713.06</v>
      </c>
      <c r="L59">
        <f ca="1">IF(ISNUMBER(VLOOKUP($B59,Equities!$B$6:$DH$1002,L$1,0)), VLOOKUP($B59,Equities!$B$6:$DH$1002,L$1,0),"")</f>
        <v>3509.88</v>
      </c>
      <c r="M59">
        <f ca="1">IF(ISNUMBER(VLOOKUP($B59,Equities!$B$6:$DH$1002,M$1,0)), VLOOKUP($B59,Equities!$B$6:$DH$1002,M$1,0),"")</f>
        <v>77995.16</v>
      </c>
      <c r="N59">
        <f ca="1">IF(ISNUMBER(VLOOKUP($B59,Equities!$B$6:$DH$1002,N$1,0)), VLOOKUP($B59,Equities!$B$6:$DH$1002,N$1,0),"")</f>
        <v>22764.94</v>
      </c>
      <c r="O59">
        <f ca="1">IF(ISNUMBER(VLOOKUP($B59,Equities!$B$6:$DH$1002,O$1,0)), VLOOKUP($B59,Equities!$B$6:$DH$1002,O$1,0),"")</f>
        <v>30560.95</v>
      </c>
      <c r="P59">
        <f ca="1">IF(ISNUMBER(VLOOKUP($B59,Equities!$B$6:$DH$1002,P$1,0)), VLOOKUP($B59,Equities!$B$6:$DH$1002,P$1,0),"")</f>
        <v>12088.99</v>
      </c>
      <c r="Q59">
        <f ca="1">IF(ISNUMBER(VLOOKUP($B59,Equities!$B$6:$DH$1002,Q$1,0)), VLOOKUP($B59,Equities!$B$6:$DH$1002,Q$1,0),"")</f>
        <v>2236.63</v>
      </c>
      <c r="R59">
        <f ca="1">IF(ISNUMBER(VLOOKUP($B59,Equities!$B$6:$DH$1002,R$1,0)), VLOOKUP($B59,Equities!$B$6:$DH$1002,R$1,0),"")</f>
        <v>2512.4899999999998</v>
      </c>
      <c r="S59">
        <f ca="1">IF(ISNUMBER(VLOOKUP($B59,Equities!$B$6:$DH$1002,S$1,0)), VLOOKUP($B59,Equities!$B$6:$DH$1002,S$1,0),"")</f>
        <v>229.23740000000001</v>
      </c>
      <c r="T59">
        <f ca="1">IF(ISNUMBER(VLOOKUP($B59,Equities!$B$6:$DH$1002,T$1,0)), VLOOKUP($B59,Equities!$B$6:$DH$1002,T$1,0),"")</f>
        <v>284.8</v>
      </c>
      <c r="U59">
        <f ca="1">IF(ISNUMBER(VLOOKUP($B59,Equities!$B$6:$DH$1002,U$1,0)), VLOOKUP($B59,Equities!$B$6:$DH$1002,U$1,0),"")</f>
        <v>263.99</v>
      </c>
      <c r="V59">
        <f ca="1">IF(ISNUMBER(VLOOKUP($B59,Equities!$B$6:$DH$1002,V$1,0)), VLOOKUP($B59,Equities!$B$6:$DH$1002,V$1,0),"")</f>
        <v>242.68</v>
      </c>
      <c r="W59">
        <f ca="1">IF(ISNUMBER(VLOOKUP($B59,Equities!$B$6:$DH$1002,W$1,0)), VLOOKUP($B59,Equities!$B$6:$DH$1002,W$1,0),"")</f>
        <v>236.4425</v>
      </c>
      <c r="X59">
        <f ca="1">IF(ISNUMBER(VLOOKUP($B59,Equities!$B$6:$DH$1002,X$1,0)), VLOOKUP($B59,Equities!$B$6:$DH$1002,X$1,0),"")</f>
        <v>231.47200000000001</v>
      </c>
      <c r="Y59">
        <f ca="1">IF(ISNUMBER(VLOOKUP($B59,Equities!$B$6:$DH$1002,Y$1,0)), VLOOKUP($B59,Equities!$B$6:$DH$1002,Y$1,0),"")</f>
        <v>127.7187</v>
      </c>
      <c r="Z59">
        <f ca="1">IF(ISNUMBER(VLOOKUP($B59,Equities!$B$6:$DH$1002,Z$1,0)), VLOOKUP($B59,Equities!$B$6:$DH$1002,Z$1,0),"")</f>
        <v>225.7449</v>
      </c>
      <c r="AA59">
        <f ca="1">IF(ISNUMBER(VLOOKUP($B59,Equities!$B$6:$DH$1002,AA$1,0)), VLOOKUP($B59,Equities!$B$6:$DH$1002,AA$1,0),"")</f>
        <v>70.61</v>
      </c>
      <c r="AB59">
        <f ca="1">IF(ISNUMBER(VLOOKUP($B59,Equities!$B$6:$DH$1002,AB$1,0)), VLOOKUP($B59,Equities!$B$6:$DH$1002,AB$1,0),"")</f>
        <v>125.83</v>
      </c>
      <c r="AC59">
        <f ca="1">IF(ISNUMBER(VLOOKUP($B59,Bonds!$B$6:$CW$1002,AC$1,0)), VLOOKUP($B59,Bonds!$B$6:$CW$1002,AC$1,0),"")</f>
        <v>484.62619999999998</v>
      </c>
      <c r="AD59">
        <f ca="1">IF(ISNUMBER(VLOOKUP($B59,Bonds!$B$6:$CW$1002,AD$1,0)), VLOOKUP($B59,Bonds!$B$6:$CW$1002,AD$1,0),"")</f>
        <v>218.76220000000001</v>
      </c>
      <c r="AE59">
        <f ca="1">IF(ISNUMBER(VLOOKUP($B59,Bonds!$B$6:$CW$1002,AE$1,0)), VLOOKUP($B59,Bonds!$B$6:$CW$1002,AE$1,0),"")</f>
        <v>257.31130000000002</v>
      </c>
      <c r="AF59">
        <f ca="1">IF(ISNUMBER(VLOOKUP($B59,Bonds!$B$6:$CW$1002,AF$1,0)), VLOOKUP($B59,Bonds!$B$6:$CW$1002,AF$1,0),"")</f>
        <v>2042.81</v>
      </c>
      <c r="AG59">
        <f ca="1">IF(ISNUMBER(VLOOKUP($B59,Bonds!$B$6:$CW$1002,AG$1,0)), VLOOKUP($B59,Bonds!$B$6:$CW$1002,AG$1,0),"")</f>
        <v>2194.0500000000002</v>
      </c>
      <c r="AH59">
        <f ca="1">IF(ISNUMBER(VLOOKUP($B59,Bonds!$B$6:$CW$1002,AH$1,0)), VLOOKUP($B59,Bonds!$B$6:$CW$1002,AH$1,0),"")</f>
        <v>2893.38</v>
      </c>
      <c r="AI59">
        <f ca="1">IF(ISNUMBER(VLOOKUP($B59,Bonds!$B$6:$CW$1002,AI$1,0)), VLOOKUP($B59,Bonds!$B$6:$CW$1002,AI$1,0),"")</f>
        <v>150.5196</v>
      </c>
      <c r="AJ59">
        <f ca="1">IF(ISNUMBER(VLOOKUP($B59,Bonds!$B$6:$CW$1002,AJ$1,0)), VLOOKUP($B59,Bonds!$B$6:$CW$1002,AJ$1,0),"")</f>
        <v>1314.3878999999999</v>
      </c>
      <c r="AK59">
        <f ca="1">IF(ISNUMBER(VLOOKUP($B59,Bonds!$B$6:$CW$1002,AK$1,0)), VLOOKUP($B59,Bonds!$B$6:$CW$1002,AK$1,0),"")</f>
        <v>214.65790000000001</v>
      </c>
      <c r="AL59">
        <f ca="1">IF(ISNUMBER(VLOOKUP($B59,Bonds!$B$6:$CW$1002,AL$1,0)), VLOOKUP($B59,Bonds!$B$6:$CW$1002,AL$1,0),"")</f>
        <v>191.15559999999999</v>
      </c>
      <c r="AM59">
        <f ca="1">IF(ISNUMBER(VLOOKUP($B59,Bonds!$B$6:$CW$1002,AM$1,0)), VLOOKUP($B59,Bonds!$B$6:$CW$1002,AM$1,0),"")</f>
        <v>288.05799999999999</v>
      </c>
      <c r="AN59">
        <f ca="1">IF(ISNUMBER(VLOOKUP($B59,Bonds!$B$6:$CW$1002,AN$1,0)), VLOOKUP($B59,Bonds!$B$6:$CW$1002,AN$1,0),"")</f>
        <v>203.93899999999999</v>
      </c>
      <c r="AO59">
        <f ca="1">IF(ISNUMBER(VLOOKUP($B59,Bonds!$B$6:$CW$1002,AO$1,0)), VLOOKUP($B59,Bonds!$B$6:$CW$1002,AO$1,0),"")</f>
        <v>203.35749999999999</v>
      </c>
      <c r="AP59">
        <f ca="1">IF(ISNUMBER(VLOOKUP($B59,Bonds!$B$6:$CW$1002,AP$1,0)), VLOOKUP($B59,Bonds!$B$6:$CW$1002,AP$1,0),"")</f>
        <v>225.82830000000001</v>
      </c>
      <c r="AQ59">
        <f ca="1">IF(ISNUMBER(VLOOKUP($B59,Bonds!$B$6:$CW$1002,AQ$1,0)), VLOOKUP($B59,Bonds!$B$6:$CW$1002,AQ$1,0),"")</f>
        <v>219.3835</v>
      </c>
      <c r="AR59">
        <f ca="1">IF(ISNUMBER(VLOOKUP($B59,Bonds!$B$6:$CW$1002,AR$1,0)), VLOOKUP($B59,Bonds!$B$6:$CW$1002,AR$1,0),"")</f>
        <v>285.99</v>
      </c>
      <c r="AS59">
        <f ca="1">IF(ISNUMBER(VLOOKUP($B59,Bonds!$B$6:$CW$1002,AS$1,0)), VLOOKUP($B59,Bonds!$B$6:$CW$1002,AS$1,0),"")</f>
        <v>2.4470999999999998</v>
      </c>
      <c r="AT59">
        <f ca="1">IF(ISNUMBER(VLOOKUP($B59,Bonds!$B$6:$CW$1002,AT$1,0)), VLOOKUP($B59,Bonds!$B$6:$CW$1002,AT$1,0),"")</f>
        <v>0.442</v>
      </c>
      <c r="AU59">
        <f ca="1">IF(ISNUMBER(VLOOKUP($B59,Bonds!$B$6:$CW$1002,AU$1,0)), VLOOKUP($B59,Bonds!$B$6:$CW$1002,AU$1,0),"")</f>
        <v>1.8961000000000001</v>
      </c>
      <c r="AV59">
        <f ca="1">IF(ISNUMBER(VLOOKUP($B59,Bonds!$B$6:$CW$1002,AV$1,0)), VLOOKUP($B59,Bonds!$B$6:$CW$1002,AV$1,0),"")</f>
        <v>2.0044</v>
      </c>
      <c r="AW59">
        <f ca="1">IF(ISNUMBER(VLOOKUP($B59,Bonds!$B$6:$CW$1002,AW$1,0)), VLOOKUP($B59,Bonds!$B$6:$CW$1002,AW$1,0),"")</f>
        <v>2.3536999999999999</v>
      </c>
      <c r="AX59">
        <f ca="1">IF(ISNUMBER(VLOOKUP($B59,Bonds!$B$6:$CW$1002,AX$1,0)), VLOOKUP($B59,Bonds!$B$6:$CW$1002,AX$1,0),"")</f>
        <v>1.4419999999999999</v>
      </c>
      <c r="AY59">
        <f ca="1">IF(ISNUMBER(VLOOKUP($B59,Bonds!$B$6:$CW$1002,AY$1,0)), VLOOKUP($B59,Bonds!$B$6:$CW$1002,AY$1,0),"")</f>
        <v>35.424500000000002</v>
      </c>
      <c r="AZ59">
        <f ca="1">IF(ISNUMBER(VLOOKUP($B59,Bonds!$B$6:$CW$1002,AZ$1,0)), VLOOKUP($B59,Bonds!$B$6:$CW$1002,AZ$1,0),"")</f>
        <v>-1.5</v>
      </c>
      <c r="BA59">
        <f ca="1">IF(ISNUMBER(VLOOKUP($B59,Credit_Vol!$B$6:$CW$1002,BA$1,0)), VLOOKUP($B59,Credit_Vol!$B$6:$CW$1002,BA$1,0),"")</f>
        <v>229.994</v>
      </c>
      <c r="BB59">
        <f ca="1">IF(ISNUMBER(VLOOKUP($B59,Credit_Vol!$B$6:$CW$1002,BB$1,0)), VLOOKUP($B59,Credit_Vol!$B$6:$CW$1002,BB$1,0),"")</f>
        <v>104.021</v>
      </c>
      <c r="BC59">
        <f ca="1">IF(ISNUMBER(VLOOKUP($B59,Credit_Vol!$B$6:$CW$1002,BC$1,0)), VLOOKUP($B59,Credit_Vol!$B$6:$CW$1002,BC$1,0),"")</f>
        <v>47.094999999999999</v>
      </c>
      <c r="BD59">
        <f ca="1">IF(ISNUMBER(VLOOKUP($B59,Credit_Vol!$B$6:$CW$1002,BD$1,0)), VLOOKUP($B59,Credit_Vol!$B$6:$CW$1002,BD$1,0),"")</f>
        <v>299.85599999999999</v>
      </c>
      <c r="BE59">
        <f ca="1">IF(ISNUMBER(VLOOKUP($B59,Credit_Vol!$B$6:$CW$1002,BE$1,0)), VLOOKUP($B59,Credit_Vol!$B$6:$CW$1002,BE$1,0),"")</f>
        <v>114.883</v>
      </c>
      <c r="BF59">
        <f ca="1">IF(ISNUMBER(VLOOKUP($B59,Credit_Vol!$B$6:$CW$1002,BF$1,0)), VLOOKUP($B59,Credit_Vol!$B$6:$CW$1002,BF$1,0),"")</f>
        <v>221.74510000000001</v>
      </c>
      <c r="BG59">
        <f ca="1">IF(ISNUMBER(VLOOKUP($B59,Credit_Vol!$B$6:$CW$1002,BG$1,0)), VLOOKUP($B59,Credit_Vol!$B$6:$CW$1002,BG$1,0),"")</f>
        <v>158.58760000000001</v>
      </c>
      <c r="BH59">
        <f ca="1">IF(ISNUMBER(VLOOKUP($B59,Credit_Vol!$B$6:$CW$1002,BH$1,0)), VLOOKUP($B59,Credit_Vol!$B$6:$CW$1002,BH$1,0),"")</f>
        <v>432.44729999999998</v>
      </c>
      <c r="BI59">
        <f ca="1">IF(ISNUMBER(VLOOKUP($B59,Credit_Vol!$B$6:$CW$1002,BI$1,0)), VLOOKUP($B59,Credit_Vol!$B$6:$CW$1002,BI$1,0),"")</f>
        <v>9.15</v>
      </c>
      <c r="BJ59">
        <f ca="1">IF(ISNUMBER(VLOOKUP($B59,Credit_Vol!$B$6:$CW$1002,BJ$1,0)), VLOOKUP($B59,Credit_Vol!$B$6:$CW$1002,BJ$1,0),"")</f>
        <v>15.88</v>
      </c>
      <c r="BK59">
        <f ca="1">IF(ISNUMBER(VLOOKUP($B59,Credit_Vol!$B$6:$CW$1002,BK$1,0)), VLOOKUP($B59,Credit_Vol!$B$6:$CW$1002,BK$1,0),"")</f>
        <v>7.12</v>
      </c>
      <c r="BL59">
        <f ca="1">IF(ISNUMBER(VLOOKUP($B59,Credit_Vol!$B$6:$CW$1002,BL$1,0)), VLOOKUP($B59,Credit_Vol!$B$6:$CW$1002,BL$1,0),"")</f>
        <v>4.3849999999999998</v>
      </c>
      <c r="BM59">
        <f ca="1">IF(ISNUMBER(VLOOKUP($B59,Commodities!$B$6:$CW$1002,BM$1,0)), VLOOKUP($B59,Commodities!$B$6:$CW$1002,BM$1,0),"")</f>
        <v>1318.5</v>
      </c>
      <c r="BN59">
        <f ca="1">IF(ISNUMBER(VLOOKUP($B59,Commodities!$B$6:$CW$1002,BN$1,0)), VLOOKUP($B59,Commodities!$B$6:$CW$1002,BN$1,0),"")</f>
        <v>17.266999999999999</v>
      </c>
      <c r="BO59">
        <f ca="1">IF(ISNUMBER(VLOOKUP($B59,Commodities!$B$6:$CW$1002,BO$1,0)), VLOOKUP($B59,Commodities!$B$6:$CW$1002,BO$1,0),"")</f>
        <v>61.63</v>
      </c>
      <c r="BP59">
        <f ca="1">IF(ISNUMBER(VLOOKUP($B59,Currencies!$B$6:$CW$1002,BP$1,0)), VLOOKUP($B59,Currencies!$B$6:$CW$1002,BP$1,0),"")</f>
        <v>6.4957000000000003</v>
      </c>
      <c r="BQ59">
        <f ca="1">IF(ISNUMBER(VLOOKUP($B59,Currencies!$B$6:$CW$1002,BQ$1,0)), VLOOKUP($B59,Currencies!$B$6:$CW$1002,BQ$1,0),"")</f>
        <v>110.14</v>
      </c>
      <c r="BR59">
        <f ca="1">IF(ISNUMBER(VLOOKUP($B59,Currencies!$B$6:$CW$1002,BR$1,0)), VLOOKUP($B59,Currencies!$B$6:$CW$1002,BR$1,0),"")</f>
        <v>1.2015</v>
      </c>
      <c r="BS59">
        <f ca="1">IF(ISNUMBER(VLOOKUP($B59,Currencies!$B$6:$CW$1002,BS$1,0)), VLOOKUP($B59,Currencies!$B$6:$CW$1002,BS$1,0),"")</f>
        <v>1.3515999999999999</v>
      </c>
      <c r="BT59">
        <f ca="1">IF(ISNUMBER(VLOOKUP($B59,Currencies!$B$6:$CW$1002,BT$1,0)), VLOOKUP($B59,Currencies!$B$6:$CW$1002,BT$1,0),"")</f>
        <v>112.51</v>
      </c>
      <c r="BU59">
        <f ca="1">IF(ISNUMBER(VLOOKUP($B59,Currencies!$B$6:$CW$1002,BU$1,0)), VLOOKUP($B59,Currencies!$B$6:$CW$1002,BU$1,0),"")</f>
        <v>57.241799999999998</v>
      </c>
      <c r="BV59">
        <f ca="1">IF(ISNUMBER(VLOOKUP($B59,Currencies!$B$6:$CW$1002,BV$1,0)), VLOOKUP($B59,Currencies!$B$6:$CW$1002,BV$1,0),"")</f>
        <v>12.366300000000001</v>
      </c>
      <c r="BW59">
        <f ca="1">IF(ISNUMBER(VLOOKUP($B59,Currencies!$B$6:$CW$1002,BW$1,0)), VLOOKUP($B59,Currencies!$B$6:$CW$1002,BW$1,0),"")</f>
        <v>3.2385000000000002</v>
      </c>
      <c r="BY59" s="12"/>
    </row>
    <row r="60" spans="2:77">
      <c r="B60" s="12">
        <f>IF(ISNUMBER(Equities!$C61),Equities!B61,"")</f>
        <v>43102</v>
      </c>
      <c r="C60">
        <f t="shared" ca="1" si="7"/>
        <v>173.4074</v>
      </c>
      <c r="D60" t="str">
        <f t="shared" ca="1" si="8"/>
        <v/>
      </c>
      <c r="E60" t="str">
        <f t="shared" ca="1" si="8"/>
        <v/>
      </c>
      <c r="F60" t="str">
        <f t="shared" ca="1" si="8"/>
        <v/>
      </c>
      <c r="G60">
        <f>IF(ISNUMBER(VLOOKUP($B60,Equities!$B$6:$DH$1002,G$1,0)), VLOOKUP($B60,Equities!$B$6:$DH$1002,G$1,0),"")</f>
        <v>5.9</v>
      </c>
      <c r="H60">
        <f>IF(ISNUMBER(VLOOKUP($B60,Equities!$B$6:$DH$1002,H$1,0)), VLOOKUP($B60,Equities!$B$6:$DH$1002,H$1,0),"")</f>
        <v>13.49</v>
      </c>
      <c r="I60">
        <f>IF(ISNUMBER(VLOOKUP($B60,Equities!$B$6:$DH$1002,I$1,0)), VLOOKUP($B60,Equities!$B$6:$DH$1002,I$1,0),"")</f>
        <v>18.27</v>
      </c>
      <c r="J60" s="70"/>
      <c r="K60">
        <f ca="1">IF(ISNUMBER(VLOOKUP($B60,Equities!$B$6:$DH$1002,K$1,0)), VLOOKUP($B60,Equities!$B$6:$DH$1002,K$1,0),"")</f>
        <v>2695.81</v>
      </c>
      <c r="L60">
        <f ca="1">IF(ISNUMBER(VLOOKUP($B60,Equities!$B$6:$DH$1002,L$1,0)), VLOOKUP($B60,Equities!$B$6:$DH$1002,L$1,0),"")</f>
        <v>3490.19</v>
      </c>
      <c r="M60">
        <f ca="1">IF(ISNUMBER(VLOOKUP($B60,Equities!$B$6:$DH$1002,M$1,0)), VLOOKUP($B60,Equities!$B$6:$DH$1002,M$1,0),"")</f>
        <v>77891.039999999994</v>
      </c>
      <c r="N60">
        <f ca="1">IF(ISNUMBER(VLOOKUP($B60,Equities!$B$6:$DH$1002,N$1,0)), VLOOKUP($B60,Equities!$B$6:$DH$1002,N$1,0),"")</f>
        <v>22764.94</v>
      </c>
      <c r="O60">
        <f ca="1">IF(ISNUMBER(VLOOKUP($B60,Equities!$B$6:$DH$1002,O$1,0)), VLOOKUP($B60,Equities!$B$6:$DH$1002,O$1,0),"")</f>
        <v>30515.31</v>
      </c>
      <c r="P60">
        <f ca="1">IF(ISNUMBER(VLOOKUP($B60,Equities!$B$6:$DH$1002,P$1,0)), VLOOKUP($B60,Equities!$B$6:$DH$1002,P$1,0),"")</f>
        <v>12068.99</v>
      </c>
      <c r="Q60">
        <f ca="1">IF(ISNUMBER(VLOOKUP($B60,Equities!$B$6:$DH$1002,Q$1,0)), VLOOKUP($B60,Equities!$B$6:$DH$1002,Q$1,0),"")</f>
        <v>2218.0300000000002</v>
      </c>
      <c r="R60">
        <f ca="1">IF(ISNUMBER(VLOOKUP($B60,Equities!$B$6:$DH$1002,R$1,0)), VLOOKUP($B60,Equities!$B$6:$DH$1002,R$1,0),"")</f>
        <v>2495.7600000000002</v>
      </c>
      <c r="S60">
        <f ca="1">IF(ISNUMBER(VLOOKUP($B60,Equities!$B$6:$DH$1002,S$1,0)), VLOOKUP($B60,Equities!$B$6:$DH$1002,S$1,0),"")</f>
        <v>226.49780000000001</v>
      </c>
      <c r="T60">
        <f ca="1">IF(ISNUMBER(VLOOKUP($B60,Equities!$B$6:$DH$1002,T$1,0)), VLOOKUP($B60,Equities!$B$6:$DH$1002,T$1,0),"")</f>
        <v>283.52999999999997</v>
      </c>
      <c r="U60">
        <f ca="1">IF(ISNUMBER(VLOOKUP($B60,Equities!$B$6:$DH$1002,U$1,0)), VLOOKUP($B60,Equities!$B$6:$DH$1002,U$1,0),"")</f>
        <v>262.88</v>
      </c>
      <c r="V60">
        <f ca="1">IF(ISNUMBER(VLOOKUP($B60,Equities!$B$6:$DH$1002,V$1,0)), VLOOKUP($B60,Equities!$B$6:$DH$1002,V$1,0),"")</f>
        <v>241.74</v>
      </c>
      <c r="W60">
        <f ca="1">IF(ISNUMBER(VLOOKUP($B60,Equities!$B$6:$DH$1002,W$1,0)), VLOOKUP($B60,Equities!$B$6:$DH$1002,W$1,0),"")</f>
        <v>236.7552</v>
      </c>
      <c r="X60">
        <f ca="1">IF(ISNUMBER(VLOOKUP($B60,Equities!$B$6:$DH$1002,X$1,0)), VLOOKUP($B60,Equities!$B$6:$DH$1002,X$1,0),"")</f>
        <v>229.61</v>
      </c>
      <c r="Y60">
        <f ca="1">IF(ISNUMBER(VLOOKUP($B60,Equities!$B$6:$DH$1002,Y$1,0)), VLOOKUP($B60,Equities!$B$6:$DH$1002,Y$1,0),"")</f>
        <v>127.41840000000001</v>
      </c>
      <c r="Z60">
        <f ca="1">IF(ISNUMBER(VLOOKUP($B60,Equities!$B$6:$DH$1002,Z$1,0)), VLOOKUP($B60,Equities!$B$6:$DH$1002,Z$1,0),"")</f>
        <v>223.43979999999999</v>
      </c>
      <c r="AA60">
        <f ca="1">IF(ISNUMBER(VLOOKUP($B60,Equities!$B$6:$DH$1002,AA$1,0)), VLOOKUP($B60,Equities!$B$6:$DH$1002,AA$1,0),"")</f>
        <v>71.400000000000006</v>
      </c>
      <c r="AB60">
        <f ca="1">IF(ISNUMBER(VLOOKUP($B60,Equities!$B$6:$DH$1002,AB$1,0)), VLOOKUP($B60,Equities!$B$6:$DH$1002,AB$1,0),"")</f>
        <v>126.56</v>
      </c>
      <c r="AC60">
        <f ca="1">IF(ISNUMBER(VLOOKUP($B60,Bonds!$B$6:$CW$1002,AC$1,0)), VLOOKUP($B60,Bonds!$B$6:$CW$1002,AC$1,0),"")</f>
        <v>484.55619999999999</v>
      </c>
      <c r="AD60">
        <f ca="1">IF(ISNUMBER(VLOOKUP($B60,Bonds!$B$6:$CW$1002,AD$1,0)), VLOOKUP($B60,Bonds!$B$6:$CW$1002,AD$1,0),"")</f>
        <v>218.79140000000001</v>
      </c>
      <c r="AE60">
        <f ca="1">IF(ISNUMBER(VLOOKUP($B60,Bonds!$B$6:$CW$1002,AE$1,0)), VLOOKUP($B60,Bonds!$B$6:$CW$1002,AE$1,0),"")</f>
        <v>257.14260000000002</v>
      </c>
      <c r="AF60">
        <f ca="1">IF(ISNUMBER(VLOOKUP($B60,Bonds!$B$6:$CW$1002,AF$1,0)), VLOOKUP($B60,Bonds!$B$6:$CW$1002,AF$1,0),"")</f>
        <v>2040.48</v>
      </c>
      <c r="AG60">
        <f ca="1">IF(ISNUMBER(VLOOKUP($B60,Bonds!$B$6:$CW$1002,AG$1,0)), VLOOKUP($B60,Bonds!$B$6:$CW$1002,AG$1,0),"")</f>
        <v>2191.86</v>
      </c>
      <c r="AH60">
        <f ca="1">IF(ISNUMBER(VLOOKUP($B60,Bonds!$B$6:$CW$1002,AH$1,0)), VLOOKUP($B60,Bonds!$B$6:$CW$1002,AH$1,0),"")</f>
        <v>2888.75</v>
      </c>
      <c r="AI60">
        <f ca="1">IF(ISNUMBER(VLOOKUP($B60,Bonds!$B$6:$CW$1002,AI$1,0)), VLOOKUP($B60,Bonds!$B$6:$CW$1002,AI$1,0),"")</f>
        <v>150.48150000000001</v>
      </c>
      <c r="AJ60">
        <f ca="1">IF(ISNUMBER(VLOOKUP($B60,Bonds!$B$6:$CW$1002,AJ$1,0)), VLOOKUP($B60,Bonds!$B$6:$CW$1002,AJ$1,0),"")</f>
        <v>1311.7180000000001</v>
      </c>
      <c r="AK60">
        <f ca="1">IF(ISNUMBER(VLOOKUP($B60,Bonds!$B$6:$CW$1002,AK$1,0)), VLOOKUP($B60,Bonds!$B$6:$CW$1002,AK$1,0),"")</f>
        <v>214.74109999999999</v>
      </c>
      <c r="AL60">
        <f ca="1">IF(ISNUMBER(VLOOKUP($B60,Bonds!$B$6:$CW$1002,AL$1,0)), VLOOKUP($B60,Bonds!$B$6:$CW$1002,AL$1,0),"")</f>
        <v>191.3039</v>
      </c>
      <c r="AM60">
        <f ca="1">IF(ISNUMBER(VLOOKUP($B60,Bonds!$B$6:$CW$1002,AM$1,0)), VLOOKUP($B60,Bonds!$B$6:$CW$1002,AM$1,0),"")</f>
        <v>287.77730000000003</v>
      </c>
      <c r="AN60">
        <f ca="1">IF(ISNUMBER(VLOOKUP($B60,Bonds!$B$6:$CW$1002,AN$1,0)), VLOOKUP($B60,Bonds!$B$6:$CW$1002,AN$1,0),"")</f>
        <v>204.0273</v>
      </c>
      <c r="AO60">
        <f ca="1">IF(ISNUMBER(VLOOKUP($B60,Bonds!$B$6:$CW$1002,AO$1,0)), VLOOKUP($B60,Bonds!$B$6:$CW$1002,AO$1,0),"")</f>
        <v>203.35730000000001</v>
      </c>
      <c r="AP60">
        <f ca="1">IF(ISNUMBER(VLOOKUP($B60,Bonds!$B$6:$CW$1002,AP$1,0)), VLOOKUP($B60,Bonds!$B$6:$CW$1002,AP$1,0),"")</f>
        <v>225.8561</v>
      </c>
      <c r="AQ60">
        <f ca="1">IF(ISNUMBER(VLOOKUP($B60,Bonds!$B$6:$CW$1002,AQ$1,0)), VLOOKUP($B60,Bonds!$B$6:$CW$1002,AQ$1,0),"")</f>
        <v>219.5735</v>
      </c>
      <c r="AR60">
        <f ca="1">IF(ISNUMBER(VLOOKUP($B60,Bonds!$B$6:$CW$1002,AR$1,0)), VLOOKUP($B60,Bonds!$B$6:$CW$1002,AR$1,0),"")</f>
        <v>286.36340000000001</v>
      </c>
      <c r="AS60">
        <f ca="1">IF(ISNUMBER(VLOOKUP($B60,Bonds!$B$6:$CW$1002,AS$1,0)), VLOOKUP($B60,Bonds!$B$6:$CW$1002,AS$1,0),"")</f>
        <v>2.4632999999999998</v>
      </c>
      <c r="AT60">
        <f ca="1">IF(ISNUMBER(VLOOKUP($B60,Bonds!$B$6:$CW$1002,AT$1,0)), VLOOKUP($B60,Bonds!$B$6:$CW$1002,AT$1,0),"")</f>
        <v>0.46700000000000003</v>
      </c>
      <c r="AU60">
        <f ca="1">IF(ISNUMBER(VLOOKUP($B60,Bonds!$B$6:$CW$1002,AU$1,0)), VLOOKUP($B60,Bonds!$B$6:$CW$1002,AU$1,0),"")</f>
        <v>1.9008</v>
      </c>
      <c r="AV60">
        <f ca="1">IF(ISNUMBER(VLOOKUP($B60,Bonds!$B$6:$CW$1002,AV$1,0)), VLOOKUP($B60,Bonds!$B$6:$CW$1002,AV$1,0),"")</f>
        <v>2.0101</v>
      </c>
      <c r="AW60">
        <f ca="1">IF(ISNUMBER(VLOOKUP($B60,Bonds!$B$6:$CW$1002,AW$1,0)), VLOOKUP($B60,Bonds!$B$6:$CW$1002,AW$1,0),"")</f>
        <v>2.319</v>
      </c>
      <c r="AX60">
        <f ca="1">IF(ISNUMBER(VLOOKUP($B60,Bonds!$B$6:$CW$1002,AX$1,0)), VLOOKUP($B60,Bonds!$B$6:$CW$1002,AX$1,0),"")</f>
        <v>1.4390000000000001</v>
      </c>
      <c r="AY60">
        <f ca="1">IF(ISNUMBER(VLOOKUP($B60,Bonds!$B$6:$CW$1002,AY$1,0)), VLOOKUP($B60,Bonds!$B$6:$CW$1002,AY$1,0),"")</f>
        <v>35.599499999999999</v>
      </c>
      <c r="AZ60">
        <f ca="1">IF(ISNUMBER(VLOOKUP($B60,Bonds!$B$6:$CW$1002,AZ$1,0)), VLOOKUP($B60,Bonds!$B$6:$CW$1002,AZ$1,0),"")</f>
        <v>-2.13</v>
      </c>
      <c r="BA60">
        <f ca="1">IF(ISNUMBER(VLOOKUP($B60,Credit_Vol!$B$6:$CW$1002,BA$1,0)), VLOOKUP($B60,Credit_Vol!$B$6:$CW$1002,BA$1,0),"")</f>
        <v>233.465</v>
      </c>
      <c r="BB60">
        <f ca="1">IF(ISNUMBER(VLOOKUP($B60,Credit_Vol!$B$6:$CW$1002,BB$1,0)), VLOOKUP($B60,Credit_Vol!$B$6:$CW$1002,BB$1,0),"")</f>
        <v>105.607</v>
      </c>
      <c r="BC60">
        <f ca="1">IF(ISNUMBER(VLOOKUP($B60,Credit_Vol!$B$6:$CW$1002,BC$1,0)), VLOOKUP($B60,Credit_Vol!$B$6:$CW$1002,BC$1,0),"")</f>
        <v>48.454999999999998</v>
      </c>
      <c r="BD60">
        <f ca="1">IF(ISNUMBER(VLOOKUP($B60,Credit_Vol!$B$6:$CW$1002,BD$1,0)), VLOOKUP($B60,Credit_Vol!$B$6:$CW$1002,BD$1,0),"")</f>
        <v>306.24700000000001</v>
      </c>
      <c r="BE60">
        <f ca="1">IF(ISNUMBER(VLOOKUP($B60,Credit_Vol!$B$6:$CW$1002,BE$1,0)), VLOOKUP($B60,Credit_Vol!$B$6:$CW$1002,BE$1,0),"")</f>
        <v>116.81699999999999</v>
      </c>
      <c r="BF60">
        <f ca="1">IF(ISNUMBER(VLOOKUP($B60,Credit_Vol!$B$6:$CW$1002,BF$1,0)), VLOOKUP($B60,Credit_Vol!$B$6:$CW$1002,BF$1,0),"")</f>
        <v>221.9365</v>
      </c>
      <c r="BG60">
        <f ca="1">IF(ISNUMBER(VLOOKUP($B60,Credit_Vol!$B$6:$CW$1002,BG$1,0)), VLOOKUP($B60,Credit_Vol!$B$6:$CW$1002,BG$1,0),"")</f>
        <v>158.26609999999999</v>
      </c>
      <c r="BH60">
        <f ca="1">IF(ISNUMBER(VLOOKUP($B60,Credit_Vol!$B$6:$CW$1002,BH$1,0)), VLOOKUP($B60,Credit_Vol!$B$6:$CW$1002,BH$1,0),"")</f>
        <v>434.7876</v>
      </c>
      <c r="BI60">
        <f ca="1">IF(ISNUMBER(VLOOKUP($B60,Credit_Vol!$B$6:$CW$1002,BI$1,0)), VLOOKUP($B60,Credit_Vol!$B$6:$CW$1002,BI$1,0),"")</f>
        <v>9.77</v>
      </c>
      <c r="BJ60">
        <f ca="1">IF(ISNUMBER(VLOOKUP($B60,Credit_Vol!$B$6:$CW$1002,BJ$1,0)), VLOOKUP($B60,Credit_Vol!$B$6:$CW$1002,BJ$1,0),"")</f>
        <v>16.64</v>
      </c>
      <c r="BK60">
        <f ca="1">IF(ISNUMBER(VLOOKUP($B60,Credit_Vol!$B$6:$CW$1002,BK$1,0)), VLOOKUP($B60,Credit_Vol!$B$6:$CW$1002,BK$1,0),"")</f>
        <v>7.27</v>
      </c>
      <c r="BL60">
        <f ca="1">IF(ISNUMBER(VLOOKUP($B60,Credit_Vol!$B$6:$CW$1002,BL$1,0)), VLOOKUP($B60,Credit_Vol!$B$6:$CW$1002,BL$1,0),"")</f>
        <v>4.6074999999999999</v>
      </c>
      <c r="BM60">
        <f ca="1">IF(ISNUMBER(VLOOKUP($B60,Commodities!$B$6:$CW$1002,BM$1,0)), VLOOKUP($B60,Commodities!$B$6:$CW$1002,BM$1,0),"")</f>
        <v>1316.1</v>
      </c>
      <c r="BN60">
        <f ca="1">IF(ISNUMBER(VLOOKUP($B60,Commodities!$B$6:$CW$1002,BN$1,0)), VLOOKUP($B60,Commodities!$B$6:$CW$1002,BN$1,0),"")</f>
        <v>17.206</v>
      </c>
      <c r="BO60">
        <f ca="1">IF(ISNUMBER(VLOOKUP($B60,Commodities!$B$6:$CW$1002,BO$1,0)), VLOOKUP($B60,Commodities!$B$6:$CW$1002,BO$1,0),"")</f>
        <v>60.37</v>
      </c>
      <c r="BP60">
        <f ca="1">IF(ISNUMBER(VLOOKUP($B60,Currencies!$B$6:$CW$1002,BP$1,0)), VLOOKUP($B60,Currencies!$B$6:$CW$1002,BP$1,0),"")</f>
        <v>6.5015000000000001</v>
      </c>
      <c r="BQ60">
        <f ca="1">IF(ISNUMBER(VLOOKUP($B60,Currencies!$B$6:$CW$1002,BQ$1,0)), VLOOKUP($B60,Currencies!$B$6:$CW$1002,BQ$1,0),"")</f>
        <v>110.09</v>
      </c>
      <c r="BR60">
        <f ca="1">IF(ISNUMBER(VLOOKUP($B60,Currencies!$B$6:$CW$1002,BR$1,0)), VLOOKUP($B60,Currencies!$B$6:$CW$1002,BR$1,0),"")</f>
        <v>1.2059</v>
      </c>
      <c r="BS60">
        <f ca="1">IF(ISNUMBER(VLOOKUP($B60,Currencies!$B$6:$CW$1002,BS$1,0)), VLOOKUP($B60,Currencies!$B$6:$CW$1002,BS$1,0),"")</f>
        <v>1.359</v>
      </c>
      <c r="BT60">
        <f ca="1">IF(ISNUMBER(VLOOKUP($B60,Currencies!$B$6:$CW$1002,BT$1,0)), VLOOKUP($B60,Currencies!$B$6:$CW$1002,BT$1,0),"")</f>
        <v>112.29</v>
      </c>
      <c r="BU60">
        <f ca="1">IF(ISNUMBER(VLOOKUP($B60,Currencies!$B$6:$CW$1002,BU$1,0)), VLOOKUP($B60,Currencies!$B$6:$CW$1002,BU$1,0),"")</f>
        <v>57.625799999999998</v>
      </c>
      <c r="BV60">
        <f ca="1">IF(ISNUMBER(VLOOKUP($B60,Currencies!$B$6:$CW$1002,BV$1,0)), VLOOKUP($B60,Currencies!$B$6:$CW$1002,BV$1,0),"")</f>
        <v>12.4589</v>
      </c>
      <c r="BW60">
        <f ca="1">IF(ISNUMBER(VLOOKUP($B60,Currencies!$B$6:$CW$1002,BW$1,0)), VLOOKUP($B60,Currencies!$B$6:$CW$1002,BW$1,0),"")</f>
        <v>3.2618999999999998</v>
      </c>
      <c r="BY60" s="12"/>
    </row>
    <row r="61" spans="2:77">
      <c r="B61" s="12">
        <f>IF(ISNUMBER(Equities!$C62),Equities!B62,"")</f>
        <v>43101</v>
      </c>
      <c r="C61">
        <f t="shared" ca="1" si="7"/>
        <v>169.25989999999999</v>
      </c>
      <c r="D61" t="str">
        <f t="shared" ca="1" si="8"/>
        <v/>
      </c>
      <c r="E61" t="str">
        <f t="shared" ca="1" si="8"/>
        <v/>
      </c>
      <c r="F61" t="str">
        <f t="shared" ca="1" si="8"/>
        <v/>
      </c>
      <c r="G61">
        <f>IF(ISNUMBER(VLOOKUP($B61,Equities!$B$6:$DH$1002,G$1,0)), VLOOKUP($B61,Equities!$B$6:$DH$1002,G$1,0),"")</f>
        <v>5.7</v>
      </c>
      <c r="H61">
        <f>IF(ISNUMBER(VLOOKUP($B61,Equities!$B$6:$DH$1002,H$1,0)), VLOOKUP($B61,Equities!$B$6:$DH$1002,H$1,0),"")</f>
        <v>12.9</v>
      </c>
      <c r="I61">
        <f>IF(ISNUMBER(VLOOKUP($B61,Equities!$B$6:$DH$1002,I$1,0)), VLOOKUP($B61,Equities!$B$6:$DH$1002,I$1,0),"")</f>
        <v>17.190000000000001</v>
      </c>
      <c r="J61" s="70"/>
      <c r="K61">
        <f ca="1">IF(ISNUMBER(VLOOKUP($B61,Equities!$B$6:$DH$1002,K$1,0)), VLOOKUP($B61,Equities!$B$6:$DH$1002,K$1,0),"")</f>
        <v>2673.61</v>
      </c>
      <c r="L61">
        <f ca="1">IF(ISNUMBER(VLOOKUP($B61,Equities!$B$6:$DH$1002,L$1,0)), VLOOKUP($B61,Equities!$B$6:$DH$1002,L$1,0),"")</f>
        <v>3503.96</v>
      </c>
      <c r="M61">
        <f ca="1">IF(ISNUMBER(VLOOKUP($B61,Equities!$B$6:$DH$1002,M$1,0)), VLOOKUP($B61,Equities!$B$6:$DH$1002,M$1,0),"")</f>
        <v>76402.080000000002</v>
      </c>
      <c r="N61">
        <f ca="1">IF(ISNUMBER(VLOOKUP($B61,Equities!$B$6:$DH$1002,N$1,0)), VLOOKUP($B61,Equities!$B$6:$DH$1002,N$1,0),"")</f>
        <v>22764.94</v>
      </c>
      <c r="O61">
        <f ca="1">IF(ISNUMBER(VLOOKUP($B61,Equities!$B$6:$DH$1002,O$1,0)), VLOOKUP($B61,Equities!$B$6:$DH$1002,O$1,0),"")</f>
        <v>29919.15</v>
      </c>
      <c r="P61">
        <f ca="1">IF(ISNUMBER(VLOOKUP($B61,Equities!$B$6:$DH$1002,P$1,0)), VLOOKUP($B61,Equities!$B$6:$DH$1002,P$1,0),"")</f>
        <v>11709.3</v>
      </c>
      <c r="Q61">
        <f ca="1">IF(ISNUMBER(VLOOKUP($B61,Equities!$B$6:$DH$1002,Q$1,0)), VLOOKUP($B61,Equities!$B$6:$DH$1002,Q$1,0),"")</f>
        <v>2201.63</v>
      </c>
      <c r="R61">
        <f ca="1">IF(ISNUMBER(VLOOKUP($B61,Equities!$B$6:$DH$1002,R$1,0)), VLOOKUP($B61,Equities!$B$6:$DH$1002,R$1,0),"")</f>
        <v>2478.11</v>
      </c>
      <c r="S61">
        <f ca="1">IF(ISNUMBER(VLOOKUP($B61,Equities!$B$6:$DH$1002,S$1,0)), VLOOKUP($B61,Equities!$B$6:$DH$1002,S$1,0),"")</f>
        <v>223.53720000000001</v>
      </c>
      <c r="T61">
        <f ca="1">IF(ISNUMBER(VLOOKUP($B61,Equities!$B$6:$DH$1002,T$1,0)), VLOOKUP($B61,Equities!$B$6:$DH$1002,T$1,0),"")</f>
        <v>280.52</v>
      </c>
      <c r="U61">
        <f ca="1">IF(ISNUMBER(VLOOKUP($B61,Equities!$B$6:$DH$1002,U$1,0)), VLOOKUP($B61,Equities!$B$6:$DH$1002,U$1,0),"")</f>
        <v>261.68</v>
      </c>
      <c r="V61">
        <f ca="1">IF(ISNUMBER(VLOOKUP($B61,Equities!$B$6:$DH$1002,V$1,0)), VLOOKUP($B61,Equities!$B$6:$DH$1002,V$1,0),"")</f>
        <v>239.46</v>
      </c>
      <c r="W61">
        <f ca="1">IF(ISNUMBER(VLOOKUP($B61,Equities!$B$6:$DH$1002,W$1,0)), VLOOKUP($B61,Equities!$B$6:$DH$1002,W$1,0),"")</f>
        <v>237.76920000000001</v>
      </c>
      <c r="X61">
        <f ca="1">IF(ISNUMBER(VLOOKUP($B61,Equities!$B$6:$DH$1002,X$1,0)), VLOOKUP($B61,Equities!$B$6:$DH$1002,X$1,0),"")</f>
        <v>227.6189</v>
      </c>
      <c r="Y61">
        <f ca="1">IF(ISNUMBER(VLOOKUP($B61,Equities!$B$6:$DH$1002,Y$1,0)), VLOOKUP($B61,Equities!$B$6:$DH$1002,Y$1,0),"")</f>
        <v>127.26779999999999</v>
      </c>
      <c r="Z61">
        <f ca="1">IF(ISNUMBER(VLOOKUP($B61,Equities!$B$6:$DH$1002,Z$1,0)), VLOOKUP($B61,Equities!$B$6:$DH$1002,Z$1,0),"")</f>
        <v>220.66210000000001</v>
      </c>
      <c r="AA61">
        <f ca="1">IF(ISNUMBER(VLOOKUP($B61,Equities!$B$6:$DH$1002,AA$1,0)), VLOOKUP($B61,Equities!$B$6:$DH$1002,AA$1,0),"")</f>
        <v>71.13</v>
      </c>
      <c r="AB61">
        <f ca="1">IF(ISNUMBER(VLOOKUP($B61,Equities!$B$6:$DH$1002,AB$1,0)), VLOOKUP($B61,Equities!$B$6:$DH$1002,AB$1,0),"")</f>
        <v>127.18</v>
      </c>
      <c r="AC61">
        <f ca="1">IF(ISNUMBER(VLOOKUP($B61,Bonds!$B$6:$CW$1002,AC$1,0)), VLOOKUP($B61,Bonds!$B$6:$CW$1002,AC$1,0),"")</f>
        <v>484.73129999999998</v>
      </c>
      <c r="AD61">
        <f ca="1">IF(ISNUMBER(VLOOKUP($B61,Bonds!$B$6:$CW$1002,AD$1,0)), VLOOKUP($B61,Bonds!$B$6:$CW$1002,AD$1,0),"")</f>
        <v>218.7396</v>
      </c>
      <c r="AE61">
        <f ca="1">IF(ISNUMBER(VLOOKUP($B61,Bonds!$B$6:$CW$1002,AE$1,0)), VLOOKUP($B61,Bonds!$B$6:$CW$1002,AE$1,0),"")</f>
        <v>257.59140000000002</v>
      </c>
      <c r="AF61">
        <f ca="1">IF(ISNUMBER(VLOOKUP($B61,Bonds!$B$6:$CW$1002,AF$1,0)), VLOOKUP($B61,Bonds!$B$6:$CW$1002,AF$1,0),"")</f>
        <v>2046.37</v>
      </c>
      <c r="AG61">
        <f ca="1">IF(ISNUMBER(VLOOKUP($B61,Bonds!$B$6:$CW$1002,AG$1,0)), VLOOKUP($B61,Bonds!$B$6:$CW$1002,AG$1,0),"")</f>
        <v>2198.85</v>
      </c>
      <c r="AH61">
        <f ca="1">IF(ISNUMBER(VLOOKUP($B61,Bonds!$B$6:$CW$1002,AH$1,0)), VLOOKUP($B61,Bonds!$B$6:$CW$1002,AH$1,0),"")</f>
        <v>2901.78</v>
      </c>
      <c r="AI61">
        <f ca="1">IF(ISNUMBER(VLOOKUP($B61,Bonds!$B$6:$CW$1002,AI$1,0)), VLOOKUP($B61,Bonds!$B$6:$CW$1002,AI$1,0),"")</f>
        <v>150.4873</v>
      </c>
      <c r="AJ61">
        <f ca="1">IF(ISNUMBER(VLOOKUP($B61,Bonds!$B$6:$CW$1002,AJ$1,0)), VLOOKUP($B61,Bonds!$B$6:$CW$1002,AJ$1,0),"")</f>
        <v>1309.8408999999999</v>
      </c>
      <c r="AK61">
        <f ca="1">IF(ISNUMBER(VLOOKUP($B61,Bonds!$B$6:$CW$1002,AK$1,0)), VLOOKUP($B61,Bonds!$B$6:$CW$1002,AK$1,0),"")</f>
        <v>214.70349999999999</v>
      </c>
      <c r="AL61">
        <f ca="1">IF(ISNUMBER(VLOOKUP($B61,Bonds!$B$6:$CW$1002,AL$1,0)), VLOOKUP($B61,Bonds!$B$6:$CW$1002,AL$1,0),"")</f>
        <v>191.3235</v>
      </c>
      <c r="AM61">
        <f ca="1">IF(ISNUMBER(VLOOKUP($B61,Bonds!$B$6:$CW$1002,AM$1,0)), VLOOKUP($B61,Bonds!$B$6:$CW$1002,AM$1,0),"")</f>
        <v>287.44589999999999</v>
      </c>
      <c r="AN61">
        <f ca="1">IF(ISNUMBER(VLOOKUP($B61,Bonds!$B$6:$CW$1002,AN$1,0)), VLOOKUP($B61,Bonds!$B$6:$CW$1002,AN$1,0),"")</f>
        <v>204.01660000000001</v>
      </c>
      <c r="AO61">
        <f ca="1">IF(ISNUMBER(VLOOKUP($B61,Bonds!$B$6:$CW$1002,AO$1,0)), VLOOKUP($B61,Bonds!$B$6:$CW$1002,AO$1,0),"")</f>
        <v>203.3237</v>
      </c>
      <c r="AP61">
        <f ca="1">IF(ISNUMBER(VLOOKUP($B61,Bonds!$B$6:$CW$1002,AP$1,0)), VLOOKUP($B61,Bonds!$B$6:$CW$1002,AP$1,0),"")</f>
        <v>225.7466</v>
      </c>
      <c r="AQ61">
        <f ca="1">IF(ISNUMBER(VLOOKUP($B61,Bonds!$B$6:$CW$1002,AQ$1,0)), VLOOKUP($B61,Bonds!$B$6:$CW$1002,AQ$1,0),"")</f>
        <v>219.55099999999999</v>
      </c>
      <c r="AR61">
        <f ca="1">IF(ISNUMBER(VLOOKUP($B61,Bonds!$B$6:$CW$1002,AR$1,0)), VLOOKUP($B61,Bonds!$B$6:$CW$1002,AR$1,0),"")</f>
        <v>286.34429999999998</v>
      </c>
      <c r="AS61">
        <f ca="1">IF(ISNUMBER(VLOOKUP($B61,Bonds!$B$6:$CW$1002,AS$1,0)), VLOOKUP($B61,Bonds!$B$6:$CW$1002,AS$1,0),"")</f>
        <v>2.4054000000000002</v>
      </c>
      <c r="AT61">
        <f ca="1">IF(ISNUMBER(VLOOKUP($B61,Bonds!$B$6:$CW$1002,AT$1,0)), VLOOKUP($B61,Bonds!$B$6:$CW$1002,AT$1,0),"")</f>
        <v>0.42699999999999999</v>
      </c>
      <c r="AU61">
        <f ca="1">IF(ISNUMBER(VLOOKUP($B61,Bonds!$B$6:$CW$1002,AU$1,0)), VLOOKUP($B61,Bonds!$B$6:$CW$1002,AU$1,0),"")</f>
        <v>1.8771</v>
      </c>
      <c r="AV61">
        <f ca="1">IF(ISNUMBER(VLOOKUP($B61,Bonds!$B$6:$CW$1002,AV$1,0)), VLOOKUP($B61,Bonds!$B$6:$CW$1002,AV$1,0),"")</f>
        <v>1.9834000000000001</v>
      </c>
      <c r="AW61">
        <f ca="1">IF(ISNUMBER(VLOOKUP($B61,Bonds!$B$6:$CW$1002,AW$1,0)), VLOOKUP($B61,Bonds!$B$6:$CW$1002,AW$1,0),"")</f>
        <v>2.3605</v>
      </c>
      <c r="AX61">
        <f ca="1">IF(ISNUMBER(VLOOKUP($B61,Bonds!$B$6:$CW$1002,AX$1,0)), VLOOKUP($B61,Bonds!$B$6:$CW$1002,AX$1,0),"")</f>
        <v>1.43</v>
      </c>
      <c r="AY61">
        <f ca="1">IF(ISNUMBER(VLOOKUP($B61,Bonds!$B$6:$CW$1002,AY$1,0)), VLOOKUP($B61,Bonds!$B$6:$CW$1002,AY$1,0),"")</f>
        <v>35.784799999999997</v>
      </c>
      <c r="AZ61">
        <f ca="1">IF(ISNUMBER(VLOOKUP($B61,Bonds!$B$6:$CW$1002,AZ$1,0)), VLOOKUP($B61,Bonds!$B$6:$CW$1002,AZ$1,0),"")</f>
        <v>-1.25</v>
      </c>
      <c r="BA61">
        <f ca="1">IF(ISNUMBER(VLOOKUP($B61,Credit_Vol!$B$6:$CW$1002,BA$1,0)), VLOOKUP($B61,Credit_Vol!$B$6:$CW$1002,BA$1,0),"")</f>
        <v>232.42599999999999</v>
      </c>
      <c r="BB61">
        <f ca="1">IF(ISNUMBER(VLOOKUP($B61,Credit_Vol!$B$6:$CW$1002,BB$1,0)), VLOOKUP($B61,Credit_Vol!$B$6:$CW$1002,BB$1,0),"")</f>
        <v>104.45099999999999</v>
      </c>
      <c r="BC61">
        <f ca="1">IF(ISNUMBER(VLOOKUP($B61,Credit_Vol!$B$6:$CW$1002,BC$1,0)), VLOOKUP($B61,Credit_Vol!$B$6:$CW$1002,BC$1,0),"")</f>
        <v>49.02</v>
      </c>
      <c r="BD61">
        <f ca="1">IF(ISNUMBER(VLOOKUP($B61,Credit_Vol!$B$6:$CW$1002,BD$1,0)), VLOOKUP($B61,Credit_Vol!$B$6:$CW$1002,BD$1,0),"")</f>
        <v>306.37400000000002</v>
      </c>
      <c r="BE61">
        <f ca="1">IF(ISNUMBER(VLOOKUP($B61,Credit_Vol!$B$6:$CW$1002,BE$1,0)), VLOOKUP($B61,Credit_Vol!$B$6:$CW$1002,BE$1,0),"")</f>
        <v>119.372</v>
      </c>
      <c r="BF61">
        <f ca="1">IF(ISNUMBER(VLOOKUP($B61,Credit_Vol!$B$6:$CW$1002,BF$1,0)), VLOOKUP($B61,Credit_Vol!$B$6:$CW$1002,BF$1,0),"")</f>
        <v>222.422</v>
      </c>
      <c r="BG61">
        <f ca="1">IF(ISNUMBER(VLOOKUP($B61,Credit_Vol!$B$6:$CW$1002,BG$1,0)), VLOOKUP($B61,Credit_Vol!$B$6:$CW$1002,BG$1,0),"")</f>
        <v>158.45169999999999</v>
      </c>
      <c r="BH61">
        <f ca="1">IF(ISNUMBER(VLOOKUP($B61,Credit_Vol!$B$6:$CW$1002,BH$1,0)), VLOOKUP($B61,Credit_Vol!$B$6:$CW$1002,BH$1,0),"")</f>
        <v>436.66219999999998</v>
      </c>
      <c r="BI61">
        <f ca="1">IF(ISNUMBER(VLOOKUP($B61,Credit_Vol!$B$6:$CW$1002,BI$1,0)), VLOOKUP($B61,Credit_Vol!$B$6:$CW$1002,BI$1,0),"")</f>
        <v>11.04</v>
      </c>
      <c r="BJ61">
        <f ca="1">IF(ISNUMBER(VLOOKUP($B61,Credit_Vol!$B$6:$CW$1002,BJ$1,0)), VLOOKUP($B61,Credit_Vol!$B$6:$CW$1002,BJ$1,0),"")</f>
        <v>16.25</v>
      </c>
      <c r="BK61">
        <f ca="1">IF(ISNUMBER(VLOOKUP($B61,Credit_Vol!$B$6:$CW$1002,BK$1,0)), VLOOKUP($B61,Credit_Vol!$B$6:$CW$1002,BK$1,0),"")</f>
        <v>7.28</v>
      </c>
      <c r="BL61">
        <f ca="1">IF(ISNUMBER(VLOOKUP($B61,Credit_Vol!$B$6:$CW$1002,BL$1,0)), VLOOKUP($B61,Credit_Vol!$B$6:$CW$1002,BL$1,0),"")</f>
        <v>4.47</v>
      </c>
      <c r="BM61">
        <f ca="1">IF(ISNUMBER(VLOOKUP($B61,Commodities!$B$6:$CW$1002,BM$1,0)), VLOOKUP($B61,Commodities!$B$6:$CW$1002,BM$1,0),"")</f>
        <v>1309.3</v>
      </c>
      <c r="BN61">
        <f ca="1">IF(ISNUMBER(VLOOKUP($B61,Commodities!$B$6:$CW$1002,BN$1,0)), VLOOKUP($B61,Commodities!$B$6:$CW$1002,BN$1,0),"")</f>
        <v>17.145</v>
      </c>
      <c r="BO61">
        <f ca="1">IF(ISNUMBER(VLOOKUP($B61,Commodities!$B$6:$CW$1002,BO$1,0)), VLOOKUP($B61,Commodities!$B$6:$CW$1002,BO$1,0),"")</f>
        <v>60.42</v>
      </c>
      <c r="BP61">
        <f ca="1">IF(ISNUMBER(VLOOKUP($B61,Currencies!$B$6:$CW$1002,BP$1,0)), VLOOKUP($B61,Currencies!$B$6:$CW$1002,BP$1,0),"")</f>
        <v>6.5163000000000002</v>
      </c>
      <c r="BQ61">
        <f ca="1">IF(ISNUMBER(VLOOKUP($B61,Currencies!$B$6:$CW$1002,BQ$1,0)), VLOOKUP($B61,Currencies!$B$6:$CW$1002,BQ$1,0),"")</f>
        <v>109.78</v>
      </c>
      <c r="BR61">
        <f ca="1">IF(ISNUMBER(VLOOKUP($B61,Currencies!$B$6:$CW$1002,BR$1,0)), VLOOKUP($B61,Currencies!$B$6:$CW$1002,BR$1,0),"")</f>
        <v>1.2012</v>
      </c>
      <c r="BS61">
        <f ca="1">IF(ISNUMBER(VLOOKUP($B61,Currencies!$B$6:$CW$1002,BS$1,0)), VLOOKUP($B61,Currencies!$B$6:$CW$1002,BS$1,0),"")</f>
        <v>1.3503000000000001</v>
      </c>
      <c r="BT61">
        <f ca="1">IF(ISNUMBER(VLOOKUP($B61,Currencies!$B$6:$CW$1002,BT$1,0)), VLOOKUP($B61,Currencies!$B$6:$CW$1002,BT$1,0),"")</f>
        <v>112.63</v>
      </c>
      <c r="BU61">
        <f ca="1">IF(ISNUMBER(VLOOKUP($B61,Currencies!$B$6:$CW$1002,BU$1,0)), VLOOKUP($B61,Currencies!$B$6:$CW$1002,BU$1,0),"")</f>
        <v>57.625799999999998</v>
      </c>
      <c r="BV61">
        <f ca="1">IF(ISNUMBER(VLOOKUP($B61,Currencies!$B$6:$CW$1002,BV$1,0)), VLOOKUP($B61,Currencies!$B$6:$CW$1002,BV$1,0),"")</f>
        <v>12.3828</v>
      </c>
      <c r="BW61">
        <f ca="1">IF(ISNUMBER(VLOOKUP($B61,Currencies!$B$6:$CW$1002,BW$1,0)), VLOOKUP($B61,Currencies!$B$6:$CW$1002,BW$1,0),"")</f>
        <v>3.3085</v>
      </c>
      <c r="BY61" s="12"/>
    </row>
    <row r="62" spans="2:77">
      <c r="B62" s="12">
        <f>IF(ISNUMBER(Equities!$C63),Equities!B63,"")</f>
        <v>43098</v>
      </c>
      <c r="C62">
        <f t="shared" ca="1" si="7"/>
        <v>169.2568</v>
      </c>
      <c r="D62" t="str">
        <f t="shared" ca="1" si="8"/>
        <v/>
      </c>
      <c r="E62" t="str">
        <f t="shared" ca="1" si="8"/>
        <v/>
      </c>
      <c r="F62" t="str">
        <f t="shared" ca="1" si="8"/>
        <v/>
      </c>
      <c r="G62">
        <f>IF(ISNUMBER(VLOOKUP($B62,Equities!$B$6:$DH$1002,G$1,0)), VLOOKUP($B62,Equities!$B$6:$DH$1002,G$1,0),"")</f>
        <v>5.7</v>
      </c>
      <c r="H62">
        <f>IF(ISNUMBER(VLOOKUP($B62,Equities!$B$6:$DH$1002,H$1,0)), VLOOKUP($B62,Equities!$B$6:$DH$1002,H$1,0),"")</f>
        <v>12.9</v>
      </c>
      <c r="I62">
        <f>IF(ISNUMBER(VLOOKUP($B62,Equities!$B$6:$DH$1002,I$1,0)), VLOOKUP($B62,Equities!$B$6:$DH$1002,I$1,0),"")</f>
        <v>17.190000000000001</v>
      </c>
      <c r="J62" s="70"/>
      <c r="K62">
        <f ca="1">IF(ISNUMBER(VLOOKUP($B62,Equities!$B$6:$DH$1002,K$1,0)), VLOOKUP($B62,Equities!$B$6:$DH$1002,K$1,0),"")</f>
        <v>2673.61</v>
      </c>
      <c r="L62">
        <f ca="1">IF(ISNUMBER(VLOOKUP($B62,Equities!$B$6:$DH$1002,L$1,0)), VLOOKUP($B62,Equities!$B$6:$DH$1002,L$1,0),"")</f>
        <v>3503.96</v>
      </c>
      <c r="M62">
        <f ca="1">IF(ISNUMBER(VLOOKUP($B62,Equities!$B$6:$DH$1002,M$1,0)), VLOOKUP($B62,Equities!$B$6:$DH$1002,M$1,0),"")</f>
        <v>76402.080000000002</v>
      </c>
      <c r="N62">
        <f ca="1">IF(ISNUMBER(VLOOKUP($B62,Equities!$B$6:$DH$1002,N$1,0)), VLOOKUP($B62,Equities!$B$6:$DH$1002,N$1,0),"")</f>
        <v>22764.94</v>
      </c>
      <c r="O62">
        <f ca="1">IF(ISNUMBER(VLOOKUP($B62,Equities!$B$6:$DH$1002,O$1,0)), VLOOKUP($B62,Equities!$B$6:$DH$1002,O$1,0),"")</f>
        <v>29919.15</v>
      </c>
      <c r="P62">
        <f ca="1">IF(ISNUMBER(VLOOKUP($B62,Equities!$B$6:$DH$1002,P$1,0)), VLOOKUP($B62,Equities!$B$6:$DH$1002,P$1,0),"")</f>
        <v>11709.3</v>
      </c>
      <c r="Q62">
        <f ca="1">IF(ISNUMBER(VLOOKUP($B62,Equities!$B$6:$DH$1002,Q$1,0)), VLOOKUP($B62,Equities!$B$6:$DH$1002,Q$1,0),"")</f>
        <v>2201.58</v>
      </c>
      <c r="R62">
        <f ca="1">IF(ISNUMBER(VLOOKUP($B62,Equities!$B$6:$DH$1002,R$1,0)), VLOOKUP($B62,Equities!$B$6:$DH$1002,R$1,0),"")</f>
        <v>2478.0700000000002</v>
      </c>
      <c r="S62">
        <f ca="1">IF(ISNUMBER(VLOOKUP($B62,Equities!$B$6:$DH$1002,S$1,0)), VLOOKUP($B62,Equities!$B$6:$DH$1002,S$1,0),"")</f>
        <v>223.53720000000001</v>
      </c>
      <c r="T62">
        <f ca="1">IF(ISNUMBER(VLOOKUP($B62,Equities!$B$6:$DH$1002,T$1,0)), VLOOKUP($B62,Equities!$B$6:$DH$1002,T$1,0),"")</f>
        <v>280.52</v>
      </c>
      <c r="U62">
        <f ca="1">IF(ISNUMBER(VLOOKUP($B62,Equities!$B$6:$DH$1002,U$1,0)), VLOOKUP($B62,Equities!$B$6:$DH$1002,U$1,0),"")</f>
        <v>261.67</v>
      </c>
      <c r="V62">
        <f ca="1">IF(ISNUMBER(VLOOKUP($B62,Equities!$B$6:$DH$1002,V$1,0)), VLOOKUP($B62,Equities!$B$6:$DH$1002,V$1,0),"")</f>
        <v>239.46</v>
      </c>
      <c r="W62">
        <f ca="1">IF(ISNUMBER(VLOOKUP($B62,Equities!$B$6:$DH$1002,W$1,0)), VLOOKUP($B62,Equities!$B$6:$DH$1002,W$1,0),"")</f>
        <v>237.76920000000001</v>
      </c>
      <c r="X62">
        <f ca="1">IF(ISNUMBER(VLOOKUP($B62,Equities!$B$6:$DH$1002,X$1,0)), VLOOKUP($B62,Equities!$B$6:$DH$1002,X$1,0),"")</f>
        <v>227.6189</v>
      </c>
      <c r="Y62">
        <f ca="1">IF(ISNUMBER(VLOOKUP($B62,Equities!$B$6:$DH$1002,Y$1,0)), VLOOKUP($B62,Equities!$B$6:$DH$1002,Y$1,0),"")</f>
        <v>127.26349999999999</v>
      </c>
      <c r="Z62">
        <f ca="1">IF(ISNUMBER(VLOOKUP($B62,Equities!$B$6:$DH$1002,Z$1,0)), VLOOKUP($B62,Equities!$B$6:$DH$1002,Z$1,0),"")</f>
        <v>220.6576</v>
      </c>
      <c r="AA62">
        <f ca="1">IF(ISNUMBER(VLOOKUP($B62,Equities!$B$6:$DH$1002,AA$1,0)), VLOOKUP($B62,Equities!$B$6:$DH$1002,AA$1,0),"")</f>
        <v>71.13</v>
      </c>
      <c r="AB62">
        <f ca="1">IF(ISNUMBER(VLOOKUP($B62,Equities!$B$6:$DH$1002,AB$1,0)), VLOOKUP($B62,Equities!$B$6:$DH$1002,AB$1,0),"")</f>
        <v>127.18</v>
      </c>
      <c r="AC62">
        <f ca="1">IF(ISNUMBER(VLOOKUP($B62,Bonds!$B$6:$CW$1002,AC$1,0)), VLOOKUP($B62,Bonds!$B$6:$CW$1002,AC$1,0),"")</f>
        <v>484.73129999999998</v>
      </c>
      <c r="AD62">
        <f ca="1">IF(ISNUMBER(VLOOKUP($B62,Bonds!$B$6:$CW$1002,AD$1,0)), VLOOKUP($B62,Bonds!$B$6:$CW$1002,AD$1,0),"")</f>
        <v>218.7396</v>
      </c>
      <c r="AE62">
        <f ca="1">IF(ISNUMBER(VLOOKUP($B62,Bonds!$B$6:$CW$1002,AE$1,0)), VLOOKUP($B62,Bonds!$B$6:$CW$1002,AE$1,0),"")</f>
        <v>257.59140000000002</v>
      </c>
      <c r="AF62">
        <f ca="1">IF(ISNUMBER(VLOOKUP($B62,Bonds!$B$6:$CW$1002,AF$1,0)), VLOOKUP($B62,Bonds!$B$6:$CW$1002,AF$1,0),"")</f>
        <v>2046.37</v>
      </c>
      <c r="AG62">
        <f ca="1">IF(ISNUMBER(VLOOKUP($B62,Bonds!$B$6:$CW$1002,AG$1,0)), VLOOKUP($B62,Bonds!$B$6:$CW$1002,AG$1,0),"")</f>
        <v>2198.85</v>
      </c>
      <c r="AH62">
        <f ca="1">IF(ISNUMBER(VLOOKUP($B62,Bonds!$B$6:$CW$1002,AH$1,0)), VLOOKUP($B62,Bonds!$B$6:$CW$1002,AH$1,0),"")</f>
        <v>2901.78</v>
      </c>
      <c r="AI62">
        <f ca="1">IF(ISNUMBER(VLOOKUP($B62,Bonds!$B$6:$CW$1002,AI$1,0)), VLOOKUP($B62,Bonds!$B$6:$CW$1002,AI$1,0),"")</f>
        <v>150.4873</v>
      </c>
      <c r="AJ62">
        <f ca="1">IF(ISNUMBER(VLOOKUP($B62,Bonds!$B$6:$CW$1002,AJ$1,0)), VLOOKUP($B62,Bonds!$B$6:$CW$1002,AJ$1,0),"")</f>
        <v>1309.8408999999999</v>
      </c>
      <c r="AK62">
        <f ca="1">IF(ISNUMBER(VLOOKUP($B62,Bonds!$B$6:$CW$1002,AK$1,0)), VLOOKUP($B62,Bonds!$B$6:$CW$1002,AK$1,0),"")</f>
        <v>214.70349999999999</v>
      </c>
      <c r="AL62">
        <f ca="1">IF(ISNUMBER(VLOOKUP($B62,Bonds!$B$6:$CW$1002,AL$1,0)), VLOOKUP($B62,Bonds!$B$6:$CW$1002,AL$1,0),"")</f>
        <v>191.3235</v>
      </c>
      <c r="AM62">
        <f ca="1">IF(ISNUMBER(VLOOKUP($B62,Bonds!$B$6:$CW$1002,AM$1,0)), VLOOKUP($B62,Bonds!$B$6:$CW$1002,AM$1,0),"")</f>
        <v>287.44589999999999</v>
      </c>
      <c r="AN62">
        <f ca="1">IF(ISNUMBER(VLOOKUP($B62,Bonds!$B$6:$CW$1002,AN$1,0)), VLOOKUP($B62,Bonds!$B$6:$CW$1002,AN$1,0),"")</f>
        <v>204.01660000000001</v>
      </c>
      <c r="AO62">
        <f ca="1">IF(ISNUMBER(VLOOKUP($B62,Bonds!$B$6:$CW$1002,AO$1,0)), VLOOKUP($B62,Bonds!$B$6:$CW$1002,AO$1,0),"")</f>
        <v>203.3237</v>
      </c>
      <c r="AP62">
        <f ca="1">IF(ISNUMBER(VLOOKUP($B62,Bonds!$B$6:$CW$1002,AP$1,0)), VLOOKUP($B62,Bonds!$B$6:$CW$1002,AP$1,0),"")</f>
        <v>225.7466</v>
      </c>
      <c r="AQ62">
        <f ca="1">IF(ISNUMBER(VLOOKUP($B62,Bonds!$B$6:$CW$1002,AQ$1,0)), VLOOKUP($B62,Bonds!$B$6:$CW$1002,AQ$1,0),"")</f>
        <v>219.55099999999999</v>
      </c>
      <c r="AR62">
        <f ca="1">IF(ISNUMBER(VLOOKUP($B62,Bonds!$B$6:$CW$1002,AR$1,0)), VLOOKUP($B62,Bonds!$B$6:$CW$1002,AR$1,0),"")</f>
        <v>286.34429999999998</v>
      </c>
      <c r="AS62">
        <f ca="1">IF(ISNUMBER(VLOOKUP($B62,Bonds!$B$6:$CW$1002,AS$1,0)), VLOOKUP($B62,Bonds!$B$6:$CW$1002,AS$1,0),"")</f>
        <v>2.4054000000000002</v>
      </c>
      <c r="AT62">
        <f ca="1">IF(ISNUMBER(VLOOKUP($B62,Bonds!$B$6:$CW$1002,AT$1,0)), VLOOKUP($B62,Bonds!$B$6:$CW$1002,AT$1,0),"")</f>
        <v>0.42699999999999999</v>
      </c>
      <c r="AU62">
        <f ca="1">IF(ISNUMBER(VLOOKUP($B62,Bonds!$B$6:$CW$1002,AU$1,0)), VLOOKUP($B62,Bonds!$B$6:$CW$1002,AU$1,0),"")</f>
        <v>1.8771</v>
      </c>
      <c r="AV62">
        <f ca="1">IF(ISNUMBER(VLOOKUP($B62,Bonds!$B$6:$CW$1002,AV$1,0)), VLOOKUP($B62,Bonds!$B$6:$CW$1002,AV$1,0),"")</f>
        <v>1.9834000000000001</v>
      </c>
      <c r="AW62">
        <f ca="1">IF(ISNUMBER(VLOOKUP($B62,Bonds!$B$6:$CW$1002,AW$1,0)), VLOOKUP($B62,Bonds!$B$6:$CW$1002,AW$1,0),"")</f>
        <v>2.335</v>
      </c>
      <c r="AX62">
        <f ca="1">IF(ISNUMBER(VLOOKUP($B62,Bonds!$B$6:$CW$1002,AX$1,0)), VLOOKUP($B62,Bonds!$B$6:$CW$1002,AX$1,0),"")</f>
        <v>1.43</v>
      </c>
      <c r="AY62">
        <f ca="1">IF(ISNUMBER(VLOOKUP($B62,Bonds!$B$6:$CW$1002,AY$1,0)), VLOOKUP($B62,Bonds!$B$6:$CW$1002,AY$1,0),"")</f>
        <v>35.7851</v>
      </c>
      <c r="AZ62">
        <f ca="1">IF(ISNUMBER(VLOOKUP($B62,Bonds!$B$6:$CW$1002,AZ$1,0)), VLOOKUP($B62,Bonds!$B$6:$CW$1002,AZ$1,0),"")</f>
        <v>-1.1299999999999999</v>
      </c>
      <c r="BA62">
        <f ca="1">IF(ISNUMBER(VLOOKUP($B62,Credit_Vol!$B$6:$CW$1002,BA$1,0)), VLOOKUP($B62,Credit_Vol!$B$6:$CW$1002,BA$1,0),"")</f>
        <v>232.434</v>
      </c>
      <c r="BB62">
        <f ca="1">IF(ISNUMBER(VLOOKUP($B62,Credit_Vol!$B$6:$CW$1002,BB$1,0)), VLOOKUP($B62,Credit_Vol!$B$6:$CW$1002,BB$1,0),"")</f>
        <v>104.532</v>
      </c>
      <c r="BC62">
        <f ca="1">IF(ISNUMBER(VLOOKUP($B62,Credit_Vol!$B$6:$CW$1002,BC$1,0)), VLOOKUP($B62,Credit_Vol!$B$6:$CW$1002,BC$1,0),"")</f>
        <v>49.02</v>
      </c>
      <c r="BD62">
        <f ca="1">IF(ISNUMBER(VLOOKUP($B62,Credit_Vol!$B$6:$CW$1002,BD$1,0)), VLOOKUP($B62,Credit_Vol!$B$6:$CW$1002,BD$1,0),"")</f>
        <v>306.37400000000002</v>
      </c>
      <c r="BE62">
        <f ca="1">IF(ISNUMBER(VLOOKUP($B62,Credit_Vol!$B$6:$CW$1002,BE$1,0)), VLOOKUP($B62,Credit_Vol!$B$6:$CW$1002,BE$1,0),"")</f>
        <v>119.372</v>
      </c>
      <c r="BF62">
        <f ca="1">IF(ISNUMBER(VLOOKUP($B62,Credit_Vol!$B$6:$CW$1002,BF$1,0)), VLOOKUP($B62,Credit_Vol!$B$6:$CW$1002,BF$1,0),"")</f>
        <v>222.422</v>
      </c>
      <c r="BG62">
        <f ca="1">IF(ISNUMBER(VLOOKUP($B62,Credit_Vol!$B$6:$CW$1002,BG$1,0)), VLOOKUP($B62,Credit_Vol!$B$6:$CW$1002,BG$1,0),"")</f>
        <v>158.45169999999999</v>
      </c>
      <c r="BH62">
        <f ca="1">IF(ISNUMBER(VLOOKUP($B62,Credit_Vol!$B$6:$CW$1002,BH$1,0)), VLOOKUP($B62,Credit_Vol!$B$6:$CW$1002,BH$1,0),"")</f>
        <v>436.66219999999998</v>
      </c>
      <c r="BI62">
        <f ca="1">IF(ISNUMBER(VLOOKUP($B62,Credit_Vol!$B$6:$CW$1002,BI$1,0)), VLOOKUP($B62,Credit_Vol!$B$6:$CW$1002,BI$1,0),"")</f>
        <v>11.04</v>
      </c>
      <c r="BJ62">
        <f ca="1">IF(ISNUMBER(VLOOKUP($B62,Credit_Vol!$B$6:$CW$1002,BJ$1,0)), VLOOKUP($B62,Credit_Vol!$B$6:$CW$1002,BJ$1,0),"")</f>
        <v>16.25</v>
      </c>
      <c r="BK62">
        <f ca="1">IF(ISNUMBER(VLOOKUP($B62,Credit_Vol!$B$6:$CW$1002,BK$1,0)), VLOOKUP($B62,Credit_Vol!$B$6:$CW$1002,BK$1,0),"")</f>
        <v>7.21</v>
      </c>
      <c r="BL62">
        <f ca="1">IF(ISNUMBER(VLOOKUP($B62,Credit_Vol!$B$6:$CW$1002,BL$1,0)), VLOOKUP($B62,Credit_Vol!$B$6:$CW$1002,BL$1,0),"")</f>
        <v>4.3975</v>
      </c>
      <c r="BM62">
        <f ca="1">IF(ISNUMBER(VLOOKUP($B62,Commodities!$B$6:$CW$1002,BM$1,0)), VLOOKUP($B62,Commodities!$B$6:$CW$1002,BM$1,0),"")</f>
        <v>1309.3</v>
      </c>
      <c r="BN62">
        <f ca="1">IF(ISNUMBER(VLOOKUP($B62,Commodities!$B$6:$CW$1002,BN$1,0)), VLOOKUP($B62,Commodities!$B$6:$CW$1002,BN$1,0),"")</f>
        <v>17.145</v>
      </c>
      <c r="BO62">
        <f ca="1">IF(ISNUMBER(VLOOKUP($B62,Commodities!$B$6:$CW$1002,BO$1,0)), VLOOKUP($B62,Commodities!$B$6:$CW$1002,BO$1,0),"")</f>
        <v>60.42</v>
      </c>
      <c r="BP62">
        <f ca="1">IF(ISNUMBER(VLOOKUP($B62,Currencies!$B$6:$CW$1002,BP$1,0)), VLOOKUP($B62,Currencies!$B$6:$CW$1002,BP$1,0),"")</f>
        <v>6.5143000000000004</v>
      </c>
      <c r="BQ62">
        <f ca="1">IF(ISNUMBER(VLOOKUP($B62,Currencies!$B$6:$CW$1002,BQ$1,0)), VLOOKUP($B62,Currencies!$B$6:$CW$1002,BQ$1,0),"")</f>
        <v>109.78</v>
      </c>
      <c r="BR62">
        <f ca="1">IF(ISNUMBER(VLOOKUP($B62,Currencies!$B$6:$CW$1002,BR$1,0)), VLOOKUP($B62,Currencies!$B$6:$CW$1002,BR$1,0),"")</f>
        <v>1.2004999999999999</v>
      </c>
      <c r="BS62">
        <f ca="1">IF(ISNUMBER(VLOOKUP($B62,Currencies!$B$6:$CW$1002,BS$1,0)), VLOOKUP($B62,Currencies!$B$6:$CW$1002,BS$1,0),"")</f>
        <v>1.3512999999999999</v>
      </c>
      <c r="BT62">
        <f ca="1">IF(ISNUMBER(VLOOKUP($B62,Currencies!$B$6:$CW$1002,BT$1,0)), VLOOKUP($B62,Currencies!$B$6:$CW$1002,BT$1,0),"")</f>
        <v>112.69</v>
      </c>
      <c r="BU62">
        <f ca="1">IF(ISNUMBER(VLOOKUP($B62,Currencies!$B$6:$CW$1002,BU$1,0)), VLOOKUP($B62,Currencies!$B$6:$CW$1002,BU$1,0),"")</f>
        <v>57.625799999999998</v>
      </c>
      <c r="BV62">
        <f ca="1">IF(ISNUMBER(VLOOKUP($B62,Currencies!$B$6:$CW$1002,BV$1,0)), VLOOKUP($B62,Currencies!$B$6:$CW$1002,BV$1,0),"")</f>
        <v>12.3828</v>
      </c>
      <c r="BW62">
        <f ca="1">IF(ISNUMBER(VLOOKUP($B62,Currencies!$B$6:$CW$1002,BW$1,0)), VLOOKUP($B62,Currencies!$B$6:$CW$1002,BW$1,0),"")</f>
        <v>3.3085</v>
      </c>
      <c r="BY62" s="12"/>
    </row>
    <row r="63" spans="2:77">
      <c r="B63" s="12">
        <f>IF(ISNUMBER(Equities!$C64),Equities!B64,"")</f>
        <v>43097</v>
      </c>
      <c r="C63">
        <f t="shared" ca="1" si="7"/>
        <v>169.1191</v>
      </c>
      <c r="D63" t="str">
        <f t="shared" ca="1" si="8"/>
        <v/>
      </c>
      <c r="E63" t="str">
        <f t="shared" ca="1" si="8"/>
        <v/>
      </c>
      <c r="F63" t="str">
        <f t="shared" ca="1" si="8"/>
        <v/>
      </c>
      <c r="G63">
        <f>IF(ISNUMBER(VLOOKUP($B63,Equities!$B$6:$DH$1002,G$1,0)), VLOOKUP($B63,Equities!$B$6:$DH$1002,G$1,0),"")</f>
        <v>5.64</v>
      </c>
      <c r="H63">
        <f>IF(ISNUMBER(VLOOKUP($B63,Equities!$B$6:$DH$1002,H$1,0)), VLOOKUP($B63,Equities!$B$6:$DH$1002,H$1,0),"")</f>
        <v>12.97</v>
      </c>
      <c r="I63">
        <f>IF(ISNUMBER(VLOOKUP($B63,Equities!$B$6:$DH$1002,I$1,0)), VLOOKUP($B63,Equities!$B$6:$DH$1002,I$1,0),"")</f>
        <v>17.27</v>
      </c>
      <c r="J63" s="70"/>
      <c r="K63">
        <f ca="1">IF(ISNUMBER(VLOOKUP($B63,Equities!$B$6:$DH$1002,K$1,0)), VLOOKUP($B63,Equities!$B$6:$DH$1002,K$1,0),"")</f>
        <v>2687.54</v>
      </c>
      <c r="L63">
        <f ca="1">IF(ISNUMBER(VLOOKUP($B63,Equities!$B$6:$DH$1002,L$1,0)), VLOOKUP($B63,Equities!$B$6:$DH$1002,L$1,0),"")</f>
        <v>3524.31</v>
      </c>
      <c r="M63">
        <f ca="1">IF(ISNUMBER(VLOOKUP($B63,Equities!$B$6:$DH$1002,M$1,0)), VLOOKUP($B63,Equities!$B$6:$DH$1002,M$1,0),"")</f>
        <v>76402.080000000002</v>
      </c>
      <c r="N63">
        <f ca="1">IF(ISNUMBER(VLOOKUP($B63,Equities!$B$6:$DH$1002,N$1,0)), VLOOKUP($B63,Equities!$B$6:$DH$1002,N$1,0),"")</f>
        <v>22783.98</v>
      </c>
      <c r="O63">
        <f ca="1">IF(ISNUMBER(VLOOKUP($B63,Equities!$B$6:$DH$1002,O$1,0)), VLOOKUP($B63,Equities!$B$6:$DH$1002,O$1,0),"")</f>
        <v>29863.71</v>
      </c>
      <c r="P63">
        <f ca="1">IF(ISNUMBER(VLOOKUP($B63,Equities!$B$6:$DH$1002,P$1,0)), VLOOKUP($B63,Equities!$B$6:$DH$1002,P$1,0),"")</f>
        <v>11683.99</v>
      </c>
      <c r="Q63">
        <f ca="1">IF(ISNUMBER(VLOOKUP($B63,Equities!$B$6:$DH$1002,Q$1,0)), VLOOKUP($B63,Equities!$B$6:$DH$1002,Q$1,0),"")</f>
        <v>2214.16</v>
      </c>
      <c r="R63">
        <f ca="1">IF(ISNUMBER(VLOOKUP($B63,Equities!$B$6:$DH$1002,R$1,0)), VLOOKUP($B63,Equities!$B$6:$DH$1002,R$1,0),"")</f>
        <v>2483.2800000000002</v>
      </c>
      <c r="S63">
        <f ca="1">IF(ISNUMBER(VLOOKUP($B63,Equities!$B$6:$DH$1002,S$1,0)), VLOOKUP($B63,Equities!$B$6:$DH$1002,S$1,0),"")</f>
        <v>223.48679999999999</v>
      </c>
      <c r="T63">
        <f ca="1">IF(ISNUMBER(VLOOKUP($B63,Equities!$B$6:$DH$1002,T$1,0)), VLOOKUP($B63,Equities!$B$6:$DH$1002,T$1,0),"")</f>
        <v>280.13</v>
      </c>
      <c r="U63">
        <f ca="1">IF(ISNUMBER(VLOOKUP($B63,Equities!$B$6:$DH$1002,U$1,0)), VLOOKUP($B63,Equities!$B$6:$DH$1002,U$1,0),"")</f>
        <v>261.8</v>
      </c>
      <c r="V63">
        <f ca="1">IF(ISNUMBER(VLOOKUP($B63,Equities!$B$6:$DH$1002,V$1,0)), VLOOKUP($B63,Equities!$B$6:$DH$1002,V$1,0),"")</f>
        <v>240.3</v>
      </c>
      <c r="W63">
        <f ca="1">IF(ISNUMBER(VLOOKUP($B63,Equities!$B$6:$DH$1002,W$1,0)), VLOOKUP($B63,Equities!$B$6:$DH$1002,W$1,0),"")</f>
        <v>237.2175</v>
      </c>
      <c r="X63">
        <f ca="1">IF(ISNUMBER(VLOOKUP($B63,Equities!$B$6:$DH$1002,X$1,0)), VLOOKUP($B63,Equities!$B$6:$DH$1002,X$1,0),"")</f>
        <v>228.41800000000001</v>
      </c>
      <c r="Y63">
        <f ca="1">IF(ISNUMBER(VLOOKUP($B63,Equities!$B$6:$DH$1002,Y$1,0)), VLOOKUP($B63,Equities!$B$6:$DH$1002,Y$1,0),"")</f>
        <v>127.3707</v>
      </c>
      <c r="Z63">
        <f ca="1">IF(ISNUMBER(VLOOKUP($B63,Equities!$B$6:$DH$1002,Z$1,0)), VLOOKUP($B63,Equities!$B$6:$DH$1002,Z$1,0),"")</f>
        <v>221.8006</v>
      </c>
      <c r="AA63">
        <f ca="1">IF(ISNUMBER(VLOOKUP($B63,Equities!$B$6:$DH$1002,AA$1,0)), VLOOKUP($B63,Equities!$B$6:$DH$1002,AA$1,0),"")</f>
        <v>71.31</v>
      </c>
      <c r="AB63">
        <f ca="1">IF(ISNUMBER(VLOOKUP($B63,Equities!$B$6:$DH$1002,AB$1,0)), VLOOKUP($B63,Equities!$B$6:$DH$1002,AB$1,0),"")</f>
        <v>126.95</v>
      </c>
      <c r="AC63">
        <f ca="1">IF(ISNUMBER(VLOOKUP($B63,Bonds!$B$6:$CW$1002,AC$1,0)), VLOOKUP($B63,Bonds!$B$6:$CW$1002,AC$1,0),"")</f>
        <v>483.30459999999999</v>
      </c>
      <c r="AD63">
        <f ca="1">IF(ISNUMBER(VLOOKUP($B63,Bonds!$B$6:$CW$1002,AD$1,0)), VLOOKUP($B63,Bonds!$B$6:$CW$1002,AD$1,0),"")</f>
        <v>218.07400000000001</v>
      </c>
      <c r="AE63">
        <f ca="1">IF(ISNUMBER(VLOOKUP($B63,Bonds!$B$6:$CW$1002,AE$1,0)), VLOOKUP($B63,Bonds!$B$6:$CW$1002,AE$1,0),"")</f>
        <v>256.83510000000001</v>
      </c>
      <c r="AF63">
        <f ca="1">IF(ISNUMBER(VLOOKUP($B63,Bonds!$B$6:$CW$1002,AF$1,0)), VLOOKUP($B63,Bonds!$B$6:$CW$1002,AF$1,0),"")</f>
        <v>2043.55</v>
      </c>
      <c r="AG63">
        <f ca="1">IF(ISNUMBER(VLOOKUP($B63,Bonds!$B$6:$CW$1002,AG$1,0)), VLOOKUP($B63,Bonds!$B$6:$CW$1002,AG$1,0),"")</f>
        <v>2195.94</v>
      </c>
      <c r="AH63">
        <f ca="1">IF(ISNUMBER(VLOOKUP($B63,Bonds!$B$6:$CW$1002,AH$1,0)), VLOOKUP($B63,Bonds!$B$6:$CW$1002,AH$1,0),"")</f>
        <v>2897.54</v>
      </c>
      <c r="AI63">
        <f ca="1">IF(ISNUMBER(VLOOKUP($B63,Bonds!$B$6:$CW$1002,AI$1,0)), VLOOKUP($B63,Bonds!$B$6:$CW$1002,AI$1,0),"")</f>
        <v>150.41579999999999</v>
      </c>
      <c r="AJ63">
        <f ca="1">IF(ISNUMBER(VLOOKUP($B63,Bonds!$B$6:$CW$1002,AJ$1,0)), VLOOKUP($B63,Bonds!$B$6:$CW$1002,AJ$1,0),"")</f>
        <v>1308.3059000000001</v>
      </c>
      <c r="AK63">
        <f ca="1">IF(ISNUMBER(VLOOKUP($B63,Bonds!$B$6:$CW$1002,AK$1,0)), VLOOKUP($B63,Bonds!$B$6:$CW$1002,AK$1,0),"")</f>
        <v>214.63489999999999</v>
      </c>
      <c r="AL63">
        <f ca="1">IF(ISNUMBER(VLOOKUP($B63,Bonds!$B$6:$CW$1002,AL$1,0)), VLOOKUP($B63,Bonds!$B$6:$CW$1002,AL$1,0),"")</f>
        <v>191.25649999999999</v>
      </c>
      <c r="AM63">
        <f ca="1">IF(ISNUMBER(VLOOKUP($B63,Bonds!$B$6:$CW$1002,AM$1,0)), VLOOKUP($B63,Bonds!$B$6:$CW$1002,AM$1,0),"")</f>
        <v>287.3843</v>
      </c>
      <c r="AN63">
        <f ca="1">IF(ISNUMBER(VLOOKUP($B63,Bonds!$B$6:$CW$1002,AN$1,0)), VLOOKUP($B63,Bonds!$B$6:$CW$1002,AN$1,0),"")</f>
        <v>203.96549999999999</v>
      </c>
      <c r="AO63">
        <f ca="1">IF(ISNUMBER(VLOOKUP($B63,Bonds!$B$6:$CW$1002,AO$1,0)), VLOOKUP($B63,Bonds!$B$6:$CW$1002,AO$1,0),"")</f>
        <v>203.2784</v>
      </c>
      <c r="AP63">
        <f ca="1">IF(ISNUMBER(VLOOKUP($B63,Bonds!$B$6:$CW$1002,AP$1,0)), VLOOKUP($B63,Bonds!$B$6:$CW$1002,AP$1,0),"")</f>
        <v>225.67769999999999</v>
      </c>
      <c r="AQ63">
        <f ca="1">IF(ISNUMBER(VLOOKUP($B63,Bonds!$B$6:$CW$1002,AQ$1,0)), VLOOKUP($B63,Bonds!$B$6:$CW$1002,AQ$1,0),"")</f>
        <v>219.4187</v>
      </c>
      <c r="AR63">
        <f ca="1">IF(ISNUMBER(VLOOKUP($B63,Bonds!$B$6:$CW$1002,AR$1,0)), VLOOKUP($B63,Bonds!$B$6:$CW$1002,AR$1,0),"")</f>
        <v>286.1798</v>
      </c>
      <c r="AS63">
        <f ca="1">IF(ISNUMBER(VLOOKUP($B63,Bonds!$B$6:$CW$1002,AS$1,0)), VLOOKUP($B63,Bonds!$B$6:$CW$1002,AS$1,0),"")</f>
        <v>2.4304999999999999</v>
      </c>
      <c r="AT63">
        <f ca="1">IF(ISNUMBER(VLOOKUP($B63,Bonds!$B$6:$CW$1002,AT$1,0)), VLOOKUP($B63,Bonds!$B$6:$CW$1002,AT$1,0),"")</f>
        <v>0.42399999999999999</v>
      </c>
      <c r="AU63">
        <f ca="1">IF(ISNUMBER(VLOOKUP($B63,Bonds!$B$6:$CW$1002,AU$1,0)), VLOOKUP($B63,Bonds!$B$6:$CW$1002,AU$1,0),"")</f>
        <v>1.8538999999999999</v>
      </c>
      <c r="AV63">
        <f ca="1">IF(ISNUMBER(VLOOKUP($B63,Bonds!$B$6:$CW$1002,AV$1,0)), VLOOKUP($B63,Bonds!$B$6:$CW$1002,AV$1,0),"")</f>
        <v>1.9725999999999999</v>
      </c>
      <c r="AW63">
        <f ca="1">IF(ISNUMBER(VLOOKUP($B63,Bonds!$B$6:$CW$1002,AW$1,0)), VLOOKUP($B63,Bonds!$B$6:$CW$1002,AW$1,0),"")</f>
        <v>2.3071000000000002</v>
      </c>
      <c r="AX63">
        <f ca="1">IF(ISNUMBER(VLOOKUP($B63,Bonds!$B$6:$CW$1002,AX$1,0)), VLOOKUP($B63,Bonds!$B$6:$CW$1002,AX$1,0),"")</f>
        <v>1.425</v>
      </c>
      <c r="AY63">
        <f ca="1">IF(ISNUMBER(VLOOKUP($B63,Bonds!$B$6:$CW$1002,AY$1,0)), VLOOKUP($B63,Bonds!$B$6:$CW$1002,AY$1,0),"")</f>
        <v>34.372300000000003</v>
      </c>
      <c r="AZ63">
        <f ca="1">IF(ISNUMBER(VLOOKUP($B63,Bonds!$B$6:$CW$1002,AZ$1,0)), VLOOKUP($B63,Bonds!$B$6:$CW$1002,AZ$1,0),"")</f>
        <v>-1.31</v>
      </c>
      <c r="BA63">
        <f ca="1">IF(ISNUMBER(VLOOKUP($B63,Credit_Vol!$B$6:$CW$1002,BA$1,0)), VLOOKUP($B63,Credit_Vol!$B$6:$CW$1002,BA$1,0),"")</f>
        <v>230.67</v>
      </c>
      <c r="BB63">
        <f ca="1">IF(ISNUMBER(VLOOKUP($B63,Credit_Vol!$B$6:$CW$1002,BB$1,0)), VLOOKUP($B63,Credit_Vol!$B$6:$CW$1002,BB$1,0),"")</f>
        <v>104.509</v>
      </c>
      <c r="BC63">
        <f ca="1">IF(ISNUMBER(VLOOKUP($B63,Credit_Vol!$B$6:$CW$1002,BC$1,0)), VLOOKUP($B63,Credit_Vol!$B$6:$CW$1002,BC$1,0),"")</f>
        <v>49.43</v>
      </c>
      <c r="BD63">
        <f ca="1">IF(ISNUMBER(VLOOKUP($B63,Credit_Vol!$B$6:$CW$1002,BD$1,0)), VLOOKUP($B63,Credit_Vol!$B$6:$CW$1002,BD$1,0),"")</f>
        <v>309.012</v>
      </c>
      <c r="BE63">
        <f ca="1">IF(ISNUMBER(VLOOKUP($B63,Credit_Vol!$B$6:$CW$1002,BE$1,0)), VLOOKUP($B63,Credit_Vol!$B$6:$CW$1002,BE$1,0),"")</f>
        <v>120.123</v>
      </c>
      <c r="BF63">
        <f ca="1">IF(ISNUMBER(VLOOKUP($B63,Credit_Vol!$B$6:$CW$1002,BF$1,0)), VLOOKUP($B63,Credit_Vol!$B$6:$CW$1002,BF$1,0),"")</f>
        <v>225.4325</v>
      </c>
      <c r="BG63">
        <f ca="1">IF(ISNUMBER(VLOOKUP($B63,Credit_Vol!$B$6:$CW$1002,BG$1,0)), VLOOKUP($B63,Credit_Vol!$B$6:$CW$1002,BG$1,0),"")</f>
        <v>160.26859999999999</v>
      </c>
      <c r="BH63">
        <f ca="1">IF(ISNUMBER(VLOOKUP($B63,Credit_Vol!$B$6:$CW$1002,BH$1,0)), VLOOKUP($B63,Credit_Vol!$B$6:$CW$1002,BH$1,0),"")</f>
        <v>436.84410000000003</v>
      </c>
      <c r="BI63">
        <f ca="1">IF(ISNUMBER(VLOOKUP($B63,Credit_Vol!$B$6:$CW$1002,BI$1,0)), VLOOKUP($B63,Credit_Vol!$B$6:$CW$1002,BI$1,0),"")</f>
        <v>10.18</v>
      </c>
      <c r="BJ63">
        <f ca="1">IF(ISNUMBER(VLOOKUP($B63,Credit_Vol!$B$6:$CW$1002,BJ$1,0)), VLOOKUP($B63,Credit_Vol!$B$6:$CW$1002,BJ$1,0),"")</f>
        <v>15.56</v>
      </c>
      <c r="BK63">
        <f ca="1">IF(ISNUMBER(VLOOKUP($B63,Credit_Vol!$B$6:$CW$1002,BK$1,0)), VLOOKUP($B63,Credit_Vol!$B$6:$CW$1002,BK$1,0),"")</f>
        <v>7.15</v>
      </c>
      <c r="BL63">
        <f ca="1">IF(ISNUMBER(VLOOKUP($B63,Credit_Vol!$B$6:$CW$1002,BL$1,0)), VLOOKUP($B63,Credit_Vol!$B$6:$CW$1002,BL$1,0),"")</f>
        <v>4.2774999999999999</v>
      </c>
      <c r="BM63">
        <f ca="1">IF(ISNUMBER(VLOOKUP($B63,Commodities!$B$6:$CW$1002,BM$1,0)), VLOOKUP($B63,Commodities!$B$6:$CW$1002,BM$1,0),"")</f>
        <v>1297.2</v>
      </c>
      <c r="BN63">
        <f ca="1">IF(ISNUMBER(VLOOKUP($B63,Commodities!$B$6:$CW$1002,BN$1,0)), VLOOKUP($B63,Commodities!$B$6:$CW$1002,BN$1,0),"")</f>
        <v>16.923000000000002</v>
      </c>
      <c r="BO63">
        <f ca="1">IF(ISNUMBER(VLOOKUP($B63,Commodities!$B$6:$CW$1002,BO$1,0)), VLOOKUP($B63,Commodities!$B$6:$CW$1002,BO$1,0),"")</f>
        <v>59.84</v>
      </c>
      <c r="BP63">
        <f ca="1">IF(ISNUMBER(VLOOKUP($B63,Currencies!$B$6:$CW$1002,BP$1,0)), VLOOKUP($B63,Currencies!$B$6:$CW$1002,BP$1,0),"")</f>
        <v>6.5308999999999999</v>
      </c>
      <c r="BQ63">
        <f ca="1">IF(ISNUMBER(VLOOKUP($B63,Currencies!$B$6:$CW$1002,BQ$1,0)), VLOOKUP($B63,Currencies!$B$6:$CW$1002,BQ$1,0),"")</f>
        <v>109.5</v>
      </c>
      <c r="BR63">
        <f ca="1">IF(ISNUMBER(VLOOKUP($B63,Currencies!$B$6:$CW$1002,BR$1,0)), VLOOKUP($B63,Currencies!$B$6:$CW$1002,BR$1,0),"")</f>
        <v>1.1942999999999999</v>
      </c>
      <c r="BS63">
        <f ca="1">IF(ISNUMBER(VLOOKUP($B63,Currencies!$B$6:$CW$1002,BS$1,0)), VLOOKUP($B63,Currencies!$B$6:$CW$1002,BS$1,0),"")</f>
        <v>1.3443000000000001</v>
      </c>
      <c r="BT63">
        <f ca="1">IF(ISNUMBER(VLOOKUP($B63,Currencies!$B$6:$CW$1002,BT$1,0)), VLOOKUP($B63,Currencies!$B$6:$CW$1002,BT$1,0),"")</f>
        <v>112.87</v>
      </c>
      <c r="BU63">
        <f ca="1">IF(ISNUMBER(VLOOKUP($B63,Currencies!$B$6:$CW$1002,BU$1,0)), VLOOKUP($B63,Currencies!$B$6:$CW$1002,BU$1,0),"")</f>
        <v>57.518700000000003</v>
      </c>
      <c r="BV63">
        <f ca="1">IF(ISNUMBER(VLOOKUP($B63,Currencies!$B$6:$CW$1002,BV$1,0)), VLOOKUP($B63,Currencies!$B$6:$CW$1002,BV$1,0),"")</f>
        <v>12.3531</v>
      </c>
      <c r="BW63">
        <f ca="1">IF(ISNUMBER(VLOOKUP($B63,Currencies!$B$6:$CW$1002,BW$1,0)), VLOOKUP($B63,Currencies!$B$6:$CW$1002,BW$1,0),"")</f>
        <v>3.3132000000000001</v>
      </c>
      <c r="BY63" s="12"/>
    </row>
    <row r="64" spans="2:77">
      <c r="B64" s="12">
        <f>IF(ISNUMBER(Equities!$C65),Equities!B65,"")</f>
        <v>43096</v>
      </c>
      <c r="C64">
        <f t="shared" ca="1" si="7"/>
        <v>167.35550000000001</v>
      </c>
      <c r="D64" t="str">
        <f t="shared" ca="1" si="8"/>
        <v/>
      </c>
      <c r="E64" t="str">
        <f t="shared" ca="1" si="8"/>
        <v/>
      </c>
      <c r="F64" t="str">
        <f t="shared" ca="1" si="8"/>
        <v/>
      </c>
      <c r="G64">
        <f>IF(ISNUMBER(VLOOKUP($B64,Equities!$B$6:$DH$1002,G$1,0)), VLOOKUP($B64,Equities!$B$6:$DH$1002,G$1,0),"")</f>
        <v>5.64</v>
      </c>
      <c r="H64">
        <f>IF(ISNUMBER(VLOOKUP($B64,Equities!$B$6:$DH$1002,H$1,0)), VLOOKUP($B64,Equities!$B$6:$DH$1002,H$1,0),"")</f>
        <v>13.62</v>
      </c>
      <c r="I64">
        <f>IF(ISNUMBER(VLOOKUP($B64,Equities!$B$6:$DH$1002,I$1,0)), VLOOKUP($B64,Equities!$B$6:$DH$1002,I$1,0),"")</f>
        <v>18.739999999999998</v>
      </c>
      <c r="J64" s="70"/>
      <c r="K64">
        <f ca="1">IF(ISNUMBER(VLOOKUP($B64,Equities!$B$6:$DH$1002,K$1,0)), VLOOKUP($B64,Equities!$B$6:$DH$1002,K$1,0),"")</f>
        <v>2682.62</v>
      </c>
      <c r="L64">
        <f ca="1">IF(ISNUMBER(VLOOKUP($B64,Equities!$B$6:$DH$1002,L$1,0)), VLOOKUP($B64,Equities!$B$6:$DH$1002,L$1,0),"")</f>
        <v>3550.17</v>
      </c>
      <c r="M64">
        <f ca="1">IF(ISNUMBER(VLOOKUP($B64,Equities!$B$6:$DH$1002,M$1,0)), VLOOKUP($B64,Equities!$B$6:$DH$1002,M$1,0),"")</f>
        <v>76072.539999999994</v>
      </c>
      <c r="N64">
        <f ca="1">IF(ISNUMBER(VLOOKUP($B64,Equities!$B$6:$DH$1002,N$1,0)), VLOOKUP($B64,Equities!$B$6:$DH$1002,N$1,0),"")</f>
        <v>22911.21</v>
      </c>
      <c r="O64">
        <f ca="1">IF(ISNUMBER(VLOOKUP($B64,Equities!$B$6:$DH$1002,O$1,0)), VLOOKUP($B64,Equities!$B$6:$DH$1002,O$1,0),"")</f>
        <v>29597.66</v>
      </c>
      <c r="P64">
        <f ca="1">IF(ISNUMBER(VLOOKUP($B64,Equities!$B$6:$DH$1002,P$1,0)), VLOOKUP($B64,Equities!$B$6:$DH$1002,P$1,0),"")</f>
        <v>11617.75</v>
      </c>
      <c r="Q64">
        <f ca="1">IF(ISNUMBER(VLOOKUP($B64,Equities!$B$6:$DH$1002,Q$1,0)), VLOOKUP($B64,Equities!$B$6:$DH$1002,Q$1,0),"")</f>
        <v>2209.84</v>
      </c>
      <c r="R64">
        <f ca="1">IF(ISNUMBER(VLOOKUP($B64,Equities!$B$6:$DH$1002,R$1,0)), VLOOKUP($B64,Equities!$B$6:$DH$1002,R$1,0),"")</f>
        <v>2478.5700000000002</v>
      </c>
      <c r="S64">
        <f ca="1">IF(ISNUMBER(VLOOKUP($B64,Equities!$B$6:$DH$1002,S$1,0)), VLOOKUP($B64,Equities!$B$6:$DH$1002,S$1,0),"")</f>
        <v>222.9616</v>
      </c>
      <c r="T64">
        <f ca="1">IF(ISNUMBER(VLOOKUP($B64,Equities!$B$6:$DH$1002,T$1,0)), VLOOKUP($B64,Equities!$B$6:$DH$1002,T$1,0),"")</f>
        <v>278.83999999999997</v>
      </c>
      <c r="U64">
        <f ca="1">IF(ISNUMBER(VLOOKUP($B64,Equities!$B$6:$DH$1002,U$1,0)), VLOOKUP($B64,Equities!$B$6:$DH$1002,U$1,0),"")</f>
        <v>261.64999999999998</v>
      </c>
      <c r="V64">
        <f ca="1">IF(ISNUMBER(VLOOKUP($B64,Equities!$B$6:$DH$1002,V$1,0)), VLOOKUP($B64,Equities!$B$6:$DH$1002,V$1,0),"")</f>
        <v>239.9</v>
      </c>
      <c r="W64">
        <f ca="1">IF(ISNUMBER(VLOOKUP($B64,Equities!$B$6:$DH$1002,W$1,0)), VLOOKUP($B64,Equities!$B$6:$DH$1002,W$1,0),"")</f>
        <v>237.25470000000001</v>
      </c>
      <c r="X64">
        <f ca="1">IF(ISNUMBER(VLOOKUP($B64,Equities!$B$6:$DH$1002,X$1,0)), VLOOKUP($B64,Equities!$B$6:$DH$1002,X$1,0),"")</f>
        <v>228.0412</v>
      </c>
      <c r="Y64">
        <f ca="1">IF(ISNUMBER(VLOOKUP($B64,Equities!$B$6:$DH$1002,Y$1,0)), VLOOKUP($B64,Equities!$B$6:$DH$1002,Y$1,0),"")</f>
        <v>126.9796</v>
      </c>
      <c r="Z64">
        <f ca="1">IF(ISNUMBER(VLOOKUP($B64,Equities!$B$6:$DH$1002,Z$1,0)), VLOOKUP($B64,Equities!$B$6:$DH$1002,Z$1,0),"")</f>
        <v>221.66630000000001</v>
      </c>
      <c r="AA64">
        <f ca="1">IF(ISNUMBER(VLOOKUP($B64,Equities!$B$6:$DH$1002,AA$1,0)), VLOOKUP($B64,Equities!$B$6:$DH$1002,AA$1,0),"")</f>
        <v>71.16</v>
      </c>
      <c r="AB64">
        <f ca="1">IF(ISNUMBER(VLOOKUP($B64,Equities!$B$6:$DH$1002,AB$1,0)), VLOOKUP($B64,Equities!$B$6:$DH$1002,AB$1,0),"")</f>
        <v>126.6</v>
      </c>
      <c r="AC64">
        <f ca="1">IF(ISNUMBER(VLOOKUP($B64,Bonds!$B$6:$CW$1002,AC$1,0)), VLOOKUP($B64,Bonds!$B$6:$CW$1002,AC$1,0),"")</f>
        <v>482.79239999999999</v>
      </c>
      <c r="AD64">
        <f ca="1">IF(ISNUMBER(VLOOKUP($B64,Bonds!$B$6:$CW$1002,AD$1,0)), VLOOKUP($B64,Bonds!$B$6:$CW$1002,AD$1,0),"")</f>
        <v>217.75280000000001</v>
      </c>
      <c r="AE64">
        <f ca="1">IF(ISNUMBER(VLOOKUP($B64,Bonds!$B$6:$CW$1002,AE$1,0)), VLOOKUP($B64,Bonds!$B$6:$CW$1002,AE$1,0),"")</f>
        <v>256.71440000000001</v>
      </c>
      <c r="AF64">
        <f ca="1">IF(ISNUMBER(VLOOKUP($B64,Bonds!$B$6:$CW$1002,AF$1,0)), VLOOKUP($B64,Bonds!$B$6:$CW$1002,AF$1,0),"")</f>
        <v>2044.89</v>
      </c>
      <c r="AG64">
        <f ca="1">IF(ISNUMBER(VLOOKUP($B64,Bonds!$B$6:$CW$1002,AG$1,0)), VLOOKUP($B64,Bonds!$B$6:$CW$1002,AG$1,0),"")</f>
        <v>2197.5500000000002</v>
      </c>
      <c r="AH64">
        <f ca="1">IF(ISNUMBER(VLOOKUP($B64,Bonds!$B$6:$CW$1002,AH$1,0)), VLOOKUP($B64,Bonds!$B$6:$CW$1002,AH$1,0),"")</f>
        <v>2899.49</v>
      </c>
      <c r="AI64">
        <f ca="1">IF(ISNUMBER(VLOOKUP($B64,Bonds!$B$6:$CW$1002,AI$1,0)), VLOOKUP($B64,Bonds!$B$6:$CW$1002,AI$1,0),"")</f>
        <v>150.3947</v>
      </c>
      <c r="AJ64">
        <f ca="1">IF(ISNUMBER(VLOOKUP($B64,Bonds!$B$6:$CW$1002,AJ$1,0)), VLOOKUP($B64,Bonds!$B$6:$CW$1002,AJ$1,0),"")</f>
        <v>1307.171</v>
      </c>
      <c r="AK64">
        <f ca="1">IF(ISNUMBER(VLOOKUP($B64,Bonds!$B$6:$CW$1002,AK$1,0)), VLOOKUP($B64,Bonds!$B$6:$CW$1002,AK$1,0),"")</f>
        <v>214.32490000000001</v>
      </c>
      <c r="AL64">
        <f ca="1">IF(ISNUMBER(VLOOKUP($B64,Bonds!$B$6:$CW$1002,AL$1,0)), VLOOKUP($B64,Bonds!$B$6:$CW$1002,AL$1,0),"")</f>
        <v>190.93600000000001</v>
      </c>
      <c r="AM64">
        <f ca="1">IF(ISNUMBER(VLOOKUP($B64,Bonds!$B$6:$CW$1002,AM$1,0)), VLOOKUP($B64,Bonds!$B$6:$CW$1002,AM$1,0),"")</f>
        <v>287.19589999999999</v>
      </c>
      <c r="AN64">
        <f ca="1">IF(ISNUMBER(VLOOKUP($B64,Bonds!$B$6:$CW$1002,AN$1,0)), VLOOKUP($B64,Bonds!$B$6:$CW$1002,AN$1,0),"")</f>
        <v>203.65010000000001</v>
      </c>
      <c r="AO64">
        <f ca="1">IF(ISNUMBER(VLOOKUP($B64,Bonds!$B$6:$CW$1002,AO$1,0)), VLOOKUP($B64,Bonds!$B$6:$CW$1002,AO$1,0),"")</f>
        <v>203.02799999999999</v>
      </c>
      <c r="AP64">
        <f ca="1">IF(ISNUMBER(VLOOKUP($B64,Bonds!$B$6:$CW$1002,AP$1,0)), VLOOKUP($B64,Bonds!$B$6:$CW$1002,AP$1,0),"")</f>
        <v>225.33099999999999</v>
      </c>
      <c r="AQ64">
        <f ca="1">IF(ISNUMBER(VLOOKUP($B64,Bonds!$B$6:$CW$1002,AQ$1,0)), VLOOKUP($B64,Bonds!$B$6:$CW$1002,AQ$1,0),"")</f>
        <v>218.89320000000001</v>
      </c>
      <c r="AR64">
        <f ca="1">IF(ISNUMBER(VLOOKUP($B64,Bonds!$B$6:$CW$1002,AR$1,0)), VLOOKUP($B64,Bonds!$B$6:$CW$1002,AR$1,0),"")</f>
        <v>285.50729999999999</v>
      </c>
      <c r="AS64">
        <f ca="1">IF(ISNUMBER(VLOOKUP($B64,Bonds!$B$6:$CW$1002,AS$1,0)), VLOOKUP($B64,Bonds!$B$6:$CW$1002,AS$1,0),"")</f>
        <v>2.4106999999999998</v>
      </c>
      <c r="AT64">
        <f ca="1">IF(ISNUMBER(VLOOKUP($B64,Bonds!$B$6:$CW$1002,AT$1,0)), VLOOKUP($B64,Bonds!$B$6:$CW$1002,AT$1,0),"")</f>
        <v>0.38500000000000001</v>
      </c>
      <c r="AU64">
        <f ca="1">IF(ISNUMBER(VLOOKUP($B64,Bonds!$B$6:$CW$1002,AU$1,0)), VLOOKUP($B64,Bonds!$B$6:$CW$1002,AU$1,0),"")</f>
        <v>1.8403</v>
      </c>
      <c r="AV64">
        <f ca="1">IF(ISNUMBER(VLOOKUP($B64,Bonds!$B$6:$CW$1002,AV$1,0)), VLOOKUP($B64,Bonds!$B$6:$CW$1002,AV$1,0),"")</f>
        <v>1.9529999999999998</v>
      </c>
      <c r="AW64">
        <f ca="1">IF(ISNUMBER(VLOOKUP($B64,Bonds!$B$6:$CW$1002,AW$1,0)), VLOOKUP($B64,Bonds!$B$6:$CW$1002,AW$1,0),"")</f>
        <v>2.3224999999999998</v>
      </c>
      <c r="AX64">
        <f ca="1">IF(ISNUMBER(VLOOKUP($B64,Bonds!$B$6:$CW$1002,AX$1,0)), VLOOKUP($B64,Bonds!$B$6:$CW$1002,AX$1,0),"")</f>
        <v>1.421</v>
      </c>
      <c r="AY64">
        <f ca="1">IF(ISNUMBER(VLOOKUP($B64,Bonds!$B$6:$CW$1002,AY$1,0)), VLOOKUP($B64,Bonds!$B$6:$CW$1002,AY$1,0),"")</f>
        <v>33.443899999999999</v>
      </c>
      <c r="AZ64">
        <f ca="1">IF(ISNUMBER(VLOOKUP($B64,Bonds!$B$6:$CW$1002,AZ$1,0)), VLOOKUP($B64,Bonds!$B$6:$CW$1002,AZ$1,0),"")</f>
        <v>-1.69</v>
      </c>
      <c r="BA64">
        <f ca="1">IF(ISNUMBER(VLOOKUP($B64,Credit_Vol!$B$6:$CW$1002,BA$1,0)), VLOOKUP($B64,Credit_Vol!$B$6:$CW$1002,BA$1,0),"")</f>
        <v>229.90899999999999</v>
      </c>
      <c r="BB64">
        <f ca="1">IF(ISNUMBER(VLOOKUP($B64,Credit_Vol!$B$6:$CW$1002,BB$1,0)), VLOOKUP($B64,Credit_Vol!$B$6:$CW$1002,BB$1,0),"")</f>
        <v>104.05500000000001</v>
      </c>
      <c r="BC64">
        <f ca="1">IF(ISNUMBER(VLOOKUP($B64,Credit_Vol!$B$6:$CW$1002,BC$1,0)), VLOOKUP($B64,Credit_Vol!$B$6:$CW$1002,BC$1,0),"")</f>
        <v>48.692999999999998</v>
      </c>
      <c r="BD64">
        <f ca="1">IF(ISNUMBER(VLOOKUP($B64,Credit_Vol!$B$6:$CW$1002,BD$1,0)), VLOOKUP($B64,Credit_Vol!$B$6:$CW$1002,BD$1,0),"")</f>
        <v>306.16899999999998</v>
      </c>
      <c r="BE64">
        <f ca="1">IF(ISNUMBER(VLOOKUP($B64,Credit_Vol!$B$6:$CW$1002,BE$1,0)), VLOOKUP($B64,Credit_Vol!$B$6:$CW$1002,BE$1,0),"")</f>
        <v>120.13200000000001</v>
      </c>
      <c r="BF64">
        <f ca="1">IF(ISNUMBER(VLOOKUP($B64,Credit_Vol!$B$6:$CW$1002,BF$1,0)), VLOOKUP($B64,Credit_Vol!$B$6:$CW$1002,BF$1,0),"")</f>
        <v>224.292</v>
      </c>
      <c r="BG64">
        <f ca="1">IF(ISNUMBER(VLOOKUP($B64,Credit_Vol!$B$6:$CW$1002,BG$1,0)), VLOOKUP($B64,Credit_Vol!$B$6:$CW$1002,BG$1,0),"")</f>
        <v>159.3587</v>
      </c>
      <c r="BH64">
        <f ca="1">IF(ISNUMBER(VLOOKUP($B64,Credit_Vol!$B$6:$CW$1002,BH$1,0)), VLOOKUP($B64,Credit_Vol!$B$6:$CW$1002,BH$1,0),"")</f>
        <v>434.56560000000002</v>
      </c>
      <c r="BI64">
        <f ca="1">IF(ISNUMBER(VLOOKUP($B64,Credit_Vol!$B$6:$CW$1002,BI$1,0)), VLOOKUP($B64,Credit_Vol!$B$6:$CW$1002,BI$1,0),"")</f>
        <v>10.47</v>
      </c>
      <c r="BJ64">
        <f ca="1">IF(ISNUMBER(VLOOKUP($B64,Credit_Vol!$B$6:$CW$1002,BJ$1,0)), VLOOKUP($B64,Credit_Vol!$B$6:$CW$1002,BJ$1,0),"")</f>
        <v>14.62</v>
      </c>
      <c r="BK64">
        <f ca="1">IF(ISNUMBER(VLOOKUP($B64,Credit_Vol!$B$6:$CW$1002,BK$1,0)), VLOOKUP($B64,Credit_Vol!$B$6:$CW$1002,BK$1,0),"")</f>
        <v>7.07</v>
      </c>
      <c r="BL64">
        <f ca="1">IF(ISNUMBER(VLOOKUP($B64,Credit_Vol!$B$6:$CW$1002,BL$1,0)), VLOOKUP($B64,Credit_Vol!$B$6:$CW$1002,BL$1,0),"")</f>
        <v>4.18</v>
      </c>
      <c r="BM64">
        <f ca="1">IF(ISNUMBER(VLOOKUP($B64,Commodities!$B$6:$CW$1002,BM$1,0)), VLOOKUP($B64,Commodities!$B$6:$CW$1002,BM$1,0),"")</f>
        <v>1287</v>
      </c>
      <c r="BN64">
        <f ca="1">IF(ISNUMBER(VLOOKUP($B64,Commodities!$B$6:$CW$1002,BN$1,0)), VLOOKUP($B64,Commodities!$B$6:$CW$1002,BN$1,0),"")</f>
        <v>16.619</v>
      </c>
      <c r="BO64">
        <f ca="1">IF(ISNUMBER(VLOOKUP($B64,Commodities!$B$6:$CW$1002,BO$1,0)), VLOOKUP($B64,Commodities!$B$6:$CW$1002,BO$1,0),"")</f>
        <v>59.64</v>
      </c>
      <c r="BP64">
        <f ca="1">IF(ISNUMBER(VLOOKUP($B64,Currencies!$B$6:$CW$1002,BP$1,0)), VLOOKUP($B64,Currencies!$B$6:$CW$1002,BP$1,0),"")</f>
        <v>6.5553999999999997</v>
      </c>
      <c r="BQ64">
        <f ca="1">IF(ISNUMBER(VLOOKUP($B64,Currencies!$B$6:$CW$1002,BQ$1,0)), VLOOKUP($B64,Currencies!$B$6:$CW$1002,BQ$1,0),"")</f>
        <v>109.21</v>
      </c>
      <c r="BR64">
        <f ca="1">IF(ISNUMBER(VLOOKUP($B64,Currencies!$B$6:$CW$1002,BR$1,0)), VLOOKUP($B64,Currencies!$B$6:$CW$1002,BR$1,0),"")</f>
        <v>1.1888000000000001</v>
      </c>
      <c r="BS64">
        <f ca="1">IF(ISNUMBER(VLOOKUP($B64,Currencies!$B$6:$CW$1002,BS$1,0)), VLOOKUP($B64,Currencies!$B$6:$CW$1002,BS$1,0),"")</f>
        <v>1.34</v>
      </c>
      <c r="BT64">
        <f ca="1">IF(ISNUMBER(VLOOKUP($B64,Currencies!$B$6:$CW$1002,BT$1,0)), VLOOKUP($B64,Currencies!$B$6:$CW$1002,BT$1,0),"")</f>
        <v>113.35</v>
      </c>
      <c r="BU64">
        <f ca="1">IF(ISNUMBER(VLOOKUP($B64,Currencies!$B$6:$CW$1002,BU$1,0)), VLOOKUP($B64,Currencies!$B$6:$CW$1002,BU$1,0),"")</f>
        <v>57.744799999999998</v>
      </c>
      <c r="BV64">
        <f ca="1">IF(ISNUMBER(VLOOKUP($B64,Currencies!$B$6:$CW$1002,BV$1,0)), VLOOKUP($B64,Currencies!$B$6:$CW$1002,BV$1,0),"")</f>
        <v>12.2684</v>
      </c>
      <c r="BW64">
        <f ca="1">IF(ISNUMBER(VLOOKUP($B64,Currencies!$B$6:$CW$1002,BW$1,0)), VLOOKUP($B64,Currencies!$B$6:$CW$1002,BW$1,0),"")</f>
        <v>3.3170000000000002</v>
      </c>
      <c r="BY64" s="12"/>
    </row>
    <row r="65" spans="2:77">
      <c r="B65" s="12">
        <f>IF(ISNUMBER(Equities!$C66),Equities!B66,"")</f>
        <v>43095</v>
      </c>
      <c r="C65">
        <f t="shared" ca="1" si="7"/>
        <v>167.8965</v>
      </c>
      <c r="D65" t="str">
        <f t="shared" ca="1" si="8"/>
        <v/>
      </c>
      <c r="E65" t="str">
        <f t="shared" ca="1" si="8"/>
        <v/>
      </c>
      <c r="F65" t="str">
        <f t="shared" ca="1" si="8"/>
        <v/>
      </c>
      <c r="G65">
        <f>IF(ISNUMBER(VLOOKUP($B65,Equities!$B$6:$DH$1002,G$1,0)), VLOOKUP($B65,Equities!$B$6:$DH$1002,G$1,0),"")</f>
        <v>5.64</v>
      </c>
      <c r="H65">
        <f>IF(ISNUMBER(VLOOKUP($B65,Equities!$B$6:$DH$1002,H$1,0)), VLOOKUP($B65,Equities!$B$6:$DH$1002,H$1,0),"")</f>
        <v>13.64</v>
      </c>
      <c r="I65">
        <f>IF(ISNUMBER(VLOOKUP($B65,Equities!$B$6:$DH$1002,I$1,0)), VLOOKUP($B65,Equities!$B$6:$DH$1002,I$1,0),"")</f>
        <v>18.73</v>
      </c>
      <c r="J65" s="70"/>
      <c r="K65">
        <f ca="1">IF(ISNUMBER(VLOOKUP($B65,Equities!$B$6:$DH$1002,K$1,0)), VLOOKUP($B65,Equities!$B$6:$DH$1002,K$1,0),"")</f>
        <v>2680.5</v>
      </c>
      <c r="L65">
        <f ca="1">IF(ISNUMBER(VLOOKUP($B65,Equities!$B$6:$DH$1002,L$1,0)), VLOOKUP($B65,Equities!$B$6:$DH$1002,L$1,0),"")</f>
        <v>3553.39</v>
      </c>
      <c r="M65">
        <f ca="1">IF(ISNUMBER(VLOOKUP($B65,Equities!$B$6:$DH$1002,M$1,0)), VLOOKUP($B65,Equities!$B$6:$DH$1002,M$1,0),"")</f>
        <v>75707.73</v>
      </c>
      <c r="N65">
        <f ca="1">IF(ISNUMBER(VLOOKUP($B65,Equities!$B$6:$DH$1002,N$1,0)), VLOOKUP($B65,Equities!$B$6:$DH$1002,N$1,0),"")</f>
        <v>22892.69</v>
      </c>
      <c r="O65">
        <f ca="1">IF(ISNUMBER(VLOOKUP($B65,Equities!$B$6:$DH$1002,O$1,0)), VLOOKUP($B65,Equities!$B$6:$DH$1002,O$1,0),"")</f>
        <v>29578.01</v>
      </c>
      <c r="P65">
        <f ca="1">IF(ISNUMBER(VLOOKUP($B65,Equities!$B$6:$DH$1002,P$1,0)), VLOOKUP($B65,Equities!$B$6:$DH$1002,P$1,0),"")</f>
        <v>11653.08</v>
      </c>
      <c r="Q65">
        <f ca="1">IF(ISNUMBER(VLOOKUP($B65,Equities!$B$6:$DH$1002,Q$1,0)), VLOOKUP($B65,Equities!$B$6:$DH$1002,Q$1,0),"")</f>
        <v>2203.33</v>
      </c>
      <c r="R65">
        <f ca="1">IF(ISNUMBER(VLOOKUP($B65,Equities!$B$6:$DH$1002,R$1,0)), VLOOKUP($B65,Equities!$B$6:$DH$1002,R$1,0),"")</f>
        <v>2473.02</v>
      </c>
      <c r="S65">
        <f ca="1">IF(ISNUMBER(VLOOKUP($B65,Equities!$B$6:$DH$1002,S$1,0)), VLOOKUP($B65,Equities!$B$6:$DH$1002,S$1,0),"")</f>
        <v>222.49690000000001</v>
      </c>
      <c r="T65">
        <f ca="1">IF(ISNUMBER(VLOOKUP($B65,Equities!$B$6:$DH$1002,T$1,0)), VLOOKUP($B65,Equities!$B$6:$DH$1002,T$1,0),"")</f>
        <v>277.04000000000002</v>
      </c>
      <c r="U65">
        <f ca="1">IF(ISNUMBER(VLOOKUP($B65,Equities!$B$6:$DH$1002,U$1,0)), VLOOKUP($B65,Equities!$B$6:$DH$1002,U$1,0),"")</f>
        <v>260.82</v>
      </c>
      <c r="V65">
        <f ca="1">IF(ISNUMBER(VLOOKUP($B65,Equities!$B$6:$DH$1002,V$1,0)), VLOOKUP($B65,Equities!$B$6:$DH$1002,V$1,0),"")</f>
        <v>239.97</v>
      </c>
      <c r="W65">
        <f ca="1">IF(ISNUMBER(VLOOKUP($B65,Equities!$B$6:$DH$1002,W$1,0)), VLOOKUP($B65,Equities!$B$6:$DH$1002,W$1,0),"")</f>
        <v>236.86349999999999</v>
      </c>
      <c r="X65">
        <f ca="1">IF(ISNUMBER(VLOOKUP($B65,Equities!$B$6:$DH$1002,X$1,0)), VLOOKUP($B65,Equities!$B$6:$DH$1002,X$1,0),"")</f>
        <v>227.4383</v>
      </c>
      <c r="Y65">
        <f ca="1">IF(ISNUMBER(VLOOKUP($B65,Equities!$B$6:$DH$1002,Y$1,0)), VLOOKUP($B65,Equities!$B$6:$DH$1002,Y$1,0),"")</f>
        <v>126.85080000000001</v>
      </c>
      <c r="Z65">
        <f ca="1">IF(ISNUMBER(VLOOKUP($B65,Equities!$B$6:$DH$1002,Z$1,0)), VLOOKUP($B65,Equities!$B$6:$DH$1002,Z$1,0),"")</f>
        <v>221.40629999999999</v>
      </c>
      <c r="AA65">
        <f ca="1">IF(ISNUMBER(VLOOKUP($B65,Equities!$B$6:$DH$1002,AA$1,0)), VLOOKUP($B65,Equities!$B$6:$DH$1002,AA$1,0),"")</f>
        <v>71.22</v>
      </c>
      <c r="AB65">
        <f ca="1">IF(ISNUMBER(VLOOKUP($B65,Equities!$B$6:$DH$1002,AB$1,0)), VLOOKUP($B65,Equities!$B$6:$DH$1002,AB$1,0),"")</f>
        <v>126.2</v>
      </c>
      <c r="AC65">
        <f ca="1">IF(ISNUMBER(VLOOKUP($B65,Bonds!$B$6:$CW$1002,AC$1,0)), VLOOKUP($B65,Bonds!$B$6:$CW$1002,AC$1,0),"")</f>
        <v>481.06659999999999</v>
      </c>
      <c r="AD65">
        <f ca="1">IF(ISNUMBER(VLOOKUP($B65,Bonds!$B$6:$CW$1002,AD$1,0)), VLOOKUP($B65,Bonds!$B$6:$CW$1002,AD$1,0),"")</f>
        <v>217.196</v>
      </c>
      <c r="AE65">
        <f ca="1">IF(ISNUMBER(VLOOKUP($B65,Bonds!$B$6:$CW$1002,AE$1,0)), VLOOKUP($B65,Bonds!$B$6:$CW$1002,AE$1,0),"")</f>
        <v>255.74809999999999</v>
      </c>
      <c r="AF65">
        <f ca="1">IF(ISNUMBER(VLOOKUP($B65,Bonds!$B$6:$CW$1002,AF$1,0)), VLOOKUP($B65,Bonds!$B$6:$CW$1002,AF$1,0),"")</f>
        <v>2038.66</v>
      </c>
      <c r="AG65">
        <f ca="1">IF(ISNUMBER(VLOOKUP($B65,Bonds!$B$6:$CW$1002,AG$1,0)), VLOOKUP($B65,Bonds!$B$6:$CW$1002,AG$1,0),"")</f>
        <v>2190.59</v>
      </c>
      <c r="AH65">
        <f ca="1">IF(ISNUMBER(VLOOKUP($B65,Bonds!$B$6:$CW$1002,AH$1,0)), VLOOKUP($B65,Bonds!$B$6:$CW$1002,AH$1,0),"")</f>
        <v>2886.92</v>
      </c>
      <c r="AI65">
        <f ca="1">IF(ISNUMBER(VLOOKUP($B65,Bonds!$B$6:$CW$1002,AI$1,0)), VLOOKUP($B65,Bonds!$B$6:$CW$1002,AI$1,0),"")</f>
        <v>150.34209999999999</v>
      </c>
      <c r="AJ65">
        <f ca="1">IF(ISNUMBER(VLOOKUP($B65,Bonds!$B$6:$CW$1002,AJ$1,0)), VLOOKUP($B65,Bonds!$B$6:$CW$1002,AJ$1,0),"")</f>
        <v>1305.3978999999999</v>
      </c>
      <c r="AK65">
        <f ca="1">IF(ISNUMBER(VLOOKUP($B65,Bonds!$B$6:$CW$1002,AK$1,0)), VLOOKUP($B65,Bonds!$B$6:$CW$1002,AK$1,0),"")</f>
        <v>214.20140000000001</v>
      </c>
      <c r="AL65">
        <f ca="1">IF(ISNUMBER(VLOOKUP($B65,Bonds!$B$6:$CW$1002,AL$1,0)), VLOOKUP($B65,Bonds!$B$6:$CW$1002,AL$1,0),"")</f>
        <v>190.80600000000001</v>
      </c>
      <c r="AM65">
        <f ca="1">IF(ISNUMBER(VLOOKUP($B65,Bonds!$B$6:$CW$1002,AM$1,0)), VLOOKUP($B65,Bonds!$B$6:$CW$1002,AM$1,0),"")</f>
        <v>287.13249999999999</v>
      </c>
      <c r="AN65">
        <f ca="1">IF(ISNUMBER(VLOOKUP($B65,Bonds!$B$6:$CW$1002,AN$1,0)), VLOOKUP($B65,Bonds!$B$6:$CW$1002,AN$1,0),"")</f>
        <v>203.5437</v>
      </c>
      <c r="AO65">
        <f ca="1">IF(ISNUMBER(VLOOKUP($B65,Bonds!$B$6:$CW$1002,AO$1,0)), VLOOKUP($B65,Bonds!$B$6:$CW$1002,AO$1,0),"")</f>
        <v>202.9589</v>
      </c>
      <c r="AP65">
        <f ca="1">IF(ISNUMBER(VLOOKUP($B65,Bonds!$B$6:$CW$1002,AP$1,0)), VLOOKUP($B65,Bonds!$B$6:$CW$1002,AP$1,0),"")</f>
        <v>225.18889999999999</v>
      </c>
      <c r="AQ65">
        <f ca="1">IF(ISNUMBER(VLOOKUP($B65,Bonds!$B$6:$CW$1002,AQ$1,0)), VLOOKUP($B65,Bonds!$B$6:$CW$1002,AQ$1,0),"")</f>
        <v>218.62520000000001</v>
      </c>
      <c r="AR65">
        <f ca="1">IF(ISNUMBER(VLOOKUP($B65,Bonds!$B$6:$CW$1002,AR$1,0)), VLOOKUP($B65,Bonds!$B$6:$CW$1002,AR$1,0),"")</f>
        <v>285.18220000000002</v>
      </c>
      <c r="AS65">
        <f ca="1">IF(ISNUMBER(VLOOKUP($B65,Bonds!$B$6:$CW$1002,AS$1,0)), VLOOKUP($B65,Bonds!$B$6:$CW$1002,AS$1,0),"")</f>
        <v>2.4756</v>
      </c>
      <c r="AT65">
        <f ca="1">IF(ISNUMBER(VLOOKUP($B65,Bonds!$B$6:$CW$1002,AT$1,0)), VLOOKUP($B65,Bonds!$B$6:$CW$1002,AT$1,0),"")</f>
        <v>0.42</v>
      </c>
      <c r="AU65">
        <f ca="1">IF(ISNUMBER(VLOOKUP($B65,Bonds!$B$6:$CW$1002,AU$1,0)), VLOOKUP($B65,Bonds!$B$6:$CW$1002,AU$1,0),"")</f>
        <v>1.8418000000000001</v>
      </c>
      <c r="AV65">
        <f ca="1">IF(ISNUMBER(VLOOKUP($B65,Bonds!$B$6:$CW$1002,AV$1,0)), VLOOKUP($B65,Bonds!$B$6:$CW$1002,AV$1,0),"")</f>
        <v>1.9531000000000001</v>
      </c>
      <c r="AW65">
        <f ca="1">IF(ISNUMBER(VLOOKUP($B65,Bonds!$B$6:$CW$1002,AW$1,0)), VLOOKUP($B65,Bonds!$B$6:$CW$1002,AW$1,0),"")</f>
        <v>2.3247999999999998</v>
      </c>
      <c r="AX65">
        <f ca="1">IF(ISNUMBER(VLOOKUP($B65,Bonds!$B$6:$CW$1002,AX$1,0)), VLOOKUP($B65,Bonds!$B$6:$CW$1002,AX$1,0),"")</f>
        <v>1.417</v>
      </c>
      <c r="AY65">
        <f ca="1">IF(ISNUMBER(VLOOKUP($B65,Bonds!$B$6:$CW$1002,AY$1,0)), VLOOKUP($B65,Bonds!$B$6:$CW$1002,AY$1,0),"")</f>
        <v>32.127800000000001</v>
      </c>
      <c r="AZ65">
        <f ca="1">IF(ISNUMBER(VLOOKUP($B65,Bonds!$B$6:$CW$1002,AZ$1,0)), VLOOKUP($B65,Bonds!$B$6:$CW$1002,AZ$1,0),"")</f>
        <v>-2.75</v>
      </c>
      <c r="BA65">
        <f ca="1">IF(ISNUMBER(VLOOKUP($B65,Credit_Vol!$B$6:$CW$1002,BA$1,0)), VLOOKUP($B65,Credit_Vol!$B$6:$CW$1002,BA$1,0),"")</f>
        <v>230.274</v>
      </c>
      <c r="BB65">
        <f ca="1">IF(ISNUMBER(VLOOKUP($B65,Credit_Vol!$B$6:$CW$1002,BB$1,0)), VLOOKUP($B65,Credit_Vol!$B$6:$CW$1002,BB$1,0),"")</f>
        <v>104.67700000000001</v>
      </c>
      <c r="BC65">
        <f ca="1">IF(ISNUMBER(VLOOKUP($B65,Credit_Vol!$B$6:$CW$1002,BC$1,0)), VLOOKUP($B65,Credit_Vol!$B$6:$CW$1002,BC$1,0),"")</f>
        <v>49.006999999999998</v>
      </c>
      <c r="BD65">
        <f ca="1">IF(ISNUMBER(VLOOKUP($B65,Credit_Vol!$B$6:$CW$1002,BD$1,0)), VLOOKUP($B65,Credit_Vol!$B$6:$CW$1002,BD$1,0),"")</f>
        <v>307.47300000000001</v>
      </c>
      <c r="BE65">
        <f ca="1">IF(ISNUMBER(VLOOKUP($B65,Credit_Vol!$B$6:$CW$1002,BE$1,0)), VLOOKUP($B65,Credit_Vol!$B$6:$CW$1002,BE$1,0),"")</f>
        <v>120.732</v>
      </c>
      <c r="BF65">
        <f ca="1">IF(ISNUMBER(VLOOKUP($B65,Credit_Vol!$B$6:$CW$1002,BF$1,0)), VLOOKUP($B65,Credit_Vol!$B$6:$CW$1002,BF$1,0),"")</f>
        <v>223.6311</v>
      </c>
      <c r="BG65">
        <f ca="1">IF(ISNUMBER(VLOOKUP($B65,Credit_Vol!$B$6:$CW$1002,BG$1,0)), VLOOKUP($B65,Credit_Vol!$B$6:$CW$1002,BG$1,0),"")</f>
        <v>158.75700000000001</v>
      </c>
      <c r="BH65">
        <f ca="1">IF(ISNUMBER(VLOOKUP($B65,Credit_Vol!$B$6:$CW$1002,BH$1,0)), VLOOKUP($B65,Credit_Vol!$B$6:$CW$1002,BH$1,0),"")</f>
        <v>433.51190000000003</v>
      </c>
      <c r="BI65">
        <f ca="1">IF(ISNUMBER(VLOOKUP($B65,Credit_Vol!$B$6:$CW$1002,BI$1,0)), VLOOKUP($B65,Credit_Vol!$B$6:$CW$1002,BI$1,0),"")</f>
        <v>10.25</v>
      </c>
      <c r="BJ65">
        <f ca="1">IF(ISNUMBER(VLOOKUP($B65,Credit_Vol!$B$6:$CW$1002,BJ$1,0)), VLOOKUP($B65,Credit_Vol!$B$6:$CW$1002,BJ$1,0),"")</f>
        <v>14.71</v>
      </c>
      <c r="BK65">
        <f ca="1">IF(ISNUMBER(VLOOKUP($B65,Credit_Vol!$B$6:$CW$1002,BK$1,0)), VLOOKUP($B65,Credit_Vol!$B$6:$CW$1002,BK$1,0),"")</f>
        <v>7.1</v>
      </c>
      <c r="BL65">
        <f ca="1">IF(ISNUMBER(VLOOKUP($B65,Credit_Vol!$B$6:$CW$1002,BL$1,0)), VLOOKUP($B65,Credit_Vol!$B$6:$CW$1002,BL$1,0),"")</f>
        <v>4.2850000000000001</v>
      </c>
      <c r="BM65">
        <f ca="1">IF(ISNUMBER(VLOOKUP($B65,Commodities!$B$6:$CW$1002,BM$1,0)), VLOOKUP($B65,Commodities!$B$6:$CW$1002,BM$1,0),"")</f>
        <v>1284.0999999999999</v>
      </c>
      <c r="BN65">
        <f ca="1">IF(ISNUMBER(VLOOKUP($B65,Commodities!$B$6:$CW$1002,BN$1,0)), VLOOKUP($B65,Commodities!$B$6:$CW$1002,BN$1,0),"")</f>
        <v>16.52</v>
      </c>
      <c r="BO65">
        <f ca="1">IF(ISNUMBER(VLOOKUP($B65,Commodities!$B$6:$CW$1002,BO$1,0)), VLOOKUP($B65,Commodities!$B$6:$CW$1002,BO$1,0),"")</f>
        <v>59.97</v>
      </c>
      <c r="BP65">
        <f ca="1">IF(ISNUMBER(VLOOKUP($B65,Currencies!$B$6:$CW$1002,BP$1,0)), VLOOKUP($B65,Currencies!$B$6:$CW$1002,BP$1,0),"")</f>
        <v>6.5415000000000001</v>
      </c>
      <c r="BQ65">
        <f ca="1">IF(ISNUMBER(VLOOKUP($B65,Currencies!$B$6:$CW$1002,BQ$1,0)), VLOOKUP($B65,Currencies!$B$6:$CW$1002,BQ$1,0),"")</f>
        <v>109.24</v>
      </c>
      <c r="BR65">
        <f ca="1">IF(ISNUMBER(VLOOKUP($B65,Currencies!$B$6:$CW$1002,BR$1,0)), VLOOKUP($B65,Currencies!$B$6:$CW$1002,BR$1,0),"")</f>
        <v>1.1858</v>
      </c>
      <c r="BS65">
        <f ca="1">IF(ISNUMBER(VLOOKUP($B65,Currencies!$B$6:$CW$1002,BS$1,0)), VLOOKUP($B65,Currencies!$B$6:$CW$1002,BS$1,0),"")</f>
        <v>1.3373999999999999</v>
      </c>
      <c r="BT65">
        <f ca="1">IF(ISNUMBER(VLOOKUP($B65,Currencies!$B$6:$CW$1002,BT$1,0)), VLOOKUP($B65,Currencies!$B$6:$CW$1002,BT$1,0),"")</f>
        <v>113.23</v>
      </c>
      <c r="BU65">
        <f ca="1">IF(ISNUMBER(VLOOKUP($B65,Currencies!$B$6:$CW$1002,BU$1,0)), VLOOKUP($B65,Currencies!$B$6:$CW$1002,BU$1,0),"")</f>
        <v>57.634999999999998</v>
      </c>
      <c r="BV65">
        <f ca="1">IF(ISNUMBER(VLOOKUP($B65,Currencies!$B$6:$CW$1002,BV$1,0)), VLOOKUP($B65,Currencies!$B$6:$CW$1002,BV$1,0),"")</f>
        <v>12.5098</v>
      </c>
      <c r="BW65">
        <f ca="1">IF(ISNUMBER(VLOOKUP($B65,Currencies!$B$6:$CW$1002,BW$1,0)), VLOOKUP($B65,Currencies!$B$6:$CW$1002,BW$1,0),"")</f>
        <v>3.3096000000000001</v>
      </c>
      <c r="BY65" s="12"/>
    </row>
    <row r="66" spans="2:77">
      <c r="B66" s="12">
        <f>IF(ISNUMBER(Equities!$C67),Equities!B67,"")</f>
        <v>43094</v>
      </c>
      <c r="C66">
        <f t="shared" ca="1" si="7"/>
        <v>168.39779999999999</v>
      </c>
      <c r="D66" t="str">
        <f t="shared" ca="1" si="8"/>
        <v/>
      </c>
      <c r="E66" t="str">
        <f t="shared" ca="1" si="8"/>
        <v/>
      </c>
      <c r="F66" t="str">
        <f t="shared" ca="1" si="8"/>
        <v/>
      </c>
      <c r="G66">
        <f>IF(ISNUMBER(VLOOKUP($B66,Equities!$B$6:$DH$1002,G$1,0)), VLOOKUP($B66,Equities!$B$6:$DH$1002,G$1,0),"")</f>
        <v>5.66</v>
      </c>
      <c r="H66">
        <f>IF(ISNUMBER(VLOOKUP($B66,Equities!$B$6:$DH$1002,H$1,0)), VLOOKUP($B66,Equities!$B$6:$DH$1002,H$1,0),"")</f>
        <v>13.64</v>
      </c>
      <c r="I66">
        <f>IF(ISNUMBER(VLOOKUP($B66,Equities!$B$6:$DH$1002,I$1,0)), VLOOKUP($B66,Equities!$B$6:$DH$1002,I$1,0),"")</f>
        <v>18.73</v>
      </c>
      <c r="J66" s="70"/>
      <c r="K66">
        <f ca="1">IF(ISNUMBER(VLOOKUP($B66,Equities!$B$6:$DH$1002,K$1,0)), VLOOKUP($B66,Equities!$B$6:$DH$1002,K$1,0),"")</f>
        <v>2683.34</v>
      </c>
      <c r="L66">
        <f ca="1">IF(ISNUMBER(VLOOKUP($B66,Equities!$B$6:$DH$1002,L$1,0)), VLOOKUP($B66,Equities!$B$6:$DH$1002,L$1,0),"")</f>
        <v>3553.39</v>
      </c>
      <c r="M66">
        <f ca="1">IF(ISNUMBER(VLOOKUP($B66,Equities!$B$6:$DH$1002,M$1,0)), VLOOKUP($B66,Equities!$B$6:$DH$1002,M$1,0),"")</f>
        <v>75186.53</v>
      </c>
      <c r="N66">
        <f ca="1">IF(ISNUMBER(VLOOKUP($B66,Equities!$B$6:$DH$1002,N$1,0)), VLOOKUP($B66,Equities!$B$6:$DH$1002,N$1,0),"")</f>
        <v>22939.18</v>
      </c>
      <c r="O66">
        <f ca="1">IF(ISNUMBER(VLOOKUP($B66,Equities!$B$6:$DH$1002,O$1,0)), VLOOKUP($B66,Equities!$B$6:$DH$1002,O$1,0),"")</f>
        <v>29578.01</v>
      </c>
      <c r="P66">
        <f ca="1">IF(ISNUMBER(VLOOKUP($B66,Equities!$B$6:$DH$1002,P$1,0)), VLOOKUP($B66,Equities!$B$6:$DH$1002,P$1,0),"")</f>
        <v>11653.08</v>
      </c>
      <c r="Q66">
        <f ca="1">IF(ISNUMBER(VLOOKUP($B66,Equities!$B$6:$DH$1002,Q$1,0)), VLOOKUP($B66,Equities!$B$6:$DH$1002,Q$1,0),"")</f>
        <v>2208.1799999999998</v>
      </c>
      <c r="R66">
        <f ca="1">IF(ISNUMBER(VLOOKUP($B66,Equities!$B$6:$DH$1002,R$1,0)), VLOOKUP($B66,Equities!$B$6:$DH$1002,R$1,0),"")</f>
        <v>2474.54</v>
      </c>
      <c r="S66">
        <f ca="1">IF(ISNUMBER(VLOOKUP($B66,Equities!$B$6:$DH$1002,S$1,0)), VLOOKUP($B66,Equities!$B$6:$DH$1002,S$1,0),"")</f>
        <v>221.2775</v>
      </c>
      <c r="T66">
        <f ca="1">IF(ISNUMBER(VLOOKUP($B66,Equities!$B$6:$DH$1002,T$1,0)), VLOOKUP($B66,Equities!$B$6:$DH$1002,T$1,0),"")</f>
        <v>276.98</v>
      </c>
      <c r="U66">
        <f ca="1">IF(ISNUMBER(VLOOKUP($B66,Equities!$B$6:$DH$1002,U$1,0)), VLOOKUP($B66,Equities!$B$6:$DH$1002,U$1,0),"")</f>
        <v>260.72000000000003</v>
      </c>
      <c r="V66">
        <f ca="1">IF(ISNUMBER(VLOOKUP($B66,Equities!$B$6:$DH$1002,V$1,0)), VLOOKUP($B66,Equities!$B$6:$DH$1002,V$1,0),"")</f>
        <v>239.66</v>
      </c>
      <c r="W66">
        <f ca="1">IF(ISNUMBER(VLOOKUP($B66,Equities!$B$6:$DH$1002,W$1,0)), VLOOKUP($B66,Equities!$B$6:$DH$1002,W$1,0),"")</f>
        <v>236.40280000000001</v>
      </c>
      <c r="X66">
        <f ca="1">IF(ISNUMBER(VLOOKUP($B66,Equities!$B$6:$DH$1002,X$1,0)), VLOOKUP($B66,Equities!$B$6:$DH$1002,X$1,0),"")</f>
        <v>227.22829999999999</v>
      </c>
      <c r="Y66">
        <f ca="1">IF(ISNUMBER(VLOOKUP($B66,Equities!$B$6:$DH$1002,Y$1,0)), VLOOKUP($B66,Equities!$B$6:$DH$1002,Y$1,0),"")</f>
        <v>126.9845</v>
      </c>
      <c r="Z66">
        <f ca="1">IF(ISNUMBER(VLOOKUP($B66,Equities!$B$6:$DH$1002,Z$1,0)), VLOOKUP($B66,Equities!$B$6:$DH$1002,Z$1,0),"")</f>
        <v>222.72290000000001</v>
      </c>
      <c r="AA66">
        <f ca="1">IF(ISNUMBER(VLOOKUP($B66,Equities!$B$6:$DH$1002,AA$1,0)), VLOOKUP($B66,Equities!$B$6:$DH$1002,AA$1,0),"")</f>
        <v>71.11</v>
      </c>
      <c r="AB66">
        <f ca="1">IF(ISNUMBER(VLOOKUP($B66,Equities!$B$6:$DH$1002,AB$1,0)), VLOOKUP($B66,Equities!$B$6:$DH$1002,AB$1,0),"")</f>
        <v>126.59</v>
      </c>
      <c r="AC66">
        <f ca="1">IF(ISNUMBER(VLOOKUP($B66,Bonds!$B$6:$CW$1002,AC$1,0)), VLOOKUP($B66,Bonds!$B$6:$CW$1002,AC$1,0),"")</f>
        <v>480.63889999999998</v>
      </c>
      <c r="AD66">
        <f ca="1">IF(ISNUMBER(VLOOKUP($B66,Bonds!$B$6:$CW$1002,AD$1,0)), VLOOKUP($B66,Bonds!$B$6:$CW$1002,AD$1,0),"")</f>
        <v>216.86600000000001</v>
      </c>
      <c r="AE66">
        <f ca="1">IF(ISNUMBER(VLOOKUP($B66,Bonds!$B$6:$CW$1002,AE$1,0)), VLOOKUP($B66,Bonds!$B$6:$CW$1002,AE$1,0),"")</f>
        <v>255.26949999999999</v>
      </c>
      <c r="AF66">
        <f ca="1">IF(ISNUMBER(VLOOKUP($B66,Bonds!$B$6:$CW$1002,AF$1,0)), VLOOKUP($B66,Bonds!$B$6:$CW$1002,AF$1,0),"")</f>
        <v>2035.93</v>
      </c>
      <c r="AG66">
        <f ca="1">IF(ISNUMBER(VLOOKUP($B66,Bonds!$B$6:$CW$1002,AG$1,0)), VLOOKUP($B66,Bonds!$B$6:$CW$1002,AG$1,0),"")</f>
        <v>2187.54</v>
      </c>
      <c r="AH66">
        <f ca="1">IF(ISNUMBER(VLOOKUP($B66,Bonds!$B$6:$CW$1002,AH$1,0)), VLOOKUP($B66,Bonds!$B$6:$CW$1002,AH$1,0),"")</f>
        <v>2881.07</v>
      </c>
      <c r="AI66">
        <f ca="1">IF(ISNUMBER(VLOOKUP($B66,Bonds!$B$6:$CW$1002,AI$1,0)), VLOOKUP($B66,Bonds!$B$6:$CW$1002,AI$1,0),"")</f>
        <v>150.3777</v>
      </c>
      <c r="AJ66">
        <f ca="1">IF(ISNUMBER(VLOOKUP($B66,Bonds!$B$6:$CW$1002,AJ$1,0)), VLOOKUP($B66,Bonds!$B$6:$CW$1002,AJ$1,0),"")</f>
        <v>1304.42</v>
      </c>
      <c r="AK66">
        <f ca="1">IF(ISNUMBER(VLOOKUP($B66,Bonds!$B$6:$CW$1002,AK$1,0)), VLOOKUP($B66,Bonds!$B$6:$CW$1002,AK$1,0),"")</f>
        <v>214.22720000000001</v>
      </c>
      <c r="AL66">
        <f ca="1">IF(ISNUMBER(VLOOKUP($B66,Bonds!$B$6:$CW$1002,AL$1,0)), VLOOKUP($B66,Bonds!$B$6:$CW$1002,AL$1,0),"")</f>
        <v>190.84200000000001</v>
      </c>
      <c r="AM66">
        <f ca="1">IF(ISNUMBER(VLOOKUP($B66,Bonds!$B$6:$CW$1002,AM$1,0)), VLOOKUP($B66,Bonds!$B$6:$CW$1002,AM$1,0),"")</f>
        <v>287.10050000000001</v>
      </c>
      <c r="AN66">
        <f ca="1">IF(ISNUMBER(VLOOKUP($B66,Bonds!$B$6:$CW$1002,AN$1,0)), VLOOKUP($B66,Bonds!$B$6:$CW$1002,AN$1,0),"")</f>
        <v>203.5711</v>
      </c>
      <c r="AO66">
        <f ca="1">IF(ISNUMBER(VLOOKUP($B66,Bonds!$B$6:$CW$1002,AO$1,0)), VLOOKUP($B66,Bonds!$B$6:$CW$1002,AO$1,0),"")</f>
        <v>202.98070000000001</v>
      </c>
      <c r="AP66">
        <f ca="1">IF(ISNUMBER(VLOOKUP($B66,Bonds!$B$6:$CW$1002,AP$1,0)), VLOOKUP($B66,Bonds!$B$6:$CW$1002,AP$1,0),"")</f>
        <v>225.21879999999999</v>
      </c>
      <c r="AQ66">
        <f ca="1">IF(ISNUMBER(VLOOKUP($B66,Bonds!$B$6:$CW$1002,AQ$1,0)), VLOOKUP($B66,Bonds!$B$6:$CW$1002,AQ$1,0),"")</f>
        <v>218.6985</v>
      </c>
      <c r="AR66">
        <f ca="1">IF(ISNUMBER(VLOOKUP($B66,Bonds!$B$6:$CW$1002,AR$1,0)), VLOOKUP($B66,Bonds!$B$6:$CW$1002,AR$1,0),"")</f>
        <v>285.13139999999999</v>
      </c>
      <c r="AS66">
        <f ca="1">IF(ISNUMBER(VLOOKUP($B66,Bonds!$B$6:$CW$1002,AS$1,0)), VLOOKUP($B66,Bonds!$B$6:$CW$1002,AS$1,0),"")</f>
        <v>2.4809999999999999</v>
      </c>
      <c r="AT66">
        <f ca="1">IF(ISNUMBER(VLOOKUP($B66,Bonds!$B$6:$CW$1002,AT$1,0)), VLOOKUP($B66,Bonds!$B$6:$CW$1002,AT$1,0),"")</f>
        <v>0.42</v>
      </c>
      <c r="AU66">
        <f ca="1">IF(ISNUMBER(VLOOKUP($B66,Bonds!$B$6:$CW$1002,AU$1,0)), VLOOKUP($B66,Bonds!$B$6:$CW$1002,AU$1,0),"")</f>
        <v>1.841</v>
      </c>
      <c r="AV66">
        <f ca="1">IF(ISNUMBER(VLOOKUP($B66,Bonds!$B$6:$CW$1002,AV$1,0)), VLOOKUP($B66,Bonds!$B$6:$CW$1002,AV$1,0),"")</f>
        <v>1.9514</v>
      </c>
      <c r="AW66">
        <f ca="1">IF(ISNUMBER(VLOOKUP($B66,Bonds!$B$6:$CW$1002,AW$1,0)), VLOOKUP($B66,Bonds!$B$6:$CW$1002,AW$1,0),"")</f>
        <v>2.3359999999999999</v>
      </c>
      <c r="AX66">
        <f ca="1">IF(ISNUMBER(VLOOKUP($B66,Bonds!$B$6:$CW$1002,AX$1,0)), VLOOKUP($B66,Bonds!$B$6:$CW$1002,AX$1,0),"")</f>
        <v>1.417</v>
      </c>
      <c r="AY66">
        <f ca="1">IF(ISNUMBER(VLOOKUP($B66,Bonds!$B$6:$CW$1002,AY$1,0)), VLOOKUP($B66,Bonds!$B$6:$CW$1002,AY$1,0),"")</f>
        <v>32.127800000000001</v>
      </c>
      <c r="AZ66">
        <f ca="1">IF(ISNUMBER(VLOOKUP($B66,Bonds!$B$6:$CW$1002,AZ$1,0)), VLOOKUP($B66,Bonds!$B$6:$CW$1002,AZ$1,0),"")</f>
        <v>-2.25</v>
      </c>
      <c r="BA66">
        <f ca="1">IF(ISNUMBER(VLOOKUP($B66,Credit_Vol!$B$6:$CW$1002,BA$1,0)), VLOOKUP($B66,Credit_Vol!$B$6:$CW$1002,BA$1,0),"")</f>
        <v>230.33</v>
      </c>
      <c r="BB66">
        <f ca="1">IF(ISNUMBER(VLOOKUP($B66,Credit_Vol!$B$6:$CW$1002,BB$1,0)), VLOOKUP($B66,Credit_Vol!$B$6:$CW$1002,BB$1,0),"")</f>
        <v>104.746</v>
      </c>
      <c r="BC66">
        <f ca="1">IF(ISNUMBER(VLOOKUP($B66,Credit_Vol!$B$6:$CW$1002,BC$1,0)), VLOOKUP($B66,Credit_Vol!$B$6:$CW$1002,BC$1,0),"")</f>
        <v>49.481999999999999</v>
      </c>
      <c r="BD66">
        <f ca="1">IF(ISNUMBER(VLOOKUP($B66,Credit_Vol!$B$6:$CW$1002,BD$1,0)), VLOOKUP($B66,Credit_Vol!$B$6:$CW$1002,BD$1,0),"")</f>
        <v>309.52699999999999</v>
      </c>
      <c r="BE66">
        <f ca="1">IF(ISNUMBER(VLOOKUP($B66,Credit_Vol!$B$6:$CW$1002,BE$1,0)), VLOOKUP($B66,Credit_Vol!$B$6:$CW$1002,BE$1,0),"")</f>
        <v>120.732</v>
      </c>
      <c r="BF66">
        <f ca="1">IF(ISNUMBER(VLOOKUP($B66,Credit_Vol!$B$6:$CW$1002,BF$1,0)), VLOOKUP($B66,Credit_Vol!$B$6:$CW$1002,BF$1,0),"")</f>
        <v>224.12110000000001</v>
      </c>
      <c r="BG66">
        <f ca="1">IF(ISNUMBER(VLOOKUP($B66,Credit_Vol!$B$6:$CW$1002,BG$1,0)), VLOOKUP($B66,Credit_Vol!$B$6:$CW$1002,BG$1,0),"")</f>
        <v>159.12729999999999</v>
      </c>
      <c r="BH66">
        <f ca="1">IF(ISNUMBER(VLOOKUP($B66,Credit_Vol!$B$6:$CW$1002,BH$1,0)), VLOOKUP($B66,Credit_Vol!$B$6:$CW$1002,BH$1,0),"")</f>
        <v>434.44209999999998</v>
      </c>
      <c r="BI66">
        <f ca="1">IF(ISNUMBER(VLOOKUP($B66,Credit_Vol!$B$6:$CW$1002,BI$1,0)), VLOOKUP($B66,Credit_Vol!$B$6:$CW$1002,BI$1,0),"")</f>
        <v>9.9</v>
      </c>
      <c r="BJ66">
        <f ca="1">IF(ISNUMBER(VLOOKUP($B66,Credit_Vol!$B$6:$CW$1002,BJ$1,0)), VLOOKUP($B66,Credit_Vol!$B$6:$CW$1002,BJ$1,0),"")</f>
        <v>13.66</v>
      </c>
      <c r="BK66">
        <f ca="1">IF(ISNUMBER(VLOOKUP($B66,Credit_Vol!$B$6:$CW$1002,BK$1,0)), VLOOKUP($B66,Credit_Vol!$B$6:$CW$1002,BK$1,0),"")</f>
        <v>7.06</v>
      </c>
      <c r="BL66">
        <f ca="1">IF(ISNUMBER(VLOOKUP($B66,Credit_Vol!$B$6:$CW$1002,BL$1,0)), VLOOKUP($B66,Credit_Vol!$B$6:$CW$1002,BL$1,0),"")</f>
        <v>4.12</v>
      </c>
      <c r="BM66">
        <f ca="1">IF(ISNUMBER(VLOOKUP($B66,Commodities!$B$6:$CW$1002,BM$1,0)), VLOOKUP($B66,Commodities!$B$6:$CW$1002,BM$1,0),"")</f>
        <v>1275.4000000000001</v>
      </c>
      <c r="BN66">
        <f ca="1">IF(ISNUMBER(VLOOKUP($B66,Commodities!$B$6:$CW$1002,BN$1,0)), VLOOKUP($B66,Commodities!$B$6:$CW$1002,BN$1,0),"")</f>
        <v>16.356999999999999</v>
      </c>
      <c r="BO66">
        <f ca="1">IF(ISNUMBER(VLOOKUP($B66,Commodities!$B$6:$CW$1002,BO$1,0)), VLOOKUP($B66,Commodities!$B$6:$CW$1002,BO$1,0),"")</f>
        <v>58.47</v>
      </c>
      <c r="BP66">
        <f ca="1">IF(ISNUMBER(VLOOKUP($B66,Currencies!$B$6:$CW$1002,BP$1,0)), VLOOKUP($B66,Currencies!$B$6:$CW$1002,BP$1,0),"")</f>
        <v>6.5545</v>
      </c>
      <c r="BQ66">
        <f ca="1">IF(ISNUMBER(VLOOKUP($B66,Currencies!$B$6:$CW$1002,BQ$1,0)), VLOOKUP($B66,Currencies!$B$6:$CW$1002,BQ$1,0),"")</f>
        <v>109.29</v>
      </c>
      <c r="BR66">
        <f ca="1">IF(ISNUMBER(VLOOKUP($B66,Currencies!$B$6:$CW$1002,BR$1,0)), VLOOKUP($B66,Currencies!$B$6:$CW$1002,BR$1,0),"")</f>
        <v>1.1870000000000001</v>
      </c>
      <c r="BS66">
        <f ca="1">IF(ISNUMBER(VLOOKUP($B66,Currencies!$B$6:$CW$1002,BS$1,0)), VLOOKUP($B66,Currencies!$B$6:$CW$1002,BS$1,0),"")</f>
        <v>1.3371</v>
      </c>
      <c r="BT66">
        <f ca="1">IF(ISNUMBER(VLOOKUP($B66,Currencies!$B$6:$CW$1002,BT$1,0)), VLOOKUP($B66,Currencies!$B$6:$CW$1002,BT$1,0),"")</f>
        <v>113.26</v>
      </c>
      <c r="BU66">
        <f ca="1">IF(ISNUMBER(VLOOKUP($B66,Currencies!$B$6:$CW$1002,BU$1,0)), VLOOKUP($B66,Currencies!$B$6:$CW$1002,BU$1,0),"")</f>
        <v>57.969700000000003</v>
      </c>
      <c r="BV66">
        <f ca="1">IF(ISNUMBER(VLOOKUP($B66,Currencies!$B$6:$CW$1002,BV$1,0)), VLOOKUP($B66,Currencies!$B$6:$CW$1002,BV$1,0),"")</f>
        <v>12.6119</v>
      </c>
      <c r="BW66">
        <f ca="1">IF(ISNUMBER(VLOOKUP($B66,Currencies!$B$6:$CW$1002,BW$1,0)), VLOOKUP($B66,Currencies!$B$6:$CW$1002,BW$1,0),"")</f>
        <v>3.3376000000000001</v>
      </c>
      <c r="BY66" s="12"/>
    </row>
    <row r="67" spans="2:77">
      <c r="B67" s="12">
        <f>IF(ISNUMBER(Equities!$C68),Equities!B68,"")</f>
        <v>43091</v>
      </c>
      <c r="C67">
        <f t="shared" ca="1" si="7"/>
        <v>168.19059999999999</v>
      </c>
      <c r="D67" t="str">
        <f t="shared" ca="1" si="8"/>
        <v/>
      </c>
      <c r="E67" t="str">
        <f t="shared" ca="1" si="8"/>
        <v/>
      </c>
      <c r="F67" t="str">
        <f t="shared" ca="1" si="8"/>
        <v/>
      </c>
      <c r="G67">
        <f>IF(ISNUMBER(VLOOKUP($B67,Equities!$B$6:$DH$1002,G$1,0)), VLOOKUP($B67,Equities!$B$6:$DH$1002,G$1,0),"")</f>
        <v>5.66</v>
      </c>
      <c r="H67">
        <f>IF(ISNUMBER(VLOOKUP($B67,Equities!$B$6:$DH$1002,H$1,0)), VLOOKUP($B67,Equities!$B$6:$DH$1002,H$1,0),"")</f>
        <v>13.64</v>
      </c>
      <c r="I67">
        <f>IF(ISNUMBER(VLOOKUP($B67,Equities!$B$6:$DH$1002,I$1,0)), VLOOKUP($B67,Equities!$B$6:$DH$1002,I$1,0),"")</f>
        <v>18.73</v>
      </c>
      <c r="J67" s="70"/>
      <c r="K67">
        <f ca="1">IF(ISNUMBER(VLOOKUP($B67,Equities!$B$6:$DH$1002,K$1,0)), VLOOKUP($B67,Equities!$B$6:$DH$1002,K$1,0),"")</f>
        <v>2683.34</v>
      </c>
      <c r="L67">
        <f ca="1">IF(ISNUMBER(VLOOKUP($B67,Equities!$B$6:$DH$1002,L$1,0)), VLOOKUP($B67,Equities!$B$6:$DH$1002,L$1,0),"")</f>
        <v>3553.39</v>
      </c>
      <c r="M67">
        <f ca="1">IF(ISNUMBER(VLOOKUP($B67,Equities!$B$6:$DH$1002,M$1,0)), VLOOKUP($B67,Equities!$B$6:$DH$1002,M$1,0),"")</f>
        <v>75186.53</v>
      </c>
      <c r="N67">
        <f ca="1">IF(ISNUMBER(VLOOKUP($B67,Equities!$B$6:$DH$1002,N$1,0)), VLOOKUP($B67,Equities!$B$6:$DH$1002,N$1,0),"")</f>
        <v>22902.76</v>
      </c>
      <c r="O67">
        <f ca="1">IF(ISNUMBER(VLOOKUP($B67,Equities!$B$6:$DH$1002,O$1,0)), VLOOKUP($B67,Equities!$B$6:$DH$1002,O$1,0),"")</f>
        <v>29578.01</v>
      </c>
      <c r="P67">
        <f ca="1">IF(ISNUMBER(VLOOKUP($B67,Equities!$B$6:$DH$1002,P$1,0)), VLOOKUP($B67,Equities!$B$6:$DH$1002,P$1,0),"")</f>
        <v>11653.08</v>
      </c>
      <c r="Q67">
        <f ca="1">IF(ISNUMBER(VLOOKUP($B67,Equities!$B$6:$DH$1002,Q$1,0)), VLOOKUP($B67,Equities!$B$6:$DH$1002,Q$1,0),"")</f>
        <v>2207.1999999999998</v>
      </c>
      <c r="R67">
        <f ca="1">IF(ISNUMBER(VLOOKUP($B67,Equities!$B$6:$DH$1002,R$1,0)), VLOOKUP($B67,Equities!$B$6:$DH$1002,R$1,0),"")</f>
        <v>2473.81</v>
      </c>
      <c r="S67">
        <f ca="1">IF(ISNUMBER(VLOOKUP($B67,Equities!$B$6:$DH$1002,S$1,0)), VLOOKUP($B67,Equities!$B$6:$DH$1002,S$1,0),"")</f>
        <v>221.2542</v>
      </c>
      <c r="T67">
        <f ca="1">IF(ISNUMBER(VLOOKUP($B67,Equities!$B$6:$DH$1002,T$1,0)), VLOOKUP($B67,Equities!$B$6:$DH$1002,T$1,0),"")</f>
        <v>276.86</v>
      </c>
      <c r="U67">
        <f ca="1">IF(ISNUMBER(VLOOKUP($B67,Equities!$B$6:$DH$1002,U$1,0)), VLOOKUP($B67,Equities!$B$6:$DH$1002,U$1,0),"")</f>
        <v>260.55</v>
      </c>
      <c r="V67">
        <f ca="1">IF(ISNUMBER(VLOOKUP($B67,Equities!$B$6:$DH$1002,V$1,0)), VLOOKUP($B67,Equities!$B$6:$DH$1002,V$1,0),"")</f>
        <v>239.68</v>
      </c>
      <c r="W67">
        <f ca="1">IF(ISNUMBER(VLOOKUP($B67,Equities!$B$6:$DH$1002,W$1,0)), VLOOKUP($B67,Equities!$B$6:$DH$1002,W$1,0),"")</f>
        <v>236.28299999999999</v>
      </c>
      <c r="X67">
        <f ca="1">IF(ISNUMBER(VLOOKUP($B67,Equities!$B$6:$DH$1002,X$1,0)), VLOOKUP($B67,Equities!$B$6:$DH$1002,X$1,0),"")</f>
        <v>227.17959999999999</v>
      </c>
      <c r="Y67">
        <f ca="1">IF(ISNUMBER(VLOOKUP($B67,Equities!$B$6:$DH$1002,Y$1,0)), VLOOKUP($B67,Equities!$B$6:$DH$1002,Y$1,0),"")</f>
        <v>127.0342</v>
      </c>
      <c r="Z67">
        <f ca="1">IF(ISNUMBER(VLOOKUP($B67,Equities!$B$6:$DH$1002,Z$1,0)), VLOOKUP($B67,Equities!$B$6:$DH$1002,Z$1,0),"")</f>
        <v>222.6705</v>
      </c>
      <c r="AA67">
        <f ca="1">IF(ISNUMBER(VLOOKUP($B67,Equities!$B$6:$DH$1002,AA$1,0)), VLOOKUP($B67,Equities!$B$6:$DH$1002,AA$1,0),"")</f>
        <v>71.08</v>
      </c>
      <c r="AB67">
        <f ca="1">IF(ISNUMBER(VLOOKUP($B67,Equities!$B$6:$DH$1002,AB$1,0)), VLOOKUP($B67,Equities!$B$6:$DH$1002,AB$1,0),"")</f>
        <v>126.56</v>
      </c>
      <c r="AC67">
        <f ca="1">IF(ISNUMBER(VLOOKUP($B67,Bonds!$B$6:$CW$1002,AC$1,0)), VLOOKUP($B67,Bonds!$B$6:$CW$1002,AC$1,0),"")</f>
        <v>480.59059999999999</v>
      </c>
      <c r="AD67">
        <f ca="1">IF(ISNUMBER(VLOOKUP($B67,Bonds!$B$6:$CW$1002,AD$1,0)), VLOOKUP($B67,Bonds!$B$6:$CW$1002,AD$1,0),"")</f>
        <v>216.82769999999999</v>
      </c>
      <c r="AE67">
        <f ca="1">IF(ISNUMBER(VLOOKUP($B67,Bonds!$B$6:$CW$1002,AE$1,0)), VLOOKUP($B67,Bonds!$B$6:$CW$1002,AE$1,0),"")</f>
        <v>255.2679</v>
      </c>
      <c r="AF67">
        <f ca="1">IF(ISNUMBER(VLOOKUP($B67,Bonds!$B$6:$CW$1002,AF$1,0)), VLOOKUP($B67,Bonds!$B$6:$CW$1002,AF$1,0),"")</f>
        <v>2035.93</v>
      </c>
      <c r="AG67">
        <f ca="1">IF(ISNUMBER(VLOOKUP($B67,Bonds!$B$6:$CW$1002,AG$1,0)), VLOOKUP($B67,Bonds!$B$6:$CW$1002,AG$1,0),"")</f>
        <v>2187.54</v>
      </c>
      <c r="AH67">
        <f ca="1">IF(ISNUMBER(VLOOKUP($B67,Bonds!$B$6:$CW$1002,AH$1,0)), VLOOKUP($B67,Bonds!$B$6:$CW$1002,AH$1,0),"")</f>
        <v>2881.07</v>
      </c>
      <c r="AI67">
        <f ca="1">IF(ISNUMBER(VLOOKUP($B67,Bonds!$B$6:$CW$1002,AI$1,0)), VLOOKUP($B67,Bonds!$B$6:$CW$1002,AI$1,0),"")</f>
        <v>150.30189999999999</v>
      </c>
      <c r="AJ67">
        <f ca="1">IF(ISNUMBER(VLOOKUP($B67,Bonds!$B$6:$CW$1002,AJ$1,0)), VLOOKUP($B67,Bonds!$B$6:$CW$1002,AJ$1,0),"")</f>
        <v>1304.4199000000001</v>
      </c>
      <c r="AK67">
        <f ca="1">IF(ISNUMBER(VLOOKUP($B67,Bonds!$B$6:$CW$1002,AK$1,0)), VLOOKUP($B67,Bonds!$B$6:$CW$1002,AK$1,0),"")</f>
        <v>214.22720000000001</v>
      </c>
      <c r="AL67">
        <f ca="1">IF(ISNUMBER(VLOOKUP($B67,Bonds!$B$6:$CW$1002,AL$1,0)), VLOOKUP($B67,Bonds!$B$6:$CW$1002,AL$1,0),"")</f>
        <v>190.84200000000001</v>
      </c>
      <c r="AM67">
        <f ca="1">IF(ISNUMBER(VLOOKUP($B67,Bonds!$B$6:$CW$1002,AM$1,0)), VLOOKUP($B67,Bonds!$B$6:$CW$1002,AM$1,0),"")</f>
        <v>287.10050000000001</v>
      </c>
      <c r="AN67">
        <f ca="1">IF(ISNUMBER(VLOOKUP($B67,Bonds!$B$6:$CW$1002,AN$1,0)), VLOOKUP($B67,Bonds!$B$6:$CW$1002,AN$1,0),"")</f>
        <v>203.5711</v>
      </c>
      <c r="AO67">
        <f ca="1">IF(ISNUMBER(VLOOKUP($B67,Bonds!$B$6:$CW$1002,AO$1,0)), VLOOKUP($B67,Bonds!$B$6:$CW$1002,AO$1,0),"")</f>
        <v>202.98070000000001</v>
      </c>
      <c r="AP67">
        <f ca="1">IF(ISNUMBER(VLOOKUP($B67,Bonds!$B$6:$CW$1002,AP$1,0)), VLOOKUP($B67,Bonds!$B$6:$CW$1002,AP$1,0),"")</f>
        <v>225.21879999999999</v>
      </c>
      <c r="AQ67">
        <f ca="1">IF(ISNUMBER(VLOOKUP($B67,Bonds!$B$6:$CW$1002,AQ$1,0)), VLOOKUP($B67,Bonds!$B$6:$CW$1002,AQ$1,0),"")</f>
        <v>218.6985</v>
      </c>
      <c r="AR67">
        <f ca="1">IF(ISNUMBER(VLOOKUP($B67,Bonds!$B$6:$CW$1002,AR$1,0)), VLOOKUP($B67,Bonds!$B$6:$CW$1002,AR$1,0),"")</f>
        <v>285.13139999999999</v>
      </c>
      <c r="AS67">
        <f ca="1">IF(ISNUMBER(VLOOKUP($B67,Bonds!$B$6:$CW$1002,AS$1,0)), VLOOKUP($B67,Bonds!$B$6:$CW$1002,AS$1,0),"")</f>
        <v>2.4809999999999999</v>
      </c>
      <c r="AT67">
        <f ca="1">IF(ISNUMBER(VLOOKUP($B67,Bonds!$B$6:$CW$1002,AT$1,0)), VLOOKUP($B67,Bonds!$B$6:$CW$1002,AT$1,0),"")</f>
        <v>0.42</v>
      </c>
      <c r="AU67">
        <f ca="1">IF(ISNUMBER(VLOOKUP($B67,Bonds!$B$6:$CW$1002,AU$1,0)), VLOOKUP($B67,Bonds!$B$6:$CW$1002,AU$1,0),"")</f>
        <v>1.8401000000000001</v>
      </c>
      <c r="AV67">
        <f ca="1">IF(ISNUMBER(VLOOKUP($B67,Bonds!$B$6:$CW$1002,AV$1,0)), VLOOKUP($B67,Bonds!$B$6:$CW$1002,AV$1,0),"")</f>
        <v>1.9514</v>
      </c>
      <c r="AW67">
        <f ca="1">IF(ISNUMBER(VLOOKUP($B67,Bonds!$B$6:$CW$1002,AW$1,0)), VLOOKUP($B67,Bonds!$B$6:$CW$1002,AW$1,0),"")</f>
        <v>2.3319000000000001</v>
      </c>
      <c r="AX67">
        <f ca="1">IF(ISNUMBER(VLOOKUP($B67,Bonds!$B$6:$CW$1002,AX$1,0)), VLOOKUP($B67,Bonds!$B$6:$CW$1002,AX$1,0),"")</f>
        <v>1.417</v>
      </c>
      <c r="AY67">
        <f ca="1">IF(ISNUMBER(VLOOKUP($B67,Bonds!$B$6:$CW$1002,AY$1,0)), VLOOKUP($B67,Bonds!$B$6:$CW$1002,AY$1,0),"")</f>
        <v>32.125700000000002</v>
      </c>
      <c r="AZ67">
        <f ca="1">IF(ISNUMBER(VLOOKUP($B67,Bonds!$B$6:$CW$1002,AZ$1,0)), VLOOKUP($B67,Bonds!$B$6:$CW$1002,AZ$1,0),"")</f>
        <v>-2.31</v>
      </c>
      <c r="BA67">
        <f ca="1">IF(ISNUMBER(VLOOKUP($B67,Credit_Vol!$B$6:$CW$1002,BA$1,0)), VLOOKUP($B67,Credit_Vol!$B$6:$CW$1002,BA$1,0),"")</f>
        <v>230.595</v>
      </c>
      <c r="BB67">
        <f ca="1">IF(ISNUMBER(VLOOKUP($B67,Credit_Vol!$B$6:$CW$1002,BB$1,0)), VLOOKUP($B67,Credit_Vol!$B$6:$CW$1002,BB$1,0),"")</f>
        <v>104.569</v>
      </c>
      <c r="BC67">
        <f ca="1">IF(ISNUMBER(VLOOKUP($B67,Credit_Vol!$B$6:$CW$1002,BC$1,0)), VLOOKUP($B67,Credit_Vol!$B$6:$CW$1002,BC$1,0),"")</f>
        <v>49.481999999999999</v>
      </c>
      <c r="BD67">
        <f ca="1">IF(ISNUMBER(VLOOKUP($B67,Credit_Vol!$B$6:$CW$1002,BD$1,0)), VLOOKUP($B67,Credit_Vol!$B$6:$CW$1002,BD$1,0),"")</f>
        <v>309.52699999999999</v>
      </c>
      <c r="BE67">
        <f ca="1">IF(ISNUMBER(VLOOKUP($B67,Credit_Vol!$B$6:$CW$1002,BE$1,0)), VLOOKUP($B67,Credit_Vol!$B$6:$CW$1002,BE$1,0),"")</f>
        <v>120.732</v>
      </c>
      <c r="BF67">
        <f ca="1">IF(ISNUMBER(VLOOKUP($B67,Credit_Vol!$B$6:$CW$1002,BF$1,0)), VLOOKUP($B67,Credit_Vol!$B$6:$CW$1002,BF$1,0),"")</f>
        <v>224.12110000000001</v>
      </c>
      <c r="BG67">
        <f ca="1">IF(ISNUMBER(VLOOKUP($B67,Credit_Vol!$B$6:$CW$1002,BG$1,0)), VLOOKUP($B67,Credit_Vol!$B$6:$CW$1002,BG$1,0),"")</f>
        <v>159.12729999999999</v>
      </c>
      <c r="BH67">
        <f ca="1">IF(ISNUMBER(VLOOKUP($B67,Credit_Vol!$B$6:$CW$1002,BH$1,0)), VLOOKUP($B67,Credit_Vol!$B$6:$CW$1002,BH$1,0),"")</f>
        <v>434.44209999999998</v>
      </c>
      <c r="BI67">
        <f ca="1">IF(ISNUMBER(VLOOKUP($B67,Credit_Vol!$B$6:$CW$1002,BI$1,0)), VLOOKUP($B67,Credit_Vol!$B$6:$CW$1002,BI$1,0),"")</f>
        <v>9.9</v>
      </c>
      <c r="BJ67">
        <f ca="1">IF(ISNUMBER(VLOOKUP($B67,Credit_Vol!$B$6:$CW$1002,BJ$1,0)), VLOOKUP($B67,Credit_Vol!$B$6:$CW$1002,BJ$1,0),"")</f>
        <v>13.66</v>
      </c>
      <c r="BK67">
        <f ca="1">IF(ISNUMBER(VLOOKUP($B67,Credit_Vol!$B$6:$CW$1002,BK$1,0)), VLOOKUP($B67,Credit_Vol!$B$6:$CW$1002,BK$1,0),"")</f>
        <v>6.9399999999999995</v>
      </c>
      <c r="BL67">
        <f ca="1">IF(ISNUMBER(VLOOKUP($B67,Credit_Vol!$B$6:$CW$1002,BL$1,0)), VLOOKUP($B67,Credit_Vol!$B$6:$CW$1002,BL$1,0),"")</f>
        <v>4.08</v>
      </c>
      <c r="BM67">
        <f ca="1">IF(ISNUMBER(VLOOKUP($B67,Commodities!$B$6:$CW$1002,BM$1,0)), VLOOKUP($B67,Commodities!$B$6:$CW$1002,BM$1,0),"")</f>
        <v>1275.4000000000001</v>
      </c>
      <c r="BN67">
        <f ca="1">IF(ISNUMBER(VLOOKUP($B67,Commodities!$B$6:$CW$1002,BN$1,0)), VLOOKUP($B67,Commodities!$B$6:$CW$1002,BN$1,0),"")</f>
        <v>16.356999999999999</v>
      </c>
      <c r="BO67">
        <f ca="1">IF(ISNUMBER(VLOOKUP($B67,Commodities!$B$6:$CW$1002,BO$1,0)), VLOOKUP($B67,Commodities!$B$6:$CW$1002,BO$1,0),"")</f>
        <v>58.47</v>
      </c>
      <c r="BP67">
        <f ca="1">IF(ISNUMBER(VLOOKUP($B67,Currencies!$B$6:$CW$1002,BP$1,0)), VLOOKUP($B67,Currencies!$B$6:$CW$1002,BP$1,0),"")</f>
        <v>6.5670000000000002</v>
      </c>
      <c r="BQ67">
        <f ca="1">IF(ISNUMBER(VLOOKUP($B67,Currencies!$B$6:$CW$1002,BQ$1,0)), VLOOKUP($B67,Currencies!$B$6:$CW$1002,BQ$1,0),"")</f>
        <v>109.1</v>
      </c>
      <c r="BR67">
        <f ca="1">IF(ISNUMBER(VLOOKUP($B67,Currencies!$B$6:$CW$1002,BR$1,0)), VLOOKUP($B67,Currencies!$B$6:$CW$1002,BR$1,0),"")</f>
        <v>1.1861999999999999</v>
      </c>
      <c r="BS67">
        <f ca="1">IF(ISNUMBER(VLOOKUP($B67,Currencies!$B$6:$CW$1002,BS$1,0)), VLOOKUP($B67,Currencies!$B$6:$CW$1002,BS$1,0),"")</f>
        <v>1.3363</v>
      </c>
      <c r="BT67">
        <f ca="1">IF(ISNUMBER(VLOOKUP($B67,Currencies!$B$6:$CW$1002,BT$1,0)), VLOOKUP($B67,Currencies!$B$6:$CW$1002,BT$1,0),"")</f>
        <v>113.29</v>
      </c>
      <c r="BU67">
        <f ca="1">IF(ISNUMBER(VLOOKUP($B67,Currencies!$B$6:$CW$1002,BU$1,0)), VLOOKUP($B67,Currencies!$B$6:$CW$1002,BU$1,0),"")</f>
        <v>58.378999999999998</v>
      </c>
      <c r="BV67">
        <f ca="1">IF(ISNUMBER(VLOOKUP($B67,Currencies!$B$6:$CW$1002,BV$1,0)), VLOOKUP($B67,Currencies!$B$6:$CW$1002,BV$1,0),"")</f>
        <v>12.6212</v>
      </c>
      <c r="BW67">
        <f ca="1">IF(ISNUMBER(VLOOKUP($B67,Currencies!$B$6:$CW$1002,BW$1,0)), VLOOKUP($B67,Currencies!$B$6:$CW$1002,BW$1,0),"")</f>
        <v>3.3376000000000001</v>
      </c>
      <c r="BY67" s="12"/>
    </row>
    <row r="68" spans="2:77">
      <c r="B68" s="12">
        <f>IF(ISNUMBER(Equities!$C69),Equities!B69,"")</f>
        <v>43090</v>
      </c>
      <c r="C68">
        <f t="shared" ca="1" si="7"/>
        <v>166.82650000000001</v>
      </c>
      <c r="D68" t="str">
        <f t="shared" ca="1" si="8"/>
        <v/>
      </c>
      <c r="E68" t="str">
        <f t="shared" ca="1" si="8"/>
        <v/>
      </c>
      <c r="F68" t="str">
        <f t="shared" ca="1" si="8"/>
        <v/>
      </c>
      <c r="G68">
        <f>IF(ISNUMBER(VLOOKUP($B68,Equities!$B$6:$DH$1002,G$1,0)), VLOOKUP($B68,Equities!$B$6:$DH$1002,G$1,0),"")</f>
        <v>5.68</v>
      </c>
      <c r="H68">
        <f>IF(ISNUMBER(VLOOKUP($B68,Equities!$B$6:$DH$1002,H$1,0)), VLOOKUP($B68,Equities!$B$6:$DH$1002,H$1,0),"")</f>
        <v>13.72</v>
      </c>
      <c r="I68">
        <f>IF(ISNUMBER(VLOOKUP($B68,Equities!$B$6:$DH$1002,I$1,0)), VLOOKUP($B68,Equities!$B$6:$DH$1002,I$1,0),"")</f>
        <v>19</v>
      </c>
      <c r="J68" s="70"/>
      <c r="K68">
        <f ca="1">IF(ISNUMBER(VLOOKUP($B68,Equities!$B$6:$DH$1002,K$1,0)), VLOOKUP($B68,Equities!$B$6:$DH$1002,K$1,0),"")</f>
        <v>2684.57</v>
      </c>
      <c r="L68">
        <f ca="1">IF(ISNUMBER(VLOOKUP($B68,Equities!$B$6:$DH$1002,L$1,0)), VLOOKUP($B68,Equities!$B$6:$DH$1002,L$1,0),"")</f>
        <v>3570.78</v>
      </c>
      <c r="M68">
        <f ca="1">IF(ISNUMBER(VLOOKUP($B68,Equities!$B$6:$DH$1002,M$1,0)), VLOOKUP($B68,Equities!$B$6:$DH$1002,M$1,0),"")</f>
        <v>75133.429999999993</v>
      </c>
      <c r="N68">
        <f ca="1">IF(ISNUMBER(VLOOKUP($B68,Equities!$B$6:$DH$1002,N$1,0)), VLOOKUP($B68,Equities!$B$6:$DH$1002,N$1,0),"")</f>
        <v>22866.1</v>
      </c>
      <c r="O68">
        <f ca="1">IF(ISNUMBER(VLOOKUP($B68,Equities!$B$6:$DH$1002,O$1,0)), VLOOKUP($B68,Equities!$B$6:$DH$1002,O$1,0),"")</f>
        <v>29367.06</v>
      </c>
      <c r="P68">
        <f ca="1">IF(ISNUMBER(VLOOKUP($B68,Equities!$B$6:$DH$1002,P$1,0)), VLOOKUP($B68,Equities!$B$6:$DH$1002,P$1,0),"")</f>
        <v>11596.94</v>
      </c>
      <c r="Q68">
        <f ca="1">IF(ISNUMBER(VLOOKUP($B68,Equities!$B$6:$DH$1002,Q$1,0)), VLOOKUP($B68,Equities!$B$6:$DH$1002,Q$1,0),"")</f>
        <v>2209.0100000000002</v>
      </c>
      <c r="R68">
        <f ca="1">IF(ISNUMBER(VLOOKUP($B68,Equities!$B$6:$DH$1002,R$1,0)), VLOOKUP($B68,Equities!$B$6:$DH$1002,R$1,0),"")</f>
        <v>2475.6799999999998</v>
      </c>
      <c r="S68">
        <f ca="1">IF(ISNUMBER(VLOOKUP($B68,Equities!$B$6:$DH$1002,S$1,0)), VLOOKUP($B68,Equities!$B$6:$DH$1002,S$1,0),"")</f>
        <v>220.9845</v>
      </c>
      <c r="T68">
        <f ca="1">IF(ISNUMBER(VLOOKUP($B68,Equities!$B$6:$DH$1002,T$1,0)), VLOOKUP($B68,Equities!$B$6:$DH$1002,T$1,0),"")</f>
        <v>276.52</v>
      </c>
      <c r="U68">
        <f ca="1">IF(ISNUMBER(VLOOKUP($B68,Equities!$B$6:$DH$1002,U$1,0)), VLOOKUP($B68,Equities!$B$6:$DH$1002,U$1,0),"")</f>
        <v>260.2</v>
      </c>
      <c r="V68">
        <f ca="1">IF(ISNUMBER(VLOOKUP($B68,Equities!$B$6:$DH$1002,V$1,0)), VLOOKUP($B68,Equities!$B$6:$DH$1002,V$1,0),"")</f>
        <v>240</v>
      </c>
      <c r="W68">
        <f ca="1">IF(ISNUMBER(VLOOKUP($B68,Equities!$B$6:$DH$1002,W$1,0)), VLOOKUP($B68,Equities!$B$6:$DH$1002,W$1,0),"")</f>
        <v>236.13399999999999</v>
      </c>
      <c r="X68">
        <f ca="1">IF(ISNUMBER(VLOOKUP($B68,Equities!$B$6:$DH$1002,X$1,0)), VLOOKUP($B68,Equities!$B$6:$DH$1002,X$1,0),"")</f>
        <v>227.97380000000001</v>
      </c>
      <c r="Y68">
        <f ca="1">IF(ISNUMBER(VLOOKUP($B68,Equities!$B$6:$DH$1002,Y$1,0)), VLOOKUP($B68,Equities!$B$6:$DH$1002,Y$1,0),"")</f>
        <v>127.2907</v>
      </c>
      <c r="Z68">
        <f ca="1">IF(ISNUMBER(VLOOKUP($B68,Equities!$B$6:$DH$1002,Z$1,0)), VLOOKUP($B68,Equities!$B$6:$DH$1002,Z$1,0),"")</f>
        <v>222.86320000000001</v>
      </c>
      <c r="AA68">
        <f ca="1">IF(ISNUMBER(VLOOKUP($B68,Equities!$B$6:$DH$1002,AA$1,0)), VLOOKUP($B68,Equities!$B$6:$DH$1002,AA$1,0),"")</f>
        <v>71.08</v>
      </c>
      <c r="AB68">
        <f ca="1">IF(ISNUMBER(VLOOKUP($B68,Equities!$B$6:$DH$1002,AB$1,0)), VLOOKUP($B68,Equities!$B$6:$DH$1002,AB$1,0),"")</f>
        <v>126.52</v>
      </c>
      <c r="AC68">
        <f ca="1">IF(ISNUMBER(VLOOKUP($B68,Bonds!$B$6:$CW$1002,AC$1,0)), VLOOKUP($B68,Bonds!$B$6:$CW$1002,AC$1,0),"")</f>
        <v>480.68020000000001</v>
      </c>
      <c r="AD68">
        <f ca="1">IF(ISNUMBER(VLOOKUP($B68,Bonds!$B$6:$CW$1002,AD$1,0)), VLOOKUP($B68,Bonds!$B$6:$CW$1002,AD$1,0),"")</f>
        <v>216.81309999999999</v>
      </c>
      <c r="AE68">
        <f ca="1">IF(ISNUMBER(VLOOKUP($B68,Bonds!$B$6:$CW$1002,AE$1,0)), VLOOKUP($B68,Bonds!$B$6:$CW$1002,AE$1,0),"")</f>
        <v>255.42429999999999</v>
      </c>
      <c r="AF68">
        <f ca="1">IF(ISNUMBER(VLOOKUP($B68,Bonds!$B$6:$CW$1002,AF$1,0)), VLOOKUP($B68,Bonds!$B$6:$CW$1002,AF$1,0),"")</f>
        <v>2036.38</v>
      </c>
      <c r="AG68">
        <f ca="1">IF(ISNUMBER(VLOOKUP($B68,Bonds!$B$6:$CW$1002,AG$1,0)), VLOOKUP($B68,Bonds!$B$6:$CW$1002,AG$1,0),"")</f>
        <v>2188.46</v>
      </c>
      <c r="AH68">
        <f ca="1">IF(ISNUMBER(VLOOKUP($B68,Bonds!$B$6:$CW$1002,AH$1,0)), VLOOKUP($B68,Bonds!$B$6:$CW$1002,AH$1,0),"")</f>
        <v>2882.06</v>
      </c>
      <c r="AI68">
        <f ca="1">IF(ISNUMBER(VLOOKUP($B68,Bonds!$B$6:$CW$1002,AI$1,0)), VLOOKUP($B68,Bonds!$B$6:$CW$1002,AI$1,0),"")</f>
        <v>150.21860000000001</v>
      </c>
      <c r="AJ68">
        <f ca="1">IF(ISNUMBER(VLOOKUP($B68,Bonds!$B$6:$CW$1002,AJ$1,0)), VLOOKUP($B68,Bonds!$B$6:$CW$1002,AJ$1,0),"")</f>
        <v>1304.6199999999999</v>
      </c>
      <c r="AK68">
        <f ca="1">IF(ISNUMBER(VLOOKUP($B68,Bonds!$B$6:$CW$1002,AK$1,0)), VLOOKUP($B68,Bonds!$B$6:$CW$1002,AK$1,0),"")</f>
        <v>214.23609999999999</v>
      </c>
      <c r="AL68">
        <f ca="1">IF(ISNUMBER(VLOOKUP($B68,Bonds!$B$6:$CW$1002,AL$1,0)), VLOOKUP($B68,Bonds!$B$6:$CW$1002,AL$1,0),"")</f>
        <v>190.8622</v>
      </c>
      <c r="AM68">
        <f ca="1">IF(ISNUMBER(VLOOKUP($B68,Bonds!$B$6:$CW$1002,AM$1,0)), VLOOKUP($B68,Bonds!$B$6:$CW$1002,AM$1,0),"")</f>
        <v>287.0498</v>
      </c>
      <c r="AN68">
        <f ca="1">IF(ISNUMBER(VLOOKUP($B68,Bonds!$B$6:$CW$1002,AN$1,0)), VLOOKUP($B68,Bonds!$B$6:$CW$1002,AN$1,0),"")</f>
        <v>203.59219999999999</v>
      </c>
      <c r="AO68">
        <f ca="1">IF(ISNUMBER(VLOOKUP($B68,Bonds!$B$6:$CW$1002,AO$1,0)), VLOOKUP($B68,Bonds!$B$6:$CW$1002,AO$1,0),"")</f>
        <v>203.04519999999999</v>
      </c>
      <c r="AP68">
        <f ca="1">IF(ISNUMBER(VLOOKUP($B68,Bonds!$B$6:$CW$1002,AP$1,0)), VLOOKUP($B68,Bonds!$B$6:$CW$1002,AP$1,0),"")</f>
        <v>225.25559999999999</v>
      </c>
      <c r="AQ68">
        <f ca="1">IF(ISNUMBER(VLOOKUP($B68,Bonds!$B$6:$CW$1002,AQ$1,0)), VLOOKUP($B68,Bonds!$B$6:$CW$1002,AQ$1,0),"")</f>
        <v>218.67740000000001</v>
      </c>
      <c r="AR68">
        <f ca="1">IF(ISNUMBER(VLOOKUP($B68,Bonds!$B$6:$CW$1002,AR$1,0)), VLOOKUP($B68,Bonds!$B$6:$CW$1002,AR$1,0),"")</f>
        <v>284.93939999999998</v>
      </c>
      <c r="AS68">
        <f ca="1">IF(ISNUMBER(VLOOKUP($B68,Bonds!$B$6:$CW$1002,AS$1,0)), VLOOKUP($B68,Bonds!$B$6:$CW$1002,AS$1,0),"")</f>
        <v>2.4826000000000001</v>
      </c>
      <c r="AT68">
        <f ca="1">IF(ISNUMBER(VLOOKUP($B68,Bonds!$B$6:$CW$1002,AT$1,0)), VLOOKUP($B68,Bonds!$B$6:$CW$1002,AT$1,0),"")</f>
        <v>0.41699999999999998</v>
      </c>
      <c r="AU68">
        <f ca="1">IF(ISNUMBER(VLOOKUP($B68,Bonds!$B$6:$CW$1002,AU$1,0)), VLOOKUP($B68,Bonds!$B$6:$CW$1002,AU$1,0),"")</f>
        <v>1.8407</v>
      </c>
      <c r="AV68">
        <f ca="1">IF(ISNUMBER(VLOOKUP($B68,Bonds!$B$6:$CW$1002,AV$1,0)), VLOOKUP($B68,Bonds!$B$6:$CW$1002,AV$1,0),"")</f>
        <v>1.9474</v>
      </c>
      <c r="AW68">
        <f ca="1">IF(ISNUMBER(VLOOKUP($B68,Bonds!$B$6:$CW$1002,AW$1,0)), VLOOKUP($B68,Bonds!$B$6:$CW$1002,AW$1,0),"")</f>
        <v>2.3125</v>
      </c>
      <c r="AX68">
        <f ca="1">IF(ISNUMBER(VLOOKUP($B68,Bonds!$B$6:$CW$1002,AX$1,0)), VLOOKUP($B68,Bonds!$B$6:$CW$1002,AX$1,0),"")</f>
        <v>1.4219999999999999</v>
      </c>
      <c r="AY68">
        <f ca="1">IF(ISNUMBER(VLOOKUP($B68,Bonds!$B$6:$CW$1002,AY$1,0)), VLOOKUP($B68,Bonds!$B$6:$CW$1002,AY$1,0),"")</f>
        <v>31.960899999999999</v>
      </c>
      <c r="AZ68">
        <f ca="1">IF(ISNUMBER(VLOOKUP($B68,Bonds!$B$6:$CW$1002,AZ$1,0)), VLOOKUP($B68,Bonds!$B$6:$CW$1002,AZ$1,0),"")</f>
        <v>-1.63</v>
      </c>
      <c r="BA68">
        <f ca="1">IF(ISNUMBER(VLOOKUP($B68,Credit_Vol!$B$6:$CW$1002,BA$1,0)), VLOOKUP($B68,Credit_Vol!$B$6:$CW$1002,BA$1,0),"")</f>
        <v>231.679</v>
      </c>
      <c r="BB68">
        <f ca="1">IF(ISNUMBER(VLOOKUP($B68,Credit_Vol!$B$6:$CW$1002,BB$1,0)), VLOOKUP($B68,Credit_Vol!$B$6:$CW$1002,BB$1,0),"")</f>
        <v>106.931</v>
      </c>
      <c r="BC68">
        <f ca="1">IF(ISNUMBER(VLOOKUP($B68,Credit_Vol!$B$6:$CW$1002,BC$1,0)), VLOOKUP($B68,Credit_Vol!$B$6:$CW$1002,BC$1,0),"")</f>
        <v>48.55</v>
      </c>
      <c r="BD68">
        <f ca="1">IF(ISNUMBER(VLOOKUP($B68,Credit_Vol!$B$6:$CW$1002,BD$1,0)), VLOOKUP($B68,Credit_Vol!$B$6:$CW$1002,BD$1,0),"")</f>
        <v>306.80500000000001</v>
      </c>
      <c r="BE68">
        <f ca="1">IF(ISNUMBER(VLOOKUP($B68,Credit_Vol!$B$6:$CW$1002,BE$1,0)), VLOOKUP($B68,Credit_Vol!$B$6:$CW$1002,BE$1,0),"")</f>
        <v>120.803</v>
      </c>
      <c r="BF68">
        <f ca="1">IF(ISNUMBER(VLOOKUP($B68,Credit_Vol!$B$6:$CW$1002,BF$1,0)), VLOOKUP($B68,Credit_Vol!$B$6:$CW$1002,BF$1,0),"")</f>
        <v>224.92500000000001</v>
      </c>
      <c r="BG68">
        <f ca="1">IF(ISNUMBER(VLOOKUP($B68,Credit_Vol!$B$6:$CW$1002,BG$1,0)), VLOOKUP($B68,Credit_Vol!$B$6:$CW$1002,BG$1,0),"")</f>
        <v>159.7825</v>
      </c>
      <c r="BH68">
        <f ca="1">IF(ISNUMBER(VLOOKUP($B68,Credit_Vol!$B$6:$CW$1002,BH$1,0)), VLOOKUP($B68,Credit_Vol!$B$6:$CW$1002,BH$1,0),"")</f>
        <v>435.65550000000002</v>
      </c>
      <c r="BI68">
        <f ca="1">IF(ISNUMBER(VLOOKUP($B68,Credit_Vol!$B$6:$CW$1002,BI$1,0)), VLOOKUP($B68,Credit_Vol!$B$6:$CW$1002,BI$1,0),"")</f>
        <v>9.6199999999999992</v>
      </c>
      <c r="BJ68">
        <f ca="1">IF(ISNUMBER(VLOOKUP($B68,Credit_Vol!$B$6:$CW$1002,BJ$1,0)), VLOOKUP($B68,Credit_Vol!$B$6:$CW$1002,BJ$1,0),"")</f>
        <v>13.49</v>
      </c>
      <c r="BK68">
        <f ca="1">IF(ISNUMBER(VLOOKUP($B68,Credit_Vol!$B$6:$CW$1002,BK$1,0)), VLOOKUP($B68,Credit_Vol!$B$6:$CW$1002,BK$1,0),"")</f>
        <v>7.09</v>
      </c>
      <c r="BL68">
        <f ca="1">IF(ISNUMBER(VLOOKUP($B68,Credit_Vol!$B$6:$CW$1002,BL$1,0)), VLOOKUP($B68,Credit_Vol!$B$6:$CW$1002,BL$1,0),"")</f>
        <v>4.1325000000000003</v>
      </c>
      <c r="BM68">
        <f ca="1">IF(ISNUMBER(VLOOKUP($B68,Commodities!$B$6:$CW$1002,BM$1,0)), VLOOKUP($B68,Commodities!$B$6:$CW$1002,BM$1,0),"")</f>
        <v>1267.3</v>
      </c>
      <c r="BN68">
        <f ca="1">IF(ISNUMBER(VLOOKUP($B68,Commodities!$B$6:$CW$1002,BN$1,0)), VLOOKUP($B68,Commodities!$B$6:$CW$1002,BN$1,0),"")</f>
        <v>16.152000000000001</v>
      </c>
      <c r="BO68">
        <f ca="1">IF(ISNUMBER(VLOOKUP($B68,Commodities!$B$6:$CW$1002,BO$1,0)), VLOOKUP($B68,Commodities!$B$6:$CW$1002,BO$1,0),"")</f>
        <v>58.36</v>
      </c>
      <c r="BP68">
        <f ca="1">IF(ISNUMBER(VLOOKUP($B68,Currencies!$B$6:$CW$1002,BP$1,0)), VLOOKUP($B68,Currencies!$B$6:$CW$1002,BP$1,0),"")</f>
        <v>6.5663999999999998</v>
      </c>
      <c r="BQ68">
        <f ca="1">IF(ISNUMBER(VLOOKUP($B68,Currencies!$B$6:$CW$1002,BQ$1,0)), VLOOKUP($B68,Currencies!$B$6:$CW$1002,BQ$1,0),"")</f>
        <v>108.97</v>
      </c>
      <c r="BR68">
        <f ca="1">IF(ISNUMBER(VLOOKUP($B68,Currencies!$B$6:$CW$1002,BR$1,0)), VLOOKUP($B68,Currencies!$B$6:$CW$1002,BR$1,0),"")</f>
        <v>1.1874</v>
      </c>
      <c r="BS68">
        <f ca="1">IF(ISNUMBER(VLOOKUP($B68,Currencies!$B$6:$CW$1002,BS$1,0)), VLOOKUP($B68,Currencies!$B$6:$CW$1002,BS$1,0),"")</f>
        <v>1.3386</v>
      </c>
      <c r="BT68">
        <f ca="1">IF(ISNUMBER(VLOOKUP($B68,Currencies!$B$6:$CW$1002,BT$1,0)), VLOOKUP($B68,Currencies!$B$6:$CW$1002,BT$1,0),"")</f>
        <v>113.33</v>
      </c>
      <c r="BU68">
        <f ca="1">IF(ISNUMBER(VLOOKUP($B68,Currencies!$B$6:$CW$1002,BU$1,0)), VLOOKUP($B68,Currencies!$B$6:$CW$1002,BU$1,0),"")</f>
        <v>58.475299999999997</v>
      </c>
      <c r="BV68">
        <f ca="1">IF(ISNUMBER(VLOOKUP($B68,Currencies!$B$6:$CW$1002,BV$1,0)), VLOOKUP($B68,Currencies!$B$6:$CW$1002,BV$1,0),"")</f>
        <v>12.761800000000001</v>
      </c>
      <c r="BW68">
        <f ca="1">IF(ISNUMBER(VLOOKUP($B68,Currencies!$B$6:$CW$1002,BW$1,0)), VLOOKUP($B68,Currencies!$B$6:$CW$1002,BW$1,0),"")</f>
        <v>3.3067000000000002</v>
      </c>
      <c r="BY68" s="12"/>
    </row>
    <row r="69" spans="2:77">
      <c r="B69" s="12">
        <f>IF(ISNUMBER(Equities!$C70),Equities!B70,"")</f>
        <v>43089</v>
      </c>
      <c r="C69">
        <f t="shared" ca="1" si="7"/>
        <v>165.4015</v>
      </c>
      <c r="D69" t="str">
        <f t="shared" ca="1" si="8"/>
        <v/>
      </c>
      <c r="E69" t="str">
        <f t="shared" ca="1" si="8"/>
        <v/>
      </c>
      <c r="F69" t="str">
        <f t="shared" ca="1" si="8"/>
        <v/>
      </c>
      <c r="G69">
        <f>IF(ISNUMBER(VLOOKUP($B69,Equities!$B$6:$DH$1002,G$1,0)), VLOOKUP($B69,Equities!$B$6:$DH$1002,G$1,0),"")</f>
        <v>5.67</v>
      </c>
      <c r="H69">
        <f>IF(ISNUMBER(VLOOKUP($B69,Equities!$B$6:$DH$1002,H$1,0)), VLOOKUP($B69,Equities!$B$6:$DH$1002,H$1,0),"")</f>
        <v>13.72</v>
      </c>
      <c r="I69">
        <f>IF(ISNUMBER(VLOOKUP($B69,Equities!$B$6:$DH$1002,I$1,0)), VLOOKUP($B69,Equities!$B$6:$DH$1002,I$1,0),"")</f>
        <v>18.98</v>
      </c>
      <c r="J69" s="70"/>
      <c r="K69">
        <f ca="1">IF(ISNUMBER(VLOOKUP($B69,Equities!$B$6:$DH$1002,K$1,0)), VLOOKUP($B69,Equities!$B$6:$DH$1002,K$1,0),"")</f>
        <v>2679.25</v>
      </c>
      <c r="L69">
        <f ca="1">IF(ISNUMBER(VLOOKUP($B69,Equities!$B$6:$DH$1002,L$1,0)), VLOOKUP($B69,Equities!$B$6:$DH$1002,L$1,0),"")</f>
        <v>3552.65</v>
      </c>
      <c r="M69">
        <f ca="1">IF(ISNUMBER(VLOOKUP($B69,Equities!$B$6:$DH$1002,M$1,0)), VLOOKUP($B69,Equities!$B$6:$DH$1002,M$1,0),"")</f>
        <v>73367.03</v>
      </c>
      <c r="N69">
        <f ca="1">IF(ISNUMBER(VLOOKUP($B69,Equities!$B$6:$DH$1002,N$1,0)), VLOOKUP($B69,Equities!$B$6:$DH$1002,N$1,0),"")</f>
        <v>22891.72</v>
      </c>
      <c r="O69">
        <f ca="1">IF(ISNUMBER(VLOOKUP($B69,Equities!$B$6:$DH$1002,O$1,0)), VLOOKUP($B69,Equities!$B$6:$DH$1002,O$1,0),"")</f>
        <v>29234.09</v>
      </c>
      <c r="P69">
        <f ca="1">IF(ISNUMBER(VLOOKUP($B69,Equities!$B$6:$DH$1002,P$1,0)), VLOOKUP($B69,Equities!$B$6:$DH$1002,P$1,0),"")</f>
        <v>11505.88</v>
      </c>
      <c r="Q69">
        <f ca="1">IF(ISNUMBER(VLOOKUP($B69,Equities!$B$6:$DH$1002,Q$1,0)), VLOOKUP($B69,Equities!$B$6:$DH$1002,Q$1,0),"")</f>
        <v>2209.7600000000002</v>
      </c>
      <c r="R69">
        <f ca="1">IF(ISNUMBER(VLOOKUP($B69,Equities!$B$6:$DH$1002,R$1,0)), VLOOKUP($B69,Equities!$B$6:$DH$1002,R$1,0),"")</f>
        <v>2470.98</v>
      </c>
      <c r="S69">
        <f ca="1">IF(ISNUMBER(VLOOKUP($B69,Equities!$B$6:$DH$1002,S$1,0)), VLOOKUP($B69,Equities!$B$6:$DH$1002,S$1,0),"")</f>
        <v>217.18520000000001</v>
      </c>
      <c r="T69">
        <f ca="1">IF(ISNUMBER(VLOOKUP($B69,Equities!$B$6:$DH$1002,T$1,0)), VLOOKUP($B69,Equities!$B$6:$DH$1002,T$1,0),"")</f>
        <v>275.18</v>
      </c>
      <c r="U69">
        <f ca="1">IF(ISNUMBER(VLOOKUP($B69,Equities!$B$6:$DH$1002,U$1,0)), VLOOKUP($B69,Equities!$B$6:$DH$1002,U$1,0),"")</f>
        <v>260.06</v>
      </c>
      <c r="V69">
        <f ca="1">IF(ISNUMBER(VLOOKUP($B69,Equities!$B$6:$DH$1002,V$1,0)), VLOOKUP($B69,Equities!$B$6:$DH$1002,V$1,0),"")</f>
        <v>238.77</v>
      </c>
      <c r="W69">
        <f ca="1">IF(ISNUMBER(VLOOKUP($B69,Equities!$B$6:$DH$1002,W$1,0)), VLOOKUP($B69,Equities!$B$6:$DH$1002,W$1,0),"")</f>
        <v>235.9032</v>
      </c>
      <c r="X69">
        <f ca="1">IF(ISNUMBER(VLOOKUP($B69,Equities!$B$6:$DH$1002,X$1,0)), VLOOKUP($B69,Equities!$B$6:$DH$1002,X$1,0),"")</f>
        <v>228.0615</v>
      </c>
      <c r="Y69">
        <f ca="1">IF(ISNUMBER(VLOOKUP($B69,Equities!$B$6:$DH$1002,Y$1,0)), VLOOKUP($B69,Equities!$B$6:$DH$1002,Y$1,0),"")</f>
        <v>126.53440000000001</v>
      </c>
      <c r="Z69">
        <f ca="1">IF(ISNUMBER(VLOOKUP($B69,Equities!$B$6:$DH$1002,Z$1,0)), VLOOKUP($B69,Equities!$B$6:$DH$1002,Z$1,0),"")</f>
        <v>223.34960000000001</v>
      </c>
      <c r="AA69">
        <f ca="1">IF(ISNUMBER(VLOOKUP($B69,Equities!$B$6:$DH$1002,AA$1,0)), VLOOKUP($B69,Equities!$B$6:$DH$1002,AA$1,0),"")</f>
        <v>70.73</v>
      </c>
      <c r="AB69">
        <f ca="1">IF(ISNUMBER(VLOOKUP($B69,Equities!$B$6:$DH$1002,AB$1,0)), VLOOKUP($B69,Equities!$B$6:$DH$1002,AB$1,0),"")</f>
        <v>127.58</v>
      </c>
      <c r="AC69">
        <f ca="1">IF(ISNUMBER(VLOOKUP($B69,Bonds!$B$6:$CW$1002,AC$1,0)), VLOOKUP($B69,Bonds!$B$6:$CW$1002,AC$1,0),"")</f>
        <v>480.87810000000002</v>
      </c>
      <c r="AD69">
        <f ca="1">IF(ISNUMBER(VLOOKUP($B69,Bonds!$B$6:$CW$1002,AD$1,0)), VLOOKUP($B69,Bonds!$B$6:$CW$1002,AD$1,0),"")</f>
        <v>217.0316</v>
      </c>
      <c r="AE69">
        <f ca="1">IF(ISNUMBER(VLOOKUP($B69,Bonds!$B$6:$CW$1002,AE$1,0)), VLOOKUP($B69,Bonds!$B$6:$CW$1002,AE$1,0),"")</f>
        <v>255.31290000000001</v>
      </c>
      <c r="AF69">
        <f ca="1">IF(ISNUMBER(VLOOKUP($B69,Bonds!$B$6:$CW$1002,AF$1,0)), VLOOKUP($B69,Bonds!$B$6:$CW$1002,AF$1,0),"")</f>
        <v>2033.9</v>
      </c>
      <c r="AG69">
        <f ca="1">IF(ISNUMBER(VLOOKUP($B69,Bonds!$B$6:$CW$1002,AG$1,0)), VLOOKUP($B69,Bonds!$B$6:$CW$1002,AG$1,0),"")</f>
        <v>2185.77</v>
      </c>
      <c r="AH69">
        <f ca="1">IF(ISNUMBER(VLOOKUP($B69,Bonds!$B$6:$CW$1002,AH$1,0)), VLOOKUP($B69,Bonds!$B$6:$CW$1002,AH$1,0),"")</f>
        <v>2875.49</v>
      </c>
      <c r="AI69">
        <f ca="1">IF(ISNUMBER(VLOOKUP($B69,Bonds!$B$6:$CW$1002,AI$1,0)), VLOOKUP($B69,Bonds!$B$6:$CW$1002,AI$1,0),"")</f>
        <v>150.23929999999999</v>
      </c>
      <c r="AJ69">
        <f ca="1">IF(ISNUMBER(VLOOKUP($B69,Bonds!$B$6:$CW$1002,AJ$1,0)), VLOOKUP($B69,Bonds!$B$6:$CW$1002,AJ$1,0),"")</f>
        <v>1304.787</v>
      </c>
      <c r="AK69">
        <f ca="1">IF(ISNUMBER(VLOOKUP($B69,Bonds!$B$6:$CW$1002,AK$1,0)), VLOOKUP($B69,Bonds!$B$6:$CW$1002,AK$1,0),"")</f>
        <v>214.2859</v>
      </c>
      <c r="AL69">
        <f ca="1">IF(ISNUMBER(VLOOKUP($B69,Bonds!$B$6:$CW$1002,AL$1,0)), VLOOKUP($B69,Bonds!$B$6:$CW$1002,AL$1,0),"")</f>
        <v>190.94139999999999</v>
      </c>
      <c r="AM69">
        <f ca="1">IF(ISNUMBER(VLOOKUP($B69,Bonds!$B$6:$CW$1002,AM$1,0)), VLOOKUP($B69,Bonds!$B$6:$CW$1002,AM$1,0),"")</f>
        <v>286.93830000000003</v>
      </c>
      <c r="AN69">
        <f ca="1">IF(ISNUMBER(VLOOKUP($B69,Bonds!$B$6:$CW$1002,AN$1,0)), VLOOKUP($B69,Bonds!$B$6:$CW$1002,AN$1,0),"")</f>
        <v>203.62880000000001</v>
      </c>
      <c r="AO69">
        <f ca="1">IF(ISNUMBER(VLOOKUP($B69,Bonds!$B$6:$CW$1002,AO$1,0)), VLOOKUP($B69,Bonds!$B$6:$CW$1002,AO$1,0),"")</f>
        <v>203.04130000000001</v>
      </c>
      <c r="AP69">
        <f ca="1">IF(ISNUMBER(VLOOKUP($B69,Bonds!$B$6:$CW$1002,AP$1,0)), VLOOKUP($B69,Bonds!$B$6:$CW$1002,AP$1,0),"")</f>
        <v>225.30289999999999</v>
      </c>
      <c r="AQ69">
        <f ca="1">IF(ISNUMBER(VLOOKUP($B69,Bonds!$B$6:$CW$1002,AQ$1,0)), VLOOKUP($B69,Bonds!$B$6:$CW$1002,AQ$1,0),"")</f>
        <v>218.8672</v>
      </c>
      <c r="AR69">
        <f ca="1">IF(ISNUMBER(VLOOKUP($B69,Bonds!$B$6:$CW$1002,AR$1,0)), VLOOKUP($B69,Bonds!$B$6:$CW$1002,AR$1,0),"")</f>
        <v>285.23399999999998</v>
      </c>
      <c r="AS69">
        <f ca="1">IF(ISNUMBER(VLOOKUP($B69,Bonds!$B$6:$CW$1002,AS$1,0)), VLOOKUP($B69,Bonds!$B$6:$CW$1002,AS$1,0),"")</f>
        <v>2.4969999999999999</v>
      </c>
      <c r="AT69">
        <f ca="1">IF(ISNUMBER(VLOOKUP($B69,Bonds!$B$6:$CW$1002,AT$1,0)), VLOOKUP($B69,Bonds!$B$6:$CW$1002,AT$1,0),"")</f>
        <v>0.40500000000000003</v>
      </c>
      <c r="AU69">
        <f ca="1">IF(ISNUMBER(VLOOKUP($B69,Bonds!$B$6:$CW$1002,AU$1,0)), VLOOKUP($B69,Bonds!$B$6:$CW$1002,AU$1,0),"")</f>
        <v>1.8109</v>
      </c>
      <c r="AV69">
        <f ca="1">IF(ISNUMBER(VLOOKUP($B69,Bonds!$B$6:$CW$1002,AV$1,0)), VLOOKUP($B69,Bonds!$B$6:$CW$1002,AV$1,0),"")</f>
        <v>1.9273</v>
      </c>
      <c r="AW69">
        <f ca="1">IF(ISNUMBER(VLOOKUP($B69,Bonds!$B$6:$CW$1002,AW$1,0)), VLOOKUP($B69,Bonds!$B$6:$CW$1002,AW$1,0),"")</f>
        <v>2.2947000000000002</v>
      </c>
      <c r="AX69">
        <f ca="1">IF(ISNUMBER(VLOOKUP($B69,Bonds!$B$6:$CW$1002,AX$1,0)), VLOOKUP($B69,Bonds!$B$6:$CW$1002,AX$1,0),"")</f>
        <v>1.4339999999999999</v>
      </c>
      <c r="AY69">
        <f ca="1">IF(ISNUMBER(VLOOKUP($B69,Bonds!$B$6:$CW$1002,AY$1,0)), VLOOKUP($B69,Bonds!$B$6:$CW$1002,AY$1,0),"")</f>
        <v>32.851900000000001</v>
      </c>
      <c r="AZ69">
        <f ca="1">IF(ISNUMBER(VLOOKUP($B69,Bonds!$B$6:$CW$1002,AZ$1,0)), VLOOKUP($B69,Bonds!$B$6:$CW$1002,AZ$1,0),"")</f>
        <v>-2.25</v>
      </c>
      <c r="BA69">
        <f ca="1">IF(ISNUMBER(VLOOKUP($B69,Credit_Vol!$B$6:$CW$1002,BA$1,0)), VLOOKUP($B69,Credit_Vol!$B$6:$CW$1002,BA$1,0),"")</f>
        <v>234.22800000000001</v>
      </c>
      <c r="BB69">
        <f ca="1">IF(ISNUMBER(VLOOKUP($B69,Credit_Vol!$B$6:$CW$1002,BB$1,0)), VLOOKUP($B69,Credit_Vol!$B$6:$CW$1002,BB$1,0),"")</f>
        <v>109.08199999999999</v>
      </c>
      <c r="BC69">
        <f ca="1">IF(ISNUMBER(VLOOKUP($B69,Credit_Vol!$B$6:$CW$1002,BC$1,0)), VLOOKUP($B69,Credit_Vol!$B$6:$CW$1002,BC$1,0),"")</f>
        <v>49.082999999999998</v>
      </c>
      <c r="BD69">
        <f ca="1">IF(ISNUMBER(VLOOKUP($B69,Credit_Vol!$B$6:$CW$1002,BD$1,0)), VLOOKUP($B69,Credit_Vol!$B$6:$CW$1002,BD$1,0),"")</f>
        <v>307.25700000000001</v>
      </c>
      <c r="BE69">
        <f ca="1">IF(ISNUMBER(VLOOKUP($B69,Credit_Vol!$B$6:$CW$1002,BE$1,0)), VLOOKUP($B69,Credit_Vol!$B$6:$CW$1002,BE$1,0),"")</f>
        <v>120.523</v>
      </c>
      <c r="BF69">
        <f ca="1">IF(ISNUMBER(VLOOKUP($B69,Credit_Vol!$B$6:$CW$1002,BF$1,0)), VLOOKUP($B69,Credit_Vol!$B$6:$CW$1002,BF$1,0),"")</f>
        <v>225.03809999999999</v>
      </c>
      <c r="BG69">
        <f ca="1">IF(ISNUMBER(VLOOKUP($B69,Credit_Vol!$B$6:$CW$1002,BG$1,0)), VLOOKUP($B69,Credit_Vol!$B$6:$CW$1002,BG$1,0),"")</f>
        <v>159.92060000000001</v>
      </c>
      <c r="BH69">
        <f ca="1">IF(ISNUMBER(VLOOKUP($B69,Credit_Vol!$B$6:$CW$1002,BH$1,0)), VLOOKUP($B69,Credit_Vol!$B$6:$CW$1002,BH$1,0),"")</f>
        <v>435.9228</v>
      </c>
      <c r="BI69">
        <f ca="1">IF(ISNUMBER(VLOOKUP($B69,Credit_Vol!$B$6:$CW$1002,BI$1,0)), VLOOKUP($B69,Credit_Vol!$B$6:$CW$1002,BI$1,0),"")</f>
        <v>9.7200000000000006</v>
      </c>
      <c r="BJ69">
        <f ca="1">IF(ISNUMBER(VLOOKUP($B69,Credit_Vol!$B$6:$CW$1002,BJ$1,0)), VLOOKUP($B69,Credit_Vol!$B$6:$CW$1002,BJ$1,0),"")</f>
        <v>14.11</v>
      </c>
      <c r="BK69">
        <f ca="1">IF(ISNUMBER(VLOOKUP($B69,Credit_Vol!$B$6:$CW$1002,BK$1,0)), VLOOKUP($B69,Credit_Vol!$B$6:$CW$1002,BK$1,0),"")</f>
        <v>7.17</v>
      </c>
      <c r="BL69">
        <f ca="1">IF(ISNUMBER(VLOOKUP($B69,Credit_Vol!$B$6:$CW$1002,BL$1,0)), VLOOKUP($B69,Credit_Vol!$B$6:$CW$1002,BL$1,0),"")</f>
        <v>3.9950000000000001</v>
      </c>
      <c r="BM69">
        <f ca="1">IF(ISNUMBER(VLOOKUP($B69,Commodities!$B$6:$CW$1002,BM$1,0)), VLOOKUP($B69,Commodities!$B$6:$CW$1002,BM$1,0),"")</f>
        <v>1266.0999999999999</v>
      </c>
      <c r="BN69">
        <f ca="1">IF(ISNUMBER(VLOOKUP($B69,Commodities!$B$6:$CW$1002,BN$1,0)), VLOOKUP($B69,Commodities!$B$6:$CW$1002,BN$1,0),"")</f>
        <v>16.187999999999999</v>
      </c>
      <c r="BO69">
        <f ca="1">IF(ISNUMBER(VLOOKUP($B69,Commodities!$B$6:$CW$1002,BO$1,0)), VLOOKUP($B69,Commodities!$B$6:$CW$1002,BO$1,0),"")</f>
        <v>58.09</v>
      </c>
      <c r="BP69">
        <f ca="1">IF(ISNUMBER(VLOOKUP($B69,Currencies!$B$6:$CW$1002,BP$1,0)), VLOOKUP($B69,Currencies!$B$6:$CW$1002,BP$1,0),"")</f>
        <v>6.5646000000000004</v>
      </c>
      <c r="BQ69">
        <f ca="1">IF(ISNUMBER(VLOOKUP($B69,Currencies!$B$6:$CW$1002,BQ$1,0)), VLOOKUP($B69,Currencies!$B$6:$CW$1002,BQ$1,0),"")</f>
        <v>109.05</v>
      </c>
      <c r="BR69">
        <f ca="1">IF(ISNUMBER(VLOOKUP($B69,Currencies!$B$6:$CW$1002,BR$1,0)), VLOOKUP($B69,Currencies!$B$6:$CW$1002,BR$1,0),"")</f>
        <v>1.1871</v>
      </c>
      <c r="BS69">
        <f ca="1">IF(ISNUMBER(VLOOKUP($B69,Currencies!$B$6:$CW$1002,BS$1,0)), VLOOKUP($B69,Currencies!$B$6:$CW$1002,BS$1,0),"")</f>
        <v>1.3376000000000001</v>
      </c>
      <c r="BT69">
        <f ca="1">IF(ISNUMBER(VLOOKUP($B69,Currencies!$B$6:$CW$1002,BT$1,0)), VLOOKUP($B69,Currencies!$B$6:$CW$1002,BT$1,0),"")</f>
        <v>113.4</v>
      </c>
      <c r="BU69">
        <f ca="1">IF(ISNUMBER(VLOOKUP($B69,Currencies!$B$6:$CW$1002,BU$1,0)), VLOOKUP($B69,Currencies!$B$6:$CW$1002,BU$1,0),"")</f>
        <v>58.709000000000003</v>
      </c>
      <c r="BV69">
        <f ca="1">IF(ISNUMBER(VLOOKUP($B69,Currencies!$B$6:$CW$1002,BV$1,0)), VLOOKUP($B69,Currencies!$B$6:$CW$1002,BV$1,0),"")</f>
        <v>12.7224</v>
      </c>
      <c r="BW69">
        <f ca="1">IF(ISNUMBER(VLOOKUP($B69,Currencies!$B$6:$CW$1002,BW$1,0)), VLOOKUP($B69,Currencies!$B$6:$CW$1002,BW$1,0),"")</f>
        <v>3.2965</v>
      </c>
    </row>
    <row r="70" spans="2:77">
      <c r="B70" s="12">
        <f>IF(ISNUMBER(Equities!$C71),Equities!B71,"")</f>
        <v>43088</v>
      </c>
      <c r="C70">
        <f t="shared" ca="1" si="7"/>
        <v>165.50069999999999</v>
      </c>
      <c r="D70" t="str">
        <f t="shared" ref="D70:F101" ca="1" si="9">IF(ISNUMBER(VLOOKUP($B70,INDIRECT(D$3&amp;"!"&amp;$B$3),2,0)), VLOOKUP($B70,INDIRECT(D$3&amp;"!"&amp;$B$3),2,0),"")</f>
        <v/>
      </c>
      <c r="E70" t="str">
        <f t="shared" ca="1" si="9"/>
        <v/>
      </c>
      <c r="F70" t="str">
        <f t="shared" ca="1" si="9"/>
        <v/>
      </c>
      <c r="G70">
        <f>IF(ISNUMBER(VLOOKUP($B70,Equities!$B$6:$DH$1002,G$1,0)), VLOOKUP($B70,Equities!$B$6:$DH$1002,G$1,0),"")</f>
        <v>5.6899999999999995</v>
      </c>
      <c r="H70">
        <f>IF(ISNUMBER(VLOOKUP($B70,Equities!$B$6:$DH$1002,H$1,0)), VLOOKUP($B70,Equities!$B$6:$DH$1002,H$1,0),"")</f>
        <v>13.71</v>
      </c>
      <c r="I70">
        <f>IF(ISNUMBER(VLOOKUP($B70,Equities!$B$6:$DH$1002,I$1,0)), VLOOKUP($B70,Equities!$B$6:$DH$1002,I$1,0),"")</f>
        <v>18.98</v>
      </c>
      <c r="J70" s="70"/>
      <c r="K70">
        <f ca="1">IF(ISNUMBER(VLOOKUP($B70,Equities!$B$6:$DH$1002,K$1,0)), VLOOKUP($B70,Equities!$B$6:$DH$1002,K$1,0),"")</f>
        <v>2681.47</v>
      </c>
      <c r="L70">
        <f ca="1">IF(ISNUMBER(VLOOKUP($B70,Equities!$B$6:$DH$1002,L$1,0)), VLOOKUP($B70,Equities!$B$6:$DH$1002,L$1,0),"")</f>
        <v>3582.22</v>
      </c>
      <c r="M70">
        <f ca="1">IF(ISNUMBER(VLOOKUP($B70,Equities!$B$6:$DH$1002,M$1,0)), VLOOKUP($B70,Equities!$B$6:$DH$1002,M$1,0),"")</f>
        <v>72680.37</v>
      </c>
      <c r="N70">
        <f ca="1">IF(ISNUMBER(VLOOKUP($B70,Equities!$B$6:$DH$1002,N$1,0)), VLOOKUP($B70,Equities!$B$6:$DH$1002,N$1,0),"")</f>
        <v>22868</v>
      </c>
      <c r="O70">
        <f ca="1">IF(ISNUMBER(VLOOKUP($B70,Equities!$B$6:$DH$1002,O$1,0)), VLOOKUP($B70,Equities!$B$6:$DH$1002,O$1,0),"")</f>
        <v>29253.66</v>
      </c>
      <c r="P70">
        <f ca="1">IF(ISNUMBER(VLOOKUP($B70,Equities!$B$6:$DH$1002,P$1,0)), VLOOKUP($B70,Equities!$B$6:$DH$1002,P$1,0),"")</f>
        <v>11541.88</v>
      </c>
      <c r="Q70">
        <f ca="1">IF(ISNUMBER(VLOOKUP($B70,Equities!$B$6:$DH$1002,Q$1,0)), VLOOKUP($B70,Equities!$B$6:$DH$1002,Q$1,0),"")</f>
        <v>2211.39</v>
      </c>
      <c r="R70">
        <f ca="1">IF(ISNUMBER(VLOOKUP($B70,Equities!$B$6:$DH$1002,R$1,0)), VLOOKUP($B70,Equities!$B$6:$DH$1002,R$1,0),"")</f>
        <v>2473.0100000000002</v>
      </c>
      <c r="S70">
        <f ca="1">IF(ISNUMBER(VLOOKUP($B70,Equities!$B$6:$DH$1002,S$1,0)), VLOOKUP($B70,Equities!$B$6:$DH$1002,S$1,0),"")</f>
        <v>214.9975</v>
      </c>
      <c r="T70">
        <f ca="1">IF(ISNUMBER(VLOOKUP($B70,Equities!$B$6:$DH$1002,T$1,0)), VLOOKUP($B70,Equities!$B$6:$DH$1002,T$1,0),"")</f>
        <v>274.04000000000002</v>
      </c>
      <c r="U70">
        <f ca="1">IF(ISNUMBER(VLOOKUP($B70,Equities!$B$6:$DH$1002,U$1,0)), VLOOKUP($B70,Equities!$B$6:$DH$1002,U$1,0),"")</f>
        <v>259.45999999999998</v>
      </c>
      <c r="V70">
        <f ca="1">IF(ISNUMBER(VLOOKUP($B70,Equities!$B$6:$DH$1002,V$1,0)), VLOOKUP($B70,Equities!$B$6:$DH$1002,V$1,0),"")</f>
        <v>239.01</v>
      </c>
      <c r="W70">
        <f ca="1">IF(ISNUMBER(VLOOKUP($B70,Equities!$B$6:$DH$1002,W$1,0)), VLOOKUP($B70,Equities!$B$6:$DH$1002,W$1,0),"")</f>
        <v>236.92259999999999</v>
      </c>
      <c r="X70">
        <f ca="1">IF(ISNUMBER(VLOOKUP($B70,Equities!$B$6:$DH$1002,X$1,0)), VLOOKUP($B70,Equities!$B$6:$DH$1002,X$1,0),"")</f>
        <v>228.7636</v>
      </c>
      <c r="Y70">
        <f ca="1">IF(ISNUMBER(VLOOKUP($B70,Equities!$B$6:$DH$1002,Y$1,0)), VLOOKUP($B70,Equities!$B$6:$DH$1002,Y$1,0),"")</f>
        <v>126.587</v>
      </c>
      <c r="Z70">
        <f ca="1">IF(ISNUMBER(VLOOKUP($B70,Equities!$B$6:$DH$1002,Z$1,0)), VLOOKUP($B70,Equities!$B$6:$DH$1002,Z$1,0),"")</f>
        <v>223.61199999999999</v>
      </c>
      <c r="AA70">
        <f ca="1">IF(ISNUMBER(VLOOKUP($B70,Equities!$B$6:$DH$1002,AA$1,0)), VLOOKUP($B70,Equities!$B$6:$DH$1002,AA$1,0),"")</f>
        <v>70.75</v>
      </c>
      <c r="AB70">
        <f ca="1">IF(ISNUMBER(VLOOKUP($B70,Equities!$B$6:$DH$1002,AB$1,0)), VLOOKUP($B70,Equities!$B$6:$DH$1002,AB$1,0),"")</f>
        <v>128.16</v>
      </c>
      <c r="AC70">
        <f ca="1">IF(ISNUMBER(VLOOKUP($B70,Bonds!$B$6:$CW$1002,AC$1,0)), VLOOKUP($B70,Bonds!$B$6:$CW$1002,AC$1,0),"")</f>
        <v>481.08760000000001</v>
      </c>
      <c r="AD70">
        <f ca="1">IF(ISNUMBER(VLOOKUP($B70,Bonds!$B$6:$CW$1002,AD$1,0)), VLOOKUP($B70,Bonds!$B$6:$CW$1002,AD$1,0),"")</f>
        <v>217.20529999999999</v>
      </c>
      <c r="AE70">
        <f ca="1">IF(ISNUMBER(VLOOKUP($B70,Bonds!$B$6:$CW$1002,AE$1,0)), VLOOKUP($B70,Bonds!$B$6:$CW$1002,AE$1,0),"")</f>
        <v>255.36259999999999</v>
      </c>
      <c r="AF70">
        <f ca="1">IF(ISNUMBER(VLOOKUP($B70,Bonds!$B$6:$CW$1002,AF$1,0)), VLOOKUP($B70,Bonds!$B$6:$CW$1002,AF$1,0),"")</f>
        <v>2037.67</v>
      </c>
      <c r="AG70">
        <f ca="1">IF(ISNUMBER(VLOOKUP($B70,Bonds!$B$6:$CW$1002,AG$1,0)), VLOOKUP($B70,Bonds!$B$6:$CW$1002,AG$1,0),"")</f>
        <v>2190.42</v>
      </c>
      <c r="AH70">
        <f ca="1">IF(ISNUMBER(VLOOKUP($B70,Bonds!$B$6:$CW$1002,AH$1,0)), VLOOKUP($B70,Bonds!$B$6:$CW$1002,AH$1,0),"")</f>
        <v>2882.37</v>
      </c>
      <c r="AI70">
        <f ca="1">IF(ISNUMBER(VLOOKUP($B70,Bonds!$B$6:$CW$1002,AI$1,0)), VLOOKUP($B70,Bonds!$B$6:$CW$1002,AI$1,0),"")</f>
        <v>150.267</v>
      </c>
      <c r="AJ70">
        <f ca="1">IF(ISNUMBER(VLOOKUP($B70,Bonds!$B$6:$CW$1002,AJ$1,0)), VLOOKUP($B70,Bonds!$B$6:$CW$1002,AJ$1,0),"")</f>
        <v>1304.1089999999999</v>
      </c>
      <c r="AK70">
        <f ca="1">IF(ISNUMBER(VLOOKUP($B70,Bonds!$B$6:$CW$1002,AK$1,0)), VLOOKUP($B70,Bonds!$B$6:$CW$1002,AK$1,0),"")</f>
        <v>214.60720000000001</v>
      </c>
      <c r="AL70">
        <f ca="1">IF(ISNUMBER(VLOOKUP($B70,Bonds!$B$6:$CW$1002,AL$1,0)), VLOOKUP($B70,Bonds!$B$6:$CW$1002,AL$1,0),"")</f>
        <v>191.30889999999999</v>
      </c>
      <c r="AM70">
        <f ca="1">IF(ISNUMBER(VLOOKUP($B70,Bonds!$B$6:$CW$1002,AM$1,0)), VLOOKUP($B70,Bonds!$B$6:$CW$1002,AM$1,0),"")</f>
        <v>286.95370000000003</v>
      </c>
      <c r="AN70">
        <f ca="1">IF(ISNUMBER(VLOOKUP($B70,Bonds!$B$6:$CW$1002,AN$1,0)), VLOOKUP($B70,Bonds!$B$6:$CW$1002,AN$1,0),"")</f>
        <v>203.9314</v>
      </c>
      <c r="AO70">
        <f ca="1">IF(ISNUMBER(VLOOKUP($B70,Bonds!$B$6:$CW$1002,AO$1,0)), VLOOKUP($B70,Bonds!$B$6:$CW$1002,AO$1,0),"")</f>
        <v>203.19759999999999</v>
      </c>
      <c r="AP70">
        <f ca="1">IF(ISNUMBER(VLOOKUP($B70,Bonds!$B$6:$CW$1002,AP$1,0)), VLOOKUP($B70,Bonds!$B$6:$CW$1002,AP$1,0),"")</f>
        <v>225.61359999999999</v>
      </c>
      <c r="AQ70">
        <f ca="1">IF(ISNUMBER(VLOOKUP($B70,Bonds!$B$6:$CW$1002,AQ$1,0)), VLOOKUP($B70,Bonds!$B$6:$CW$1002,AQ$1,0),"")</f>
        <v>219.51740000000001</v>
      </c>
      <c r="AR70">
        <f ca="1">IF(ISNUMBER(VLOOKUP($B70,Bonds!$B$6:$CW$1002,AR$1,0)), VLOOKUP($B70,Bonds!$B$6:$CW$1002,AR$1,0),"")</f>
        <v>286.2826</v>
      </c>
      <c r="AS70">
        <f ca="1">IF(ISNUMBER(VLOOKUP($B70,Bonds!$B$6:$CW$1002,AS$1,0)), VLOOKUP($B70,Bonds!$B$6:$CW$1002,AS$1,0),"")</f>
        <v>2.4643999999999999</v>
      </c>
      <c r="AT70">
        <f ca="1">IF(ISNUMBER(VLOOKUP($B70,Bonds!$B$6:$CW$1002,AT$1,0)), VLOOKUP($B70,Bonds!$B$6:$CW$1002,AT$1,0),"")</f>
        <v>0.379</v>
      </c>
      <c r="AU70">
        <f ca="1">IF(ISNUMBER(VLOOKUP($B70,Bonds!$B$6:$CW$1002,AU$1,0)), VLOOKUP($B70,Bonds!$B$6:$CW$1002,AU$1,0),"")</f>
        <v>1.8067</v>
      </c>
      <c r="AV70">
        <f ca="1">IF(ISNUMBER(VLOOKUP($B70,Bonds!$B$6:$CW$1002,AV$1,0)), VLOOKUP($B70,Bonds!$B$6:$CW$1002,AV$1,0),"")</f>
        <v>1.9315</v>
      </c>
      <c r="AW70">
        <f ca="1">IF(ISNUMBER(VLOOKUP($B70,Bonds!$B$6:$CW$1002,AW$1,0)), VLOOKUP($B70,Bonds!$B$6:$CW$1002,AW$1,0),"")</f>
        <v>2.2782</v>
      </c>
      <c r="AX70">
        <f ca="1">IF(ISNUMBER(VLOOKUP($B70,Bonds!$B$6:$CW$1002,AX$1,0)), VLOOKUP($B70,Bonds!$B$6:$CW$1002,AX$1,0),"")</f>
        <v>1.4359999999999999</v>
      </c>
      <c r="AY70">
        <f ca="1">IF(ISNUMBER(VLOOKUP($B70,Bonds!$B$6:$CW$1002,AY$1,0)), VLOOKUP($B70,Bonds!$B$6:$CW$1002,AY$1,0),"")</f>
        <v>32.684199999999997</v>
      </c>
      <c r="AZ70">
        <f ca="1">IF(ISNUMBER(VLOOKUP($B70,Bonds!$B$6:$CW$1002,AZ$1,0)), VLOOKUP($B70,Bonds!$B$6:$CW$1002,AZ$1,0),"")</f>
        <v>-1.88</v>
      </c>
      <c r="BA70">
        <f ca="1">IF(ISNUMBER(VLOOKUP($B70,Credit_Vol!$B$6:$CW$1002,BA$1,0)), VLOOKUP($B70,Credit_Vol!$B$6:$CW$1002,BA$1,0),"")</f>
        <v>234.91800000000001</v>
      </c>
      <c r="BB70">
        <f ca="1">IF(ISNUMBER(VLOOKUP($B70,Credit_Vol!$B$6:$CW$1002,BB$1,0)), VLOOKUP($B70,Credit_Vol!$B$6:$CW$1002,BB$1,0),"")</f>
        <v>109.206</v>
      </c>
      <c r="BC70">
        <f ca="1">IF(ISNUMBER(VLOOKUP($B70,Credit_Vol!$B$6:$CW$1002,BC$1,0)), VLOOKUP($B70,Credit_Vol!$B$6:$CW$1002,BC$1,0),"")</f>
        <v>49.758000000000003</v>
      </c>
      <c r="BD70">
        <f ca="1">IF(ISNUMBER(VLOOKUP($B70,Credit_Vol!$B$6:$CW$1002,BD$1,0)), VLOOKUP($B70,Credit_Vol!$B$6:$CW$1002,BD$1,0),"")</f>
        <v>309.59100000000001</v>
      </c>
      <c r="BE70">
        <f ca="1">IF(ISNUMBER(VLOOKUP($B70,Credit_Vol!$B$6:$CW$1002,BE$1,0)), VLOOKUP($B70,Credit_Vol!$B$6:$CW$1002,BE$1,0),"")</f>
        <v>121.783</v>
      </c>
      <c r="BF70">
        <f ca="1">IF(ISNUMBER(VLOOKUP($B70,Credit_Vol!$B$6:$CW$1002,BF$1,0)), VLOOKUP($B70,Credit_Vol!$B$6:$CW$1002,BF$1,0),"")</f>
        <v>227.52160000000001</v>
      </c>
      <c r="BG70">
        <f ca="1">IF(ISNUMBER(VLOOKUP($B70,Credit_Vol!$B$6:$CW$1002,BG$1,0)), VLOOKUP($B70,Credit_Vol!$B$6:$CW$1002,BG$1,0),"")</f>
        <v>162.24940000000001</v>
      </c>
      <c r="BH70">
        <f ca="1">IF(ISNUMBER(VLOOKUP($B70,Credit_Vol!$B$6:$CW$1002,BH$1,0)), VLOOKUP($B70,Credit_Vol!$B$6:$CW$1002,BH$1,0),"")</f>
        <v>439.5849</v>
      </c>
      <c r="BI70">
        <f ca="1">IF(ISNUMBER(VLOOKUP($B70,Credit_Vol!$B$6:$CW$1002,BI$1,0)), VLOOKUP($B70,Credit_Vol!$B$6:$CW$1002,BI$1,0),"")</f>
        <v>10.029999999999999</v>
      </c>
      <c r="BJ70">
        <f ca="1">IF(ISNUMBER(VLOOKUP($B70,Credit_Vol!$B$6:$CW$1002,BJ$1,0)), VLOOKUP($B70,Credit_Vol!$B$6:$CW$1002,BJ$1,0),"")</f>
        <v>14.48</v>
      </c>
      <c r="BK70">
        <f ca="1">IF(ISNUMBER(VLOOKUP($B70,Credit_Vol!$B$6:$CW$1002,BK$1,0)), VLOOKUP($B70,Credit_Vol!$B$6:$CW$1002,BK$1,0),"")</f>
        <v>6.96</v>
      </c>
      <c r="BL70">
        <f ca="1">IF(ISNUMBER(VLOOKUP($B70,Credit_Vol!$B$6:$CW$1002,BL$1,0)), VLOOKUP($B70,Credit_Vol!$B$6:$CW$1002,BL$1,0),"")</f>
        <v>3.51</v>
      </c>
      <c r="BM70">
        <f ca="1">IF(ISNUMBER(VLOOKUP($B70,Commodities!$B$6:$CW$1002,BM$1,0)), VLOOKUP($B70,Commodities!$B$6:$CW$1002,BM$1,0),"")</f>
        <v>1260.7</v>
      </c>
      <c r="BN70">
        <f ca="1">IF(ISNUMBER(VLOOKUP($B70,Commodities!$B$6:$CW$1002,BN$1,0)), VLOOKUP($B70,Commodities!$B$6:$CW$1002,BN$1,0),"")</f>
        <v>16.065999999999999</v>
      </c>
      <c r="BO70">
        <f ca="1">IF(ISNUMBER(VLOOKUP($B70,Commodities!$B$6:$CW$1002,BO$1,0)), VLOOKUP($B70,Commodities!$B$6:$CW$1002,BO$1,0),"")</f>
        <v>57.46</v>
      </c>
      <c r="BP70">
        <f ca="1">IF(ISNUMBER(VLOOKUP($B70,Currencies!$B$6:$CW$1002,BP$1,0)), VLOOKUP($B70,Currencies!$B$6:$CW$1002,BP$1,0),"")</f>
        <v>6.6062000000000003</v>
      </c>
      <c r="BQ70">
        <f ca="1">IF(ISNUMBER(VLOOKUP($B70,Currencies!$B$6:$CW$1002,BQ$1,0)), VLOOKUP($B70,Currencies!$B$6:$CW$1002,BQ$1,0),"")</f>
        <v>108.68</v>
      </c>
      <c r="BR70">
        <f ca="1">IF(ISNUMBER(VLOOKUP($B70,Currencies!$B$6:$CW$1002,BR$1,0)), VLOOKUP($B70,Currencies!$B$6:$CW$1002,BR$1,0),"")</f>
        <v>1.1839999999999999</v>
      </c>
      <c r="BS70">
        <f ca="1">IF(ISNUMBER(VLOOKUP($B70,Currencies!$B$6:$CW$1002,BS$1,0)), VLOOKUP($B70,Currencies!$B$6:$CW$1002,BS$1,0),"")</f>
        <v>1.3385</v>
      </c>
      <c r="BT70">
        <f ca="1">IF(ISNUMBER(VLOOKUP($B70,Currencies!$B$6:$CW$1002,BT$1,0)), VLOOKUP($B70,Currencies!$B$6:$CW$1002,BT$1,0),"")</f>
        <v>112.89</v>
      </c>
      <c r="BU70">
        <f ca="1">IF(ISNUMBER(VLOOKUP($B70,Currencies!$B$6:$CW$1002,BU$1,0)), VLOOKUP($B70,Currencies!$B$6:$CW$1002,BU$1,0),"")</f>
        <v>58.775599999999997</v>
      </c>
      <c r="BV70">
        <f ca="1">IF(ISNUMBER(VLOOKUP($B70,Currencies!$B$6:$CW$1002,BV$1,0)), VLOOKUP($B70,Currencies!$B$6:$CW$1002,BV$1,0),"")</f>
        <v>12.706799999999999</v>
      </c>
      <c r="BW70">
        <f ca="1">IF(ISNUMBER(VLOOKUP($B70,Currencies!$B$6:$CW$1002,BW$1,0)), VLOOKUP($B70,Currencies!$B$6:$CW$1002,BW$1,0),"")</f>
        <v>3.2911000000000001</v>
      </c>
    </row>
    <row r="71" spans="2:77">
      <c r="B71" s="12">
        <f>IF(ISNUMBER(Equities!$C72),Equities!B72,"")</f>
        <v>43087</v>
      </c>
      <c r="C71">
        <f t="shared" ref="C71:C134" ca="1" si="10">IF(ISNUMBER(VLOOKUP($B71,INDIRECT(C$3&amp;"!"&amp;$B$3),2,0)), VLOOKUP($B71,INDIRECT(C$3&amp;"!"&amp;$B$3),2,0),"")</f>
        <v>164.35769999999999</v>
      </c>
      <c r="D71" t="str">
        <f t="shared" ca="1" si="9"/>
        <v/>
      </c>
      <c r="E71" t="str">
        <f t="shared" ca="1" si="9"/>
        <v/>
      </c>
      <c r="F71" t="str">
        <f t="shared" ca="1" si="9"/>
        <v/>
      </c>
      <c r="G71">
        <f>IF(ISNUMBER(VLOOKUP($B71,Equities!$B$6:$DH$1002,G$1,0)), VLOOKUP($B71,Equities!$B$6:$DH$1002,G$1,0),"")</f>
        <v>5.62</v>
      </c>
      <c r="H71">
        <f>IF(ISNUMBER(VLOOKUP($B71,Equities!$B$6:$DH$1002,H$1,0)), VLOOKUP($B71,Equities!$B$6:$DH$1002,H$1,0),"")</f>
        <v>14</v>
      </c>
      <c r="I71">
        <f>IF(ISNUMBER(VLOOKUP($B71,Equities!$B$6:$DH$1002,I$1,0)), VLOOKUP($B71,Equities!$B$6:$DH$1002,I$1,0),"")</f>
        <v>19.260000000000002</v>
      </c>
      <c r="J71" s="70"/>
      <c r="K71">
        <f ca="1">IF(ISNUMBER(VLOOKUP($B71,Equities!$B$6:$DH$1002,K$1,0)), VLOOKUP($B71,Equities!$B$6:$DH$1002,K$1,0),"")</f>
        <v>2690.16</v>
      </c>
      <c r="L71">
        <f ca="1">IF(ISNUMBER(VLOOKUP($B71,Equities!$B$6:$DH$1002,L$1,0)), VLOOKUP($B71,Equities!$B$6:$DH$1002,L$1,0),"")</f>
        <v>3609.42</v>
      </c>
      <c r="M71">
        <f ca="1">IF(ISNUMBER(VLOOKUP($B71,Equities!$B$6:$DH$1002,M$1,0)), VLOOKUP($B71,Equities!$B$6:$DH$1002,M$1,0),"")</f>
        <v>73115.45</v>
      </c>
      <c r="N71">
        <f ca="1">IF(ISNUMBER(VLOOKUP($B71,Equities!$B$6:$DH$1002,N$1,0)), VLOOKUP($B71,Equities!$B$6:$DH$1002,N$1,0),"")</f>
        <v>22901.77</v>
      </c>
      <c r="O71">
        <f ca="1">IF(ISNUMBER(VLOOKUP($B71,Equities!$B$6:$DH$1002,O$1,0)), VLOOKUP($B71,Equities!$B$6:$DH$1002,O$1,0),"")</f>
        <v>29050.41</v>
      </c>
      <c r="P71">
        <f ca="1">IF(ISNUMBER(VLOOKUP($B71,Equities!$B$6:$DH$1002,P$1,0)), VLOOKUP($B71,Equities!$B$6:$DH$1002,P$1,0),"")</f>
        <v>11415.13</v>
      </c>
      <c r="Q71">
        <f ca="1">IF(ISNUMBER(VLOOKUP($B71,Equities!$B$6:$DH$1002,Q$1,0)), VLOOKUP($B71,Equities!$B$6:$DH$1002,Q$1,0),"")</f>
        <v>2219.11</v>
      </c>
      <c r="R71">
        <f ca="1">IF(ISNUMBER(VLOOKUP($B71,Equities!$B$6:$DH$1002,R$1,0)), VLOOKUP($B71,Equities!$B$6:$DH$1002,R$1,0),"")</f>
        <v>2481.7199999999998</v>
      </c>
      <c r="S71">
        <f ca="1">IF(ISNUMBER(VLOOKUP($B71,Equities!$B$6:$DH$1002,S$1,0)), VLOOKUP($B71,Equities!$B$6:$DH$1002,S$1,0),"")</f>
        <v>215.64009999999999</v>
      </c>
      <c r="T71">
        <f ca="1">IF(ISNUMBER(VLOOKUP($B71,Equities!$B$6:$DH$1002,T$1,0)), VLOOKUP($B71,Equities!$B$6:$DH$1002,T$1,0),"")</f>
        <v>274.77</v>
      </c>
      <c r="U71">
        <f ca="1">IF(ISNUMBER(VLOOKUP($B71,Equities!$B$6:$DH$1002,U$1,0)), VLOOKUP($B71,Equities!$B$6:$DH$1002,U$1,0),"")</f>
        <v>260.02</v>
      </c>
      <c r="V71">
        <f ca="1">IF(ISNUMBER(VLOOKUP($B71,Equities!$B$6:$DH$1002,V$1,0)), VLOOKUP($B71,Equities!$B$6:$DH$1002,V$1,0),"")</f>
        <v>239.32</v>
      </c>
      <c r="W71">
        <f ca="1">IF(ISNUMBER(VLOOKUP($B71,Equities!$B$6:$DH$1002,W$1,0)), VLOOKUP($B71,Equities!$B$6:$DH$1002,W$1,0),"")</f>
        <v>237.37450000000001</v>
      </c>
      <c r="X71">
        <f ca="1">IF(ISNUMBER(VLOOKUP($B71,Equities!$B$6:$DH$1002,X$1,0)), VLOOKUP($B71,Equities!$B$6:$DH$1002,X$1,0),"")</f>
        <v>229.3502</v>
      </c>
      <c r="Y71">
        <f ca="1">IF(ISNUMBER(VLOOKUP($B71,Equities!$B$6:$DH$1002,Y$1,0)), VLOOKUP($B71,Equities!$B$6:$DH$1002,Y$1,0),"")</f>
        <v>127.0164</v>
      </c>
      <c r="Z71">
        <f ca="1">IF(ISNUMBER(VLOOKUP($B71,Equities!$B$6:$DH$1002,Z$1,0)), VLOOKUP($B71,Equities!$B$6:$DH$1002,Z$1,0),"")</f>
        <v>224.755</v>
      </c>
      <c r="AA71">
        <f ca="1">IF(ISNUMBER(VLOOKUP($B71,Equities!$B$6:$DH$1002,AA$1,0)), VLOOKUP($B71,Equities!$B$6:$DH$1002,AA$1,0),"")</f>
        <v>71.22</v>
      </c>
      <c r="AB71">
        <f ca="1">IF(ISNUMBER(VLOOKUP($B71,Equities!$B$6:$DH$1002,AB$1,0)), VLOOKUP($B71,Equities!$B$6:$DH$1002,AB$1,0),"")</f>
        <v>129.96</v>
      </c>
      <c r="AC71">
        <f ca="1">IF(ISNUMBER(VLOOKUP($B71,Bonds!$B$6:$CW$1002,AC$1,0)), VLOOKUP($B71,Bonds!$B$6:$CW$1002,AC$1,0),"")</f>
        <v>483.1712</v>
      </c>
      <c r="AD71">
        <f ca="1">IF(ISNUMBER(VLOOKUP($B71,Bonds!$B$6:$CW$1002,AD$1,0)), VLOOKUP($B71,Bonds!$B$6:$CW$1002,AD$1,0),"")</f>
        <v>218.30709999999999</v>
      </c>
      <c r="AE71">
        <f ca="1">IF(ISNUMBER(VLOOKUP($B71,Bonds!$B$6:$CW$1002,AE$1,0)), VLOOKUP($B71,Bonds!$B$6:$CW$1002,AE$1,0),"")</f>
        <v>256.35610000000003</v>
      </c>
      <c r="AF71">
        <f ca="1">IF(ISNUMBER(VLOOKUP($B71,Bonds!$B$6:$CW$1002,AF$1,0)), VLOOKUP($B71,Bonds!$B$6:$CW$1002,AF$1,0),"")</f>
        <v>2044.98</v>
      </c>
      <c r="AG71">
        <f ca="1">IF(ISNUMBER(VLOOKUP($B71,Bonds!$B$6:$CW$1002,AG$1,0)), VLOOKUP($B71,Bonds!$B$6:$CW$1002,AG$1,0),"")</f>
        <v>2199.0500000000002</v>
      </c>
      <c r="AH71">
        <f ca="1">IF(ISNUMBER(VLOOKUP($B71,Bonds!$B$6:$CW$1002,AH$1,0)), VLOOKUP($B71,Bonds!$B$6:$CW$1002,AH$1,0),"")</f>
        <v>2895.91</v>
      </c>
      <c r="AI71">
        <f ca="1">IF(ISNUMBER(VLOOKUP($B71,Bonds!$B$6:$CW$1002,AI$1,0)), VLOOKUP($B71,Bonds!$B$6:$CW$1002,AI$1,0),"")</f>
        <v>150.1567</v>
      </c>
      <c r="AJ71">
        <f ca="1">IF(ISNUMBER(VLOOKUP($B71,Bonds!$B$6:$CW$1002,AJ$1,0)), VLOOKUP($B71,Bonds!$B$6:$CW$1002,AJ$1,0),"")</f>
        <v>1304.7070000000001</v>
      </c>
      <c r="AK71">
        <f ca="1">IF(ISNUMBER(VLOOKUP($B71,Bonds!$B$6:$CW$1002,AK$1,0)), VLOOKUP($B71,Bonds!$B$6:$CW$1002,AK$1,0),"")</f>
        <v>214.6413</v>
      </c>
      <c r="AL71">
        <f ca="1">IF(ISNUMBER(VLOOKUP($B71,Bonds!$B$6:$CW$1002,AL$1,0)), VLOOKUP($B71,Bonds!$B$6:$CW$1002,AL$1,0),"")</f>
        <v>191.35980000000001</v>
      </c>
      <c r="AM71">
        <f ca="1">IF(ISNUMBER(VLOOKUP($B71,Bonds!$B$6:$CW$1002,AM$1,0)), VLOOKUP($B71,Bonds!$B$6:$CW$1002,AM$1,0),"")</f>
        <v>286.89440000000002</v>
      </c>
      <c r="AN71">
        <f ca="1">IF(ISNUMBER(VLOOKUP($B71,Bonds!$B$6:$CW$1002,AN$1,0)), VLOOKUP($B71,Bonds!$B$6:$CW$1002,AN$1,0),"")</f>
        <v>203.9238</v>
      </c>
      <c r="AO71">
        <f ca="1">IF(ISNUMBER(VLOOKUP($B71,Bonds!$B$6:$CW$1002,AO$1,0)), VLOOKUP($B71,Bonds!$B$6:$CW$1002,AO$1,0),"")</f>
        <v>203.1703</v>
      </c>
      <c r="AP71">
        <f ca="1">IF(ISNUMBER(VLOOKUP($B71,Bonds!$B$6:$CW$1002,AP$1,0)), VLOOKUP($B71,Bonds!$B$6:$CW$1002,AP$1,0),"")</f>
        <v>225.63560000000001</v>
      </c>
      <c r="AQ71">
        <f ca="1">IF(ISNUMBER(VLOOKUP($B71,Bonds!$B$6:$CW$1002,AQ$1,0)), VLOOKUP($B71,Bonds!$B$6:$CW$1002,AQ$1,0),"")</f>
        <v>219.73099999999999</v>
      </c>
      <c r="AR71">
        <f ca="1">IF(ISNUMBER(VLOOKUP($B71,Bonds!$B$6:$CW$1002,AR$1,0)), VLOOKUP($B71,Bonds!$B$6:$CW$1002,AR$1,0),"")</f>
        <v>286.49700000000001</v>
      </c>
      <c r="AS71">
        <f ca="1">IF(ISNUMBER(VLOOKUP($B71,Bonds!$B$6:$CW$1002,AS$1,0)), VLOOKUP($B71,Bonds!$B$6:$CW$1002,AS$1,0),"")</f>
        <v>2.3942000000000001</v>
      </c>
      <c r="AT71">
        <f ca="1">IF(ISNUMBER(VLOOKUP($B71,Bonds!$B$6:$CW$1002,AT$1,0)), VLOOKUP($B71,Bonds!$B$6:$CW$1002,AT$1,0),"")</f>
        <v>0.309</v>
      </c>
      <c r="AU71">
        <f ca="1">IF(ISNUMBER(VLOOKUP($B71,Bonds!$B$6:$CW$1002,AU$1,0)), VLOOKUP($B71,Bonds!$B$6:$CW$1002,AU$1,0),"")</f>
        <v>1.7848000000000002</v>
      </c>
      <c r="AV71">
        <f ca="1">IF(ISNUMBER(VLOOKUP($B71,Bonds!$B$6:$CW$1002,AV$1,0)), VLOOKUP($B71,Bonds!$B$6:$CW$1002,AV$1,0),"")</f>
        <v>1.9079000000000002</v>
      </c>
      <c r="AW71">
        <f ca="1">IF(ISNUMBER(VLOOKUP($B71,Bonds!$B$6:$CW$1002,AW$1,0)), VLOOKUP($B71,Bonds!$B$6:$CW$1002,AW$1,0),"")</f>
        <v>2.3090000000000002</v>
      </c>
      <c r="AX71">
        <f ca="1">IF(ISNUMBER(VLOOKUP($B71,Bonds!$B$6:$CW$1002,AX$1,0)), VLOOKUP($B71,Bonds!$B$6:$CW$1002,AX$1,0),"")</f>
        <v>1.4419999999999999</v>
      </c>
      <c r="AY71">
        <f ca="1">IF(ISNUMBER(VLOOKUP($B71,Bonds!$B$6:$CW$1002,AY$1,0)), VLOOKUP($B71,Bonds!$B$6:$CW$1002,AY$1,0),"")</f>
        <v>32.203000000000003</v>
      </c>
      <c r="AZ71">
        <f ca="1">IF(ISNUMBER(VLOOKUP($B71,Bonds!$B$6:$CW$1002,AZ$1,0)), VLOOKUP($B71,Bonds!$B$6:$CW$1002,AZ$1,0),"")</f>
        <v>-1</v>
      </c>
      <c r="BA71">
        <f ca="1">IF(ISNUMBER(VLOOKUP($B71,Credit_Vol!$B$6:$CW$1002,BA$1,0)), VLOOKUP($B71,Credit_Vol!$B$6:$CW$1002,BA$1,0),"")</f>
        <v>234.73599999999999</v>
      </c>
      <c r="BB71">
        <f ca="1">IF(ISNUMBER(VLOOKUP($B71,Credit_Vol!$B$6:$CW$1002,BB$1,0)), VLOOKUP($B71,Credit_Vol!$B$6:$CW$1002,BB$1,0),"")</f>
        <v>109.5</v>
      </c>
      <c r="BC71">
        <f ca="1">IF(ISNUMBER(VLOOKUP($B71,Credit_Vol!$B$6:$CW$1002,BC$1,0)), VLOOKUP($B71,Credit_Vol!$B$6:$CW$1002,BC$1,0),"")</f>
        <v>49.52</v>
      </c>
      <c r="BD71">
        <f ca="1">IF(ISNUMBER(VLOOKUP($B71,Credit_Vol!$B$6:$CW$1002,BD$1,0)), VLOOKUP($B71,Credit_Vol!$B$6:$CW$1002,BD$1,0),"")</f>
        <v>307.96600000000001</v>
      </c>
      <c r="BE71">
        <f ca="1">IF(ISNUMBER(VLOOKUP($B71,Credit_Vol!$B$6:$CW$1002,BE$1,0)), VLOOKUP($B71,Credit_Vol!$B$6:$CW$1002,BE$1,0),"")</f>
        <v>121.964</v>
      </c>
      <c r="BF71">
        <f ca="1">IF(ISNUMBER(VLOOKUP($B71,Credit_Vol!$B$6:$CW$1002,BF$1,0)), VLOOKUP($B71,Credit_Vol!$B$6:$CW$1002,BF$1,0),"")</f>
        <v>226.8109</v>
      </c>
      <c r="BG71">
        <f ca="1">IF(ISNUMBER(VLOOKUP($B71,Credit_Vol!$B$6:$CW$1002,BG$1,0)), VLOOKUP($B71,Credit_Vol!$B$6:$CW$1002,BG$1,0),"")</f>
        <v>161.5205</v>
      </c>
      <c r="BH71">
        <f ca="1">IF(ISNUMBER(VLOOKUP($B71,Credit_Vol!$B$6:$CW$1002,BH$1,0)), VLOOKUP($B71,Credit_Vol!$B$6:$CW$1002,BH$1,0),"")</f>
        <v>439.09949999999998</v>
      </c>
      <c r="BI71">
        <f ca="1">IF(ISNUMBER(VLOOKUP($B71,Credit_Vol!$B$6:$CW$1002,BI$1,0)), VLOOKUP($B71,Credit_Vol!$B$6:$CW$1002,BI$1,0),"")</f>
        <v>9.5299999999999994</v>
      </c>
      <c r="BJ71">
        <f ca="1">IF(ISNUMBER(VLOOKUP($B71,Credit_Vol!$B$6:$CW$1002,BJ$1,0)), VLOOKUP($B71,Credit_Vol!$B$6:$CW$1002,BJ$1,0),"")</f>
        <v>14.13</v>
      </c>
      <c r="BK71">
        <f ca="1">IF(ISNUMBER(VLOOKUP($B71,Credit_Vol!$B$6:$CW$1002,BK$1,0)), VLOOKUP($B71,Credit_Vol!$B$6:$CW$1002,BK$1,0),"")</f>
        <v>6.9399999999999995</v>
      </c>
      <c r="BL71">
        <f ca="1">IF(ISNUMBER(VLOOKUP($B71,Credit_Vol!$B$6:$CW$1002,BL$1,0)), VLOOKUP($B71,Credit_Vol!$B$6:$CW$1002,BL$1,0),"")</f>
        <v>3.4950000000000001</v>
      </c>
      <c r="BM71">
        <f ca="1">IF(ISNUMBER(VLOOKUP($B71,Commodities!$B$6:$CW$1002,BM$1,0)), VLOOKUP($B71,Commodities!$B$6:$CW$1002,BM$1,0),"")</f>
        <v>1262.2</v>
      </c>
      <c r="BN71">
        <f ca="1">IF(ISNUMBER(VLOOKUP($B71,Commodities!$B$6:$CW$1002,BN$1,0)), VLOOKUP($B71,Commodities!$B$6:$CW$1002,BN$1,0),"")</f>
        <v>16.12</v>
      </c>
      <c r="BO71">
        <f ca="1">IF(ISNUMBER(VLOOKUP($B71,Commodities!$B$6:$CW$1002,BO$1,0)), VLOOKUP($B71,Commodities!$B$6:$CW$1002,BO$1,0),"")</f>
        <v>57.16</v>
      </c>
      <c r="BP71">
        <f ca="1">IF(ISNUMBER(VLOOKUP($B71,Currencies!$B$6:$CW$1002,BP$1,0)), VLOOKUP($B71,Currencies!$B$6:$CW$1002,BP$1,0),"")</f>
        <v>6.6088000000000005</v>
      </c>
      <c r="BQ71">
        <f ca="1">IF(ISNUMBER(VLOOKUP($B71,Currencies!$B$6:$CW$1002,BQ$1,0)), VLOOKUP($B71,Currencies!$B$6:$CW$1002,BQ$1,0),"")</f>
        <v>108.63</v>
      </c>
      <c r="BR71">
        <f ca="1">IF(ISNUMBER(VLOOKUP($B71,Currencies!$B$6:$CW$1002,BR$1,0)), VLOOKUP($B71,Currencies!$B$6:$CW$1002,BR$1,0),"")</f>
        <v>1.1781999999999999</v>
      </c>
      <c r="BS71">
        <f ca="1">IF(ISNUMBER(VLOOKUP($B71,Currencies!$B$6:$CW$1002,BS$1,0)), VLOOKUP($B71,Currencies!$B$6:$CW$1002,BS$1,0),"")</f>
        <v>1.3383</v>
      </c>
      <c r="BT71">
        <f ca="1">IF(ISNUMBER(VLOOKUP($B71,Currencies!$B$6:$CW$1002,BT$1,0)), VLOOKUP($B71,Currencies!$B$6:$CW$1002,BT$1,0),"")</f>
        <v>112.55</v>
      </c>
      <c r="BU71">
        <f ca="1">IF(ISNUMBER(VLOOKUP($B71,Currencies!$B$6:$CW$1002,BU$1,0)), VLOOKUP($B71,Currencies!$B$6:$CW$1002,BU$1,0),"")</f>
        <v>58.664499999999997</v>
      </c>
      <c r="BV71">
        <f ca="1">IF(ISNUMBER(VLOOKUP($B71,Currencies!$B$6:$CW$1002,BV$1,0)), VLOOKUP($B71,Currencies!$B$6:$CW$1002,BV$1,0),"")</f>
        <v>12.746</v>
      </c>
      <c r="BW71">
        <f ca="1">IF(ISNUMBER(VLOOKUP($B71,Currencies!$B$6:$CW$1002,BW$1,0)), VLOOKUP($B71,Currencies!$B$6:$CW$1002,BW$1,0),"")</f>
        <v>3.2886000000000002</v>
      </c>
    </row>
    <row r="72" spans="2:77">
      <c r="B72" s="12">
        <f>IF(ISNUMBER(Equities!$C73),Equities!B73,"")</f>
        <v>43084</v>
      </c>
      <c r="C72">
        <f t="shared" ca="1" si="10"/>
        <v>163.34270000000001</v>
      </c>
      <c r="D72" t="str">
        <f t="shared" ca="1" si="9"/>
        <v/>
      </c>
      <c r="E72" t="str">
        <f t="shared" ca="1" si="9"/>
        <v/>
      </c>
      <c r="F72" t="str">
        <f t="shared" ca="1" si="9"/>
        <v/>
      </c>
      <c r="G72">
        <f>IF(ISNUMBER(VLOOKUP($B72,Equities!$B$6:$DH$1002,G$1,0)), VLOOKUP($B72,Equities!$B$6:$DH$1002,G$1,0),"")</f>
        <v>5.6</v>
      </c>
      <c r="H72">
        <f>IF(ISNUMBER(VLOOKUP($B72,Equities!$B$6:$DH$1002,H$1,0)), VLOOKUP($B72,Equities!$B$6:$DH$1002,H$1,0),"")</f>
        <v>14.06</v>
      </c>
      <c r="I72">
        <f>IF(ISNUMBER(VLOOKUP($B72,Equities!$B$6:$DH$1002,I$1,0)), VLOOKUP($B72,Equities!$B$6:$DH$1002,I$1,0),"")</f>
        <v>19.32</v>
      </c>
      <c r="J72" s="70"/>
      <c r="K72">
        <f ca="1">IF(ISNUMBER(VLOOKUP($B72,Equities!$B$6:$DH$1002,K$1,0)), VLOOKUP($B72,Equities!$B$6:$DH$1002,K$1,0),"")</f>
        <v>2675.81</v>
      </c>
      <c r="L72">
        <f ca="1">IF(ISNUMBER(VLOOKUP($B72,Equities!$B$6:$DH$1002,L$1,0)), VLOOKUP($B72,Equities!$B$6:$DH$1002,L$1,0),"")</f>
        <v>3560.53</v>
      </c>
      <c r="M72">
        <f ca="1">IF(ISNUMBER(VLOOKUP($B72,Equities!$B$6:$DH$1002,M$1,0)), VLOOKUP($B72,Equities!$B$6:$DH$1002,M$1,0),"")</f>
        <v>72607.7</v>
      </c>
      <c r="N72">
        <f ca="1">IF(ISNUMBER(VLOOKUP($B72,Equities!$B$6:$DH$1002,N$1,0)), VLOOKUP($B72,Equities!$B$6:$DH$1002,N$1,0),"")</f>
        <v>22553.22</v>
      </c>
      <c r="O72">
        <f ca="1">IF(ISNUMBER(VLOOKUP($B72,Equities!$B$6:$DH$1002,O$1,0)), VLOOKUP($B72,Equities!$B$6:$DH$1002,O$1,0),"")</f>
        <v>28848.11</v>
      </c>
      <c r="P72">
        <f ca="1">IF(ISNUMBER(VLOOKUP($B72,Equities!$B$6:$DH$1002,P$1,0)), VLOOKUP($B72,Equities!$B$6:$DH$1002,P$1,0),"")</f>
        <v>11365.92</v>
      </c>
      <c r="Q72">
        <f ca="1">IF(ISNUMBER(VLOOKUP($B72,Equities!$B$6:$DH$1002,Q$1,0)), VLOOKUP($B72,Equities!$B$6:$DH$1002,Q$1,0),"")</f>
        <v>2197.46</v>
      </c>
      <c r="R72">
        <f ca="1">IF(ISNUMBER(VLOOKUP($B72,Equities!$B$6:$DH$1002,R$1,0)), VLOOKUP($B72,Equities!$B$6:$DH$1002,R$1,0),"")</f>
        <v>2458.37</v>
      </c>
      <c r="S72">
        <f ca="1">IF(ISNUMBER(VLOOKUP($B72,Equities!$B$6:$DH$1002,S$1,0)), VLOOKUP($B72,Equities!$B$6:$DH$1002,S$1,0),"")</f>
        <v>213.82419999999999</v>
      </c>
      <c r="T72">
        <f ca="1">IF(ISNUMBER(VLOOKUP($B72,Equities!$B$6:$DH$1002,T$1,0)), VLOOKUP($B72,Equities!$B$6:$DH$1002,T$1,0),"")</f>
        <v>270.19</v>
      </c>
      <c r="U72">
        <f ca="1">IF(ISNUMBER(VLOOKUP($B72,Equities!$B$6:$DH$1002,U$1,0)), VLOOKUP($B72,Equities!$B$6:$DH$1002,U$1,0),"")</f>
        <v>257.06</v>
      </c>
      <c r="V72">
        <f ca="1">IF(ISNUMBER(VLOOKUP($B72,Equities!$B$6:$DH$1002,V$1,0)), VLOOKUP($B72,Equities!$B$6:$DH$1002,V$1,0),"")</f>
        <v>236.78</v>
      </c>
      <c r="W72">
        <f ca="1">IF(ISNUMBER(VLOOKUP($B72,Equities!$B$6:$DH$1002,W$1,0)), VLOOKUP($B72,Equities!$B$6:$DH$1002,W$1,0),"")</f>
        <v>236.42179999999999</v>
      </c>
      <c r="X72">
        <f ca="1">IF(ISNUMBER(VLOOKUP($B72,Equities!$B$6:$DH$1002,X$1,0)), VLOOKUP($B72,Equities!$B$6:$DH$1002,X$1,0),"")</f>
        <v>228.3245</v>
      </c>
      <c r="Y72">
        <f ca="1">IF(ISNUMBER(VLOOKUP($B72,Equities!$B$6:$DH$1002,Y$1,0)), VLOOKUP($B72,Equities!$B$6:$DH$1002,Y$1,0),"")</f>
        <v>125.6285</v>
      </c>
      <c r="Z72">
        <f ca="1">IF(ISNUMBER(VLOOKUP($B72,Equities!$B$6:$DH$1002,Z$1,0)), VLOOKUP($B72,Equities!$B$6:$DH$1002,Z$1,0),"")</f>
        <v>222.66659999999999</v>
      </c>
      <c r="AA72">
        <f ca="1">IF(ISNUMBER(VLOOKUP($B72,Equities!$B$6:$DH$1002,AA$1,0)), VLOOKUP($B72,Equities!$B$6:$DH$1002,AA$1,0),"")</f>
        <v>70.650000000000006</v>
      </c>
      <c r="AB72">
        <f ca="1">IF(ISNUMBER(VLOOKUP($B72,Equities!$B$6:$DH$1002,AB$1,0)), VLOOKUP($B72,Equities!$B$6:$DH$1002,AB$1,0),"")</f>
        <v>130.26</v>
      </c>
      <c r="AC72">
        <f ca="1">IF(ISNUMBER(VLOOKUP($B72,Bonds!$B$6:$CW$1002,AC$1,0)), VLOOKUP($B72,Bonds!$B$6:$CW$1002,AC$1,0),"")</f>
        <v>482.52769999999998</v>
      </c>
      <c r="AD72">
        <f ca="1">IF(ISNUMBER(VLOOKUP($B72,Bonds!$B$6:$CW$1002,AD$1,0)), VLOOKUP($B72,Bonds!$B$6:$CW$1002,AD$1,0),"")</f>
        <v>217.8228</v>
      </c>
      <c r="AE72">
        <f ca="1">IF(ISNUMBER(VLOOKUP($B72,Bonds!$B$6:$CW$1002,AE$1,0)), VLOOKUP($B72,Bonds!$B$6:$CW$1002,AE$1,0),"")</f>
        <v>256.31709999999998</v>
      </c>
      <c r="AF72">
        <f ca="1">IF(ISNUMBER(VLOOKUP($B72,Bonds!$B$6:$CW$1002,AF$1,0)), VLOOKUP($B72,Bonds!$B$6:$CW$1002,AF$1,0),"")</f>
        <v>2048.3200000000002</v>
      </c>
      <c r="AG72">
        <f ca="1">IF(ISNUMBER(VLOOKUP($B72,Bonds!$B$6:$CW$1002,AG$1,0)), VLOOKUP($B72,Bonds!$B$6:$CW$1002,AG$1,0),"")</f>
        <v>2203.19</v>
      </c>
      <c r="AH72">
        <f ca="1">IF(ISNUMBER(VLOOKUP($B72,Bonds!$B$6:$CW$1002,AH$1,0)), VLOOKUP($B72,Bonds!$B$6:$CW$1002,AH$1,0),"")</f>
        <v>2903.16</v>
      </c>
      <c r="AI72">
        <f ca="1">IF(ISNUMBER(VLOOKUP($B72,Bonds!$B$6:$CW$1002,AI$1,0)), VLOOKUP($B72,Bonds!$B$6:$CW$1002,AI$1,0),"")</f>
        <v>150.1234</v>
      </c>
      <c r="AJ72">
        <f ca="1">IF(ISNUMBER(VLOOKUP($B72,Bonds!$B$6:$CW$1002,AJ$1,0)), VLOOKUP($B72,Bonds!$B$6:$CW$1002,AJ$1,0),"")</f>
        <v>1303.193</v>
      </c>
      <c r="AK72">
        <f ca="1">IF(ISNUMBER(VLOOKUP($B72,Bonds!$B$6:$CW$1002,AK$1,0)), VLOOKUP($B72,Bonds!$B$6:$CW$1002,AK$1,0),"")</f>
        <v>214.7073</v>
      </c>
      <c r="AL72">
        <f ca="1">IF(ISNUMBER(VLOOKUP($B72,Bonds!$B$6:$CW$1002,AL$1,0)), VLOOKUP($B72,Bonds!$B$6:$CW$1002,AL$1,0),"")</f>
        <v>191.43690000000001</v>
      </c>
      <c r="AM72">
        <f ca="1">IF(ISNUMBER(VLOOKUP($B72,Bonds!$B$6:$CW$1002,AM$1,0)), VLOOKUP($B72,Bonds!$B$6:$CW$1002,AM$1,0),"")</f>
        <v>286.88929999999999</v>
      </c>
      <c r="AN72">
        <f ca="1">IF(ISNUMBER(VLOOKUP($B72,Bonds!$B$6:$CW$1002,AN$1,0)), VLOOKUP($B72,Bonds!$B$6:$CW$1002,AN$1,0),"")</f>
        <v>203.99100000000001</v>
      </c>
      <c r="AO72">
        <f ca="1">IF(ISNUMBER(VLOOKUP($B72,Bonds!$B$6:$CW$1002,AO$1,0)), VLOOKUP($B72,Bonds!$B$6:$CW$1002,AO$1,0),"")</f>
        <v>203.30269999999999</v>
      </c>
      <c r="AP72">
        <f ca="1">IF(ISNUMBER(VLOOKUP($B72,Bonds!$B$6:$CW$1002,AP$1,0)), VLOOKUP($B72,Bonds!$B$6:$CW$1002,AP$1,0),"")</f>
        <v>225.73099999999999</v>
      </c>
      <c r="AQ72">
        <f ca="1">IF(ISNUMBER(VLOOKUP($B72,Bonds!$B$6:$CW$1002,AQ$1,0)), VLOOKUP($B72,Bonds!$B$6:$CW$1002,AQ$1,0),"")</f>
        <v>219.83500000000001</v>
      </c>
      <c r="AR72">
        <f ca="1">IF(ISNUMBER(VLOOKUP($B72,Bonds!$B$6:$CW$1002,AR$1,0)), VLOOKUP($B72,Bonds!$B$6:$CW$1002,AR$1,0),"")</f>
        <v>286.3546</v>
      </c>
      <c r="AS72">
        <f ca="1">IF(ISNUMBER(VLOOKUP($B72,Bonds!$B$6:$CW$1002,AS$1,0)), VLOOKUP($B72,Bonds!$B$6:$CW$1002,AS$1,0),"")</f>
        <v>2.3529999999999998</v>
      </c>
      <c r="AT72">
        <f ca="1">IF(ISNUMBER(VLOOKUP($B72,Bonds!$B$6:$CW$1002,AT$1,0)), VLOOKUP($B72,Bonds!$B$6:$CW$1002,AT$1,0),"")</f>
        <v>0.30099999999999999</v>
      </c>
      <c r="AU72">
        <f ca="1">IF(ISNUMBER(VLOOKUP($B72,Bonds!$B$6:$CW$1002,AU$1,0)), VLOOKUP($B72,Bonds!$B$6:$CW$1002,AU$1,0),"")</f>
        <v>1.7715000000000001</v>
      </c>
      <c r="AV72">
        <f ca="1">IF(ISNUMBER(VLOOKUP($B72,Bonds!$B$6:$CW$1002,AV$1,0)), VLOOKUP($B72,Bonds!$B$6:$CW$1002,AV$1,0),"")</f>
        <v>1.8949</v>
      </c>
      <c r="AW72">
        <f ca="1">IF(ISNUMBER(VLOOKUP($B72,Bonds!$B$6:$CW$1002,AW$1,0)), VLOOKUP($B72,Bonds!$B$6:$CW$1002,AW$1,0),"")</f>
        <v>2.2774999999999999</v>
      </c>
      <c r="AX72">
        <f ca="1">IF(ISNUMBER(VLOOKUP($B72,Bonds!$B$6:$CW$1002,AX$1,0)), VLOOKUP($B72,Bonds!$B$6:$CW$1002,AX$1,0),"")</f>
        <v>1.431</v>
      </c>
      <c r="AY72">
        <f ca="1">IF(ISNUMBER(VLOOKUP($B72,Bonds!$B$6:$CW$1002,AY$1,0)), VLOOKUP($B72,Bonds!$B$6:$CW$1002,AY$1,0),"")</f>
        <v>33.014600000000002</v>
      </c>
      <c r="AZ72">
        <f ca="1">IF(ISNUMBER(VLOOKUP($B72,Bonds!$B$6:$CW$1002,AZ$1,0)), VLOOKUP($B72,Bonds!$B$6:$CW$1002,AZ$1,0),"")</f>
        <v>-0.95</v>
      </c>
      <c r="BA72">
        <f ca="1">IF(ISNUMBER(VLOOKUP($B72,Credit_Vol!$B$6:$CW$1002,BA$1,0)), VLOOKUP($B72,Credit_Vol!$B$6:$CW$1002,BA$1,0),"")</f>
        <v>237.83500000000001</v>
      </c>
      <c r="BB72">
        <f ca="1">IF(ISNUMBER(VLOOKUP($B72,Credit_Vol!$B$6:$CW$1002,BB$1,0)), VLOOKUP($B72,Credit_Vol!$B$6:$CW$1002,BB$1,0),"")</f>
        <v>110.77800000000001</v>
      </c>
      <c r="BC72">
        <f ca="1">IF(ISNUMBER(VLOOKUP($B72,Credit_Vol!$B$6:$CW$1002,BC$1,0)), VLOOKUP($B72,Credit_Vol!$B$6:$CW$1002,BC$1,0),"")</f>
        <v>50.341000000000001</v>
      </c>
      <c r="BD72">
        <f ca="1">IF(ISNUMBER(VLOOKUP($B72,Credit_Vol!$B$6:$CW$1002,BD$1,0)), VLOOKUP($B72,Credit_Vol!$B$6:$CW$1002,BD$1,0),"")</f>
        <v>311.923</v>
      </c>
      <c r="BE72">
        <f ca="1">IF(ISNUMBER(VLOOKUP($B72,Credit_Vol!$B$6:$CW$1002,BE$1,0)), VLOOKUP($B72,Credit_Vol!$B$6:$CW$1002,BE$1,0),"")</f>
        <v>125.78100000000001</v>
      </c>
      <c r="BF72">
        <f ca="1">IF(ISNUMBER(VLOOKUP($B72,Credit_Vol!$B$6:$CW$1002,BF$1,0)), VLOOKUP($B72,Credit_Vol!$B$6:$CW$1002,BF$1,0),"")</f>
        <v>228.75919999999999</v>
      </c>
      <c r="BG72">
        <f ca="1">IF(ISNUMBER(VLOOKUP($B72,Credit_Vol!$B$6:$CW$1002,BG$1,0)), VLOOKUP($B72,Credit_Vol!$B$6:$CW$1002,BG$1,0),"")</f>
        <v>163.32249999999999</v>
      </c>
      <c r="BH72">
        <f ca="1">IF(ISNUMBER(VLOOKUP($B72,Credit_Vol!$B$6:$CW$1002,BH$1,0)), VLOOKUP($B72,Credit_Vol!$B$6:$CW$1002,BH$1,0),"")</f>
        <v>441.4785</v>
      </c>
      <c r="BI72">
        <f ca="1">IF(ISNUMBER(VLOOKUP($B72,Credit_Vol!$B$6:$CW$1002,BI$1,0)), VLOOKUP($B72,Credit_Vol!$B$6:$CW$1002,BI$1,0),"")</f>
        <v>9.42</v>
      </c>
      <c r="BJ72">
        <f ca="1">IF(ISNUMBER(VLOOKUP($B72,Credit_Vol!$B$6:$CW$1002,BJ$1,0)), VLOOKUP($B72,Credit_Vol!$B$6:$CW$1002,BJ$1,0),"")</f>
        <v>14.23</v>
      </c>
      <c r="BK72">
        <f ca="1">IF(ISNUMBER(VLOOKUP($B72,Credit_Vol!$B$6:$CW$1002,BK$1,0)), VLOOKUP($B72,Credit_Vol!$B$6:$CW$1002,BK$1,0),"")</f>
        <v>7.04</v>
      </c>
      <c r="BL72">
        <f ca="1">IF(ISNUMBER(VLOOKUP($B72,Credit_Vol!$B$6:$CW$1002,BL$1,0)), VLOOKUP($B72,Credit_Vol!$B$6:$CW$1002,BL$1,0),"")</f>
        <v>3.49</v>
      </c>
      <c r="BM72">
        <f ca="1">IF(ISNUMBER(VLOOKUP($B72,Commodities!$B$6:$CW$1002,BM$1,0)), VLOOKUP($B72,Commodities!$B$6:$CW$1002,BM$1,0),"")</f>
        <v>1254.3</v>
      </c>
      <c r="BN72">
        <f ca="1">IF(ISNUMBER(VLOOKUP($B72,Commodities!$B$6:$CW$1002,BN$1,0)), VLOOKUP($B72,Commodities!$B$6:$CW$1002,BN$1,0),"")</f>
        <v>15.978</v>
      </c>
      <c r="BO72">
        <f ca="1">IF(ISNUMBER(VLOOKUP($B72,Commodities!$B$6:$CW$1002,BO$1,0)), VLOOKUP($B72,Commodities!$B$6:$CW$1002,BO$1,0),"")</f>
        <v>57.3</v>
      </c>
      <c r="BP72">
        <f ca="1">IF(ISNUMBER(VLOOKUP($B72,Currencies!$B$6:$CW$1002,BP$1,0)), VLOOKUP($B72,Currencies!$B$6:$CW$1002,BP$1,0),"")</f>
        <v>6.6059999999999999</v>
      </c>
      <c r="BQ72">
        <f ca="1">IF(ISNUMBER(VLOOKUP($B72,Currencies!$B$6:$CW$1002,BQ$1,0)), VLOOKUP($B72,Currencies!$B$6:$CW$1002,BQ$1,0),"")</f>
        <v>108.66</v>
      </c>
      <c r="BR72">
        <f ca="1">IF(ISNUMBER(VLOOKUP($B72,Currencies!$B$6:$CW$1002,BR$1,0)), VLOOKUP($B72,Currencies!$B$6:$CW$1002,BR$1,0),"")</f>
        <v>1.1749000000000001</v>
      </c>
      <c r="BS72">
        <f ca="1">IF(ISNUMBER(VLOOKUP($B72,Currencies!$B$6:$CW$1002,BS$1,0)), VLOOKUP($B72,Currencies!$B$6:$CW$1002,BS$1,0),"")</f>
        <v>1.3320000000000001</v>
      </c>
      <c r="BT72">
        <f ca="1">IF(ISNUMBER(VLOOKUP($B72,Currencies!$B$6:$CW$1002,BT$1,0)), VLOOKUP($B72,Currencies!$B$6:$CW$1002,BT$1,0),"")</f>
        <v>112.6</v>
      </c>
      <c r="BU72">
        <f ca="1">IF(ISNUMBER(VLOOKUP($B72,Currencies!$B$6:$CW$1002,BU$1,0)), VLOOKUP($B72,Currencies!$B$6:$CW$1002,BU$1,0),"")</f>
        <v>58.809699999999999</v>
      </c>
      <c r="BV72">
        <f ca="1">IF(ISNUMBER(VLOOKUP($B72,Currencies!$B$6:$CW$1002,BV$1,0)), VLOOKUP($B72,Currencies!$B$6:$CW$1002,BV$1,0),"")</f>
        <v>13.099600000000001</v>
      </c>
      <c r="BW72">
        <f ca="1">IF(ISNUMBER(VLOOKUP($B72,Currencies!$B$6:$CW$1002,BW$1,0)), VLOOKUP($B72,Currencies!$B$6:$CW$1002,BW$1,0),"")</f>
        <v>3.3018999999999998</v>
      </c>
    </row>
    <row r="73" spans="2:77">
      <c r="B73" s="12">
        <f>IF(ISNUMBER(Equities!$C74),Equities!B74,"")</f>
        <v>43083</v>
      </c>
      <c r="C73">
        <f t="shared" ca="1" si="10"/>
        <v>165.11019999999999</v>
      </c>
      <c r="D73" t="str">
        <f t="shared" ca="1" si="9"/>
        <v/>
      </c>
      <c r="E73" t="str">
        <f t="shared" ca="1" si="9"/>
        <v/>
      </c>
      <c r="F73" t="str">
        <f t="shared" ca="1" si="9"/>
        <v/>
      </c>
      <c r="G73">
        <f>IF(ISNUMBER(VLOOKUP($B73,Equities!$B$6:$DH$1002,G$1,0)), VLOOKUP($B73,Equities!$B$6:$DH$1002,G$1,0),"")</f>
        <v>5.34</v>
      </c>
      <c r="H73">
        <f>IF(ISNUMBER(VLOOKUP($B73,Equities!$B$6:$DH$1002,H$1,0)), VLOOKUP($B73,Equities!$B$6:$DH$1002,H$1,0),"")</f>
        <v>13.84</v>
      </c>
      <c r="I73">
        <f>IF(ISNUMBER(VLOOKUP($B73,Equities!$B$6:$DH$1002,I$1,0)), VLOOKUP($B73,Equities!$B$6:$DH$1002,I$1,0),"")</f>
        <v>19.07</v>
      </c>
      <c r="J73" s="70"/>
      <c r="K73">
        <f ca="1">IF(ISNUMBER(VLOOKUP($B73,Equities!$B$6:$DH$1002,K$1,0)), VLOOKUP($B73,Equities!$B$6:$DH$1002,K$1,0),"")</f>
        <v>2652.01</v>
      </c>
      <c r="L73">
        <f ca="1">IF(ISNUMBER(VLOOKUP($B73,Equities!$B$6:$DH$1002,L$1,0)), VLOOKUP($B73,Equities!$B$6:$DH$1002,L$1,0),"")</f>
        <v>3556.22</v>
      </c>
      <c r="M73">
        <f ca="1">IF(ISNUMBER(VLOOKUP($B73,Equities!$B$6:$DH$1002,M$1,0)), VLOOKUP($B73,Equities!$B$6:$DH$1002,M$1,0),"")</f>
        <v>72428.929999999993</v>
      </c>
      <c r="N73">
        <f ca="1">IF(ISNUMBER(VLOOKUP($B73,Equities!$B$6:$DH$1002,N$1,0)), VLOOKUP($B73,Equities!$B$6:$DH$1002,N$1,0),"")</f>
        <v>22694.45</v>
      </c>
      <c r="O73">
        <f ca="1">IF(ISNUMBER(VLOOKUP($B73,Equities!$B$6:$DH$1002,O$1,0)), VLOOKUP($B73,Equities!$B$6:$DH$1002,O$1,0),"")</f>
        <v>29166.38</v>
      </c>
      <c r="P73">
        <f ca="1">IF(ISNUMBER(VLOOKUP($B73,Equities!$B$6:$DH$1002,P$1,0)), VLOOKUP($B73,Equities!$B$6:$DH$1002,P$1,0),"")</f>
        <v>11531.73</v>
      </c>
      <c r="Q73">
        <f ca="1">IF(ISNUMBER(VLOOKUP($B73,Equities!$B$6:$DH$1002,Q$1,0)), VLOOKUP($B73,Equities!$B$6:$DH$1002,Q$1,0),"")</f>
        <v>2179.36</v>
      </c>
      <c r="R73">
        <f ca="1">IF(ISNUMBER(VLOOKUP($B73,Equities!$B$6:$DH$1002,R$1,0)), VLOOKUP($B73,Equities!$B$6:$DH$1002,R$1,0),"")</f>
        <v>2447</v>
      </c>
      <c r="S73">
        <f ca="1">IF(ISNUMBER(VLOOKUP($B73,Equities!$B$6:$DH$1002,S$1,0)), VLOOKUP($B73,Equities!$B$6:$DH$1002,S$1,0),"")</f>
        <v>214.2672</v>
      </c>
      <c r="T73">
        <f ca="1">IF(ISNUMBER(VLOOKUP($B73,Equities!$B$6:$DH$1002,T$1,0)), VLOOKUP($B73,Equities!$B$6:$DH$1002,T$1,0),"")</f>
        <v>269.75</v>
      </c>
      <c r="U73">
        <f ca="1">IF(ISNUMBER(VLOOKUP($B73,Equities!$B$6:$DH$1002,U$1,0)), VLOOKUP($B73,Equities!$B$6:$DH$1002,U$1,0),"")</f>
        <v>256.58</v>
      </c>
      <c r="V73">
        <f ca="1">IF(ISNUMBER(VLOOKUP($B73,Equities!$B$6:$DH$1002,V$1,0)), VLOOKUP($B73,Equities!$B$6:$DH$1002,V$1,0),"")</f>
        <v>236.48</v>
      </c>
      <c r="W73">
        <f ca="1">IF(ISNUMBER(VLOOKUP($B73,Equities!$B$6:$DH$1002,W$1,0)), VLOOKUP($B73,Equities!$B$6:$DH$1002,W$1,0),"")</f>
        <v>235.18010000000001</v>
      </c>
      <c r="X73">
        <f ca="1">IF(ISNUMBER(VLOOKUP($B73,Equities!$B$6:$DH$1002,X$1,0)), VLOOKUP($B73,Equities!$B$6:$DH$1002,X$1,0),"")</f>
        <v>226.59610000000001</v>
      </c>
      <c r="Y73">
        <f ca="1">IF(ISNUMBER(VLOOKUP($B73,Equities!$B$6:$DH$1002,Y$1,0)), VLOOKUP($B73,Equities!$B$6:$DH$1002,Y$1,0),"")</f>
        <v>125.2774</v>
      </c>
      <c r="Z73">
        <f ca="1">IF(ISNUMBER(VLOOKUP($B73,Equities!$B$6:$DH$1002,Z$1,0)), VLOOKUP($B73,Equities!$B$6:$DH$1002,Z$1,0),"")</f>
        <v>220.46369999999999</v>
      </c>
      <c r="AA73">
        <f ca="1">IF(ISNUMBER(VLOOKUP($B73,Equities!$B$6:$DH$1002,AA$1,0)), VLOOKUP($B73,Equities!$B$6:$DH$1002,AA$1,0),"")</f>
        <v>70.930000000000007</v>
      </c>
      <c r="AB73">
        <f ca="1">IF(ISNUMBER(VLOOKUP($B73,Equities!$B$6:$DH$1002,AB$1,0)), VLOOKUP($B73,Equities!$B$6:$DH$1002,AB$1,0),"")</f>
        <v>130.02000000000001</v>
      </c>
      <c r="AC73">
        <f ca="1">IF(ISNUMBER(VLOOKUP($B73,Bonds!$B$6:$CW$1002,AC$1,0)), VLOOKUP($B73,Bonds!$B$6:$CW$1002,AC$1,0),"")</f>
        <v>482.73360000000002</v>
      </c>
      <c r="AD73">
        <f ca="1">IF(ISNUMBER(VLOOKUP($B73,Bonds!$B$6:$CW$1002,AD$1,0)), VLOOKUP($B73,Bonds!$B$6:$CW$1002,AD$1,0),"")</f>
        <v>217.9393</v>
      </c>
      <c r="AE73">
        <f ca="1">IF(ISNUMBER(VLOOKUP($B73,Bonds!$B$6:$CW$1002,AE$1,0)), VLOOKUP($B73,Bonds!$B$6:$CW$1002,AE$1,0),"")</f>
        <v>256.37049999999999</v>
      </c>
      <c r="AF73">
        <f ca="1">IF(ISNUMBER(VLOOKUP($B73,Bonds!$B$6:$CW$1002,AF$1,0)), VLOOKUP($B73,Bonds!$B$6:$CW$1002,AF$1,0),"")</f>
        <v>2048.67</v>
      </c>
      <c r="AG73">
        <f ca="1">IF(ISNUMBER(VLOOKUP($B73,Bonds!$B$6:$CW$1002,AG$1,0)), VLOOKUP($B73,Bonds!$B$6:$CW$1002,AG$1,0),"")</f>
        <v>2203.5700000000002</v>
      </c>
      <c r="AH73">
        <f ca="1">IF(ISNUMBER(VLOOKUP($B73,Bonds!$B$6:$CW$1002,AH$1,0)), VLOOKUP($B73,Bonds!$B$6:$CW$1002,AH$1,0),"")</f>
        <v>2901.61</v>
      </c>
      <c r="AI73">
        <f ca="1">IF(ISNUMBER(VLOOKUP($B73,Bonds!$B$6:$CW$1002,AI$1,0)), VLOOKUP($B73,Bonds!$B$6:$CW$1002,AI$1,0),"")</f>
        <v>150.09469999999999</v>
      </c>
      <c r="AJ73">
        <f ca="1">IF(ISNUMBER(VLOOKUP($B73,Bonds!$B$6:$CW$1002,AJ$1,0)), VLOOKUP($B73,Bonds!$B$6:$CW$1002,AJ$1,0),"")</f>
        <v>1303.1487</v>
      </c>
      <c r="AK73">
        <f ca="1">IF(ISNUMBER(VLOOKUP($B73,Bonds!$B$6:$CW$1002,AK$1,0)), VLOOKUP($B73,Bonds!$B$6:$CW$1002,AK$1,0),"")</f>
        <v>214.6634</v>
      </c>
      <c r="AL73">
        <f ca="1">IF(ISNUMBER(VLOOKUP($B73,Bonds!$B$6:$CW$1002,AL$1,0)), VLOOKUP($B73,Bonds!$B$6:$CW$1002,AL$1,0),"")</f>
        <v>191.38339999999999</v>
      </c>
      <c r="AM73">
        <f ca="1">IF(ISNUMBER(VLOOKUP($B73,Bonds!$B$6:$CW$1002,AM$1,0)), VLOOKUP($B73,Bonds!$B$6:$CW$1002,AM$1,0),"")</f>
        <v>286.90410000000003</v>
      </c>
      <c r="AN73">
        <f ca="1">IF(ISNUMBER(VLOOKUP($B73,Bonds!$B$6:$CW$1002,AN$1,0)), VLOOKUP($B73,Bonds!$B$6:$CW$1002,AN$1,0),"")</f>
        <v>203.96459999999999</v>
      </c>
      <c r="AO73">
        <f ca="1">IF(ISNUMBER(VLOOKUP($B73,Bonds!$B$6:$CW$1002,AO$1,0)), VLOOKUP($B73,Bonds!$B$6:$CW$1002,AO$1,0),"")</f>
        <v>203.32239999999999</v>
      </c>
      <c r="AP73">
        <f ca="1">IF(ISNUMBER(VLOOKUP($B73,Bonds!$B$6:$CW$1002,AP$1,0)), VLOOKUP($B73,Bonds!$B$6:$CW$1002,AP$1,0),"")</f>
        <v>225.7216</v>
      </c>
      <c r="AQ73">
        <f ca="1">IF(ISNUMBER(VLOOKUP($B73,Bonds!$B$6:$CW$1002,AQ$1,0)), VLOOKUP($B73,Bonds!$B$6:$CW$1002,AQ$1,0),"")</f>
        <v>219.72110000000001</v>
      </c>
      <c r="AR73">
        <f ca="1">IF(ISNUMBER(VLOOKUP($B73,Bonds!$B$6:$CW$1002,AR$1,0)), VLOOKUP($B73,Bonds!$B$6:$CW$1002,AR$1,0),"")</f>
        <v>286.04989999999998</v>
      </c>
      <c r="AS73">
        <f ca="1">IF(ISNUMBER(VLOOKUP($B73,Bonds!$B$6:$CW$1002,AS$1,0)), VLOOKUP($B73,Bonds!$B$6:$CW$1002,AS$1,0),"")</f>
        <v>2.3492999999999999</v>
      </c>
      <c r="AT73">
        <f ca="1">IF(ISNUMBER(VLOOKUP($B73,Bonds!$B$6:$CW$1002,AT$1,0)), VLOOKUP($B73,Bonds!$B$6:$CW$1002,AT$1,0),"")</f>
        <v>0.316</v>
      </c>
      <c r="AU73">
        <f ca="1">IF(ISNUMBER(VLOOKUP($B73,Bonds!$B$6:$CW$1002,AU$1,0)), VLOOKUP($B73,Bonds!$B$6:$CW$1002,AU$1,0),"")</f>
        <v>1.7791000000000001</v>
      </c>
      <c r="AV73">
        <f ca="1">IF(ISNUMBER(VLOOKUP($B73,Bonds!$B$6:$CW$1002,AV$1,0)), VLOOKUP($B73,Bonds!$B$6:$CW$1002,AV$1,0),"")</f>
        <v>1.8913</v>
      </c>
      <c r="AW73">
        <f ca="1">IF(ISNUMBER(VLOOKUP($B73,Bonds!$B$6:$CW$1002,AW$1,0)), VLOOKUP($B73,Bonds!$B$6:$CW$1002,AW$1,0),"")</f>
        <v>2.2879999999999998</v>
      </c>
      <c r="AX73">
        <f ca="1">IF(ISNUMBER(VLOOKUP($B73,Bonds!$B$6:$CW$1002,AX$1,0)), VLOOKUP($B73,Bonds!$B$6:$CW$1002,AX$1,0),"")</f>
        <v>1.431</v>
      </c>
      <c r="AY73">
        <f ca="1">IF(ISNUMBER(VLOOKUP($B73,Bonds!$B$6:$CW$1002,AY$1,0)), VLOOKUP($B73,Bonds!$B$6:$CW$1002,AY$1,0),"")</f>
        <v>33.023699999999998</v>
      </c>
      <c r="AZ73">
        <f ca="1">IF(ISNUMBER(VLOOKUP($B73,Bonds!$B$6:$CW$1002,AZ$1,0)), VLOOKUP($B73,Bonds!$B$6:$CW$1002,AZ$1,0),"")</f>
        <v>-0.44</v>
      </c>
      <c r="BA73">
        <f ca="1">IF(ISNUMBER(VLOOKUP($B73,Credit_Vol!$B$6:$CW$1002,BA$1,0)), VLOOKUP($B73,Credit_Vol!$B$6:$CW$1002,BA$1,0),"")</f>
        <v>235.54</v>
      </c>
      <c r="BB73">
        <f ca="1">IF(ISNUMBER(VLOOKUP($B73,Credit_Vol!$B$6:$CW$1002,BB$1,0)), VLOOKUP($B73,Credit_Vol!$B$6:$CW$1002,BB$1,0),"")</f>
        <v>109.962</v>
      </c>
      <c r="BC73">
        <f ca="1">IF(ISNUMBER(VLOOKUP($B73,Credit_Vol!$B$6:$CW$1002,BC$1,0)), VLOOKUP($B73,Credit_Vol!$B$6:$CW$1002,BC$1,0),"")</f>
        <v>51.018999999999998</v>
      </c>
      <c r="BD73">
        <f ca="1">IF(ISNUMBER(VLOOKUP($B73,Credit_Vol!$B$6:$CW$1002,BD$1,0)), VLOOKUP($B73,Credit_Vol!$B$6:$CW$1002,BD$1,0),"")</f>
        <v>314.89100000000002</v>
      </c>
      <c r="BE73">
        <f ca="1">IF(ISNUMBER(VLOOKUP($B73,Credit_Vol!$B$6:$CW$1002,BE$1,0)), VLOOKUP($B73,Credit_Vol!$B$6:$CW$1002,BE$1,0),"")</f>
        <v>126.581</v>
      </c>
      <c r="BF73">
        <f ca="1">IF(ISNUMBER(VLOOKUP($B73,Credit_Vol!$B$6:$CW$1002,BF$1,0)), VLOOKUP($B73,Credit_Vol!$B$6:$CW$1002,BF$1,0),"")</f>
        <v>228.92269999999999</v>
      </c>
      <c r="BG73">
        <f ca="1">IF(ISNUMBER(VLOOKUP($B73,Credit_Vol!$B$6:$CW$1002,BG$1,0)), VLOOKUP($B73,Credit_Vol!$B$6:$CW$1002,BG$1,0),"")</f>
        <v>163.49359999999999</v>
      </c>
      <c r="BH73">
        <f ca="1">IF(ISNUMBER(VLOOKUP($B73,Credit_Vol!$B$6:$CW$1002,BH$1,0)), VLOOKUP($B73,Credit_Vol!$B$6:$CW$1002,BH$1,0),"")</f>
        <v>441.40809999999999</v>
      </c>
      <c r="BI73">
        <f ca="1">IF(ISNUMBER(VLOOKUP($B73,Credit_Vol!$B$6:$CW$1002,BI$1,0)), VLOOKUP($B73,Credit_Vol!$B$6:$CW$1002,BI$1,0),"")</f>
        <v>10.49</v>
      </c>
      <c r="BJ73">
        <f ca="1">IF(ISNUMBER(VLOOKUP($B73,Credit_Vol!$B$6:$CW$1002,BJ$1,0)), VLOOKUP($B73,Credit_Vol!$B$6:$CW$1002,BJ$1,0),"")</f>
        <v>15.22</v>
      </c>
      <c r="BK73">
        <f ca="1">IF(ISNUMBER(VLOOKUP($B73,Credit_Vol!$B$6:$CW$1002,BK$1,0)), VLOOKUP($B73,Credit_Vol!$B$6:$CW$1002,BK$1,0),"")</f>
        <v>6.99</v>
      </c>
      <c r="BL73">
        <f ca="1">IF(ISNUMBER(VLOOKUP($B73,Credit_Vol!$B$6:$CW$1002,BL$1,0)), VLOOKUP($B73,Credit_Vol!$B$6:$CW$1002,BL$1,0),"")</f>
        <v>3.5150000000000001</v>
      </c>
      <c r="BM73">
        <f ca="1">IF(ISNUMBER(VLOOKUP($B73,Commodities!$B$6:$CW$1002,BM$1,0)), VLOOKUP($B73,Commodities!$B$6:$CW$1002,BM$1,0),"")</f>
        <v>1253.8</v>
      </c>
      <c r="BN73">
        <f ca="1">IF(ISNUMBER(VLOOKUP($B73,Commodities!$B$6:$CW$1002,BN$1,0)), VLOOKUP($B73,Commodities!$B$6:$CW$1002,BN$1,0),"")</f>
        <v>15.85</v>
      </c>
      <c r="BO73">
        <f ca="1">IF(ISNUMBER(VLOOKUP($B73,Commodities!$B$6:$CW$1002,BO$1,0)), VLOOKUP($B73,Commodities!$B$6:$CW$1002,BO$1,0),"")</f>
        <v>57.04</v>
      </c>
      <c r="BP73">
        <f ca="1">IF(ISNUMBER(VLOOKUP($B73,Currencies!$B$6:$CW$1002,BP$1,0)), VLOOKUP($B73,Currencies!$B$6:$CW$1002,BP$1,0),"")</f>
        <v>6.6068999999999996</v>
      </c>
      <c r="BQ73">
        <f ca="1">IF(ISNUMBER(VLOOKUP($B73,Currencies!$B$6:$CW$1002,BQ$1,0)), VLOOKUP($B73,Currencies!$B$6:$CW$1002,BQ$1,0),"")</f>
        <v>108.65</v>
      </c>
      <c r="BR73">
        <f ca="1">IF(ISNUMBER(VLOOKUP($B73,Currencies!$B$6:$CW$1002,BR$1,0)), VLOOKUP($B73,Currencies!$B$6:$CW$1002,BR$1,0),"")</f>
        <v>1.1778</v>
      </c>
      <c r="BS73">
        <f ca="1">IF(ISNUMBER(VLOOKUP($B73,Currencies!$B$6:$CW$1002,BS$1,0)), VLOOKUP($B73,Currencies!$B$6:$CW$1002,BS$1,0),"")</f>
        <v>1.3431</v>
      </c>
      <c r="BT73">
        <f ca="1">IF(ISNUMBER(VLOOKUP($B73,Currencies!$B$6:$CW$1002,BT$1,0)), VLOOKUP($B73,Currencies!$B$6:$CW$1002,BT$1,0),"")</f>
        <v>112.39</v>
      </c>
      <c r="BU73">
        <f ca="1">IF(ISNUMBER(VLOOKUP($B73,Currencies!$B$6:$CW$1002,BU$1,0)), VLOOKUP($B73,Currencies!$B$6:$CW$1002,BU$1,0),"")</f>
        <v>58.7699</v>
      </c>
      <c r="BV73">
        <f ca="1">IF(ISNUMBER(VLOOKUP($B73,Currencies!$B$6:$CW$1002,BV$1,0)), VLOOKUP($B73,Currencies!$B$6:$CW$1002,BV$1,0),"")</f>
        <v>13.512</v>
      </c>
      <c r="BW73">
        <f ca="1">IF(ISNUMBER(VLOOKUP($B73,Currencies!$B$6:$CW$1002,BW$1,0)), VLOOKUP($B73,Currencies!$B$6:$CW$1002,BW$1,0),"")</f>
        <v>3.3351999999999999</v>
      </c>
    </row>
    <row r="74" spans="2:77">
      <c r="B74" s="12">
        <f>IF(ISNUMBER(Equities!$C75),Equities!B75,"")</f>
        <v>43082</v>
      </c>
      <c r="C74">
        <f t="shared" ca="1" si="10"/>
        <v>165.98939999999999</v>
      </c>
      <c r="D74" t="str">
        <f t="shared" ca="1" si="9"/>
        <v/>
      </c>
      <c r="E74" t="str">
        <f t="shared" ca="1" si="9"/>
        <v/>
      </c>
      <c r="F74" t="str">
        <f t="shared" ca="1" si="9"/>
        <v/>
      </c>
      <c r="G74">
        <f>IF(ISNUMBER(VLOOKUP($B74,Equities!$B$6:$DH$1002,G$1,0)), VLOOKUP($B74,Equities!$B$6:$DH$1002,G$1,0),"")</f>
        <v>5.3</v>
      </c>
      <c r="H74">
        <f>IF(ISNUMBER(VLOOKUP($B74,Equities!$B$6:$DH$1002,H$1,0)), VLOOKUP($B74,Equities!$B$6:$DH$1002,H$1,0),"")</f>
        <v>13.84</v>
      </c>
      <c r="I74">
        <f>IF(ISNUMBER(VLOOKUP($B74,Equities!$B$6:$DH$1002,I$1,0)), VLOOKUP($B74,Equities!$B$6:$DH$1002,I$1,0),"")</f>
        <v>19.079999999999998</v>
      </c>
      <c r="J74" s="70"/>
      <c r="K74">
        <f ca="1">IF(ISNUMBER(VLOOKUP($B74,Equities!$B$6:$DH$1002,K$1,0)), VLOOKUP($B74,Equities!$B$6:$DH$1002,K$1,0),"")</f>
        <v>2662.85</v>
      </c>
      <c r="L74">
        <f ca="1">IF(ISNUMBER(VLOOKUP($B74,Equities!$B$6:$DH$1002,L$1,0)), VLOOKUP($B74,Equities!$B$6:$DH$1002,L$1,0),"")</f>
        <v>3581.75</v>
      </c>
      <c r="M74">
        <f ca="1">IF(ISNUMBER(VLOOKUP($B74,Equities!$B$6:$DH$1002,M$1,0)), VLOOKUP($B74,Equities!$B$6:$DH$1002,M$1,0),"")</f>
        <v>72914.34</v>
      </c>
      <c r="N74">
        <f ca="1">IF(ISNUMBER(VLOOKUP($B74,Equities!$B$6:$DH$1002,N$1,0)), VLOOKUP($B74,Equities!$B$6:$DH$1002,N$1,0),"")</f>
        <v>22758.07</v>
      </c>
      <c r="O74">
        <f ca="1">IF(ISNUMBER(VLOOKUP($B74,Equities!$B$6:$DH$1002,O$1,0)), VLOOKUP($B74,Equities!$B$6:$DH$1002,O$1,0),"")</f>
        <v>29222.1</v>
      </c>
      <c r="P74">
        <f ca="1">IF(ISNUMBER(VLOOKUP($B74,Equities!$B$6:$DH$1002,P$1,0)), VLOOKUP($B74,Equities!$B$6:$DH$1002,P$1,0),"")</f>
        <v>11519.79</v>
      </c>
      <c r="Q74">
        <f ca="1">IF(ISNUMBER(VLOOKUP($B74,Equities!$B$6:$DH$1002,Q$1,0)), VLOOKUP($B74,Equities!$B$6:$DH$1002,Q$1,0),"")</f>
        <v>2186.6999999999998</v>
      </c>
      <c r="R74">
        <f ca="1">IF(ISNUMBER(VLOOKUP($B74,Equities!$B$6:$DH$1002,R$1,0)), VLOOKUP($B74,Equities!$B$6:$DH$1002,R$1,0),"")</f>
        <v>2452.1999999999998</v>
      </c>
      <c r="S74">
        <f ca="1">IF(ISNUMBER(VLOOKUP($B74,Equities!$B$6:$DH$1002,S$1,0)), VLOOKUP($B74,Equities!$B$6:$DH$1002,S$1,0),"")</f>
        <v>214.77119999999999</v>
      </c>
      <c r="T74">
        <f ca="1">IF(ISNUMBER(VLOOKUP($B74,Equities!$B$6:$DH$1002,T$1,0)), VLOOKUP($B74,Equities!$B$6:$DH$1002,T$1,0),"")</f>
        <v>270.45</v>
      </c>
      <c r="U74">
        <f ca="1">IF(ISNUMBER(VLOOKUP($B74,Equities!$B$6:$DH$1002,U$1,0)), VLOOKUP($B74,Equities!$B$6:$DH$1002,U$1,0),"")</f>
        <v>257.52</v>
      </c>
      <c r="V74">
        <f ca="1">IF(ISNUMBER(VLOOKUP($B74,Equities!$B$6:$DH$1002,V$1,0)), VLOOKUP($B74,Equities!$B$6:$DH$1002,V$1,0),"")</f>
        <v>236.09</v>
      </c>
      <c r="W74">
        <f ca="1">IF(ISNUMBER(VLOOKUP($B74,Equities!$B$6:$DH$1002,W$1,0)), VLOOKUP($B74,Equities!$B$6:$DH$1002,W$1,0),"")</f>
        <v>236.0986</v>
      </c>
      <c r="X74">
        <f ca="1">IF(ISNUMBER(VLOOKUP($B74,Equities!$B$6:$DH$1002,X$1,0)), VLOOKUP($B74,Equities!$B$6:$DH$1002,X$1,0),"")</f>
        <v>228.4024</v>
      </c>
      <c r="Y74">
        <f ca="1">IF(ISNUMBER(VLOOKUP($B74,Equities!$B$6:$DH$1002,Y$1,0)), VLOOKUP($B74,Equities!$B$6:$DH$1002,Y$1,0),"")</f>
        <v>126.01220000000001</v>
      </c>
      <c r="Z74">
        <f ca="1">IF(ISNUMBER(VLOOKUP($B74,Equities!$B$6:$DH$1002,Z$1,0)), VLOOKUP($B74,Equities!$B$6:$DH$1002,Z$1,0),"")</f>
        <v>220.5787</v>
      </c>
      <c r="AA74">
        <f ca="1">IF(ISNUMBER(VLOOKUP($B74,Equities!$B$6:$DH$1002,AA$1,0)), VLOOKUP($B74,Equities!$B$6:$DH$1002,AA$1,0),"")</f>
        <v>71.47</v>
      </c>
      <c r="AB74">
        <f ca="1">IF(ISNUMBER(VLOOKUP($B74,Equities!$B$6:$DH$1002,AB$1,0)), VLOOKUP($B74,Equities!$B$6:$DH$1002,AB$1,0),"")</f>
        <v>130.65</v>
      </c>
      <c r="AC74">
        <f ca="1">IF(ISNUMBER(VLOOKUP($B74,Bonds!$B$6:$CW$1002,AC$1,0)), VLOOKUP($B74,Bonds!$B$6:$CW$1002,AC$1,0),"")</f>
        <v>481.8168</v>
      </c>
      <c r="AD74">
        <f ca="1">IF(ISNUMBER(VLOOKUP($B74,Bonds!$B$6:$CW$1002,AD$1,0)), VLOOKUP($B74,Bonds!$B$6:$CW$1002,AD$1,0),"")</f>
        <v>217.38059999999999</v>
      </c>
      <c r="AE74">
        <f ca="1">IF(ISNUMBER(VLOOKUP($B74,Bonds!$B$6:$CW$1002,AE$1,0)), VLOOKUP($B74,Bonds!$B$6:$CW$1002,AE$1,0),"")</f>
        <v>256.0378</v>
      </c>
      <c r="AF74">
        <f ca="1">IF(ISNUMBER(VLOOKUP($B74,Bonds!$B$6:$CW$1002,AF$1,0)), VLOOKUP($B74,Bonds!$B$6:$CW$1002,AF$1,0),"")</f>
        <v>2047.54</v>
      </c>
      <c r="AG74">
        <f ca="1">IF(ISNUMBER(VLOOKUP($B74,Bonds!$B$6:$CW$1002,AG$1,0)), VLOOKUP($B74,Bonds!$B$6:$CW$1002,AG$1,0),"")</f>
        <v>2202.83</v>
      </c>
      <c r="AH74">
        <f ca="1">IF(ISNUMBER(VLOOKUP($B74,Bonds!$B$6:$CW$1002,AH$1,0)), VLOOKUP($B74,Bonds!$B$6:$CW$1002,AH$1,0),"")</f>
        <v>2898.56</v>
      </c>
      <c r="AI74">
        <f ca="1">IF(ISNUMBER(VLOOKUP($B74,Bonds!$B$6:$CW$1002,AI$1,0)), VLOOKUP($B74,Bonds!$B$6:$CW$1002,AI$1,0),"")</f>
        <v>150.1</v>
      </c>
      <c r="AJ74">
        <f ca="1">IF(ISNUMBER(VLOOKUP($B74,Bonds!$B$6:$CW$1002,AJ$1,0)), VLOOKUP($B74,Bonds!$B$6:$CW$1002,AJ$1,0),"")</f>
        <v>1303.0811000000001</v>
      </c>
      <c r="AK74">
        <f ca="1">IF(ISNUMBER(VLOOKUP($B74,Bonds!$B$6:$CW$1002,AK$1,0)), VLOOKUP($B74,Bonds!$B$6:$CW$1002,AK$1,0),"")</f>
        <v>214.31139999999999</v>
      </c>
      <c r="AL74">
        <f ca="1">IF(ISNUMBER(VLOOKUP($B74,Bonds!$B$6:$CW$1002,AL$1,0)), VLOOKUP($B74,Bonds!$B$6:$CW$1002,AL$1,0),"")</f>
        <v>191.03039999999999</v>
      </c>
      <c r="AM74">
        <f ca="1">IF(ISNUMBER(VLOOKUP($B74,Bonds!$B$6:$CW$1002,AM$1,0)), VLOOKUP($B74,Bonds!$B$6:$CW$1002,AM$1,0),"")</f>
        <v>286.63369999999998</v>
      </c>
      <c r="AN74">
        <f ca="1">IF(ISNUMBER(VLOOKUP($B74,Bonds!$B$6:$CW$1002,AN$1,0)), VLOOKUP($B74,Bonds!$B$6:$CW$1002,AN$1,0),"")</f>
        <v>203.6318</v>
      </c>
      <c r="AO74">
        <f ca="1">IF(ISNUMBER(VLOOKUP($B74,Bonds!$B$6:$CW$1002,AO$1,0)), VLOOKUP($B74,Bonds!$B$6:$CW$1002,AO$1,0),"")</f>
        <v>203.0102</v>
      </c>
      <c r="AP74">
        <f ca="1">IF(ISNUMBER(VLOOKUP($B74,Bonds!$B$6:$CW$1002,AP$1,0)), VLOOKUP($B74,Bonds!$B$6:$CW$1002,AP$1,0),"")</f>
        <v>225.3383</v>
      </c>
      <c r="AQ74">
        <f ca="1">IF(ISNUMBER(VLOOKUP($B74,Bonds!$B$6:$CW$1002,AQ$1,0)), VLOOKUP($B74,Bonds!$B$6:$CW$1002,AQ$1,0),"")</f>
        <v>219.18700000000001</v>
      </c>
      <c r="AR74">
        <f ca="1">IF(ISNUMBER(VLOOKUP($B74,Bonds!$B$6:$CW$1002,AR$1,0)), VLOOKUP($B74,Bonds!$B$6:$CW$1002,AR$1,0),"")</f>
        <v>285.3544</v>
      </c>
      <c r="AS74">
        <f ca="1">IF(ISNUMBER(VLOOKUP($B74,Bonds!$B$6:$CW$1002,AS$1,0)), VLOOKUP($B74,Bonds!$B$6:$CW$1002,AS$1,0),"")</f>
        <v>2.3422000000000001</v>
      </c>
      <c r="AT74">
        <f ca="1">IF(ISNUMBER(VLOOKUP($B74,Bonds!$B$6:$CW$1002,AT$1,0)), VLOOKUP($B74,Bonds!$B$6:$CW$1002,AT$1,0),"")</f>
        <v>0.314</v>
      </c>
      <c r="AU74">
        <f ca="1">IF(ISNUMBER(VLOOKUP($B74,Bonds!$B$6:$CW$1002,AU$1,0)), VLOOKUP($B74,Bonds!$B$6:$CW$1002,AU$1,0),"")</f>
        <v>1.7770000000000001</v>
      </c>
      <c r="AV74">
        <f ca="1">IF(ISNUMBER(VLOOKUP($B74,Bonds!$B$6:$CW$1002,AV$1,0)), VLOOKUP($B74,Bonds!$B$6:$CW$1002,AV$1,0),"")</f>
        <v>1.8915999999999999</v>
      </c>
      <c r="AW74">
        <f ca="1">IF(ISNUMBER(VLOOKUP($B74,Bonds!$B$6:$CW$1002,AW$1,0)), VLOOKUP($B74,Bonds!$B$6:$CW$1002,AW$1,0),"")</f>
        <v>2.2704</v>
      </c>
      <c r="AX74">
        <f ca="1">IF(ISNUMBER(VLOOKUP($B74,Bonds!$B$6:$CW$1002,AX$1,0)), VLOOKUP($B74,Bonds!$B$6:$CW$1002,AX$1,0),"")</f>
        <v>1.4390000000000001</v>
      </c>
      <c r="AY74">
        <f ca="1">IF(ISNUMBER(VLOOKUP($B74,Bonds!$B$6:$CW$1002,AY$1,0)), VLOOKUP($B74,Bonds!$B$6:$CW$1002,AY$1,0),"")</f>
        <v>34.460799999999999</v>
      </c>
      <c r="AZ74">
        <f ca="1">IF(ISNUMBER(VLOOKUP($B74,Bonds!$B$6:$CW$1002,AZ$1,0)), VLOOKUP($B74,Bonds!$B$6:$CW$1002,AZ$1,0),"")</f>
        <v>0.13</v>
      </c>
      <c r="BA74">
        <f ca="1">IF(ISNUMBER(VLOOKUP($B74,Credit_Vol!$B$6:$CW$1002,BA$1,0)), VLOOKUP($B74,Credit_Vol!$B$6:$CW$1002,BA$1,0),"")</f>
        <v>233.36699999999999</v>
      </c>
      <c r="BB74">
        <f ca="1">IF(ISNUMBER(VLOOKUP($B74,Credit_Vol!$B$6:$CW$1002,BB$1,0)), VLOOKUP($B74,Credit_Vol!$B$6:$CW$1002,BB$1,0),"")</f>
        <v>108.023</v>
      </c>
      <c r="BC74">
        <f ca="1">IF(ISNUMBER(VLOOKUP($B74,Credit_Vol!$B$6:$CW$1002,BC$1,0)), VLOOKUP($B74,Credit_Vol!$B$6:$CW$1002,BC$1,0),"")</f>
        <v>50.338999999999999</v>
      </c>
      <c r="BD74">
        <f ca="1">IF(ISNUMBER(VLOOKUP($B74,Credit_Vol!$B$6:$CW$1002,BD$1,0)), VLOOKUP($B74,Credit_Vol!$B$6:$CW$1002,BD$1,0),"")</f>
        <v>313.017</v>
      </c>
      <c r="BE74">
        <f ca="1">IF(ISNUMBER(VLOOKUP($B74,Credit_Vol!$B$6:$CW$1002,BE$1,0)), VLOOKUP($B74,Credit_Vol!$B$6:$CW$1002,BE$1,0),"")</f>
        <v>124.791</v>
      </c>
      <c r="BF74">
        <f ca="1">IF(ISNUMBER(VLOOKUP($B74,Credit_Vol!$B$6:$CW$1002,BF$1,0)), VLOOKUP($B74,Credit_Vol!$B$6:$CW$1002,BF$1,0),"")</f>
        <v>226.7056</v>
      </c>
      <c r="BG74">
        <f ca="1">IF(ISNUMBER(VLOOKUP($B74,Credit_Vol!$B$6:$CW$1002,BG$1,0)), VLOOKUP($B74,Credit_Vol!$B$6:$CW$1002,BG$1,0),"")</f>
        <v>161.47999999999999</v>
      </c>
      <c r="BH74">
        <f ca="1">IF(ISNUMBER(VLOOKUP($B74,Credit_Vol!$B$6:$CW$1002,BH$1,0)), VLOOKUP($B74,Credit_Vol!$B$6:$CW$1002,BH$1,0),"")</f>
        <v>438.24189999999999</v>
      </c>
      <c r="BI74">
        <f ca="1">IF(ISNUMBER(VLOOKUP($B74,Credit_Vol!$B$6:$CW$1002,BI$1,0)), VLOOKUP($B74,Credit_Vol!$B$6:$CW$1002,BI$1,0),"")</f>
        <v>10.18</v>
      </c>
      <c r="BJ74">
        <f ca="1">IF(ISNUMBER(VLOOKUP($B74,Credit_Vol!$B$6:$CW$1002,BJ$1,0)), VLOOKUP($B74,Credit_Vol!$B$6:$CW$1002,BJ$1,0),"")</f>
        <v>15.01</v>
      </c>
      <c r="BK74">
        <f ca="1">IF(ISNUMBER(VLOOKUP($B74,Credit_Vol!$B$6:$CW$1002,BK$1,0)), VLOOKUP($B74,Credit_Vol!$B$6:$CW$1002,BK$1,0),"")</f>
        <v>7.05</v>
      </c>
      <c r="BL74">
        <f ca="1">IF(ISNUMBER(VLOOKUP($B74,Credit_Vol!$B$6:$CW$1002,BL$1,0)), VLOOKUP($B74,Credit_Vol!$B$6:$CW$1002,BL$1,0),"")</f>
        <v>3.5825</v>
      </c>
      <c r="BM74">
        <f ca="1">IF(ISNUMBER(VLOOKUP($B74,Commodities!$B$6:$CW$1002,BM$1,0)), VLOOKUP($B74,Commodities!$B$6:$CW$1002,BM$1,0),"")</f>
        <v>1245.4000000000001</v>
      </c>
      <c r="BN74">
        <f ca="1">IF(ISNUMBER(VLOOKUP($B74,Commodities!$B$6:$CW$1002,BN$1,0)), VLOOKUP($B74,Commodities!$B$6:$CW$1002,BN$1,0),"")</f>
        <v>15.784000000000001</v>
      </c>
      <c r="BO74">
        <f ca="1">IF(ISNUMBER(VLOOKUP($B74,Commodities!$B$6:$CW$1002,BO$1,0)), VLOOKUP($B74,Commodities!$B$6:$CW$1002,BO$1,0),"")</f>
        <v>56.6</v>
      </c>
      <c r="BP74">
        <f ca="1">IF(ISNUMBER(VLOOKUP($B74,Currencies!$B$6:$CW$1002,BP$1,0)), VLOOKUP($B74,Currencies!$B$6:$CW$1002,BP$1,0),"")</f>
        <v>6.6139999999999999</v>
      </c>
      <c r="BQ74">
        <f ca="1">IF(ISNUMBER(VLOOKUP($B74,Currencies!$B$6:$CW$1002,BQ$1,0)), VLOOKUP($B74,Currencies!$B$6:$CW$1002,BQ$1,0),"")</f>
        <v>108.68</v>
      </c>
      <c r="BR74">
        <f ca="1">IF(ISNUMBER(VLOOKUP($B74,Currencies!$B$6:$CW$1002,BR$1,0)), VLOOKUP($B74,Currencies!$B$6:$CW$1002,BR$1,0),"")</f>
        <v>1.1826000000000001</v>
      </c>
      <c r="BS74">
        <f ca="1">IF(ISNUMBER(VLOOKUP($B74,Currencies!$B$6:$CW$1002,BS$1,0)), VLOOKUP($B74,Currencies!$B$6:$CW$1002,BS$1,0),"")</f>
        <v>1.3420000000000001</v>
      </c>
      <c r="BT74">
        <f ca="1">IF(ISNUMBER(VLOOKUP($B74,Currencies!$B$6:$CW$1002,BT$1,0)), VLOOKUP($B74,Currencies!$B$6:$CW$1002,BT$1,0),"")</f>
        <v>112.54</v>
      </c>
      <c r="BU74">
        <f ca="1">IF(ISNUMBER(VLOOKUP($B74,Currencies!$B$6:$CW$1002,BU$1,0)), VLOOKUP($B74,Currencies!$B$6:$CW$1002,BU$1,0),"")</f>
        <v>58.6355</v>
      </c>
      <c r="BV74">
        <f ca="1">IF(ISNUMBER(VLOOKUP($B74,Currencies!$B$6:$CW$1002,BV$1,0)), VLOOKUP($B74,Currencies!$B$6:$CW$1002,BV$1,0),"")</f>
        <v>13.453799999999999</v>
      </c>
      <c r="BW74">
        <f ca="1">IF(ISNUMBER(VLOOKUP($B74,Currencies!$B$6:$CW$1002,BW$1,0)), VLOOKUP($B74,Currencies!$B$6:$CW$1002,BW$1,0),"")</f>
        <v>3.3174999999999999</v>
      </c>
    </row>
    <row r="75" spans="2:77">
      <c r="B75" s="12">
        <f>IF(ISNUMBER(Equities!$C76),Equities!B76,"")</f>
        <v>43081</v>
      </c>
      <c r="C75">
        <f t="shared" ca="1" si="10"/>
        <v>164.6532</v>
      </c>
      <c r="D75" t="str">
        <f t="shared" ca="1" si="9"/>
        <v/>
      </c>
      <c r="E75" t="str">
        <f t="shared" ca="1" si="9"/>
        <v/>
      </c>
      <c r="F75" t="str">
        <f t="shared" ca="1" si="9"/>
        <v/>
      </c>
      <c r="G75">
        <f>IF(ISNUMBER(VLOOKUP($B75,Equities!$B$6:$DH$1002,G$1,0)), VLOOKUP($B75,Equities!$B$6:$DH$1002,G$1,0),"")</f>
        <v>5.29</v>
      </c>
      <c r="H75">
        <f>IF(ISNUMBER(VLOOKUP($B75,Equities!$B$6:$DH$1002,H$1,0)), VLOOKUP($B75,Equities!$B$6:$DH$1002,H$1,0),"")</f>
        <v>13.54</v>
      </c>
      <c r="I75">
        <f>IF(ISNUMBER(VLOOKUP($B75,Equities!$B$6:$DH$1002,I$1,0)), VLOOKUP($B75,Equities!$B$6:$DH$1002,I$1,0),"")</f>
        <v>18.760000000000002</v>
      </c>
      <c r="J75" s="70"/>
      <c r="K75">
        <f ca="1">IF(ISNUMBER(VLOOKUP($B75,Equities!$B$6:$DH$1002,K$1,0)), VLOOKUP($B75,Equities!$B$6:$DH$1002,K$1,0),"")</f>
        <v>2664.11</v>
      </c>
      <c r="L75">
        <f ca="1">IF(ISNUMBER(VLOOKUP($B75,Equities!$B$6:$DH$1002,L$1,0)), VLOOKUP($B75,Equities!$B$6:$DH$1002,L$1,0),"")</f>
        <v>3600.35</v>
      </c>
      <c r="M75">
        <f ca="1">IF(ISNUMBER(VLOOKUP($B75,Equities!$B$6:$DH$1002,M$1,0)), VLOOKUP($B75,Equities!$B$6:$DH$1002,M$1,0),"")</f>
        <v>73813.53</v>
      </c>
      <c r="N75">
        <f ca="1">IF(ISNUMBER(VLOOKUP($B75,Equities!$B$6:$DH$1002,N$1,0)), VLOOKUP($B75,Equities!$B$6:$DH$1002,N$1,0),"")</f>
        <v>22866.17</v>
      </c>
      <c r="O75">
        <f ca="1">IF(ISNUMBER(VLOOKUP($B75,Equities!$B$6:$DH$1002,O$1,0)), VLOOKUP($B75,Equities!$B$6:$DH$1002,O$1,0),"")</f>
        <v>28793.88</v>
      </c>
      <c r="P75">
        <f ca="1">IF(ISNUMBER(VLOOKUP($B75,Equities!$B$6:$DH$1002,P$1,0)), VLOOKUP($B75,Equities!$B$6:$DH$1002,P$1,0),"")</f>
        <v>11312.57</v>
      </c>
      <c r="Q75">
        <f ca="1">IF(ISNUMBER(VLOOKUP($B75,Equities!$B$6:$DH$1002,Q$1,0)), VLOOKUP($B75,Equities!$B$6:$DH$1002,Q$1,0),"")</f>
        <v>2188.38</v>
      </c>
      <c r="R75">
        <f ca="1">IF(ISNUMBER(VLOOKUP($B75,Equities!$B$6:$DH$1002,R$1,0)), VLOOKUP($B75,Equities!$B$6:$DH$1002,R$1,0),"")</f>
        <v>2449.14</v>
      </c>
      <c r="S75">
        <f ca="1">IF(ISNUMBER(VLOOKUP($B75,Equities!$B$6:$DH$1002,S$1,0)), VLOOKUP($B75,Equities!$B$6:$DH$1002,S$1,0),"")</f>
        <v>215.4426</v>
      </c>
      <c r="T75">
        <f ca="1">IF(ISNUMBER(VLOOKUP($B75,Equities!$B$6:$DH$1002,T$1,0)), VLOOKUP($B75,Equities!$B$6:$DH$1002,T$1,0),"")</f>
        <v>269.47000000000003</v>
      </c>
      <c r="U75">
        <f ca="1">IF(ISNUMBER(VLOOKUP($B75,Equities!$B$6:$DH$1002,U$1,0)), VLOOKUP($B75,Equities!$B$6:$DH$1002,U$1,0),"")</f>
        <v>257.02999999999997</v>
      </c>
      <c r="V75">
        <f ca="1">IF(ISNUMBER(VLOOKUP($B75,Equities!$B$6:$DH$1002,V$1,0)), VLOOKUP($B75,Equities!$B$6:$DH$1002,V$1,0),"")</f>
        <v>235.67</v>
      </c>
      <c r="W75">
        <f ca="1">IF(ISNUMBER(VLOOKUP($B75,Equities!$B$6:$DH$1002,W$1,0)), VLOOKUP($B75,Equities!$B$6:$DH$1002,W$1,0),"")</f>
        <v>235.31190000000001</v>
      </c>
      <c r="X75">
        <f ca="1">IF(ISNUMBER(VLOOKUP($B75,Equities!$B$6:$DH$1002,X$1,0)), VLOOKUP($B75,Equities!$B$6:$DH$1002,X$1,0),"")</f>
        <v>227.7191</v>
      </c>
      <c r="Y75">
        <f ca="1">IF(ISNUMBER(VLOOKUP($B75,Equities!$B$6:$DH$1002,Y$1,0)), VLOOKUP($B75,Equities!$B$6:$DH$1002,Y$1,0),"")</f>
        <v>126.5158</v>
      </c>
      <c r="Z75">
        <f ca="1">IF(ISNUMBER(VLOOKUP($B75,Equities!$B$6:$DH$1002,Z$1,0)), VLOOKUP($B75,Equities!$B$6:$DH$1002,Z$1,0),"")</f>
        <v>220.4194</v>
      </c>
      <c r="AA75">
        <f ca="1">IF(ISNUMBER(VLOOKUP($B75,Equities!$B$6:$DH$1002,AA$1,0)), VLOOKUP($B75,Equities!$B$6:$DH$1002,AA$1,0),"")</f>
        <v>71.52</v>
      </c>
      <c r="AB75">
        <f ca="1">IF(ISNUMBER(VLOOKUP($B75,Equities!$B$6:$DH$1002,AB$1,0)), VLOOKUP($B75,Equities!$B$6:$DH$1002,AB$1,0),"")</f>
        <v>131.16</v>
      </c>
      <c r="AC75">
        <f ca="1">IF(ISNUMBER(VLOOKUP($B75,Bonds!$B$6:$CW$1002,AC$1,0)), VLOOKUP($B75,Bonds!$B$6:$CW$1002,AC$1,0),"")</f>
        <v>480.30930000000001</v>
      </c>
      <c r="AD75">
        <f ca="1">IF(ISNUMBER(VLOOKUP($B75,Bonds!$B$6:$CW$1002,AD$1,0)), VLOOKUP($B75,Bonds!$B$6:$CW$1002,AD$1,0),"")</f>
        <v>216.67570000000001</v>
      </c>
      <c r="AE75">
        <f ca="1">IF(ISNUMBER(VLOOKUP($B75,Bonds!$B$6:$CW$1002,AE$1,0)), VLOOKUP($B75,Bonds!$B$6:$CW$1002,AE$1,0),"")</f>
        <v>255.2071</v>
      </c>
      <c r="AF75">
        <f ca="1">IF(ISNUMBER(VLOOKUP($B75,Bonds!$B$6:$CW$1002,AF$1,0)), VLOOKUP($B75,Bonds!$B$6:$CW$1002,AF$1,0),"")</f>
        <v>2041.21</v>
      </c>
      <c r="AG75">
        <f ca="1">IF(ISNUMBER(VLOOKUP($B75,Bonds!$B$6:$CW$1002,AG$1,0)), VLOOKUP($B75,Bonds!$B$6:$CW$1002,AG$1,0),"")</f>
        <v>2195.7399999999998</v>
      </c>
      <c r="AH75">
        <f ca="1">IF(ISNUMBER(VLOOKUP($B75,Bonds!$B$6:$CW$1002,AH$1,0)), VLOOKUP($B75,Bonds!$B$6:$CW$1002,AH$1,0),"")</f>
        <v>2887.4</v>
      </c>
      <c r="AI75">
        <f ca="1">IF(ISNUMBER(VLOOKUP($B75,Bonds!$B$6:$CW$1002,AI$1,0)), VLOOKUP($B75,Bonds!$B$6:$CW$1002,AI$1,0),"")</f>
        <v>150.15459999999999</v>
      </c>
      <c r="AJ75">
        <f ca="1">IF(ISNUMBER(VLOOKUP($B75,Bonds!$B$6:$CW$1002,AJ$1,0)), VLOOKUP($B75,Bonds!$B$6:$CW$1002,AJ$1,0),"")</f>
        <v>1302.0600999999999</v>
      </c>
      <c r="AK75">
        <f ca="1">IF(ISNUMBER(VLOOKUP($B75,Bonds!$B$6:$CW$1002,AK$1,0)), VLOOKUP($B75,Bonds!$B$6:$CW$1002,AK$1,0),"")</f>
        <v>214.44810000000001</v>
      </c>
      <c r="AL75">
        <f ca="1">IF(ISNUMBER(VLOOKUP($B75,Bonds!$B$6:$CW$1002,AL$1,0)), VLOOKUP($B75,Bonds!$B$6:$CW$1002,AL$1,0),"")</f>
        <v>191.17259999999999</v>
      </c>
      <c r="AM75">
        <f ca="1">IF(ISNUMBER(VLOOKUP($B75,Bonds!$B$6:$CW$1002,AM$1,0)), VLOOKUP($B75,Bonds!$B$6:$CW$1002,AM$1,0),"")</f>
        <v>286.71249999999998</v>
      </c>
      <c r="AN75">
        <f ca="1">IF(ISNUMBER(VLOOKUP($B75,Bonds!$B$6:$CW$1002,AN$1,0)), VLOOKUP($B75,Bonds!$B$6:$CW$1002,AN$1,0),"")</f>
        <v>203.7576</v>
      </c>
      <c r="AO75">
        <f ca="1">IF(ISNUMBER(VLOOKUP($B75,Bonds!$B$6:$CW$1002,AO$1,0)), VLOOKUP($B75,Bonds!$B$6:$CW$1002,AO$1,0),"")</f>
        <v>203.1576</v>
      </c>
      <c r="AP75">
        <f ca="1">IF(ISNUMBER(VLOOKUP($B75,Bonds!$B$6:$CW$1002,AP$1,0)), VLOOKUP($B75,Bonds!$B$6:$CW$1002,AP$1,0),"")</f>
        <v>225.4933</v>
      </c>
      <c r="AQ75">
        <f ca="1">IF(ISNUMBER(VLOOKUP($B75,Bonds!$B$6:$CW$1002,AQ$1,0)), VLOOKUP($B75,Bonds!$B$6:$CW$1002,AQ$1,0),"")</f>
        <v>219.47919999999999</v>
      </c>
      <c r="AR75">
        <f ca="1">IF(ISNUMBER(VLOOKUP($B75,Bonds!$B$6:$CW$1002,AR$1,0)), VLOOKUP($B75,Bonds!$B$6:$CW$1002,AR$1,0),"")</f>
        <v>285.48230000000001</v>
      </c>
      <c r="AS75">
        <f ca="1">IF(ISNUMBER(VLOOKUP($B75,Bonds!$B$6:$CW$1002,AS$1,0)), VLOOKUP($B75,Bonds!$B$6:$CW$1002,AS$1,0),"")</f>
        <v>2.4011</v>
      </c>
      <c r="AT75">
        <f ca="1">IF(ISNUMBER(VLOOKUP($B75,Bonds!$B$6:$CW$1002,AT$1,0)), VLOOKUP($B75,Bonds!$B$6:$CW$1002,AT$1,0),"")</f>
        <v>0.314</v>
      </c>
      <c r="AU75">
        <f ca="1">IF(ISNUMBER(VLOOKUP($B75,Bonds!$B$6:$CW$1002,AU$1,0)), VLOOKUP($B75,Bonds!$B$6:$CW$1002,AU$1,0),"")</f>
        <v>1.8231000000000002</v>
      </c>
      <c r="AV75">
        <f ca="1">IF(ISNUMBER(VLOOKUP($B75,Bonds!$B$6:$CW$1002,AV$1,0)), VLOOKUP($B75,Bonds!$B$6:$CW$1002,AV$1,0),"")</f>
        <v>1.9201000000000001</v>
      </c>
      <c r="AW75">
        <f ca="1">IF(ISNUMBER(VLOOKUP($B75,Bonds!$B$6:$CW$1002,AW$1,0)), VLOOKUP($B75,Bonds!$B$6:$CW$1002,AW$1,0),"")</f>
        <v>2.3380000000000001</v>
      </c>
      <c r="AX75">
        <f ca="1">IF(ISNUMBER(VLOOKUP($B75,Bonds!$B$6:$CW$1002,AX$1,0)), VLOOKUP($B75,Bonds!$B$6:$CW$1002,AX$1,0),"")</f>
        <v>1.4330000000000001</v>
      </c>
      <c r="AY75">
        <f ca="1">IF(ISNUMBER(VLOOKUP($B75,Bonds!$B$6:$CW$1002,AY$1,0)), VLOOKUP($B75,Bonds!$B$6:$CW$1002,AY$1,0),"")</f>
        <v>32.884999999999998</v>
      </c>
      <c r="AZ75">
        <f ca="1">IF(ISNUMBER(VLOOKUP($B75,Bonds!$B$6:$CW$1002,AZ$1,0)), VLOOKUP($B75,Bonds!$B$6:$CW$1002,AZ$1,0),"")</f>
        <v>0.54</v>
      </c>
      <c r="BA75">
        <f ca="1">IF(ISNUMBER(VLOOKUP($B75,Credit_Vol!$B$6:$CW$1002,BA$1,0)), VLOOKUP($B75,Credit_Vol!$B$6:$CW$1002,BA$1,0),"")</f>
        <v>232.60300000000001</v>
      </c>
      <c r="BB75">
        <f ca="1">IF(ISNUMBER(VLOOKUP($B75,Credit_Vol!$B$6:$CW$1002,BB$1,0)), VLOOKUP($B75,Credit_Vol!$B$6:$CW$1002,BB$1,0),"")</f>
        <v>107.81100000000001</v>
      </c>
      <c r="BC75">
        <f ca="1">IF(ISNUMBER(VLOOKUP($B75,Credit_Vol!$B$6:$CW$1002,BC$1,0)), VLOOKUP($B75,Credit_Vol!$B$6:$CW$1002,BC$1,0),"")</f>
        <v>50.524999999999999</v>
      </c>
      <c r="BD75">
        <f ca="1">IF(ISNUMBER(VLOOKUP($B75,Credit_Vol!$B$6:$CW$1002,BD$1,0)), VLOOKUP($B75,Credit_Vol!$B$6:$CW$1002,BD$1,0),"")</f>
        <v>314.41500000000002</v>
      </c>
      <c r="BE75">
        <f ca="1">IF(ISNUMBER(VLOOKUP($B75,Credit_Vol!$B$6:$CW$1002,BE$1,0)), VLOOKUP($B75,Credit_Vol!$B$6:$CW$1002,BE$1,0),"")</f>
        <v>176.78</v>
      </c>
      <c r="BF75">
        <f ca="1">IF(ISNUMBER(VLOOKUP($B75,Credit_Vol!$B$6:$CW$1002,BF$1,0)), VLOOKUP($B75,Credit_Vol!$B$6:$CW$1002,BF$1,0),"")</f>
        <v>227.92240000000001</v>
      </c>
      <c r="BG75">
        <f ca="1">IF(ISNUMBER(VLOOKUP($B75,Credit_Vol!$B$6:$CW$1002,BG$1,0)), VLOOKUP($B75,Credit_Vol!$B$6:$CW$1002,BG$1,0),"")</f>
        <v>162.5427</v>
      </c>
      <c r="BH75">
        <f ca="1">IF(ISNUMBER(VLOOKUP($B75,Credit_Vol!$B$6:$CW$1002,BH$1,0)), VLOOKUP($B75,Credit_Vol!$B$6:$CW$1002,BH$1,0),"")</f>
        <v>440.02190000000002</v>
      </c>
      <c r="BI75">
        <f ca="1">IF(ISNUMBER(VLOOKUP($B75,Credit_Vol!$B$6:$CW$1002,BI$1,0)), VLOOKUP($B75,Credit_Vol!$B$6:$CW$1002,BI$1,0),"")</f>
        <v>9.92</v>
      </c>
      <c r="BJ75">
        <f ca="1">IF(ISNUMBER(VLOOKUP($B75,Credit_Vol!$B$6:$CW$1002,BJ$1,0)), VLOOKUP($B75,Credit_Vol!$B$6:$CW$1002,BJ$1,0),"")</f>
        <v>16.88</v>
      </c>
      <c r="BK75">
        <f ca="1">IF(ISNUMBER(VLOOKUP($B75,Credit_Vol!$B$6:$CW$1002,BK$1,0)), VLOOKUP($B75,Credit_Vol!$B$6:$CW$1002,BK$1,0),"")</f>
        <v>7.09</v>
      </c>
      <c r="BL75">
        <f ca="1">IF(ISNUMBER(VLOOKUP($B75,Credit_Vol!$B$6:$CW$1002,BL$1,0)), VLOOKUP($B75,Credit_Vol!$B$6:$CW$1002,BL$1,0),"")</f>
        <v>3.605</v>
      </c>
      <c r="BM75">
        <f ca="1">IF(ISNUMBER(VLOOKUP($B75,Commodities!$B$6:$CW$1002,BM$1,0)), VLOOKUP($B75,Commodities!$B$6:$CW$1002,BM$1,0),"")</f>
        <v>1238.5</v>
      </c>
      <c r="BN75">
        <f ca="1">IF(ISNUMBER(VLOOKUP($B75,Commodities!$B$6:$CW$1002,BN$1,0)), VLOOKUP($B75,Commodities!$B$6:$CW$1002,BN$1,0),"")</f>
        <v>15.582000000000001</v>
      </c>
      <c r="BO75">
        <f ca="1">IF(ISNUMBER(VLOOKUP($B75,Commodities!$B$6:$CW$1002,BO$1,0)), VLOOKUP($B75,Commodities!$B$6:$CW$1002,BO$1,0),"")</f>
        <v>57.14</v>
      </c>
      <c r="BP75">
        <f ca="1">IF(ISNUMBER(VLOOKUP($B75,Currencies!$B$6:$CW$1002,BP$1,0)), VLOOKUP($B75,Currencies!$B$6:$CW$1002,BP$1,0),"")</f>
        <v>6.6279000000000003</v>
      </c>
      <c r="BQ75">
        <f ca="1">IF(ISNUMBER(VLOOKUP($B75,Currencies!$B$6:$CW$1002,BQ$1,0)), VLOOKUP($B75,Currencies!$B$6:$CW$1002,BQ$1,0),"")</f>
        <v>108.37</v>
      </c>
      <c r="BR75">
        <f ca="1">IF(ISNUMBER(VLOOKUP($B75,Currencies!$B$6:$CW$1002,BR$1,0)), VLOOKUP($B75,Currencies!$B$6:$CW$1002,BR$1,0),"")</f>
        <v>1.1741999999999999</v>
      </c>
      <c r="BS75">
        <f ca="1">IF(ISNUMBER(VLOOKUP($B75,Currencies!$B$6:$CW$1002,BS$1,0)), VLOOKUP($B75,Currencies!$B$6:$CW$1002,BS$1,0),"")</f>
        <v>1.3317999999999999</v>
      </c>
      <c r="BT75">
        <f ca="1">IF(ISNUMBER(VLOOKUP($B75,Currencies!$B$6:$CW$1002,BT$1,0)), VLOOKUP($B75,Currencies!$B$6:$CW$1002,BT$1,0),"")</f>
        <v>113.55</v>
      </c>
      <c r="BU75">
        <f ca="1">IF(ISNUMBER(VLOOKUP($B75,Currencies!$B$6:$CW$1002,BU$1,0)), VLOOKUP($B75,Currencies!$B$6:$CW$1002,BU$1,0),"")</f>
        <v>59.2926</v>
      </c>
      <c r="BV75">
        <f ca="1">IF(ISNUMBER(VLOOKUP($B75,Currencies!$B$6:$CW$1002,BV$1,0)), VLOOKUP($B75,Currencies!$B$6:$CW$1002,BV$1,0),"")</f>
        <v>13.675699999999999</v>
      </c>
      <c r="BW75">
        <f ca="1">IF(ISNUMBER(VLOOKUP($B75,Currencies!$B$6:$CW$1002,BW$1,0)), VLOOKUP($B75,Currencies!$B$6:$CW$1002,BW$1,0),"")</f>
        <v>3.3193999999999999</v>
      </c>
    </row>
    <row r="76" spans="2:77">
      <c r="B76" s="12">
        <f>IF(ISNUMBER(Equities!$C77),Equities!B77,"")</f>
        <v>43080</v>
      </c>
      <c r="C76">
        <f t="shared" ca="1" si="10"/>
        <v>167.8656</v>
      </c>
      <c r="D76" t="str">
        <f t="shared" ca="1" si="9"/>
        <v/>
      </c>
      <c r="E76" t="str">
        <f t="shared" ca="1" si="9"/>
        <v/>
      </c>
      <c r="F76" t="str">
        <f t="shared" ca="1" si="9"/>
        <v/>
      </c>
      <c r="G76">
        <f>IF(ISNUMBER(VLOOKUP($B76,Equities!$B$6:$DH$1002,G$1,0)), VLOOKUP($B76,Equities!$B$6:$DH$1002,G$1,0),"")</f>
        <v>5.29</v>
      </c>
      <c r="H76">
        <f>IF(ISNUMBER(VLOOKUP($B76,Equities!$B$6:$DH$1002,H$1,0)), VLOOKUP($B76,Equities!$B$6:$DH$1002,H$1,0),"")</f>
        <v>13.71</v>
      </c>
      <c r="I76">
        <f>IF(ISNUMBER(VLOOKUP($B76,Equities!$B$6:$DH$1002,I$1,0)), VLOOKUP($B76,Equities!$B$6:$DH$1002,I$1,0),"")</f>
        <v>18.77</v>
      </c>
      <c r="J76" s="70"/>
      <c r="K76">
        <f ca="1">IF(ISNUMBER(VLOOKUP($B76,Equities!$B$6:$DH$1002,K$1,0)), VLOOKUP($B76,Equities!$B$6:$DH$1002,K$1,0),"")</f>
        <v>2659.99</v>
      </c>
      <c r="L76">
        <f ca="1">IF(ISNUMBER(VLOOKUP($B76,Equities!$B$6:$DH$1002,L$1,0)), VLOOKUP($B76,Equities!$B$6:$DH$1002,L$1,0),"")</f>
        <v>3582.21</v>
      </c>
      <c r="M76">
        <f ca="1">IF(ISNUMBER(VLOOKUP($B76,Equities!$B$6:$DH$1002,M$1,0)), VLOOKUP($B76,Equities!$B$6:$DH$1002,M$1,0),"")</f>
        <v>72800.039999999994</v>
      </c>
      <c r="N76">
        <f ca="1">IF(ISNUMBER(VLOOKUP($B76,Equities!$B$6:$DH$1002,N$1,0)), VLOOKUP($B76,Equities!$B$6:$DH$1002,N$1,0),"")</f>
        <v>22938.73</v>
      </c>
      <c r="O76">
        <f ca="1">IF(ISNUMBER(VLOOKUP($B76,Equities!$B$6:$DH$1002,O$1,0)), VLOOKUP($B76,Equities!$B$6:$DH$1002,O$1,0),"")</f>
        <v>28965.29</v>
      </c>
      <c r="P76">
        <f ca="1">IF(ISNUMBER(VLOOKUP($B76,Equities!$B$6:$DH$1002,P$1,0)), VLOOKUP($B76,Equities!$B$6:$DH$1002,P$1,0),"")</f>
        <v>11431.62</v>
      </c>
      <c r="Q76">
        <f ca="1">IF(ISNUMBER(VLOOKUP($B76,Equities!$B$6:$DH$1002,Q$1,0)), VLOOKUP($B76,Equities!$B$6:$DH$1002,Q$1,0),"")</f>
        <v>2189.39</v>
      </c>
      <c r="R76">
        <f ca="1">IF(ISNUMBER(VLOOKUP($B76,Equities!$B$6:$DH$1002,R$1,0)), VLOOKUP($B76,Equities!$B$6:$DH$1002,R$1,0),"")</f>
        <v>2450.0700000000002</v>
      </c>
      <c r="S76">
        <f ca="1">IF(ISNUMBER(VLOOKUP($B76,Equities!$B$6:$DH$1002,S$1,0)), VLOOKUP($B76,Equities!$B$6:$DH$1002,S$1,0),"")</f>
        <v>215.11420000000001</v>
      </c>
      <c r="T76">
        <f ca="1">IF(ISNUMBER(VLOOKUP($B76,Equities!$B$6:$DH$1002,T$1,0)), VLOOKUP($B76,Equities!$B$6:$DH$1002,T$1,0),"")</f>
        <v>269.66000000000003</v>
      </c>
      <c r="U76">
        <f ca="1">IF(ISNUMBER(VLOOKUP($B76,Equities!$B$6:$DH$1002,U$1,0)), VLOOKUP($B76,Equities!$B$6:$DH$1002,U$1,0),"")</f>
        <v>256.91000000000003</v>
      </c>
      <c r="V76">
        <f ca="1">IF(ISNUMBER(VLOOKUP($B76,Equities!$B$6:$DH$1002,V$1,0)), VLOOKUP($B76,Equities!$B$6:$DH$1002,V$1,0),"")</f>
        <v>235.92</v>
      </c>
      <c r="W76">
        <f ca="1">IF(ISNUMBER(VLOOKUP($B76,Equities!$B$6:$DH$1002,W$1,0)), VLOOKUP($B76,Equities!$B$6:$DH$1002,W$1,0),"")</f>
        <v>235.40369999999999</v>
      </c>
      <c r="X76">
        <f ca="1">IF(ISNUMBER(VLOOKUP($B76,Equities!$B$6:$DH$1002,X$1,0)), VLOOKUP($B76,Equities!$B$6:$DH$1002,X$1,0),"")</f>
        <v>226.84889999999999</v>
      </c>
      <c r="Y76">
        <f ca="1">IF(ISNUMBER(VLOOKUP($B76,Equities!$B$6:$DH$1002,Y$1,0)), VLOOKUP($B76,Equities!$B$6:$DH$1002,Y$1,0),"")</f>
        <v>125.7856</v>
      </c>
      <c r="Z76">
        <f ca="1">IF(ISNUMBER(VLOOKUP($B76,Equities!$B$6:$DH$1002,Z$1,0)), VLOOKUP($B76,Equities!$B$6:$DH$1002,Z$1,0),"")</f>
        <v>220.9751</v>
      </c>
      <c r="AA76">
        <f ca="1">IF(ISNUMBER(VLOOKUP($B76,Equities!$B$6:$DH$1002,AA$1,0)), VLOOKUP($B76,Equities!$B$6:$DH$1002,AA$1,0),"")</f>
        <v>70.89</v>
      </c>
      <c r="AB76">
        <f ca="1">IF(ISNUMBER(VLOOKUP($B76,Equities!$B$6:$DH$1002,AB$1,0)), VLOOKUP($B76,Equities!$B$6:$DH$1002,AB$1,0),"")</f>
        <v>132.54</v>
      </c>
      <c r="AC76">
        <f ca="1">IF(ISNUMBER(VLOOKUP($B76,Bonds!$B$6:$CW$1002,AC$1,0)), VLOOKUP($B76,Bonds!$B$6:$CW$1002,AC$1,0),"")</f>
        <v>481.64139999999998</v>
      </c>
      <c r="AD76">
        <f ca="1">IF(ISNUMBER(VLOOKUP($B76,Bonds!$B$6:$CW$1002,AD$1,0)), VLOOKUP($B76,Bonds!$B$6:$CW$1002,AD$1,0),"")</f>
        <v>217.42920000000001</v>
      </c>
      <c r="AE76">
        <f ca="1">IF(ISNUMBER(VLOOKUP($B76,Bonds!$B$6:$CW$1002,AE$1,0)), VLOOKUP($B76,Bonds!$B$6:$CW$1002,AE$1,0),"")</f>
        <v>255.75020000000001</v>
      </c>
      <c r="AF76">
        <f ca="1">IF(ISNUMBER(VLOOKUP($B76,Bonds!$B$6:$CW$1002,AF$1,0)), VLOOKUP($B76,Bonds!$B$6:$CW$1002,AF$1,0),"")</f>
        <v>2042.1</v>
      </c>
      <c r="AG76">
        <f ca="1">IF(ISNUMBER(VLOOKUP($B76,Bonds!$B$6:$CW$1002,AG$1,0)), VLOOKUP($B76,Bonds!$B$6:$CW$1002,AG$1,0),"")</f>
        <v>2197.17</v>
      </c>
      <c r="AH76">
        <f ca="1">IF(ISNUMBER(VLOOKUP($B76,Bonds!$B$6:$CW$1002,AH$1,0)), VLOOKUP($B76,Bonds!$B$6:$CW$1002,AH$1,0),"")</f>
        <v>2888.34</v>
      </c>
      <c r="AI76">
        <f ca="1">IF(ISNUMBER(VLOOKUP($B76,Bonds!$B$6:$CW$1002,AI$1,0)), VLOOKUP($B76,Bonds!$B$6:$CW$1002,AI$1,0),"")</f>
        <v>149.98670000000001</v>
      </c>
      <c r="AJ76">
        <f ca="1">IF(ISNUMBER(VLOOKUP($B76,Bonds!$B$6:$CW$1002,AJ$1,0)), VLOOKUP($B76,Bonds!$B$6:$CW$1002,AJ$1,0),"")</f>
        <v>1302.9463000000001</v>
      </c>
      <c r="AK76">
        <f ca="1">IF(ISNUMBER(VLOOKUP($B76,Bonds!$B$6:$CW$1002,AK$1,0)), VLOOKUP($B76,Bonds!$B$6:$CW$1002,AK$1,0),"")</f>
        <v>214.56829999999999</v>
      </c>
      <c r="AL76">
        <f ca="1">IF(ISNUMBER(VLOOKUP($B76,Bonds!$B$6:$CW$1002,AL$1,0)), VLOOKUP($B76,Bonds!$B$6:$CW$1002,AL$1,0),"")</f>
        <v>191.28989999999999</v>
      </c>
      <c r="AM76">
        <f ca="1">IF(ISNUMBER(VLOOKUP($B76,Bonds!$B$6:$CW$1002,AM$1,0)), VLOOKUP($B76,Bonds!$B$6:$CW$1002,AM$1,0),"")</f>
        <v>286.82130000000001</v>
      </c>
      <c r="AN76">
        <f ca="1">IF(ISNUMBER(VLOOKUP($B76,Bonds!$B$6:$CW$1002,AN$1,0)), VLOOKUP($B76,Bonds!$B$6:$CW$1002,AN$1,0),"")</f>
        <v>203.85230000000001</v>
      </c>
      <c r="AO76">
        <f ca="1">IF(ISNUMBER(VLOOKUP($B76,Bonds!$B$6:$CW$1002,AO$1,0)), VLOOKUP($B76,Bonds!$B$6:$CW$1002,AO$1,0),"")</f>
        <v>203.292</v>
      </c>
      <c r="AP76">
        <f ca="1">IF(ISNUMBER(VLOOKUP($B76,Bonds!$B$6:$CW$1002,AP$1,0)), VLOOKUP($B76,Bonds!$B$6:$CW$1002,AP$1,0),"")</f>
        <v>225.6096</v>
      </c>
      <c r="AQ76">
        <f ca="1">IF(ISNUMBER(VLOOKUP($B76,Bonds!$B$6:$CW$1002,AQ$1,0)), VLOOKUP($B76,Bonds!$B$6:$CW$1002,AQ$1,0),"")</f>
        <v>219.64179999999999</v>
      </c>
      <c r="AR76">
        <f ca="1">IF(ISNUMBER(VLOOKUP($B76,Bonds!$B$6:$CW$1002,AR$1,0)), VLOOKUP($B76,Bonds!$B$6:$CW$1002,AR$1,0),"")</f>
        <v>285.62150000000003</v>
      </c>
      <c r="AS76">
        <f ca="1">IF(ISNUMBER(VLOOKUP($B76,Bonds!$B$6:$CW$1002,AS$1,0)), VLOOKUP($B76,Bonds!$B$6:$CW$1002,AS$1,0),"")</f>
        <v>2.3885999999999998</v>
      </c>
      <c r="AT76">
        <f ca="1">IF(ISNUMBER(VLOOKUP($B76,Bonds!$B$6:$CW$1002,AT$1,0)), VLOOKUP($B76,Bonds!$B$6:$CW$1002,AT$1,0),"")</f>
        <v>0.29299999999999998</v>
      </c>
      <c r="AU76">
        <f ca="1">IF(ISNUMBER(VLOOKUP($B76,Bonds!$B$6:$CW$1002,AU$1,0)), VLOOKUP($B76,Bonds!$B$6:$CW$1002,AU$1,0),"")</f>
        <v>1.7962</v>
      </c>
      <c r="AV76">
        <f ca="1">IF(ISNUMBER(VLOOKUP($B76,Bonds!$B$6:$CW$1002,AV$1,0)), VLOOKUP($B76,Bonds!$B$6:$CW$1002,AV$1,0),"")</f>
        <v>1.8955</v>
      </c>
      <c r="AW76">
        <f ca="1">IF(ISNUMBER(VLOOKUP($B76,Bonds!$B$6:$CW$1002,AW$1,0)), VLOOKUP($B76,Bonds!$B$6:$CW$1002,AW$1,0),"")</f>
        <v>2.2925</v>
      </c>
      <c r="AX76">
        <f ca="1">IF(ISNUMBER(VLOOKUP($B76,Bonds!$B$6:$CW$1002,AX$1,0)), VLOOKUP($B76,Bonds!$B$6:$CW$1002,AX$1,0),"")</f>
        <v>1.421</v>
      </c>
      <c r="AY76">
        <f ca="1">IF(ISNUMBER(VLOOKUP($B76,Bonds!$B$6:$CW$1002,AY$1,0)), VLOOKUP($B76,Bonds!$B$6:$CW$1002,AY$1,0),"")</f>
        <v>33.087600000000002</v>
      </c>
      <c r="AZ76">
        <f ca="1">IF(ISNUMBER(VLOOKUP($B76,Bonds!$B$6:$CW$1002,AZ$1,0)), VLOOKUP($B76,Bonds!$B$6:$CW$1002,AZ$1,0),"")</f>
        <v>1.08</v>
      </c>
      <c r="BA76">
        <f ca="1">IF(ISNUMBER(VLOOKUP($B76,Credit_Vol!$B$6:$CW$1002,BA$1,0)), VLOOKUP($B76,Credit_Vol!$B$6:$CW$1002,BA$1,0),"")</f>
        <v>231.84200000000001</v>
      </c>
      <c r="BB76">
        <f ca="1">IF(ISNUMBER(VLOOKUP($B76,Credit_Vol!$B$6:$CW$1002,BB$1,0)), VLOOKUP($B76,Credit_Vol!$B$6:$CW$1002,BB$1,0),"")</f>
        <v>108.43600000000001</v>
      </c>
      <c r="BC76">
        <f ca="1">IF(ISNUMBER(VLOOKUP($B76,Credit_Vol!$B$6:$CW$1002,BC$1,0)), VLOOKUP($B76,Credit_Vol!$B$6:$CW$1002,BC$1,0),"")</f>
        <v>50.262</v>
      </c>
      <c r="BD76">
        <f ca="1">IF(ISNUMBER(VLOOKUP($B76,Credit_Vol!$B$6:$CW$1002,BD$1,0)), VLOOKUP($B76,Credit_Vol!$B$6:$CW$1002,BD$1,0),"")</f>
        <v>314.017</v>
      </c>
      <c r="BE76">
        <f ca="1">IF(ISNUMBER(VLOOKUP($B76,Credit_Vol!$B$6:$CW$1002,BE$1,0)), VLOOKUP($B76,Credit_Vol!$B$6:$CW$1002,BE$1,0),"")</f>
        <v>177.084</v>
      </c>
      <c r="BF76">
        <f ca="1">IF(ISNUMBER(VLOOKUP($B76,Credit_Vol!$B$6:$CW$1002,BF$1,0)), VLOOKUP($B76,Credit_Vol!$B$6:$CW$1002,BF$1,0),"")</f>
        <v>228.63399999999999</v>
      </c>
      <c r="BG76">
        <f ca="1">IF(ISNUMBER(VLOOKUP($B76,Credit_Vol!$B$6:$CW$1002,BG$1,0)), VLOOKUP($B76,Credit_Vol!$B$6:$CW$1002,BG$1,0),"")</f>
        <v>163.27520000000001</v>
      </c>
      <c r="BH76">
        <f ca="1">IF(ISNUMBER(VLOOKUP($B76,Credit_Vol!$B$6:$CW$1002,BH$1,0)), VLOOKUP($B76,Credit_Vol!$B$6:$CW$1002,BH$1,0),"")</f>
        <v>440.72559999999999</v>
      </c>
      <c r="BI76">
        <f ca="1">IF(ISNUMBER(VLOOKUP($B76,Credit_Vol!$B$6:$CW$1002,BI$1,0)), VLOOKUP($B76,Credit_Vol!$B$6:$CW$1002,BI$1,0),"")</f>
        <v>9.34</v>
      </c>
      <c r="BJ76">
        <f ca="1">IF(ISNUMBER(VLOOKUP($B76,Credit_Vol!$B$6:$CW$1002,BJ$1,0)), VLOOKUP($B76,Credit_Vol!$B$6:$CW$1002,BJ$1,0),"")</f>
        <v>15.31</v>
      </c>
      <c r="BK76">
        <f ca="1">IF(ISNUMBER(VLOOKUP($B76,Credit_Vol!$B$6:$CW$1002,BK$1,0)), VLOOKUP($B76,Credit_Vol!$B$6:$CW$1002,BK$1,0),"")</f>
        <v>7.27</v>
      </c>
      <c r="BL76">
        <f ca="1">IF(ISNUMBER(VLOOKUP($B76,Credit_Vol!$B$6:$CW$1002,BL$1,0)), VLOOKUP($B76,Credit_Vol!$B$6:$CW$1002,BL$1,0),"")</f>
        <v>3.7374999999999998</v>
      </c>
      <c r="BM76">
        <f ca="1">IF(ISNUMBER(VLOOKUP($B76,Commodities!$B$6:$CW$1002,BM$1,0)), VLOOKUP($B76,Commodities!$B$6:$CW$1002,BM$1,0),"")</f>
        <v>1243.7</v>
      </c>
      <c r="BN76">
        <f ca="1">IF(ISNUMBER(VLOOKUP($B76,Commodities!$B$6:$CW$1002,BN$1,0)), VLOOKUP($B76,Commodities!$B$6:$CW$1002,BN$1,0),"")</f>
        <v>15.696999999999999</v>
      </c>
      <c r="BO76">
        <f ca="1">IF(ISNUMBER(VLOOKUP($B76,Commodities!$B$6:$CW$1002,BO$1,0)), VLOOKUP($B76,Commodities!$B$6:$CW$1002,BO$1,0),"")</f>
        <v>57.99</v>
      </c>
      <c r="BP76">
        <f ca="1">IF(ISNUMBER(VLOOKUP($B76,Currencies!$B$6:$CW$1002,BP$1,0)), VLOOKUP($B76,Currencies!$B$6:$CW$1002,BP$1,0),"")</f>
        <v>6.6218000000000004</v>
      </c>
      <c r="BQ76">
        <f ca="1">IF(ISNUMBER(VLOOKUP($B76,Currencies!$B$6:$CW$1002,BQ$1,0)), VLOOKUP($B76,Currencies!$B$6:$CW$1002,BQ$1,0),"")</f>
        <v>108.57</v>
      </c>
      <c r="BR76">
        <f ca="1">IF(ISNUMBER(VLOOKUP($B76,Currencies!$B$6:$CW$1002,BR$1,0)), VLOOKUP($B76,Currencies!$B$6:$CW$1002,BR$1,0),"")</f>
        <v>1.1769000000000001</v>
      </c>
      <c r="BS76">
        <f ca="1">IF(ISNUMBER(VLOOKUP($B76,Currencies!$B$6:$CW$1002,BS$1,0)), VLOOKUP($B76,Currencies!$B$6:$CW$1002,BS$1,0),"")</f>
        <v>1.3341000000000001</v>
      </c>
      <c r="BT76">
        <f ca="1">IF(ISNUMBER(VLOOKUP($B76,Currencies!$B$6:$CW$1002,BT$1,0)), VLOOKUP($B76,Currencies!$B$6:$CW$1002,BT$1,0),"")</f>
        <v>113.56</v>
      </c>
      <c r="BU76">
        <f ca="1">IF(ISNUMBER(VLOOKUP($B76,Currencies!$B$6:$CW$1002,BU$1,0)), VLOOKUP($B76,Currencies!$B$6:$CW$1002,BU$1,0),"")</f>
        <v>59.006700000000002</v>
      </c>
      <c r="BV76">
        <f ca="1">IF(ISNUMBER(VLOOKUP($B76,Currencies!$B$6:$CW$1002,BV$1,0)), VLOOKUP($B76,Currencies!$B$6:$CW$1002,BV$1,0),"")</f>
        <v>13.6029</v>
      </c>
      <c r="BW76">
        <f ca="1">IF(ISNUMBER(VLOOKUP($B76,Currencies!$B$6:$CW$1002,BW$1,0)), VLOOKUP($B76,Currencies!$B$6:$CW$1002,BW$1,0),"")</f>
        <v>3.3035999999999999</v>
      </c>
    </row>
    <row r="77" spans="2:77">
      <c r="B77" s="12">
        <f>IF(ISNUMBER(Equities!$C78),Equities!B78,"")</f>
        <v>43077</v>
      </c>
      <c r="C77">
        <f t="shared" ca="1" si="10"/>
        <v>165.28559999999999</v>
      </c>
      <c r="D77" t="str">
        <f t="shared" ca="1" si="9"/>
        <v/>
      </c>
      <c r="E77" t="str">
        <f t="shared" ca="1" si="9"/>
        <v/>
      </c>
      <c r="F77" t="str">
        <f t="shared" ca="1" si="9"/>
        <v/>
      </c>
      <c r="G77">
        <f>IF(ISNUMBER(VLOOKUP($B77,Equities!$B$6:$DH$1002,G$1,0)), VLOOKUP($B77,Equities!$B$6:$DH$1002,G$1,0),"")</f>
        <v>5.27</v>
      </c>
      <c r="H77">
        <f>IF(ISNUMBER(VLOOKUP($B77,Equities!$B$6:$DH$1002,H$1,0)), VLOOKUP($B77,Equities!$B$6:$DH$1002,H$1,0),"")</f>
        <v>13.52</v>
      </c>
      <c r="I77">
        <f>IF(ISNUMBER(VLOOKUP($B77,Equities!$B$6:$DH$1002,I$1,0)), VLOOKUP($B77,Equities!$B$6:$DH$1002,I$1,0),"")</f>
        <v>18.61</v>
      </c>
      <c r="J77" s="70"/>
      <c r="K77">
        <f ca="1">IF(ISNUMBER(VLOOKUP($B77,Equities!$B$6:$DH$1002,K$1,0)), VLOOKUP($B77,Equities!$B$6:$DH$1002,K$1,0),"")</f>
        <v>2651.5</v>
      </c>
      <c r="L77">
        <f ca="1">IF(ISNUMBER(VLOOKUP($B77,Equities!$B$6:$DH$1002,L$1,0)), VLOOKUP($B77,Equities!$B$6:$DH$1002,L$1,0),"")</f>
        <v>3591.45</v>
      </c>
      <c r="M77">
        <f ca="1">IF(ISNUMBER(VLOOKUP($B77,Equities!$B$6:$DH$1002,M$1,0)), VLOOKUP($B77,Equities!$B$6:$DH$1002,M$1,0),"")</f>
        <v>72731.839999999997</v>
      </c>
      <c r="N77">
        <f ca="1">IF(ISNUMBER(VLOOKUP($B77,Equities!$B$6:$DH$1002,N$1,0)), VLOOKUP($B77,Equities!$B$6:$DH$1002,N$1,0),"")</f>
        <v>22811.08</v>
      </c>
      <c r="O77">
        <f ca="1">IF(ISNUMBER(VLOOKUP($B77,Equities!$B$6:$DH$1002,O$1,0)), VLOOKUP($B77,Equities!$B$6:$DH$1002,O$1,0),"")</f>
        <v>28639.85</v>
      </c>
      <c r="P77">
        <f ca="1">IF(ISNUMBER(VLOOKUP($B77,Equities!$B$6:$DH$1002,P$1,0)), VLOOKUP($B77,Equities!$B$6:$DH$1002,P$1,0),"")</f>
        <v>11289.57</v>
      </c>
      <c r="Q77">
        <f ca="1">IF(ISNUMBER(VLOOKUP($B77,Equities!$B$6:$DH$1002,Q$1,0)), VLOOKUP($B77,Equities!$B$6:$DH$1002,Q$1,0),"")</f>
        <v>2185.0500000000002</v>
      </c>
      <c r="R77">
        <f ca="1">IF(ISNUMBER(VLOOKUP($B77,Equities!$B$6:$DH$1002,R$1,0)), VLOOKUP($B77,Equities!$B$6:$DH$1002,R$1,0),"")</f>
        <v>2441.48</v>
      </c>
      <c r="S77">
        <f ca="1">IF(ISNUMBER(VLOOKUP($B77,Equities!$B$6:$DH$1002,S$1,0)), VLOOKUP($B77,Equities!$B$6:$DH$1002,S$1,0),"")</f>
        <v>213.46680000000001</v>
      </c>
      <c r="T77">
        <f ca="1">IF(ISNUMBER(VLOOKUP($B77,Equities!$B$6:$DH$1002,T$1,0)), VLOOKUP($B77,Equities!$B$6:$DH$1002,T$1,0),"")</f>
        <v>268.24</v>
      </c>
      <c r="U77">
        <f ca="1">IF(ISNUMBER(VLOOKUP($B77,Equities!$B$6:$DH$1002,U$1,0)), VLOOKUP($B77,Equities!$B$6:$DH$1002,U$1,0),"")</f>
        <v>256.95</v>
      </c>
      <c r="V77">
        <f ca="1">IF(ISNUMBER(VLOOKUP($B77,Equities!$B$6:$DH$1002,V$1,0)), VLOOKUP($B77,Equities!$B$6:$DH$1002,V$1,0),"")</f>
        <v>235.04</v>
      </c>
      <c r="W77">
        <f ca="1">IF(ISNUMBER(VLOOKUP($B77,Equities!$B$6:$DH$1002,W$1,0)), VLOOKUP($B77,Equities!$B$6:$DH$1002,W$1,0),"")</f>
        <v>235.0771</v>
      </c>
      <c r="X77">
        <f ca="1">IF(ISNUMBER(VLOOKUP($B77,Equities!$B$6:$DH$1002,X$1,0)), VLOOKUP($B77,Equities!$B$6:$DH$1002,X$1,0),"")</f>
        <v>225.72389999999999</v>
      </c>
      <c r="Y77">
        <f ca="1">IF(ISNUMBER(VLOOKUP($B77,Equities!$B$6:$DH$1002,Y$1,0)), VLOOKUP($B77,Equities!$B$6:$DH$1002,Y$1,0),"")</f>
        <v>125.5591</v>
      </c>
      <c r="Z77">
        <f ca="1">IF(ISNUMBER(VLOOKUP($B77,Equities!$B$6:$DH$1002,Z$1,0)), VLOOKUP($B77,Equities!$B$6:$DH$1002,Z$1,0),"")</f>
        <v>219.38210000000001</v>
      </c>
      <c r="AA77">
        <f ca="1">IF(ISNUMBER(VLOOKUP($B77,Equities!$B$6:$DH$1002,AA$1,0)), VLOOKUP($B77,Equities!$B$6:$DH$1002,AA$1,0),"")</f>
        <v>70.45</v>
      </c>
      <c r="AB77">
        <f ca="1">IF(ISNUMBER(VLOOKUP($B77,Equities!$B$6:$DH$1002,AB$1,0)), VLOOKUP($B77,Equities!$B$6:$DH$1002,AB$1,0),"")</f>
        <v>132.26</v>
      </c>
      <c r="AC77">
        <f ca="1">IF(ISNUMBER(VLOOKUP($B77,Bonds!$B$6:$CW$1002,AC$1,0)), VLOOKUP($B77,Bonds!$B$6:$CW$1002,AC$1,0),"")</f>
        <v>480.85210000000001</v>
      </c>
      <c r="AD77">
        <f ca="1">IF(ISNUMBER(VLOOKUP($B77,Bonds!$B$6:$CW$1002,AD$1,0)), VLOOKUP($B77,Bonds!$B$6:$CW$1002,AD$1,0),"")</f>
        <v>216.98099999999999</v>
      </c>
      <c r="AE77">
        <f ca="1">IF(ISNUMBER(VLOOKUP($B77,Bonds!$B$6:$CW$1002,AE$1,0)), VLOOKUP($B77,Bonds!$B$6:$CW$1002,AE$1,0),"")</f>
        <v>255.36410000000001</v>
      </c>
      <c r="AF77">
        <f ca="1">IF(ISNUMBER(VLOOKUP($B77,Bonds!$B$6:$CW$1002,AF$1,0)), VLOOKUP($B77,Bonds!$B$6:$CW$1002,AF$1,0),"")</f>
        <v>2042.43</v>
      </c>
      <c r="AG77">
        <f ca="1">IF(ISNUMBER(VLOOKUP($B77,Bonds!$B$6:$CW$1002,AG$1,0)), VLOOKUP($B77,Bonds!$B$6:$CW$1002,AG$1,0),"")</f>
        <v>2197.2600000000002</v>
      </c>
      <c r="AH77">
        <f ca="1">IF(ISNUMBER(VLOOKUP($B77,Bonds!$B$6:$CW$1002,AH$1,0)), VLOOKUP($B77,Bonds!$B$6:$CW$1002,AH$1,0),"")</f>
        <v>2887.29</v>
      </c>
      <c r="AI77">
        <f ca="1">IF(ISNUMBER(VLOOKUP($B77,Bonds!$B$6:$CW$1002,AI$1,0)), VLOOKUP($B77,Bonds!$B$6:$CW$1002,AI$1,0),"")</f>
        <v>149.95189999999999</v>
      </c>
      <c r="AJ77">
        <f ca="1">IF(ISNUMBER(VLOOKUP($B77,Bonds!$B$6:$CW$1002,AJ$1,0)), VLOOKUP($B77,Bonds!$B$6:$CW$1002,AJ$1,0),"")</f>
        <v>1301.3719000000001</v>
      </c>
      <c r="AK77">
        <f ca="1">IF(ISNUMBER(VLOOKUP($B77,Bonds!$B$6:$CW$1002,AK$1,0)), VLOOKUP($B77,Bonds!$B$6:$CW$1002,AK$1,0),"")</f>
        <v>214.4665</v>
      </c>
      <c r="AL77">
        <f ca="1">IF(ISNUMBER(VLOOKUP($B77,Bonds!$B$6:$CW$1002,AL$1,0)), VLOOKUP($B77,Bonds!$B$6:$CW$1002,AL$1,0),"")</f>
        <v>191.15280000000001</v>
      </c>
      <c r="AM77">
        <f ca="1">IF(ISNUMBER(VLOOKUP($B77,Bonds!$B$6:$CW$1002,AM$1,0)), VLOOKUP($B77,Bonds!$B$6:$CW$1002,AM$1,0),"")</f>
        <v>286.92180000000002</v>
      </c>
      <c r="AN77">
        <f ca="1">IF(ISNUMBER(VLOOKUP($B77,Bonds!$B$6:$CW$1002,AN$1,0)), VLOOKUP($B77,Bonds!$B$6:$CW$1002,AN$1,0),"")</f>
        <v>203.73679999999999</v>
      </c>
      <c r="AO77">
        <f ca="1">IF(ISNUMBER(VLOOKUP($B77,Bonds!$B$6:$CW$1002,AO$1,0)), VLOOKUP($B77,Bonds!$B$6:$CW$1002,AO$1,0),"")</f>
        <v>203.1942</v>
      </c>
      <c r="AP77">
        <f ca="1">IF(ISNUMBER(VLOOKUP($B77,Bonds!$B$6:$CW$1002,AP$1,0)), VLOOKUP($B77,Bonds!$B$6:$CW$1002,AP$1,0),"")</f>
        <v>225.48390000000001</v>
      </c>
      <c r="AQ77">
        <f ca="1">IF(ISNUMBER(VLOOKUP($B77,Bonds!$B$6:$CW$1002,AQ$1,0)), VLOOKUP($B77,Bonds!$B$6:$CW$1002,AQ$1,0),"")</f>
        <v>219.452</v>
      </c>
      <c r="AR77">
        <f ca="1">IF(ISNUMBER(VLOOKUP($B77,Bonds!$B$6:$CW$1002,AR$1,0)), VLOOKUP($B77,Bonds!$B$6:$CW$1002,AR$1,0),"")</f>
        <v>285.48649999999998</v>
      </c>
      <c r="AS77">
        <f ca="1">IF(ISNUMBER(VLOOKUP($B77,Bonds!$B$6:$CW$1002,AS$1,0)), VLOOKUP($B77,Bonds!$B$6:$CW$1002,AS$1,0),"")</f>
        <v>2.3759999999999999</v>
      </c>
      <c r="AT77">
        <f ca="1">IF(ISNUMBER(VLOOKUP($B77,Bonds!$B$6:$CW$1002,AT$1,0)), VLOOKUP($B77,Bonds!$B$6:$CW$1002,AT$1,0),"")</f>
        <v>0.307</v>
      </c>
      <c r="AU77">
        <f ca="1">IF(ISNUMBER(VLOOKUP($B77,Bonds!$B$6:$CW$1002,AU$1,0)), VLOOKUP($B77,Bonds!$B$6:$CW$1002,AU$1,0),"")</f>
        <v>1.7927999999999999</v>
      </c>
      <c r="AV77">
        <f ca="1">IF(ISNUMBER(VLOOKUP($B77,Bonds!$B$6:$CW$1002,AV$1,0)), VLOOKUP($B77,Bonds!$B$6:$CW$1002,AV$1,0),"")</f>
        <v>1.8969</v>
      </c>
      <c r="AW77">
        <f ca="1">IF(ISNUMBER(VLOOKUP($B77,Bonds!$B$6:$CW$1002,AW$1,0)), VLOOKUP($B77,Bonds!$B$6:$CW$1002,AW$1,0),"")</f>
        <v>2.2949999999999999</v>
      </c>
      <c r="AX77">
        <f ca="1">IF(ISNUMBER(VLOOKUP($B77,Bonds!$B$6:$CW$1002,AX$1,0)), VLOOKUP($B77,Bonds!$B$6:$CW$1002,AX$1,0),"")</f>
        <v>1.415</v>
      </c>
      <c r="AY77">
        <f ca="1">IF(ISNUMBER(VLOOKUP($B77,Bonds!$B$6:$CW$1002,AY$1,0)), VLOOKUP($B77,Bonds!$B$6:$CW$1002,AY$1,0),"")</f>
        <v>32.615099999999998</v>
      </c>
      <c r="AZ77">
        <f ca="1">IF(ISNUMBER(VLOOKUP($B77,Bonds!$B$6:$CW$1002,AZ$1,0)), VLOOKUP($B77,Bonds!$B$6:$CW$1002,AZ$1,0),"")</f>
        <v>1.1299999999999999</v>
      </c>
      <c r="BA77">
        <f ca="1">IF(ISNUMBER(VLOOKUP($B77,Credit_Vol!$B$6:$CW$1002,BA$1,0)), VLOOKUP($B77,Credit_Vol!$B$6:$CW$1002,BA$1,0),"")</f>
        <v>231.77199999999999</v>
      </c>
      <c r="BB77">
        <f ca="1">IF(ISNUMBER(VLOOKUP($B77,Credit_Vol!$B$6:$CW$1002,BB$1,0)), VLOOKUP($B77,Credit_Vol!$B$6:$CW$1002,BB$1,0),"")</f>
        <v>108.497</v>
      </c>
      <c r="BC77">
        <f ca="1">IF(ISNUMBER(VLOOKUP($B77,Credit_Vol!$B$6:$CW$1002,BC$1,0)), VLOOKUP($B77,Credit_Vol!$B$6:$CW$1002,BC$1,0),"")</f>
        <v>50.914000000000001</v>
      </c>
      <c r="BD77">
        <f ca="1">IF(ISNUMBER(VLOOKUP($B77,Credit_Vol!$B$6:$CW$1002,BD$1,0)), VLOOKUP($B77,Credit_Vol!$B$6:$CW$1002,BD$1,0),"")</f>
        <v>316.12700000000001</v>
      </c>
      <c r="BE77">
        <f ca="1">IF(ISNUMBER(VLOOKUP($B77,Credit_Vol!$B$6:$CW$1002,BE$1,0)), VLOOKUP($B77,Credit_Vol!$B$6:$CW$1002,BE$1,0),"")</f>
        <v>177.30799999999999</v>
      </c>
      <c r="BF77">
        <f ca="1">IF(ISNUMBER(VLOOKUP($B77,Credit_Vol!$B$6:$CW$1002,BF$1,0)), VLOOKUP($B77,Credit_Vol!$B$6:$CW$1002,BF$1,0),"")</f>
        <v>227.01519999999999</v>
      </c>
      <c r="BG77">
        <f ca="1">IF(ISNUMBER(VLOOKUP($B77,Credit_Vol!$B$6:$CW$1002,BG$1,0)), VLOOKUP($B77,Credit_Vol!$B$6:$CW$1002,BG$1,0),"")</f>
        <v>161.96889999999999</v>
      </c>
      <c r="BH77">
        <f ca="1">IF(ISNUMBER(VLOOKUP($B77,Credit_Vol!$B$6:$CW$1002,BH$1,0)), VLOOKUP($B77,Credit_Vol!$B$6:$CW$1002,BH$1,0),"")</f>
        <v>437.76819999999998</v>
      </c>
      <c r="BI77">
        <f ca="1">IF(ISNUMBER(VLOOKUP($B77,Credit_Vol!$B$6:$CW$1002,BI$1,0)), VLOOKUP($B77,Credit_Vol!$B$6:$CW$1002,BI$1,0),"")</f>
        <v>9.58</v>
      </c>
      <c r="BJ77">
        <f ca="1">IF(ISNUMBER(VLOOKUP($B77,Credit_Vol!$B$6:$CW$1002,BJ$1,0)), VLOOKUP($B77,Credit_Vol!$B$6:$CW$1002,BJ$1,0),"")</f>
        <v>17.14</v>
      </c>
      <c r="BK77">
        <f ca="1">IF(ISNUMBER(VLOOKUP($B77,Credit_Vol!$B$6:$CW$1002,BK$1,0)), VLOOKUP($B77,Credit_Vol!$B$6:$CW$1002,BK$1,0),"")</f>
        <v>7.45</v>
      </c>
      <c r="BL77">
        <f ca="1">IF(ISNUMBER(VLOOKUP($B77,Credit_Vol!$B$6:$CW$1002,BL$1,0)), VLOOKUP($B77,Credit_Vol!$B$6:$CW$1002,BL$1,0),"")</f>
        <v>3.8849999999999998</v>
      </c>
      <c r="BM77">
        <f ca="1">IF(ISNUMBER(VLOOKUP($B77,Commodities!$B$6:$CW$1002,BM$1,0)), VLOOKUP($B77,Commodities!$B$6:$CW$1002,BM$1,0),"")</f>
        <v>1245.2</v>
      </c>
      <c r="BN77">
        <f ca="1">IF(ISNUMBER(VLOOKUP($B77,Commodities!$B$6:$CW$1002,BN$1,0)), VLOOKUP($B77,Commodities!$B$6:$CW$1002,BN$1,0),"")</f>
        <v>15.736000000000001</v>
      </c>
      <c r="BO77">
        <f ca="1">IF(ISNUMBER(VLOOKUP($B77,Commodities!$B$6:$CW$1002,BO$1,0)), VLOOKUP($B77,Commodities!$B$6:$CW$1002,BO$1,0),"")</f>
        <v>57.36</v>
      </c>
      <c r="BP77">
        <f ca="1">IF(ISNUMBER(VLOOKUP($B77,Currencies!$B$6:$CW$1002,BP$1,0)), VLOOKUP($B77,Currencies!$B$6:$CW$1002,BP$1,0),"")</f>
        <v>6.6238000000000001</v>
      </c>
      <c r="BQ77">
        <f ca="1">IF(ISNUMBER(VLOOKUP($B77,Currencies!$B$6:$CW$1002,BQ$1,0)), VLOOKUP($B77,Currencies!$B$6:$CW$1002,BQ$1,0),"")</f>
        <v>108.47</v>
      </c>
      <c r="BR77">
        <f ca="1">IF(ISNUMBER(VLOOKUP($B77,Currencies!$B$6:$CW$1002,BR$1,0)), VLOOKUP($B77,Currencies!$B$6:$CW$1002,BR$1,0),"")</f>
        <v>1.1773</v>
      </c>
      <c r="BS77">
        <f ca="1">IF(ISNUMBER(VLOOKUP($B77,Currencies!$B$6:$CW$1002,BS$1,0)), VLOOKUP($B77,Currencies!$B$6:$CW$1002,BS$1,0),"")</f>
        <v>1.339</v>
      </c>
      <c r="BT77">
        <f ca="1">IF(ISNUMBER(VLOOKUP($B77,Currencies!$B$6:$CW$1002,BT$1,0)), VLOOKUP($B77,Currencies!$B$6:$CW$1002,BT$1,0),"")</f>
        <v>113.48</v>
      </c>
      <c r="BU77">
        <f ca="1">IF(ISNUMBER(VLOOKUP($B77,Currencies!$B$6:$CW$1002,BU$1,0)), VLOOKUP($B77,Currencies!$B$6:$CW$1002,BU$1,0),"")</f>
        <v>59.1496</v>
      </c>
      <c r="BV77">
        <f ca="1">IF(ISNUMBER(VLOOKUP($B77,Currencies!$B$6:$CW$1002,BV$1,0)), VLOOKUP($B77,Currencies!$B$6:$CW$1002,BV$1,0),"")</f>
        <v>13.667199999999999</v>
      </c>
      <c r="BW77">
        <f ca="1">IF(ISNUMBER(VLOOKUP($B77,Currencies!$B$6:$CW$1002,BW$1,0)), VLOOKUP($B77,Currencies!$B$6:$CW$1002,BW$1,0),"")</f>
        <v>3.2938000000000001</v>
      </c>
    </row>
    <row r="78" spans="2:77">
      <c r="B78" s="12">
        <f>IF(ISNUMBER(Equities!$C79),Equities!B79,"")</f>
        <v>43076</v>
      </c>
      <c r="C78">
        <f t="shared" ca="1" si="10"/>
        <v>161.98400000000001</v>
      </c>
      <c r="D78" t="str">
        <f t="shared" ca="1" si="9"/>
        <v/>
      </c>
      <c r="E78" t="str">
        <f t="shared" ca="1" si="9"/>
        <v/>
      </c>
      <c r="F78" t="str">
        <f t="shared" ca="1" si="9"/>
        <v/>
      </c>
      <c r="G78">
        <f>IF(ISNUMBER(VLOOKUP($B78,Equities!$B$6:$DH$1002,G$1,0)), VLOOKUP($B78,Equities!$B$6:$DH$1002,G$1,0),"")</f>
        <v>5.19</v>
      </c>
      <c r="H78">
        <f>IF(ISNUMBER(VLOOKUP($B78,Equities!$B$6:$DH$1002,H$1,0)), VLOOKUP($B78,Equities!$B$6:$DH$1002,H$1,0),"")</f>
        <v>13.34</v>
      </c>
      <c r="I78">
        <f>IF(ISNUMBER(VLOOKUP($B78,Equities!$B$6:$DH$1002,I$1,0)), VLOOKUP($B78,Equities!$B$6:$DH$1002,I$1,0),"")</f>
        <v>18.5</v>
      </c>
      <c r="J78" s="70"/>
      <c r="K78">
        <f ca="1">IF(ISNUMBER(VLOOKUP($B78,Equities!$B$6:$DH$1002,K$1,0)), VLOOKUP($B78,Equities!$B$6:$DH$1002,K$1,0),"")</f>
        <v>2636.98</v>
      </c>
      <c r="L78">
        <f ca="1">IF(ISNUMBER(VLOOKUP($B78,Equities!$B$6:$DH$1002,L$1,0)), VLOOKUP($B78,Equities!$B$6:$DH$1002,L$1,0),"")</f>
        <v>3573.13</v>
      </c>
      <c r="M78">
        <f ca="1">IF(ISNUMBER(VLOOKUP($B78,Equities!$B$6:$DH$1002,M$1,0)), VLOOKUP($B78,Equities!$B$6:$DH$1002,M$1,0),"")</f>
        <v>72487.45</v>
      </c>
      <c r="N78">
        <f ca="1">IF(ISNUMBER(VLOOKUP($B78,Equities!$B$6:$DH$1002,N$1,0)), VLOOKUP($B78,Equities!$B$6:$DH$1002,N$1,0),"")</f>
        <v>22498.03</v>
      </c>
      <c r="O78">
        <f ca="1">IF(ISNUMBER(VLOOKUP($B78,Equities!$B$6:$DH$1002,O$1,0)), VLOOKUP($B78,Equities!$B$6:$DH$1002,O$1,0),"")</f>
        <v>28303.19</v>
      </c>
      <c r="P78">
        <f ca="1">IF(ISNUMBER(VLOOKUP($B78,Equities!$B$6:$DH$1002,P$1,0)), VLOOKUP($B78,Equities!$B$6:$DH$1002,P$1,0),"")</f>
        <v>11150.73</v>
      </c>
      <c r="Q78">
        <f ca="1">IF(ISNUMBER(VLOOKUP($B78,Equities!$B$6:$DH$1002,Q$1,0)), VLOOKUP($B78,Equities!$B$6:$DH$1002,Q$1,0),"")</f>
        <v>2173.25</v>
      </c>
      <c r="R78">
        <f ca="1">IF(ISNUMBER(VLOOKUP($B78,Equities!$B$6:$DH$1002,R$1,0)), VLOOKUP($B78,Equities!$B$6:$DH$1002,R$1,0),"")</f>
        <v>2431.19</v>
      </c>
      <c r="S78">
        <f ca="1">IF(ISNUMBER(VLOOKUP($B78,Equities!$B$6:$DH$1002,S$1,0)), VLOOKUP($B78,Equities!$B$6:$DH$1002,S$1,0),"")</f>
        <v>212.3785</v>
      </c>
      <c r="T78">
        <f ca="1">IF(ISNUMBER(VLOOKUP($B78,Equities!$B$6:$DH$1002,T$1,0)), VLOOKUP($B78,Equities!$B$6:$DH$1002,T$1,0),"")</f>
        <v>267.26</v>
      </c>
      <c r="U78">
        <f ca="1">IF(ISNUMBER(VLOOKUP($B78,Equities!$B$6:$DH$1002,U$1,0)), VLOOKUP($B78,Equities!$B$6:$DH$1002,U$1,0),"")</f>
        <v>256.2</v>
      </c>
      <c r="V78">
        <f ca="1">IF(ISNUMBER(VLOOKUP($B78,Equities!$B$6:$DH$1002,V$1,0)), VLOOKUP($B78,Equities!$B$6:$DH$1002,V$1,0),"")</f>
        <v>233.93</v>
      </c>
      <c r="W78">
        <f ca="1">IF(ISNUMBER(VLOOKUP($B78,Equities!$B$6:$DH$1002,W$1,0)), VLOOKUP($B78,Equities!$B$6:$DH$1002,W$1,0),"")</f>
        <v>235.14410000000001</v>
      </c>
      <c r="X78">
        <f ca="1">IF(ISNUMBER(VLOOKUP($B78,Equities!$B$6:$DH$1002,X$1,0)), VLOOKUP($B78,Equities!$B$6:$DH$1002,X$1,0),"")</f>
        <v>223.60059999999999</v>
      </c>
      <c r="Y78">
        <f ca="1">IF(ISNUMBER(VLOOKUP($B78,Equities!$B$6:$DH$1002,Y$1,0)), VLOOKUP($B78,Equities!$B$6:$DH$1002,Y$1,0),"")</f>
        <v>124.6403</v>
      </c>
      <c r="Z78">
        <f ca="1">IF(ISNUMBER(VLOOKUP($B78,Equities!$B$6:$DH$1002,Z$1,0)), VLOOKUP($B78,Equities!$B$6:$DH$1002,Z$1,0),"")</f>
        <v>218.45849999999999</v>
      </c>
      <c r="AA78">
        <f ca="1">IF(ISNUMBER(VLOOKUP($B78,Equities!$B$6:$DH$1002,AA$1,0)), VLOOKUP($B78,Equities!$B$6:$DH$1002,AA$1,0),"")</f>
        <v>70.150000000000006</v>
      </c>
      <c r="AB78">
        <f ca="1">IF(ISNUMBER(VLOOKUP($B78,Equities!$B$6:$DH$1002,AB$1,0)), VLOOKUP($B78,Equities!$B$6:$DH$1002,AB$1,0),"")</f>
        <v>132.15</v>
      </c>
      <c r="AC78">
        <f ca="1">IF(ISNUMBER(VLOOKUP($B78,Bonds!$B$6:$CW$1002,AC$1,0)), VLOOKUP($B78,Bonds!$B$6:$CW$1002,AC$1,0),"")</f>
        <v>481.9914</v>
      </c>
      <c r="AD78">
        <f ca="1">IF(ISNUMBER(VLOOKUP($B78,Bonds!$B$6:$CW$1002,AD$1,0)), VLOOKUP($B78,Bonds!$B$6:$CW$1002,AD$1,0),"")</f>
        <v>217.6814</v>
      </c>
      <c r="AE78">
        <f ca="1">IF(ISNUMBER(VLOOKUP($B78,Bonds!$B$6:$CW$1002,AE$1,0)), VLOOKUP($B78,Bonds!$B$6:$CW$1002,AE$1,0),"")</f>
        <v>255.6987</v>
      </c>
      <c r="AF78">
        <f ca="1">IF(ISNUMBER(VLOOKUP($B78,Bonds!$B$6:$CW$1002,AF$1,0)), VLOOKUP($B78,Bonds!$B$6:$CW$1002,AF$1,0),"")</f>
        <v>2042.53</v>
      </c>
      <c r="AG78">
        <f ca="1">IF(ISNUMBER(VLOOKUP($B78,Bonds!$B$6:$CW$1002,AG$1,0)), VLOOKUP($B78,Bonds!$B$6:$CW$1002,AG$1,0),"")</f>
        <v>2197.14</v>
      </c>
      <c r="AH78">
        <f ca="1">IF(ISNUMBER(VLOOKUP($B78,Bonds!$B$6:$CW$1002,AH$1,0)), VLOOKUP($B78,Bonds!$B$6:$CW$1002,AH$1,0),"")</f>
        <v>2886.89</v>
      </c>
      <c r="AI78">
        <f ca="1">IF(ISNUMBER(VLOOKUP($B78,Bonds!$B$6:$CW$1002,AI$1,0)), VLOOKUP($B78,Bonds!$B$6:$CW$1002,AI$1,0),"")</f>
        <v>149.72450000000001</v>
      </c>
      <c r="AJ78">
        <f ca="1">IF(ISNUMBER(VLOOKUP($B78,Bonds!$B$6:$CW$1002,AJ$1,0)), VLOOKUP($B78,Bonds!$B$6:$CW$1002,AJ$1,0),"")</f>
        <v>1301.7728999999999</v>
      </c>
      <c r="AK78">
        <f ca="1">IF(ISNUMBER(VLOOKUP($B78,Bonds!$B$6:$CW$1002,AK$1,0)), VLOOKUP($B78,Bonds!$B$6:$CW$1002,AK$1,0),"")</f>
        <v>214.67060000000001</v>
      </c>
      <c r="AL78">
        <f ca="1">IF(ISNUMBER(VLOOKUP($B78,Bonds!$B$6:$CW$1002,AL$1,0)), VLOOKUP($B78,Bonds!$B$6:$CW$1002,AL$1,0),"")</f>
        <v>191.3777</v>
      </c>
      <c r="AM78">
        <f ca="1">IF(ISNUMBER(VLOOKUP($B78,Bonds!$B$6:$CW$1002,AM$1,0)), VLOOKUP($B78,Bonds!$B$6:$CW$1002,AM$1,0),"")</f>
        <v>286.97550000000001</v>
      </c>
      <c r="AN78">
        <f ca="1">IF(ISNUMBER(VLOOKUP($B78,Bonds!$B$6:$CW$1002,AN$1,0)), VLOOKUP($B78,Bonds!$B$6:$CW$1002,AN$1,0),"")</f>
        <v>203.92150000000001</v>
      </c>
      <c r="AO78">
        <f ca="1">IF(ISNUMBER(VLOOKUP($B78,Bonds!$B$6:$CW$1002,AO$1,0)), VLOOKUP($B78,Bonds!$B$6:$CW$1002,AO$1,0),"")</f>
        <v>203.30619999999999</v>
      </c>
      <c r="AP78">
        <f ca="1">IF(ISNUMBER(VLOOKUP($B78,Bonds!$B$6:$CW$1002,AP$1,0)), VLOOKUP($B78,Bonds!$B$6:$CW$1002,AP$1,0),"")</f>
        <v>225.68610000000001</v>
      </c>
      <c r="AQ78">
        <f ca="1">IF(ISNUMBER(VLOOKUP($B78,Bonds!$B$6:$CW$1002,AQ$1,0)), VLOOKUP($B78,Bonds!$B$6:$CW$1002,AQ$1,0),"")</f>
        <v>219.9666</v>
      </c>
      <c r="AR78">
        <f ca="1">IF(ISNUMBER(VLOOKUP($B78,Bonds!$B$6:$CW$1002,AR$1,0)), VLOOKUP($B78,Bonds!$B$6:$CW$1002,AR$1,0),"")</f>
        <v>286.03640000000001</v>
      </c>
      <c r="AS78">
        <f ca="1">IF(ISNUMBER(VLOOKUP($B78,Bonds!$B$6:$CW$1002,AS$1,0)), VLOOKUP($B78,Bonds!$B$6:$CW$1002,AS$1,0),"")</f>
        <v>2.3633999999999999</v>
      </c>
      <c r="AT78">
        <f ca="1">IF(ISNUMBER(VLOOKUP($B78,Bonds!$B$6:$CW$1002,AT$1,0)), VLOOKUP($B78,Bonds!$B$6:$CW$1002,AT$1,0),"")</f>
        <v>0.29299999999999998</v>
      </c>
      <c r="AU78">
        <f ca="1">IF(ISNUMBER(VLOOKUP($B78,Bonds!$B$6:$CW$1002,AU$1,0)), VLOOKUP($B78,Bonds!$B$6:$CW$1002,AU$1,0),"")</f>
        <v>1.7873999999999999</v>
      </c>
      <c r="AV78">
        <f ca="1">IF(ISNUMBER(VLOOKUP($B78,Bonds!$B$6:$CW$1002,AV$1,0)), VLOOKUP($B78,Bonds!$B$6:$CW$1002,AV$1,0),"")</f>
        <v>1.889</v>
      </c>
      <c r="AW78">
        <f ca="1">IF(ISNUMBER(VLOOKUP($B78,Bonds!$B$6:$CW$1002,AW$1,0)), VLOOKUP($B78,Bonds!$B$6:$CW$1002,AW$1,0),"")</f>
        <v>2.2961999999999998</v>
      </c>
      <c r="AX78">
        <f ca="1">IF(ISNUMBER(VLOOKUP($B78,Bonds!$B$6:$CW$1002,AX$1,0)), VLOOKUP($B78,Bonds!$B$6:$CW$1002,AX$1,0),"")</f>
        <v>1.407</v>
      </c>
      <c r="AY78">
        <f ca="1">IF(ISNUMBER(VLOOKUP($B78,Bonds!$B$6:$CW$1002,AY$1,0)), VLOOKUP($B78,Bonds!$B$6:$CW$1002,AY$1,0),"")</f>
        <v>31.637799999999999</v>
      </c>
      <c r="AZ78">
        <f ca="1">IF(ISNUMBER(VLOOKUP($B78,Bonds!$B$6:$CW$1002,AZ$1,0)), VLOOKUP($B78,Bonds!$B$6:$CW$1002,AZ$1,0),"")</f>
        <v>1.38</v>
      </c>
      <c r="BA78">
        <f ca="1">IF(ISNUMBER(VLOOKUP($B78,Credit_Vol!$B$6:$CW$1002,BA$1,0)), VLOOKUP($B78,Credit_Vol!$B$6:$CW$1002,BA$1,0),"")</f>
        <v>234.34299999999999</v>
      </c>
      <c r="BB78">
        <f ca="1">IF(ISNUMBER(VLOOKUP($B78,Credit_Vol!$B$6:$CW$1002,BB$1,0)), VLOOKUP($B78,Credit_Vol!$B$6:$CW$1002,BB$1,0),"")</f>
        <v>109.667</v>
      </c>
      <c r="BC78">
        <f ca="1">IF(ISNUMBER(VLOOKUP($B78,Credit_Vol!$B$6:$CW$1002,BC$1,0)), VLOOKUP($B78,Credit_Vol!$B$6:$CW$1002,BC$1,0),"")</f>
        <v>51.606999999999999</v>
      </c>
      <c r="BD78">
        <f ca="1">IF(ISNUMBER(VLOOKUP($B78,Credit_Vol!$B$6:$CW$1002,BD$1,0)), VLOOKUP($B78,Credit_Vol!$B$6:$CW$1002,BD$1,0),"")</f>
        <v>320.85500000000002</v>
      </c>
      <c r="BE78">
        <f ca="1">IF(ISNUMBER(VLOOKUP($B78,Credit_Vol!$B$6:$CW$1002,BE$1,0)), VLOOKUP($B78,Credit_Vol!$B$6:$CW$1002,BE$1,0),"")</f>
        <v>178.727</v>
      </c>
      <c r="BF78">
        <f ca="1">IF(ISNUMBER(VLOOKUP($B78,Credit_Vol!$B$6:$CW$1002,BF$1,0)), VLOOKUP($B78,Credit_Vol!$B$6:$CW$1002,BF$1,0),"")</f>
        <v>228.28039999999999</v>
      </c>
      <c r="BG78">
        <f ca="1">IF(ISNUMBER(VLOOKUP($B78,Credit_Vol!$B$6:$CW$1002,BG$1,0)), VLOOKUP($B78,Credit_Vol!$B$6:$CW$1002,BG$1,0),"")</f>
        <v>163.1491</v>
      </c>
      <c r="BH78">
        <f ca="1">IF(ISNUMBER(VLOOKUP($B78,Credit_Vol!$B$6:$CW$1002,BH$1,0)), VLOOKUP($B78,Credit_Vol!$B$6:$CW$1002,BH$1,0),"")</f>
        <v>439.61849999999998</v>
      </c>
      <c r="BI78">
        <f ca="1">IF(ISNUMBER(VLOOKUP($B78,Credit_Vol!$B$6:$CW$1002,BI$1,0)), VLOOKUP($B78,Credit_Vol!$B$6:$CW$1002,BI$1,0),"")</f>
        <v>10.16</v>
      </c>
      <c r="BJ78">
        <f ca="1">IF(ISNUMBER(VLOOKUP($B78,Credit_Vol!$B$6:$CW$1002,BJ$1,0)), VLOOKUP($B78,Credit_Vol!$B$6:$CW$1002,BJ$1,0),"")</f>
        <v>18.14</v>
      </c>
      <c r="BK78">
        <f ca="1">IF(ISNUMBER(VLOOKUP($B78,Credit_Vol!$B$6:$CW$1002,BK$1,0)), VLOOKUP($B78,Credit_Vol!$B$6:$CW$1002,BK$1,0),"")</f>
        <v>7.57</v>
      </c>
      <c r="BL78">
        <f ca="1">IF(ISNUMBER(VLOOKUP($B78,Credit_Vol!$B$6:$CW$1002,BL$1,0)), VLOOKUP($B78,Credit_Vol!$B$6:$CW$1002,BL$1,0),"")</f>
        <v>4.1224999999999996</v>
      </c>
      <c r="BM78">
        <f ca="1">IF(ISNUMBER(VLOOKUP($B78,Commodities!$B$6:$CW$1002,BM$1,0)), VLOOKUP($B78,Commodities!$B$6:$CW$1002,BM$1,0),"")</f>
        <v>1249.8</v>
      </c>
      <c r="BN78">
        <f ca="1">IF(ISNUMBER(VLOOKUP($B78,Commodities!$B$6:$CW$1002,BN$1,0)), VLOOKUP($B78,Commodities!$B$6:$CW$1002,BN$1,0),"")</f>
        <v>15.715</v>
      </c>
      <c r="BO78">
        <f ca="1">IF(ISNUMBER(VLOOKUP($B78,Commodities!$B$6:$CW$1002,BO$1,0)), VLOOKUP($B78,Commodities!$B$6:$CW$1002,BO$1,0),"")</f>
        <v>56.69</v>
      </c>
      <c r="BP78">
        <f ca="1">IF(ISNUMBER(VLOOKUP($B78,Currencies!$B$6:$CW$1002,BP$1,0)), VLOOKUP($B78,Currencies!$B$6:$CW$1002,BP$1,0),"")</f>
        <v>6.6249000000000002</v>
      </c>
      <c r="BQ78">
        <f ca="1">IF(ISNUMBER(VLOOKUP($B78,Currencies!$B$6:$CW$1002,BQ$1,0)), VLOOKUP($B78,Currencies!$B$6:$CW$1002,BQ$1,0),"")</f>
        <v>108.45</v>
      </c>
      <c r="BR78">
        <f ca="1">IF(ISNUMBER(VLOOKUP($B78,Currencies!$B$6:$CW$1002,BR$1,0)), VLOOKUP($B78,Currencies!$B$6:$CW$1002,BR$1,0),"")</f>
        <v>1.1773</v>
      </c>
      <c r="BS78">
        <f ca="1">IF(ISNUMBER(VLOOKUP($B78,Currencies!$B$6:$CW$1002,BS$1,0)), VLOOKUP($B78,Currencies!$B$6:$CW$1002,BS$1,0),"")</f>
        <v>1.3473999999999999</v>
      </c>
      <c r="BT78">
        <f ca="1">IF(ISNUMBER(VLOOKUP($B78,Currencies!$B$6:$CW$1002,BT$1,0)), VLOOKUP($B78,Currencies!$B$6:$CW$1002,BT$1,0),"")</f>
        <v>113.09</v>
      </c>
      <c r="BU78">
        <f ca="1">IF(ISNUMBER(VLOOKUP($B78,Currencies!$B$6:$CW$1002,BU$1,0)), VLOOKUP($B78,Currencies!$B$6:$CW$1002,BU$1,0),"")</f>
        <v>59.185899999999997</v>
      </c>
      <c r="BV78">
        <f ca="1">IF(ISNUMBER(VLOOKUP($B78,Currencies!$B$6:$CW$1002,BV$1,0)), VLOOKUP($B78,Currencies!$B$6:$CW$1002,BV$1,0),"")</f>
        <v>13.7334</v>
      </c>
      <c r="BW78">
        <f ca="1">IF(ISNUMBER(VLOOKUP($B78,Currencies!$B$6:$CW$1002,BW$1,0)), VLOOKUP($B78,Currencies!$B$6:$CW$1002,BW$1,0),"")</f>
        <v>3.2934000000000001</v>
      </c>
    </row>
    <row r="79" spans="2:77">
      <c r="B79" s="12">
        <f>IF(ISNUMBER(Equities!$C80),Equities!B80,"")</f>
        <v>43075</v>
      </c>
      <c r="C79">
        <f t="shared" ca="1" si="10"/>
        <v>160.73259999999999</v>
      </c>
      <c r="D79" t="str">
        <f t="shared" ca="1" si="9"/>
        <v/>
      </c>
      <c r="E79" t="str">
        <f t="shared" ca="1" si="9"/>
        <v/>
      </c>
      <c r="F79" t="str">
        <f t="shared" ca="1" si="9"/>
        <v/>
      </c>
      <c r="G79">
        <f>IF(ISNUMBER(VLOOKUP($B79,Equities!$B$6:$DH$1002,G$1,0)), VLOOKUP($B79,Equities!$B$6:$DH$1002,G$1,0),"")</f>
        <v>5.19</v>
      </c>
      <c r="H79">
        <f>IF(ISNUMBER(VLOOKUP($B79,Equities!$B$6:$DH$1002,H$1,0)), VLOOKUP($B79,Equities!$B$6:$DH$1002,H$1,0),"")</f>
        <v>13.34</v>
      </c>
      <c r="I79">
        <f>IF(ISNUMBER(VLOOKUP($B79,Equities!$B$6:$DH$1002,I$1,0)), VLOOKUP($B79,Equities!$B$6:$DH$1002,I$1,0),"")</f>
        <v>18.53</v>
      </c>
      <c r="J79" s="70"/>
      <c r="K79">
        <f ca="1">IF(ISNUMBER(VLOOKUP($B79,Equities!$B$6:$DH$1002,K$1,0)), VLOOKUP($B79,Equities!$B$6:$DH$1002,K$1,0),"")</f>
        <v>2629.27</v>
      </c>
      <c r="L79">
        <f ca="1">IF(ISNUMBER(VLOOKUP($B79,Equities!$B$6:$DH$1002,L$1,0)), VLOOKUP($B79,Equities!$B$6:$DH$1002,L$1,0),"")</f>
        <v>3561.57</v>
      </c>
      <c r="M79">
        <f ca="1">IF(ISNUMBER(VLOOKUP($B79,Equities!$B$6:$DH$1002,M$1,0)), VLOOKUP($B79,Equities!$B$6:$DH$1002,M$1,0),"")</f>
        <v>73268.350000000006</v>
      </c>
      <c r="N79">
        <f ca="1">IF(ISNUMBER(VLOOKUP($B79,Equities!$B$6:$DH$1002,N$1,0)), VLOOKUP($B79,Equities!$B$6:$DH$1002,N$1,0),"")</f>
        <v>22177.040000000001</v>
      </c>
      <c r="O79">
        <f ca="1">IF(ISNUMBER(VLOOKUP($B79,Equities!$B$6:$DH$1002,O$1,0)), VLOOKUP($B79,Equities!$B$6:$DH$1002,O$1,0),"")</f>
        <v>28224.799999999999</v>
      </c>
      <c r="P79">
        <f ca="1">IF(ISNUMBER(VLOOKUP($B79,Equities!$B$6:$DH$1002,P$1,0)), VLOOKUP($B79,Equities!$B$6:$DH$1002,P$1,0),"")</f>
        <v>11162.58</v>
      </c>
      <c r="Q79">
        <f ca="1">IF(ISNUMBER(VLOOKUP($B79,Equities!$B$6:$DH$1002,Q$1,0)), VLOOKUP($B79,Equities!$B$6:$DH$1002,Q$1,0),"")</f>
        <v>2159.1999999999998</v>
      </c>
      <c r="R79">
        <f ca="1">IF(ISNUMBER(VLOOKUP($B79,Equities!$B$6:$DH$1002,R$1,0)), VLOOKUP($B79,Equities!$B$6:$DH$1002,R$1,0),"")</f>
        <v>2420.94</v>
      </c>
      <c r="S79">
        <f ca="1">IF(ISNUMBER(VLOOKUP($B79,Equities!$B$6:$DH$1002,S$1,0)), VLOOKUP($B79,Equities!$B$6:$DH$1002,S$1,0),"")</f>
        <v>212.18049999999999</v>
      </c>
      <c r="T79">
        <f ca="1">IF(ISNUMBER(VLOOKUP($B79,Equities!$B$6:$DH$1002,T$1,0)), VLOOKUP($B79,Equities!$B$6:$DH$1002,T$1,0),"")</f>
        <v>266.63</v>
      </c>
      <c r="U79">
        <f ca="1">IF(ISNUMBER(VLOOKUP($B79,Equities!$B$6:$DH$1002,U$1,0)), VLOOKUP($B79,Equities!$B$6:$DH$1002,U$1,0),"")</f>
        <v>254.76</v>
      </c>
      <c r="V79">
        <f ca="1">IF(ISNUMBER(VLOOKUP($B79,Equities!$B$6:$DH$1002,V$1,0)), VLOOKUP($B79,Equities!$B$6:$DH$1002,V$1,0),"")</f>
        <v>233.16</v>
      </c>
      <c r="W79">
        <f ca="1">IF(ISNUMBER(VLOOKUP($B79,Equities!$B$6:$DH$1002,W$1,0)), VLOOKUP($B79,Equities!$B$6:$DH$1002,W$1,0),"")</f>
        <v>236.3698</v>
      </c>
      <c r="X79">
        <f ca="1">IF(ISNUMBER(VLOOKUP($B79,Equities!$B$6:$DH$1002,X$1,0)), VLOOKUP($B79,Equities!$B$6:$DH$1002,X$1,0),"")</f>
        <v>223.7362</v>
      </c>
      <c r="Y79">
        <f ca="1">IF(ISNUMBER(VLOOKUP($B79,Equities!$B$6:$DH$1002,Y$1,0)), VLOOKUP($B79,Equities!$B$6:$DH$1002,Y$1,0),"")</f>
        <v>124.34399999999999</v>
      </c>
      <c r="Z79">
        <f ca="1">IF(ISNUMBER(VLOOKUP($B79,Equities!$B$6:$DH$1002,Z$1,0)), VLOOKUP($B79,Equities!$B$6:$DH$1002,Z$1,0),"")</f>
        <v>216.9014</v>
      </c>
      <c r="AA79">
        <f ca="1">IF(ISNUMBER(VLOOKUP($B79,Equities!$B$6:$DH$1002,AA$1,0)), VLOOKUP($B79,Equities!$B$6:$DH$1002,AA$1,0),"")</f>
        <v>69.81</v>
      </c>
      <c r="AB79">
        <f ca="1">IF(ISNUMBER(VLOOKUP($B79,Equities!$B$6:$DH$1002,AB$1,0)), VLOOKUP($B79,Equities!$B$6:$DH$1002,AB$1,0),"")</f>
        <v>131.97</v>
      </c>
      <c r="AC79">
        <f ca="1">IF(ISNUMBER(VLOOKUP($B79,Bonds!$B$6:$CW$1002,AC$1,0)), VLOOKUP($B79,Bonds!$B$6:$CW$1002,AC$1,0),"")</f>
        <v>482.82029999999997</v>
      </c>
      <c r="AD79">
        <f ca="1">IF(ISNUMBER(VLOOKUP($B79,Bonds!$B$6:$CW$1002,AD$1,0)), VLOOKUP($B79,Bonds!$B$6:$CW$1002,AD$1,0),"")</f>
        <v>218.07550000000001</v>
      </c>
      <c r="AE79">
        <f ca="1">IF(ISNUMBER(VLOOKUP($B79,Bonds!$B$6:$CW$1002,AE$1,0)), VLOOKUP($B79,Bonds!$B$6:$CW$1002,AE$1,0),"")</f>
        <v>256.19130000000001</v>
      </c>
      <c r="AF79">
        <f ca="1">IF(ISNUMBER(VLOOKUP($B79,Bonds!$B$6:$CW$1002,AF$1,0)), VLOOKUP($B79,Bonds!$B$6:$CW$1002,AF$1,0),"")</f>
        <v>2046.82</v>
      </c>
      <c r="AG79">
        <f ca="1">IF(ISNUMBER(VLOOKUP($B79,Bonds!$B$6:$CW$1002,AG$1,0)), VLOOKUP($B79,Bonds!$B$6:$CW$1002,AG$1,0),"")</f>
        <v>2202.52</v>
      </c>
      <c r="AH79">
        <f ca="1">IF(ISNUMBER(VLOOKUP($B79,Bonds!$B$6:$CW$1002,AH$1,0)), VLOOKUP($B79,Bonds!$B$6:$CW$1002,AH$1,0),"")</f>
        <v>2896.44</v>
      </c>
      <c r="AI79">
        <f ca="1">IF(ISNUMBER(VLOOKUP($B79,Bonds!$B$6:$CW$1002,AI$1,0)), VLOOKUP($B79,Bonds!$B$6:$CW$1002,AI$1,0),"")</f>
        <v>149.6421</v>
      </c>
      <c r="AJ79">
        <f ca="1">IF(ISNUMBER(VLOOKUP($B79,Bonds!$B$6:$CW$1002,AJ$1,0)), VLOOKUP($B79,Bonds!$B$6:$CW$1002,AJ$1,0),"")</f>
        <v>1302.739</v>
      </c>
      <c r="AK79">
        <f ca="1">IF(ISNUMBER(VLOOKUP($B79,Bonds!$B$6:$CW$1002,AK$1,0)), VLOOKUP($B79,Bonds!$B$6:$CW$1002,AK$1,0),"")</f>
        <v>214.65100000000001</v>
      </c>
      <c r="AL79">
        <f ca="1">IF(ISNUMBER(VLOOKUP($B79,Bonds!$B$6:$CW$1002,AL$1,0)), VLOOKUP($B79,Bonds!$B$6:$CW$1002,AL$1,0),"")</f>
        <v>191.36699999999999</v>
      </c>
      <c r="AM79">
        <f ca="1">IF(ISNUMBER(VLOOKUP($B79,Bonds!$B$6:$CW$1002,AM$1,0)), VLOOKUP($B79,Bonds!$B$6:$CW$1002,AM$1,0),"")</f>
        <v>286.91500000000002</v>
      </c>
      <c r="AN79">
        <f ca="1">IF(ISNUMBER(VLOOKUP($B79,Bonds!$B$6:$CW$1002,AN$1,0)), VLOOKUP($B79,Bonds!$B$6:$CW$1002,AN$1,0),"")</f>
        <v>203.88329999999999</v>
      </c>
      <c r="AO79">
        <f ca="1">IF(ISNUMBER(VLOOKUP($B79,Bonds!$B$6:$CW$1002,AO$1,0)), VLOOKUP($B79,Bonds!$B$6:$CW$1002,AO$1,0),"")</f>
        <v>203.2842</v>
      </c>
      <c r="AP79">
        <f ca="1">IF(ISNUMBER(VLOOKUP($B79,Bonds!$B$6:$CW$1002,AP$1,0)), VLOOKUP($B79,Bonds!$B$6:$CW$1002,AP$1,0),"")</f>
        <v>225.69239999999999</v>
      </c>
      <c r="AQ79">
        <f ca="1">IF(ISNUMBER(VLOOKUP($B79,Bonds!$B$6:$CW$1002,AQ$1,0)), VLOOKUP($B79,Bonds!$B$6:$CW$1002,AQ$1,0),"")</f>
        <v>220.02340000000001</v>
      </c>
      <c r="AR79">
        <f ca="1">IF(ISNUMBER(VLOOKUP($B79,Bonds!$B$6:$CW$1002,AR$1,0)), VLOOKUP($B79,Bonds!$B$6:$CW$1002,AR$1,0),"")</f>
        <v>285.95080000000002</v>
      </c>
      <c r="AS79">
        <f ca="1">IF(ISNUMBER(VLOOKUP($B79,Bonds!$B$6:$CW$1002,AS$1,0)), VLOOKUP($B79,Bonds!$B$6:$CW$1002,AS$1,0),"")</f>
        <v>2.3384999999999998</v>
      </c>
      <c r="AT79">
        <f ca="1">IF(ISNUMBER(VLOOKUP($B79,Bonds!$B$6:$CW$1002,AT$1,0)), VLOOKUP($B79,Bonds!$B$6:$CW$1002,AT$1,0),"")</f>
        <v>0.29499999999999998</v>
      </c>
      <c r="AU79">
        <f ca="1">IF(ISNUMBER(VLOOKUP($B79,Bonds!$B$6:$CW$1002,AU$1,0)), VLOOKUP($B79,Bonds!$B$6:$CW$1002,AU$1,0),"")</f>
        <v>1.7644</v>
      </c>
      <c r="AV79">
        <f ca="1">IF(ISNUMBER(VLOOKUP($B79,Bonds!$B$6:$CW$1002,AV$1,0)), VLOOKUP($B79,Bonds!$B$6:$CW$1002,AV$1,0),"")</f>
        <v>1.8763000000000001</v>
      </c>
      <c r="AW79">
        <f ca="1">IF(ISNUMBER(VLOOKUP($B79,Bonds!$B$6:$CW$1002,AW$1,0)), VLOOKUP($B79,Bonds!$B$6:$CW$1002,AW$1,0),"")</f>
        <v>2.2885</v>
      </c>
      <c r="AX79">
        <f ca="1">IF(ISNUMBER(VLOOKUP($B79,Bonds!$B$6:$CW$1002,AX$1,0)), VLOOKUP($B79,Bonds!$B$6:$CW$1002,AX$1,0),"")</f>
        <v>1.4139999999999999</v>
      </c>
      <c r="AY79">
        <f ca="1">IF(ISNUMBER(VLOOKUP($B79,Bonds!$B$6:$CW$1002,AY$1,0)), VLOOKUP($B79,Bonds!$B$6:$CW$1002,AY$1,0),"")</f>
        <v>31.568999999999999</v>
      </c>
      <c r="AZ79">
        <f ca="1">IF(ISNUMBER(VLOOKUP($B79,Bonds!$B$6:$CW$1002,AZ$1,0)), VLOOKUP($B79,Bonds!$B$6:$CW$1002,AZ$1,0),"")</f>
        <v>2</v>
      </c>
      <c r="BA79">
        <f ca="1">IF(ISNUMBER(VLOOKUP($B79,Credit_Vol!$B$6:$CW$1002,BA$1,0)), VLOOKUP($B79,Credit_Vol!$B$6:$CW$1002,BA$1,0),"")</f>
        <v>234.12299999999999</v>
      </c>
      <c r="BB79">
        <f ca="1">IF(ISNUMBER(VLOOKUP($B79,Credit_Vol!$B$6:$CW$1002,BB$1,0)), VLOOKUP($B79,Credit_Vol!$B$6:$CW$1002,BB$1,0),"")</f>
        <v>109.98099999999999</v>
      </c>
      <c r="BC79">
        <f ca="1">IF(ISNUMBER(VLOOKUP($B79,Credit_Vol!$B$6:$CW$1002,BC$1,0)), VLOOKUP($B79,Credit_Vol!$B$6:$CW$1002,BC$1,0),"")</f>
        <v>52.316000000000003</v>
      </c>
      <c r="BD79">
        <f ca="1">IF(ISNUMBER(VLOOKUP($B79,Credit_Vol!$B$6:$CW$1002,BD$1,0)), VLOOKUP($B79,Credit_Vol!$B$6:$CW$1002,BD$1,0),"")</f>
        <v>321.97300000000001</v>
      </c>
      <c r="BE79">
        <f ca="1">IF(ISNUMBER(VLOOKUP($B79,Credit_Vol!$B$6:$CW$1002,BE$1,0)), VLOOKUP($B79,Credit_Vol!$B$6:$CW$1002,BE$1,0),"")</f>
        <v>177.45099999999999</v>
      </c>
      <c r="BF79">
        <f ca="1">IF(ISNUMBER(VLOOKUP($B79,Credit_Vol!$B$6:$CW$1002,BF$1,0)), VLOOKUP($B79,Credit_Vol!$B$6:$CW$1002,BF$1,0),"")</f>
        <v>227.8939</v>
      </c>
      <c r="BG79">
        <f ca="1">IF(ISNUMBER(VLOOKUP($B79,Credit_Vol!$B$6:$CW$1002,BG$1,0)), VLOOKUP($B79,Credit_Vol!$B$6:$CW$1002,BG$1,0),"")</f>
        <v>162.82560000000001</v>
      </c>
      <c r="BH79">
        <f ca="1">IF(ISNUMBER(VLOOKUP($B79,Credit_Vol!$B$6:$CW$1002,BH$1,0)), VLOOKUP($B79,Credit_Vol!$B$6:$CW$1002,BH$1,0),"")</f>
        <v>439.05259999999998</v>
      </c>
      <c r="BI79">
        <f ca="1">IF(ISNUMBER(VLOOKUP($B79,Credit_Vol!$B$6:$CW$1002,BI$1,0)), VLOOKUP($B79,Credit_Vol!$B$6:$CW$1002,BI$1,0),"")</f>
        <v>11.02</v>
      </c>
      <c r="BJ79">
        <f ca="1">IF(ISNUMBER(VLOOKUP($B79,Credit_Vol!$B$6:$CW$1002,BJ$1,0)), VLOOKUP($B79,Credit_Vol!$B$6:$CW$1002,BJ$1,0),"")</f>
        <v>18.98</v>
      </c>
      <c r="BK79">
        <f ca="1">IF(ISNUMBER(VLOOKUP($B79,Credit_Vol!$B$6:$CW$1002,BK$1,0)), VLOOKUP($B79,Credit_Vol!$B$6:$CW$1002,BK$1,0),"")</f>
        <v>7.62</v>
      </c>
      <c r="BL79">
        <f ca="1">IF(ISNUMBER(VLOOKUP($B79,Credit_Vol!$B$6:$CW$1002,BL$1,0)), VLOOKUP($B79,Credit_Vol!$B$6:$CW$1002,BL$1,0),"")</f>
        <v>4.1224999999999996</v>
      </c>
      <c r="BM79">
        <f ca="1">IF(ISNUMBER(VLOOKUP($B79,Commodities!$B$6:$CW$1002,BM$1,0)), VLOOKUP($B79,Commodities!$B$6:$CW$1002,BM$1,0),"")</f>
        <v>1262.8</v>
      </c>
      <c r="BN79">
        <f ca="1">IF(ISNUMBER(VLOOKUP($B79,Commodities!$B$6:$CW$1002,BN$1,0)), VLOOKUP($B79,Commodities!$B$6:$CW$1002,BN$1,0),"")</f>
        <v>15.868</v>
      </c>
      <c r="BO79">
        <f ca="1">IF(ISNUMBER(VLOOKUP($B79,Commodities!$B$6:$CW$1002,BO$1,0)), VLOOKUP($B79,Commodities!$B$6:$CW$1002,BO$1,0),"")</f>
        <v>55.96</v>
      </c>
      <c r="BP79">
        <f ca="1">IF(ISNUMBER(VLOOKUP($B79,Currencies!$B$6:$CW$1002,BP$1,0)), VLOOKUP($B79,Currencies!$B$6:$CW$1002,BP$1,0),"")</f>
        <v>6.6178999999999997</v>
      </c>
      <c r="BQ79">
        <f ca="1">IF(ISNUMBER(VLOOKUP($B79,Currencies!$B$6:$CW$1002,BQ$1,0)), VLOOKUP($B79,Currencies!$B$6:$CW$1002,BQ$1,0),"")</f>
        <v>108.47</v>
      </c>
      <c r="BR79">
        <f ca="1">IF(ISNUMBER(VLOOKUP($B79,Currencies!$B$6:$CW$1002,BR$1,0)), VLOOKUP($B79,Currencies!$B$6:$CW$1002,BR$1,0),"")</f>
        <v>1.1796</v>
      </c>
      <c r="BS79">
        <f ca="1">IF(ISNUMBER(VLOOKUP($B79,Currencies!$B$6:$CW$1002,BS$1,0)), VLOOKUP($B79,Currencies!$B$6:$CW$1002,BS$1,0),"")</f>
        <v>1.3392999999999999</v>
      </c>
      <c r="BT79">
        <f ca="1">IF(ISNUMBER(VLOOKUP($B79,Currencies!$B$6:$CW$1002,BT$1,0)), VLOOKUP($B79,Currencies!$B$6:$CW$1002,BT$1,0),"")</f>
        <v>112.29</v>
      </c>
      <c r="BU79">
        <f ca="1">IF(ISNUMBER(VLOOKUP($B79,Currencies!$B$6:$CW$1002,BU$1,0)), VLOOKUP($B79,Currencies!$B$6:$CW$1002,BU$1,0),"")</f>
        <v>59.2224</v>
      </c>
      <c r="BV79">
        <f ca="1">IF(ISNUMBER(VLOOKUP($B79,Currencies!$B$6:$CW$1002,BV$1,0)), VLOOKUP($B79,Currencies!$B$6:$CW$1002,BV$1,0),"")</f>
        <v>13.513999999999999</v>
      </c>
      <c r="BW79">
        <f ca="1">IF(ISNUMBER(VLOOKUP($B79,Currencies!$B$6:$CW$1002,BW$1,0)), VLOOKUP($B79,Currencies!$B$6:$CW$1002,BW$1,0),"")</f>
        <v>3.2351000000000001</v>
      </c>
    </row>
    <row r="80" spans="2:77">
      <c r="B80" s="12">
        <f>IF(ISNUMBER(Equities!$C81),Equities!B81,"")</f>
        <v>43074</v>
      </c>
      <c r="C80">
        <f t="shared" ca="1" si="10"/>
        <v>164.6421</v>
      </c>
      <c r="D80" t="str">
        <f t="shared" ca="1" si="9"/>
        <v/>
      </c>
      <c r="E80" t="str">
        <f t="shared" ca="1" si="9"/>
        <v/>
      </c>
      <c r="F80" t="str">
        <f t="shared" ca="1" si="9"/>
        <v/>
      </c>
      <c r="G80">
        <f>IF(ISNUMBER(VLOOKUP($B80,Equities!$B$6:$DH$1002,G$1,0)), VLOOKUP($B80,Equities!$B$6:$DH$1002,G$1,0),"")</f>
        <v>5.18</v>
      </c>
      <c r="H80">
        <f>IF(ISNUMBER(VLOOKUP($B80,Equities!$B$6:$DH$1002,H$1,0)), VLOOKUP($B80,Equities!$B$6:$DH$1002,H$1,0),"")</f>
        <v>12.5</v>
      </c>
      <c r="I80">
        <f>IF(ISNUMBER(VLOOKUP($B80,Equities!$B$6:$DH$1002,I$1,0)), VLOOKUP($B80,Equities!$B$6:$DH$1002,I$1,0),"")</f>
        <v>17.52</v>
      </c>
      <c r="J80" s="70"/>
      <c r="K80">
        <f ca="1">IF(ISNUMBER(VLOOKUP($B80,Equities!$B$6:$DH$1002,K$1,0)), VLOOKUP($B80,Equities!$B$6:$DH$1002,K$1,0),"")</f>
        <v>2629.57</v>
      </c>
      <c r="L80">
        <f ca="1">IF(ISNUMBER(VLOOKUP($B80,Equities!$B$6:$DH$1002,L$1,0)), VLOOKUP($B80,Equities!$B$6:$DH$1002,L$1,0),"")</f>
        <v>3570.57</v>
      </c>
      <c r="M80">
        <f ca="1">IF(ISNUMBER(VLOOKUP($B80,Equities!$B$6:$DH$1002,M$1,0)), VLOOKUP($B80,Equities!$B$6:$DH$1002,M$1,0),"")</f>
        <v>72546.17</v>
      </c>
      <c r="N80">
        <f ca="1">IF(ISNUMBER(VLOOKUP($B80,Equities!$B$6:$DH$1002,N$1,0)), VLOOKUP($B80,Equities!$B$6:$DH$1002,N$1,0),"")</f>
        <v>22622.38</v>
      </c>
      <c r="O80">
        <f ca="1">IF(ISNUMBER(VLOOKUP($B80,Equities!$B$6:$DH$1002,O$1,0)), VLOOKUP($B80,Equities!$B$6:$DH$1002,O$1,0),"")</f>
        <v>28842.799999999999</v>
      </c>
      <c r="P80">
        <f ca="1">IF(ISNUMBER(VLOOKUP($B80,Equities!$B$6:$DH$1002,P$1,0)), VLOOKUP($B80,Equities!$B$6:$DH$1002,P$1,0),"")</f>
        <v>11484.69</v>
      </c>
      <c r="Q80">
        <f ca="1">IF(ISNUMBER(VLOOKUP($B80,Equities!$B$6:$DH$1002,Q$1,0)), VLOOKUP($B80,Equities!$B$6:$DH$1002,Q$1,0),"")</f>
        <v>2157.94</v>
      </c>
      <c r="R80">
        <f ca="1">IF(ISNUMBER(VLOOKUP($B80,Equities!$B$6:$DH$1002,R$1,0)), VLOOKUP($B80,Equities!$B$6:$DH$1002,R$1,0),"")</f>
        <v>2424.06</v>
      </c>
      <c r="S80">
        <f ca="1">IF(ISNUMBER(VLOOKUP($B80,Equities!$B$6:$DH$1002,S$1,0)), VLOOKUP($B80,Equities!$B$6:$DH$1002,S$1,0),"")</f>
        <v>214.62610000000001</v>
      </c>
      <c r="T80">
        <f ca="1">IF(ISNUMBER(VLOOKUP($B80,Equities!$B$6:$DH$1002,T$1,0)), VLOOKUP($B80,Equities!$B$6:$DH$1002,T$1,0),"")</f>
        <v>268.79000000000002</v>
      </c>
      <c r="U80">
        <f ca="1">IF(ISNUMBER(VLOOKUP($B80,Equities!$B$6:$DH$1002,U$1,0)), VLOOKUP($B80,Equities!$B$6:$DH$1002,U$1,0),"")</f>
        <v>255.42</v>
      </c>
      <c r="V80">
        <f ca="1">IF(ISNUMBER(VLOOKUP($B80,Equities!$B$6:$DH$1002,V$1,0)), VLOOKUP($B80,Equities!$B$6:$DH$1002,V$1,0),"")</f>
        <v>234.78</v>
      </c>
      <c r="W80">
        <f ca="1">IF(ISNUMBER(VLOOKUP($B80,Equities!$B$6:$DH$1002,W$1,0)), VLOOKUP($B80,Equities!$B$6:$DH$1002,W$1,0),"")</f>
        <v>235.07149999999999</v>
      </c>
      <c r="X80">
        <f ca="1">IF(ISNUMBER(VLOOKUP($B80,Equities!$B$6:$DH$1002,X$1,0)), VLOOKUP($B80,Equities!$B$6:$DH$1002,X$1,0),"")</f>
        <v>224.39429999999999</v>
      </c>
      <c r="Y80">
        <f ca="1">IF(ISNUMBER(VLOOKUP($B80,Equities!$B$6:$DH$1002,Y$1,0)), VLOOKUP($B80,Equities!$B$6:$DH$1002,Y$1,0),"")</f>
        <v>125.1695</v>
      </c>
      <c r="Z80">
        <f ca="1">IF(ISNUMBER(VLOOKUP($B80,Equities!$B$6:$DH$1002,Z$1,0)), VLOOKUP($B80,Equities!$B$6:$DH$1002,Z$1,0),"")</f>
        <v>215.83269999999999</v>
      </c>
      <c r="AA80">
        <f ca="1">IF(ISNUMBER(VLOOKUP($B80,Equities!$B$6:$DH$1002,AA$1,0)), VLOOKUP($B80,Equities!$B$6:$DH$1002,AA$1,0),"")</f>
        <v>70.17</v>
      </c>
      <c r="AB80">
        <f ca="1">IF(ISNUMBER(VLOOKUP($B80,Equities!$B$6:$DH$1002,AB$1,0)), VLOOKUP($B80,Equities!$B$6:$DH$1002,AB$1,0),"")</f>
        <v>131.88</v>
      </c>
      <c r="AC80">
        <f ca="1">IF(ISNUMBER(VLOOKUP($B80,Bonds!$B$6:$CW$1002,AC$1,0)), VLOOKUP($B80,Bonds!$B$6:$CW$1002,AC$1,0),"")</f>
        <v>482.6474</v>
      </c>
      <c r="AD80">
        <f ca="1">IF(ISNUMBER(VLOOKUP($B80,Bonds!$B$6:$CW$1002,AD$1,0)), VLOOKUP($B80,Bonds!$B$6:$CW$1002,AD$1,0),"")</f>
        <v>217.9248</v>
      </c>
      <c r="AE80">
        <f ca="1">IF(ISNUMBER(VLOOKUP($B80,Bonds!$B$6:$CW$1002,AE$1,0)), VLOOKUP($B80,Bonds!$B$6:$CW$1002,AE$1,0),"")</f>
        <v>256.23099999999999</v>
      </c>
      <c r="AF80">
        <f ca="1">IF(ISNUMBER(VLOOKUP($B80,Bonds!$B$6:$CW$1002,AF$1,0)), VLOOKUP($B80,Bonds!$B$6:$CW$1002,AF$1,0),"")</f>
        <v>2044.26</v>
      </c>
      <c r="AG80">
        <f ca="1">IF(ISNUMBER(VLOOKUP($B80,Bonds!$B$6:$CW$1002,AG$1,0)), VLOOKUP($B80,Bonds!$B$6:$CW$1002,AG$1,0),"")</f>
        <v>2199.5300000000002</v>
      </c>
      <c r="AH80">
        <f ca="1">IF(ISNUMBER(VLOOKUP($B80,Bonds!$B$6:$CW$1002,AH$1,0)), VLOOKUP($B80,Bonds!$B$6:$CW$1002,AH$1,0),"")</f>
        <v>2892.76</v>
      </c>
      <c r="AI80">
        <f ca="1">IF(ISNUMBER(VLOOKUP($B80,Bonds!$B$6:$CW$1002,AI$1,0)), VLOOKUP($B80,Bonds!$B$6:$CW$1002,AI$1,0),"")</f>
        <v>149.80350000000001</v>
      </c>
      <c r="AJ80">
        <f ca="1">IF(ISNUMBER(VLOOKUP($B80,Bonds!$B$6:$CW$1002,AJ$1,0)), VLOOKUP($B80,Bonds!$B$6:$CW$1002,AJ$1,0),"")</f>
        <v>1304.2460000000001</v>
      </c>
      <c r="AK80">
        <f ca="1">IF(ISNUMBER(VLOOKUP($B80,Bonds!$B$6:$CW$1002,AK$1,0)), VLOOKUP($B80,Bonds!$B$6:$CW$1002,AK$1,0),"")</f>
        <v>214.44730000000001</v>
      </c>
      <c r="AL80">
        <f ca="1">IF(ISNUMBER(VLOOKUP($B80,Bonds!$B$6:$CW$1002,AL$1,0)), VLOOKUP($B80,Bonds!$B$6:$CW$1002,AL$1,0),"")</f>
        <v>191.14019999999999</v>
      </c>
      <c r="AM80">
        <f ca="1">IF(ISNUMBER(VLOOKUP($B80,Bonds!$B$6:$CW$1002,AM$1,0)), VLOOKUP($B80,Bonds!$B$6:$CW$1002,AM$1,0),"")</f>
        <v>286.8734</v>
      </c>
      <c r="AN80">
        <f ca="1">IF(ISNUMBER(VLOOKUP($B80,Bonds!$B$6:$CW$1002,AN$1,0)), VLOOKUP($B80,Bonds!$B$6:$CW$1002,AN$1,0),"")</f>
        <v>203.67740000000001</v>
      </c>
      <c r="AO80">
        <f ca="1">IF(ISNUMBER(VLOOKUP($B80,Bonds!$B$6:$CW$1002,AO$1,0)), VLOOKUP($B80,Bonds!$B$6:$CW$1002,AO$1,0),"")</f>
        <v>203.19720000000001</v>
      </c>
      <c r="AP80">
        <f ca="1">IF(ISNUMBER(VLOOKUP($B80,Bonds!$B$6:$CW$1002,AP$1,0)), VLOOKUP($B80,Bonds!$B$6:$CW$1002,AP$1,0),"")</f>
        <v>225.5077</v>
      </c>
      <c r="AQ80">
        <f ca="1">IF(ISNUMBER(VLOOKUP($B80,Bonds!$B$6:$CW$1002,AQ$1,0)), VLOOKUP($B80,Bonds!$B$6:$CW$1002,AQ$1,0),"")</f>
        <v>219.56989999999999</v>
      </c>
      <c r="AR80">
        <f ca="1">IF(ISNUMBER(VLOOKUP($B80,Bonds!$B$6:$CW$1002,AR$1,0)), VLOOKUP($B80,Bonds!$B$6:$CW$1002,AR$1,0),"")</f>
        <v>285.27809999999999</v>
      </c>
      <c r="AS80">
        <f ca="1">IF(ISNUMBER(VLOOKUP($B80,Bonds!$B$6:$CW$1002,AS$1,0)), VLOOKUP($B80,Bonds!$B$6:$CW$1002,AS$1,0),"")</f>
        <v>2.3509000000000002</v>
      </c>
      <c r="AT80">
        <f ca="1">IF(ISNUMBER(VLOOKUP($B80,Bonds!$B$6:$CW$1002,AT$1,0)), VLOOKUP($B80,Bonds!$B$6:$CW$1002,AT$1,0),"")</f>
        <v>0.32</v>
      </c>
      <c r="AU80">
        <f ca="1">IF(ISNUMBER(VLOOKUP($B80,Bonds!$B$6:$CW$1002,AU$1,0)), VLOOKUP($B80,Bonds!$B$6:$CW$1002,AU$1,0),"")</f>
        <v>1.7759</v>
      </c>
      <c r="AV80">
        <f ca="1">IF(ISNUMBER(VLOOKUP($B80,Bonds!$B$6:$CW$1002,AV$1,0)), VLOOKUP($B80,Bonds!$B$6:$CW$1002,AV$1,0),"")</f>
        <v>1.8866000000000001</v>
      </c>
      <c r="AW80">
        <f ca="1">IF(ISNUMBER(VLOOKUP($B80,Bonds!$B$6:$CW$1002,AW$1,0)), VLOOKUP($B80,Bonds!$B$6:$CW$1002,AW$1,0),"")</f>
        <v>2.3026</v>
      </c>
      <c r="AX80">
        <f ca="1">IF(ISNUMBER(VLOOKUP($B80,Bonds!$B$6:$CW$1002,AX$1,0)), VLOOKUP($B80,Bonds!$B$6:$CW$1002,AX$1,0),"")</f>
        <v>1.403</v>
      </c>
      <c r="AY80">
        <f ca="1">IF(ISNUMBER(VLOOKUP($B80,Bonds!$B$6:$CW$1002,AY$1,0)), VLOOKUP($B80,Bonds!$B$6:$CW$1002,AY$1,0),"")</f>
        <v>30.2822</v>
      </c>
      <c r="AZ80">
        <f ca="1">IF(ISNUMBER(VLOOKUP($B80,Bonds!$B$6:$CW$1002,AZ$1,0)), VLOOKUP($B80,Bonds!$B$6:$CW$1002,AZ$1,0),"")</f>
        <v>1.56</v>
      </c>
      <c r="BA80">
        <f ca="1">IF(ISNUMBER(VLOOKUP($B80,Credit_Vol!$B$6:$CW$1002,BA$1,0)), VLOOKUP($B80,Credit_Vol!$B$6:$CW$1002,BA$1,0),"")</f>
        <v>228.43</v>
      </c>
      <c r="BB80">
        <f ca="1">IF(ISNUMBER(VLOOKUP($B80,Credit_Vol!$B$6:$CW$1002,BB$1,0)), VLOOKUP($B80,Credit_Vol!$B$6:$CW$1002,BB$1,0),"")</f>
        <v>109.059</v>
      </c>
      <c r="BC80">
        <f ca="1">IF(ISNUMBER(VLOOKUP($B80,Credit_Vol!$B$6:$CW$1002,BC$1,0)), VLOOKUP($B80,Credit_Vol!$B$6:$CW$1002,BC$1,0),"")</f>
        <v>51.968000000000004</v>
      </c>
      <c r="BD80">
        <f ca="1">IF(ISNUMBER(VLOOKUP($B80,Credit_Vol!$B$6:$CW$1002,BD$1,0)), VLOOKUP($B80,Credit_Vol!$B$6:$CW$1002,BD$1,0),"")</f>
        <v>319.101</v>
      </c>
      <c r="BE80">
        <f ca="1">IF(ISNUMBER(VLOOKUP($B80,Credit_Vol!$B$6:$CW$1002,BE$1,0)), VLOOKUP($B80,Credit_Vol!$B$6:$CW$1002,BE$1,0),"")</f>
        <v>176.047</v>
      </c>
      <c r="BF80">
        <f ca="1">IF(ISNUMBER(VLOOKUP($B80,Credit_Vol!$B$6:$CW$1002,BF$1,0)), VLOOKUP($B80,Credit_Vol!$B$6:$CW$1002,BF$1,0),"")</f>
        <v>227.33600000000001</v>
      </c>
      <c r="BG80">
        <f ca="1">IF(ISNUMBER(VLOOKUP($B80,Credit_Vol!$B$6:$CW$1002,BG$1,0)), VLOOKUP($B80,Credit_Vol!$B$6:$CW$1002,BG$1,0),"")</f>
        <v>162.41800000000001</v>
      </c>
      <c r="BH80">
        <f ca="1">IF(ISNUMBER(VLOOKUP($B80,Credit_Vol!$B$6:$CW$1002,BH$1,0)), VLOOKUP($B80,Credit_Vol!$B$6:$CW$1002,BH$1,0),"")</f>
        <v>437.63959999999997</v>
      </c>
      <c r="BI80">
        <f ca="1">IF(ISNUMBER(VLOOKUP($B80,Credit_Vol!$B$6:$CW$1002,BI$1,0)), VLOOKUP($B80,Credit_Vol!$B$6:$CW$1002,BI$1,0),"")</f>
        <v>11.33</v>
      </c>
      <c r="BJ80">
        <f ca="1">IF(ISNUMBER(VLOOKUP($B80,Credit_Vol!$B$6:$CW$1002,BJ$1,0)), VLOOKUP($B80,Credit_Vol!$B$6:$CW$1002,BJ$1,0),"")</f>
        <v>17.940000000000001</v>
      </c>
      <c r="BK80">
        <f ca="1">IF(ISNUMBER(VLOOKUP($B80,Credit_Vol!$B$6:$CW$1002,BK$1,0)), VLOOKUP($B80,Credit_Vol!$B$6:$CW$1002,BK$1,0),"")</f>
        <v>7.45</v>
      </c>
      <c r="BL80">
        <f ca="1">IF(ISNUMBER(VLOOKUP($B80,Credit_Vol!$B$6:$CW$1002,BL$1,0)), VLOOKUP($B80,Credit_Vol!$B$6:$CW$1002,BL$1,0),"")</f>
        <v>4.16</v>
      </c>
      <c r="BM80">
        <f ca="1">IF(ISNUMBER(VLOOKUP($B80,Commodities!$B$6:$CW$1002,BM$1,0)), VLOOKUP($B80,Commodities!$B$6:$CW$1002,BM$1,0),"")</f>
        <v>1261.5999999999999</v>
      </c>
      <c r="BN80">
        <f ca="1">IF(ISNUMBER(VLOOKUP($B80,Commodities!$B$6:$CW$1002,BN$1,0)), VLOOKUP($B80,Commodities!$B$6:$CW$1002,BN$1,0),"")</f>
        <v>15.973000000000001</v>
      </c>
      <c r="BO80">
        <f ca="1">IF(ISNUMBER(VLOOKUP($B80,Commodities!$B$6:$CW$1002,BO$1,0)), VLOOKUP($B80,Commodities!$B$6:$CW$1002,BO$1,0),"")</f>
        <v>57.62</v>
      </c>
      <c r="BP80">
        <f ca="1">IF(ISNUMBER(VLOOKUP($B80,Currencies!$B$6:$CW$1002,BP$1,0)), VLOOKUP($B80,Currencies!$B$6:$CW$1002,BP$1,0),"")</f>
        <v>6.6181000000000001</v>
      </c>
      <c r="BQ80">
        <f ca="1">IF(ISNUMBER(VLOOKUP($B80,Currencies!$B$6:$CW$1002,BQ$1,0)), VLOOKUP($B80,Currencies!$B$6:$CW$1002,BQ$1,0),"")</f>
        <v>108.61</v>
      </c>
      <c r="BR80">
        <f ca="1">IF(ISNUMBER(VLOOKUP($B80,Currencies!$B$6:$CW$1002,BR$1,0)), VLOOKUP($B80,Currencies!$B$6:$CW$1002,BR$1,0),"")</f>
        <v>1.1826000000000001</v>
      </c>
      <c r="BS80">
        <f ca="1">IF(ISNUMBER(VLOOKUP($B80,Currencies!$B$6:$CW$1002,BS$1,0)), VLOOKUP($B80,Currencies!$B$6:$CW$1002,BS$1,0),"")</f>
        <v>1.3443000000000001</v>
      </c>
      <c r="BT80">
        <f ca="1">IF(ISNUMBER(VLOOKUP($B80,Currencies!$B$6:$CW$1002,BT$1,0)), VLOOKUP($B80,Currencies!$B$6:$CW$1002,BT$1,0),"")</f>
        <v>112.6</v>
      </c>
      <c r="BU80">
        <f ca="1">IF(ISNUMBER(VLOOKUP($B80,Currencies!$B$6:$CW$1002,BU$1,0)), VLOOKUP($B80,Currencies!$B$6:$CW$1002,BU$1,0),"")</f>
        <v>58.736699999999999</v>
      </c>
      <c r="BV80">
        <f ca="1">IF(ISNUMBER(VLOOKUP($B80,Currencies!$B$6:$CW$1002,BV$1,0)), VLOOKUP($B80,Currencies!$B$6:$CW$1002,BV$1,0),"")</f>
        <v>13.4489</v>
      </c>
      <c r="BW80">
        <f ca="1">IF(ISNUMBER(VLOOKUP($B80,Currencies!$B$6:$CW$1002,BW$1,0)), VLOOKUP($B80,Currencies!$B$6:$CW$1002,BW$1,0),"")</f>
        <v>3.2423999999999999</v>
      </c>
    </row>
    <row r="81" spans="2:75">
      <c r="B81" s="12">
        <f>IF(ISNUMBER(Equities!$C82),Equities!B82,"")</f>
        <v>43073</v>
      </c>
      <c r="C81">
        <f t="shared" ca="1" si="10"/>
        <v>166.84119999999999</v>
      </c>
      <c r="D81" t="str">
        <f t="shared" ca="1" si="9"/>
        <v/>
      </c>
      <c r="E81" t="str">
        <f t="shared" ca="1" si="9"/>
        <v/>
      </c>
      <c r="F81" t="str">
        <f t="shared" ca="1" si="9"/>
        <v/>
      </c>
      <c r="G81">
        <f>IF(ISNUMBER(VLOOKUP($B81,Equities!$B$6:$DH$1002,G$1,0)), VLOOKUP($B81,Equities!$B$6:$DH$1002,G$1,0),"")</f>
        <v>5.1100000000000003</v>
      </c>
      <c r="H81">
        <f>IF(ISNUMBER(VLOOKUP($B81,Equities!$B$6:$DH$1002,H$1,0)), VLOOKUP($B81,Equities!$B$6:$DH$1002,H$1,0),"")</f>
        <v>12.46</v>
      </c>
      <c r="I81">
        <f>IF(ISNUMBER(VLOOKUP($B81,Equities!$B$6:$DH$1002,I$1,0)), VLOOKUP($B81,Equities!$B$6:$DH$1002,I$1,0),"")</f>
        <v>17.55</v>
      </c>
      <c r="J81" s="70"/>
      <c r="K81">
        <f ca="1">IF(ISNUMBER(VLOOKUP($B81,Equities!$B$6:$DH$1002,K$1,0)), VLOOKUP($B81,Equities!$B$6:$DH$1002,K$1,0),"")</f>
        <v>2639.44</v>
      </c>
      <c r="L81">
        <f ca="1">IF(ISNUMBER(VLOOKUP($B81,Equities!$B$6:$DH$1002,L$1,0)), VLOOKUP($B81,Equities!$B$6:$DH$1002,L$1,0),"")</f>
        <v>3576.22</v>
      </c>
      <c r="M81">
        <f ca="1">IF(ISNUMBER(VLOOKUP($B81,Equities!$B$6:$DH$1002,M$1,0)), VLOOKUP($B81,Equities!$B$6:$DH$1002,M$1,0),"")</f>
        <v>73090.17</v>
      </c>
      <c r="N81">
        <f ca="1">IF(ISNUMBER(VLOOKUP($B81,Equities!$B$6:$DH$1002,N$1,0)), VLOOKUP($B81,Equities!$B$6:$DH$1002,N$1,0),"")</f>
        <v>22707.16</v>
      </c>
      <c r="O81">
        <f ca="1">IF(ISNUMBER(VLOOKUP($B81,Equities!$B$6:$DH$1002,O$1,0)), VLOOKUP($B81,Equities!$B$6:$DH$1002,O$1,0),"")</f>
        <v>29138.28</v>
      </c>
      <c r="P81">
        <f ca="1">IF(ISNUMBER(VLOOKUP($B81,Equities!$B$6:$DH$1002,P$1,0)), VLOOKUP($B81,Equities!$B$6:$DH$1002,P$1,0),"")</f>
        <v>11518.07</v>
      </c>
      <c r="Q81">
        <f ca="1">IF(ISNUMBER(VLOOKUP($B81,Equities!$B$6:$DH$1002,Q$1,0)), VLOOKUP($B81,Equities!$B$6:$DH$1002,Q$1,0),"")</f>
        <v>2160.67</v>
      </c>
      <c r="R81">
        <f ca="1">IF(ISNUMBER(VLOOKUP($B81,Equities!$B$6:$DH$1002,R$1,0)), VLOOKUP($B81,Equities!$B$6:$DH$1002,R$1,0),"")</f>
        <v>2428.3000000000002</v>
      </c>
      <c r="S81">
        <f ca="1">IF(ISNUMBER(VLOOKUP($B81,Equities!$B$6:$DH$1002,S$1,0)), VLOOKUP($B81,Equities!$B$6:$DH$1002,S$1,0),"")</f>
        <v>215.4263</v>
      </c>
      <c r="T81">
        <f ca="1">IF(ISNUMBER(VLOOKUP($B81,Equities!$B$6:$DH$1002,T$1,0)), VLOOKUP($B81,Equities!$B$6:$DH$1002,T$1,0),"")</f>
        <v>270.42</v>
      </c>
      <c r="U81">
        <f ca="1">IF(ISNUMBER(VLOOKUP($B81,Equities!$B$6:$DH$1002,U$1,0)), VLOOKUP($B81,Equities!$B$6:$DH$1002,U$1,0),"")</f>
        <v>256.62</v>
      </c>
      <c r="V81">
        <f ca="1">IF(ISNUMBER(VLOOKUP($B81,Equities!$B$6:$DH$1002,V$1,0)), VLOOKUP($B81,Equities!$B$6:$DH$1002,V$1,0),"")</f>
        <v>235.69</v>
      </c>
      <c r="W81">
        <f ca="1">IF(ISNUMBER(VLOOKUP($B81,Equities!$B$6:$DH$1002,W$1,0)), VLOOKUP($B81,Equities!$B$6:$DH$1002,W$1,0),"")</f>
        <v>234.7911</v>
      </c>
      <c r="X81">
        <f ca="1">IF(ISNUMBER(VLOOKUP($B81,Equities!$B$6:$DH$1002,X$1,0)), VLOOKUP($B81,Equities!$B$6:$DH$1002,X$1,0),"")</f>
        <v>225.3297</v>
      </c>
      <c r="Y81">
        <f ca="1">IF(ISNUMBER(VLOOKUP($B81,Equities!$B$6:$DH$1002,Y$1,0)), VLOOKUP($B81,Equities!$B$6:$DH$1002,Y$1,0),"")</f>
        <v>125.79519999999999</v>
      </c>
      <c r="Z81">
        <f ca="1">IF(ISNUMBER(VLOOKUP($B81,Equities!$B$6:$DH$1002,Z$1,0)), VLOOKUP($B81,Equities!$B$6:$DH$1002,Z$1,0),"")</f>
        <v>215.5573</v>
      </c>
      <c r="AA81">
        <f ca="1">IF(ISNUMBER(VLOOKUP($B81,Equities!$B$6:$DH$1002,AA$1,0)), VLOOKUP($B81,Equities!$B$6:$DH$1002,AA$1,0),"")</f>
        <v>70.75</v>
      </c>
      <c r="AB81">
        <f ca="1">IF(ISNUMBER(VLOOKUP($B81,Equities!$B$6:$DH$1002,AB$1,0)), VLOOKUP($B81,Equities!$B$6:$DH$1002,AB$1,0),"")</f>
        <v>132.66</v>
      </c>
      <c r="AC81">
        <f ca="1">IF(ISNUMBER(VLOOKUP($B81,Bonds!$B$6:$CW$1002,AC$1,0)), VLOOKUP($B81,Bonds!$B$6:$CW$1002,AC$1,0),"")</f>
        <v>482.52190000000002</v>
      </c>
      <c r="AD81">
        <f ca="1">IF(ISNUMBER(VLOOKUP($B81,Bonds!$B$6:$CW$1002,AD$1,0)), VLOOKUP($B81,Bonds!$B$6:$CW$1002,AD$1,0),"")</f>
        <v>217.96080000000001</v>
      </c>
      <c r="AE81">
        <f ca="1">IF(ISNUMBER(VLOOKUP($B81,Bonds!$B$6:$CW$1002,AE$1,0)), VLOOKUP($B81,Bonds!$B$6:$CW$1002,AE$1,0),"")</f>
        <v>255.97149999999999</v>
      </c>
      <c r="AF81">
        <f ca="1">IF(ISNUMBER(VLOOKUP($B81,Bonds!$B$6:$CW$1002,AF$1,0)), VLOOKUP($B81,Bonds!$B$6:$CW$1002,AF$1,0),"")</f>
        <v>2041.6</v>
      </c>
      <c r="AG81">
        <f ca="1">IF(ISNUMBER(VLOOKUP($B81,Bonds!$B$6:$CW$1002,AG$1,0)), VLOOKUP($B81,Bonds!$B$6:$CW$1002,AG$1,0),"")</f>
        <v>2196.9499999999998</v>
      </c>
      <c r="AH81">
        <f ca="1">IF(ISNUMBER(VLOOKUP($B81,Bonds!$B$6:$CW$1002,AH$1,0)), VLOOKUP($B81,Bonds!$B$6:$CW$1002,AH$1,0),"")</f>
        <v>2886.3</v>
      </c>
      <c r="AI81">
        <f ca="1">IF(ISNUMBER(VLOOKUP($B81,Bonds!$B$6:$CW$1002,AI$1,0)), VLOOKUP($B81,Bonds!$B$6:$CW$1002,AI$1,0),"")</f>
        <v>149.8451</v>
      </c>
      <c r="AJ81">
        <f ca="1">IF(ISNUMBER(VLOOKUP($B81,Bonds!$B$6:$CW$1002,AJ$1,0)), VLOOKUP($B81,Bonds!$B$6:$CW$1002,AJ$1,0),"")</f>
        <v>1303.6469999999999</v>
      </c>
      <c r="AK81">
        <f ca="1">IF(ISNUMBER(VLOOKUP($B81,Bonds!$B$6:$CW$1002,AK$1,0)), VLOOKUP($B81,Bonds!$B$6:$CW$1002,AK$1,0),"")</f>
        <v>214.3537</v>
      </c>
      <c r="AL81">
        <f ca="1">IF(ISNUMBER(VLOOKUP($B81,Bonds!$B$6:$CW$1002,AL$1,0)), VLOOKUP($B81,Bonds!$B$6:$CW$1002,AL$1,0),"")</f>
        <v>191.0378</v>
      </c>
      <c r="AM81">
        <f ca="1">IF(ISNUMBER(VLOOKUP($B81,Bonds!$B$6:$CW$1002,AM$1,0)), VLOOKUP($B81,Bonds!$B$6:$CW$1002,AM$1,0),"")</f>
        <v>286.8449</v>
      </c>
      <c r="AN81">
        <f ca="1">IF(ISNUMBER(VLOOKUP($B81,Bonds!$B$6:$CW$1002,AN$1,0)), VLOOKUP($B81,Bonds!$B$6:$CW$1002,AN$1,0),"")</f>
        <v>203.56899999999999</v>
      </c>
      <c r="AO81">
        <f ca="1">IF(ISNUMBER(VLOOKUP($B81,Bonds!$B$6:$CW$1002,AO$1,0)), VLOOKUP($B81,Bonds!$B$6:$CW$1002,AO$1,0),"")</f>
        <v>203.1591</v>
      </c>
      <c r="AP81">
        <f ca="1">IF(ISNUMBER(VLOOKUP($B81,Bonds!$B$6:$CW$1002,AP$1,0)), VLOOKUP($B81,Bonds!$B$6:$CW$1002,AP$1,0),"")</f>
        <v>225.37540000000001</v>
      </c>
      <c r="AQ81">
        <f ca="1">IF(ISNUMBER(VLOOKUP($B81,Bonds!$B$6:$CW$1002,AQ$1,0)), VLOOKUP($B81,Bonds!$B$6:$CW$1002,AQ$1,0),"")</f>
        <v>219.3159</v>
      </c>
      <c r="AR81">
        <f ca="1">IF(ISNUMBER(VLOOKUP($B81,Bonds!$B$6:$CW$1002,AR$1,0)), VLOOKUP($B81,Bonds!$B$6:$CW$1002,AR$1,0),"")</f>
        <v>285.03699999999998</v>
      </c>
      <c r="AS81">
        <f ca="1">IF(ISNUMBER(VLOOKUP($B81,Bonds!$B$6:$CW$1002,AS$1,0)), VLOOKUP($B81,Bonds!$B$6:$CW$1002,AS$1,0),"")</f>
        <v>2.3723000000000001</v>
      </c>
      <c r="AT81">
        <f ca="1">IF(ISNUMBER(VLOOKUP($B81,Bonds!$B$6:$CW$1002,AT$1,0)), VLOOKUP($B81,Bonds!$B$6:$CW$1002,AT$1,0),"")</f>
        <v>0.34399999999999997</v>
      </c>
      <c r="AU81">
        <f ca="1">IF(ISNUMBER(VLOOKUP($B81,Bonds!$B$6:$CW$1002,AU$1,0)), VLOOKUP($B81,Bonds!$B$6:$CW$1002,AU$1,0),"")</f>
        <v>1.7776000000000001</v>
      </c>
      <c r="AV81">
        <f ca="1">IF(ISNUMBER(VLOOKUP($B81,Bonds!$B$6:$CW$1002,AV$1,0)), VLOOKUP($B81,Bonds!$B$6:$CW$1002,AV$1,0),"")</f>
        <v>1.8988</v>
      </c>
      <c r="AW81">
        <f ca="1">IF(ISNUMBER(VLOOKUP($B81,Bonds!$B$6:$CW$1002,AW$1,0)), VLOOKUP($B81,Bonds!$B$6:$CW$1002,AW$1,0),"")</f>
        <v>2.3300999999999998</v>
      </c>
      <c r="AX81">
        <f ca="1">IF(ISNUMBER(VLOOKUP($B81,Bonds!$B$6:$CW$1002,AX$1,0)), VLOOKUP($B81,Bonds!$B$6:$CW$1002,AX$1,0),"")</f>
        <v>1.3940000000000001</v>
      </c>
      <c r="AY81">
        <f ca="1">IF(ISNUMBER(VLOOKUP($B81,Bonds!$B$6:$CW$1002,AY$1,0)), VLOOKUP($B81,Bonds!$B$6:$CW$1002,AY$1,0),"")</f>
        <v>30.807600000000001</v>
      </c>
      <c r="AZ81">
        <f ca="1">IF(ISNUMBER(VLOOKUP($B81,Bonds!$B$6:$CW$1002,AZ$1,0)), VLOOKUP($B81,Bonds!$B$6:$CW$1002,AZ$1,0),"")</f>
        <v>1.69</v>
      </c>
      <c r="BA81">
        <f ca="1">IF(ISNUMBER(VLOOKUP($B81,Credit_Vol!$B$6:$CW$1002,BA$1,0)), VLOOKUP($B81,Credit_Vol!$B$6:$CW$1002,BA$1,0),"")</f>
        <v>227.863</v>
      </c>
      <c r="BB81">
        <f ca="1">IF(ISNUMBER(VLOOKUP($B81,Credit_Vol!$B$6:$CW$1002,BB$1,0)), VLOOKUP($B81,Credit_Vol!$B$6:$CW$1002,BB$1,0),"")</f>
        <v>109.53700000000001</v>
      </c>
      <c r="BC81">
        <f ca="1">IF(ISNUMBER(VLOOKUP($B81,Credit_Vol!$B$6:$CW$1002,BC$1,0)), VLOOKUP($B81,Credit_Vol!$B$6:$CW$1002,BC$1,0),"")</f>
        <v>51.768000000000001</v>
      </c>
      <c r="BD81">
        <f ca="1">IF(ISNUMBER(VLOOKUP($B81,Credit_Vol!$B$6:$CW$1002,BD$1,0)), VLOOKUP($B81,Credit_Vol!$B$6:$CW$1002,BD$1,0),"")</f>
        <v>318.70699999999999</v>
      </c>
      <c r="BE81">
        <f ca="1">IF(ISNUMBER(VLOOKUP($B81,Credit_Vol!$B$6:$CW$1002,BE$1,0)), VLOOKUP($B81,Credit_Vol!$B$6:$CW$1002,BE$1,0),"")</f>
        <v>178.357</v>
      </c>
      <c r="BF81">
        <f ca="1">IF(ISNUMBER(VLOOKUP($B81,Credit_Vol!$B$6:$CW$1002,BF$1,0)), VLOOKUP($B81,Credit_Vol!$B$6:$CW$1002,BF$1,0),"")</f>
        <v>227.27289999999999</v>
      </c>
      <c r="BG81">
        <f ca="1">IF(ISNUMBER(VLOOKUP($B81,Credit_Vol!$B$6:$CW$1002,BG$1,0)), VLOOKUP($B81,Credit_Vol!$B$6:$CW$1002,BG$1,0),"")</f>
        <v>162.5043</v>
      </c>
      <c r="BH81">
        <f ca="1">IF(ISNUMBER(VLOOKUP($B81,Credit_Vol!$B$6:$CW$1002,BH$1,0)), VLOOKUP($B81,Credit_Vol!$B$6:$CW$1002,BH$1,0),"")</f>
        <v>436.95030000000003</v>
      </c>
      <c r="BI81">
        <f ca="1">IF(ISNUMBER(VLOOKUP($B81,Credit_Vol!$B$6:$CW$1002,BI$1,0)), VLOOKUP($B81,Credit_Vol!$B$6:$CW$1002,BI$1,0),"")</f>
        <v>11.68</v>
      </c>
      <c r="BJ81">
        <f ca="1">IF(ISNUMBER(VLOOKUP($B81,Credit_Vol!$B$6:$CW$1002,BJ$1,0)), VLOOKUP($B81,Credit_Vol!$B$6:$CW$1002,BJ$1,0),"")</f>
        <v>19.09</v>
      </c>
      <c r="BK81">
        <f ca="1">IF(ISNUMBER(VLOOKUP($B81,Credit_Vol!$B$6:$CW$1002,BK$1,0)), VLOOKUP($B81,Credit_Vol!$B$6:$CW$1002,BK$1,0),"")</f>
        <v>7.5</v>
      </c>
      <c r="BL81">
        <f ca="1">IF(ISNUMBER(VLOOKUP($B81,Credit_Vol!$B$6:$CW$1002,BL$1,0)), VLOOKUP($B81,Credit_Vol!$B$6:$CW$1002,BL$1,0),"")</f>
        <v>4.085</v>
      </c>
      <c r="BM81">
        <f ca="1">IF(ISNUMBER(VLOOKUP($B81,Commodities!$B$6:$CW$1002,BM$1,0)), VLOOKUP($B81,Commodities!$B$6:$CW$1002,BM$1,0),"")</f>
        <v>1274.3</v>
      </c>
      <c r="BN81">
        <f ca="1">IF(ISNUMBER(VLOOKUP($B81,Commodities!$B$6:$CW$1002,BN$1,0)), VLOOKUP($B81,Commodities!$B$6:$CW$1002,BN$1,0),"")</f>
        <v>16.283999999999999</v>
      </c>
      <c r="BO81">
        <f ca="1">IF(ISNUMBER(VLOOKUP($B81,Commodities!$B$6:$CW$1002,BO$1,0)), VLOOKUP($B81,Commodities!$B$6:$CW$1002,BO$1,0),"")</f>
        <v>57.47</v>
      </c>
      <c r="BP81">
        <f ca="1">IF(ISNUMBER(VLOOKUP($B81,Currencies!$B$6:$CW$1002,BP$1,0)), VLOOKUP($B81,Currencies!$B$6:$CW$1002,BP$1,0),"")</f>
        <v>6.6185999999999998</v>
      </c>
      <c r="BQ81">
        <f ca="1">IF(ISNUMBER(VLOOKUP($B81,Currencies!$B$6:$CW$1002,BQ$1,0)), VLOOKUP($B81,Currencies!$B$6:$CW$1002,BQ$1,0),"")</f>
        <v>108.63</v>
      </c>
      <c r="BR81">
        <f ca="1">IF(ISNUMBER(VLOOKUP($B81,Currencies!$B$6:$CW$1002,BR$1,0)), VLOOKUP($B81,Currencies!$B$6:$CW$1002,BR$1,0),"")</f>
        <v>1.1865999999999999</v>
      </c>
      <c r="BS81">
        <f ca="1">IF(ISNUMBER(VLOOKUP($B81,Currencies!$B$6:$CW$1002,BS$1,0)), VLOOKUP($B81,Currencies!$B$6:$CW$1002,BS$1,0),"")</f>
        <v>1.3479999999999999</v>
      </c>
      <c r="BT81">
        <f ca="1">IF(ISNUMBER(VLOOKUP($B81,Currencies!$B$6:$CW$1002,BT$1,0)), VLOOKUP($B81,Currencies!$B$6:$CW$1002,BT$1,0),"")</f>
        <v>112.41</v>
      </c>
      <c r="BU81">
        <f ca="1">IF(ISNUMBER(VLOOKUP($B81,Currencies!$B$6:$CW$1002,BU$1,0)), VLOOKUP($B81,Currencies!$B$6:$CW$1002,BU$1,0),"")</f>
        <v>58.8001</v>
      </c>
      <c r="BV81">
        <f ca="1">IF(ISNUMBER(VLOOKUP($B81,Currencies!$B$6:$CW$1002,BV$1,0)), VLOOKUP($B81,Currencies!$B$6:$CW$1002,BV$1,0),"")</f>
        <v>13.5175</v>
      </c>
      <c r="BW81">
        <f ca="1">IF(ISNUMBER(VLOOKUP($B81,Currencies!$B$6:$CW$1002,BW$1,0)), VLOOKUP($B81,Currencies!$B$6:$CW$1002,BW$1,0),"")</f>
        <v>3.2452999999999999</v>
      </c>
    </row>
    <row r="82" spans="2:75">
      <c r="B82" s="12">
        <f>IF(ISNUMBER(Equities!$C83),Equities!B83,"")</f>
        <v>43070</v>
      </c>
      <c r="C82">
        <f t="shared" ca="1" si="10"/>
        <v>165.7115</v>
      </c>
      <c r="D82" t="str">
        <f t="shared" ca="1" si="9"/>
        <v/>
      </c>
      <c r="E82" t="str">
        <f t="shared" ca="1" si="9"/>
        <v/>
      </c>
      <c r="F82" t="str">
        <f t="shared" ca="1" si="9"/>
        <v/>
      </c>
      <c r="G82">
        <f>IF(ISNUMBER(VLOOKUP($B82,Equities!$B$6:$DH$1002,G$1,0)), VLOOKUP($B82,Equities!$B$6:$DH$1002,G$1,0),"")</f>
        <v>5.49</v>
      </c>
      <c r="H82">
        <f>IF(ISNUMBER(VLOOKUP($B82,Equities!$B$6:$DH$1002,H$1,0)), VLOOKUP($B82,Equities!$B$6:$DH$1002,H$1,0),"")</f>
        <v>12.49</v>
      </c>
      <c r="I82">
        <f>IF(ISNUMBER(VLOOKUP($B82,Equities!$B$6:$DH$1002,I$1,0)), VLOOKUP($B82,Equities!$B$6:$DH$1002,I$1,0),"")</f>
        <v>17.53</v>
      </c>
      <c r="J82" s="70"/>
      <c r="K82">
        <f ca="1">IF(ISNUMBER(VLOOKUP($B82,Equities!$B$6:$DH$1002,K$1,0)), VLOOKUP($B82,Equities!$B$6:$DH$1002,K$1,0),"")</f>
        <v>2642.22</v>
      </c>
      <c r="L82">
        <f ca="1">IF(ISNUMBER(VLOOKUP($B82,Equities!$B$6:$DH$1002,L$1,0)), VLOOKUP($B82,Equities!$B$6:$DH$1002,L$1,0),"")</f>
        <v>3527.55</v>
      </c>
      <c r="M82">
        <f ca="1">IF(ISNUMBER(VLOOKUP($B82,Equities!$B$6:$DH$1002,M$1,0)), VLOOKUP($B82,Equities!$B$6:$DH$1002,M$1,0),"")</f>
        <v>72264.45</v>
      </c>
      <c r="N82">
        <f ca="1">IF(ISNUMBER(VLOOKUP($B82,Equities!$B$6:$DH$1002,N$1,0)), VLOOKUP($B82,Equities!$B$6:$DH$1002,N$1,0),"")</f>
        <v>22819.03</v>
      </c>
      <c r="O82">
        <f ca="1">IF(ISNUMBER(VLOOKUP($B82,Equities!$B$6:$DH$1002,O$1,0)), VLOOKUP($B82,Equities!$B$6:$DH$1002,O$1,0),"")</f>
        <v>29074.240000000002</v>
      </c>
      <c r="P82">
        <f ca="1">IF(ISNUMBER(VLOOKUP($B82,Equities!$B$6:$DH$1002,P$1,0)), VLOOKUP($B82,Equities!$B$6:$DH$1002,P$1,0),"")</f>
        <v>11449.43</v>
      </c>
      <c r="Q82">
        <f ca="1">IF(ISNUMBER(VLOOKUP($B82,Equities!$B$6:$DH$1002,Q$1,0)), VLOOKUP($B82,Equities!$B$6:$DH$1002,Q$1,0),"")</f>
        <v>2181.86</v>
      </c>
      <c r="R82">
        <f ca="1">IF(ISNUMBER(VLOOKUP($B82,Equities!$B$6:$DH$1002,R$1,0)), VLOOKUP($B82,Equities!$B$6:$DH$1002,R$1,0),"")</f>
        <v>2435.4499999999998</v>
      </c>
      <c r="S82">
        <f ca="1">IF(ISNUMBER(VLOOKUP($B82,Equities!$B$6:$DH$1002,S$1,0)), VLOOKUP($B82,Equities!$B$6:$DH$1002,S$1,0),"")</f>
        <v>215.30250000000001</v>
      </c>
      <c r="T82">
        <f ca="1">IF(ISNUMBER(VLOOKUP($B82,Equities!$B$6:$DH$1002,T$1,0)), VLOOKUP($B82,Equities!$B$6:$DH$1002,T$1,0),"")</f>
        <v>268.64</v>
      </c>
      <c r="U82">
        <f ca="1">IF(ISNUMBER(VLOOKUP($B82,Equities!$B$6:$DH$1002,U$1,0)), VLOOKUP($B82,Equities!$B$6:$DH$1002,U$1,0),"")</f>
        <v>255.16</v>
      </c>
      <c r="V82">
        <f ca="1">IF(ISNUMBER(VLOOKUP($B82,Equities!$B$6:$DH$1002,V$1,0)), VLOOKUP($B82,Equities!$B$6:$DH$1002,V$1,0),"")</f>
        <v>233.78</v>
      </c>
      <c r="W82">
        <f ca="1">IF(ISNUMBER(VLOOKUP($B82,Equities!$B$6:$DH$1002,W$1,0)), VLOOKUP($B82,Equities!$B$6:$DH$1002,W$1,0),"")</f>
        <v>233.19929999999999</v>
      </c>
      <c r="X82">
        <f ca="1">IF(ISNUMBER(VLOOKUP($B82,Equities!$B$6:$DH$1002,X$1,0)), VLOOKUP($B82,Equities!$B$6:$DH$1002,X$1,0),"")</f>
        <v>227.2466</v>
      </c>
      <c r="Y82">
        <f ca="1">IF(ISNUMBER(VLOOKUP($B82,Equities!$B$6:$DH$1002,Y$1,0)), VLOOKUP($B82,Equities!$B$6:$DH$1002,Y$1,0),"")</f>
        <v>124.5763</v>
      </c>
      <c r="Z82">
        <f ca="1">IF(ISNUMBER(VLOOKUP($B82,Equities!$B$6:$DH$1002,Z$1,0)), VLOOKUP($B82,Equities!$B$6:$DH$1002,Z$1,0),"")</f>
        <v>219.40520000000001</v>
      </c>
      <c r="AA82">
        <f ca="1">IF(ISNUMBER(VLOOKUP($B82,Equities!$B$6:$DH$1002,AA$1,0)), VLOOKUP($B82,Equities!$B$6:$DH$1002,AA$1,0),"")</f>
        <v>70.260000000000005</v>
      </c>
      <c r="AB82">
        <f ca="1">IF(ISNUMBER(VLOOKUP($B82,Equities!$B$6:$DH$1002,AB$1,0)), VLOOKUP($B82,Equities!$B$6:$DH$1002,AB$1,0),"")</f>
        <v>132.96</v>
      </c>
      <c r="AC82">
        <f ca="1">IF(ISNUMBER(VLOOKUP($B82,Bonds!$B$6:$CW$1002,AC$1,0)), VLOOKUP($B82,Bonds!$B$6:$CW$1002,AC$1,0),"")</f>
        <v>483.14350000000002</v>
      </c>
      <c r="AD82">
        <f ca="1">IF(ISNUMBER(VLOOKUP($B82,Bonds!$B$6:$CW$1002,AD$1,0)), VLOOKUP($B82,Bonds!$B$6:$CW$1002,AD$1,0),"")</f>
        <v>218.3013</v>
      </c>
      <c r="AE82">
        <f ca="1">IF(ISNUMBER(VLOOKUP($B82,Bonds!$B$6:$CW$1002,AE$1,0)), VLOOKUP($B82,Bonds!$B$6:$CW$1002,AE$1,0),"")</f>
        <v>256.26900000000001</v>
      </c>
      <c r="AF82">
        <f ca="1">IF(ISNUMBER(VLOOKUP($B82,Bonds!$B$6:$CW$1002,AF$1,0)), VLOOKUP($B82,Bonds!$B$6:$CW$1002,AF$1,0),"")</f>
        <v>2042.83</v>
      </c>
      <c r="AG82">
        <f ca="1">IF(ISNUMBER(VLOOKUP($B82,Bonds!$B$6:$CW$1002,AG$1,0)), VLOOKUP($B82,Bonds!$B$6:$CW$1002,AG$1,0),"")</f>
        <v>2199.23</v>
      </c>
      <c r="AH82">
        <f ca="1">IF(ISNUMBER(VLOOKUP($B82,Bonds!$B$6:$CW$1002,AH$1,0)), VLOOKUP($B82,Bonds!$B$6:$CW$1002,AH$1,0),"")</f>
        <v>2887.39</v>
      </c>
      <c r="AI82">
        <f ca="1">IF(ISNUMBER(VLOOKUP($B82,Bonds!$B$6:$CW$1002,AI$1,0)), VLOOKUP($B82,Bonds!$B$6:$CW$1002,AI$1,0),"")</f>
        <v>149.947</v>
      </c>
      <c r="AJ82">
        <f ca="1">IF(ISNUMBER(VLOOKUP($B82,Bonds!$B$6:$CW$1002,AJ$1,0)), VLOOKUP($B82,Bonds!$B$6:$CW$1002,AJ$1,0),"")</f>
        <v>1302.79</v>
      </c>
      <c r="AK82">
        <f ca="1">IF(ISNUMBER(VLOOKUP($B82,Bonds!$B$6:$CW$1002,AK$1,0)), VLOOKUP($B82,Bonds!$B$6:$CW$1002,AK$1,0),"")</f>
        <v>214.44890000000001</v>
      </c>
      <c r="AL82">
        <f ca="1">IF(ISNUMBER(VLOOKUP($B82,Bonds!$B$6:$CW$1002,AL$1,0)), VLOOKUP($B82,Bonds!$B$6:$CW$1002,AL$1,0),"")</f>
        <v>191.14490000000001</v>
      </c>
      <c r="AM82">
        <f ca="1">IF(ISNUMBER(VLOOKUP($B82,Bonds!$B$6:$CW$1002,AM$1,0)), VLOOKUP($B82,Bonds!$B$6:$CW$1002,AM$1,0),"")</f>
        <v>286.85890000000001</v>
      </c>
      <c r="AN82">
        <f ca="1">IF(ISNUMBER(VLOOKUP($B82,Bonds!$B$6:$CW$1002,AN$1,0)), VLOOKUP($B82,Bonds!$B$6:$CW$1002,AN$1,0),"")</f>
        <v>203.66720000000001</v>
      </c>
      <c r="AO82">
        <f ca="1">IF(ISNUMBER(VLOOKUP($B82,Bonds!$B$6:$CW$1002,AO$1,0)), VLOOKUP($B82,Bonds!$B$6:$CW$1002,AO$1,0),"")</f>
        <v>203.30590000000001</v>
      </c>
      <c r="AP82">
        <f ca="1">IF(ISNUMBER(VLOOKUP($B82,Bonds!$B$6:$CW$1002,AP$1,0)), VLOOKUP($B82,Bonds!$B$6:$CW$1002,AP$1,0),"")</f>
        <v>225.47540000000001</v>
      </c>
      <c r="AQ82">
        <f ca="1">IF(ISNUMBER(VLOOKUP($B82,Bonds!$B$6:$CW$1002,AQ$1,0)), VLOOKUP($B82,Bonds!$B$6:$CW$1002,AQ$1,0),"")</f>
        <v>219.50720000000001</v>
      </c>
      <c r="AR82">
        <f ca="1">IF(ISNUMBER(VLOOKUP($B82,Bonds!$B$6:$CW$1002,AR$1,0)), VLOOKUP($B82,Bonds!$B$6:$CW$1002,AR$1,0),"")</f>
        <v>285.05860000000001</v>
      </c>
      <c r="AS82">
        <f ca="1">IF(ISNUMBER(VLOOKUP($B82,Bonds!$B$6:$CW$1002,AS$1,0)), VLOOKUP($B82,Bonds!$B$6:$CW$1002,AS$1,0),"")</f>
        <v>2.3614999999999999</v>
      </c>
      <c r="AT82">
        <f ca="1">IF(ISNUMBER(VLOOKUP($B82,Bonds!$B$6:$CW$1002,AT$1,0)), VLOOKUP($B82,Bonds!$B$6:$CW$1002,AT$1,0),"")</f>
        <v>0.30499999999999999</v>
      </c>
      <c r="AU82">
        <f ca="1">IF(ISNUMBER(VLOOKUP($B82,Bonds!$B$6:$CW$1002,AU$1,0)), VLOOKUP($B82,Bonds!$B$6:$CW$1002,AU$1,0),"")</f>
        <v>1.7774000000000001</v>
      </c>
      <c r="AV82">
        <f ca="1">IF(ISNUMBER(VLOOKUP($B82,Bonds!$B$6:$CW$1002,AV$1,0)), VLOOKUP($B82,Bonds!$B$6:$CW$1002,AV$1,0),"")</f>
        <v>1.8851</v>
      </c>
      <c r="AW82">
        <f ca="1">IF(ISNUMBER(VLOOKUP($B82,Bonds!$B$6:$CW$1002,AW$1,0)), VLOOKUP($B82,Bonds!$B$6:$CW$1002,AW$1,0),"")</f>
        <v>2.3134999999999999</v>
      </c>
      <c r="AX82">
        <f ca="1">IF(ISNUMBER(VLOOKUP($B82,Bonds!$B$6:$CW$1002,AX$1,0)), VLOOKUP($B82,Bonds!$B$6:$CW$1002,AX$1,0),"")</f>
        <v>1.391</v>
      </c>
      <c r="AY82">
        <f ca="1">IF(ISNUMBER(VLOOKUP($B82,Bonds!$B$6:$CW$1002,AY$1,0)), VLOOKUP($B82,Bonds!$B$6:$CW$1002,AY$1,0),"")</f>
        <v>30.223400000000002</v>
      </c>
      <c r="AZ82">
        <f ca="1">IF(ISNUMBER(VLOOKUP($B82,Bonds!$B$6:$CW$1002,AZ$1,0)), VLOOKUP($B82,Bonds!$B$6:$CW$1002,AZ$1,0),"")</f>
        <v>0.18</v>
      </c>
      <c r="BA82">
        <f ca="1">IF(ISNUMBER(VLOOKUP($B82,Credit_Vol!$B$6:$CW$1002,BA$1,0)), VLOOKUP($B82,Credit_Vol!$B$6:$CW$1002,BA$1,0),"")</f>
        <v>230.434</v>
      </c>
      <c r="BB82">
        <f ca="1">IF(ISNUMBER(VLOOKUP($B82,Credit_Vol!$B$6:$CW$1002,BB$1,0)), VLOOKUP($B82,Credit_Vol!$B$6:$CW$1002,BB$1,0),"")</f>
        <v>110.35599999999999</v>
      </c>
      <c r="BC82">
        <f ca="1">IF(ISNUMBER(VLOOKUP($B82,Credit_Vol!$B$6:$CW$1002,BC$1,0)), VLOOKUP($B82,Credit_Vol!$B$6:$CW$1002,BC$1,0),"")</f>
        <v>52.389000000000003</v>
      </c>
      <c r="BD82">
        <f ca="1">IF(ISNUMBER(VLOOKUP($B82,Credit_Vol!$B$6:$CW$1002,BD$1,0)), VLOOKUP($B82,Credit_Vol!$B$6:$CW$1002,BD$1,0),"")</f>
        <v>318.94099999999997</v>
      </c>
      <c r="BE82">
        <f ca="1">IF(ISNUMBER(VLOOKUP($B82,Credit_Vol!$B$6:$CW$1002,BE$1,0)), VLOOKUP($B82,Credit_Vol!$B$6:$CW$1002,BE$1,0),"")</f>
        <v>181.22499999999999</v>
      </c>
      <c r="BF82">
        <f ca="1">IF(ISNUMBER(VLOOKUP($B82,Credit_Vol!$B$6:$CW$1002,BF$1,0)), VLOOKUP($B82,Credit_Vol!$B$6:$CW$1002,BF$1,0),"")</f>
        <v>227.85759999999999</v>
      </c>
      <c r="BG82">
        <f ca="1">IF(ISNUMBER(VLOOKUP($B82,Credit_Vol!$B$6:$CW$1002,BG$1,0)), VLOOKUP($B82,Credit_Vol!$B$6:$CW$1002,BG$1,0),"")</f>
        <v>162.90790000000001</v>
      </c>
      <c r="BH82">
        <f ca="1">IF(ISNUMBER(VLOOKUP($B82,Credit_Vol!$B$6:$CW$1002,BH$1,0)), VLOOKUP($B82,Credit_Vol!$B$6:$CW$1002,BH$1,0),"")</f>
        <v>438.17439999999999</v>
      </c>
      <c r="BI82">
        <f ca="1">IF(ISNUMBER(VLOOKUP($B82,Credit_Vol!$B$6:$CW$1002,BI$1,0)), VLOOKUP($B82,Credit_Vol!$B$6:$CW$1002,BI$1,0),"")</f>
        <v>11.43</v>
      </c>
      <c r="BJ82">
        <f ca="1">IF(ISNUMBER(VLOOKUP($B82,Credit_Vol!$B$6:$CW$1002,BJ$1,0)), VLOOKUP($B82,Credit_Vol!$B$6:$CW$1002,BJ$1,0),"")</f>
        <v>19.75</v>
      </c>
      <c r="BK82">
        <f ca="1">IF(ISNUMBER(VLOOKUP($B82,Credit_Vol!$B$6:$CW$1002,BK$1,0)), VLOOKUP($B82,Credit_Vol!$B$6:$CW$1002,BK$1,0),"")</f>
        <v>7.44</v>
      </c>
      <c r="BL82">
        <f ca="1">IF(ISNUMBER(VLOOKUP($B82,Credit_Vol!$B$6:$CW$1002,BL$1,0)), VLOOKUP($B82,Credit_Vol!$B$6:$CW$1002,BL$1,0),"")</f>
        <v>4.0374999999999996</v>
      </c>
      <c r="BM82">
        <f ca="1">IF(ISNUMBER(VLOOKUP($B82,Commodities!$B$6:$CW$1002,BM$1,0)), VLOOKUP($B82,Commodities!$B$6:$CW$1002,BM$1,0),"")</f>
        <v>1278.8</v>
      </c>
      <c r="BN82">
        <f ca="1">IF(ISNUMBER(VLOOKUP($B82,Commodities!$B$6:$CW$1002,BN$1,0)), VLOOKUP($B82,Commodities!$B$6:$CW$1002,BN$1,0),"")</f>
        <v>16.297000000000001</v>
      </c>
      <c r="BO82">
        <f ca="1">IF(ISNUMBER(VLOOKUP($B82,Commodities!$B$6:$CW$1002,BO$1,0)), VLOOKUP($B82,Commodities!$B$6:$CW$1002,BO$1,0),"")</f>
        <v>58.36</v>
      </c>
      <c r="BP82">
        <f ca="1">IF(ISNUMBER(VLOOKUP($B82,Currencies!$B$6:$CW$1002,BP$1,0)), VLOOKUP($B82,Currencies!$B$6:$CW$1002,BP$1,0),"")</f>
        <v>6.5983999999999998</v>
      </c>
      <c r="BQ82">
        <f ca="1">IF(ISNUMBER(VLOOKUP($B82,Currencies!$B$6:$CW$1002,BQ$1,0)), VLOOKUP($B82,Currencies!$B$6:$CW$1002,BQ$1,0),"")</f>
        <v>108.73</v>
      </c>
      <c r="BR82">
        <f ca="1">IF(ISNUMBER(VLOOKUP($B82,Currencies!$B$6:$CW$1002,BR$1,0)), VLOOKUP($B82,Currencies!$B$6:$CW$1002,BR$1,0),"")</f>
        <v>1.1896</v>
      </c>
      <c r="BS82">
        <f ca="1">IF(ISNUMBER(VLOOKUP($B82,Currencies!$B$6:$CW$1002,BS$1,0)), VLOOKUP($B82,Currencies!$B$6:$CW$1002,BS$1,0),"")</f>
        <v>1.3477000000000001</v>
      </c>
      <c r="BT82">
        <f ca="1">IF(ISNUMBER(VLOOKUP($B82,Currencies!$B$6:$CW$1002,BT$1,0)), VLOOKUP($B82,Currencies!$B$6:$CW$1002,BT$1,0),"")</f>
        <v>112.17</v>
      </c>
      <c r="BU82">
        <f ca="1">IF(ISNUMBER(VLOOKUP($B82,Currencies!$B$6:$CW$1002,BU$1,0)), VLOOKUP($B82,Currencies!$B$6:$CW$1002,BU$1,0),"")</f>
        <v>58.898299999999999</v>
      </c>
      <c r="BV82">
        <f ca="1">IF(ISNUMBER(VLOOKUP($B82,Currencies!$B$6:$CW$1002,BV$1,0)), VLOOKUP($B82,Currencies!$B$6:$CW$1002,BV$1,0),"")</f>
        <v>13.738</v>
      </c>
      <c r="BW82">
        <f ca="1">IF(ISNUMBER(VLOOKUP($B82,Currencies!$B$6:$CW$1002,BW$1,0)), VLOOKUP($B82,Currencies!$B$6:$CW$1002,BW$1,0),"")</f>
        <v>3.2583000000000002</v>
      </c>
    </row>
    <row r="83" spans="2:75">
      <c r="B83" s="12">
        <f>IF(ISNUMBER(Equities!$C84),Equities!B84,"")</f>
        <v>43069</v>
      </c>
      <c r="C83">
        <f t="shared" ca="1" si="10"/>
        <v>166.54920000000001</v>
      </c>
      <c r="D83" t="str">
        <f t="shared" ca="1" si="9"/>
        <v/>
      </c>
      <c r="E83" t="str">
        <f t="shared" ca="1" si="9"/>
        <v/>
      </c>
      <c r="F83" t="str">
        <f t="shared" ca="1" si="9"/>
        <v/>
      </c>
      <c r="G83">
        <f>IF(ISNUMBER(VLOOKUP($B83,Equities!$B$6:$DH$1002,G$1,0)), VLOOKUP($B83,Equities!$B$6:$DH$1002,G$1,0),"")</f>
        <v>5.48</v>
      </c>
      <c r="H83">
        <f>IF(ISNUMBER(VLOOKUP($B83,Equities!$B$6:$DH$1002,H$1,0)), VLOOKUP($B83,Equities!$B$6:$DH$1002,H$1,0),"")</f>
        <v>12.48</v>
      </c>
      <c r="I83">
        <f>IF(ISNUMBER(VLOOKUP($B83,Equities!$B$6:$DH$1002,I$1,0)), VLOOKUP($B83,Equities!$B$6:$DH$1002,I$1,0),"")</f>
        <v>17.53</v>
      </c>
      <c r="J83" s="70"/>
      <c r="K83">
        <f ca="1">IF(ISNUMBER(VLOOKUP($B83,Equities!$B$6:$DH$1002,K$1,0)), VLOOKUP($B83,Equities!$B$6:$DH$1002,K$1,0),"")</f>
        <v>2647.58</v>
      </c>
      <c r="L83">
        <f ca="1">IF(ISNUMBER(VLOOKUP($B83,Equities!$B$6:$DH$1002,L$1,0)), VLOOKUP($B83,Equities!$B$6:$DH$1002,L$1,0),"")</f>
        <v>3569.93</v>
      </c>
      <c r="M83">
        <f ca="1">IF(ISNUMBER(VLOOKUP($B83,Equities!$B$6:$DH$1002,M$1,0)), VLOOKUP($B83,Equities!$B$6:$DH$1002,M$1,0),"")</f>
        <v>71970.990000000005</v>
      </c>
      <c r="N83">
        <f ca="1">IF(ISNUMBER(VLOOKUP($B83,Equities!$B$6:$DH$1002,N$1,0)), VLOOKUP($B83,Equities!$B$6:$DH$1002,N$1,0),"")</f>
        <v>22724.959999999999</v>
      </c>
      <c r="O83">
        <f ca="1">IF(ISNUMBER(VLOOKUP($B83,Equities!$B$6:$DH$1002,O$1,0)), VLOOKUP($B83,Equities!$B$6:$DH$1002,O$1,0),"")</f>
        <v>29177.35</v>
      </c>
      <c r="P83">
        <f ca="1">IF(ISNUMBER(VLOOKUP($B83,Equities!$B$6:$DH$1002,P$1,0)), VLOOKUP($B83,Equities!$B$6:$DH$1002,P$1,0),"")</f>
        <v>11475.72</v>
      </c>
      <c r="Q83">
        <f ca="1">IF(ISNUMBER(VLOOKUP($B83,Equities!$B$6:$DH$1002,Q$1,0)), VLOOKUP($B83,Equities!$B$6:$DH$1002,Q$1,0),"")</f>
        <v>2194.59</v>
      </c>
      <c r="R83">
        <f ca="1">IF(ISNUMBER(VLOOKUP($B83,Equities!$B$6:$DH$1002,R$1,0)), VLOOKUP($B83,Equities!$B$6:$DH$1002,R$1,0),"")</f>
        <v>2447.83</v>
      </c>
      <c r="S83">
        <f ca="1">IF(ISNUMBER(VLOOKUP($B83,Equities!$B$6:$DH$1002,S$1,0)), VLOOKUP($B83,Equities!$B$6:$DH$1002,S$1,0),"")</f>
        <v>213.8768</v>
      </c>
      <c r="T83">
        <f ca="1">IF(ISNUMBER(VLOOKUP($B83,Equities!$B$6:$DH$1002,T$1,0)), VLOOKUP($B83,Equities!$B$6:$DH$1002,T$1,0),"")</f>
        <v>270.52999999999997</v>
      </c>
      <c r="U83">
        <f ca="1">IF(ISNUMBER(VLOOKUP($B83,Equities!$B$6:$DH$1002,U$1,0)), VLOOKUP($B83,Equities!$B$6:$DH$1002,U$1,0),"")</f>
        <v>257.63</v>
      </c>
      <c r="V83">
        <f ca="1">IF(ISNUMBER(VLOOKUP($B83,Equities!$B$6:$DH$1002,V$1,0)), VLOOKUP($B83,Equities!$B$6:$DH$1002,V$1,0),"")</f>
        <v>234.57</v>
      </c>
      <c r="W83">
        <f ca="1">IF(ISNUMBER(VLOOKUP($B83,Equities!$B$6:$DH$1002,W$1,0)), VLOOKUP($B83,Equities!$B$6:$DH$1002,W$1,0),"")</f>
        <v>233.6405</v>
      </c>
      <c r="X83">
        <f ca="1">IF(ISNUMBER(VLOOKUP($B83,Equities!$B$6:$DH$1002,X$1,0)), VLOOKUP($B83,Equities!$B$6:$DH$1002,X$1,0),"")</f>
        <v>227.91460000000001</v>
      </c>
      <c r="Y83">
        <f ca="1">IF(ISNUMBER(VLOOKUP($B83,Equities!$B$6:$DH$1002,Y$1,0)), VLOOKUP($B83,Equities!$B$6:$DH$1002,Y$1,0),"")</f>
        <v>124.8914</v>
      </c>
      <c r="Z83">
        <f ca="1">IF(ISNUMBER(VLOOKUP($B83,Equities!$B$6:$DH$1002,Z$1,0)), VLOOKUP($B83,Equities!$B$6:$DH$1002,Z$1,0),"")</f>
        <v>220.8723</v>
      </c>
      <c r="AA83">
        <f ca="1">IF(ISNUMBER(VLOOKUP($B83,Equities!$B$6:$DH$1002,AA$1,0)), VLOOKUP($B83,Equities!$B$6:$DH$1002,AA$1,0),"")</f>
        <v>70.45</v>
      </c>
      <c r="AB83">
        <f ca="1">IF(ISNUMBER(VLOOKUP($B83,Equities!$B$6:$DH$1002,AB$1,0)), VLOOKUP($B83,Equities!$B$6:$DH$1002,AB$1,0),"")</f>
        <v>133.78</v>
      </c>
      <c r="AC83">
        <f ca="1">IF(ISNUMBER(VLOOKUP($B83,Bonds!$B$6:$CW$1002,AC$1,0)), VLOOKUP($B83,Bonds!$B$6:$CW$1002,AC$1,0),"")</f>
        <v>483.05759999999998</v>
      </c>
      <c r="AD83">
        <f ca="1">IF(ISNUMBER(VLOOKUP($B83,Bonds!$B$6:$CW$1002,AD$1,0)), VLOOKUP($B83,Bonds!$B$6:$CW$1002,AD$1,0),"")</f>
        <v>218.50360000000001</v>
      </c>
      <c r="AE83">
        <f ca="1">IF(ISNUMBER(VLOOKUP($B83,Bonds!$B$6:$CW$1002,AE$1,0)), VLOOKUP($B83,Bonds!$B$6:$CW$1002,AE$1,0),"")</f>
        <v>255.75190000000001</v>
      </c>
      <c r="AF83">
        <f ca="1">IF(ISNUMBER(VLOOKUP($B83,Bonds!$B$6:$CW$1002,AF$1,0)), VLOOKUP($B83,Bonds!$B$6:$CW$1002,AF$1,0),"")</f>
        <v>2037.02</v>
      </c>
      <c r="AG83">
        <f ca="1">IF(ISNUMBER(VLOOKUP($B83,Bonds!$B$6:$CW$1002,AG$1,0)), VLOOKUP($B83,Bonds!$B$6:$CW$1002,AG$1,0),"")</f>
        <v>2192.0700000000002</v>
      </c>
      <c r="AH83">
        <f ca="1">IF(ISNUMBER(VLOOKUP($B83,Bonds!$B$6:$CW$1002,AH$1,0)), VLOOKUP($B83,Bonds!$B$6:$CW$1002,AH$1,0),"")</f>
        <v>2875.55</v>
      </c>
      <c r="AI83">
        <f ca="1">IF(ISNUMBER(VLOOKUP($B83,Bonds!$B$6:$CW$1002,AI$1,0)), VLOOKUP($B83,Bonds!$B$6:$CW$1002,AI$1,0),"")</f>
        <v>149.71530000000001</v>
      </c>
      <c r="AJ83">
        <f ca="1">IF(ISNUMBER(VLOOKUP($B83,Bonds!$B$6:$CW$1002,AJ$1,0)), VLOOKUP($B83,Bonds!$B$6:$CW$1002,AJ$1,0),"")</f>
        <v>1303.8109999999999</v>
      </c>
      <c r="AK83">
        <f ca="1">IF(ISNUMBER(VLOOKUP($B83,Bonds!$B$6:$CW$1002,AK$1,0)), VLOOKUP($B83,Bonds!$B$6:$CW$1002,AK$1,0),"")</f>
        <v>214.34370000000001</v>
      </c>
      <c r="AL83">
        <f ca="1">IF(ISNUMBER(VLOOKUP($B83,Bonds!$B$6:$CW$1002,AL$1,0)), VLOOKUP($B83,Bonds!$B$6:$CW$1002,AL$1,0),"")</f>
        <v>191.08080000000001</v>
      </c>
      <c r="AM83">
        <f ca="1">IF(ISNUMBER(VLOOKUP($B83,Bonds!$B$6:$CW$1002,AM$1,0)), VLOOKUP($B83,Bonds!$B$6:$CW$1002,AM$1,0),"")</f>
        <v>286.56659999999999</v>
      </c>
      <c r="AN83">
        <f ca="1">IF(ISNUMBER(VLOOKUP($B83,Bonds!$B$6:$CW$1002,AN$1,0)), VLOOKUP($B83,Bonds!$B$6:$CW$1002,AN$1,0),"")</f>
        <v>203.63050000000001</v>
      </c>
      <c r="AO83">
        <f ca="1">IF(ISNUMBER(VLOOKUP($B83,Bonds!$B$6:$CW$1002,AO$1,0)), VLOOKUP($B83,Bonds!$B$6:$CW$1002,AO$1,0),"")</f>
        <v>203.2775</v>
      </c>
      <c r="AP83">
        <f ca="1">IF(ISNUMBER(VLOOKUP($B83,Bonds!$B$6:$CW$1002,AP$1,0)), VLOOKUP($B83,Bonds!$B$6:$CW$1002,AP$1,0),"")</f>
        <v>225.34819999999999</v>
      </c>
      <c r="AQ83">
        <f ca="1">IF(ISNUMBER(VLOOKUP($B83,Bonds!$B$6:$CW$1002,AQ$1,0)), VLOOKUP($B83,Bonds!$B$6:$CW$1002,AQ$1,0),"")</f>
        <v>219.28800000000001</v>
      </c>
      <c r="AR83">
        <f ca="1">IF(ISNUMBER(VLOOKUP($B83,Bonds!$B$6:$CW$1002,AR$1,0)), VLOOKUP($B83,Bonds!$B$6:$CW$1002,AR$1,0),"")</f>
        <v>284.68619999999999</v>
      </c>
      <c r="AS83">
        <f ca="1">IF(ISNUMBER(VLOOKUP($B83,Bonds!$B$6:$CW$1002,AS$1,0)), VLOOKUP($B83,Bonds!$B$6:$CW$1002,AS$1,0),"")</f>
        <v>2.4097</v>
      </c>
      <c r="AT83">
        <f ca="1">IF(ISNUMBER(VLOOKUP($B83,Bonds!$B$6:$CW$1002,AT$1,0)), VLOOKUP($B83,Bonds!$B$6:$CW$1002,AT$1,0),"")</f>
        <v>0.36699999999999999</v>
      </c>
      <c r="AU83">
        <f ca="1">IF(ISNUMBER(VLOOKUP($B83,Bonds!$B$6:$CW$1002,AU$1,0)), VLOOKUP($B83,Bonds!$B$6:$CW$1002,AU$1,0),"")</f>
        <v>1.7745</v>
      </c>
      <c r="AV83">
        <f ca="1">IF(ISNUMBER(VLOOKUP($B83,Bonds!$B$6:$CW$1002,AV$1,0)), VLOOKUP($B83,Bonds!$B$6:$CW$1002,AV$1,0),"")</f>
        <v>1.8827</v>
      </c>
      <c r="AW83">
        <f ca="1">IF(ISNUMBER(VLOOKUP($B83,Bonds!$B$6:$CW$1002,AW$1,0)), VLOOKUP($B83,Bonds!$B$6:$CW$1002,AW$1,0),"")</f>
        <v>2.3119999999999998</v>
      </c>
      <c r="AX83">
        <f ca="1">IF(ISNUMBER(VLOOKUP($B83,Bonds!$B$6:$CW$1002,AX$1,0)), VLOOKUP($B83,Bonds!$B$6:$CW$1002,AX$1,0),"")</f>
        <v>1.3900000000000001</v>
      </c>
      <c r="AY83">
        <f ca="1">IF(ISNUMBER(VLOOKUP($B83,Bonds!$B$6:$CW$1002,AY$1,0)), VLOOKUP($B83,Bonds!$B$6:$CW$1002,AY$1,0),"")</f>
        <v>31.511500000000002</v>
      </c>
      <c r="AZ83">
        <f ca="1">IF(ISNUMBER(VLOOKUP($B83,Bonds!$B$6:$CW$1002,AZ$1,0)), VLOOKUP($B83,Bonds!$B$6:$CW$1002,AZ$1,0),"")</f>
        <v>-0.38</v>
      </c>
      <c r="BA83">
        <f ca="1">IF(ISNUMBER(VLOOKUP($B83,Credit_Vol!$B$6:$CW$1002,BA$1,0)), VLOOKUP($B83,Credit_Vol!$B$6:$CW$1002,BA$1,0),"")</f>
        <v>230.51400000000001</v>
      </c>
      <c r="BB83">
        <f ca="1">IF(ISNUMBER(VLOOKUP($B83,Credit_Vol!$B$6:$CW$1002,BB$1,0)), VLOOKUP($B83,Credit_Vol!$B$6:$CW$1002,BB$1,0),"")</f>
        <v>110.407</v>
      </c>
      <c r="BC83">
        <f ca="1">IF(ISNUMBER(VLOOKUP($B83,Credit_Vol!$B$6:$CW$1002,BC$1,0)), VLOOKUP($B83,Credit_Vol!$B$6:$CW$1002,BC$1,0),"")</f>
        <v>52.088000000000001</v>
      </c>
      <c r="BD83">
        <f ca="1">IF(ISNUMBER(VLOOKUP($B83,Credit_Vol!$B$6:$CW$1002,BD$1,0)), VLOOKUP($B83,Credit_Vol!$B$6:$CW$1002,BD$1,0),"")</f>
        <v>318.50900000000001</v>
      </c>
      <c r="BE83">
        <f ca="1">IF(ISNUMBER(VLOOKUP($B83,Credit_Vol!$B$6:$CW$1002,BE$1,0)), VLOOKUP($B83,Credit_Vol!$B$6:$CW$1002,BE$1,0),"")</f>
        <v>181.51900000000001</v>
      </c>
      <c r="BF83">
        <f ca="1">IF(ISNUMBER(VLOOKUP($B83,Credit_Vol!$B$6:$CW$1002,BF$1,0)), VLOOKUP($B83,Credit_Vol!$B$6:$CW$1002,BF$1,0),"")</f>
        <v>229.29769999999999</v>
      </c>
      <c r="BG83">
        <f ca="1">IF(ISNUMBER(VLOOKUP($B83,Credit_Vol!$B$6:$CW$1002,BG$1,0)), VLOOKUP($B83,Credit_Vol!$B$6:$CW$1002,BG$1,0),"")</f>
        <v>163.96350000000001</v>
      </c>
      <c r="BH83">
        <f ca="1">IF(ISNUMBER(VLOOKUP($B83,Credit_Vol!$B$6:$CW$1002,BH$1,0)), VLOOKUP($B83,Credit_Vol!$B$6:$CW$1002,BH$1,0),"")</f>
        <v>440.81869999999998</v>
      </c>
      <c r="BI83">
        <f ca="1">IF(ISNUMBER(VLOOKUP($B83,Credit_Vol!$B$6:$CW$1002,BI$1,0)), VLOOKUP($B83,Credit_Vol!$B$6:$CW$1002,BI$1,0),"")</f>
        <v>11.28</v>
      </c>
      <c r="BJ83">
        <f ca="1">IF(ISNUMBER(VLOOKUP($B83,Credit_Vol!$B$6:$CW$1002,BJ$1,0)), VLOOKUP($B83,Credit_Vol!$B$6:$CW$1002,BJ$1,0),"")</f>
        <v>18.920000000000002</v>
      </c>
      <c r="BK83">
        <f ca="1">IF(ISNUMBER(VLOOKUP($B83,Credit_Vol!$B$6:$CW$1002,BK$1,0)), VLOOKUP($B83,Credit_Vol!$B$6:$CW$1002,BK$1,0),"")</f>
        <v>7.34</v>
      </c>
      <c r="BL83">
        <f ca="1">IF(ISNUMBER(VLOOKUP($B83,Credit_Vol!$B$6:$CW$1002,BL$1,0)), VLOOKUP($B83,Credit_Vol!$B$6:$CW$1002,BL$1,0),"")</f>
        <v>4.08</v>
      </c>
      <c r="BM83">
        <f ca="1">IF(ISNUMBER(VLOOKUP($B83,Commodities!$B$6:$CW$1002,BM$1,0)), VLOOKUP($B83,Commodities!$B$6:$CW$1002,BM$1,0),"")</f>
        <v>1273.2</v>
      </c>
      <c r="BN83">
        <f ca="1">IF(ISNUMBER(VLOOKUP($B83,Commodities!$B$6:$CW$1002,BN$1,0)), VLOOKUP($B83,Commodities!$B$6:$CW$1002,BN$1,0),"")</f>
        <v>16.382000000000001</v>
      </c>
      <c r="BO83">
        <f ca="1">IF(ISNUMBER(VLOOKUP($B83,Commodities!$B$6:$CW$1002,BO$1,0)), VLOOKUP($B83,Commodities!$B$6:$CW$1002,BO$1,0),"")</f>
        <v>57.4</v>
      </c>
      <c r="BP83">
        <f ca="1">IF(ISNUMBER(VLOOKUP($B83,Currencies!$B$6:$CW$1002,BP$1,0)), VLOOKUP($B83,Currencies!$B$6:$CW$1002,BP$1,0),"")</f>
        <v>6.6112000000000002</v>
      </c>
      <c r="BQ83">
        <f ca="1">IF(ISNUMBER(VLOOKUP($B83,Currencies!$B$6:$CW$1002,BQ$1,0)), VLOOKUP($B83,Currencies!$B$6:$CW$1002,BQ$1,0),"")</f>
        <v>108.56</v>
      </c>
      <c r="BR83">
        <f ca="1">IF(ISNUMBER(VLOOKUP($B83,Currencies!$B$6:$CW$1002,BR$1,0)), VLOOKUP($B83,Currencies!$B$6:$CW$1002,BR$1,0),"")</f>
        <v>1.1903999999999999</v>
      </c>
      <c r="BS83">
        <f ca="1">IF(ISNUMBER(VLOOKUP($B83,Currencies!$B$6:$CW$1002,BS$1,0)), VLOOKUP($B83,Currencies!$B$6:$CW$1002,BS$1,0),"")</f>
        <v>1.3525</v>
      </c>
      <c r="BT83">
        <f ca="1">IF(ISNUMBER(VLOOKUP($B83,Currencies!$B$6:$CW$1002,BT$1,0)), VLOOKUP($B83,Currencies!$B$6:$CW$1002,BT$1,0),"")</f>
        <v>112.54</v>
      </c>
      <c r="BU83">
        <f ca="1">IF(ISNUMBER(VLOOKUP($B83,Currencies!$B$6:$CW$1002,BU$1,0)), VLOOKUP($B83,Currencies!$B$6:$CW$1002,BU$1,0),"")</f>
        <v>58.452399999999997</v>
      </c>
      <c r="BV83">
        <f ca="1">IF(ISNUMBER(VLOOKUP($B83,Currencies!$B$6:$CW$1002,BV$1,0)), VLOOKUP($B83,Currencies!$B$6:$CW$1002,BV$1,0),"")</f>
        <v>13.6981</v>
      </c>
      <c r="BW83">
        <f ca="1">IF(ISNUMBER(VLOOKUP($B83,Currencies!$B$6:$CW$1002,BW$1,0)), VLOOKUP($B83,Currencies!$B$6:$CW$1002,BW$1,0),"")</f>
        <v>3.2683</v>
      </c>
    </row>
    <row r="84" spans="2:75">
      <c r="B84" s="12">
        <f>IF(ISNUMBER(Equities!$C85),Equities!B85,"")</f>
        <v>43068</v>
      </c>
      <c r="C84">
        <f t="shared" ca="1" si="10"/>
        <v>169.7559</v>
      </c>
      <c r="D84" t="str">
        <f t="shared" ca="1" si="9"/>
        <v/>
      </c>
      <c r="E84" t="str">
        <f t="shared" ca="1" si="9"/>
        <v/>
      </c>
      <c r="F84" t="str">
        <f t="shared" ca="1" si="9"/>
        <v/>
      </c>
      <c r="G84">
        <f>IF(ISNUMBER(VLOOKUP($B84,Equities!$B$6:$DH$1002,G$1,0)), VLOOKUP($B84,Equities!$B$6:$DH$1002,G$1,0),"")</f>
        <v>5.28</v>
      </c>
      <c r="H84">
        <f>IF(ISNUMBER(VLOOKUP($B84,Equities!$B$6:$DH$1002,H$1,0)), VLOOKUP($B84,Equities!$B$6:$DH$1002,H$1,0),"")</f>
        <v>12.06</v>
      </c>
      <c r="I84">
        <f>IF(ISNUMBER(VLOOKUP($B84,Equities!$B$6:$DH$1002,I$1,0)), VLOOKUP($B84,Equities!$B$6:$DH$1002,I$1,0),"")</f>
        <v>17.27</v>
      </c>
      <c r="J84" s="70"/>
      <c r="K84">
        <f ca="1">IF(ISNUMBER(VLOOKUP($B84,Equities!$B$6:$DH$1002,K$1,0)), VLOOKUP($B84,Equities!$B$6:$DH$1002,K$1,0),"")</f>
        <v>2626.07</v>
      </c>
      <c r="L84">
        <f ca="1">IF(ISNUMBER(VLOOKUP($B84,Equities!$B$6:$DH$1002,L$1,0)), VLOOKUP($B84,Equities!$B$6:$DH$1002,L$1,0),"")</f>
        <v>3589.91</v>
      </c>
      <c r="M84">
        <f ca="1">IF(ISNUMBER(VLOOKUP($B84,Equities!$B$6:$DH$1002,M$1,0)), VLOOKUP($B84,Equities!$B$6:$DH$1002,M$1,0),"")</f>
        <v>72700.45</v>
      </c>
      <c r="N84">
        <f ca="1">IF(ISNUMBER(VLOOKUP($B84,Equities!$B$6:$DH$1002,N$1,0)), VLOOKUP($B84,Equities!$B$6:$DH$1002,N$1,0),"")</f>
        <v>22597.200000000001</v>
      </c>
      <c r="O84">
        <f ca="1">IF(ISNUMBER(VLOOKUP($B84,Equities!$B$6:$DH$1002,O$1,0)), VLOOKUP($B84,Equities!$B$6:$DH$1002,O$1,0),"")</f>
        <v>29623.83</v>
      </c>
      <c r="P84">
        <f ca="1">IF(ISNUMBER(VLOOKUP($B84,Equities!$B$6:$DH$1002,P$1,0)), VLOOKUP($B84,Equities!$B$6:$DH$1002,P$1,0),"")</f>
        <v>11647.98</v>
      </c>
      <c r="Q84">
        <f ca="1">IF(ISNUMBER(VLOOKUP($B84,Equities!$B$6:$DH$1002,Q$1,0)), VLOOKUP($B84,Equities!$B$6:$DH$1002,Q$1,0),"")</f>
        <v>2179.9299999999998</v>
      </c>
      <c r="R84">
        <f ca="1">IF(ISNUMBER(VLOOKUP($B84,Equities!$B$6:$DH$1002,R$1,0)), VLOOKUP($B84,Equities!$B$6:$DH$1002,R$1,0),"")</f>
        <v>2432.52</v>
      </c>
      <c r="S84">
        <f ca="1">IF(ISNUMBER(VLOOKUP($B84,Equities!$B$6:$DH$1002,S$1,0)), VLOOKUP($B84,Equities!$B$6:$DH$1002,S$1,0),"")</f>
        <v>211.31800000000001</v>
      </c>
      <c r="T84">
        <f ca="1">IF(ISNUMBER(VLOOKUP($B84,Equities!$B$6:$DH$1002,T$1,0)), VLOOKUP($B84,Equities!$B$6:$DH$1002,T$1,0),"")</f>
        <v>270</v>
      </c>
      <c r="U84">
        <f ca="1">IF(ISNUMBER(VLOOKUP($B84,Equities!$B$6:$DH$1002,U$1,0)), VLOOKUP($B84,Equities!$B$6:$DH$1002,U$1,0),"")</f>
        <v>255.34</v>
      </c>
      <c r="V84">
        <f ca="1">IF(ISNUMBER(VLOOKUP($B84,Equities!$B$6:$DH$1002,V$1,0)), VLOOKUP($B84,Equities!$B$6:$DH$1002,V$1,0),"")</f>
        <v>233.77</v>
      </c>
      <c r="W84">
        <f ca="1">IF(ISNUMBER(VLOOKUP($B84,Equities!$B$6:$DH$1002,W$1,0)), VLOOKUP($B84,Equities!$B$6:$DH$1002,W$1,0),"")</f>
        <v>232.58760000000001</v>
      </c>
      <c r="X84">
        <f ca="1">IF(ISNUMBER(VLOOKUP($B84,Equities!$B$6:$DH$1002,X$1,0)), VLOOKUP($B84,Equities!$B$6:$DH$1002,X$1,0),"")</f>
        <v>226.55879999999999</v>
      </c>
      <c r="Y84">
        <f ca="1">IF(ISNUMBER(VLOOKUP($B84,Equities!$B$6:$DH$1002,Y$1,0)), VLOOKUP($B84,Equities!$B$6:$DH$1002,Y$1,0),"")</f>
        <v>124.6561</v>
      </c>
      <c r="Z84">
        <f ca="1">IF(ISNUMBER(VLOOKUP($B84,Equities!$B$6:$DH$1002,Z$1,0)), VLOOKUP($B84,Equities!$B$6:$DH$1002,Z$1,0),"")</f>
        <v>219.2355</v>
      </c>
      <c r="AA84">
        <f ca="1">IF(ISNUMBER(VLOOKUP($B84,Equities!$B$6:$DH$1002,AA$1,0)), VLOOKUP($B84,Equities!$B$6:$DH$1002,AA$1,0),"")</f>
        <v>70.02</v>
      </c>
      <c r="AB84">
        <f ca="1">IF(ISNUMBER(VLOOKUP($B84,Equities!$B$6:$DH$1002,AB$1,0)), VLOOKUP($B84,Equities!$B$6:$DH$1002,AB$1,0),"")</f>
        <v>133.31</v>
      </c>
      <c r="AC84">
        <f ca="1">IF(ISNUMBER(VLOOKUP($B84,Bonds!$B$6:$CW$1002,AC$1,0)), VLOOKUP($B84,Bonds!$B$6:$CW$1002,AC$1,0),"")</f>
        <v>482.28219999999999</v>
      </c>
      <c r="AD84">
        <f ca="1">IF(ISNUMBER(VLOOKUP($B84,Bonds!$B$6:$CW$1002,AD$1,0)), VLOOKUP($B84,Bonds!$B$6:$CW$1002,AD$1,0),"")</f>
        <v>218.02289999999999</v>
      </c>
      <c r="AE84">
        <f ca="1">IF(ISNUMBER(VLOOKUP($B84,Bonds!$B$6:$CW$1002,AE$1,0)), VLOOKUP($B84,Bonds!$B$6:$CW$1002,AE$1,0),"")</f>
        <v>255.39410000000001</v>
      </c>
      <c r="AF84">
        <f ca="1">IF(ISNUMBER(VLOOKUP($B84,Bonds!$B$6:$CW$1002,AF$1,0)), VLOOKUP($B84,Bonds!$B$6:$CW$1002,AF$1,0),"")</f>
        <v>2040.31</v>
      </c>
      <c r="AG84">
        <f ca="1">IF(ISNUMBER(VLOOKUP($B84,Bonds!$B$6:$CW$1002,AG$1,0)), VLOOKUP($B84,Bonds!$B$6:$CW$1002,AG$1,0),"")</f>
        <v>2195.9899999999998</v>
      </c>
      <c r="AH84">
        <f ca="1">IF(ISNUMBER(VLOOKUP($B84,Bonds!$B$6:$CW$1002,AH$1,0)), VLOOKUP($B84,Bonds!$B$6:$CW$1002,AH$1,0),"")</f>
        <v>2879.29</v>
      </c>
      <c r="AI84">
        <f ca="1">IF(ISNUMBER(VLOOKUP($B84,Bonds!$B$6:$CW$1002,AI$1,0)), VLOOKUP($B84,Bonds!$B$6:$CW$1002,AI$1,0),"")</f>
        <v>149.84960000000001</v>
      </c>
      <c r="AJ84">
        <f ca="1">IF(ISNUMBER(VLOOKUP($B84,Bonds!$B$6:$CW$1002,AJ$1,0)), VLOOKUP($B84,Bonds!$B$6:$CW$1002,AJ$1,0),"")</f>
        <v>1302.3929000000001</v>
      </c>
      <c r="AK84">
        <f ca="1">IF(ISNUMBER(VLOOKUP($B84,Bonds!$B$6:$CW$1002,AK$1,0)), VLOOKUP($B84,Bonds!$B$6:$CW$1002,AK$1,0),"")</f>
        <v>214.55369999999999</v>
      </c>
      <c r="AL84">
        <f ca="1">IF(ISNUMBER(VLOOKUP($B84,Bonds!$B$6:$CW$1002,AL$1,0)), VLOOKUP($B84,Bonds!$B$6:$CW$1002,AL$1,0),"")</f>
        <v>191.3185</v>
      </c>
      <c r="AM84">
        <f ca="1">IF(ISNUMBER(VLOOKUP($B84,Bonds!$B$6:$CW$1002,AM$1,0)), VLOOKUP($B84,Bonds!$B$6:$CW$1002,AM$1,0),"")</f>
        <v>286.58909999999997</v>
      </c>
      <c r="AN84">
        <f ca="1">IF(ISNUMBER(VLOOKUP($B84,Bonds!$B$6:$CW$1002,AN$1,0)), VLOOKUP($B84,Bonds!$B$6:$CW$1002,AN$1,0),"")</f>
        <v>203.85069999999999</v>
      </c>
      <c r="AO84">
        <f ca="1">IF(ISNUMBER(VLOOKUP($B84,Bonds!$B$6:$CW$1002,AO$1,0)), VLOOKUP($B84,Bonds!$B$6:$CW$1002,AO$1,0),"")</f>
        <v>203.44069999999999</v>
      </c>
      <c r="AP84">
        <f ca="1">IF(ISNUMBER(VLOOKUP($B84,Bonds!$B$6:$CW$1002,AP$1,0)), VLOOKUP($B84,Bonds!$B$6:$CW$1002,AP$1,0),"")</f>
        <v>225.61439999999999</v>
      </c>
      <c r="AQ84">
        <f ca="1">IF(ISNUMBER(VLOOKUP($B84,Bonds!$B$6:$CW$1002,AQ$1,0)), VLOOKUP($B84,Bonds!$B$6:$CW$1002,AQ$1,0),"")</f>
        <v>219.71700000000001</v>
      </c>
      <c r="AR84">
        <f ca="1">IF(ISNUMBER(VLOOKUP($B84,Bonds!$B$6:$CW$1002,AR$1,0)), VLOOKUP($B84,Bonds!$B$6:$CW$1002,AR$1,0),"")</f>
        <v>285.26510000000002</v>
      </c>
      <c r="AS84">
        <f ca="1">IF(ISNUMBER(VLOOKUP($B84,Bonds!$B$6:$CW$1002,AS$1,0)), VLOOKUP($B84,Bonds!$B$6:$CW$1002,AS$1,0),"")</f>
        <v>2.3881999999999999</v>
      </c>
      <c r="AT84">
        <f ca="1">IF(ISNUMBER(VLOOKUP($B84,Bonds!$B$6:$CW$1002,AT$1,0)), VLOOKUP($B84,Bonds!$B$6:$CW$1002,AT$1,0),"")</f>
        <v>0.38500000000000001</v>
      </c>
      <c r="AU84">
        <f ca="1">IF(ISNUMBER(VLOOKUP($B84,Bonds!$B$6:$CW$1002,AU$1,0)), VLOOKUP($B84,Bonds!$B$6:$CW$1002,AU$1,0),"")</f>
        <v>1.7652000000000001</v>
      </c>
      <c r="AV84">
        <f ca="1">IF(ISNUMBER(VLOOKUP($B84,Bonds!$B$6:$CW$1002,AV$1,0)), VLOOKUP($B84,Bonds!$B$6:$CW$1002,AV$1,0),"")</f>
        <v>1.8662000000000001</v>
      </c>
      <c r="AW84">
        <f ca="1">IF(ISNUMBER(VLOOKUP($B84,Bonds!$B$6:$CW$1002,AW$1,0)), VLOOKUP($B84,Bonds!$B$6:$CW$1002,AW$1,0),"")</f>
        <v>2.3117000000000001</v>
      </c>
      <c r="AX84">
        <f ca="1">IF(ISNUMBER(VLOOKUP($B84,Bonds!$B$6:$CW$1002,AX$1,0)), VLOOKUP($B84,Bonds!$B$6:$CW$1002,AX$1,0),"")</f>
        <v>1.377</v>
      </c>
      <c r="AY84">
        <f ca="1">IF(ISNUMBER(VLOOKUP($B84,Bonds!$B$6:$CW$1002,AY$1,0)), VLOOKUP($B84,Bonds!$B$6:$CW$1002,AY$1,0),"")</f>
        <v>32.477699999999999</v>
      </c>
      <c r="AZ84">
        <f ca="1">IF(ISNUMBER(VLOOKUP($B84,Bonds!$B$6:$CW$1002,AZ$1,0)), VLOOKUP($B84,Bonds!$B$6:$CW$1002,AZ$1,0),"")</f>
        <v>-0.75</v>
      </c>
      <c r="BA84">
        <f ca="1">IF(ISNUMBER(VLOOKUP($B84,Credit_Vol!$B$6:$CW$1002,BA$1,0)), VLOOKUP($B84,Credit_Vol!$B$6:$CW$1002,BA$1,0),"")</f>
        <v>230.922</v>
      </c>
      <c r="BB84">
        <f ca="1">IF(ISNUMBER(VLOOKUP($B84,Credit_Vol!$B$6:$CW$1002,BB$1,0)), VLOOKUP($B84,Credit_Vol!$B$6:$CW$1002,BB$1,0),"")</f>
        <v>110.117</v>
      </c>
      <c r="BC84">
        <f ca="1">IF(ISNUMBER(VLOOKUP($B84,Credit_Vol!$B$6:$CW$1002,BC$1,0)), VLOOKUP($B84,Credit_Vol!$B$6:$CW$1002,BC$1,0),"")</f>
        <v>52.908000000000001</v>
      </c>
      <c r="BD84">
        <f ca="1">IF(ISNUMBER(VLOOKUP($B84,Credit_Vol!$B$6:$CW$1002,BD$1,0)), VLOOKUP($B84,Credit_Vol!$B$6:$CW$1002,BD$1,0),"")</f>
        <v>320.24599999999998</v>
      </c>
      <c r="BE84">
        <f ca="1">IF(ISNUMBER(VLOOKUP($B84,Credit_Vol!$B$6:$CW$1002,BE$1,0)), VLOOKUP($B84,Credit_Vol!$B$6:$CW$1002,BE$1,0),"")</f>
        <v>181.94399999999999</v>
      </c>
      <c r="BF84">
        <f ca="1">IF(ISNUMBER(VLOOKUP($B84,Credit_Vol!$B$6:$CW$1002,BF$1,0)), VLOOKUP($B84,Credit_Vol!$B$6:$CW$1002,BF$1,0),"")</f>
        <v>228.25309999999999</v>
      </c>
      <c r="BG84">
        <f ca="1">IF(ISNUMBER(VLOOKUP($B84,Credit_Vol!$B$6:$CW$1002,BG$1,0)), VLOOKUP($B84,Credit_Vol!$B$6:$CW$1002,BG$1,0),"")</f>
        <v>161.6079</v>
      </c>
      <c r="BH84">
        <f ca="1">IF(ISNUMBER(VLOOKUP($B84,Credit_Vol!$B$6:$CW$1002,BH$1,0)), VLOOKUP($B84,Credit_Vol!$B$6:$CW$1002,BH$1,0),"")</f>
        <v>446.49160000000001</v>
      </c>
      <c r="BI84">
        <f ca="1">IF(ISNUMBER(VLOOKUP($B84,Credit_Vol!$B$6:$CW$1002,BI$1,0)), VLOOKUP($B84,Credit_Vol!$B$6:$CW$1002,BI$1,0),"")</f>
        <v>10.7</v>
      </c>
      <c r="BJ84">
        <f ca="1">IF(ISNUMBER(VLOOKUP($B84,Credit_Vol!$B$6:$CW$1002,BJ$1,0)), VLOOKUP($B84,Credit_Vol!$B$6:$CW$1002,BJ$1,0),"")</f>
        <v>18.84</v>
      </c>
      <c r="BK84">
        <f ca="1">IF(ISNUMBER(VLOOKUP($B84,Credit_Vol!$B$6:$CW$1002,BK$1,0)), VLOOKUP($B84,Credit_Vol!$B$6:$CW$1002,BK$1,0),"")</f>
        <v>7.29</v>
      </c>
      <c r="BL84">
        <f ca="1">IF(ISNUMBER(VLOOKUP($B84,Credit_Vol!$B$6:$CW$1002,BL$1,0)), VLOOKUP($B84,Credit_Vol!$B$6:$CW$1002,BL$1,0),"")</f>
        <v>4.2474999999999996</v>
      </c>
      <c r="BM84">
        <f ca="1">IF(ISNUMBER(VLOOKUP($B84,Commodities!$B$6:$CW$1002,BM$1,0)), VLOOKUP($B84,Commodities!$B$6:$CW$1002,BM$1,0),"")</f>
        <v>1282.0999999999999</v>
      </c>
      <c r="BN84">
        <f ca="1">IF(ISNUMBER(VLOOKUP($B84,Commodities!$B$6:$CW$1002,BN$1,0)), VLOOKUP($B84,Commodities!$B$6:$CW$1002,BN$1,0),"")</f>
        <v>16.457000000000001</v>
      </c>
      <c r="BO84">
        <f ca="1">IF(ISNUMBER(VLOOKUP($B84,Commodities!$B$6:$CW$1002,BO$1,0)), VLOOKUP($B84,Commodities!$B$6:$CW$1002,BO$1,0),"")</f>
        <v>57.3</v>
      </c>
      <c r="BP84">
        <f ca="1">IF(ISNUMBER(VLOOKUP($B84,Currencies!$B$6:$CW$1002,BP$1,0)), VLOOKUP($B84,Currencies!$B$6:$CW$1002,BP$1,0),"")</f>
        <v>6.6120000000000001</v>
      </c>
      <c r="BQ84">
        <f ca="1">IF(ISNUMBER(VLOOKUP($B84,Currencies!$B$6:$CW$1002,BQ$1,0)), VLOOKUP($B84,Currencies!$B$6:$CW$1002,BQ$1,0),"")</f>
        <v>108.71</v>
      </c>
      <c r="BR84">
        <f ca="1">IF(ISNUMBER(VLOOKUP($B84,Currencies!$B$6:$CW$1002,BR$1,0)), VLOOKUP($B84,Currencies!$B$6:$CW$1002,BR$1,0),"")</f>
        <v>1.1847000000000001</v>
      </c>
      <c r="BS84">
        <f ca="1">IF(ISNUMBER(VLOOKUP($B84,Currencies!$B$6:$CW$1002,BS$1,0)), VLOOKUP($B84,Currencies!$B$6:$CW$1002,BS$1,0),"")</f>
        <v>1.3409</v>
      </c>
      <c r="BT84">
        <f ca="1">IF(ISNUMBER(VLOOKUP($B84,Currencies!$B$6:$CW$1002,BT$1,0)), VLOOKUP($B84,Currencies!$B$6:$CW$1002,BT$1,0),"")</f>
        <v>111.93</v>
      </c>
      <c r="BU84">
        <f ca="1">IF(ISNUMBER(VLOOKUP($B84,Currencies!$B$6:$CW$1002,BU$1,0)), VLOOKUP($B84,Currencies!$B$6:$CW$1002,BU$1,0),"")</f>
        <v>58.619199999999999</v>
      </c>
      <c r="BV84">
        <f ca="1">IF(ISNUMBER(VLOOKUP($B84,Currencies!$B$6:$CW$1002,BV$1,0)), VLOOKUP($B84,Currencies!$B$6:$CW$1002,BV$1,0),"")</f>
        <v>13.6569</v>
      </c>
      <c r="BW84">
        <f ca="1">IF(ISNUMBER(VLOOKUP($B84,Currencies!$B$6:$CW$1002,BW$1,0)), VLOOKUP($B84,Currencies!$B$6:$CW$1002,BW$1,0),"")</f>
        <v>3.2442000000000002</v>
      </c>
    </row>
    <row r="85" spans="2:75">
      <c r="B85" s="12">
        <f>IF(ISNUMBER(Equities!$C86),Equities!B86,"")</f>
        <v>43067</v>
      </c>
      <c r="C85">
        <f t="shared" ca="1" si="10"/>
        <v>170.49019999999999</v>
      </c>
      <c r="D85" t="str">
        <f t="shared" ca="1" si="9"/>
        <v/>
      </c>
      <c r="E85" t="str">
        <f t="shared" ca="1" si="9"/>
        <v/>
      </c>
      <c r="F85" t="str">
        <f t="shared" ca="1" si="9"/>
        <v/>
      </c>
      <c r="G85">
        <f>IF(ISNUMBER(VLOOKUP($B85,Equities!$B$6:$DH$1002,G$1,0)), VLOOKUP($B85,Equities!$B$6:$DH$1002,G$1,0),"")</f>
        <v>5.29</v>
      </c>
      <c r="H85">
        <f>IF(ISNUMBER(VLOOKUP($B85,Equities!$B$6:$DH$1002,H$1,0)), VLOOKUP($B85,Equities!$B$6:$DH$1002,H$1,0),"")</f>
        <v>12.05</v>
      </c>
      <c r="I85">
        <f>IF(ISNUMBER(VLOOKUP($B85,Equities!$B$6:$DH$1002,I$1,0)), VLOOKUP($B85,Equities!$B$6:$DH$1002,I$1,0),"")</f>
        <v>17.23</v>
      </c>
      <c r="J85" s="70"/>
      <c r="K85">
        <f ca="1">IF(ISNUMBER(VLOOKUP($B85,Equities!$B$6:$DH$1002,K$1,0)), VLOOKUP($B85,Equities!$B$6:$DH$1002,K$1,0),"")</f>
        <v>2627.04</v>
      </c>
      <c r="L85">
        <f ca="1">IF(ISNUMBER(VLOOKUP($B85,Equities!$B$6:$DH$1002,L$1,0)), VLOOKUP($B85,Equities!$B$6:$DH$1002,L$1,0),"")</f>
        <v>3583.49</v>
      </c>
      <c r="M85">
        <f ca="1">IF(ISNUMBER(VLOOKUP($B85,Equities!$B$6:$DH$1002,M$1,0)), VLOOKUP($B85,Equities!$B$6:$DH$1002,M$1,0),"")</f>
        <v>74139.72</v>
      </c>
      <c r="N85">
        <f ca="1">IF(ISNUMBER(VLOOKUP($B85,Equities!$B$6:$DH$1002,N$1,0)), VLOOKUP($B85,Equities!$B$6:$DH$1002,N$1,0),"")</f>
        <v>22486.240000000002</v>
      </c>
      <c r="O85">
        <f ca="1">IF(ISNUMBER(VLOOKUP($B85,Equities!$B$6:$DH$1002,O$1,0)), VLOOKUP($B85,Equities!$B$6:$DH$1002,O$1,0),"")</f>
        <v>29680.85</v>
      </c>
      <c r="P85">
        <f ca="1">IF(ISNUMBER(VLOOKUP($B85,Equities!$B$6:$DH$1002,P$1,0)), VLOOKUP($B85,Equities!$B$6:$DH$1002,P$1,0),"")</f>
        <v>11705.58</v>
      </c>
      <c r="Q85">
        <f ca="1">IF(ISNUMBER(VLOOKUP($B85,Equities!$B$6:$DH$1002,Q$1,0)), VLOOKUP($B85,Equities!$B$6:$DH$1002,Q$1,0),"")</f>
        <v>2192.2199999999998</v>
      </c>
      <c r="R85">
        <f ca="1">IF(ISNUMBER(VLOOKUP($B85,Equities!$B$6:$DH$1002,R$1,0)), VLOOKUP($B85,Equities!$B$6:$DH$1002,R$1,0),"")</f>
        <v>2447.2399999999998</v>
      </c>
      <c r="S85">
        <f ca="1">IF(ISNUMBER(VLOOKUP($B85,Equities!$B$6:$DH$1002,S$1,0)), VLOOKUP($B85,Equities!$B$6:$DH$1002,S$1,0),"")</f>
        <v>210.97290000000001</v>
      </c>
      <c r="T85">
        <f ca="1">IF(ISNUMBER(VLOOKUP($B85,Equities!$B$6:$DH$1002,T$1,0)), VLOOKUP($B85,Equities!$B$6:$DH$1002,T$1,0),"")</f>
        <v>270.14999999999998</v>
      </c>
      <c r="U85">
        <f ca="1">IF(ISNUMBER(VLOOKUP($B85,Equities!$B$6:$DH$1002,U$1,0)), VLOOKUP($B85,Equities!$B$6:$DH$1002,U$1,0),"")</f>
        <v>254.14</v>
      </c>
      <c r="V85">
        <f ca="1">IF(ISNUMBER(VLOOKUP($B85,Equities!$B$6:$DH$1002,V$1,0)), VLOOKUP($B85,Equities!$B$6:$DH$1002,V$1,0),"")</f>
        <v>232.95</v>
      </c>
      <c r="W85">
        <f ca="1">IF(ISNUMBER(VLOOKUP($B85,Equities!$B$6:$DH$1002,W$1,0)), VLOOKUP($B85,Equities!$B$6:$DH$1002,W$1,0),"")</f>
        <v>232.60650000000001</v>
      </c>
      <c r="X85">
        <f ca="1">IF(ISNUMBER(VLOOKUP($B85,Equities!$B$6:$DH$1002,X$1,0)), VLOOKUP($B85,Equities!$B$6:$DH$1002,X$1,0),"")</f>
        <v>226.04310000000001</v>
      </c>
      <c r="Y85">
        <f ca="1">IF(ISNUMBER(VLOOKUP($B85,Equities!$B$6:$DH$1002,Y$1,0)), VLOOKUP($B85,Equities!$B$6:$DH$1002,Y$1,0),"")</f>
        <v>123.0031</v>
      </c>
      <c r="Z85">
        <f ca="1">IF(ISNUMBER(VLOOKUP($B85,Equities!$B$6:$DH$1002,Z$1,0)), VLOOKUP($B85,Equities!$B$6:$DH$1002,Z$1,0),"")</f>
        <v>224.7568</v>
      </c>
      <c r="AA85">
        <f ca="1">IF(ISNUMBER(VLOOKUP($B85,Equities!$B$6:$DH$1002,AA$1,0)), VLOOKUP($B85,Equities!$B$6:$DH$1002,AA$1,0),"")</f>
        <v>69.150000000000006</v>
      </c>
      <c r="AB85">
        <f ca="1">IF(ISNUMBER(VLOOKUP($B85,Equities!$B$6:$DH$1002,AB$1,0)), VLOOKUP($B85,Equities!$B$6:$DH$1002,AB$1,0),"")</f>
        <v>132.76</v>
      </c>
      <c r="AC85">
        <f ca="1">IF(ISNUMBER(VLOOKUP($B85,Bonds!$B$6:$CW$1002,AC$1,0)), VLOOKUP($B85,Bonds!$B$6:$CW$1002,AC$1,0),"")</f>
        <v>483.36709999999999</v>
      </c>
      <c r="AD85">
        <f ca="1">IF(ISNUMBER(VLOOKUP($B85,Bonds!$B$6:$CW$1002,AD$1,0)), VLOOKUP($B85,Bonds!$B$6:$CW$1002,AD$1,0),"")</f>
        <v>218.5943</v>
      </c>
      <c r="AE85">
        <f ca="1">IF(ISNUMBER(VLOOKUP($B85,Bonds!$B$6:$CW$1002,AE$1,0)), VLOOKUP($B85,Bonds!$B$6:$CW$1002,AE$1,0),"")</f>
        <v>255.887</v>
      </c>
      <c r="AF85">
        <f ca="1">IF(ISNUMBER(VLOOKUP($B85,Bonds!$B$6:$CW$1002,AF$1,0)), VLOOKUP($B85,Bonds!$B$6:$CW$1002,AF$1,0),"")</f>
        <v>2044.07</v>
      </c>
      <c r="AG85">
        <f ca="1">IF(ISNUMBER(VLOOKUP($B85,Bonds!$B$6:$CW$1002,AG$1,0)), VLOOKUP($B85,Bonds!$B$6:$CW$1002,AG$1,0),"")</f>
        <v>2200.85</v>
      </c>
      <c r="AH85">
        <f ca="1">IF(ISNUMBER(VLOOKUP($B85,Bonds!$B$6:$CW$1002,AH$1,0)), VLOOKUP($B85,Bonds!$B$6:$CW$1002,AH$1,0),"")</f>
        <v>2886.61</v>
      </c>
      <c r="AI85">
        <f ca="1">IF(ISNUMBER(VLOOKUP($B85,Bonds!$B$6:$CW$1002,AI$1,0)), VLOOKUP($B85,Bonds!$B$6:$CW$1002,AI$1,0),"")</f>
        <v>149.55240000000001</v>
      </c>
      <c r="AJ85">
        <f ca="1">IF(ISNUMBER(VLOOKUP($B85,Bonds!$B$6:$CW$1002,AJ$1,0)), VLOOKUP($B85,Bonds!$B$6:$CW$1002,AJ$1,0),"")</f>
        <v>1302.752</v>
      </c>
      <c r="AK85">
        <f ca="1">IF(ISNUMBER(VLOOKUP($B85,Bonds!$B$6:$CW$1002,AK$1,0)), VLOOKUP($B85,Bonds!$B$6:$CW$1002,AK$1,0),"")</f>
        <v>214.6773</v>
      </c>
      <c r="AL85">
        <f ca="1">IF(ISNUMBER(VLOOKUP($B85,Bonds!$B$6:$CW$1002,AL$1,0)), VLOOKUP($B85,Bonds!$B$6:$CW$1002,AL$1,0),"")</f>
        <v>191.4228</v>
      </c>
      <c r="AM85">
        <f ca="1">IF(ISNUMBER(VLOOKUP($B85,Bonds!$B$6:$CW$1002,AM$1,0)), VLOOKUP($B85,Bonds!$B$6:$CW$1002,AM$1,0),"")</f>
        <v>286.78440000000001</v>
      </c>
      <c r="AN85">
        <f ca="1">IF(ISNUMBER(VLOOKUP($B85,Bonds!$B$6:$CW$1002,AN$1,0)), VLOOKUP($B85,Bonds!$B$6:$CW$1002,AN$1,0),"")</f>
        <v>203.93709999999999</v>
      </c>
      <c r="AO85">
        <f ca="1">IF(ISNUMBER(VLOOKUP($B85,Bonds!$B$6:$CW$1002,AO$1,0)), VLOOKUP($B85,Bonds!$B$6:$CW$1002,AO$1,0),"")</f>
        <v>203.55690000000001</v>
      </c>
      <c r="AP85">
        <f ca="1">IF(ISNUMBER(VLOOKUP($B85,Bonds!$B$6:$CW$1002,AP$1,0)), VLOOKUP($B85,Bonds!$B$6:$CW$1002,AP$1,0),"")</f>
        <v>225.79810000000001</v>
      </c>
      <c r="AQ85">
        <f ca="1">IF(ISNUMBER(VLOOKUP($B85,Bonds!$B$6:$CW$1002,AQ$1,0)), VLOOKUP($B85,Bonds!$B$6:$CW$1002,AQ$1,0),"")</f>
        <v>219.99950000000001</v>
      </c>
      <c r="AR85">
        <f ca="1">IF(ISNUMBER(VLOOKUP($B85,Bonds!$B$6:$CW$1002,AR$1,0)), VLOOKUP($B85,Bonds!$B$6:$CW$1002,AR$1,0),"")</f>
        <v>285.42899999999997</v>
      </c>
      <c r="AS85">
        <f ca="1">IF(ISNUMBER(VLOOKUP($B85,Bonds!$B$6:$CW$1002,AS$1,0)), VLOOKUP($B85,Bonds!$B$6:$CW$1002,AS$1,0),"")</f>
        <v>2.3277000000000001</v>
      </c>
      <c r="AT85">
        <f ca="1">IF(ISNUMBER(VLOOKUP($B85,Bonds!$B$6:$CW$1002,AT$1,0)), VLOOKUP($B85,Bonds!$B$6:$CW$1002,AT$1,0),"")</f>
        <v>0.33900000000000002</v>
      </c>
      <c r="AU85">
        <f ca="1">IF(ISNUMBER(VLOOKUP($B85,Bonds!$B$6:$CW$1002,AU$1,0)), VLOOKUP($B85,Bonds!$B$6:$CW$1002,AU$1,0),"")</f>
        <v>1.7665</v>
      </c>
      <c r="AV85">
        <f ca="1">IF(ISNUMBER(VLOOKUP($B85,Bonds!$B$6:$CW$1002,AV$1,0)), VLOOKUP($B85,Bonds!$B$6:$CW$1002,AV$1,0),"")</f>
        <v>1.8599000000000001</v>
      </c>
      <c r="AW85">
        <f ca="1">IF(ISNUMBER(VLOOKUP($B85,Bonds!$B$6:$CW$1002,AW$1,0)), VLOOKUP($B85,Bonds!$B$6:$CW$1002,AW$1,0),"")</f>
        <v>2.2663000000000002</v>
      </c>
      <c r="AX85">
        <f ca="1">IF(ISNUMBER(VLOOKUP($B85,Bonds!$B$6:$CW$1002,AX$1,0)), VLOOKUP($B85,Bonds!$B$6:$CW$1002,AX$1,0),"")</f>
        <v>1.3719999999999999</v>
      </c>
      <c r="AY85">
        <f ca="1">IF(ISNUMBER(VLOOKUP($B85,Bonds!$B$6:$CW$1002,AY$1,0)), VLOOKUP($B85,Bonds!$B$6:$CW$1002,AY$1,0),"")</f>
        <v>33.217799999999997</v>
      </c>
      <c r="AZ85">
        <f ca="1">IF(ISNUMBER(VLOOKUP($B85,Bonds!$B$6:$CW$1002,AZ$1,0)), VLOOKUP($B85,Bonds!$B$6:$CW$1002,AZ$1,0),"")</f>
        <v>-0.63</v>
      </c>
      <c r="BA85">
        <f ca="1">IF(ISNUMBER(VLOOKUP($B85,Credit_Vol!$B$6:$CW$1002,BA$1,0)), VLOOKUP($B85,Credit_Vol!$B$6:$CW$1002,BA$1,0),"")</f>
        <v>234.13800000000001</v>
      </c>
      <c r="BB85">
        <f ca="1">IF(ISNUMBER(VLOOKUP($B85,Credit_Vol!$B$6:$CW$1002,BB$1,0)), VLOOKUP($B85,Credit_Vol!$B$6:$CW$1002,BB$1,0),"")</f>
        <v>111.449</v>
      </c>
      <c r="BC85">
        <f ca="1">IF(ISNUMBER(VLOOKUP($B85,Credit_Vol!$B$6:$CW$1002,BC$1,0)), VLOOKUP($B85,Credit_Vol!$B$6:$CW$1002,BC$1,0),"")</f>
        <v>52.244999999999997</v>
      </c>
      <c r="BD85">
        <f ca="1">IF(ISNUMBER(VLOOKUP($B85,Credit_Vol!$B$6:$CW$1002,BD$1,0)), VLOOKUP($B85,Credit_Vol!$B$6:$CW$1002,BD$1,0),"")</f>
        <v>316.14999999999998</v>
      </c>
      <c r="BE85">
        <f ca="1">IF(ISNUMBER(VLOOKUP($B85,Credit_Vol!$B$6:$CW$1002,BE$1,0)), VLOOKUP($B85,Credit_Vol!$B$6:$CW$1002,BE$1,0),"")</f>
        <v>179.53899999999999</v>
      </c>
      <c r="BF85">
        <f ca="1">IF(ISNUMBER(VLOOKUP($B85,Credit_Vol!$B$6:$CW$1002,BF$1,0)), VLOOKUP($B85,Credit_Vol!$B$6:$CW$1002,BF$1,0),"")</f>
        <v>228.98410000000001</v>
      </c>
      <c r="BG85">
        <f ca="1">IF(ISNUMBER(VLOOKUP($B85,Credit_Vol!$B$6:$CW$1002,BG$1,0)), VLOOKUP($B85,Credit_Vol!$B$6:$CW$1002,BG$1,0),"")</f>
        <v>162.59010000000001</v>
      </c>
      <c r="BH85">
        <f ca="1">IF(ISNUMBER(VLOOKUP($B85,Credit_Vol!$B$6:$CW$1002,BH$1,0)), VLOOKUP($B85,Credit_Vol!$B$6:$CW$1002,BH$1,0),"")</f>
        <v>446.34500000000003</v>
      </c>
      <c r="BI85">
        <f ca="1">IF(ISNUMBER(VLOOKUP($B85,Credit_Vol!$B$6:$CW$1002,BI$1,0)), VLOOKUP($B85,Credit_Vol!$B$6:$CW$1002,BI$1,0),"")</f>
        <v>10.029999999999999</v>
      </c>
      <c r="BJ85">
        <f ca="1">IF(ISNUMBER(VLOOKUP($B85,Credit_Vol!$B$6:$CW$1002,BJ$1,0)), VLOOKUP($B85,Credit_Vol!$B$6:$CW$1002,BJ$1,0),"")</f>
        <v>17.84</v>
      </c>
      <c r="BK85">
        <f ca="1">IF(ISNUMBER(VLOOKUP($B85,Credit_Vol!$B$6:$CW$1002,BK$1,0)), VLOOKUP($B85,Credit_Vol!$B$6:$CW$1002,BK$1,0),"")</f>
        <v>7.22</v>
      </c>
      <c r="BL85">
        <f ca="1">IF(ISNUMBER(VLOOKUP($B85,Credit_Vol!$B$6:$CW$1002,BL$1,0)), VLOOKUP($B85,Credit_Vol!$B$6:$CW$1002,BL$1,0),"")</f>
        <v>4.1725000000000003</v>
      </c>
      <c r="BM85">
        <f ca="1">IF(ISNUMBER(VLOOKUP($B85,Commodities!$B$6:$CW$1002,BM$1,0)), VLOOKUP($B85,Commodities!$B$6:$CW$1002,BM$1,0),"")</f>
        <v>1294.9000000000001</v>
      </c>
      <c r="BN85">
        <f ca="1">IF(ISNUMBER(VLOOKUP($B85,Commodities!$B$6:$CW$1002,BN$1,0)), VLOOKUP($B85,Commodities!$B$6:$CW$1002,BN$1,0),"")</f>
        <v>16.821999999999999</v>
      </c>
      <c r="BO85">
        <f ca="1">IF(ISNUMBER(VLOOKUP($B85,Commodities!$B$6:$CW$1002,BO$1,0)), VLOOKUP($B85,Commodities!$B$6:$CW$1002,BO$1,0),"")</f>
        <v>57.99</v>
      </c>
      <c r="BP85">
        <f ca="1">IF(ISNUMBER(VLOOKUP($B85,Currencies!$B$6:$CW$1002,BP$1,0)), VLOOKUP($B85,Currencies!$B$6:$CW$1002,BP$1,0),"")</f>
        <v>6.6082000000000001</v>
      </c>
      <c r="BQ85">
        <f ca="1">IF(ISNUMBER(VLOOKUP($B85,Currencies!$B$6:$CW$1002,BQ$1,0)), VLOOKUP($B85,Currencies!$B$6:$CW$1002,BQ$1,0),"")</f>
        <v>108.67</v>
      </c>
      <c r="BR85">
        <f ca="1">IF(ISNUMBER(VLOOKUP($B85,Currencies!$B$6:$CW$1002,BR$1,0)), VLOOKUP($B85,Currencies!$B$6:$CW$1002,BR$1,0),"")</f>
        <v>1.1839999999999999</v>
      </c>
      <c r="BS85">
        <f ca="1">IF(ISNUMBER(VLOOKUP($B85,Currencies!$B$6:$CW$1002,BS$1,0)), VLOOKUP($B85,Currencies!$B$6:$CW$1002,BS$1,0),"")</f>
        <v>1.3338999999999999</v>
      </c>
      <c r="BT85">
        <f ca="1">IF(ISNUMBER(VLOOKUP($B85,Currencies!$B$6:$CW$1002,BT$1,0)), VLOOKUP($B85,Currencies!$B$6:$CW$1002,BT$1,0),"")</f>
        <v>111.48</v>
      </c>
      <c r="BU85">
        <f ca="1">IF(ISNUMBER(VLOOKUP($B85,Currencies!$B$6:$CW$1002,BU$1,0)), VLOOKUP($B85,Currencies!$B$6:$CW$1002,BU$1,0),"")</f>
        <v>58.375100000000003</v>
      </c>
      <c r="BV85">
        <f ca="1">IF(ISNUMBER(VLOOKUP($B85,Currencies!$B$6:$CW$1002,BV$1,0)), VLOOKUP($B85,Currencies!$B$6:$CW$1002,BV$1,0),"")</f>
        <v>13.6616</v>
      </c>
      <c r="BW85">
        <f ca="1">IF(ISNUMBER(VLOOKUP($B85,Currencies!$B$6:$CW$1002,BW$1,0)), VLOOKUP($B85,Currencies!$B$6:$CW$1002,BW$1,0),"")</f>
        <v>3.2137000000000002</v>
      </c>
    </row>
    <row r="86" spans="2:75">
      <c r="B86" s="12">
        <f>IF(ISNUMBER(Equities!$C87),Equities!B87,"")</f>
        <v>43066</v>
      </c>
      <c r="C86">
        <f t="shared" ca="1" si="10"/>
        <v>169.54409999999999</v>
      </c>
      <c r="D86" t="str">
        <f t="shared" ca="1" si="9"/>
        <v/>
      </c>
      <c r="E86" t="str">
        <f t="shared" ca="1" si="9"/>
        <v/>
      </c>
      <c r="F86" t="str">
        <f t="shared" ca="1" si="9"/>
        <v/>
      </c>
      <c r="G86">
        <f>IF(ISNUMBER(VLOOKUP($B86,Equities!$B$6:$DH$1002,G$1,0)), VLOOKUP($B86,Equities!$B$6:$DH$1002,G$1,0),"")</f>
        <v>5.27</v>
      </c>
      <c r="H86">
        <f>IF(ISNUMBER(VLOOKUP($B86,Equities!$B$6:$DH$1002,H$1,0)), VLOOKUP($B86,Equities!$B$6:$DH$1002,H$1,0),"")</f>
        <v>12.19</v>
      </c>
      <c r="I86">
        <f>IF(ISNUMBER(VLOOKUP($B86,Equities!$B$6:$DH$1002,I$1,0)), VLOOKUP($B86,Equities!$B$6:$DH$1002,I$1,0),"")</f>
        <v>17.309999999999999</v>
      </c>
      <c r="J86" s="70"/>
      <c r="K86">
        <f ca="1">IF(ISNUMBER(VLOOKUP($B86,Equities!$B$6:$DH$1002,K$1,0)), VLOOKUP($B86,Equities!$B$6:$DH$1002,K$1,0),"")</f>
        <v>2601.42</v>
      </c>
      <c r="L86">
        <f ca="1">IF(ISNUMBER(VLOOKUP($B86,Equities!$B$6:$DH$1002,L$1,0)), VLOOKUP($B86,Equities!$B$6:$DH$1002,L$1,0),"")</f>
        <v>3564.02</v>
      </c>
      <c r="M86">
        <f ca="1">IF(ISNUMBER(VLOOKUP($B86,Equities!$B$6:$DH$1002,M$1,0)), VLOOKUP($B86,Equities!$B$6:$DH$1002,M$1,0),"")</f>
        <v>74058.91</v>
      </c>
      <c r="N86">
        <f ca="1">IF(ISNUMBER(VLOOKUP($B86,Equities!$B$6:$DH$1002,N$1,0)), VLOOKUP($B86,Equities!$B$6:$DH$1002,N$1,0),"")</f>
        <v>22495.99</v>
      </c>
      <c r="O86">
        <f ca="1">IF(ISNUMBER(VLOOKUP($B86,Equities!$B$6:$DH$1002,O$1,0)), VLOOKUP($B86,Equities!$B$6:$DH$1002,O$1,0),"")</f>
        <v>29686.19</v>
      </c>
      <c r="P86">
        <f ca="1">IF(ISNUMBER(VLOOKUP($B86,Equities!$B$6:$DH$1002,P$1,0)), VLOOKUP($B86,Equities!$B$6:$DH$1002,P$1,0),"")</f>
        <v>11772.27</v>
      </c>
      <c r="Q86">
        <f ca="1">IF(ISNUMBER(VLOOKUP($B86,Equities!$B$6:$DH$1002,Q$1,0)), VLOOKUP($B86,Equities!$B$6:$DH$1002,Q$1,0),"")</f>
        <v>2176.73</v>
      </c>
      <c r="R86">
        <f ca="1">IF(ISNUMBER(VLOOKUP($B86,Equities!$B$6:$DH$1002,R$1,0)), VLOOKUP($B86,Equities!$B$6:$DH$1002,R$1,0),"")</f>
        <v>2439.7399999999998</v>
      </c>
      <c r="S86">
        <f ca="1">IF(ISNUMBER(VLOOKUP($B86,Equities!$B$6:$DH$1002,S$1,0)), VLOOKUP($B86,Equities!$B$6:$DH$1002,S$1,0),"")</f>
        <v>209.52709999999999</v>
      </c>
      <c r="T86">
        <f ca="1">IF(ISNUMBER(VLOOKUP($B86,Equities!$B$6:$DH$1002,T$1,0)), VLOOKUP($B86,Equities!$B$6:$DH$1002,T$1,0),"")</f>
        <v>270.44</v>
      </c>
      <c r="U86">
        <f ca="1">IF(ISNUMBER(VLOOKUP($B86,Equities!$B$6:$DH$1002,U$1,0)), VLOOKUP($B86,Equities!$B$6:$DH$1002,U$1,0),"")</f>
        <v>252.37</v>
      </c>
      <c r="V86">
        <f ca="1">IF(ISNUMBER(VLOOKUP($B86,Equities!$B$6:$DH$1002,V$1,0)), VLOOKUP($B86,Equities!$B$6:$DH$1002,V$1,0),"")</f>
        <v>231.62</v>
      </c>
      <c r="W86">
        <f ca="1">IF(ISNUMBER(VLOOKUP($B86,Equities!$B$6:$DH$1002,W$1,0)), VLOOKUP($B86,Equities!$B$6:$DH$1002,W$1,0),"")</f>
        <v>231.0291</v>
      </c>
      <c r="X86">
        <f ca="1">IF(ISNUMBER(VLOOKUP($B86,Equities!$B$6:$DH$1002,X$1,0)), VLOOKUP($B86,Equities!$B$6:$DH$1002,X$1,0),"")</f>
        <v>224.86189999999999</v>
      </c>
      <c r="Y86">
        <f ca="1">IF(ISNUMBER(VLOOKUP($B86,Equities!$B$6:$DH$1002,Y$1,0)), VLOOKUP($B86,Equities!$B$6:$DH$1002,Y$1,0),"")</f>
        <v>121.7847</v>
      </c>
      <c r="Z86">
        <f ca="1">IF(ISNUMBER(VLOOKUP($B86,Equities!$B$6:$DH$1002,Z$1,0)), VLOOKUP($B86,Equities!$B$6:$DH$1002,Z$1,0),"")</f>
        <v>224.58519999999999</v>
      </c>
      <c r="AA86">
        <f ca="1">IF(ISNUMBER(VLOOKUP($B86,Equities!$B$6:$DH$1002,AA$1,0)), VLOOKUP($B86,Equities!$B$6:$DH$1002,AA$1,0),"")</f>
        <v>68.66</v>
      </c>
      <c r="AB86">
        <f ca="1">IF(ISNUMBER(VLOOKUP($B86,Equities!$B$6:$DH$1002,AB$1,0)), VLOOKUP($B86,Equities!$B$6:$DH$1002,AB$1,0),"")</f>
        <v>132.26</v>
      </c>
      <c r="AC86">
        <f ca="1">IF(ISNUMBER(VLOOKUP($B86,Bonds!$B$6:$CW$1002,AC$1,0)), VLOOKUP($B86,Bonds!$B$6:$CW$1002,AC$1,0),"")</f>
        <v>484.42320000000001</v>
      </c>
      <c r="AD86">
        <f ca="1">IF(ISNUMBER(VLOOKUP($B86,Bonds!$B$6:$CW$1002,AD$1,0)), VLOOKUP($B86,Bonds!$B$6:$CW$1002,AD$1,0),"")</f>
        <v>219.15649999999999</v>
      </c>
      <c r="AE86">
        <f ca="1">IF(ISNUMBER(VLOOKUP($B86,Bonds!$B$6:$CW$1002,AE$1,0)), VLOOKUP($B86,Bonds!$B$6:$CW$1002,AE$1,0),"")</f>
        <v>256.3073</v>
      </c>
      <c r="AF86">
        <f ca="1">IF(ISNUMBER(VLOOKUP($B86,Bonds!$B$6:$CW$1002,AF$1,0)), VLOOKUP($B86,Bonds!$B$6:$CW$1002,AF$1,0),"")</f>
        <v>2044.57</v>
      </c>
      <c r="AG86">
        <f ca="1">IF(ISNUMBER(VLOOKUP($B86,Bonds!$B$6:$CW$1002,AG$1,0)), VLOOKUP($B86,Bonds!$B$6:$CW$1002,AG$1,0),"")</f>
        <v>2201.5500000000002</v>
      </c>
      <c r="AH86">
        <f ca="1">IF(ISNUMBER(VLOOKUP($B86,Bonds!$B$6:$CW$1002,AH$1,0)), VLOOKUP($B86,Bonds!$B$6:$CW$1002,AH$1,0),"")</f>
        <v>2886.7</v>
      </c>
      <c r="AI86">
        <f ca="1">IF(ISNUMBER(VLOOKUP($B86,Bonds!$B$6:$CW$1002,AI$1,0)), VLOOKUP($B86,Bonds!$B$6:$CW$1002,AI$1,0),"")</f>
        <v>149.47880000000001</v>
      </c>
      <c r="AJ86">
        <f ca="1">IF(ISNUMBER(VLOOKUP($B86,Bonds!$B$6:$CW$1002,AJ$1,0)), VLOOKUP($B86,Bonds!$B$6:$CW$1002,AJ$1,0),"")</f>
        <v>1303.8361</v>
      </c>
      <c r="AK86">
        <f ca="1">IF(ISNUMBER(VLOOKUP($B86,Bonds!$B$6:$CW$1002,AK$1,0)), VLOOKUP($B86,Bonds!$B$6:$CW$1002,AK$1,0),"")</f>
        <v>214.61600000000001</v>
      </c>
      <c r="AL86">
        <f ca="1">IF(ISNUMBER(VLOOKUP($B86,Bonds!$B$6:$CW$1002,AL$1,0)), VLOOKUP($B86,Bonds!$B$6:$CW$1002,AL$1,0),"")</f>
        <v>191.333</v>
      </c>
      <c r="AM86">
        <f ca="1">IF(ISNUMBER(VLOOKUP($B86,Bonds!$B$6:$CW$1002,AM$1,0)), VLOOKUP($B86,Bonds!$B$6:$CW$1002,AM$1,0),"")</f>
        <v>286.88249999999999</v>
      </c>
      <c r="AN86">
        <f ca="1">IF(ISNUMBER(VLOOKUP($B86,Bonds!$B$6:$CW$1002,AN$1,0)), VLOOKUP($B86,Bonds!$B$6:$CW$1002,AN$1,0),"")</f>
        <v>203.83340000000001</v>
      </c>
      <c r="AO86">
        <f ca="1">IF(ISNUMBER(VLOOKUP($B86,Bonds!$B$6:$CW$1002,AO$1,0)), VLOOKUP($B86,Bonds!$B$6:$CW$1002,AO$1,0),"")</f>
        <v>203.4562</v>
      </c>
      <c r="AP86">
        <f ca="1">IF(ISNUMBER(VLOOKUP($B86,Bonds!$B$6:$CW$1002,AP$1,0)), VLOOKUP($B86,Bonds!$B$6:$CW$1002,AP$1,0),"")</f>
        <v>225.67939999999999</v>
      </c>
      <c r="AQ86">
        <f ca="1">IF(ISNUMBER(VLOOKUP($B86,Bonds!$B$6:$CW$1002,AQ$1,0)), VLOOKUP($B86,Bonds!$B$6:$CW$1002,AQ$1,0),"")</f>
        <v>219.79929999999999</v>
      </c>
      <c r="AR86">
        <f ca="1">IF(ISNUMBER(VLOOKUP($B86,Bonds!$B$6:$CW$1002,AR$1,0)), VLOOKUP($B86,Bonds!$B$6:$CW$1002,AR$1,0),"")</f>
        <v>285.61419999999998</v>
      </c>
      <c r="AS86">
        <f ca="1">IF(ISNUMBER(VLOOKUP($B86,Bonds!$B$6:$CW$1002,AS$1,0)), VLOOKUP($B86,Bonds!$B$6:$CW$1002,AS$1,0),"")</f>
        <v>2.3277000000000001</v>
      </c>
      <c r="AT86">
        <f ca="1">IF(ISNUMBER(VLOOKUP($B86,Bonds!$B$6:$CW$1002,AT$1,0)), VLOOKUP($B86,Bonds!$B$6:$CW$1002,AT$1,0),"")</f>
        <v>0.34200000000000003</v>
      </c>
      <c r="AU86">
        <f ca="1">IF(ISNUMBER(VLOOKUP($B86,Bonds!$B$6:$CW$1002,AU$1,0)), VLOOKUP($B86,Bonds!$B$6:$CW$1002,AU$1,0),"")</f>
        <v>1.7770999999999999</v>
      </c>
      <c r="AV86">
        <f ca="1">IF(ISNUMBER(VLOOKUP($B86,Bonds!$B$6:$CW$1002,AV$1,0)), VLOOKUP($B86,Bonds!$B$6:$CW$1002,AV$1,0),"")</f>
        <v>1.8628</v>
      </c>
      <c r="AW86">
        <f ca="1">IF(ISNUMBER(VLOOKUP($B86,Bonds!$B$6:$CW$1002,AW$1,0)), VLOOKUP($B86,Bonds!$B$6:$CW$1002,AW$1,0),"")</f>
        <v>2.2574999999999998</v>
      </c>
      <c r="AX86">
        <f ca="1">IF(ISNUMBER(VLOOKUP($B86,Bonds!$B$6:$CW$1002,AX$1,0)), VLOOKUP($B86,Bonds!$B$6:$CW$1002,AX$1,0),"")</f>
        <v>1.3740000000000001</v>
      </c>
      <c r="AY86">
        <f ca="1">IF(ISNUMBER(VLOOKUP($B86,Bonds!$B$6:$CW$1002,AY$1,0)), VLOOKUP($B86,Bonds!$B$6:$CW$1002,AY$1,0),"")</f>
        <v>33.360900000000001</v>
      </c>
      <c r="AZ86">
        <f ca="1">IF(ISNUMBER(VLOOKUP($B86,Bonds!$B$6:$CW$1002,AZ$1,0)), VLOOKUP($B86,Bonds!$B$6:$CW$1002,AZ$1,0),"")</f>
        <v>-0.69</v>
      </c>
      <c r="BA86">
        <f ca="1">IF(ISNUMBER(VLOOKUP($B86,Credit_Vol!$B$6:$CW$1002,BA$1,0)), VLOOKUP($B86,Credit_Vol!$B$6:$CW$1002,BA$1,0),"")</f>
        <v>238.01</v>
      </c>
      <c r="BB86">
        <f ca="1">IF(ISNUMBER(VLOOKUP($B86,Credit_Vol!$B$6:$CW$1002,BB$1,0)), VLOOKUP($B86,Credit_Vol!$B$6:$CW$1002,BB$1,0),"")</f>
        <v>112.771</v>
      </c>
      <c r="BC86">
        <f ca="1">IF(ISNUMBER(VLOOKUP($B86,Credit_Vol!$B$6:$CW$1002,BC$1,0)), VLOOKUP($B86,Credit_Vol!$B$6:$CW$1002,BC$1,0),"")</f>
        <v>53.531999999999996</v>
      </c>
      <c r="BD86">
        <f ca="1">IF(ISNUMBER(VLOOKUP($B86,Credit_Vol!$B$6:$CW$1002,BD$1,0)), VLOOKUP($B86,Credit_Vol!$B$6:$CW$1002,BD$1,0),"")</f>
        <v>322.392</v>
      </c>
      <c r="BE86">
        <f ca="1">IF(ISNUMBER(VLOOKUP($B86,Credit_Vol!$B$6:$CW$1002,BE$1,0)), VLOOKUP($B86,Credit_Vol!$B$6:$CW$1002,BE$1,0),"")</f>
        <v>180.53</v>
      </c>
      <c r="BF86">
        <f ca="1">IF(ISNUMBER(VLOOKUP($B86,Credit_Vol!$B$6:$CW$1002,BF$1,0)), VLOOKUP($B86,Credit_Vol!$B$6:$CW$1002,BF$1,0),"")</f>
        <v>227.1891</v>
      </c>
      <c r="BG86">
        <f ca="1">IF(ISNUMBER(VLOOKUP($B86,Credit_Vol!$B$6:$CW$1002,BG$1,0)), VLOOKUP($B86,Credit_Vol!$B$6:$CW$1002,BG$1,0),"")</f>
        <v>161.15119999999999</v>
      </c>
      <c r="BH86">
        <f ca="1">IF(ISNUMBER(VLOOKUP($B86,Credit_Vol!$B$6:$CW$1002,BH$1,0)), VLOOKUP($B86,Credit_Vol!$B$6:$CW$1002,BH$1,0),"")</f>
        <v>443.25850000000003</v>
      </c>
      <c r="BI86">
        <f ca="1">IF(ISNUMBER(VLOOKUP($B86,Credit_Vol!$B$6:$CW$1002,BI$1,0)), VLOOKUP($B86,Credit_Vol!$B$6:$CW$1002,BI$1,0),"")</f>
        <v>9.8699999999999992</v>
      </c>
      <c r="BJ86">
        <f ca="1">IF(ISNUMBER(VLOOKUP($B86,Credit_Vol!$B$6:$CW$1002,BJ$1,0)), VLOOKUP($B86,Credit_Vol!$B$6:$CW$1002,BJ$1,0),"")</f>
        <v>17.850000000000001</v>
      </c>
      <c r="BK86">
        <f ca="1">IF(ISNUMBER(VLOOKUP($B86,Credit_Vol!$B$6:$CW$1002,BK$1,0)), VLOOKUP($B86,Credit_Vol!$B$6:$CW$1002,BK$1,0),"")</f>
        <v>7.25</v>
      </c>
      <c r="BL86">
        <f ca="1">IF(ISNUMBER(VLOOKUP($B86,Credit_Vol!$B$6:$CW$1002,BL$1,0)), VLOOKUP($B86,Credit_Vol!$B$6:$CW$1002,BL$1,0),"")</f>
        <v>4.3375000000000004</v>
      </c>
      <c r="BM86">
        <f ca="1">IF(ISNUMBER(VLOOKUP($B86,Commodities!$B$6:$CW$1002,BM$1,0)), VLOOKUP($B86,Commodities!$B$6:$CW$1002,BM$1,0),"")</f>
        <v>1294.4000000000001</v>
      </c>
      <c r="BN86">
        <f ca="1">IF(ISNUMBER(VLOOKUP($B86,Commodities!$B$6:$CW$1002,BN$1,0)), VLOOKUP($B86,Commodities!$B$6:$CW$1002,BN$1,0),"")</f>
        <v>17.02</v>
      </c>
      <c r="BO86">
        <f ca="1">IF(ISNUMBER(VLOOKUP($B86,Commodities!$B$6:$CW$1002,BO$1,0)), VLOOKUP($B86,Commodities!$B$6:$CW$1002,BO$1,0),"")</f>
        <v>58.11</v>
      </c>
      <c r="BP86">
        <f ca="1">IF(ISNUMBER(VLOOKUP($B86,Currencies!$B$6:$CW$1002,BP$1,0)), VLOOKUP($B86,Currencies!$B$6:$CW$1002,BP$1,0),"")</f>
        <v>6.5975000000000001</v>
      </c>
      <c r="BQ86">
        <f ca="1">IF(ISNUMBER(VLOOKUP($B86,Currencies!$B$6:$CW$1002,BQ$1,0)), VLOOKUP($B86,Currencies!$B$6:$CW$1002,BQ$1,0),"")</f>
        <v>108.68</v>
      </c>
      <c r="BR86">
        <f ca="1">IF(ISNUMBER(VLOOKUP($B86,Currencies!$B$6:$CW$1002,BR$1,0)), VLOOKUP($B86,Currencies!$B$6:$CW$1002,BR$1,0),"")</f>
        <v>1.1898</v>
      </c>
      <c r="BS86">
        <f ca="1">IF(ISNUMBER(VLOOKUP($B86,Currencies!$B$6:$CW$1002,BS$1,0)), VLOOKUP($B86,Currencies!$B$6:$CW$1002,BS$1,0),"")</f>
        <v>1.3317999999999999</v>
      </c>
      <c r="BT86">
        <f ca="1">IF(ISNUMBER(VLOOKUP($B86,Currencies!$B$6:$CW$1002,BT$1,0)), VLOOKUP($B86,Currencies!$B$6:$CW$1002,BT$1,0),"")</f>
        <v>111.09</v>
      </c>
      <c r="BU86">
        <f ca="1">IF(ISNUMBER(VLOOKUP($B86,Currencies!$B$6:$CW$1002,BU$1,0)), VLOOKUP($B86,Currencies!$B$6:$CW$1002,BU$1,0),"")</f>
        <v>58.491100000000003</v>
      </c>
      <c r="BV86">
        <f ca="1">IF(ISNUMBER(VLOOKUP($B86,Currencies!$B$6:$CW$1002,BV$1,0)), VLOOKUP($B86,Currencies!$B$6:$CW$1002,BV$1,0),"")</f>
        <v>13.758699999999999</v>
      </c>
      <c r="BW86">
        <f ca="1">IF(ISNUMBER(VLOOKUP($B86,Currencies!$B$6:$CW$1002,BW$1,0)), VLOOKUP($B86,Currencies!$B$6:$CW$1002,BW$1,0),"")</f>
        <v>3.2263000000000002</v>
      </c>
    </row>
    <row r="87" spans="2:75">
      <c r="B87" s="12">
        <f>IF(ISNUMBER(Equities!$C88),Equities!B88,"")</f>
        <v>43063</v>
      </c>
      <c r="C87">
        <f t="shared" ca="1" si="10"/>
        <v>172.24629999999999</v>
      </c>
      <c r="D87" t="str">
        <f t="shared" ca="1" si="9"/>
        <v/>
      </c>
      <c r="E87" t="str">
        <f t="shared" ca="1" si="9"/>
        <v/>
      </c>
      <c r="F87" t="str">
        <f t="shared" ca="1" si="9"/>
        <v/>
      </c>
      <c r="G87">
        <f>IF(ISNUMBER(VLOOKUP($B87,Equities!$B$6:$DH$1002,G$1,0)), VLOOKUP($B87,Equities!$B$6:$DH$1002,G$1,0),"")</f>
        <v>5.27</v>
      </c>
      <c r="H87">
        <f>IF(ISNUMBER(VLOOKUP($B87,Equities!$B$6:$DH$1002,H$1,0)), VLOOKUP($B87,Equities!$B$6:$DH$1002,H$1,0),"")</f>
        <v>12.1</v>
      </c>
      <c r="I87">
        <f>IF(ISNUMBER(VLOOKUP($B87,Equities!$B$6:$DH$1002,I$1,0)), VLOOKUP($B87,Equities!$B$6:$DH$1002,I$1,0),"")</f>
        <v>17.11</v>
      </c>
      <c r="J87" s="70"/>
      <c r="K87">
        <f ca="1">IF(ISNUMBER(VLOOKUP($B87,Equities!$B$6:$DH$1002,K$1,0)), VLOOKUP($B87,Equities!$B$6:$DH$1002,K$1,0),"")</f>
        <v>2602.42</v>
      </c>
      <c r="L87">
        <f ca="1">IF(ISNUMBER(VLOOKUP($B87,Equities!$B$6:$DH$1002,L$1,0)), VLOOKUP($B87,Equities!$B$6:$DH$1002,L$1,0),"")</f>
        <v>3581.23</v>
      </c>
      <c r="M87">
        <f ca="1">IF(ISNUMBER(VLOOKUP($B87,Equities!$B$6:$DH$1002,M$1,0)), VLOOKUP($B87,Equities!$B$6:$DH$1002,M$1,0),"")</f>
        <v>74157.38</v>
      </c>
      <c r="N87">
        <f ca="1">IF(ISNUMBER(VLOOKUP($B87,Equities!$B$6:$DH$1002,N$1,0)), VLOOKUP($B87,Equities!$B$6:$DH$1002,N$1,0),"")</f>
        <v>22550.85</v>
      </c>
      <c r="O87">
        <f ca="1">IF(ISNUMBER(VLOOKUP($B87,Equities!$B$6:$DH$1002,O$1,0)), VLOOKUP($B87,Equities!$B$6:$DH$1002,O$1,0),"")</f>
        <v>29866.32</v>
      </c>
      <c r="P87">
        <f ca="1">IF(ISNUMBER(VLOOKUP($B87,Equities!$B$6:$DH$1002,P$1,0)), VLOOKUP($B87,Equities!$B$6:$DH$1002,P$1,0),"")</f>
        <v>11908.19</v>
      </c>
      <c r="Q87">
        <f ca="1">IF(ISNUMBER(VLOOKUP($B87,Equities!$B$6:$DH$1002,Q$1,0)), VLOOKUP($B87,Equities!$B$6:$DH$1002,Q$1,0),"")</f>
        <v>2181.5700000000002</v>
      </c>
      <c r="R87">
        <f ca="1">IF(ISNUMBER(VLOOKUP($B87,Equities!$B$6:$DH$1002,R$1,0)), VLOOKUP($B87,Equities!$B$6:$DH$1002,R$1,0),"")</f>
        <v>2442.69</v>
      </c>
      <c r="S87">
        <f ca="1">IF(ISNUMBER(VLOOKUP($B87,Equities!$B$6:$DH$1002,S$1,0)), VLOOKUP($B87,Equities!$B$6:$DH$1002,S$1,0),"")</f>
        <v>211.86060000000001</v>
      </c>
      <c r="T87">
        <f ca="1">IF(ISNUMBER(VLOOKUP($B87,Equities!$B$6:$DH$1002,T$1,0)), VLOOKUP($B87,Equities!$B$6:$DH$1002,T$1,0),"")</f>
        <v>272.5</v>
      </c>
      <c r="U87">
        <f ca="1">IF(ISNUMBER(VLOOKUP($B87,Equities!$B$6:$DH$1002,U$1,0)), VLOOKUP($B87,Equities!$B$6:$DH$1002,U$1,0),"")</f>
        <v>252.36</v>
      </c>
      <c r="V87">
        <f ca="1">IF(ISNUMBER(VLOOKUP($B87,Equities!$B$6:$DH$1002,V$1,0)), VLOOKUP($B87,Equities!$B$6:$DH$1002,V$1,0),"")</f>
        <v>231.67</v>
      </c>
      <c r="W87">
        <f ca="1">IF(ISNUMBER(VLOOKUP($B87,Equities!$B$6:$DH$1002,W$1,0)), VLOOKUP($B87,Equities!$B$6:$DH$1002,W$1,0),"")</f>
        <v>231.43260000000001</v>
      </c>
      <c r="X87">
        <f ca="1">IF(ISNUMBER(VLOOKUP($B87,Equities!$B$6:$DH$1002,X$1,0)), VLOOKUP($B87,Equities!$B$6:$DH$1002,X$1,0),"")</f>
        <v>225.0027</v>
      </c>
      <c r="Y87">
        <f ca="1">IF(ISNUMBER(VLOOKUP($B87,Equities!$B$6:$DH$1002,Y$1,0)), VLOOKUP($B87,Equities!$B$6:$DH$1002,Y$1,0),"")</f>
        <v>122.1237</v>
      </c>
      <c r="Z87">
        <f ca="1">IF(ISNUMBER(VLOOKUP($B87,Equities!$B$6:$DH$1002,Z$1,0)), VLOOKUP($B87,Equities!$B$6:$DH$1002,Z$1,0),"")</f>
        <v>224.68989999999999</v>
      </c>
      <c r="AA87">
        <f ca="1">IF(ISNUMBER(VLOOKUP($B87,Equities!$B$6:$DH$1002,AA$1,0)), VLOOKUP($B87,Equities!$B$6:$DH$1002,AA$1,0),"")</f>
        <v>68.599999999999994</v>
      </c>
      <c r="AB87">
        <f ca="1">IF(ISNUMBER(VLOOKUP($B87,Equities!$B$6:$DH$1002,AB$1,0)), VLOOKUP($B87,Equities!$B$6:$DH$1002,AB$1,0),"")</f>
        <v>131.77000000000001</v>
      </c>
      <c r="AC87">
        <f ca="1">IF(ISNUMBER(VLOOKUP($B87,Bonds!$B$6:$CW$1002,AC$1,0)), VLOOKUP($B87,Bonds!$B$6:$CW$1002,AC$1,0),"")</f>
        <v>484.12479999999999</v>
      </c>
      <c r="AD87">
        <f ca="1">IF(ISNUMBER(VLOOKUP($B87,Bonds!$B$6:$CW$1002,AD$1,0)), VLOOKUP($B87,Bonds!$B$6:$CW$1002,AD$1,0),"")</f>
        <v>218.94630000000001</v>
      </c>
      <c r="AE87">
        <f ca="1">IF(ISNUMBER(VLOOKUP($B87,Bonds!$B$6:$CW$1002,AE$1,0)), VLOOKUP($B87,Bonds!$B$6:$CW$1002,AE$1,0),"")</f>
        <v>256.23680000000002</v>
      </c>
      <c r="AF87">
        <f ca="1">IF(ISNUMBER(VLOOKUP($B87,Bonds!$B$6:$CW$1002,AF$1,0)), VLOOKUP($B87,Bonds!$B$6:$CW$1002,AF$1,0),"")</f>
        <v>2043.38</v>
      </c>
      <c r="AG87">
        <f ca="1">IF(ISNUMBER(VLOOKUP($B87,Bonds!$B$6:$CW$1002,AG$1,0)), VLOOKUP($B87,Bonds!$B$6:$CW$1002,AG$1,0),"")</f>
        <v>2200.4</v>
      </c>
      <c r="AH87">
        <f ca="1">IF(ISNUMBER(VLOOKUP($B87,Bonds!$B$6:$CW$1002,AH$1,0)), VLOOKUP($B87,Bonds!$B$6:$CW$1002,AH$1,0),"")</f>
        <v>2884.64</v>
      </c>
      <c r="AI87">
        <f ca="1">IF(ISNUMBER(VLOOKUP($B87,Bonds!$B$6:$CW$1002,AI$1,0)), VLOOKUP($B87,Bonds!$B$6:$CW$1002,AI$1,0),"")</f>
        <v>149.68010000000001</v>
      </c>
      <c r="AJ87">
        <f ca="1">IF(ISNUMBER(VLOOKUP($B87,Bonds!$B$6:$CW$1002,AJ$1,0)), VLOOKUP($B87,Bonds!$B$6:$CW$1002,AJ$1,0),"")</f>
        <v>1302.8800000000001</v>
      </c>
      <c r="AK87">
        <f ca="1">IF(ISNUMBER(VLOOKUP($B87,Bonds!$B$6:$CW$1002,AK$1,0)), VLOOKUP($B87,Bonds!$B$6:$CW$1002,AK$1,0),"")</f>
        <v>214.64879999999999</v>
      </c>
      <c r="AL87">
        <f ca="1">IF(ISNUMBER(VLOOKUP($B87,Bonds!$B$6:$CW$1002,AL$1,0)), VLOOKUP($B87,Bonds!$B$6:$CW$1002,AL$1,0),"")</f>
        <v>191.35400000000001</v>
      </c>
      <c r="AM87">
        <f ca="1">IF(ISNUMBER(VLOOKUP($B87,Bonds!$B$6:$CW$1002,AM$1,0)), VLOOKUP($B87,Bonds!$B$6:$CW$1002,AM$1,0),"")</f>
        <v>286.96800000000002</v>
      </c>
      <c r="AN87">
        <f ca="1">IF(ISNUMBER(VLOOKUP($B87,Bonds!$B$6:$CW$1002,AN$1,0)), VLOOKUP($B87,Bonds!$B$6:$CW$1002,AN$1,0),"")</f>
        <v>203.8802</v>
      </c>
      <c r="AO87">
        <f ca="1">IF(ISNUMBER(VLOOKUP($B87,Bonds!$B$6:$CW$1002,AO$1,0)), VLOOKUP($B87,Bonds!$B$6:$CW$1002,AO$1,0),"")</f>
        <v>203.49260000000001</v>
      </c>
      <c r="AP87">
        <f ca="1">IF(ISNUMBER(VLOOKUP($B87,Bonds!$B$6:$CW$1002,AP$1,0)), VLOOKUP($B87,Bonds!$B$6:$CW$1002,AP$1,0),"")</f>
        <v>225.7055</v>
      </c>
      <c r="AQ87">
        <f ca="1">IF(ISNUMBER(VLOOKUP($B87,Bonds!$B$6:$CW$1002,AQ$1,0)), VLOOKUP($B87,Bonds!$B$6:$CW$1002,AQ$1,0),"")</f>
        <v>219.8536</v>
      </c>
      <c r="AR87">
        <f ca="1">IF(ISNUMBER(VLOOKUP($B87,Bonds!$B$6:$CW$1002,AR$1,0)), VLOOKUP($B87,Bonds!$B$6:$CW$1002,AR$1,0),"")</f>
        <v>285.6069</v>
      </c>
      <c r="AS87">
        <f ca="1">IF(ISNUMBER(VLOOKUP($B87,Bonds!$B$6:$CW$1002,AS$1,0)), VLOOKUP($B87,Bonds!$B$6:$CW$1002,AS$1,0),"")</f>
        <v>2.3418000000000001</v>
      </c>
      <c r="AT87">
        <f ca="1">IF(ISNUMBER(VLOOKUP($B87,Bonds!$B$6:$CW$1002,AT$1,0)), VLOOKUP($B87,Bonds!$B$6:$CW$1002,AT$1,0),"")</f>
        <v>0.36</v>
      </c>
      <c r="AU87">
        <f ca="1">IF(ISNUMBER(VLOOKUP($B87,Bonds!$B$6:$CW$1002,AU$1,0)), VLOOKUP($B87,Bonds!$B$6:$CW$1002,AU$1,0),"")</f>
        <v>1.7892999999999999</v>
      </c>
      <c r="AV87">
        <f ca="1">IF(ISNUMBER(VLOOKUP($B87,Bonds!$B$6:$CW$1002,AV$1,0)), VLOOKUP($B87,Bonds!$B$6:$CW$1002,AV$1,0),"")</f>
        <v>1.8683000000000001</v>
      </c>
      <c r="AW87">
        <f ca="1">IF(ISNUMBER(VLOOKUP($B87,Bonds!$B$6:$CW$1002,AW$1,0)), VLOOKUP($B87,Bonds!$B$6:$CW$1002,AW$1,0),"")</f>
        <v>2.2400000000000002</v>
      </c>
      <c r="AX87">
        <f ca="1">IF(ISNUMBER(VLOOKUP($B87,Bonds!$B$6:$CW$1002,AX$1,0)), VLOOKUP($B87,Bonds!$B$6:$CW$1002,AX$1,0),"")</f>
        <v>1.375</v>
      </c>
      <c r="AY87">
        <f ca="1">IF(ISNUMBER(VLOOKUP($B87,Bonds!$B$6:$CW$1002,AY$1,0)), VLOOKUP($B87,Bonds!$B$6:$CW$1002,AY$1,0),"")</f>
        <v>33.469099999999997</v>
      </c>
      <c r="AZ87">
        <f ca="1">IF(ISNUMBER(VLOOKUP($B87,Bonds!$B$6:$CW$1002,AZ$1,0)), VLOOKUP($B87,Bonds!$B$6:$CW$1002,AZ$1,0),"")</f>
        <v>-0.06</v>
      </c>
      <c r="BA87">
        <f ca="1">IF(ISNUMBER(VLOOKUP($B87,Credit_Vol!$B$6:$CW$1002,BA$1,0)), VLOOKUP($B87,Credit_Vol!$B$6:$CW$1002,BA$1,0),"")</f>
        <v>236.58199999999999</v>
      </c>
      <c r="BB87">
        <f ca="1">IF(ISNUMBER(VLOOKUP($B87,Credit_Vol!$B$6:$CW$1002,BB$1,0)), VLOOKUP($B87,Credit_Vol!$B$6:$CW$1002,BB$1,0),"")</f>
        <v>113.21599999999999</v>
      </c>
      <c r="BC87">
        <f ca="1">IF(ISNUMBER(VLOOKUP($B87,Credit_Vol!$B$6:$CW$1002,BC$1,0)), VLOOKUP($B87,Credit_Vol!$B$6:$CW$1002,BC$1,0),"")</f>
        <v>52.332000000000001</v>
      </c>
      <c r="BD87">
        <f ca="1">IF(ISNUMBER(VLOOKUP($B87,Credit_Vol!$B$6:$CW$1002,BD$1,0)), VLOOKUP($B87,Credit_Vol!$B$6:$CW$1002,BD$1,0),"")</f>
        <v>316.44299999999998</v>
      </c>
      <c r="BE87">
        <f ca="1">IF(ISNUMBER(VLOOKUP($B87,Credit_Vol!$B$6:$CW$1002,BE$1,0)), VLOOKUP($B87,Credit_Vol!$B$6:$CW$1002,BE$1,0),"")</f>
        <v>182.41900000000001</v>
      </c>
      <c r="BF87">
        <f ca="1">IF(ISNUMBER(VLOOKUP($B87,Credit_Vol!$B$6:$CW$1002,BF$1,0)), VLOOKUP($B87,Credit_Vol!$B$6:$CW$1002,BF$1,0),"")</f>
        <v>227.28149999999999</v>
      </c>
      <c r="BG87">
        <f ca="1">IF(ISNUMBER(VLOOKUP($B87,Credit_Vol!$B$6:$CW$1002,BG$1,0)), VLOOKUP($B87,Credit_Vol!$B$6:$CW$1002,BG$1,0),"")</f>
        <v>161.2775</v>
      </c>
      <c r="BH87">
        <f ca="1">IF(ISNUMBER(VLOOKUP($B87,Credit_Vol!$B$6:$CW$1002,BH$1,0)), VLOOKUP($B87,Credit_Vol!$B$6:$CW$1002,BH$1,0),"")</f>
        <v>443.13819999999998</v>
      </c>
      <c r="BI87">
        <f ca="1">IF(ISNUMBER(VLOOKUP($B87,Credit_Vol!$B$6:$CW$1002,BI$1,0)), VLOOKUP($B87,Credit_Vol!$B$6:$CW$1002,BI$1,0),"")</f>
        <v>9.67</v>
      </c>
      <c r="BJ87">
        <f ca="1">IF(ISNUMBER(VLOOKUP($B87,Credit_Vol!$B$6:$CW$1002,BJ$1,0)), VLOOKUP($B87,Credit_Vol!$B$6:$CW$1002,BJ$1,0),"")</f>
        <v>16.37</v>
      </c>
      <c r="BK87">
        <f ca="1">IF(ISNUMBER(VLOOKUP($B87,Credit_Vol!$B$6:$CW$1002,BK$1,0)), VLOOKUP($B87,Credit_Vol!$B$6:$CW$1002,BK$1,0),"")</f>
        <v>7.23</v>
      </c>
      <c r="BL87">
        <f ca="1">IF(ISNUMBER(VLOOKUP($B87,Credit_Vol!$B$6:$CW$1002,BL$1,0)), VLOOKUP($B87,Credit_Vol!$B$6:$CW$1002,BL$1,0),"")</f>
        <v>4.4800000000000004</v>
      </c>
      <c r="BM87">
        <f ca="1">IF(ISNUMBER(VLOOKUP($B87,Commodities!$B$6:$CW$1002,BM$1,0)), VLOOKUP($B87,Commodities!$B$6:$CW$1002,BM$1,0),"")</f>
        <v>1287.3</v>
      </c>
      <c r="BN87">
        <f ca="1">IF(ISNUMBER(VLOOKUP($B87,Commodities!$B$6:$CW$1002,BN$1,0)), VLOOKUP($B87,Commodities!$B$6:$CW$1002,BN$1,0),"")</f>
        <v>16.992000000000001</v>
      </c>
      <c r="BO87">
        <f ca="1">IF(ISNUMBER(VLOOKUP($B87,Commodities!$B$6:$CW$1002,BO$1,0)), VLOOKUP($B87,Commodities!$B$6:$CW$1002,BO$1,0),"")</f>
        <v>58.95</v>
      </c>
      <c r="BP87">
        <f ca="1">IF(ISNUMBER(VLOOKUP($B87,Currencies!$B$6:$CW$1002,BP$1,0)), VLOOKUP($B87,Currencies!$B$6:$CW$1002,BP$1,0),"")</f>
        <v>6.5880999999999998</v>
      </c>
      <c r="BQ87">
        <f ca="1">IF(ISNUMBER(VLOOKUP($B87,Currencies!$B$6:$CW$1002,BQ$1,0)), VLOOKUP($B87,Currencies!$B$6:$CW$1002,BQ$1,0),"")</f>
        <v>108.74</v>
      </c>
      <c r="BR87">
        <f ca="1">IF(ISNUMBER(VLOOKUP($B87,Currencies!$B$6:$CW$1002,BR$1,0)), VLOOKUP($B87,Currencies!$B$6:$CW$1002,BR$1,0),"")</f>
        <v>1.1933</v>
      </c>
      <c r="BS87">
        <f ca="1">IF(ISNUMBER(VLOOKUP($B87,Currencies!$B$6:$CW$1002,BS$1,0)), VLOOKUP($B87,Currencies!$B$6:$CW$1002,BS$1,0),"")</f>
        <v>1.3336999999999999</v>
      </c>
      <c r="BT87">
        <f ca="1">IF(ISNUMBER(VLOOKUP($B87,Currencies!$B$6:$CW$1002,BT$1,0)), VLOOKUP($B87,Currencies!$B$6:$CW$1002,BT$1,0),"")</f>
        <v>111.53</v>
      </c>
      <c r="BU87">
        <f ca="1">IF(ISNUMBER(VLOOKUP($B87,Currencies!$B$6:$CW$1002,BU$1,0)), VLOOKUP($B87,Currencies!$B$6:$CW$1002,BU$1,0),"")</f>
        <v>58.3703</v>
      </c>
      <c r="BV87">
        <f ca="1">IF(ISNUMBER(VLOOKUP($B87,Currencies!$B$6:$CW$1002,BV$1,0)), VLOOKUP($B87,Currencies!$B$6:$CW$1002,BV$1,0),"")</f>
        <v>14.1585</v>
      </c>
      <c r="BW87">
        <f ca="1">IF(ISNUMBER(VLOOKUP($B87,Currencies!$B$6:$CW$1002,BW$1,0)), VLOOKUP($B87,Currencies!$B$6:$CW$1002,BW$1,0),"")</f>
        <v>3.2323</v>
      </c>
    </row>
    <row r="88" spans="2:75">
      <c r="B88" s="12">
        <f>IF(ISNUMBER(Equities!$C89),Equities!B89,"")</f>
        <v>43062</v>
      </c>
      <c r="C88">
        <f t="shared" ca="1" si="10"/>
        <v>171.93279999999999</v>
      </c>
      <c r="D88" t="str">
        <f t="shared" ca="1" si="9"/>
        <v/>
      </c>
      <c r="E88" t="str">
        <f t="shared" ca="1" si="9"/>
        <v/>
      </c>
      <c r="F88" t="str">
        <f t="shared" ca="1" si="9"/>
        <v/>
      </c>
      <c r="G88">
        <f>IF(ISNUMBER(VLOOKUP($B88,Equities!$B$6:$DH$1002,G$1,0)), VLOOKUP($B88,Equities!$B$6:$DH$1002,G$1,0),"")</f>
        <v>5.36</v>
      </c>
      <c r="H88">
        <f>IF(ISNUMBER(VLOOKUP($B88,Equities!$B$6:$DH$1002,H$1,0)), VLOOKUP($B88,Equities!$B$6:$DH$1002,H$1,0),"")</f>
        <v>12.12</v>
      </c>
      <c r="I88">
        <f>IF(ISNUMBER(VLOOKUP($B88,Equities!$B$6:$DH$1002,I$1,0)), VLOOKUP($B88,Equities!$B$6:$DH$1002,I$1,0),"")</f>
        <v>16.940000000000001</v>
      </c>
      <c r="J88" s="70"/>
      <c r="K88">
        <f ca="1">IF(ISNUMBER(VLOOKUP($B88,Equities!$B$6:$DH$1002,K$1,0)), VLOOKUP($B88,Equities!$B$6:$DH$1002,K$1,0),"")</f>
        <v>2597.08</v>
      </c>
      <c r="L88">
        <f ca="1">IF(ISNUMBER(VLOOKUP($B88,Equities!$B$6:$DH$1002,L$1,0)), VLOOKUP($B88,Equities!$B$6:$DH$1002,L$1,0),"")</f>
        <v>3572.07</v>
      </c>
      <c r="M88">
        <f ca="1">IF(ISNUMBER(VLOOKUP($B88,Equities!$B$6:$DH$1002,M$1,0)), VLOOKUP($B88,Equities!$B$6:$DH$1002,M$1,0),"")</f>
        <v>74486.58</v>
      </c>
      <c r="N88">
        <f ca="1">IF(ISNUMBER(VLOOKUP($B88,Equities!$B$6:$DH$1002,N$1,0)), VLOOKUP($B88,Equities!$B$6:$DH$1002,N$1,0),"")</f>
        <v>22523.15</v>
      </c>
      <c r="O88">
        <f ca="1">IF(ISNUMBER(VLOOKUP($B88,Equities!$B$6:$DH$1002,O$1,0)), VLOOKUP($B88,Equities!$B$6:$DH$1002,O$1,0),"")</f>
        <v>29707.94</v>
      </c>
      <c r="P88">
        <f ca="1">IF(ISNUMBER(VLOOKUP($B88,Equities!$B$6:$DH$1002,P$1,0)), VLOOKUP($B88,Equities!$B$6:$DH$1002,P$1,0),"")</f>
        <v>11737.06</v>
      </c>
      <c r="Q88">
        <f ca="1">IF(ISNUMBER(VLOOKUP($B88,Equities!$B$6:$DH$1002,Q$1,0)), VLOOKUP($B88,Equities!$B$6:$DH$1002,Q$1,0),"")</f>
        <v>2173.0300000000002</v>
      </c>
      <c r="R88">
        <f ca="1">IF(ISNUMBER(VLOOKUP($B88,Equities!$B$6:$DH$1002,R$1,0)), VLOOKUP($B88,Equities!$B$6:$DH$1002,R$1,0),"")</f>
        <v>2433.5700000000002</v>
      </c>
      <c r="S88">
        <f ca="1">IF(ISNUMBER(VLOOKUP($B88,Equities!$B$6:$DH$1002,S$1,0)), VLOOKUP($B88,Equities!$B$6:$DH$1002,S$1,0),"")</f>
        <v>211.1918</v>
      </c>
      <c r="T88">
        <f ca="1">IF(ISNUMBER(VLOOKUP($B88,Equities!$B$6:$DH$1002,T$1,0)), VLOOKUP($B88,Equities!$B$6:$DH$1002,T$1,0),"")</f>
        <v>271.02</v>
      </c>
      <c r="U88">
        <f ca="1">IF(ISNUMBER(VLOOKUP($B88,Equities!$B$6:$DH$1002,U$1,0)), VLOOKUP($B88,Equities!$B$6:$DH$1002,U$1,0),"")</f>
        <v>252.02</v>
      </c>
      <c r="V88">
        <f ca="1">IF(ISNUMBER(VLOOKUP($B88,Equities!$B$6:$DH$1002,V$1,0)), VLOOKUP($B88,Equities!$B$6:$DH$1002,V$1,0),"")</f>
        <v>231.13</v>
      </c>
      <c r="W88">
        <f ca="1">IF(ISNUMBER(VLOOKUP($B88,Equities!$B$6:$DH$1002,W$1,0)), VLOOKUP($B88,Equities!$B$6:$DH$1002,W$1,0),"")</f>
        <v>230.8194</v>
      </c>
      <c r="X88">
        <f ca="1">IF(ISNUMBER(VLOOKUP($B88,Equities!$B$6:$DH$1002,X$1,0)), VLOOKUP($B88,Equities!$B$6:$DH$1002,X$1,0),"")</f>
        <v>224.6139</v>
      </c>
      <c r="Y88">
        <f ca="1">IF(ISNUMBER(VLOOKUP($B88,Equities!$B$6:$DH$1002,Y$1,0)), VLOOKUP($B88,Equities!$B$6:$DH$1002,Y$1,0),"")</f>
        <v>121.798</v>
      </c>
      <c r="Z88">
        <f ca="1">IF(ISNUMBER(VLOOKUP($B88,Equities!$B$6:$DH$1002,Z$1,0)), VLOOKUP($B88,Equities!$B$6:$DH$1002,Z$1,0),"")</f>
        <v>223.45750000000001</v>
      </c>
      <c r="AA88">
        <f ca="1">IF(ISNUMBER(VLOOKUP($B88,Equities!$B$6:$DH$1002,AA$1,0)), VLOOKUP($B88,Equities!$B$6:$DH$1002,AA$1,0),"")</f>
        <v>68.36</v>
      </c>
      <c r="AB88">
        <f ca="1">IF(ISNUMBER(VLOOKUP($B88,Equities!$B$6:$DH$1002,AB$1,0)), VLOOKUP($B88,Equities!$B$6:$DH$1002,AB$1,0),"")</f>
        <v>131.55000000000001</v>
      </c>
      <c r="AC88">
        <f ca="1">IF(ISNUMBER(VLOOKUP($B88,Bonds!$B$6:$CW$1002,AC$1,0)), VLOOKUP($B88,Bonds!$B$6:$CW$1002,AC$1,0),"")</f>
        <v>483.4522</v>
      </c>
      <c r="AD88">
        <f ca="1">IF(ISNUMBER(VLOOKUP($B88,Bonds!$B$6:$CW$1002,AD$1,0)), VLOOKUP($B88,Bonds!$B$6:$CW$1002,AD$1,0),"")</f>
        <v>218.7013</v>
      </c>
      <c r="AE88">
        <f ca="1">IF(ISNUMBER(VLOOKUP($B88,Bonds!$B$6:$CW$1002,AE$1,0)), VLOOKUP($B88,Bonds!$B$6:$CW$1002,AE$1,0),"")</f>
        <v>255.7809</v>
      </c>
      <c r="AF88">
        <f ca="1">IF(ISNUMBER(VLOOKUP($B88,Bonds!$B$6:$CW$1002,AF$1,0)), VLOOKUP($B88,Bonds!$B$6:$CW$1002,AF$1,0),"")</f>
        <v>2044.93</v>
      </c>
      <c r="AG88">
        <f ca="1">IF(ISNUMBER(VLOOKUP($B88,Bonds!$B$6:$CW$1002,AG$1,0)), VLOOKUP($B88,Bonds!$B$6:$CW$1002,AG$1,0),"")</f>
        <v>2202.36</v>
      </c>
      <c r="AH88">
        <f ca="1">IF(ISNUMBER(VLOOKUP($B88,Bonds!$B$6:$CW$1002,AH$1,0)), VLOOKUP($B88,Bonds!$B$6:$CW$1002,AH$1,0),"")</f>
        <v>2887</v>
      </c>
      <c r="AI88">
        <f ca="1">IF(ISNUMBER(VLOOKUP($B88,Bonds!$B$6:$CW$1002,AI$1,0)), VLOOKUP($B88,Bonds!$B$6:$CW$1002,AI$1,0),"")</f>
        <v>149.73589999999999</v>
      </c>
      <c r="AJ88">
        <f ca="1">IF(ISNUMBER(VLOOKUP($B88,Bonds!$B$6:$CW$1002,AJ$1,0)), VLOOKUP($B88,Bonds!$B$6:$CW$1002,AJ$1,0),"")</f>
        <v>1300.252</v>
      </c>
      <c r="AK88">
        <f ca="1">IF(ISNUMBER(VLOOKUP($B88,Bonds!$B$6:$CW$1002,AK$1,0)), VLOOKUP($B88,Bonds!$B$6:$CW$1002,AK$1,0),"")</f>
        <v>214.4846</v>
      </c>
      <c r="AL88">
        <f ca="1">IF(ISNUMBER(VLOOKUP($B88,Bonds!$B$6:$CW$1002,AL$1,0)), VLOOKUP($B88,Bonds!$B$6:$CW$1002,AL$1,0),"")</f>
        <v>191.17410000000001</v>
      </c>
      <c r="AM88">
        <f ca="1">IF(ISNUMBER(VLOOKUP($B88,Bonds!$B$6:$CW$1002,AM$1,0)), VLOOKUP($B88,Bonds!$B$6:$CW$1002,AM$1,0),"")</f>
        <v>286.92009999999999</v>
      </c>
      <c r="AN88">
        <f ca="1">IF(ISNUMBER(VLOOKUP($B88,Bonds!$B$6:$CW$1002,AN$1,0)), VLOOKUP($B88,Bonds!$B$6:$CW$1002,AN$1,0),"")</f>
        <v>203.6934</v>
      </c>
      <c r="AO88">
        <f ca="1">IF(ISNUMBER(VLOOKUP($B88,Bonds!$B$6:$CW$1002,AO$1,0)), VLOOKUP($B88,Bonds!$B$6:$CW$1002,AO$1,0),"")</f>
        <v>203.31110000000001</v>
      </c>
      <c r="AP88">
        <f ca="1">IF(ISNUMBER(VLOOKUP($B88,Bonds!$B$6:$CW$1002,AP$1,0)), VLOOKUP($B88,Bonds!$B$6:$CW$1002,AP$1,0),"")</f>
        <v>225.5264</v>
      </c>
      <c r="AQ88">
        <f ca="1">IF(ISNUMBER(VLOOKUP($B88,Bonds!$B$6:$CW$1002,AQ$1,0)), VLOOKUP($B88,Bonds!$B$6:$CW$1002,AQ$1,0),"")</f>
        <v>219.5514</v>
      </c>
      <c r="AR88">
        <f ca="1">IF(ISNUMBER(VLOOKUP($B88,Bonds!$B$6:$CW$1002,AR$1,0)), VLOOKUP($B88,Bonds!$B$6:$CW$1002,AR$1,0),"")</f>
        <v>285.44369999999998</v>
      </c>
      <c r="AS88">
        <f ca="1">IF(ISNUMBER(VLOOKUP($B88,Bonds!$B$6:$CW$1002,AS$1,0)), VLOOKUP($B88,Bonds!$B$6:$CW$1002,AS$1,0),"")</f>
        <v>2.3186999999999998</v>
      </c>
      <c r="AT88">
        <f ca="1">IF(ISNUMBER(VLOOKUP($B88,Bonds!$B$6:$CW$1002,AT$1,0)), VLOOKUP($B88,Bonds!$B$6:$CW$1002,AT$1,0),"")</f>
        <v>0.34699999999999998</v>
      </c>
      <c r="AU88">
        <f ca="1">IF(ISNUMBER(VLOOKUP($B88,Bonds!$B$6:$CW$1002,AU$1,0)), VLOOKUP($B88,Bonds!$B$6:$CW$1002,AU$1,0),"")</f>
        <v>1.7922</v>
      </c>
      <c r="AV88">
        <f ca="1">IF(ISNUMBER(VLOOKUP($B88,Bonds!$B$6:$CW$1002,AV$1,0)), VLOOKUP($B88,Bonds!$B$6:$CW$1002,AV$1,0),"")</f>
        <v>1.8719000000000001</v>
      </c>
      <c r="AW88">
        <f ca="1">IF(ISNUMBER(VLOOKUP($B88,Bonds!$B$6:$CW$1002,AW$1,0)), VLOOKUP($B88,Bonds!$B$6:$CW$1002,AW$1,0),"")</f>
        <v>2.2610000000000001</v>
      </c>
      <c r="AX88">
        <f ca="1">IF(ISNUMBER(VLOOKUP($B88,Bonds!$B$6:$CW$1002,AX$1,0)), VLOOKUP($B88,Bonds!$B$6:$CW$1002,AX$1,0),"")</f>
        <v>1.3719999999999999</v>
      </c>
      <c r="AY88">
        <f ca="1">IF(ISNUMBER(VLOOKUP($B88,Bonds!$B$6:$CW$1002,AY$1,0)), VLOOKUP($B88,Bonds!$B$6:$CW$1002,AY$1,0),"")</f>
        <v>33.162199999999999</v>
      </c>
      <c r="AZ88">
        <f ca="1">IF(ISNUMBER(VLOOKUP($B88,Bonds!$B$6:$CW$1002,AZ$1,0)), VLOOKUP($B88,Bonds!$B$6:$CW$1002,AZ$1,0),"")</f>
        <v>-0.75</v>
      </c>
      <c r="BA88">
        <f ca="1">IF(ISNUMBER(VLOOKUP($B88,Credit_Vol!$B$6:$CW$1002,BA$1,0)), VLOOKUP($B88,Credit_Vol!$B$6:$CW$1002,BA$1,0),"")</f>
        <v>238.63300000000001</v>
      </c>
      <c r="BB88">
        <f ca="1">IF(ISNUMBER(VLOOKUP($B88,Credit_Vol!$B$6:$CW$1002,BB$1,0)), VLOOKUP($B88,Credit_Vol!$B$6:$CW$1002,BB$1,0),"")</f>
        <v>113.869</v>
      </c>
      <c r="BC88">
        <f ca="1">IF(ISNUMBER(VLOOKUP($B88,Credit_Vol!$B$6:$CW$1002,BC$1,0)), VLOOKUP($B88,Credit_Vol!$B$6:$CW$1002,BC$1,0),"")</f>
        <v>52.506999999999998</v>
      </c>
      <c r="BD88">
        <f ca="1">IF(ISNUMBER(VLOOKUP($B88,Credit_Vol!$B$6:$CW$1002,BD$1,0)), VLOOKUP($B88,Credit_Vol!$B$6:$CW$1002,BD$1,0),"")</f>
        <v>316.14800000000002</v>
      </c>
      <c r="BE88">
        <f ca="1">IF(ISNUMBER(VLOOKUP($B88,Credit_Vol!$B$6:$CW$1002,BE$1,0)), VLOOKUP($B88,Credit_Vol!$B$6:$CW$1002,BE$1,0),"")</f>
        <v>182.41900000000001</v>
      </c>
      <c r="BF88">
        <f ca="1">IF(ISNUMBER(VLOOKUP($B88,Credit_Vol!$B$6:$CW$1002,BF$1,0)), VLOOKUP($B88,Credit_Vol!$B$6:$CW$1002,BF$1,0),"")</f>
        <v>225.24719999999999</v>
      </c>
      <c r="BG88">
        <f ca="1">IF(ISNUMBER(VLOOKUP($B88,Credit_Vol!$B$6:$CW$1002,BG$1,0)), VLOOKUP($B88,Credit_Vol!$B$6:$CW$1002,BG$1,0),"")</f>
        <v>159.4796</v>
      </c>
      <c r="BH88">
        <f ca="1">IF(ISNUMBER(VLOOKUP($B88,Credit_Vol!$B$6:$CW$1002,BH$1,0)), VLOOKUP($B88,Credit_Vol!$B$6:$CW$1002,BH$1,0),"")</f>
        <v>440.19150000000002</v>
      </c>
      <c r="BI88">
        <f ca="1">IF(ISNUMBER(VLOOKUP($B88,Credit_Vol!$B$6:$CW$1002,BI$1,0)), VLOOKUP($B88,Credit_Vol!$B$6:$CW$1002,BI$1,0),"")</f>
        <v>9.8800000000000008</v>
      </c>
      <c r="BJ88">
        <f ca="1">IF(ISNUMBER(VLOOKUP($B88,Credit_Vol!$B$6:$CW$1002,BJ$1,0)), VLOOKUP($B88,Credit_Vol!$B$6:$CW$1002,BJ$1,0),"")</f>
        <v>16.36</v>
      </c>
      <c r="BK88">
        <f ca="1">IF(ISNUMBER(VLOOKUP($B88,Credit_Vol!$B$6:$CW$1002,BK$1,0)), VLOOKUP($B88,Credit_Vol!$B$6:$CW$1002,BK$1,0),"")</f>
        <v>7.18</v>
      </c>
      <c r="BL88">
        <f ca="1">IF(ISNUMBER(VLOOKUP($B88,Credit_Vol!$B$6:$CW$1002,BL$1,0)), VLOOKUP($B88,Credit_Vol!$B$6:$CW$1002,BL$1,0),"")</f>
        <v>4.4375</v>
      </c>
      <c r="BM88">
        <f ca="1">IF(ISNUMBER(VLOOKUP($B88,Commodities!$B$6:$CW$1002,BM$1,0)), VLOOKUP($B88,Commodities!$B$6:$CW$1002,BM$1,0),"")</f>
        <v>1292.2</v>
      </c>
      <c r="BN88">
        <f ca="1">IF(ISNUMBER(VLOOKUP($B88,Commodities!$B$6:$CW$1002,BN$1,0)), VLOOKUP($B88,Commodities!$B$6:$CW$1002,BN$1,0),"")</f>
        <v>17.111999999999998</v>
      </c>
      <c r="BO88">
        <f ca="1">IF(ISNUMBER(VLOOKUP($B88,Commodities!$B$6:$CW$1002,BO$1,0)), VLOOKUP($B88,Commodities!$B$6:$CW$1002,BO$1,0),"")</f>
        <v>58.02</v>
      </c>
      <c r="BP88">
        <f ca="1">IF(ISNUMBER(VLOOKUP($B88,Currencies!$B$6:$CW$1002,BP$1,0)), VLOOKUP($B88,Currencies!$B$6:$CW$1002,BP$1,0),"")</f>
        <v>6.5789999999999997</v>
      </c>
      <c r="BQ88">
        <f ca="1">IF(ISNUMBER(VLOOKUP($B88,Currencies!$B$6:$CW$1002,BQ$1,0)), VLOOKUP($B88,Currencies!$B$6:$CW$1002,BQ$1,0),"")</f>
        <v>108.79</v>
      </c>
      <c r="BR88">
        <f ca="1">IF(ISNUMBER(VLOOKUP($B88,Currencies!$B$6:$CW$1002,BR$1,0)), VLOOKUP($B88,Currencies!$B$6:$CW$1002,BR$1,0),"")</f>
        <v>1.1851</v>
      </c>
      <c r="BS88">
        <f ca="1">IF(ISNUMBER(VLOOKUP($B88,Currencies!$B$6:$CW$1002,BS$1,0)), VLOOKUP($B88,Currencies!$B$6:$CW$1002,BS$1,0),"")</f>
        <v>1.3309</v>
      </c>
      <c r="BT88">
        <f ca="1">IF(ISNUMBER(VLOOKUP($B88,Currencies!$B$6:$CW$1002,BT$1,0)), VLOOKUP($B88,Currencies!$B$6:$CW$1002,BT$1,0),"")</f>
        <v>111.22</v>
      </c>
      <c r="BU88">
        <f ca="1">IF(ISNUMBER(VLOOKUP($B88,Currencies!$B$6:$CW$1002,BU$1,0)), VLOOKUP($B88,Currencies!$B$6:$CW$1002,BU$1,0),"")</f>
        <v>58.465600000000002</v>
      </c>
      <c r="BV88">
        <f ca="1">IF(ISNUMBER(VLOOKUP($B88,Currencies!$B$6:$CW$1002,BV$1,0)), VLOOKUP($B88,Currencies!$B$6:$CW$1002,BV$1,0),"")</f>
        <v>13.8834</v>
      </c>
      <c r="BW88">
        <f ca="1">IF(ISNUMBER(VLOOKUP($B88,Currencies!$B$6:$CW$1002,BW$1,0)), VLOOKUP($B88,Currencies!$B$6:$CW$1002,BW$1,0),"")</f>
        <v>3.2225000000000001</v>
      </c>
    </row>
    <row r="89" spans="2:75">
      <c r="B89" s="12">
        <f>IF(ISNUMBER(Equities!$C90),Equities!B90,"")</f>
        <v>43061</v>
      </c>
      <c r="C89">
        <f t="shared" ca="1" si="10"/>
        <v>174.12350000000001</v>
      </c>
      <c r="D89" t="str">
        <f t="shared" ca="1" si="9"/>
        <v/>
      </c>
      <c r="E89" t="str">
        <f t="shared" ca="1" si="9"/>
        <v/>
      </c>
      <c r="F89" t="str">
        <f t="shared" ca="1" si="9"/>
        <v/>
      </c>
      <c r="G89">
        <f>IF(ISNUMBER(VLOOKUP($B89,Equities!$B$6:$DH$1002,G$1,0)), VLOOKUP($B89,Equities!$B$6:$DH$1002,G$1,0),"")</f>
        <v>5.36</v>
      </c>
      <c r="H89">
        <f>IF(ISNUMBER(VLOOKUP($B89,Equities!$B$6:$DH$1002,H$1,0)), VLOOKUP($B89,Equities!$B$6:$DH$1002,H$1,0),"")</f>
        <v>12.1</v>
      </c>
      <c r="I89">
        <f>IF(ISNUMBER(VLOOKUP($B89,Equities!$B$6:$DH$1002,I$1,0)), VLOOKUP($B89,Equities!$B$6:$DH$1002,I$1,0),"")</f>
        <v>16.489999999999998</v>
      </c>
      <c r="J89" s="70"/>
      <c r="K89">
        <f ca="1">IF(ISNUMBER(VLOOKUP($B89,Equities!$B$6:$DH$1002,K$1,0)), VLOOKUP($B89,Equities!$B$6:$DH$1002,K$1,0),"")</f>
        <v>2597.08</v>
      </c>
      <c r="L89">
        <f ca="1">IF(ISNUMBER(VLOOKUP($B89,Equities!$B$6:$DH$1002,L$1,0)), VLOOKUP($B89,Equities!$B$6:$DH$1002,L$1,0),"")</f>
        <v>3562.65</v>
      </c>
      <c r="M89">
        <f ca="1">IF(ISNUMBER(VLOOKUP($B89,Equities!$B$6:$DH$1002,M$1,0)), VLOOKUP($B89,Equities!$B$6:$DH$1002,M$1,0),"")</f>
        <v>74518.789999999994</v>
      </c>
      <c r="N89">
        <f ca="1">IF(ISNUMBER(VLOOKUP($B89,Equities!$B$6:$DH$1002,N$1,0)), VLOOKUP($B89,Equities!$B$6:$DH$1002,N$1,0),"")</f>
        <v>22523.15</v>
      </c>
      <c r="O89">
        <f ca="1">IF(ISNUMBER(VLOOKUP($B89,Equities!$B$6:$DH$1002,O$1,0)), VLOOKUP($B89,Equities!$B$6:$DH$1002,O$1,0),"")</f>
        <v>30003.49</v>
      </c>
      <c r="P89">
        <f ca="1">IF(ISNUMBER(VLOOKUP($B89,Equities!$B$6:$DH$1002,P$1,0)), VLOOKUP($B89,Equities!$B$6:$DH$1002,P$1,0),"")</f>
        <v>11958.63</v>
      </c>
      <c r="Q89">
        <f ca="1">IF(ISNUMBER(VLOOKUP($B89,Equities!$B$6:$DH$1002,Q$1,0)), VLOOKUP($B89,Equities!$B$6:$DH$1002,Q$1,0),"")</f>
        <v>2170.14</v>
      </c>
      <c r="R89">
        <f ca="1">IF(ISNUMBER(VLOOKUP($B89,Equities!$B$6:$DH$1002,R$1,0)), VLOOKUP($B89,Equities!$B$6:$DH$1002,R$1,0),"")</f>
        <v>2429.39</v>
      </c>
      <c r="S89">
        <f ca="1">IF(ISNUMBER(VLOOKUP($B89,Equities!$B$6:$DH$1002,S$1,0)), VLOOKUP($B89,Equities!$B$6:$DH$1002,S$1,0),"")</f>
        <v>210.75559999999999</v>
      </c>
      <c r="T89">
        <f ca="1">IF(ISNUMBER(VLOOKUP($B89,Equities!$B$6:$DH$1002,T$1,0)), VLOOKUP($B89,Equities!$B$6:$DH$1002,T$1,0),"")</f>
        <v>269.94</v>
      </c>
      <c r="U89">
        <f ca="1">IF(ISNUMBER(VLOOKUP($B89,Equities!$B$6:$DH$1002,U$1,0)), VLOOKUP($B89,Equities!$B$6:$DH$1002,U$1,0),"")</f>
        <v>251.36</v>
      </c>
      <c r="V89">
        <f ca="1">IF(ISNUMBER(VLOOKUP($B89,Equities!$B$6:$DH$1002,V$1,0)), VLOOKUP($B89,Equities!$B$6:$DH$1002,V$1,0),"")</f>
        <v>230.82</v>
      </c>
      <c r="W89">
        <f ca="1">IF(ISNUMBER(VLOOKUP($B89,Equities!$B$6:$DH$1002,W$1,0)), VLOOKUP($B89,Equities!$B$6:$DH$1002,W$1,0),"")</f>
        <v>230.154</v>
      </c>
      <c r="X89">
        <f ca="1">IF(ISNUMBER(VLOOKUP($B89,Equities!$B$6:$DH$1002,X$1,0)), VLOOKUP($B89,Equities!$B$6:$DH$1002,X$1,0),"")</f>
        <v>224.2921</v>
      </c>
      <c r="Y89">
        <f ca="1">IF(ISNUMBER(VLOOKUP($B89,Equities!$B$6:$DH$1002,Y$1,0)), VLOOKUP($B89,Equities!$B$6:$DH$1002,Y$1,0),"")</f>
        <v>121.7359</v>
      </c>
      <c r="Z89">
        <f ca="1">IF(ISNUMBER(VLOOKUP($B89,Equities!$B$6:$DH$1002,Z$1,0)), VLOOKUP($B89,Equities!$B$6:$DH$1002,Z$1,0),"")</f>
        <v>223.30799999999999</v>
      </c>
      <c r="AA89">
        <f ca="1">IF(ISNUMBER(VLOOKUP($B89,Equities!$B$6:$DH$1002,AA$1,0)), VLOOKUP($B89,Equities!$B$6:$DH$1002,AA$1,0),"")</f>
        <v>68.22</v>
      </c>
      <c r="AB89">
        <f ca="1">IF(ISNUMBER(VLOOKUP($B89,Equities!$B$6:$DH$1002,AB$1,0)), VLOOKUP($B89,Equities!$B$6:$DH$1002,AB$1,0),"")</f>
        <v>131.47999999999999</v>
      </c>
      <c r="AC89">
        <f ca="1">IF(ISNUMBER(VLOOKUP($B89,Bonds!$B$6:$CW$1002,AC$1,0)), VLOOKUP($B89,Bonds!$B$6:$CW$1002,AC$1,0),"")</f>
        <v>482.41239999999999</v>
      </c>
      <c r="AD89">
        <f ca="1">IF(ISNUMBER(VLOOKUP($B89,Bonds!$B$6:$CW$1002,AD$1,0)), VLOOKUP($B89,Bonds!$B$6:$CW$1002,AD$1,0),"")</f>
        <v>218.08850000000001</v>
      </c>
      <c r="AE89">
        <f ca="1">IF(ISNUMBER(VLOOKUP($B89,Bonds!$B$6:$CW$1002,AE$1,0)), VLOOKUP($B89,Bonds!$B$6:$CW$1002,AE$1,0),"")</f>
        <v>255.40100000000001</v>
      </c>
      <c r="AF89">
        <f ca="1">IF(ISNUMBER(VLOOKUP($B89,Bonds!$B$6:$CW$1002,AF$1,0)), VLOOKUP($B89,Bonds!$B$6:$CW$1002,AF$1,0),"")</f>
        <v>2044.93</v>
      </c>
      <c r="AG89">
        <f ca="1">IF(ISNUMBER(VLOOKUP($B89,Bonds!$B$6:$CW$1002,AG$1,0)), VLOOKUP($B89,Bonds!$B$6:$CW$1002,AG$1,0),"")</f>
        <v>2202.36</v>
      </c>
      <c r="AH89">
        <f ca="1">IF(ISNUMBER(VLOOKUP($B89,Bonds!$B$6:$CW$1002,AH$1,0)), VLOOKUP($B89,Bonds!$B$6:$CW$1002,AH$1,0),"")</f>
        <v>2887</v>
      </c>
      <c r="AI89">
        <f ca="1">IF(ISNUMBER(VLOOKUP($B89,Bonds!$B$6:$CW$1002,AI$1,0)), VLOOKUP($B89,Bonds!$B$6:$CW$1002,AI$1,0),"")</f>
        <v>149.69909999999999</v>
      </c>
      <c r="AJ89">
        <f ca="1">IF(ISNUMBER(VLOOKUP($B89,Bonds!$B$6:$CW$1002,AJ$1,0)), VLOOKUP($B89,Bonds!$B$6:$CW$1002,AJ$1,0),"")</f>
        <v>1299.1675</v>
      </c>
      <c r="AK89">
        <f ca="1">IF(ISNUMBER(VLOOKUP($B89,Bonds!$B$6:$CW$1002,AK$1,0)), VLOOKUP($B89,Bonds!$B$6:$CW$1002,AK$1,0),"")</f>
        <v>214.4846</v>
      </c>
      <c r="AL89">
        <f ca="1">IF(ISNUMBER(VLOOKUP($B89,Bonds!$B$6:$CW$1002,AL$1,0)), VLOOKUP($B89,Bonds!$B$6:$CW$1002,AL$1,0),"")</f>
        <v>191.17410000000001</v>
      </c>
      <c r="AM89">
        <f ca="1">IF(ISNUMBER(VLOOKUP($B89,Bonds!$B$6:$CW$1002,AM$1,0)), VLOOKUP($B89,Bonds!$B$6:$CW$1002,AM$1,0),"")</f>
        <v>286.92009999999999</v>
      </c>
      <c r="AN89">
        <f ca="1">IF(ISNUMBER(VLOOKUP($B89,Bonds!$B$6:$CW$1002,AN$1,0)), VLOOKUP($B89,Bonds!$B$6:$CW$1002,AN$1,0),"")</f>
        <v>203.6934</v>
      </c>
      <c r="AO89">
        <f ca="1">IF(ISNUMBER(VLOOKUP($B89,Bonds!$B$6:$CW$1002,AO$1,0)), VLOOKUP($B89,Bonds!$B$6:$CW$1002,AO$1,0),"")</f>
        <v>203.31110000000001</v>
      </c>
      <c r="AP89">
        <f ca="1">IF(ISNUMBER(VLOOKUP($B89,Bonds!$B$6:$CW$1002,AP$1,0)), VLOOKUP($B89,Bonds!$B$6:$CW$1002,AP$1,0),"")</f>
        <v>225.5264</v>
      </c>
      <c r="AQ89">
        <f ca="1">IF(ISNUMBER(VLOOKUP($B89,Bonds!$B$6:$CW$1002,AQ$1,0)), VLOOKUP($B89,Bonds!$B$6:$CW$1002,AQ$1,0),"")</f>
        <v>219.5514</v>
      </c>
      <c r="AR89">
        <f ca="1">IF(ISNUMBER(VLOOKUP($B89,Bonds!$B$6:$CW$1002,AR$1,0)), VLOOKUP($B89,Bonds!$B$6:$CW$1002,AR$1,0),"")</f>
        <v>285.44369999999998</v>
      </c>
      <c r="AS89">
        <f ca="1">IF(ISNUMBER(VLOOKUP($B89,Bonds!$B$6:$CW$1002,AS$1,0)), VLOOKUP($B89,Bonds!$B$6:$CW$1002,AS$1,0),"")</f>
        <v>2.3186999999999998</v>
      </c>
      <c r="AT89">
        <f ca="1">IF(ISNUMBER(VLOOKUP($B89,Bonds!$B$6:$CW$1002,AT$1,0)), VLOOKUP($B89,Bonds!$B$6:$CW$1002,AT$1,0),"")</f>
        <v>0.34899999999999998</v>
      </c>
      <c r="AU89">
        <f ca="1">IF(ISNUMBER(VLOOKUP($B89,Bonds!$B$6:$CW$1002,AU$1,0)), VLOOKUP($B89,Bonds!$B$6:$CW$1002,AU$1,0),"")</f>
        <v>1.7922</v>
      </c>
      <c r="AV89">
        <f ca="1">IF(ISNUMBER(VLOOKUP($B89,Bonds!$B$6:$CW$1002,AV$1,0)), VLOOKUP($B89,Bonds!$B$6:$CW$1002,AV$1,0),"")</f>
        <v>1.8719000000000001</v>
      </c>
      <c r="AW89">
        <f ca="1">IF(ISNUMBER(VLOOKUP($B89,Bonds!$B$6:$CW$1002,AW$1,0)), VLOOKUP($B89,Bonds!$B$6:$CW$1002,AW$1,0),"")</f>
        <v>2.2542</v>
      </c>
      <c r="AX89">
        <f ca="1">IF(ISNUMBER(VLOOKUP($B89,Bonds!$B$6:$CW$1002,AX$1,0)), VLOOKUP($B89,Bonds!$B$6:$CW$1002,AX$1,0),"")</f>
        <v>1.3679999999999999</v>
      </c>
      <c r="AY89">
        <f ca="1">IF(ISNUMBER(VLOOKUP($B89,Bonds!$B$6:$CW$1002,AY$1,0)), VLOOKUP($B89,Bonds!$B$6:$CW$1002,AY$1,0),"")</f>
        <v>31.635400000000001</v>
      </c>
      <c r="AZ89">
        <f ca="1">IF(ISNUMBER(VLOOKUP($B89,Bonds!$B$6:$CW$1002,AZ$1,0)), VLOOKUP($B89,Bonds!$B$6:$CW$1002,AZ$1,0),"")</f>
        <v>-0.1</v>
      </c>
      <c r="BA89">
        <f ca="1">IF(ISNUMBER(VLOOKUP($B89,Credit_Vol!$B$6:$CW$1002,BA$1,0)), VLOOKUP($B89,Credit_Vol!$B$6:$CW$1002,BA$1,0),"")</f>
        <v>239.05199999999999</v>
      </c>
      <c r="BB89">
        <f ca="1">IF(ISNUMBER(VLOOKUP($B89,Credit_Vol!$B$6:$CW$1002,BB$1,0)), VLOOKUP($B89,Credit_Vol!$B$6:$CW$1002,BB$1,0),"")</f>
        <v>114.611</v>
      </c>
      <c r="BC89">
        <f ca="1">IF(ISNUMBER(VLOOKUP($B89,Credit_Vol!$B$6:$CW$1002,BC$1,0)), VLOOKUP($B89,Credit_Vol!$B$6:$CW$1002,BC$1,0),"")</f>
        <v>52.506999999999998</v>
      </c>
      <c r="BD89">
        <f ca="1">IF(ISNUMBER(VLOOKUP($B89,Credit_Vol!$B$6:$CW$1002,BD$1,0)), VLOOKUP($B89,Credit_Vol!$B$6:$CW$1002,BD$1,0),"")</f>
        <v>316.14800000000002</v>
      </c>
      <c r="BE89">
        <f ca="1">IF(ISNUMBER(VLOOKUP($B89,Credit_Vol!$B$6:$CW$1002,BE$1,0)), VLOOKUP($B89,Credit_Vol!$B$6:$CW$1002,BE$1,0),"")</f>
        <v>182.41900000000001</v>
      </c>
      <c r="BF89">
        <f ca="1">IF(ISNUMBER(VLOOKUP($B89,Credit_Vol!$B$6:$CW$1002,BF$1,0)), VLOOKUP($B89,Credit_Vol!$B$6:$CW$1002,BF$1,0),"")</f>
        <v>225.24719999999999</v>
      </c>
      <c r="BG89">
        <f ca="1">IF(ISNUMBER(VLOOKUP($B89,Credit_Vol!$B$6:$CW$1002,BG$1,0)), VLOOKUP($B89,Credit_Vol!$B$6:$CW$1002,BG$1,0),"")</f>
        <v>159.4796</v>
      </c>
      <c r="BH89">
        <f ca="1">IF(ISNUMBER(VLOOKUP($B89,Credit_Vol!$B$6:$CW$1002,BH$1,0)), VLOOKUP($B89,Credit_Vol!$B$6:$CW$1002,BH$1,0),"")</f>
        <v>440.19150000000002</v>
      </c>
      <c r="BI89">
        <f ca="1">IF(ISNUMBER(VLOOKUP($B89,Credit_Vol!$B$6:$CW$1002,BI$1,0)), VLOOKUP($B89,Credit_Vol!$B$6:$CW$1002,BI$1,0),"")</f>
        <v>9.8800000000000008</v>
      </c>
      <c r="BJ89">
        <f ca="1">IF(ISNUMBER(VLOOKUP($B89,Credit_Vol!$B$6:$CW$1002,BJ$1,0)), VLOOKUP($B89,Credit_Vol!$B$6:$CW$1002,BJ$1,0),"")</f>
        <v>16.36</v>
      </c>
      <c r="BK89">
        <f ca="1">IF(ISNUMBER(VLOOKUP($B89,Credit_Vol!$B$6:$CW$1002,BK$1,0)), VLOOKUP($B89,Credit_Vol!$B$6:$CW$1002,BK$1,0),"")</f>
        <v>7.27</v>
      </c>
      <c r="BL89">
        <f ca="1">IF(ISNUMBER(VLOOKUP($B89,Credit_Vol!$B$6:$CW$1002,BL$1,0)), VLOOKUP($B89,Credit_Vol!$B$6:$CW$1002,BL$1,0),"")</f>
        <v>4.2874999999999996</v>
      </c>
      <c r="BM89">
        <f ca="1">IF(ISNUMBER(VLOOKUP($B89,Commodities!$B$6:$CW$1002,BM$1,0)), VLOOKUP($B89,Commodities!$B$6:$CW$1002,BM$1,0),"")</f>
        <v>1292.2</v>
      </c>
      <c r="BN89">
        <f ca="1">IF(ISNUMBER(VLOOKUP($B89,Commodities!$B$6:$CW$1002,BN$1,0)), VLOOKUP($B89,Commodities!$B$6:$CW$1002,BN$1,0),"")</f>
        <v>17.111999999999998</v>
      </c>
      <c r="BO89">
        <f ca="1">IF(ISNUMBER(VLOOKUP($B89,Commodities!$B$6:$CW$1002,BO$1,0)), VLOOKUP($B89,Commodities!$B$6:$CW$1002,BO$1,0),"")</f>
        <v>58.02</v>
      </c>
      <c r="BP89">
        <f ca="1">IF(ISNUMBER(VLOOKUP($B89,Currencies!$B$6:$CW$1002,BP$1,0)), VLOOKUP($B89,Currencies!$B$6:$CW$1002,BP$1,0),"")</f>
        <v>6.5967000000000002</v>
      </c>
      <c r="BQ89">
        <f ca="1">IF(ISNUMBER(VLOOKUP($B89,Currencies!$B$6:$CW$1002,BQ$1,0)), VLOOKUP($B89,Currencies!$B$6:$CW$1002,BQ$1,0),"")</f>
        <v>108.59</v>
      </c>
      <c r="BR89">
        <f ca="1">IF(ISNUMBER(VLOOKUP($B89,Currencies!$B$6:$CW$1002,BR$1,0)), VLOOKUP($B89,Currencies!$B$6:$CW$1002,BR$1,0),"")</f>
        <v>1.1821999999999999</v>
      </c>
      <c r="BS89">
        <f ca="1">IF(ISNUMBER(VLOOKUP($B89,Currencies!$B$6:$CW$1002,BS$1,0)), VLOOKUP($B89,Currencies!$B$6:$CW$1002,BS$1,0),"")</f>
        <v>1.3325</v>
      </c>
      <c r="BT89">
        <f ca="1">IF(ISNUMBER(VLOOKUP($B89,Currencies!$B$6:$CW$1002,BT$1,0)), VLOOKUP($B89,Currencies!$B$6:$CW$1002,BT$1,0),"")</f>
        <v>111.22</v>
      </c>
      <c r="BU89">
        <f ca="1">IF(ISNUMBER(VLOOKUP($B89,Currencies!$B$6:$CW$1002,BU$1,0)), VLOOKUP($B89,Currencies!$B$6:$CW$1002,BU$1,0),"")</f>
        <v>58.498399999999997</v>
      </c>
      <c r="BV89">
        <f ca="1">IF(ISNUMBER(VLOOKUP($B89,Currencies!$B$6:$CW$1002,BV$1,0)), VLOOKUP($B89,Currencies!$B$6:$CW$1002,BV$1,0),"")</f>
        <v>13.8218</v>
      </c>
      <c r="BW89">
        <f ca="1">IF(ISNUMBER(VLOOKUP($B89,Currencies!$B$6:$CW$1002,BW$1,0)), VLOOKUP($B89,Currencies!$B$6:$CW$1002,BW$1,0),"")</f>
        <v>3.2250999999999999</v>
      </c>
    </row>
    <row r="90" spans="2:75">
      <c r="B90" s="12">
        <f>IF(ISNUMBER(Equities!$C91),Equities!B91,"")</f>
        <v>43060</v>
      </c>
      <c r="C90">
        <f t="shared" ca="1" si="10"/>
        <v>173.97970000000001</v>
      </c>
      <c r="D90" t="str">
        <f t="shared" ca="1" si="9"/>
        <v/>
      </c>
      <c r="E90" t="str">
        <f t="shared" ca="1" si="9"/>
        <v/>
      </c>
      <c r="F90" t="str">
        <f t="shared" ca="1" si="9"/>
        <v/>
      </c>
      <c r="G90">
        <f>IF(ISNUMBER(VLOOKUP($B90,Equities!$B$6:$DH$1002,G$1,0)), VLOOKUP($B90,Equities!$B$6:$DH$1002,G$1,0),"")</f>
        <v>5.4</v>
      </c>
      <c r="H90">
        <f>IF(ISNUMBER(VLOOKUP($B90,Equities!$B$6:$DH$1002,H$1,0)), VLOOKUP($B90,Equities!$B$6:$DH$1002,H$1,0),"")</f>
        <v>12.1</v>
      </c>
      <c r="I90">
        <f>IF(ISNUMBER(VLOOKUP($B90,Equities!$B$6:$DH$1002,I$1,0)), VLOOKUP($B90,Equities!$B$6:$DH$1002,I$1,0),"")</f>
        <v>16.47</v>
      </c>
      <c r="J90" s="70"/>
      <c r="K90">
        <f ca="1">IF(ISNUMBER(VLOOKUP($B90,Equities!$B$6:$DH$1002,K$1,0)), VLOOKUP($B90,Equities!$B$6:$DH$1002,K$1,0),"")</f>
        <v>2599.0300000000002</v>
      </c>
      <c r="L90">
        <f ca="1">IF(ISNUMBER(VLOOKUP($B90,Equities!$B$6:$DH$1002,L$1,0)), VLOOKUP($B90,Equities!$B$6:$DH$1002,L$1,0),"")</f>
        <v>3579.32</v>
      </c>
      <c r="M90">
        <f ca="1">IF(ISNUMBER(VLOOKUP($B90,Equities!$B$6:$DH$1002,M$1,0)), VLOOKUP($B90,Equities!$B$6:$DH$1002,M$1,0),"")</f>
        <v>74594.62</v>
      </c>
      <c r="N90">
        <f ca="1">IF(ISNUMBER(VLOOKUP($B90,Equities!$B$6:$DH$1002,N$1,0)), VLOOKUP($B90,Equities!$B$6:$DH$1002,N$1,0),"")</f>
        <v>22416.48</v>
      </c>
      <c r="O90">
        <f ca="1">IF(ISNUMBER(VLOOKUP($B90,Equities!$B$6:$DH$1002,O$1,0)), VLOOKUP($B90,Equities!$B$6:$DH$1002,O$1,0),"")</f>
        <v>29818.07</v>
      </c>
      <c r="P90">
        <f ca="1">IF(ISNUMBER(VLOOKUP($B90,Equities!$B$6:$DH$1002,P$1,0)), VLOOKUP($B90,Equities!$B$6:$DH$1002,P$1,0),"")</f>
        <v>11874.37</v>
      </c>
      <c r="Q90">
        <f ca="1">IF(ISNUMBER(VLOOKUP($B90,Equities!$B$6:$DH$1002,Q$1,0)), VLOOKUP($B90,Equities!$B$6:$DH$1002,Q$1,0),"")</f>
        <v>2174.2600000000002</v>
      </c>
      <c r="R90">
        <f ca="1">IF(ISNUMBER(VLOOKUP($B90,Equities!$B$6:$DH$1002,R$1,0)), VLOOKUP($B90,Equities!$B$6:$DH$1002,R$1,0),"")</f>
        <v>2427.8000000000002</v>
      </c>
      <c r="S90">
        <f ca="1">IF(ISNUMBER(VLOOKUP($B90,Equities!$B$6:$DH$1002,S$1,0)), VLOOKUP($B90,Equities!$B$6:$DH$1002,S$1,0),"")</f>
        <v>209.5659</v>
      </c>
      <c r="T90">
        <f ca="1">IF(ISNUMBER(VLOOKUP($B90,Equities!$B$6:$DH$1002,T$1,0)), VLOOKUP($B90,Equities!$B$6:$DH$1002,T$1,0),"")</f>
        <v>269.52999999999997</v>
      </c>
      <c r="U90">
        <f ca="1">IF(ISNUMBER(VLOOKUP($B90,Equities!$B$6:$DH$1002,U$1,0)), VLOOKUP($B90,Equities!$B$6:$DH$1002,U$1,0),"")</f>
        <v>250.54</v>
      </c>
      <c r="V90">
        <f ca="1">IF(ISNUMBER(VLOOKUP($B90,Equities!$B$6:$DH$1002,V$1,0)), VLOOKUP($B90,Equities!$B$6:$DH$1002,V$1,0),"")</f>
        <v>230.54</v>
      </c>
      <c r="W90">
        <f ca="1">IF(ISNUMBER(VLOOKUP($B90,Equities!$B$6:$DH$1002,W$1,0)), VLOOKUP($B90,Equities!$B$6:$DH$1002,W$1,0),"")</f>
        <v>230.1122</v>
      </c>
      <c r="X90">
        <f ca="1">IF(ISNUMBER(VLOOKUP($B90,Equities!$B$6:$DH$1002,X$1,0)), VLOOKUP($B90,Equities!$B$6:$DH$1002,X$1,0),"")</f>
        <v>223.89189999999999</v>
      </c>
      <c r="Y90">
        <f ca="1">IF(ISNUMBER(VLOOKUP($B90,Equities!$B$6:$DH$1002,Y$1,0)), VLOOKUP($B90,Equities!$B$6:$DH$1002,Y$1,0),"")</f>
        <v>121.5993</v>
      </c>
      <c r="Z90">
        <f ca="1">IF(ISNUMBER(VLOOKUP($B90,Equities!$B$6:$DH$1002,Z$1,0)), VLOOKUP($B90,Equities!$B$6:$DH$1002,Z$1,0),"")</f>
        <v>223.69980000000001</v>
      </c>
      <c r="AA90">
        <f ca="1">IF(ISNUMBER(VLOOKUP($B90,Equities!$B$6:$DH$1002,AA$1,0)), VLOOKUP($B90,Equities!$B$6:$DH$1002,AA$1,0),"")</f>
        <v>67.55</v>
      </c>
      <c r="AB90">
        <f ca="1">IF(ISNUMBER(VLOOKUP($B90,Equities!$B$6:$DH$1002,AB$1,0)), VLOOKUP($B90,Equities!$B$6:$DH$1002,AB$1,0),"")</f>
        <v>131.05000000000001</v>
      </c>
      <c r="AC90">
        <f ca="1">IF(ISNUMBER(VLOOKUP($B90,Bonds!$B$6:$CW$1002,AC$1,0)), VLOOKUP($B90,Bonds!$B$6:$CW$1002,AC$1,0),"")</f>
        <v>480.36369999999999</v>
      </c>
      <c r="AD90">
        <f ca="1">IF(ISNUMBER(VLOOKUP($B90,Bonds!$B$6:$CW$1002,AD$1,0)), VLOOKUP($B90,Bonds!$B$6:$CW$1002,AD$1,0),"")</f>
        <v>216.9819</v>
      </c>
      <c r="AE90">
        <f ca="1">IF(ISNUMBER(VLOOKUP($B90,Bonds!$B$6:$CW$1002,AE$1,0)), VLOOKUP($B90,Bonds!$B$6:$CW$1002,AE$1,0),"")</f>
        <v>254.5651</v>
      </c>
      <c r="AF90">
        <f ca="1">IF(ISNUMBER(VLOOKUP($B90,Bonds!$B$6:$CW$1002,AF$1,0)), VLOOKUP($B90,Bonds!$B$6:$CW$1002,AF$1,0),"")</f>
        <v>2040.18</v>
      </c>
      <c r="AG90">
        <f ca="1">IF(ISNUMBER(VLOOKUP($B90,Bonds!$B$6:$CW$1002,AG$1,0)), VLOOKUP($B90,Bonds!$B$6:$CW$1002,AG$1,0),"")</f>
        <v>2197.65</v>
      </c>
      <c r="AH90">
        <f ca="1">IF(ISNUMBER(VLOOKUP($B90,Bonds!$B$6:$CW$1002,AH$1,0)), VLOOKUP($B90,Bonds!$B$6:$CW$1002,AH$1,0),"")</f>
        <v>2878.97</v>
      </c>
      <c r="AI90">
        <f ca="1">IF(ISNUMBER(VLOOKUP($B90,Bonds!$B$6:$CW$1002,AI$1,0)), VLOOKUP($B90,Bonds!$B$6:$CW$1002,AI$1,0),"")</f>
        <v>149.7235</v>
      </c>
      <c r="AJ90">
        <f ca="1">IF(ISNUMBER(VLOOKUP($B90,Bonds!$B$6:$CW$1002,AJ$1,0)), VLOOKUP($B90,Bonds!$B$6:$CW$1002,AJ$1,0),"")</f>
        <v>1296.684</v>
      </c>
      <c r="AK90">
        <f ca="1">IF(ISNUMBER(VLOOKUP($B90,Bonds!$B$6:$CW$1002,AK$1,0)), VLOOKUP($B90,Bonds!$B$6:$CW$1002,AK$1,0),"")</f>
        <v>214.51750000000001</v>
      </c>
      <c r="AL90">
        <f ca="1">IF(ISNUMBER(VLOOKUP($B90,Bonds!$B$6:$CW$1002,AL$1,0)), VLOOKUP($B90,Bonds!$B$6:$CW$1002,AL$1,0),"")</f>
        <v>191.2473</v>
      </c>
      <c r="AM90">
        <f ca="1">IF(ISNUMBER(VLOOKUP($B90,Bonds!$B$6:$CW$1002,AM$1,0)), VLOOKUP($B90,Bonds!$B$6:$CW$1002,AM$1,0),"")</f>
        <v>286.74009999999998</v>
      </c>
      <c r="AN90">
        <f ca="1">IF(ISNUMBER(VLOOKUP($B90,Bonds!$B$6:$CW$1002,AN$1,0)), VLOOKUP($B90,Bonds!$B$6:$CW$1002,AN$1,0),"")</f>
        <v>203.7319</v>
      </c>
      <c r="AO90">
        <f ca="1">IF(ISNUMBER(VLOOKUP($B90,Bonds!$B$6:$CW$1002,AO$1,0)), VLOOKUP($B90,Bonds!$B$6:$CW$1002,AO$1,0),"")</f>
        <v>203.3151</v>
      </c>
      <c r="AP90">
        <f ca="1">IF(ISNUMBER(VLOOKUP($B90,Bonds!$B$6:$CW$1002,AP$1,0)), VLOOKUP($B90,Bonds!$B$6:$CW$1002,AP$1,0),"")</f>
        <v>225.5172</v>
      </c>
      <c r="AQ90">
        <f ca="1">IF(ISNUMBER(VLOOKUP($B90,Bonds!$B$6:$CW$1002,AQ$1,0)), VLOOKUP($B90,Bonds!$B$6:$CW$1002,AQ$1,0),"")</f>
        <v>219.7809</v>
      </c>
      <c r="AR90">
        <f ca="1">IF(ISNUMBER(VLOOKUP($B90,Bonds!$B$6:$CW$1002,AR$1,0)), VLOOKUP($B90,Bonds!$B$6:$CW$1002,AR$1,0),"")</f>
        <v>285.46269999999998</v>
      </c>
      <c r="AS90">
        <f ca="1">IF(ISNUMBER(VLOOKUP($B90,Bonds!$B$6:$CW$1002,AS$1,0)), VLOOKUP($B90,Bonds!$B$6:$CW$1002,AS$1,0),"")</f>
        <v>2.3559000000000001</v>
      </c>
      <c r="AT90">
        <f ca="1">IF(ISNUMBER(VLOOKUP($B90,Bonds!$B$6:$CW$1002,AT$1,0)), VLOOKUP($B90,Bonds!$B$6:$CW$1002,AT$1,0),"")</f>
        <v>0.35099999999999998</v>
      </c>
      <c r="AU90">
        <f ca="1">IF(ISNUMBER(VLOOKUP($B90,Bonds!$B$6:$CW$1002,AU$1,0)), VLOOKUP($B90,Bonds!$B$6:$CW$1002,AU$1,0),"")</f>
        <v>1.7923</v>
      </c>
      <c r="AV90">
        <f ca="1">IF(ISNUMBER(VLOOKUP($B90,Bonds!$B$6:$CW$1002,AV$1,0)), VLOOKUP($B90,Bonds!$B$6:$CW$1002,AV$1,0),"")</f>
        <v>1.873</v>
      </c>
      <c r="AW90">
        <f ca="1">IF(ISNUMBER(VLOOKUP($B90,Bonds!$B$6:$CW$1002,AW$1,0)), VLOOKUP($B90,Bonds!$B$6:$CW$1002,AW$1,0),"")</f>
        <v>2.2328000000000001</v>
      </c>
      <c r="AX90">
        <f ca="1">IF(ISNUMBER(VLOOKUP($B90,Bonds!$B$6:$CW$1002,AX$1,0)), VLOOKUP($B90,Bonds!$B$6:$CW$1002,AX$1,0),"")</f>
        <v>1.3759999999999999</v>
      </c>
      <c r="AY90">
        <f ca="1">IF(ISNUMBER(VLOOKUP($B90,Bonds!$B$6:$CW$1002,AY$1,0)), VLOOKUP($B90,Bonds!$B$6:$CW$1002,AY$1,0),"")</f>
        <v>32.0107</v>
      </c>
      <c r="AZ90">
        <f ca="1">IF(ISNUMBER(VLOOKUP($B90,Bonds!$B$6:$CW$1002,AZ$1,0)), VLOOKUP($B90,Bonds!$B$6:$CW$1002,AZ$1,0),"")</f>
        <v>0.04</v>
      </c>
      <c r="BA90">
        <f ca="1">IF(ISNUMBER(VLOOKUP($B90,Credit_Vol!$B$6:$CW$1002,BA$1,0)), VLOOKUP($B90,Credit_Vol!$B$6:$CW$1002,BA$1,0),"")</f>
        <v>240.946</v>
      </c>
      <c r="BB90">
        <f ca="1">IF(ISNUMBER(VLOOKUP($B90,Credit_Vol!$B$6:$CW$1002,BB$1,0)), VLOOKUP($B90,Credit_Vol!$B$6:$CW$1002,BB$1,0),"")</f>
        <v>115.732</v>
      </c>
      <c r="BC90">
        <f ca="1">IF(ISNUMBER(VLOOKUP($B90,Credit_Vol!$B$6:$CW$1002,BC$1,0)), VLOOKUP($B90,Credit_Vol!$B$6:$CW$1002,BC$1,0),"")</f>
        <v>53.061999999999998</v>
      </c>
      <c r="BD90">
        <f ca="1">IF(ISNUMBER(VLOOKUP($B90,Credit_Vol!$B$6:$CW$1002,BD$1,0)), VLOOKUP($B90,Credit_Vol!$B$6:$CW$1002,BD$1,0),"")</f>
        <v>319.536</v>
      </c>
      <c r="BE90">
        <f ca="1">IF(ISNUMBER(VLOOKUP($B90,Credit_Vol!$B$6:$CW$1002,BE$1,0)), VLOOKUP($B90,Credit_Vol!$B$6:$CW$1002,BE$1,0),"")</f>
        <v>185.161</v>
      </c>
      <c r="BF90">
        <f ca="1">IF(ISNUMBER(VLOOKUP($B90,Credit_Vol!$B$6:$CW$1002,BF$1,0)), VLOOKUP($B90,Credit_Vol!$B$6:$CW$1002,BF$1,0),"")</f>
        <v>224.62960000000001</v>
      </c>
      <c r="BG90">
        <f ca="1">IF(ISNUMBER(VLOOKUP($B90,Credit_Vol!$B$6:$CW$1002,BG$1,0)), VLOOKUP($B90,Credit_Vol!$B$6:$CW$1002,BG$1,0),"")</f>
        <v>158.6601</v>
      </c>
      <c r="BH90">
        <f ca="1">IF(ISNUMBER(VLOOKUP($B90,Credit_Vol!$B$6:$CW$1002,BH$1,0)), VLOOKUP($B90,Credit_Vol!$B$6:$CW$1002,BH$1,0),"")</f>
        <v>440.42750000000001</v>
      </c>
      <c r="BI90">
        <f ca="1">IF(ISNUMBER(VLOOKUP($B90,Credit_Vol!$B$6:$CW$1002,BI$1,0)), VLOOKUP($B90,Credit_Vol!$B$6:$CW$1002,BI$1,0),"")</f>
        <v>9.73</v>
      </c>
      <c r="BJ90">
        <f ca="1">IF(ISNUMBER(VLOOKUP($B90,Credit_Vol!$B$6:$CW$1002,BJ$1,0)), VLOOKUP($B90,Credit_Vol!$B$6:$CW$1002,BJ$1,0),"")</f>
        <v>16.72</v>
      </c>
      <c r="BK90">
        <f ca="1">IF(ISNUMBER(VLOOKUP($B90,Credit_Vol!$B$6:$CW$1002,BK$1,0)), VLOOKUP($B90,Credit_Vol!$B$6:$CW$1002,BK$1,0),"")</f>
        <v>7.28</v>
      </c>
      <c r="BL90">
        <f ca="1">IF(ISNUMBER(VLOOKUP($B90,Credit_Vol!$B$6:$CW$1002,BL$1,0)), VLOOKUP($B90,Credit_Vol!$B$6:$CW$1002,BL$1,0),"")</f>
        <v>3.9950000000000001</v>
      </c>
      <c r="BM90">
        <f ca="1">IF(ISNUMBER(VLOOKUP($B90,Commodities!$B$6:$CW$1002,BM$1,0)), VLOOKUP($B90,Commodities!$B$6:$CW$1002,BM$1,0),"")</f>
        <v>1281.7</v>
      </c>
      <c r="BN90">
        <f ca="1">IF(ISNUMBER(VLOOKUP($B90,Commodities!$B$6:$CW$1002,BN$1,0)), VLOOKUP($B90,Commodities!$B$6:$CW$1002,BN$1,0),"")</f>
        <v>16.96</v>
      </c>
      <c r="BO90">
        <f ca="1">IF(ISNUMBER(VLOOKUP($B90,Commodities!$B$6:$CW$1002,BO$1,0)), VLOOKUP($B90,Commodities!$B$6:$CW$1002,BO$1,0),"")</f>
        <v>56.83</v>
      </c>
      <c r="BP90">
        <f ca="1">IF(ISNUMBER(VLOOKUP($B90,Currencies!$B$6:$CW$1002,BP$1,0)), VLOOKUP($B90,Currencies!$B$6:$CW$1002,BP$1,0),"")</f>
        <v>6.6271000000000004</v>
      </c>
      <c r="BQ90">
        <f ca="1">IF(ISNUMBER(VLOOKUP($B90,Currencies!$B$6:$CW$1002,BQ$1,0)), VLOOKUP($B90,Currencies!$B$6:$CW$1002,BQ$1,0),"")</f>
        <v>108.28</v>
      </c>
      <c r="BR90">
        <f ca="1">IF(ISNUMBER(VLOOKUP($B90,Currencies!$B$6:$CW$1002,BR$1,0)), VLOOKUP($B90,Currencies!$B$6:$CW$1002,BR$1,0),"")</f>
        <v>1.1738</v>
      </c>
      <c r="BS90">
        <f ca="1">IF(ISNUMBER(VLOOKUP($B90,Currencies!$B$6:$CW$1002,BS$1,0)), VLOOKUP($B90,Currencies!$B$6:$CW$1002,BS$1,0),"")</f>
        <v>1.3239000000000001</v>
      </c>
      <c r="BT90">
        <f ca="1">IF(ISNUMBER(VLOOKUP($B90,Currencies!$B$6:$CW$1002,BT$1,0)), VLOOKUP($B90,Currencies!$B$6:$CW$1002,BT$1,0),"")</f>
        <v>112.45</v>
      </c>
      <c r="BU90">
        <f ca="1">IF(ISNUMBER(VLOOKUP($B90,Currencies!$B$6:$CW$1002,BU$1,0)), VLOOKUP($B90,Currencies!$B$6:$CW$1002,BU$1,0),"")</f>
        <v>59.186999999999998</v>
      </c>
      <c r="BV90">
        <f ca="1">IF(ISNUMBER(VLOOKUP($B90,Currencies!$B$6:$CW$1002,BV$1,0)), VLOOKUP($B90,Currencies!$B$6:$CW$1002,BV$1,0),"")</f>
        <v>13.968400000000001</v>
      </c>
      <c r="BW90">
        <f ca="1">IF(ISNUMBER(VLOOKUP($B90,Currencies!$B$6:$CW$1002,BW$1,0)), VLOOKUP($B90,Currencies!$B$6:$CW$1002,BW$1,0),"")</f>
        <v>3.2545000000000002</v>
      </c>
    </row>
    <row r="91" spans="2:75">
      <c r="B91" s="12">
        <f>IF(ISNUMBER(Equities!$C92),Equities!B92,"")</f>
        <v>43059</v>
      </c>
      <c r="C91">
        <f t="shared" ca="1" si="10"/>
        <v>171.20660000000001</v>
      </c>
      <c r="D91" t="str">
        <f t="shared" ca="1" si="9"/>
        <v/>
      </c>
      <c r="E91" t="str">
        <f t="shared" ca="1" si="9"/>
        <v/>
      </c>
      <c r="F91" t="str">
        <f t="shared" ca="1" si="9"/>
        <v/>
      </c>
      <c r="G91">
        <f>IF(ISNUMBER(VLOOKUP($B91,Equities!$B$6:$DH$1002,G$1,0)), VLOOKUP($B91,Equities!$B$6:$DH$1002,G$1,0),"")</f>
        <v>5.27</v>
      </c>
      <c r="H91">
        <f>IF(ISNUMBER(VLOOKUP($B91,Equities!$B$6:$DH$1002,H$1,0)), VLOOKUP($B91,Equities!$B$6:$DH$1002,H$1,0),"")</f>
        <v>11.49</v>
      </c>
      <c r="I91">
        <f>IF(ISNUMBER(VLOOKUP($B91,Equities!$B$6:$DH$1002,I$1,0)), VLOOKUP($B91,Equities!$B$6:$DH$1002,I$1,0),"")</f>
        <v>15.38</v>
      </c>
      <c r="J91" s="70"/>
      <c r="K91">
        <f ca="1">IF(ISNUMBER(VLOOKUP($B91,Equities!$B$6:$DH$1002,K$1,0)), VLOOKUP($B91,Equities!$B$6:$DH$1002,K$1,0),"")</f>
        <v>2582.14</v>
      </c>
      <c r="L91">
        <f ca="1">IF(ISNUMBER(VLOOKUP($B91,Equities!$B$6:$DH$1002,L$1,0)), VLOOKUP($B91,Equities!$B$6:$DH$1002,L$1,0),"")</f>
        <v>3561.41</v>
      </c>
      <c r="M91">
        <f ca="1">IF(ISNUMBER(VLOOKUP($B91,Equities!$B$6:$DH$1002,M$1,0)), VLOOKUP($B91,Equities!$B$6:$DH$1002,M$1,0),"")</f>
        <v>73437.279999999999</v>
      </c>
      <c r="N91">
        <f ca="1">IF(ISNUMBER(VLOOKUP($B91,Equities!$B$6:$DH$1002,N$1,0)), VLOOKUP($B91,Equities!$B$6:$DH$1002,N$1,0),"")</f>
        <v>22261.759999999998</v>
      </c>
      <c r="O91">
        <f ca="1">IF(ISNUMBER(VLOOKUP($B91,Equities!$B$6:$DH$1002,O$1,0)), VLOOKUP($B91,Equities!$B$6:$DH$1002,O$1,0),"")</f>
        <v>29260.31</v>
      </c>
      <c r="P91">
        <f ca="1">IF(ISNUMBER(VLOOKUP($B91,Equities!$B$6:$DH$1002,P$1,0)), VLOOKUP($B91,Equities!$B$6:$DH$1002,P$1,0),"")</f>
        <v>11538.28</v>
      </c>
      <c r="Q91">
        <f ca="1">IF(ISNUMBER(VLOOKUP($B91,Equities!$B$6:$DH$1002,Q$1,0)), VLOOKUP($B91,Equities!$B$6:$DH$1002,Q$1,0),"")</f>
        <v>2157.92</v>
      </c>
      <c r="R91">
        <f ca="1">IF(ISNUMBER(VLOOKUP($B91,Equities!$B$6:$DH$1002,R$1,0)), VLOOKUP($B91,Equities!$B$6:$DH$1002,R$1,0),"")</f>
        <v>2409.36</v>
      </c>
      <c r="S91">
        <f ca="1">IF(ISNUMBER(VLOOKUP($B91,Equities!$B$6:$DH$1002,S$1,0)), VLOOKUP($B91,Equities!$B$6:$DH$1002,S$1,0),"")</f>
        <v>208.72559999999999</v>
      </c>
      <c r="T91">
        <f ca="1">IF(ISNUMBER(VLOOKUP($B91,Equities!$B$6:$DH$1002,T$1,0)), VLOOKUP($B91,Equities!$B$6:$DH$1002,T$1,0),"")</f>
        <v>267.91000000000003</v>
      </c>
      <c r="U91">
        <f ca="1">IF(ISNUMBER(VLOOKUP($B91,Equities!$B$6:$DH$1002,U$1,0)), VLOOKUP($B91,Equities!$B$6:$DH$1002,U$1,0),"")</f>
        <v>249.41</v>
      </c>
      <c r="V91">
        <f ca="1">IF(ISNUMBER(VLOOKUP($B91,Equities!$B$6:$DH$1002,V$1,0)), VLOOKUP($B91,Equities!$B$6:$DH$1002,V$1,0),"")</f>
        <v>229.27</v>
      </c>
      <c r="W91">
        <f ca="1">IF(ISNUMBER(VLOOKUP($B91,Equities!$B$6:$DH$1002,W$1,0)), VLOOKUP($B91,Equities!$B$6:$DH$1002,W$1,0),"")</f>
        <v>229.27670000000001</v>
      </c>
      <c r="X91">
        <f ca="1">IF(ISNUMBER(VLOOKUP($B91,Equities!$B$6:$DH$1002,X$1,0)), VLOOKUP($B91,Equities!$B$6:$DH$1002,X$1,0),"")</f>
        <v>222.3937</v>
      </c>
      <c r="Y91">
        <f ca="1">IF(ISNUMBER(VLOOKUP($B91,Equities!$B$6:$DH$1002,Y$1,0)), VLOOKUP($B91,Equities!$B$6:$DH$1002,Y$1,0),"")</f>
        <v>121.1979</v>
      </c>
      <c r="Z91">
        <f ca="1">IF(ISNUMBER(VLOOKUP($B91,Equities!$B$6:$DH$1002,Z$1,0)), VLOOKUP($B91,Equities!$B$6:$DH$1002,Z$1,0),"")</f>
        <v>221.15639999999999</v>
      </c>
      <c r="AA91">
        <f ca="1">IF(ISNUMBER(VLOOKUP($B91,Equities!$B$6:$DH$1002,AA$1,0)), VLOOKUP($B91,Equities!$B$6:$DH$1002,AA$1,0),"")</f>
        <v>67.680000000000007</v>
      </c>
      <c r="AB91">
        <f ca="1">IF(ISNUMBER(VLOOKUP($B91,Equities!$B$6:$DH$1002,AB$1,0)), VLOOKUP($B91,Equities!$B$6:$DH$1002,AB$1,0),"")</f>
        <v>130.80000000000001</v>
      </c>
      <c r="AC91">
        <f ca="1">IF(ISNUMBER(VLOOKUP($B91,Bonds!$B$6:$CW$1002,AC$1,0)), VLOOKUP($B91,Bonds!$B$6:$CW$1002,AC$1,0),"")</f>
        <v>480.12049999999999</v>
      </c>
      <c r="AD91">
        <f ca="1">IF(ISNUMBER(VLOOKUP($B91,Bonds!$B$6:$CW$1002,AD$1,0)), VLOOKUP($B91,Bonds!$B$6:$CW$1002,AD$1,0),"")</f>
        <v>216.88159999999999</v>
      </c>
      <c r="AE91">
        <f ca="1">IF(ISNUMBER(VLOOKUP($B91,Bonds!$B$6:$CW$1002,AE$1,0)), VLOOKUP($B91,Bonds!$B$6:$CW$1002,AE$1,0),"")</f>
        <v>254.38829999999999</v>
      </c>
      <c r="AF91">
        <f ca="1">IF(ISNUMBER(VLOOKUP($B91,Bonds!$B$6:$CW$1002,AF$1,0)), VLOOKUP($B91,Bonds!$B$6:$CW$1002,AF$1,0),"")</f>
        <v>2038.47</v>
      </c>
      <c r="AG91">
        <f ca="1">IF(ISNUMBER(VLOOKUP($B91,Bonds!$B$6:$CW$1002,AG$1,0)), VLOOKUP($B91,Bonds!$B$6:$CW$1002,AG$1,0),"")</f>
        <v>2196.5700000000002</v>
      </c>
      <c r="AH91">
        <f ca="1">IF(ISNUMBER(VLOOKUP($B91,Bonds!$B$6:$CW$1002,AH$1,0)), VLOOKUP($B91,Bonds!$B$6:$CW$1002,AH$1,0),"")</f>
        <v>2873.08</v>
      </c>
      <c r="AI91">
        <f ca="1">IF(ISNUMBER(VLOOKUP($B91,Bonds!$B$6:$CW$1002,AI$1,0)), VLOOKUP($B91,Bonds!$B$6:$CW$1002,AI$1,0),"")</f>
        <v>149.57079999999999</v>
      </c>
      <c r="AJ91">
        <f ca="1">IF(ISNUMBER(VLOOKUP($B91,Bonds!$B$6:$CW$1002,AJ$1,0)), VLOOKUP($B91,Bonds!$B$6:$CW$1002,AJ$1,0),"")</f>
        <v>1295.7111</v>
      </c>
      <c r="AK91">
        <f ca="1">IF(ISNUMBER(VLOOKUP($B91,Bonds!$B$6:$CW$1002,AK$1,0)), VLOOKUP($B91,Bonds!$B$6:$CW$1002,AK$1,0),"")</f>
        <v>214.5531</v>
      </c>
      <c r="AL91">
        <f ca="1">IF(ISNUMBER(VLOOKUP($B91,Bonds!$B$6:$CW$1002,AL$1,0)), VLOOKUP($B91,Bonds!$B$6:$CW$1002,AL$1,0),"")</f>
        <v>191.3115</v>
      </c>
      <c r="AM91">
        <f ca="1">IF(ISNUMBER(VLOOKUP($B91,Bonds!$B$6:$CW$1002,AM$1,0)), VLOOKUP($B91,Bonds!$B$6:$CW$1002,AM$1,0),"")</f>
        <v>286.62130000000002</v>
      </c>
      <c r="AN91">
        <f ca="1">IF(ISNUMBER(VLOOKUP($B91,Bonds!$B$6:$CW$1002,AN$1,0)), VLOOKUP($B91,Bonds!$B$6:$CW$1002,AN$1,0),"")</f>
        <v>203.773</v>
      </c>
      <c r="AO91">
        <f ca="1">IF(ISNUMBER(VLOOKUP($B91,Bonds!$B$6:$CW$1002,AO$1,0)), VLOOKUP($B91,Bonds!$B$6:$CW$1002,AO$1,0),"")</f>
        <v>203.44370000000001</v>
      </c>
      <c r="AP91">
        <f ca="1">IF(ISNUMBER(VLOOKUP($B91,Bonds!$B$6:$CW$1002,AP$1,0)), VLOOKUP($B91,Bonds!$B$6:$CW$1002,AP$1,0),"")</f>
        <v>225.57740000000001</v>
      </c>
      <c r="AQ91">
        <f ca="1">IF(ISNUMBER(VLOOKUP($B91,Bonds!$B$6:$CW$1002,AQ$1,0)), VLOOKUP($B91,Bonds!$B$6:$CW$1002,AQ$1,0),"")</f>
        <v>219.8141</v>
      </c>
      <c r="AR91">
        <f ca="1">IF(ISNUMBER(VLOOKUP($B91,Bonds!$B$6:$CW$1002,AR$1,0)), VLOOKUP($B91,Bonds!$B$6:$CW$1002,AR$1,0),"")</f>
        <v>285.24040000000002</v>
      </c>
      <c r="AS91">
        <f ca="1">IF(ISNUMBER(VLOOKUP($B91,Bonds!$B$6:$CW$1002,AS$1,0)), VLOOKUP($B91,Bonds!$B$6:$CW$1002,AS$1,0),"")</f>
        <v>2.3666</v>
      </c>
      <c r="AT91">
        <f ca="1">IF(ISNUMBER(VLOOKUP($B91,Bonds!$B$6:$CW$1002,AT$1,0)), VLOOKUP($B91,Bonds!$B$6:$CW$1002,AT$1,0),"")</f>
        <v>0.36299999999999999</v>
      </c>
      <c r="AU91">
        <f ca="1">IF(ISNUMBER(VLOOKUP($B91,Bonds!$B$6:$CW$1002,AU$1,0)), VLOOKUP($B91,Bonds!$B$6:$CW$1002,AU$1,0),"")</f>
        <v>1.8026</v>
      </c>
      <c r="AV91">
        <f ca="1">IF(ISNUMBER(VLOOKUP($B91,Bonds!$B$6:$CW$1002,AV$1,0)), VLOOKUP($B91,Bonds!$B$6:$CW$1002,AV$1,0),"")</f>
        <v>1.8797999999999999</v>
      </c>
      <c r="AW91">
        <f ca="1">IF(ISNUMBER(VLOOKUP($B91,Bonds!$B$6:$CW$1002,AW$1,0)), VLOOKUP($B91,Bonds!$B$6:$CW$1002,AW$1,0),"")</f>
        <v>2.2513000000000001</v>
      </c>
      <c r="AX91">
        <f ca="1">IF(ISNUMBER(VLOOKUP($B91,Bonds!$B$6:$CW$1002,AX$1,0)), VLOOKUP($B91,Bonds!$B$6:$CW$1002,AX$1,0),"")</f>
        <v>1.3860000000000001</v>
      </c>
      <c r="AY91">
        <f ca="1">IF(ISNUMBER(VLOOKUP($B91,Bonds!$B$6:$CW$1002,AY$1,0)), VLOOKUP($B91,Bonds!$B$6:$CW$1002,AY$1,0),"")</f>
        <v>33.278100000000002</v>
      </c>
      <c r="AZ91">
        <f ca="1">IF(ISNUMBER(VLOOKUP($B91,Bonds!$B$6:$CW$1002,AZ$1,0)), VLOOKUP($B91,Bonds!$B$6:$CW$1002,AZ$1,0),"")</f>
        <v>-0.31</v>
      </c>
      <c r="BA91">
        <f ca="1">IF(ISNUMBER(VLOOKUP($B91,Credit_Vol!$B$6:$CW$1002,BA$1,0)), VLOOKUP($B91,Credit_Vol!$B$6:$CW$1002,BA$1,0),"")</f>
        <v>243.92400000000001</v>
      </c>
      <c r="BB91">
        <f ca="1">IF(ISNUMBER(VLOOKUP($B91,Credit_Vol!$B$6:$CW$1002,BB$1,0)), VLOOKUP($B91,Credit_Vol!$B$6:$CW$1002,BB$1,0),"")</f>
        <v>116.761</v>
      </c>
      <c r="BC91">
        <f ca="1">IF(ISNUMBER(VLOOKUP($B91,Credit_Vol!$B$6:$CW$1002,BC$1,0)), VLOOKUP($B91,Credit_Vol!$B$6:$CW$1002,BC$1,0),"")</f>
        <v>54.725000000000001</v>
      </c>
      <c r="BD91">
        <f ca="1">IF(ISNUMBER(VLOOKUP($B91,Credit_Vol!$B$6:$CW$1002,BD$1,0)), VLOOKUP($B91,Credit_Vol!$B$6:$CW$1002,BD$1,0),"")</f>
        <v>326.39499999999998</v>
      </c>
      <c r="BE91">
        <f ca="1">IF(ISNUMBER(VLOOKUP($B91,Credit_Vol!$B$6:$CW$1002,BE$1,0)), VLOOKUP($B91,Credit_Vol!$B$6:$CW$1002,BE$1,0),"")</f>
        <v>186.25899999999999</v>
      </c>
      <c r="BF91">
        <f ca="1">IF(ISNUMBER(VLOOKUP($B91,Credit_Vol!$B$6:$CW$1002,BF$1,0)), VLOOKUP($B91,Credit_Vol!$B$6:$CW$1002,BF$1,0),"")</f>
        <v>227.20439999999999</v>
      </c>
      <c r="BG91">
        <f ca="1">IF(ISNUMBER(VLOOKUP($B91,Credit_Vol!$B$6:$CW$1002,BG$1,0)), VLOOKUP($B91,Credit_Vol!$B$6:$CW$1002,BG$1,0),"")</f>
        <v>160.97720000000001</v>
      </c>
      <c r="BH91">
        <f ca="1">IF(ISNUMBER(VLOOKUP($B91,Credit_Vol!$B$6:$CW$1002,BH$1,0)), VLOOKUP($B91,Credit_Vol!$B$6:$CW$1002,BH$1,0),"")</f>
        <v>443.84859999999998</v>
      </c>
      <c r="BI91">
        <f ca="1">IF(ISNUMBER(VLOOKUP($B91,Credit_Vol!$B$6:$CW$1002,BI$1,0)), VLOOKUP($B91,Credit_Vol!$B$6:$CW$1002,BI$1,0),"")</f>
        <v>10.65</v>
      </c>
      <c r="BJ91">
        <f ca="1">IF(ISNUMBER(VLOOKUP($B91,Credit_Vol!$B$6:$CW$1002,BJ$1,0)), VLOOKUP($B91,Credit_Vol!$B$6:$CW$1002,BJ$1,0),"")</f>
        <v>16.91</v>
      </c>
      <c r="BK91">
        <f ca="1">IF(ISNUMBER(VLOOKUP($B91,Credit_Vol!$B$6:$CW$1002,BK$1,0)), VLOOKUP($B91,Credit_Vol!$B$6:$CW$1002,BK$1,0),"")</f>
        <v>7.44</v>
      </c>
      <c r="BL91">
        <f ca="1">IF(ISNUMBER(VLOOKUP($B91,Credit_Vol!$B$6:$CW$1002,BL$1,0)), VLOOKUP($B91,Credit_Vol!$B$6:$CW$1002,BL$1,0),"")</f>
        <v>4.22</v>
      </c>
      <c r="BM91">
        <f ca="1">IF(ISNUMBER(VLOOKUP($B91,Commodities!$B$6:$CW$1002,BM$1,0)), VLOOKUP($B91,Commodities!$B$6:$CW$1002,BM$1,0),"")</f>
        <v>1275.3</v>
      </c>
      <c r="BN91">
        <f ca="1">IF(ISNUMBER(VLOOKUP($B91,Commodities!$B$6:$CW$1002,BN$1,0)), VLOOKUP($B91,Commodities!$B$6:$CW$1002,BN$1,0),"")</f>
        <v>16.841999999999999</v>
      </c>
      <c r="BO91">
        <f ca="1">IF(ISNUMBER(VLOOKUP($B91,Commodities!$B$6:$CW$1002,BO$1,0)), VLOOKUP($B91,Commodities!$B$6:$CW$1002,BO$1,0),"")</f>
        <v>56.09</v>
      </c>
      <c r="BP91">
        <f ca="1">IF(ISNUMBER(VLOOKUP($B91,Currencies!$B$6:$CW$1002,BP$1,0)), VLOOKUP($B91,Currencies!$B$6:$CW$1002,BP$1,0),"")</f>
        <v>6.6471</v>
      </c>
      <c r="BQ91">
        <f ca="1">IF(ISNUMBER(VLOOKUP($B91,Currencies!$B$6:$CW$1002,BQ$1,0)), VLOOKUP($B91,Currencies!$B$6:$CW$1002,BQ$1,0),"")</f>
        <v>108.03</v>
      </c>
      <c r="BR91">
        <f ca="1">IF(ISNUMBER(VLOOKUP($B91,Currencies!$B$6:$CW$1002,BR$1,0)), VLOOKUP($B91,Currencies!$B$6:$CW$1002,BR$1,0),"")</f>
        <v>1.1733</v>
      </c>
      <c r="BS91">
        <f ca="1">IF(ISNUMBER(VLOOKUP($B91,Currencies!$B$6:$CW$1002,BS$1,0)), VLOOKUP($B91,Currencies!$B$6:$CW$1002,BS$1,0),"")</f>
        <v>1.3235000000000001</v>
      </c>
      <c r="BT91">
        <f ca="1">IF(ISNUMBER(VLOOKUP($B91,Currencies!$B$6:$CW$1002,BT$1,0)), VLOOKUP($B91,Currencies!$B$6:$CW$1002,BT$1,0),"")</f>
        <v>112.62</v>
      </c>
      <c r="BU91">
        <f ca="1">IF(ISNUMBER(VLOOKUP($B91,Currencies!$B$6:$CW$1002,BU$1,0)), VLOOKUP($B91,Currencies!$B$6:$CW$1002,BU$1,0),"")</f>
        <v>59.352200000000003</v>
      </c>
      <c r="BV91">
        <f ca="1">IF(ISNUMBER(VLOOKUP($B91,Currencies!$B$6:$CW$1002,BV$1,0)), VLOOKUP($B91,Currencies!$B$6:$CW$1002,BV$1,0),"")</f>
        <v>14.0464</v>
      </c>
      <c r="BW91">
        <f ca="1">IF(ISNUMBER(VLOOKUP($B91,Currencies!$B$6:$CW$1002,BW$1,0)), VLOOKUP($B91,Currencies!$B$6:$CW$1002,BW$1,0),"")</f>
        <v>3.2589999999999999</v>
      </c>
    </row>
    <row r="92" spans="2:75">
      <c r="B92" s="12">
        <f>IF(ISNUMBER(Equities!$C93),Equities!B93,"")</f>
        <v>43056</v>
      </c>
      <c r="C92">
        <f t="shared" ca="1" si="10"/>
        <v>170.8081</v>
      </c>
      <c r="D92" t="str">
        <f t="shared" ca="1" si="9"/>
        <v/>
      </c>
      <c r="E92" t="str">
        <f t="shared" ca="1" si="9"/>
        <v/>
      </c>
      <c r="F92" t="str">
        <f t="shared" ca="1" si="9"/>
        <v/>
      </c>
      <c r="G92">
        <f>IF(ISNUMBER(VLOOKUP($B92,Equities!$B$6:$DH$1002,G$1,0)), VLOOKUP($B92,Equities!$B$6:$DH$1002,G$1,0),"")</f>
        <v>5.27</v>
      </c>
      <c r="H92">
        <f>IF(ISNUMBER(VLOOKUP($B92,Equities!$B$6:$DH$1002,H$1,0)), VLOOKUP($B92,Equities!$B$6:$DH$1002,H$1,0),"")</f>
        <v>11.72</v>
      </c>
      <c r="I92">
        <f>IF(ISNUMBER(VLOOKUP($B92,Equities!$B$6:$DH$1002,I$1,0)), VLOOKUP($B92,Equities!$B$6:$DH$1002,I$1,0),"")</f>
        <v>15.92</v>
      </c>
      <c r="J92" s="70"/>
      <c r="K92">
        <f ca="1">IF(ISNUMBER(VLOOKUP($B92,Equities!$B$6:$DH$1002,K$1,0)), VLOOKUP($B92,Equities!$B$6:$DH$1002,K$1,0),"")</f>
        <v>2578.85</v>
      </c>
      <c r="L92">
        <f ca="1">IF(ISNUMBER(VLOOKUP($B92,Equities!$B$6:$DH$1002,L$1,0)), VLOOKUP($B92,Equities!$B$6:$DH$1002,L$1,0),"")</f>
        <v>3547.46</v>
      </c>
      <c r="M92">
        <f ca="1">IF(ISNUMBER(VLOOKUP($B92,Equities!$B$6:$DH$1002,M$1,0)), VLOOKUP($B92,Equities!$B$6:$DH$1002,M$1,0),"")</f>
        <v>73437.279999999999</v>
      </c>
      <c r="N92">
        <f ca="1">IF(ISNUMBER(VLOOKUP($B92,Equities!$B$6:$DH$1002,N$1,0)), VLOOKUP($B92,Equities!$B$6:$DH$1002,N$1,0),"")</f>
        <v>22396.799999999999</v>
      </c>
      <c r="O92">
        <f ca="1">IF(ISNUMBER(VLOOKUP($B92,Equities!$B$6:$DH$1002,O$1,0)), VLOOKUP($B92,Equities!$B$6:$DH$1002,O$1,0),"")</f>
        <v>29199.040000000001</v>
      </c>
      <c r="P92">
        <f ca="1">IF(ISNUMBER(VLOOKUP($B92,Equities!$B$6:$DH$1002,P$1,0)), VLOOKUP($B92,Equities!$B$6:$DH$1002,P$1,0),"")</f>
        <v>11608.73</v>
      </c>
      <c r="Q92">
        <f ca="1">IF(ISNUMBER(VLOOKUP($B92,Equities!$B$6:$DH$1002,Q$1,0)), VLOOKUP($B92,Equities!$B$6:$DH$1002,Q$1,0),"")</f>
        <v>2150.4699999999998</v>
      </c>
      <c r="R92">
        <f ca="1">IF(ISNUMBER(VLOOKUP($B92,Equities!$B$6:$DH$1002,R$1,0)), VLOOKUP($B92,Equities!$B$6:$DH$1002,R$1,0),"")</f>
        <v>2404.21</v>
      </c>
      <c r="S92">
        <f ca="1">IF(ISNUMBER(VLOOKUP($B92,Equities!$B$6:$DH$1002,S$1,0)), VLOOKUP($B92,Equities!$B$6:$DH$1002,S$1,0),"")</f>
        <v>208.8835</v>
      </c>
      <c r="T92">
        <f ca="1">IF(ISNUMBER(VLOOKUP($B92,Equities!$B$6:$DH$1002,T$1,0)), VLOOKUP($B92,Equities!$B$6:$DH$1002,T$1,0),"")</f>
        <v>267.27999999999997</v>
      </c>
      <c r="U92">
        <f ca="1">IF(ISNUMBER(VLOOKUP($B92,Equities!$B$6:$DH$1002,U$1,0)), VLOOKUP($B92,Equities!$B$6:$DH$1002,U$1,0),"")</f>
        <v>248.9</v>
      </c>
      <c r="V92">
        <f ca="1">IF(ISNUMBER(VLOOKUP($B92,Equities!$B$6:$DH$1002,V$1,0)), VLOOKUP($B92,Equities!$B$6:$DH$1002,V$1,0),"")</f>
        <v>228.57</v>
      </c>
      <c r="W92">
        <f ca="1">IF(ISNUMBER(VLOOKUP($B92,Equities!$B$6:$DH$1002,W$1,0)), VLOOKUP($B92,Equities!$B$6:$DH$1002,W$1,0),"")</f>
        <v>229.0153</v>
      </c>
      <c r="X92">
        <f ca="1">IF(ISNUMBER(VLOOKUP($B92,Equities!$B$6:$DH$1002,X$1,0)), VLOOKUP($B92,Equities!$B$6:$DH$1002,X$1,0),"")</f>
        <v>222.58850000000001</v>
      </c>
      <c r="Y92">
        <f ca="1">IF(ISNUMBER(VLOOKUP($B92,Equities!$B$6:$DH$1002,Y$1,0)), VLOOKUP($B92,Equities!$B$6:$DH$1002,Y$1,0),"")</f>
        <v>121.0822</v>
      </c>
      <c r="Z92">
        <f ca="1">IF(ISNUMBER(VLOOKUP($B92,Equities!$B$6:$DH$1002,Z$1,0)), VLOOKUP($B92,Equities!$B$6:$DH$1002,Z$1,0),"")</f>
        <v>220.59350000000001</v>
      </c>
      <c r="AA92">
        <f ca="1">IF(ISNUMBER(VLOOKUP($B92,Equities!$B$6:$DH$1002,AA$1,0)), VLOOKUP($B92,Equities!$B$6:$DH$1002,AA$1,0),"")</f>
        <v>67.37</v>
      </c>
      <c r="AB92">
        <f ca="1">IF(ISNUMBER(VLOOKUP($B92,Equities!$B$6:$DH$1002,AB$1,0)), VLOOKUP($B92,Equities!$B$6:$DH$1002,AB$1,0),"")</f>
        <v>131.22999999999999</v>
      </c>
      <c r="AC92">
        <f ca="1">IF(ISNUMBER(VLOOKUP($B92,Bonds!$B$6:$CW$1002,AC$1,0)), VLOOKUP($B92,Bonds!$B$6:$CW$1002,AC$1,0),"")</f>
        <v>480.3809</v>
      </c>
      <c r="AD92">
        <f ca="1">IF(ISNUMBER(VLOOKUP($B92,Bonds!$B$6:$CW$1002,AD$1,0)), VLOOKUP($B92,Bonds!$B$6:$CW$1002,AD$1,0),"")</f>
        <v>216.97329999999999</v>
      </c>
      <c r="AE92">
        <f ca="1">IF(ISNUMBER(VLOOKUP($B92,Bonds!$B$6:$CW$1002,AE$1,0)), VLOOKUP($B92,Bonds!$B$6:$CW$1002,AE$1,0),"")</f>
        <v>254.46799999999999</v>
      </c>
      <c r="AF92">
        <f ca="1">IF(ISNUMBER(VLOOKUP($B92,Bonds!$B$6:$CW$1002,AF$1,0)), VLOOKUP($B92,Bonds!$B$6:$CW$1002,AF$1,0),"")</f>
        <v>2039.59</v>
      </c>
      <c r="AG92">
        <f ca="1">IF(ISNUMBER(VLOOKUP($B92,Bonds!$B$6:$CW$1002,AG$1,0)), VLOOKUP($B92,Bonds!$B$6:$CW$1002,AG$1,0),"")</f>
        <v>2198.09</v>
      </c>
      <c r="AH92">
        <f ca="1">IF(ISNUMBER(VLOOKUP($B92,Bonds!$B$6:$CW$1002,AH$1,0)), VLOOKUP($B92,Bonds!$B$6:$CW$1002,AH$1,0),"")</f>
        <v>2872.99</v>
      </c>
      <c r="AI92">
        <f ca="1">IF(ISNUMBER(VLOOKUP($B92,Bonds!$B$6:$CW$1002,AI$1,0)), VLOOKUP($B92,Bonds!$B$6:$CW$1002,AI$1,0),"")</f>
        <v>149.48609999999999</v>
      </c>
      <c r="AJ92">
        <f ca="1">IF(ISNUMBER(VLOOKUP($B92,Bonds!$B$6:$CW$1002,AJ$1,0)), VLOOKUP($B92,Bonds!$B$6:$CW$1002,AJ$1,0),"")</f>
        <v>1295.2317</v>
      </c>
      <c r="AK92">
        <f ca="1">IF(ISNUMBER(VLOOKUP($B92,Bonds!$B$6:$CW$1002,AK$1,0)), VLOOKUP($B92,Bonds!$B$6:$CW$1002,AK$1,0),"")</f>
        <v>214.33879999999999</v>
      </c>
      <c r="AL92">
        <f ca="1">IF(ISNUMBER(VLOOKUP($B92,Bonds!$B$6:$CW$1002,AL$1,0)), VLOOKUP($B92,Bonds!$B$6:$CW$1002,AL$1,0),"")</f>
        <v>191.0924</v>
      </c>
      <c r="AM92">
        <f ca="1">IF(ISNUMBER(VLOOKUP($B92,Bonds!$B$6:$CW$1002,AM$1,0)), VLOOKUP($B92,Bonds!$B$6:$CW$1002,AM$1,0),"")</f>
        <v>286.47809999999998</v>
      </c>
      <c r="AN92">
        <f ca="1">IF(ISNUMBER(VLOOKUP($B92,Bonds!$B$6:$CW$1002,AN$1,0)), VLOOKUP($B92,Bonds!$B$6:$CW$1002,AN$1,0),"")</f>
        <v>203.4795</v>
      </c>
      <c r="AO92">
        <f ca="1">IF(ISNUMBER(VLOOKUP($B92,Bonds!$B$6:$CW$1002,AO$1,0)), VLOOKUP($B92,Bonds!$B$6:$CW$1002,AO$1,0),"")</f>
        <v>203.3227</v>
      </c>
      <c r="AP92">
        <f ca="1">IF(ISNUMBER(VLOOKUP($B92,Bonds!$B$6:$CW$1002,AP$1,0)), VLOOKUP($B92,Bonds!$B$6:$CW$1002,AP$1,0),"")</f>
        <v>225.40450000000001</v>
      </c>
      <c r="AQ92">
        <f ca="1">IF(ISNUMBER(VLOOKUP($B92,Bonds!$B$6:$CW$1002,AQ$1,0)), VLOOKUP($B92,Bonds!$B$6:$CW$1002,AQ$1,0),"")</f>
        <v>219.4598</v>
      </c>
      <c r="AR92">
        <f ca="1">IF(ISNUMBER(VLOOKUP($B92,Bonds!$B$6:$CW$1002,AR$1,0)), VLOOKUP($B92,Bonds!$B$6:$CW$1002,AR$1,0),"")</f>
        <v>284.43509999999998</v>
      </c>
      <c r="AS92">
        <f ca="1">IF(ISNUMBER(VLOOKUP($B92,Bonds!$B$6:$CW$1002,AS$1,0)), VLOOKUP($B92,Bonds!$B$6:$CW$1002,AS$1,0),"")</f>
        <v>2.3435000000000001</v>
      </c>
      <c r="AT92">
        <f ca="1">IF(ISNUMBER(VLOOKUP($B92,Bonds!$B$6:$CW$1002,AT$1,0)), VLOOKUP($B92,Bonds!$B$6:$CW$1002,AT$1,0),"")</f>
        <v>0.36099999999999999</v>
      </c>
      <c r="AU92">
        <f ca="1">IF(ISNUMBER(VLOOKUP($B92,Bonds!$B$6:$CW$1002,AU$1,0)), VLOOKUP($B92,Bonds!$B$6:$CW$1002,AU$1,0),"")</f>
        <v>1.8138000000000001</v>
      </c>
      <c r="AV92">
        <f ca="1">IF(ISNUMBER(VLOOKUP($B92,Bonds!$B$6:$CW$1002,AV$1,0)), VLOOKUP($B92,Bonds!$B$6:$CW$1002,AV$1,0),"")</f>
        <v>1.8858000000000001</v>
      </c>
      <c r="AW92">
        <f ca="1">IF(ISNUMBER(VLOOKUP($B92,Bonds!$B$6:$CW$1002,AW$1,0)), VLOOKUP($B92,Bonds!$B$6:$CW$1002,AW$1,0),"")</f>
        <v>2.2250999999999999</v>
      </c>
      <c r="AX92">
        <f ca="1">IF(ISNUMBER(VLOOKUP($B92,Bonds!$B$6:$CW$1002,AX$1,0)), VLOOKUP($B92,Bonds!$B$6:$CW$1002,AX$1,0),"")</f>
        <v>1.3940000000000001</v>
      </c>
      <c r="AY92">
        <f ca="1">IF(ISNUMBER(VLOOKUP($B92,Bonds!$B$6:$CW$1002,AY$1,0)), VLOOKUP($B92,Bonds!$B$6:$CW$1002,AY$1,0),"")</f>
        <v>34.570399999999999</v>
      </c>
      <c r="AZ92">
        <f ca="1">IF(ISNUMBER(VLOOKUP($B92,Bonds!$B$6:$CW$1002,AZ$1,0)), VLOOKUP($B92,Bonds!$B$6:$CW$1002,AZ$1,0),"")</f>
        <v>-0.63</v>
      </c>
      <c r="BA92">
        <f ca="1">IF(ISNUMBER(VLOOKUP($B92,Credit_Vol!$B$6:$CW$1002,BA$1,0)), VLOOKUP($B92,Credit_Vol!$B$6:$CW$1002,BA$1,0),"")</f>
        <v>244.959</v>
      </c>
      <c r="BB92">
        <f ca="1">IF(ISNUMBER(VLOOKUP($B92,Credit_Vol!$B$6:$CW$1002,BB$1,0)), VLOOKUP($B92,Credit_Vol!$B$6:$CW$1002,BB$1,0),"")</f>
        <v>119.392</v>
      </c>
      <c r="BC92">
        <f ca="1">IF(ISNUMBER(VLOOKUP($B92,Credit_Vol!$B$6:$CW$1002,BC$1,0)), VLOOKUP($B92,Credit_Vol!$B$6:$CW$1002,BC$1,0),"")</f>
        <v>55.35</v>
      </c>
      <c r="BD92">
        <f ca="1">IF(ISNUMBER(VLOOKUP($B92,Credit_Vol!$B$6:$CW$1002,BD$1,0)), VLOOKUP($B92,Credit_Vol!$B$6:$CW$1002,BD$1,0),"")</f>
        <v>326.94299999999998</v>
      </c>
      <c r="BE92">
        <f ca="1">IF(ISNUMBER(VLOOKUP($B92,Credit_Vol!$B$6:$CW$1002,BE$1,0)), VLOOKUP($B92,Credit_Vol!$B$6:$CW$1002,BE$1,0),"")</f>
        <v>184.16499999999999</v>
      </c>
      <c r="BF92">
        <f ca="1">IF(ISNUMBER(VLOOKUP($B92,Credit_Vol!$B$6:$CW$1002,BF$1,0)), VLOOKUP($B92,Credit_Vol!$B$6:$CW$1002,BF$1,0),"")</f>
        <v>227.51169999999999</v>
      </c>
      <c r="BG92">
        <f ca="1">IF(ISNUMBER(VLOOKUP($B92,Credit_Vol!$B$6:$CW$1002,BG$1,0)), VLOOKUP($B92,Credit_Vol!$B$6:$CW$1002,BG$1,0),"")</f>
        <v>161.369</v>
      </c>
      <c r="BH92">
        <f ca="1">IF(ISNUMBER(VLOOKUP($B92,Credit_Vol!$B$6:$CW$1002,BH$1,0)), VLOOKUP($B92,Credit_Vol!$B$6:$CW$1002,BH$1,0),"")</f>
        <v>443.6318</v>
      </c>
      <c r="BI92">
        <f ca="1">IF(ISNUMBER(VLOOKUP($B92,Credit_Vol!$B$6:$CW$1002,BI$1,0)), VLOOKUP($B92,Credit_Vol!$B$6:$CW$1002,BI$1,0),"")</f>
        <v>11.43</v>
      </c>
      <c r="BJ92">
        <f ca="1">IF(ISNUMBER(VLOOKUP($B92,Credit_Vol!$B$6:$CW$1002,BJ$1,0)), VLOOKUP($B92,Credit_Vol!$B$6:$CW$1002,BJ$1,0),"")</f>
        <v>16.32</v>
      </c>
      <c r="BK92">
        <f ca="1">IF(ISNUMBER(VLOOKUP($B92,Credit_Vol!$B$6:$CW$1002,BK$1,0)), VLOOKUP($B92,Credit_Vol!$B$6:$CW$1002,BK$1,0),"")</f>
        <v>7.4</v>
      </c>
      <c r="BL92">
        <f ca="1">IF(ISNUMBER(VLOOKUP($B92,Credit_Vol!$B$6:$CW$1002,BL$1,0)), VLOOKUP($B92,Credit_Vol!$B$6:$CW$1002,BL$1,0),"")</f>
        <v>4.2474999999999996</v>
      </c>
      <c r="BM92">
        <f ca="1">IF(ISNUMBER(VLOOKUP($B92,Commodities!$B$6:$CW$1002,BM$1,0)), VLOOKUP($B92,Commodities!$B$6:$CW$1002,BM$1,0),"")</f>
        <v>1296.5</v>
      </c>
      <c r="BN92">
        <f ca="1">IF(ISNUMBER(VLOOKUP($B92,Commodities!$B$6:$CW$1002,BN$1,0)), VLOOKUP($B92,Commodities!$B$6:$CW$1002,BN$1,0),"")</f>
        <v>17.373000000000001</v>
      </c>
      <c r="BO92">
        <f ca="1">IF(ISNUMBER(VLOOKUP($B92,Commodities!$B$6:$CW$1002,BO$1,0)), VLOOKUP($B92,Commodities!$B$6:$CW$1002,BO$1,0),"")</f>
        <v>56.55</v>
      </c>
      <c r="BP92">
        <f ca="1">IF(ISNUMBER(VLOOKUP($B92,Currencies!$B$6:$CW$1002,BP$1,0)), VLOOKUP($B92,Currencies!$B$6:$CW$1002,BP$1,0),"")</f>
        <v>6.6364999999999998</v>
      </c>
      <c r="BQ92">
        <f ca="1">IF(ISNUMBER(VLOOKUP($B92,Currencies!$B$6:$CW$1002,BQ$1,0)), VLOOKUP($B92,Currencies!$B$6:$CW$1002,BQ$1,0),"")</f>
        <v>108.14</v>
      </c>
      <c r="BR92">
        <f ca="1">IF(ISNUMBER(VLOOKUP($B92,Currencies!$B$6:$CW$1002,BR$1,0)), VLOOKUP($B92,Currencies!$B$6:$CW$1002,BR$1,0),"")</f>
        <v>1.179</v>
      </c>
      <c r="BS92">
        <f ca="1">IF(ISNUMBER(VLOOKUP($B92,Currencies!$B$6:$CW$1002,BS$1,0)), VLOOKUP($B92,Currencies!$B$6:$CW$1002,BS$1,0),"")</f>
        <v>1.3214999999999999</v>
      </c>
      <c r="BT92">
        <f ca="1">IF(ISNUMBER(VLOOKUP($B92,Currencies!$B$6:$CW$1002,BT$1,0)), VLOOKUP($B92,Currencies!$B$6:$CW$1002,BT$1,0),"")</f>
        <v>112.1</v>
      </c>
      <c r="BU92">
        <f ca="1">IF(ISNUMBER(VLOOKUP($B92,Currencies!$B$6:$CW$1002,BU$1,0)), VLOOKUP($B92,Currencies!$B$6:$CW$1002,BU$1,0),"")</f>
        <v>59.078299999999999</v>
      </c>
      <c r="BV92">
        <f ca="1">IF(ISNUMBER(VLOOKUP($B92,Currencies!$B$6:$CW$1002,BV$1,0)), VLOOKUP($B92,Currencies!$B$6:$CW$1002,BV$1,0),"")</f>
        <v>13.998100000000001</v>
      </c>
      <c r="BW92">
        <f ca="1">IF(ISNUMBER(VLOOKUP($B92,Currencies!$B$6:$CW$1002,BW$1,0)), VLOOKUP($B92,Currencies!$B$6:$CW$1002,BW$1,0),"")</f>
        <v>3.2591999999999999</v>
      </c>
    </row>
    <row r="93" spans="2:75">
      <c r="B93" s="12">
        <f>IF(ISNUMBER(Equities!$C94),Equities!B94,"")</f>
        <v>43055</v>
      </c>
      <c r="C93">
        <f t="shared" ca="1" si="10"/>
        <v>170.9554</v>
      </c>
      <c r="D93" t="str">
        <f t="shared" ca="1" si="9"/>
        <v/>
      </c>
      <c r="E93" t="str">
        <f t="shared" ca="1" si="9"/>
        <v/>
      </c>
      <c r="F93" t="str">
        <f t="shared" ca="1" si="9"/>
        <v/>
      </c>
      <c r="G93">
        <f>IF(ISNUMBER(VLOOKUP($B93,Equities!$B$6:$DH$1002,G$1,0)), VLOOKUP($B93,Equities!$B$6:$DH$1002,G$1,0),"")</f>
        <v>5.22</v>
      </c>
      <c r="H93">
        <f>IF(ISNUMBER(VLOOKUP($B93,Equities!$B$6:$DH$1002,H$1,0)), VLOOKUP($B93,Equities!$B$6:$DH$1002,H$1,0),"")</f>
        <v>11.69</v>
      </c>
      <c r="I93">
        <f>IF(ISNUMBER(VLOOKUP($B93,Equities!$B$6:$DH$1002,I$1,0)), VLOOKUP($B93,Equities!$B$6:$DH$1002,I$1,0),"")</f>
        <v>15.97</v>
      </c>
      <c r="J93" s="70"/>
      <c r="K93">
        <f ca="1">IF(ISNUMBER(VLOOKUP($B93,Equities!$B$6:$DH$1002,K$1,0)), VLOOKUP($B93,Equities!$B$6:$DH$1002,K$1,0),"")</f>
        <v>2585.64</v>
      </c>
      <c r="L93">
        <f ca="1">IF(ISNUMBER(VLOOKUP($B93,Equities!$B$6:$DH$1002,L$1,0)), VLOOKUP($B93,Equities!$B$6:$DH$1002,L$1,0),"")</f>
        <v>3564.8</v>
      </c>
      <c r="M93">
        <f ca="1">IF(ISNUMBER(VLOOKUP($B93,Equities!$B$6:$DH$1002,M$1,0)), VLOOKUP($B93,Equities!$B$6:$DH$1002,M$1,0),"")</f>
        <v>72511.789999999994</v>
      </c>
      <c r="N93">
        <f ca="1">IF(ISNUMBER(VLOOKUP($B93,Equities!$B$6:$DH$1002,N$1,0)), VLOOKUP($B93,Equities!$B$6:$DH$1002,N$1,0),"")</f>
        <v>22351.119999999999</v>
      </c>
      <c r="O93">
        <f ca="1">IF(ISNUMBER(VLOOKUP($B93,Equities!$B$6:$DH$1002,O$1,0)), VLOOKUP($B93,Equities!$B$6:$DH$1002,O$1,0),"")</f>
        <v>29018.76</v>
      </c>
      <c r="P93">
        <f ca="1">IF(ISNUMBER(VLOOKUP($B93,Equities!$B$6:$DH$1002,P$1,0)), VLOOKUP($B93,Equities!$B$6:$DH$1002,P$1,0),"")</f>
        <v>11533.96</v>
      </c>
      <c r="Q93">
        <f ca="1">IF(ISNUMBER(VLOOKUP($B93,Equities!$B$6:$DH$1002,Q$1,0)), VLOOKUP($B93,Equities!$B$6:$DH$1002,Q$1,0),"")</f>
        <v>2156.9499999999998</v>
      </c>
      <c r="R93">
        <f ca="1">IF(ISNUMBER(VLOOKUP($B93,Equities!$B$6:$DH$1002,R$1,0)), VLOOKUP($B93,Equities!$B$6:$DH$1002,R$1,0),"")</f>
        <v>2407.79</v>
      </c>
      <c r="S93">
        <f ca="1">IF(ISNUMBER(VLOOKUP($B93,Equities!$B$6:$DH$1002,S$1,0)), VLOOKUP($B93,Equities!$B$6:$DH$1002,S$1,0),"")</f>
        <v>208.3449</v>
      </c>
      <c r="T93">
        <f ca="1">IF(ISNUMBER(VLOOKUP($B93,Equities!$B$6:$DH$1002,T$1,0)), VLOOKUP($B93,Equities!$B$6:$DH$1002,T$1,0),"")</f>
        <v>267.06</v>
      </c>
      <c r="U93">
        <f ca="1">IF(ISNUMBER(VLOOKUP($B93,Equities!$B$6:$DH$1002,U$1,0)), VLOOKUP($B93,Equities!$B$6:$DH$1002,U$1,0),"")</f>
        <v>249.69</v>
      </c>
      <c r="V93">
        <f ca="1">IF(ISNUMBER(VLOOKUP($B93,Equities!$B$6:$DH$1002,V$1,0)), VLOOKUP($B93,Equities!$B$6:$DH$1002,V$1,0),"")</f>
        <v>227.62</v>
      </c>
      <c r="W93">
        <f ca="1">IF(ISNUMBER(VLOOKUP($B93,Equities!$B$6:$DH$1002,W$1,0)), VLOOKUP($B93,Equities!$B$6:$DH$1002,W$1,0),"")</f>
        <v>229.5669</v>
      </c>
      <c r="X93">
        <f ca="1">IF(ISNUMBER(VLOOKUP($B93,Equities!$B$6:$DH$1002,X$1,0)), VLOOKUP($B93,Equities!$B$6:$DH$1002,X$1,0),"")</f>
        <v>223.0693</v>
      </c>
      <c r="Y93">
        <f ca="1">IF(ISNUMBER(VLOOKUP($B93,Equities!$B$6:$DH$1002,Y$1,0)), VLOOKUP($B93,Equities!$B$6:$DH$1002,Y$1,0),"")</f>
        <v>121.1153</v>
      </c>
      <c r="Z93">
        <f ca="1">IF(ISNUMBER(VLOOKUP($B93,Equities!$B$6:$DH$1002,Z$1,0)), VLOOKUP($B93,Equities!$B$6:$DH$1002,Z$1,0),"")</f>
        <v>221.5677</v>
      </c>
      <c r="AA93">
        <f ca="1">IF(ISNUMBER(VLOOKUP($B93,Equities!$B$6:$DH$1002,AA$1,0)), VLOOKUP($B93,Equities!$B$6:$DH$1002,AA$1,0),"")</f>
        <v>67.28</v>
      </c>
      <c r="AB93">
        <f ca="1">IF(ISNUMBER(VLOOKUP($B93,Equities!$B$6:$DH$1002,AB$1,0)), VLOOKUP($B93,Equities!$B$6:$DH$1002,AB$1,0),"")</f>
        <v>132.44999999999999</v>
      </c>
      <c r="AC93">
        <f ca="1">IF(ISNUMBER(VLOOKUP($B93,Bonds!$B$6:$CW$1002,AC$1,0)), VLOOKUP($B93,Bonds!$B$6:$CW$1002,AC$1,0),"")</f>
        <v>479.69619999999998</v>
      </c>
      <c r="AD93">
        <f ca="1">IF(ISNUMBER(VLOOKUP($B93,Bonds!$B$6:$CW$1002,AD$1,0)), VLOOKUP($B93,Bonds!$B$6:$CW$1002,AD$1,0),"")</f>
        <v>216.49199999999999</v>
      </c>
      <c r="AE93">
        <f ca="1">IF(ISNUMBER(VLOOKUP($B93,Bonds!$B$6:$CW$1002,AE$1,0)), VLOOKUP($B93,Bonds!$B$6:$CW$1002,AE$1,0),"")</f>
        <v>254.23759999999999</v>
      </c>
      <c r="AF93">
        <f ca="1">IF(ISNUMBER(VLOOKUP($B93,Bonds!$B$6:$CW$1002,AF$1,0)), VLOOKUP($B93,Bonds!$B$6:$CW$1002,AF$1,0),"")</f>
        <v>2038.78</v>
      </c>
      <c r="AG93">
        <f ca="1">IF(ISNUMBER(VLOOKUP($B93,Bonds!$B$6:$CW$1002,AG$1,0)), VLOOKUP($B93,Bonds!$B$6:$CW$1002,AG$1,0),"")</f>
        <v>2197.3200000000002</v>
      </c>
      <c r="AH93">
        <f ca="1">IF(ISNUMBER(VLOOKUP($B93,Bonds!$B$6:$CW$1002,AH$1,0)), VLOOKUP($B93,Bonds!$B$6:$CW$1002,AH$1,0),"")</f>
        <v>2869.93</v>
      </c>
      <c r="AI93">
        <f ca="1">IF(ISNUMBER(VLOOKUP($B93,Bonds!$B$6:$CW$1002,AI$1,0)), VLOOKUP($B93,Bonds!$B$6:$CW$1002,AI$1,0),"")</f>
        <v>149.56729999999999</v>
      </c>
      <c r="AJ93">
        <f ca="1">IF(ISNUMBER(VLOOKUP($B93,Bonds!$B$6:$CW$1002,AJ$1,0)), VLOOKUP($B93,Bonds!$B$6:$CW$1002,AJ$1,0),"")</f>
        <v>1294.1042</v>
      </c>
      <c r="AK93">
        <f ca="1">IF(ISNUMBER(VLOOKUP($B93,Bonds!$B$6:$CW$1002,AK$1,0)), VLOOKUP($B93,Bonds!$B$6:$CW$1002,AK$1,0),"")</f>
        <v>214.20400000000001</v>
      </c>
      <c r="AL93">
        <f ca="1">IF(ISNUMBER(VLOOKUP($B93,Bonds!$B$6:$CW$1002,AL$1,0)), VLOOKUP($B93,Bonds!$B$6:$CW$1002,AL$1,0),"")</f>
        <v>191.0266</v>
      </c>
      <c r="AM93">
        <f ca="1">IF(ISNUMBER(VLOOKUP($B93,Bonds!$B$6:$CW$1002,AM$1,0)), VLOOKUP($B93,Bonds!$B$6:$CW$1002,AM$1,0),"")</f>
        <v>286.02</v>
      </c>
      <c r="AN93">
        <f ca="1">IF(ISNUMBER(VLOOKUP($B93,Bonds!$B$6:$CW$1002,AN$1,0)), VLOOKUP($B93,Bonds!$B$6:$CW$1002,AN$1,0),"")</f>
        <v>203.30029999999999</v>
      </c>
      <c r="AO93">
        <f ca="1">IF(ISNUMBER(VLOOKUP($B93,Bonds!$B$6:$CW$1002,AO$1,0)), VLOOKUP($B93,Bonds!$B$6:$CW$1002,AO$1,0),"")</f>
        <v>203.18960000000001</v>
      </c>
      <c r="AP93">
        <f ca="1">IF(ISNUMBER(VLOOKUP($B93,Bonds!$B$6:$CW$1002,AP$1,0)), VLOOKUP($B93,Bonds!$B$6:$CW$1002,AP$1,0),"")</f>
        <v>225.22460000000001</v>
      </c>
      <c r="AQ93">
        <f ca="1">IF(ISNUMBER(VLOOKUP($B93,Bonds!$B$6:$CW$1002,AQ$1,0)), VLOOKUP($B93,Bonds!$B$6:$CW$1002,AQ$1,0),"")</f>
        <v>219.22929999999999</v>
      </c>
      <c r="AR93">
        <f ca="1">IF(ISNUMBER(VLOOKUP($B93,Bonds!$B$6:$CW$1002,AR$1,0)), VLOOKUP($B93,Bonds!$B$6:$CW$1002,AR$1,0),"")</f>
        <v>284.26280000000003</v>
      </c>
      <c r="AS93">
        <f ca="1">IF(ISNUMBER(VLOOKUP($B93,Bonds!$B$6:$CW$1002,AS$1,0)), VLOOKUP($B93,Bonds!$B$6:$CW$1002,AS$1,0),"")</f>
        <v>2.3753000000000002</v>
      </c>
      <c r="AT93">
        <f ca="1">IF(ISNUMBER(VLOOKUP($B93,Bonds!$B$6:$CW$1002,AT$1,0)), VLOOKUP($B93,Bonds!$B$6:$CW$1002,AT$1,0),"")</f>
        <v>0.376</v>
      </c>
      <c r="AU93">
        <f ca="1">IF(ISNUMBER(VLOOKUP($B93,Bonds!$B$6:$CW$1002,AU$1,0)), VLOOKUP($B93,Bonds!$B$6:$CW$1002,AU$1,0),"")</f>
        <v>1.8212999999999999</v>
      </c>
      <c r="AV93">
        <f ca="1">IF(ISNUMBER(VLOOKUP($B93,Bonds!$B$6:$CW$1002,AV$1,0)), VLOOKUP($B93,Bonds!$B$6:$CW$1002,AV$1,0),"")</f>
        <v>1.8965999999999998</v>
      </c>
      <c r="AW93">
        <f ca="1">IF(ISNUMBER(VLOOKUP($B93,Bonds!$B$6:$CW$1002,AW$1,0)), VLOOKUP($B93,Bonds!$B$6:$CW$1002,AW$1,0),"")</f>
        <v>2.2563</v>
      </c>
      <c r="AX93">
        <f ca="1">IF(ISNUMBER(VLOOKUP($B93,Bonds!$B$6:$CW$1002,AX$1,0)), VLOOKUP($B93,Bonds!$B$6:$CW$1002,AX$1,0),"")</f>
        <v>1.4</v>
      </c>
      <c r="AY93">
        <f ca="1">IF(ISNUMBER(VLOOKUP($B93,Bonds!$B$6:$CW$1002,AY$1,0)), VLOOKUP($B93,Bonds!$B$6:$CW$1002,AY$1,0),"")</f>
        <v>35.141300000000001</v>
      </c>
      <c r="AZ93">
        <f ca="1">IF(ISNUMBER(VLOOKUP($B93,Bonds!$B$6:$CW$1002,AZ$1,0)), VLOOKUP($B93,Bonds!$B$6:$CW$1002,AZ$1,0),"")</f>
        <v>-0.63</v>
      </c>
      <c r="BA93">
        <f ca="1">IF(ISNUMBER(VLOOKUP($B93,Credit_Vol!$B$6:$CW$1002,BA$1,0)), VLOOKUP($B93,Credit_Vol!$B$6:$CW$1002,BA$1,0),"")</f>
        <v>243.999</v>
      </c>
      <c r="BB93">
        <f ca="1">IF(ISNUMBER(VLOOKUP($B93,Credit_Vol!$B$6:$CW$1002,BB$1,0)), VLOOKUP($B93,Credit_Vol!$B$6:$CW$1002,BB$1,0),"")</f>
        <v>125.33499999999999</v>
      </c>
      <c r="BC93">
        <f ca="1">IF(ISNUMBER(VLOOKUP($B93,Credit_Vol!$B$6:$CW$1002,BC$1,0)), VLOOKUP($B93,Credit_Vol!$B$6:$CW$1002,BC$1,0),"")</f>
        <v>54.993000000000002</v>
      </c>
      <c r="BD93">
        <f ca="1">IF(ISNUMBER(VLOOKUP($B93,Credit_Vol!$B$6:$CW$1002,BD$1,0)), VLOOKUP($B93,Credit_Vol!$B$6:$CW$1002,BD$1,0),"")</f>
        <v>324.87299999999999</v>
      </c>
      <c r="BE93">
        <f ca="1">IF(ISNUMBER(VLOOKUP($B93,Credit_Vol!$B$6:$CW$1002,BE$1,0)), VLOOKUP($B93,Credit_Vol!$B$6:$CW$1002,BE$1,0),"")</f>
        <v>186.57900000000001</v>
      </c>
      <c r="BF93">
        <f ca="1">IF(ISNUMBER(VLOOKUP($B93,Credit_Vol!$B$6:$CW$1002,BF$1,0)), VLOOKUP($B93,Credit_Vol!$B$6:$CW$1002,BF$1,0),"")</f>
        <v>228.04929999999999</v>
      </c>
      <c r="BG93">
        <f ca="1">IF(ISNUMBER(VLOOKUP($B93,Credit_Vol!$B$6:$CW$1002,BG$1,0)), VLOOKUP($B93,Credit_Vol!$B$6:$CW$1002,BG$1,0),"")</f>
        <v>161.53319999999999</v>
      </c>
      <c r="BH93">
        <f ca="1">IF(ISNUMBER(VLOOKUP($B93,Credit_Vol!$B$6:$CW$1002,BH$1,0)), VLOOKUP($B93,Credit_Vol!$B$6:$CW$1002,BH$1,0),"")</f>
        <v>445.7835</v>
      </c>
      <c r="BI93">
        <f ca="1">IF(ISNUMBER(VLOOKUP($B93,Credit_Vol!$B$6:$CW$1002,BI$1,0)), VLOOKUP($B93,Credit_Vol!$B$6:$CW$1002,BI$1,0),"")</f>
        <v>11.76</v>
      </c>
      <c r="BJ93">
        <f ca="1">IF(ISNUMBER(VLOOKUP($B93,Credit_Vol!$B$6:$CW$1002,BJ$1,0)), VLOOKUP($B93,Credit_Vol!$B$6:$CW$1002,BJ$1,0),"")</f>
        <v>17.52</v>
      </c>
      <c r="BK93">
        <f ca="1">IF(ISNUMBER(VLOOKUP($B93,Credit_Vol!$B$6:$CW$1002,BK$1,0)), VLOOKUP($B93,Credit_Vol!$B$6:$CW$1002,BK$1,0),"")</f>
        <v>7.3</v>
      </c>
      <c r="BL93">
        <f ca="1">IF(ISNUMBER(VLOOKUP($B93,Credit_Vol!$B$6:$CW$1002,BL$1,0)), VLOOKUP($B93,Credit_Vol!$B$6:$CW$1002,BL$1,0),"")</f>
        <v>4.3075000000000001</v>
      </c>
      <c r="BM93">
        <f ca="1">IF(ISNUMBER(VLOOKUP($B93,Commodities!$B$6:$CW$1002,BM$1,0)), VLOOKUP($B93,Commodities!$B$6:$CW$1002,BM$1,0),"")</f>
        <v>1278.2</v>
      </c>
      <c r="BN93">
        <f ca="1">IF(ISNUMBER(VLOOKUP($B93,Commodities!$B$6:$CW$1002,BN$1,0)), VLOOKUP($B93,Commodities!$B$6:$CW$1002,BN$1,0),"")</f>
        <v>17.071999999999999</v>
      </c>
      <c r="BO93">
        <f ca="1">IF(ISNUMBER(VLOOKUP($B93,Commodities!$B$6:$CW$1002,BO$1,0)), VLOOKUP($B93,Commodities!$B$6:$CW$1002,BO$1,0),"")</f>
        <v>55.14</v>
      </c>
      <c r="BP93">
        <f ca="1">IF(ISNUMBER(VLOOKUP($B93,Currencies!$B$6:$CW$1002,BP$1,0)), VLOOKUP($B93,Currencies!$B$6:$CW$1002,BP$1,0),"")</f>
        <v>6.633</v>
      </c>
      <c r="BQ93">
        <f ca="1">IF(ISNUMBER(VLOOKUP($B93,Currencies!$B$6:$CW$1002,BQ$1,0)), VLOOKUP($B93,Currencies!$B$6:$CW$1002,BQ$1,0),"")</f>
        <v>108.09</v>
      </c>
      <c r="BR93">
        <f ca="1">IF(ISNUMBER(VLOOKUP($B93,Currencies!$B$6:$CW$1002,BR$1,0)), VLOOKUP($B93,Currencies!$B$6:$CW$1002,BR$1,0),"")</f>
        <v>1.177</v>
      </c>
      <c r="BS93">
        <f ca="1">IF(ISNUMBER(VLOOKUP($B93,Currencies!$B$6:$CW$1002,BS$1,0)), VLOOKUP($B93,Currencies!$B$6:$CW$1002,BS$1,0),"")</f>
        <v>1.3195000000000001</v>
      </c>
      <c r="BT93">
        <f ca="1">IF(ISNUMBER(VLOOKUP($B93,Currencies!$B$6:$CW$1002,BT$1,0)), VLOOKUP($B93,Currencies!$B$6:$CW$1002,BT$1,0),"")</f>
        <v>113.06</v>
      </c>
      <c r="BU93">
        <f ca="1">IF(ISNUMBER(VLOOKUP($B93,Currencies!$B$6:$CW$1002,BU$1,0)), VLOOKUP($B93,Currencies!$B$6:$CW$1002,BU$1,0),"")</f>
        <v>59.663699999999999</v>
      </c>
      <c r="BV93">
        <f ca="1">IF(ISNUMBER(VLOOKUP($B93,Currencies!$B$6:$CW$1002,BV$1,0)), VLOOKUP($B93,Currencies!$B$6:$CW$1002,BV$1,0),"")</f>
        <v>14.156700000000001</v>
      </c>
      <c r="BW93">
        <f ca="1">IF(ISNUMBER(VLOOKUP($B93,Currencies!$B$6:$CW$1002,BW$1,0)), VLOOKUP($B93,Currencies!$B$6:$CW$1002,BW$1,0),"")</f>
        <v>3.2770999999999999</v>
      </c>
    </row>
    <row r="94" spans="2:75">
      <c r="B94" s="12">
        <f>IF(ISNUMBER(Equities!$C95),Equities!B95,"")</f>
        <v>43054</v>
      </c>
      <c r="C94">
        <f t="shared" ca="1" si="10"/>
        <v>168.4074</v>
      </c>
      <c r="D94" t="str">
        <f t="shared" ca="1" si="9"/>
        <v/>
      </c>
      <c r="E94" t="str">
        <f t="shared" ca="1" si="9"/>
        <v/>
      </c>
      <c r="F94" t="str">
        <f t="shared" ca="1" si="9"/>
        <v/>
      </c>
      <c r="G94">
        <f>IF(ISNUMBER(VLOOKUP($B94,Equities!$B$6:$DH$1002,G$1,0)), VLOOKUP($B94,Equities!$B$6:$DH$1002,G$1,0),"")</f>
        <v>5.03</v>
      </c>
      <c r="H94">
        <f>IF(ISNUMBER(VLOOKUP($B94,Equities!$B$6:$DH$1002,H$1,0)), VLOOKUP($B94,Equities!$B$6:$DH$1002,H$1,0),"")</f>
        <v>11.77</v>
      </c>
      <c r="I94">
        <f>IF(ISNUMBER(VLOOKUP($B94,Equities!$B$6:$DH$1002,I$1,0)), VLOOKUP($B94,Equities!$B$6:$DH$1002,I$1,0),"")</f>
        <v>16.28</v>
      </c>
      <c r="J94" s="70"/>
      <c r="K94">
        <f ca="1">IF(ISNUMBER(VLOOKUP($B94,Equities!$B$6:$DH$1002,K$1,0)), VLOOKUP($B94,Equities!$B$6:$DH$1002,K$1,0),"")</f>
        <v>2564.62</v>
      </c>
      <c r="L94">
        <f ca="1">IF(ISNUMBER(VLOOKUP($B94,Equities!$B$6:$DH$1002,L$1,0)), VLOOKUP($B94,Equities!$B$6:$DH$1002,L$1,0),"")</f>
        <v>3545.72</v>
      </c>
      <c r="M94">
        <f ca="1">IF(ISNUMBER(VLOOKUP($B94,Equities!$B$6:$DH$1002,M$1,0)), VLOOKUP($B94,Equities!$B$6:$DH$1002,M$1,0),"")</f>
        <v>70826.59</v>
      </c>
      <c r="N94">
        <f ca="1">IF(ISNUMBER(VLOOKUP($B94,Equities!$B$6:$DH$1002,N$1,0)), VLOOKUP($B94,Equities!$B$6:$DH$1002,N$1,0),"")</f>
        <v>22028.32</v>
      </c>
      <c r="O94">
        <f ca="1">IF(ISNUMBER(VLOOKUP($B94,Equities!$B$6:$DH$1002,O$1,0)), VLOOKUP($B94,Equities!$B$6:$DH$1002,O$1,0),"")</f>
        <v>28851.69</v>
      </c>
      <c r="P94">
        <f ca="1">IF(ISNUMBER(VLOOKUP($B94,Equities!$B$6:$DH$1002,P$1,0)), VLOOKUP($B94,Equities!$B$6:$DH$1002,P$1,0),"")</f>
        <v>11412.75</v>
      </c>
      <c r="Q94">
        <f ca="1">IF(ISNUMBER(VLOOKUP($B94,Equities!$B$6:$DH$1002,Q$1,0)), VLOOKUP($B94,Equities!$B$6:$DH$1002,Q$1,0),"")</f>
        <v>2139.6999999999998</v>
      </c>
      <c r="R94">
        <f ca="1">IF(ISNUMBER(VLOOKUP($B94,Equities!$B$6:$DH$1002,R$1,0)), VLOOKUP($B94,Equities!$B$6:$DH$1002,R$1,0),"")</f>
        <v>2385.02</v>
      </c>
      <c r="S94">
        <f ca="1">IF(ISNUMBER(VLOOKUP($B94,Equities!$B$6:$DH$1002,S$1,0)), VLOOKUP($B94,Equities!$B$6:$DH$1002,S$1,0),"")</f>
        <v>209.61089999999999</v>
      </c>
      <c r="T94">
        <f ca="1">IF(ISNUMBER(VLOOKUP($B94,Equities!$B$6:$DH$1002,T$1,0)), VLOOKUP($B94,Equities!$B$6:$DH$1002,T$1,0),"")</f>
        <v>264.86</v>
      </c>
      <c r="U94">
        <f ca="1">IF(ISNUMBER(VLOOKUP($B94,Equities!$B$6:$DH$1002,U$1,0)), VLOOKUP($B94,Equities!$B$6:$DH$1002,U$1,0),"")</f>
        <v>247.71</v>
      </c>
      <c r="V94">
        <f ca="1">IF(ISNUMBER(VLOOKUP($B94,Equities!$B$6:$DH$1002,V$1,0)), VLOOKUP($B94,Equities!$B$6:$DH$1002,V$1,0),"")</f>
        <v>225.81</v>
      </c>
      <c r="W94">
        <f ca="1">IF(ISNUMBER(VLOOKUP($B94,Equities!$B$6:$DH$1002,W$1,0)), VLOOKUP($B94,Equities!$B$6:$DH$1002,W$1,0),"")</f>
        <v>226.93610000000001</v>
      </c>
      <c r="X94">
        <f ca="1">IF(ISNUMBER(VLOOKUP($B94,Equities!$B$6:$DH$1002,X$1,0)), VLOOKUP($B94,Equities!$B$6:$DH$1002,X$1,0),"")</f>
        <v>220.82</v>
      </c>
      <c r="Y94">
        <f ca="1">IF(ISNUMBER(VLOOKUP($B94,Equities!$B$6:$DH$1002,Y$1,0)), VLOOKUP($B94,Equities!$B$6:$DH$1002,Y$1,0),"")</f>
        <v>120.83450000000001</v>
      </c>
      <c r="Z94">
        <f ca="1">IF(ISNUMBER(VLOOKUP($B94,Equities!$B$6:$DH$1002,Z$1,0)), VLOOKUP($B94,Equities!$B$6:$DH$1002,Z$1,0),"")</f>
        <v>218.6174</v>
      </c>
      <c r="AA94">
        <f ca="1">IF(ISNUMBER(VLOOKUP($B94,Equities!$B$6:$DH$1002,AA$1,0)), VLOOKUP($B94,Equities!$B$6:$DH$1002,AA$1,0),"")</f>
        <v>66.5</v>
      </c>
      <c r="AB94">
        <f ca="1">IF(ISNUMBER(VLOOKUP($B94,Equities!$B$6:$DH$1002,AB$1,0)), VLOOKUP($B94,Equities!$B$6:$DH$1002,AB$1,0),"")</f>
        <v>132.65</v>
      </c>
      <c r="AC94">
        <f ca="1">IF(ISNUMBER(VLOOKUP($B94,Bonds!$B$6:$CW$1002,AC$1,0)), VLOOKUP($B94,Bonds!$B$6:$CW$1002,AC$1,0),"")</f>
        <v>479.8691</v>
      </c>
      <c r="AD94">
        <f ca="1">IF(ISNUMBER(VLOOKUP($B94,Bonds!$B$6:$CW$1002,AD$1,0)), VLOOKUP($B94,Bonds!$B$6:$CW$1002,AD$1,0),"")</f>
        <v>216.48589999999999</v>
      </c>
      <c r="AE94">
        <f ca="1">IF(ISNUMBER(VLOOKUP($B94,Bonds!$B$6:$CW$1002,AE$1,0)), VLOOKUP($B94,Bonds!$B$6:$CW$1002,AE$1,0),"")</f>
        <v>254.4487</v>
      </c>
      <c r="AF94">
        <f ca="1">IF(ISNUMBER(VLOOKUP($B94,Bonds!$B$6:$CW$1002,AF$1,0)), VLOOKUP($B94,Bonds!$B$6:$CW$1002,AF$1,0),"")</f>
        <v>2040.83</v>
      </c>
      <c r="AG94">
        <f ca="1">IF(ISNUMBER(VLOOKUP($B94,Bonds!$B$6:$CW$1002,AG$1,0)), VLOOKUP($B94,Bonds!$B$6:$CW$1002,AG$1,0),"")</f>
        <v>2200.6</v>
      </c>
      <c r="AH94">
        <f ca="1">IF(ISNUMBER(VLOOKUP($B94,Bonds!$B$6:$CW$1002,AH$1,0)), VLOOKUP($B94,Bonds!$B$6:$CW$1002,AH$1,0),"")</f>
        <v>2872.04</v>
      </c>
      <c r="AI94">
        <f ca="1">IF(ISNUMBER(VLOOKUP($B94,Bonds!$B$6:$CW$1002,AI$1,0)), VLOOKUP($B94,Bonds!$B$6:$CW$1002,AI$1,0),"")</f>
        <v>149.51490000000001</v>
      </c>
      <c r="AJ94">
        <f ca="1">IF(ISNUMBER(VLOOKUP($B94,Bonds!$B$6:$CW$1002,AJ$1,0)), VLOOKUP($B94,Bonds!$B$6:$CW$1002,AJ$1,0),"")</f>
        <v>1289.3387</v>
      </c>
      <c r="AK94">
        <f ca="1">IF(ISNUMBER(VLOOKUP($B94,Bonds!$B$6:$CW$1002,AK$1,0)), VLOOKUP($B94,Bonds!$B$6:$CW$1002,AK$1,0),"")</f>
        <v>214.28550000000001</v>
      </c>
      <c r="AL94">
        <f ca="1">IF(ISNUMBER(VLOOKUP($B94,Bonds!$B$6:$CW$1002,AL$1,0)), VLOOKUP($B94,Bonds!$B$6:$CW$1002,AL$1,0),"")</f>
        <v>191.14519999999999</v>
      </c>
      <c r="AM94">
        <f ca="1">IF(ISNUMBER(VLOOKUP($B94,Bonds!$B$6:$CW$1002,AM$1,0)), VLOOKUP($B94,Bonds!$B$6:$CW$1002,AM$1,0),"")</f>
        <v>285.89400000000001</v>
      </c>
      <c r="AN94">
        <f ca="1">IF(ISNUMBER(VLOOKUP($B94,Bonds!$B$6:$CW$1002,AN$1,0)), VLOOKUP($B94,Bonds!$B$6:$CW$1002,AN$1,0),"")</f>
        <v>203.3519</v>
      </c>
      <c r="AO94">
        <f ca="1">IF(ISNUMBER(VLOOKUP($B94,Bonds!$B$6:$CW$1002,AO$1,0)), VLOOKUP($B94,Bonds!$B$6:$CW$1002,AO$1,0),"")</f>
        <v>203.36600000000001</v>
      </c>
      <c r="AP94">
        <f ca="1">IF(ISNUMBER(VLOOKUP($B94,Bonds!$B$6:$CW$1002,AP$1,0)), VLOOKUP($B94,Bonds!$B$6:$CW$1002,AP$1,0),"")</f>
        <v>225.3613</v>
      </c>
      <c r="AQ94">
        <f ca="1">IF(ISNUMBER(VLOOKUP($B94,Bonds!$B$6:$CW$1002,AQ$1,0)), VLOOKUP($B94,Bonds!$B$6:$CW$1002,AQ$1,0),"")</f>
        <v>219.36609999999999</v>
      </c>
      <c r="AR94">
        <f ca="1">IF(ISNUMBER(VLOOKUP($B94,Bonds!$B$6:$CW$1002,AR$1,0)), VLOOKUP($B94,Bonds!$B$6:$CW$1002,AR$1,0),"")</f>
        <v>284.11040000000003</v>
      </c>
      <c r="AS94">
        <f ca="1">IF(ISNUMBER(VLOOKUP($B94,Bonds!$B$6:$CW$1002,AS$1,0)), VLOOKUP($B94,Bonds!$B$6:$CW$1002,AS$1,0),"")</f>
        <v>2.3222</v>
      </c>
      <c r="AT94">
        <f ca="1">IF(ISNUMBER(VLOOKUP($B94,Bonds!$B$6:$CW$1002,AT$1,0)), VLOOKUP($B94,Bonds!$B$6:$CW$1002,AT$1,0),"")</f>
        <v>0.376</v>
      </c>
      <c r="AU94">
        <f ca="1">IF(ISNUMBER(VLOOKUP($B94,Bonds!$B$6:$CW$1002,AU$1,0)), VLOOKUP($B94,Bonds!$B$6:$CW$1002,AU$1,0),"")</f>
        <v>1.8181</v>
      </c>
      <c r="AV94">
        <f ca="1">IF(ISNUMBER(VLOOKUP($B94,Bonds!$B$6:$CW$1002,AV$1,0)), VLOOKUP($B94,Bonds!$B$6:$CW$1002,AV$1,0),"")</f>
        <v>1.8829</v>
      </c>
      <c r="AW94">
        <f ca="1">IF(ISNUMBER(VLOOKUP($B94,Bonds!$B$6:$CW$1002,AW$1,0)), VLOOKUP($B94,Bonds!$B$6:$CW$1002,AW$1,0),"")</f>
        <v>2.2179000000000002</v>
      </c>
      <c r="AX94">
        <f ca="1">IF(ISNUMBER(VLOOKUP($B94,Bonds!$B$6:$CW$1002,AX$1,0)), VLOOKUP($B94,Bonds!$B$6:$CW$1002,AX$1,0),"")</f>
        <v>1.3940000000000001</v>
      </c>
      <c r="AY94">
        <f ca="1">IF(ISNUMBER(VLOOKUP($B94,Bonds!$B$6:$CW$1002,AY$1,0)), VLOOKUP($B94,Bonds!$B$6:$CW$1002,AY$1,0),"")</f>
        <v>35.585299999999997</v>
      </c>
      <c r="AZ94">
        <f ca="1">IF(ISNUMBER(VLOOKUP($B94,Bonds!$B$6:$CW$1002,AZ$1,0)), VLOOKUP($B94,Bonds!$B$6:$CW$1002,AZ$1,0),"")</f>
        <v>-1.19</v>
      </c>
      <c r="BA94">
        <f ca="1">IF(ISNUMBER(VLOOKUP($B94,Credit_Vol!$B$6:$CW$1002,BA$1,0)), VLOOKUP($B94,Credit_Vol!$B$6:$CW$1002,BA$1,0),"")</f>
        <v>250.34</v>
      </c>
      <c r="BB94">
        <f ca="1">IF(ISNUMBER(VLOOKUP($B94,Credit_Vol!$B$6:$CW$1002,BB$1,0)), VLOOKUP($B94,Credit_Vol!$B$6:$CW$1002,BB$1,0),"")</f>
        <v>126.441</v>
      </c>
      <c r="BC94">
        <f ca="1">IF(ISNUMBER(VLOOKUP($B94,Credit_Vol!$B$6:$CW$1002,BC$1,0)), VLOOKUP($B94,Credit_Vol!$B$6:$CW$1002,BC$1,0),"")</f>
        <v>57.198</v>
      </c>
      <c r="BD94">
        <f ca="1">IF(ISNUMBER(VLOOKUP($B94,Credit_Vol!$B$6:$CW$1002,BD$1,0)), VLOOKUP($B94,Credit_Vol!$B$6:$CW$1002,BD$1,0),"")</f>
        <v>337.72800000000001</v>
      </c>
      <c r="BE94">
        <f ca="1">IF(ISNUMBER(VLOOKUP($B94,Credit_Vol!$B$6:$CW$1002,BE$1,0)), VLOOKUP($B94,Credit_Vol!$B$6:$CW$1002,BE$1,0),"")</f>
        <v>193.29599999999999</v>
      </c>
      <c r="BF94">
        <f ca="1">IF(ISNUMBER(VLOOKUP($B94,Credit_Vol!$B$6:$CW$1002,BF$1,0)), VLOOKUP($B94,Credit_Vol!$B$6:$CW$1002,BF$1,0),"")</f>
        <v>229.85230000000001</v>
      </c>
      <c r="BG94">
        <f ca="1">IF(ISNUMBER(VLOOKUP($B94,Credit_Vol!$B$6:$CW$1002,BG$1,0)), VLOOKUP($B94,Credit_Vol!$B$6:$CW$1002,BG$1,0),"")</f>
        <v>162.99010000000001</v>
      </c>
      <c r="BH94">
        <f ca="1">IF(ISNUMBER(VLOOKUP($B94,Credit_Vol!$B$6:$CW$1002,BH$1,0)), VLOOKUP($B94,Credit_Vol!$B$6:$CW$1002,BH$1,0),"")</f>
        <v>448.88990000000001</v>
      </c>
      <c r="BI94">
        <f ca="1">IF(ISNUMBER(VLOOKUP($B94,Credit_Vol!$B$6:$CW$1002,BI$1,0)), VLOOKUP($B94,Credit_Vol!$B$6:$CW$1002,BI$1,0),"")</f>
        <v>13.13</v>
      </c>
      <c r="BJ94">
        <f ca="1">IF(ISNUMBER(VLOOKUP($B94,Credit_Vol!$B$6:$CW$1002,BJ$1,0)), VLOOKUP($B94,Credit_Vol!$B$6:$CW$1002,BJ$1,0),"")</f>
        <v>18.43</v>
      </c>
      <c r="BK94">
        <f ca="1">IF(ISNUMBER(VLOOKUP($B94,Credit_Vol!$B$6:$CW$1002,BK$1,0)), VLOOKUP($B94,Credit_Vol!$B$6:$CW$1002,BK$1,0),"")</f>
        <v>7.63</v>
      </c>
      <c r="BL94">
        <f ca="1">IF(ISNUMBER(VLOOKUP($B94,Credit_Vol!$B$6:$CW$1002,BL$1,0)), VLOOKUP($B94,Credit_Vol!$B$6:$CW$1002,BL$1,0),"")</f>
        <v>4.4124999999999996</v>
      </c>
      <c r="BM94">
        <f ca="1">IF(ISNUMBER(VLOOKUP($B94,Commodities!$B$6:$CW$1002,BM$1,0)), VLOOKUP($B94,Commodities!$B$6:$CW$1002,BM$1,0),"")</f>
        <v>1277.7</v>
      </c>
      <c r="BN94">
        <f ca="1">IF(ISNUMBER(VLOOKUP($B94,Commodities!$B$6:$CW$1002,BN$1,0)), VLOOKUP($B94,Commodities!$B$6:$CW$1002,BN$1,0),"")</f>
        <v>16.971</v>
      </c>
      <c r="BO94">
        <f ca="1">IF(ISNUMBER(VLOOKUP($B94,Commodities!$B$6:$CW$1002,BO$1,0)), VLOOKUP($B94,Commodities!$B$6:$CW$1002,BO$1,0),"")</f>
        <v>55.33</v>
      </c>
      <c r="BP94">
        <f ca="1">IF(ISNUMBER(VLOOKUP($B94,Currencies!$B$6:$CW$1002,BP$1,0)), VLOOKUP($B94,Currencies!$B$6:$CW$1002,BP$1,0),"")</f>
        <v>6.6326999999999998</v>
      </c>
      <c r="BQ94">
        <f ca="1">IF(ISNUMBER(VLOOKUP($B94,Currencies!$B$6:$CW$1002,BQ$1,0)), VLOOKUP($B94,Currencies!$B$6:$CW$1002,BQ$1,0),"")</f>
        <v>107.96</v>
      </c>
      <c r="BR94">
        <f ca="1">IF(ISNUMBER(VLOOKUP($B94,Currencies!$B$6:$CW$1002,BR$1,0)), VLOOKUP($B94,Currencies!$B$6:$CW$1002,BR$1,0),"")</f>
        <v>1.1791</v>
      </c>
      <c r="BS94">
        <f ca="1">IF(ISNUMBER(VLOOKUP($B94,Currencies!$B$6:$CW$1002,BS$1,0)), VLOOKUP($B94,Currencies!$B$6:$CW$1002,BS$1,0),"")</f>
        <v>1.3170999999999999</v>
      </c>
      <c r="BT94">
        <f ca="1">IF(ISNUMBER(VLOOKUP($B94,Currencies!$B$6:$CW$1002,BT$1,0)), VLOOKUP($B94,Currencies!$B$6:$CW$1002,BT$1,0),"")</f>
        <v>112.88</v>
      </c>
      <c r="BU94">
        <f ca="1">IF(ISNUMBER(VLOOKUP($B94,Currencies!$B$6:$CW$1002,BU$1,0)), VLOOKUP($B94,Currencies!$B$6:$CW$1002,BU$1,0),"")</f>
        <v>60.206499999999998</v>
      </c>
      <c r="BV94">
        <f ca="1">IF(ISNUMBER(VLOOKUP($B94,Currencies!$B$6:$CW$1002,BV$1,0)), VLOOKUP($B94,Currencies!$B$6:$CW$1002,BV$1,0),"")</f>
        <v>14.3849</v>
      </c>
      <c r="BW94">
        <f ca="1">IF(ISNUMBER(VLOOKUP($B94,Currencies!$B$6:$CW$1002,BW$1,0)), VLOOKUP($B94,Currencies!$B$6:$CW$1002,BW$1,0),"")</f>
        <v>3.3151000000000002</v>
      </c>
    </row>
    <row r="95" spans="2:75">
      <c r="B95" s="12">
        <f>IF(ISNUMBER(Equities!$C96),Equities!B96,"")</f>
        <v>43053</v>
      </c>
      <c r="C95">
        <f t="shared" ca="1" si="10"/>
        <v>171.3312</v>
      </c>
      <c r="D95" t="str">
        <f t="shared" ca="1" si="9"/>
        <v/>
      </c>
      <c r="E95" t="str">
        <f t="shared" ca="1" si="9"/>
        <v/>
      </c>
      <c r="F95" t="str">
        <f t="shared" ca="1" si="9"/>
        <v/>
      </c>
      <c r="G95">
        <f>IF(ISNUMBER(VLOOKUP($B95,Equities!$B$6:$DH$1002,G$1,0)), VLOOKUP($B95,Equities!$B$6:$DH$1002,G$1,0),"")</f>
        <v>4.93</v>
      </c>
      <c r="H95">
        <f>IF(ISNUMBER(VLOOKUP($B95,Equities!$B$6:$DH$1002,H$1,0)), VLOOKUP($B95,Equities!$B$6:$DH$1002,H$1,0),"")</f>
        <v>11.53</v>
      </c>
      <c r="I95">
        <f>IF(ISNUMBER(VLOOKUP($B95,Equities!$B$6:$DH$1002,I$1,0)), VLOOKUP($B95,Equities!$B$6:$DH$1002,I$1,0),"")</f>
        <v>15.87</v>
      </c>
      <c r="J95" s="70"/>
      <c r="K95">
        <f ca="1">IF(ISNUMBER(VLOOKUP($B95,Equities!$B$6:$DH$1002,K$1,0)), VLOOKUP($B95,Equities!$B$6:$DH$1002,K$1,0),"")</f>
        <v>2578.87</v>
      </c>
      <c r="L95">
        <f ca="1">IF(ISNUMBER(VLOOKUP($B95,Equities!$B$6:$DH$1002,L$1,0)), VLOOKUP($B95,Equities!$B$6:$DH$1002,L$1,0),"")</f>
        <v>3556.38</v>
      </c>
      <c r="M95">
        <f ca="1">IF(ISNUMBER(VLOOKUP($B95,Equities!$B$6:$DH$1002,M$1,0)), VLOOKUP($B95,Equities!$B$6:$DH$1002,M$1,0),"")</f>
        <v>70826.59</v>
      </c>
      <c r="N95">
        <f ca="1">IF(ISNUMBER(VLOOKUP($B95,Equities!$B$6:$DH$1002,N$1,0)), VLOOKUP($B95,Equities!$B$6:$DH$1002,N$1,0),"")</f>
        <v>22380.01</v>
      </c>
      <c r="O95">
        <f ca="1">IF(ISNUMBER(VLOOKUP($B95,Equities!$B$6:$DH$1002,O$1,0)), VLOOKUP($B95,Equities!$B$6:$DH$1002,O$1,0),"")</f>
        <v>29152.12</v>
      </c>
      <c r="P95">
        <f ca="1">IF(ISNUMBER(VLOOKUP($B95,Equities!$B$6:$DH$1002,P$1,0)), VLOOKUP($B95,Equities!$B$6:$DH$1002,P$1,0),"")</f>
        <v>11601.69</v>
      </c>
      <c r="Q95">
        <f ca="1">IF(ISNUMBER(VLOOKUP($B95,Equities!$B$6:$DH$1002,Q$1,0)), VLOOKUP($B95,Equities!$B$6:$DH$1002,Q$1,0),"")</f>
        <v>2147.66</v>
      </c>
      <c r="R95">
        <f ca="1">IF(ISNUMBER(VLOOKUP($B95,Equities!$B$6:$DH$1002,R$1,0)), VLOOKUP($B95,Equities!$B$6:$DH$1002,R$1,0),"")</f>
        <v>2400.29</v>
      </c>
      <c r="S95">
        <f ca="1">IF(ISNUMBER(VLOOKUP($B95,Equities!$B$6:$DH$1002,S$1,0)), VLOOKUP($B95,Equities!$B$6:$DH$1002,S$1,0),"")</f>
        <v>212.04079999999999</v>
      </c>
      <c r="T95">
        <f ca="1">IF(ISNUMBER(VLOOKUP($B95,Equities!$B$6:$DH$1002,T$1,0)), VLOOKUP($B95,Equities!$B$6:$DH$1002,T$1,0),"")</f>
        <v>267.07</v>
      </c>
      <c r="U95">
        <f ca="1">IF(ISNUMBER(VLOOKUP($B95,Equities!$B$6:$DH$1002,U$1,0)), VLOOKUP($B95,Equities!$B$6:$DH$1002,U$1,0),"")</f>
        <v>249.25</v>
      </c>
      <c r="V95">
        <f ca="1">IF(ISNUMBER(VLOOKUP($B95,Equities!$B$6:$DH$1002,V$1,0)), VLOOKUP($B95,Equities!$B$6:$DH$1002,V$1,0),"")</f>
        <v>227.19</v>
      </c>
      <c r="W95">
        <f ca="1">IF(ISNUMBER(VLOOKUP($B95,Equities!$B$6:$DH$1002,W$1,0)), VLOOKUP($B95,Equities!$B$6:$DH$1002,W$1,0),"")</f>
        <v>228.66470000000001</v>
      </c>
      <c r="X95">
        <f ca="1">IF(ISNUMBER(VLOOKUP($B95,Equities!$B$6:$DH$1002,X$1,0)), VLOOKUP($B95,Equities!$B$6:$DH$1002,X$1,0),"")</f>
        <v>221.35740000000001</v>
      </c>
      <c r="Y95">
        <f ca="1">IF(ISNUMBER(VLOOKUP($B95,Equities!$B$6:$DH$1002,Y$1,0)), VLOOKUP($B95,Equities!$B$6:$DH$1002,Y$1,0),"")</f>
        <v>120.8009</v>
      </c>
      <c r="Z95">
        <f ca="1">IF(ISNUMBER(VLOOKUP($B95,Equities!$B$6:$DH$1002,Z$1,0)), VLOOKUP($B95,Equities!$B$6:$DH$1002,Z$1,0),"")</f>
        <v>220.43389999999999</v>
      </c>
      <c r="AA95">
        <f ca="1">IF(ISNUMBER(VLOOKUP($B95,Equities!$B$6:$DH$1002,AA$1,0)), VLOOKUP($B95,Equities!$B$6:$DH$1002,AA$1,0),"")</f>
        <v>66.45</v>
      </c>
      <c r="AB95">
        <f ca="1">IF(ISNUMBER(VLOOKUP($B95,Equities!$B$6:$DH$1002,AB$1,0)), VLOOKUP($B95,Equities!$B$6:$DH$1002,AB$1,0),"")</f>
        <v>133.46</v>
      </c>
      <c r="AC95">
        <f ca="1">IF(ISNUMBER(VLOOKUP($B95,Bonds!$B$6:$CW$1002,AC$1,0)), VLOOKUP($B95,Bonds!$B$6:$CW$1002,AC$1,0),"")</f>
        <v>478.41539999999998</v>
      </c>
      <c r="AD95">
        <f ca="1">IF(ISNUMBER(VLOOKUP($B95,Bonds!$B$6:$CW$1002,AD$1,0)), VLOOKUP($B95,Bonds!$B$6:$CW$1002,AD$1,0),"")</f>
        <v>215.67269999999999</v>
      </c>
      <c r="AE95">
        <f ca="1">IF(ISNUMBER(VLOOKUP($B95,Bonds!$B$6:$CW$1002,AE$1,0)), VLOOKUP($B95,Bonds!$B$6:$CW$1002,AE$1,0),"")</f>
        <v>253.87540000000001</v>
      </c>
      <c r="AF95">
        <f ca="1">IF(ISNUMBER(VLOOKUP($B95,Bonds!$B$6:$CW$1002,AF$1,0)), VLOOKUP($B95,Bonds!$B$6:$CW$1002,AF$1,0),"")</f>
        <v>2036.88</v>
      </c>
      <c r="AG95">
        <f ca="1">IF(ISNUMBER(VLOOKUP($B95,Bonds!$B$6:$CW$1002,AG$1,0)), VLOOKUP($B95,Bonds!$B$6:$CW$1002,AG$1,0),"")</f>
        <v>2195.0100000000002</v>
      </c>
      <c r="AH95">
        <f ca="1">IF(ISNUMBER(VLOOKUP($B95,Bonds!$B$6:$CW$1002,AH$1,0)), VLOOKUP($B95,Bonds!$B$6:$CW$1002,AH$1,0),"")</f>
        <v>2866.39</v>
      </c>
      <c r="AI95">
        <f ca="1">IF(ISNUMBER(VLOOKUP($B95,Bonds!$B$6:$CW$1002,AI$1,0)), VLOOKUP($B95,Bonds!$B$6:$CW$1002,AI$1,0),"")</f>
        <v>149.45699999999999</v>
      </c>
      <c r="AJ95">
        <f ca="1">IF(ISNUMBER(VLOOKUP($B95,Bonds!$B$6:$CW$1002,AJ$1,0)), VLOOKUP($B95,Bonds!$B$6:$CW$1002,AJ$1,0),"")</f>
        <v>1290.7484999999999</v>
      </c>
      <c r="AK95">
        <f ca="1">IF(ISNUMBER(VLOOKUP($B95,Bonds!$B$6:$CW$1002,AK$1,0)), VLOOKUP($B95,Bonds!$B$6:$CW$1002,AK$1,0),"")</f>
        <v>214.07419999999999</v>
      </c>
      <c r="AL95">
        <f ca="1">IF(ISNUMBER(VLOOKUP($B95,Bonds!$B$6:$CW$1002,AL$1,0)), VLOOKUP($B95,Bonds!$B$6:$CW$1002,AL$1,0),"")</f>
        <v>190.8288</v>
      </c>
      <c r="AM95">
        <f ca="1">IF(ISNUMBER(VLOOKUP($B95,Bonds!$B$6:$CW$1002,AM$1,0)), VLOOKUP($B95,Bonds!$B$6:$CW$1002,AM$1,0),"")</f>
        <v>286.26670000000001</v>
      </c>
      <c r="AN95">
        <f ca="1">IF(ISNUMBER(VLOOKUP($B95,Bonds!$B$6:$CW$1002,AN$1,0)), VLOOKUP($B95,Bonds!$B$6:$CW$1002,AN$1,0),"")</f>
        <v>203.10919999999999</v>
      </c>
      <c r="AO95">
        <f ca="1">IF(ISNUMBER(VLOOKUP($B95,Bonds!$B$6:$CW$1002,AO$1,0)), VLOOKUP($B95,Bonds!$B$6:$CW$1002,AO$1,0),"")</f>
        <v>203.22800000000001</v>
      </c>
      <c r="AP95">
        <f ca="1">IF(ISNUMBER(VLOOKUP($B95,Bonds!$B$6:$CW$1002,AP$1,0)), VLOOKUP($B95,Bonds!$B$6:$CW$1002,AP$1,0),"")</f>
        <v>225.14250000000001</v>
      </c>
      <c r="AQ95">
        <f ca="1">IF(ISNUMBER(VLOOKUP($B95,Bonds!$B$6:$CW$1002,AQ$1,0)), VLOOKUP($B95,Bonds!$B$6:$CW$1002,AQ$1,0),"")</f>
        <v>218.88460000000001</v>
      </c>
      <c r="AR95">
        <f ca="1">IF(ISNUMBER(VLOOKUP($B95,Bonds!$B$6:$CW$1002,AR$1,0)), VLOOKUP($B95,Bonds!$B$6:$CW$1002,AR$1,0),"")</f>
        <v>283.59840000000003</v>
      </c>
      <c r="AS95">
        <f ca="1">IF(ISNUMBER(VLOOKUP($B95,Bonds!$B$6:$CW$1002,AS$1,0)), VLOOKUP($B95,Bonds!$B$6:$CW$1002,AS$1,0),"")</f>
        <v>2.3717000000000001</v>
      </c>
      <c r="AT95">
        <f ca="1">IF(ISNUMBER(VLOOKUP($B95,Bonds!$B$6:$CW$1002,AT$1,0)), VLOOKUP($B95,Bonds!$B$6:$CW$1002,AT$1,0),"")</f>
        <v>0.39700000000000002</v>
      </c>
      <c r="AU95">
        <f ca="1">IF(ISNUMBER(VLOOKUP($B95,Bonds!$B$6:$CW$1002,AU$1,0)), VLOOKUP($B95,Bonds!$B$6:$CW$1002,AU$1,0),"")</f>
        <v>1.8136000000000001</v>
      </c>
      <c r="AV95">
        <f ca="1">IF(ISNUMBER(VLOOKUP($B95,Bonds!$B$6:$CW$1002,AV$1,0)), VLOOKUP($B95,Bonds!$B$6:$CW$1002,AV$1,0),"")</f>
        <v>1.8961000000000001</v>
      </c>
      <c r="AW95">
        <f ca="1">IF(ISNUMBER(VLOOKUP($B95,Bonds!$B$6:$CW$1002,AW$1,0)), VLOOKUP($B95,Bonds!$B$6:$CW$1002,AW$1,0),"")</f>
        <v>2.2842000000000002</v>
      </c>
      <c r="AX95">
        <f ca="1">IF(ISNUMBER(VLOOKUP($B95,Bonds!$B$6:$CW$1002,AX$1,0)), VLOOKUP($B95,Bonds!$B$6:$CW$1002,AX$1,0),"")</f>
        <v>1.4020000000000001</v>
      </c>
      <c r="AY95">
        <f ca="1">IF(ISNUMBER(VLOOKUP($B95,Bonds!$B$6:$CW$1002,AY$1,0)), VLOOKUP($B95,Bonds!$B$6:$CW$1002,AY$1,0),"")</f>
        <v>36.261400000000002</v>
      </c>
      <c r="AZ95">
        <f ca="1">IF(ISNUMBER(VLOOKUP($B95,Bonds!$B$6:$CW$1002,AZ$1,0)), VLOOKUP($B95,Bonds!$B$6:$CW$1002,AZ$1,0),"")</f>
        <v>-1.69</v>
      </c>
      <c r="BA95">
        <f ca="1">IF(ISNUMBER(VLOOKUP($B95,Credit_Vol!$B$6:$CW$1002,BA$1,0)), VLOOKUP($B95,Credit_Vol!$B$6:$CW$1002,BA$1,0),"")</f>
        <v>248.095</v>
      </c>
      <c r="BB95">
        <f ca="1">IF(ISNUMBER(VLOOKUP($B95,Credit_Vol!$B$6:$CW$1002,BB$1,0)), VLOOKUP($B95,Credit_Vol!$B$6:$CW$1002,BB$1,0),"")</f>
        <v>122.97</v>
      </c>
      <c r="BC95">
        <f ca="1">IF(ISNUMBER(VLOOKUP($B95,Credit_Vol!$B$6:$CW$1002,BC$1,0)), VLOOKUP($B95,Credit_Vol!$B$6:$CW$1002,BC$1,0),"")</f>
        <v>57.396999999999998</v>
      </c>
      <c r="BD95">
        <f ca="1">IF(ISNUMBER(VLOOKUP($B95,Credit_Vol!$B$6:$CW$1002,BD$1,0)), VLOOKUP($B95,Credit_Vol!$B$6:$CW$1002,BD$1,0),"")</f>
        <v>337.60199999999998</v>
      </c>
      <c r="BE95">
        <f ca="1">IF(ISNUMBER(VLOOKUP($B95,Credit_Vol!$B$6:$CW$1002,BE$1,0)), VLOOKUP($B95,Credit_Vol!$B$6:$CW$1002,BE$1,0),"")</f>
        <v>193.86199999999999</v>
      </c>
      <c r="BF95">
        <f ca="1">IF(ISNUMBER(VLOOKUP($B95,Credit_Vol!$B$6:$CW$1002,BF$1,0)), VLOOKUP($B95,Credit_Vol!$B$6:$CW$1002,BF$1,0),"")</f>
        <v>226.99189999999999</v>
      </c>
      <c r="BG95">
        <f ca="1">IF(ISNUMBER(VLOOKUP($B95,Credit_Vol!$B$6:$CW$1002,BG$1,0)), VLOOKUP($B95,Credit_Vol!$B$6:$CW$1002,BG$1,0),"")</f>
        <v>160.95179999999999</v>
      </c>
      <c r="BH95">
        <f ca="1">IF(ISNUMBER(VLOOKUP($B95,Credit_Vol!$B$6:$CW$1002,BH$1,0)), VLOOKUP($B95,Credit_Vol!$B$6:$CW$1002,BH$1,0),"")</f>
        <v>442.52269999999999</v>
      </c>
      <c r="BI95">
        <f ca="1">IF(ISNUMBER(VLOOKUP($B95,Credit_Vol!$B$6:$CW$1002,BI$1,0)), VLOOKUP($B95,Credit_Vol!$B$6:$CW$1002,BI$1,0),"")</f>
        <v>11.59</v>
      </c>
      <c r="BJ95">
        <f ca="1">IF(ISNUMBER(VLOOKUP($B95,Credit_Vol!$B$6:$CW$1002,BJ$1,0)), VLOOKUP($B95,Credit_Vol!$B$6:$CW$1002,BJ$1,0),"")</f>
        <v>17.309999999999999</v>
      </c>
      <c r="BK95">
        <f ca="1">IF(ISNUMBER(VLOOKUP($B95,Credit_Vol!$B$6:$CW$1002,BK$1,0)), VLOOKUP($B95,Credit_Vol!$B$6:$CW$1002,BK$1,0),"")</f>
        <v>7.47</v>
      </c>
      <c r="BL95">
        <f ca="1">IF(ISNUMBER(VLOOKUP($B95,Credit_Vol!$B$6:$CW$1002,BL$1,0)), VLOOKUP($B95,Credit_Vol!$B$6:$CW$1002,BL$1,0),"")</f>
        <v>4.5</v>
      </c>
      <c r="BM95">
        <f ca="1">IF(ISNUMBER(VLOOKUP($B95,Commodities!$B$6:$CW$1002,BM$1,0)), VLOOKUP($B95,Commodities!$B$6:$CW$1002,BM$1,0),"")</f>
        <v>1282.9000000000001</v>
      </c>
      <c r="BN95">
        <f ca="1">IF(ISNUMBER(VLOOKUP($B95,Commodities!$B$6:$CW$1002,BN$1,0)), VLOOKUP($B95,Commodities!$B$6:$CW$1002,BN$1,0),"")</f>
        <v>17.073</v>
      </c>
      <c r="BO95">
        <f ca="1">IF(ISNUMBER(VLOOKUP($B95,Commodities!$B$6:$CW$1002,BO$1,0)), VLOOKUP($B95,Commodities!$B$6:$CW$1002,BO$1,0),"")</f>
        <v>55.7</v>
      </c>
      <c r="BP95">
        <f ca="1">IF(ISNUMBER(VLOOKUP($B95,Currencies!$B$6:$CW$1002,BP$1,0)), VLOOKUP($B95,Currencies!$B$6:$CW$1002,BP$1,0),"")</f>
        <v>6.6367000000000003</v>
      </c>
      <c r="BQ95">
        <f ca="1">IF(ISNUMBER(VLOOKUP($B95,Currencies!$B$6:$CW$1002,BQ$1,0)), VLOOKUP($B95,Currencies!$B$6:$CW$1002,BQ$1,0),"")</f>
        <v>107.69</v>
      </c>
      <c r="BR95">
        <f ca="1">IF(ISNUMBER(VLOOKUP($B95,Currencies!$B$6:$CW$1002,BR$1,0)), VLOOKUP($B95,Currencies!$B$6:$CW$1002,BR$1,0),"")</f>
        <v>1.1798</v>
      </c>
      <c r="BS95">
        <f ca="1">IF(ISNUMBER(VLOOKUP($B95,Currencies!$B$6:$CW$1002,BS$1,0)), VLOOKUP($B95,Currencies!$B$6:$CW$1002,BS$1,0),"")</f>
        <v>1.3165</v>
      </c>
      <c r="BT95">
        <f ca="1">IF(ISNUMBER(VLOOKUP($B95,Currencies!$B$6:$CW$1002,BT$1,0)), VLOOKUP($B95,Currencies!$B$6:$CW$1002,BT$1,0),"")</f>
        <v>113.46</v>
      </c>
      <c r="BU95">
        <f ca="1">IF(ISNUMBER(VLOOKUP($B95,Currencies!$B$6:$CW$1002,BU$1,0)), VLOOKUP($B95,Currencies!$B$6:$CW$1002,BU$1,0),"")</f>
        <v>60.228299999999997</v>
      </c>
      <c r="BV95">
        <f ca="1">IF(ISNUMBER(VLOOKUP($B95,Currencies!$B$6:$CW$1002,BV$1,0)), VLOOKUP($B95,Currencies!$B$6:$CW$1002,BV$1,0),"")</f>
        <v>14.370200000000001</v>
      </c>
      <c r="BW95">
        <f ca="1">IF(ISNUMBER(VLOOKUP($B95,Currencies!$B$6:$CW$1002,BW$1,0)), VLOOKUP($B95,Currencies!$B$6:$CW$1002,BW$1,0),"")</f>
        <v>3.3151000000000002</v>
      </c>
    </row>
    <row r="96" spans="2:75">
      <c r="B96" s="12">
        <f>IF(ISNUMBER(Equities!$C97),Equities!B97,"")</f>
        <v>43052</v>
      </c>
      <c r="C96">
        <f t="shared" ca="1" si="10"/>
        <v>172.57220000000001</v>
      </c>
      <c r="D96" t="str">
        <f t="shared" ca="1" si="9"/>
        <v/>
      </c>
      <c r="E96" t="str">
        <f t="shared" ca="1" si="9"/>
        <v/>
      </c>
      <c r="F96" t="str">
        <f t="shared" ca="1" si="9"/>
        <v/>
      </c>
      <c r="G96">
        <f>IF(ISNUMBER(VLOOKUP($B96,Equities!$B$6:$DH$1002,G$1,0)), VLOOKUP($B96,Equities!$B$6:$DH$1002,G$1,0),"")</f>
        <v>5.23</v>
      </c>
      <c r="H96">
        <f>IF(ISNUMBER(VLOOKUP($B96,Equities!$B$6:$DH$1002,H$1,0)), VLOOKUP($B96,Equities!$B$6:$DH$1002,H$1,0),"")</f>
        <v>11.8</v>
      </c>
      <c r="I96">
        <f>IF(ISNUMBER(VLOOKUP($B96,Equities!$B$6:$DH$1002,I$1,0)), VLOOKUP($B96,Equities!$B$6:$DH$1002,I$1,0),"")</f>
        <v>15.95</v>
      </c>
      <c r="J96" s="70"/>
      <c r="K96">
        <f ca="1">IF(ISNUMBER(VLOOKUP($B96,Equities!$B$6:$DH$1002,K$1,0)), VLOOKUP($B96,Equities!$B$6:$DH$1002,K$1,0),"")</f>
        <v>2584.84</v>
      </c>
      <c r="L96">
        <f ca="1">IF(ISNUMBER(VLOOKUP($B96,Equities!$B$6:$DH$1002,L$1,0)), VLOOKUP($B96,Equities!$B$6:$DH$1002,L$1,0),"")</f>
        <v>3574.52</v>
      </c>
      <c r="M96">
        <f ca="1">IF(ISNUMBER(VLOOKUP($B96,Equities!$B$6:$DH$1002,M$1,0)), VLOOKUP($B96,Equities!$B$6:$DH$1002,M$1,0),"")</f>
        <v>72475.17</v>
      </c>
      <c r="N96">
        <f ca="1">IF(ISNUMBER(VLOOKUP($B96,Equities!$B$6:$DH$1002,N$1,0)), VLOOKUP($B96,Equities!$B$6:$DH$1002,N$1,0),"")</f>
        <v>22380.99</v>
      </c>
      <c r="O96">
        <f ca="1">IF(ISNUMBER(VLOOKUP($B96,Equities!$B$6:$DH$1002,O$1,0)), VLOOKUP($B96,Equities!$B$6:$DH$1002,O$1,0),"")</f>
        <v>29182.18</v>
      </c>
      <c r="P96">
        <f ca="1">IF(ISNUMBER(VLOOKUP($B96,Equities!$B$6:$DH$1002,P$1,0)), VLOOKUP($B96,Equities!$B$6:$DH$1002,P$1,0),"")</f>
        <v>11684.51</v>
      </c>
      <c r="Q96">
        <f ca="1">IF(ISNUMBER(VLOOKUP($B96,Equities!$B$6:$DH$1002,Q$1,0)), VLOOKUP($B96,Equities!$B$6:$DH$1002,Q$1,0),"")</f>
        <v>2149.2399999999998</v>
      </c>
      <c r="R96">
        <f ca="1">IF(ISNUMBER(VLOOKUP($B96,Equities!$B$6:$DH$1002,R$1,0)), VLOOKUP($B96,Equities!$B$6:$DH$1002,R$1,0),"")</f>
        <v>2403.6</v>
      </c>
      <c r="S96">
        <f ca="1">IF(ISNUMBER(VLOOKUP($B96,Equities!$B$6:$DH$1002,S$1,0)), VLOOKUP($B96,Equities!$B$6:$DH$1002,S$1,0),"")</f>
        <v>215.09710000000001</v>
      </c>
      <c r="T96">
        <f ca="1">IF(ISNUMBER(VLOOKUP($B96,Equities!$B$6:$DH$1002,T$1,0)), VLOOKUP($B96,Equities!$B$6:$DH$1002,T$1,0),"")</f>
        <v>269.22000000000003</v>
      </c>
      <c r="U96">
        <f ca="1">IF(ISNUMBER(VLOOKUP($B96,Equities!$B$6:$DH$1002,U$1,0)), VLOOKUP($B96,Equities!$B$6:$DH$1002,U$1,0),"")</f>
        <v>249.69</v>
      </c>
      <c r="V96">
        <f ca="1">IF(ISNUMBER(VLOOKUP($B96,Equities!$B$6:$DH$1002,V$1,0)), VLOOKUP($B96,Equities!$B$6:$DH$1002,V$1,0),"")</f>
        <v>227.08</v>
      </c>
      <c r="W96">
        <f ca="1">IF(ISNUMBER(VLOOKUP($B96,Equities!$B$6:$DH$1002,W$1,0)), VLOOKUP($B96,Equities!$B$6:$DH$1002,W$1,0),"")</f>
        <v>228.6001</v>
      </c>
      <c r="X96">
        <f ca="1">IF(ISNUMBER(VLOOKUP($B96,Equities!$B$6:$DH$1002,X$1,0)), VLOOKUP($B96,Equities!$B$6:$DH$1002,X$1,0),"")</f>
        <v>221.9076</v>
      </c>
      <c r="Y96">
        <f ca="1">IF(ISNUMBER(VLOOKUP($B96,Equities!$B$6:$DH$1002,Y$1,0)), VLOOKUP($B96,Equities!$B$6:$DH$1002,Y$1,0),"")</f>
        <v>120.9123</v>
      </c>
      <c r="Z96">
        <f ca="1">IF(ISNUMBER(VLOOKUP($B96,Equities!$B$6:$DH$1002,Z$1,0)), VLOOKUP($B96,Equities!$B$6:$DH$1002,Z$1,0),"")</f>
        <v>220.5607</v>
      </c>
      <c r="AA96">
        <f ca="1">IF(ISNUMBER(VLOOKUP($B96,Equities!$B$6:$DH$1002,AA$1,0)), VLOOKUP($B96,Equities!$B$6:$DH$1002,AA$1,0),"")</f>
        <v>66.599999999999994</v>
      </c>
      <c r="AB96">
        <f ca="1">IF(ISNUMBER(VLOOKUP($B96,Equities!$B$6:$DH$1002,AB$1,0)), VLOOKUP($B96,Equities!$B$6:$DH$1002,AB$1,0),"")</f>
        <v>132.62</v>
      </c>
      <c r="AC96">
        <f ca="1">IF(ISNUMBER(VLOOKUP($B96,Bonds!$B$6:$CW$1002,AC$1,0)), VLOOKUP($B96,Bonds!$B$6:$CW$1002,AC$1,0),"")</f>
        <v>477.18349999999998</v>
      </c>
      <c r="AD96">
        <f ca="1">IF(ISNUMBER(VLOOKUP($B96,Bonds!$B$6:$CW$1002,AD$1,0)), VLOOKUP($B96,Bonds!$B$6:$CW$1002,AD$1,0),"")</f>
        <v>215.0624</v>
      </c>
      <c r="AE96">
        <f ca="1">IF(ISNUMBER(VLOOKUP($B96,Bonds!$B$6:$CW$1002,AE$1,0)), VLOOKUP($B96,Bonds!$B$6:$CW$1002,AE$1,0),"")</f>
        <v>253.2568</v>
      </c>
      <c r="AF96">
        <f ca="1">IF(ISNUMBER(VLOOKUP($B96,Bonds!$B$6:$CW$1002,AF$1,0)), VLOOKUP($B96,Bonds!$B$6:$CW$1002,AF$1,0),"")</f>
        <v>2034.96</v>
      </c>
      <c r="AG96">
        <f ca="1">IF(ISNUMBER(VLOOKUP($B96,Bonds!$B$6:$CW$1002,AG$1,0)), VLOOKUP($B96,Bonds!$B$6:$CW$1002,AG$1,0),"")</f>
        <v>2192.4899999999998</v>
      </c>
      <c r="AH96">
        <f ca="1">IF(ISNUMBER(VLOOKUP($B96,Bonds!$B$6:$CW$1002,AH$1,0)), VLOOKUP($B96,Bonds!$B$6:$CW$1002,AH$1,0),"")</f>
        <v>2864.22</v>
      </c>
      <c r="AI96">
        <f ca="1">IF(ISNUMBER(VLOOKUP($B96,Bonds!$B$6:$CW$1002,AI$1,0)), VLOOKUP($B96,Bonds!$B$6:$CW$1002,AI$1,0),"")</f>
        <v>149.5522</v>
      </c>
      <c r="AJ96">
        <f ca="1">IF(ISNUMBER(VLOOKUP($B96,Bonds!$B$6:$CW$1002,AJ$1,0)), VLOOKUP($B96,Bonds!$B$6:$CW$1002,AJ$1,0),"")</f>
        <v>1291.6280999999999</v>
      </c>
      <c r="AK96">
        <f ca="1">IF(ISNUMBER(VLOOKUP($B96,Bonds!$B$6:$CW$1002,AK$1,0)), VLOOKUP($B96,Bonds!$B$6:$CW$1002,AK$1,0),"")</f>
        <v>214.12139999999999</v>
      </c>
      <c r="AL96">
        <f ca="1">IF(ISNUMBER(VLOOKUP($B96,Bonds!$B$6:$CW$1002,AL$1,0)), VLOOKUP($B96,Bonds!$B$6:$CW$1002,AL$1,0),"")</f>
        <v>190.8931</v>
      </c>
      <c r="AM96">
        <f ca="1">IF(ISNUMBER(VLOOKUP($B96,Bonds!$B$6:$CW$1002,AM$1,0)), VLOOKUP($B96,Bonds!$B$6:$CW$1002,AM$1,0),"")</f>
        <v>286.21589999999998</v>
      </c>
      <c r="AN96">
        <f ca="1">IF(ISNUMBER(VLOOKUP($B96,Bonds!$B$6:$CW$1002,AN$1,0)), VLOOKUP($B96,Bonds!$B$6:$CW$1002,AN$1,0),"")</f>
        <v>203.15479999999999</v>
      </c>
      <c r="AO96">
        <f ca="1">IF(ISNUMBER(VLOOKUP($B96,Bonds!$B$6:$CW$1002,AO$1,0)), VLOOKUP($B96,Bonds!$B$6:$CW$1002,AO$1,0),"")</f>
        <v>203.31319999999999</v>
      </c>
      <c r="AP96">
        <f ca="1">IF(ISNUMBER(VLOOKUP($B96,Bonds!$B$6:$CW$1002,AP$1,0)), VLOOKUP($B96,Bonds!$B$6:$CW$1002,AP$1,0),"")</f>
        <v>225.16560000000001</v>
      </c>
      <c r="AQ96">
        <f ca="1">IF(ISNUMBER(VLOOKUP($B96,Bonds!$B$6:$CW$1002,AQ$1,0)), VLOOKUP($B96,Bonds!$B$6:$CW$1002,AQ$1,0),"")</f>
        <v>218.85650000000001</v>
      </c>
      <c r="AR96">
        <f ca="1">IF(ISNUMBER(VLOOKUP($B96,Bonds!$B$6:$CW$1002,AR$1,0)), VLOOKUP($B96,Bonds!$B$6:$CW$1002,AR$1,0),"")</f>
        <v>283.66090000000003</v>
      </c>
      <c r="AS96">
        <f ca="1">IF(ISNUMBER(VLOOKUP($B96,Bonds!$B$6:$CW$1002,AS$1,0)), VLOOKUP($B96,Bonds!$B$6:$CW$1002,AS$1,0),"")</f>
        <v>2.4055</v>
      </c>
      <c r="AT96">
        <f ca="1">IF(ISNUMBER(VLOOKUP($B96,Bonds!$B$6:$CW$1002,AT$1,0)), VLOOKUP($B96,Bonds!$B$6:$CW$1002,AT$1,0),"")</f>
        <v>0.41699999999999998</v>
      </c>
      <c r="AU96">
        <f ca="1">IF(ISNUMBER(VLOOKUP($B96,Bonds!$B$6:$CW$1002,AU$1,0)), VLOOKUP($B96,Bonds!$B$6:$CW$1002,AU$1,0),"")</f>
        <v>1.8212000000000002</v>
      </c>
      <c r="AV96">
        <f ca="1">IF(ISNUMBER(VLOOKUP($B96,Bonds!$B$6:$CW$1002,AV$1,0)), VLOOKUP($B96,Bonds!$B$6:$CW$1002,AV$1,0),"")</f>
        <v>1.9058999999999999</v>
      </c>
      <c r="AW96">
        <f ca="1">IF(ISNUMBER(VLOOKUP($B96,Bonds!$B$6:$CW$1002,AW$1,0)), VLOOKUP($B96,Bonds!$B$6:$CW$1002,AW$1,0),"")</f>
        <v>2.2961999999999998</v>
      </c>
      <c r="AX96">
        <f ca="1">IF(ISNUMBER(VLOOKUP($B96,Bonds!$B$6:$CW$1002,AX$1,0)), VLOOKUP($B96,Bonds!$B$6:$CW$1002,AX$1,0),"")</f>
        <v>1.4060000000000001</v>
      </c>
      <c r="AY96">
        <f ca="1">IF(ISNUMBER(VLOOKUP($B96,Bonds!$B$6:$CW$1002,AY$1,0)), VLOOKUP($B96,Bonds!$B$6:$CW$1002,AY$1,0),"")</f>
        <v>36.230600000000003</v>
      </c>
      <c r="AZ96">
        <f ca="1">IF(ISNUMBER(VLOOKUP($B96,Bonds!$B$6:$CW$1002,AZ$1,0)), VLOOKUP($B96,Bonds!$B$6:$CW$1002,AZ$1,0),"")</f>
        <v>-1.38</v>
      </c>
      <c r="BA96">
        <f ca="1">IF(ISNUMBER(VLOOKUP($B96,Credit_Vol!$B$6:$CW$1002,BA$1,0)), VLOOKUP($B96,Credit_Vol!$B$6:$CW$1002,BA$1,0),"")</f>
        <v>244.56200000000001</v>
      </c>
      <c r="BB96">
        <f ca="1">IF(ISNUMBER(VLOOKUP($B96,Credit_Vol!$B$6:$CW$1002,BB$1,0)), VLOOKUP($B96,Credit_Vol!$B$6:$CW$1002,BB$1,0),"")</f>
        <v>121.092</v>
      </c>
      <c r="BC96">
        <f ca="1">IF(ISNUMBER(VLOOKUP($B96,Credit_Vol!$B$6:$CW$1002,BC$1,0)), VLOOKUP($B96,Credit_Vol!$B$6:$CW$1002,BC$1,0),"")</f>
        <v>56.423999999999999</v>
      </c>
      <c r="BD96">
        <f ca="1">IF(ISNUMBER(VLOOKUP($B96,Credit_Vol!$B$6:$CW$1002,BD$1,0)), VLOOKUP($B96,Credit_Vol!$B$6:$CW$1002,BD$1,0),"")</f>
        <v>331.75200000000001</v>
      </c>
      <c r="BE96">
        <f ca="1">IF(ISNUMBER(VLOOKUP($B96,Credit_Vol!$B$6:$CW$1002,BE$1,0)), VLOOKUP($B96,Credit_Vol!$B$6:$CW$1002,BE$1,0),"")</f>
        <v>192.69399999999999</v>
      </c>
      <c r="BF96">
        <f ca="1">IF(ISNUMBER(VLOOKUP($B96,Credit_Vol!$B$6:$CW$1002,BF$1,0)), VLOOKUP($B96,Credit_Vol!$B$6:$CW$1002,BF$1,0),"")</f>
        <v>228.44560000000001</v>
      </c>
      <c r="BG96">
        <f ca="1">IF(ISNUMBER(VLOOKUP($B96,Credit_Vol!$B$6:$CW$1002,BG$1,0)), VLOOKUP($B96,Credit_Vol!$B$6:$CW$1002,BG$1,0),"")</f>
        <v>162.28639999999999</v>
      </c>
      <c r="BH96">
        <f ca="1">IF(ISNUMBER(VLOOKUP($B96,Credit_Vol!$B$6:$CW$1002,BH$1,0)), VLOOKUP($B96,Credit_Vol!$B$6:$CW$1002,BH$1,0),"")</f>
        <v>444.38830000000002</v>
      </c>
      <c r="BI96">
        <f ca="1">IF(ISNUMBER(VLOOKUP($B96,Credit_Vol!$B$6:$CW$1002,BI$1,0)), VLOOKUP($B96,Credit_Vol!$B$6:$CW$1002,BI$1,0),"")</f>
        <v>11.5</v>
      </c>
      <c r="BJ96">
        <f ca="1">IF(ISNUMBER(VLOOKUP($B96,Credit_Vol!$B$6:$CW$1002,BJ$1,0)), VLOOKUP($B96,Credit_Vol!$B$6:$CW$1002,BJ$1,0),"")</f>
        <v>17.03</v>
      </c>
      <c r="BK96">
        <f ca="1">IF(ISNUMBER(VLOOKUP($B96,Credit_Vol!$B$6:$CW$1002,BK$1,0)), VLOOKUP($B96,Credit_Vol!$B$6:$CW$1002,BK$1,0),"")</f>
        <v>7.32</v>
      </c>
      <c r="BL96">
        <f ca="1">IF(ISNUMBER(VLOOKUP($B96,Credit_Vol!$B$6:$CW$1002,BL$1,0)), VLOOKUP($B96,Credit_Vol!$B$6:$CW$1002,BL$1,0),"")</f>
        <v>4.5149999999999997</v>
      </c>
      <c r="BM96">
        <f ca="1">IF(ISNUMBER(VLOOKUP($B96,Commodities!$B$6:$CW$1002,BM$1,0)), VLOOKUP($B96,Commodities!$B$6:$CW$1002,BM$1,0),"")</f>
        <v>1278.9000000000001</v>
      </c>
      <c r="BN96">
        <f ca="1">IF(ISNUMBER(VLOOKUP($B96,Commodities!$B$6:$CW$1002,BN$1,0)), VLOOKUP($B96,Commodities!$B$6:$CW$1002,BN$1,0),"")</f>
        <v>17.047000000000001</v>
      </c>
      <c r="BO96">
        <f ca="1">IF(ISNUMBER(VLOOKUP($B96,Commodities!$B$6:$CW$1002,BO$1,0)), VLOOKUP($B96,Commodities!$B$6:$CW$1002,BO$1,0),"")</f>
        <v>56.76</v>
      </c>
      <c r="BP96">
        <f ca="1">IF(ISNUMBER(VLOOKUP($B96,Currencies!$B$6:$CW$1002,BP$1,0)), VLOOKUP($B96,Currencies!$B$6:$CW$1002,BP$1,0),"")</f>
        <v>6.6570999999999998</v>
      </c>
      <c r="BQ96">
        <f ca="1">IF(ISNUMBER(VLOOKUP($B96,Currencies!$B$6:$CW$1002,BQ$1,0)), VLOOKUP($B96,Currencies!$B$6:$CW$1002,BQ$1,0),"")</f>
        <v>107.51</v>
      </c>
      <c r="BR96">
        <f ca="1">IF(ISNUMBER(VLOOKUP($B96,Currencies!$B$6:$CW$1002,BR$1,0)), VLOOKUP($B96,Currencies!$B$6:$CW$1002,BR$1,0),"")</f>
        <v>1.1667000000000001</v>
      </c>
      <c r="BS96">
        <f ca="1">IF(ISNUMBER(VLOOKUP($B96,Currencies!$B$6:$CW$1002,BS$1,0)), VLOOKUP($B96,Currencies!$B$6:$CW$1002,BS$1,0),"")</f>
        <v>1.3115999999999999</v>
      </c>
      <c r="BT96">
        <f ca="1">IF(ISNUMBER(VLOOKUP($B96,Currencies!$B$6:$CW$1002,BT$1,0)), VLOOKUP($B96,Currencies!$B$6:$CW$1002,BT$1,0),"")</f>
        <v>113.62</v>
      </c>
      <c r="BU96">
        <f ca="1">IF(ISNUMBER(VLOOKUP($B96,Currencies!$B$6:$CW$1002,BU$1,0)), VLOOKUP($B96,Currencies!$B$6:$CW$1002,BU$1,0),"")</f>
        <v>59.364899999999999</v>
      </c>
      <c r="BV96">
        <f ca="1">IF(ISNUMBER(VLOOKUP($B96,Currencies!$B$6:$CW$1002,BV$1,0)), VLOOKUP($B96,Currencies!$B$6:$CW$1002,BV$1,0),"")</f>
        <v>14.47</v>
      </c>
      <c r="BW96">
        <f ca="1">IF(ISNUMBER(VLOOKUP($B96,Currencies!$B$6:$CW$1002,BW$1,0)), VLOOKUP($B96,Currencies!$B$6:$CW$1002,BW$1,0),"")</f>
        <v>3.2791999999999999</v>
      </c>
    </row>
    <row r="97" spans="2:75">
      <c r="B97" s="12">
        <f>IF(ISNUMBER(Equities!$C98),Equities!B98,"")</f>
        <v>43049</v>
      </c>
      <c r="C97">
        <f t="shared" ca="1" si="10"/>
        <v>170.82169999999999</v>
      </c>
      <c r="D97" t="str">
        <f t="shared" ca="1" si="9"/>
        <v/>
      </c>
      <c r="E97" t="str">
        <f t="shared" ca="1" si="9"/>
        <v/>
      </c>
      <c r="F97" t="str">
        <f t="shared" ca="1" si="9"/>
        <v/>
      </c>
      <c r="G97">
        <f>IF(ISNUMBER(VLOOKUP($B97,Equities!$B$6:$DH$1002,G$1,0)), VLOOKUP($B97,Equities!$B$6:$DH$1002,G$1,0),"")</f>
        <v>5.23</v>
      </c>
      <c r="H97">
        <f>IF(ISNUMBER(VLOOKUP($B97,Equities!$B$6:$DH$1002,H$1,0)), VLOOKUP($B97,Equities!$B$6:$DH$1002,H$1,0),"")</f>
        <v>11.82</v>
      </c>
      <c r="I97">
        <f>IF(ISNUMBER(VLOOKUP($B97,Equities!$B$6:$DH$1002,I$1,0)), VLOOKUP($B97,Equities!$B$6:$DH$1002,I$1,0),"")</f>
        <v>15.9</v>
      </c>
      <c r="J97" s="70"/>
      <c r="K97">
        <f ca="1">IF(ISNUMBER(VLOOKUP($B97,Equities!$B$6:$DH$1002,K$1,0)), VLOOKUP($B97,Equities!$B$6:$DH$1002,K$1,0),"")</f>
        <v>2582.3000000000002</v>
      </c>
      <c r="L97">
        <f ca="1">IF(ISNUMBER(VLOOKUP($B97,Equities!$B$6:$DH$1002,L$1,0)), VLOOKUP($B97,Equities!$B$6:$DH$1002,L$1,0),"")</f>
        <v>3593.76</v>
      </c>
      <c r="M97">
        <f ca="1">IF(ISNUMBER(VLOOKUP($B97,Equities!$B$6:$DH$1002,M$1,0)), VLOOKUP($B97,Equities!$B$6:$DH$1002,M$1,0),"")</f>
        <v>72165.64</v>
      </c>
      <c r="N97">
        <f ca="1">IF(ISNUMBER(VLOOKUP($B97,Equities!$B$6:$DH$1002,N$1,0)), VLOOKUP($B97,Equities!$B$6:$DH$1002,N$1,0),"")</f>
        <v>22681.42</v>
      </c>
      <c r="O97">
        <f ca="1">IF(ISNUMBER(VLOOKUP($B97,Equities!$B$6:$DH$1002,O$1,0)), VLOOKUP($B97,Equities!$B$6:$DH$1002,O$1,0),"")</f>
        <v>29120.92</v>
      </c>
      <c r="P97">
        <f ca="1">IF(ISNUMBER(VLOOKUP($B97,Equities!$B$6:$DH$1002,P$1,0)), VLOOKUP($B97,Equities!$B$6:$DH$1002,P$1,0),"")</f>
        <v>11745.81</v>
      </c>
      <c r="Q97">
        <f ca="1">IF(ISNUMBER(VLOOKUP($B97,Equities!$B$6:$DH$1002,Q$1,0)), VLOOKUP($B97,Equities!$B$6:$DH$1002,Q$1,0),"")</f>
        <v>2148.9</v>
      </c>
      <c r="R97">
        <f ca="1">IF(ISNUMBER(VLOOKUP($B97,Equities!$B$6:$DH$1002,R$1,0)), VLOOKUP($B97,Equities!$B$6:$DH$1002,R$1,0),"")</f>
        <v>2407.19</v>
      </c>
      <c r="S97">
        <f ca="1">IF(ISNUMBER(VLOOKUP($B97,Equities!$B$6:$DH$1002,S$1,0)), VLOOKUP($B97,Equities!$B$6:$DH$1002,S$1,0),"")</f>
        <v>216.40039999999999</v>
      </c>
      <c r="T97">
        <f ca="1">IF(ISNUMBER(VLOOKUP($B97,Equities!$B$6:$DH$1002,T$1,0)), VLOOKUP($B97,Equities!$B$6:$DH$1002,T$1,0),"")</f>
        <v>270.08</v>
      </c>
      <c r="U97">
        <f ca="1">IF(ISNUMBER(VLOOKUP($B97,Equities!$B$6:$DH$1002,U$1,0)), VLOOKUP($B97,Equities!$B$6:$DH$1002,U$1,0),"")</f>
        <v>251.73</v>
      </c>
      <c r="V97">
        <f ca="1">IF(ISNUMBER(VLOOKUP($B97,Equities!$B$6:$DH$1002,V$1,0)), VLOOKUP($B97,Equities!$B$6:$DH$1002,V$1,0),"")</f>
        <v>227.2</v>
      </c>
      <c r="W97">
        <f ca="1">IF(ISNUMBER(VLOOKUP($B97,Equities!$B$6:$DH$1002,W$1,0)), VLOOKUP($B97,Equities!$B$6:$DH$1002,W$1,0),"")</f>
        <v>228.18369999999999</v>
      </c>
      <c r="X97">
        <f ca="1">IF(ISNUMBER(VLOOKUP($B97,Equities!$B$6:$DH$1002,X$1,0)), VLOOKUP($B97,Equities!$B$6:$DH$1002,X$1,0),"")</f>
        <v>222.0548</v>
      </c>
      <c r="Y97">
        <f ca="1">IF(ISNUMBER(VLOOKUP($B97,Equities!$B$6:$DH$1002,Y$1,0)), VLOOKUP($B97,Equities!$B$6:$DH$1002,Y$1,0),"")</f>
        <v>121.1836</v>
      </c>
      <c r="Z97">
        <f ca="1">IF(ISNUMBER(VLOOKUP($B97,Equities!$B$6:$DH$1002,Z$1,0)), VLOOKUP($B97,Equities!$B$6:$DH$1002,Z$1,0),"")</f>
        <v>220.82390000000001</v>
      </c>
      <c r="AA97">
        <f ca="1">IF(ISNUMBER(VLOOKUP($B97,Equities!$B$6:$DH$1002,AA$1,0)), VLOOKUP($B97,Equities!$B$6:$DH$1002,AA$1,0),"")</f>
        <v>67.010000000000005</v>
      </c>
      <c r="AB97">
        <f ca="1">IF(ISNUMBER(VLOOKUP($B97,Equities!$B$6:$DH$1002,AB$1,0)), VLOOKUP($B97,Equities!$B$6:$DH$1002,AB$1,0),"")</f>
        <v>132.26</v>
      </c>
      <c r="AC97">
        <f ca="1">IF(ISNUMBER(VLOOKUP($B97,Bonds!$B$6:$CW$1002,AC$1,0)), VLOOKUP($B97,Bonds!$B$6:$CW$1002,AC$1,0),"")</f>
        <v>477.6617</v>
      </c>
      <c r="AD97">
        <f ca="1">IF(ISNUMBER(VLOOKUP($B97,Bonds!$B$6:$CW$1002,AD$1,0)), VLOOKUP($B97,Bonds!$B$6:$CW$1002,AD$1,0),"")</f>
        <v>215.381</v>
      </c>
      <c r="AE97">
        <f ca="1">IF(ISNUMBER(VLOOKUP($B97,Bonds!$B$6:$CW$1002,AE$1,0)), VLOOKUP($B97,Bonds!$B$6:$CW$1002,AE$1,0),"")</f>
        <v>253.39349999999999</v>
      </c>
      <c r="AF97">
        <f ca="1">IF(ISNUMBER(VLOOKUP($B97,Bonds!$B$6:$CW$1002,AF$1,0)), VLOOKUP($B97,Bonds!$B$6:$CW$1002,AF$1,0),"")</f>
        <v>2034.69</v>
      </c>
      <c r="AG97">
        <f ca="1">IF(ISNUMBER(VLOOKUP($B97,Bonds!$B$6:$CW$1002,AG$1,0)), VLOOKUP($B97,Bonds!$B$6:$CW$1002,AG$1,0),"")</f>
        <v>2192.66</v>
      </c>
      <c r="AH97">
        <f ca="1">IF(ISNUMBER(VLOOKUP($B97,Bonds!$B$6:$CW$1002,AH$1,0)), VLOOKUP($B97,Bonds!$B$6:$CW$1002,AH$1,0),"")</f>
        <v>2863.34</v>
      </c>
      <c r="AI97">
        <f ca="1">IF(ISNUMBER(VLOOKUP($B97,Bonds!$B$6:$CW$1002,AI$1,0)), VLOOKUP($B97,Bonds!$B$6:$CW$1002,AI$1,0),"")</f>
        <v>149.6944</v>
      </c>
      <c r="AJ97">
        <f ca="1">IF(ISNUMBER(VLOOKUP($B97,Bonds!$B$6:$CW$1002,AJ$1,0)), VLOOKUP($B97,Bonds!$B$6:$CW$1002,AJ$1,0),"")</f>
        <v>1291.3361</v>
      </c>
      <c r="AK97">
        <f ca="1">IF(ISNUMBER(VLOOKUP($B97,Bonds!$B$6:$CW$1002,AK$1,0)), VLOOKUP($B97,Bonds!$B$6:$CW$1002,AK$1,0),"")</f>
        <v>214.22190000000001</v>
      </c>
      <c r="AL97">
        <f ca="1">IF(ISNUMBER(VLOOKUP($B97,Bonds!$B$6:$CW$1002,AL$1,0)), VLOOKUP($B97,Bonds!$B$6:$CW$1002,AL$1,0),"")</f>
        <v>190.88550000000001</v>
      </c>
      <c r="AM97">
        <f ca="1">IF(ISNUMBER(VLOOKUP($B97,Bonds!$B$6:$CW$1002,AM$1,0)), VLOOKUP($B97,Bonds!$B$6:$CW$1002,AM$1,0),"")</f>
        <v>286.84750000000003</v>
      </c>
      <c r="AN97">
        <f ca="1">IF(ISNUMBER(VLOOKUP($B97,Bonds!$B$6:$CW$1002,AN$1,0)), VLOOKUP($B97,Bonds!$B$6:$CW$1002,AN$1,0),"")</f>
        <v>203.14959999999999</v>
      </c>
      <c r="AO97">
        <f ca="1">IF(ISNUMBER(VLOOKUP($B97,Bonds!$B$6:$CW$1002,AO$1,0)), VLOOKUP($B97,Bonds!$B$6:$CW$1002,AO$1,0),"")</f>
        <v>203.47550000000001</v>
      </c>
      <c r="AP97">
        <f ca="1">IF(ISNUMBER(VLOOKUP($B97,Bonds!$B$6:$CW$1002,AP$1,0)), VLOOKUP($B97,Bonds!$B$6:$CW$1002,AP$1,0),"")</f>
        <v>225.3399</v>
      </c>
      <c r="AQ97">
        <f ca="1">IF(ISNUMBER(VLOOKUP($B97,Bonds!$B$6:$CW$1002,AQ$1,0)), VLOOKUP($B97,Bonds!$B$6:$CW$1002,AQ$1,0),"")</f>
        <v>218.91470000000001</v>
      </c>
      <c r="AR97">
        <f ca="1">IF(ISNUMBER(VLOOKUP($B97,Bonds!$B$6:$CW$1002,AR$1,0)), VLOOKUP($B97,Bonds!$B$6:$CW$1002,AR$1,0),"")</f>
        <v>283.67669999999998</v>
      </c>
      <c r="AS97">
        <f ca="1">IF(ISNUMBER(VLOOKUP($B97,Bonds!$B$6:$CW$1002,AS$1,0)), VLOOKUP($B97,Bonds!$B$6:$CW$1002,AS$1,0),"")</f>
        <v>2.3984000000000001</v>
      </c>
      <c r="AT97">
        <f ca="1">IF(ISNUMBER(VLOOKUP($B97,Bonds!$B$6:$CW$1002,AT$1,0)), VLOOKUP($B97,Bonds!$B$6:$CW$1002,AT$1,0),"")</f>
        <v>0.41</v>
      </c>
      <c r="AU97">
        <f ca="1">IF(ISNUMBER(VLOOKUP($B97,Bonds!$B$6:$CW$1002,AU$1,0)), VLOOKUP($B97,Bonds!$B$6:$CW$1002,AU$1,0),"")</f>
        <v>1.8283</v>
      </c>
      <c r="AV97">
        <f ca="1">IF(ISNUMBER(VLOOKUP($B97,Bonds!$B$6:$CW$1002,AV$1,0)), VLOOKUP($B97,Bonds!$B$6:$CW$1002,AV$1,0),"")</f>
        <v>1.9058000000000002</v>
      </c>
      <c r="AW97">
        <f ca="1">IF(ISNUMBER(VLOOKUP($B97,Bonds!$B$6:$CW$1002,AW$1,0)), VLOOKUP($B97,Bonds!$B$6:$CW$1002,AW$1,0),"")</f>
        <v>2.2888000000000002</v>
      </c>
      <c r="AX97">
        <f ca="1">IF(ISNUMBER(VLOOKUP($B97,Bonds!$B$6:$CW$1002,AX$1,0)), VLOOKUP($B97,Bonds!$B$6:$CW$1002,AX$1,0),"")</f>
        <v>1.403</v>
      </c>
      <c r="AY97">
        <f ca="1">IF(ISNUMBER(VLOOKUP($B97,Bonds!$B$6:$CW$1002,AY$1,0)), VLOOKUP($B97,Bonds!$B$6:$CW$1002,AY$1,0),"")</f>
        <v>36.890300000000003</v>
      </c>
      <c r="AZ97">
        <f ca="1">IF(ISNUMBER(VLOOKUP($B97,Bonds!$B$6:$CW$1002,AZ$1,0)), VLOOKUP($B97,Bonds!$B$6:$CW$1002,AZ$1,0),"")</f>
        <v>-1.94</v>
      </c>
      <c r="BA97">
        <f ca="1">IF(ISNUMBER(VLOOKUP($B97,Credit_Vol!$B$6:$CW$1002,BA$1,0)), VLOOKUP($B97,Credit_Vol!$B$6:$CW$1002,BA$1,0),"")</f>
        <v>242.31</v>
      </c>
      <c r="BB97">
        <f ca="1">IF(ISNUMBER(VLOOKUP($B97,Credit_Vol!$B$6:$CW$1002,BB$1,0)), VLOOKUP($B97,Credit_Vol!$B$6:$CW$1002,BB$1,0),"")</f>
        <v>120.39400000000001</v>
      </c>
      <c r="BC97">
        <f ca="1">IF(ISNUMBER(VLOOKUP($B97,Credit_Vol!$B$6:$CW$1002,BC$1,0)), VLOOKUP($B97,Credit_Vol!$B$6:$CW$1002,BC$1,0),"")</f>
        <v>56.042000000000002</v>
      </c>
      <c r="BD97">
        <f ca="1">IF(ISNUMBER(VLOOKUP($B97,Credit_Vol!$B$6:$CW$1002,BD$1,0)), VLOOKUP($B97,Credit_Vol!$B$6:$CW$1002,BD$1,0),"")</f>
        <v>330.41399999999999</v>
      </c>
      <c r="BE97">
        <f ca="1">IF(ISNUMBER(VLOOKUP($B97,Credit_Vol!$B$6:$CW$1002,BE$1,0)), VLOOKUP($B97,Credit_Vol!$B$6:$CW$1002,BE$1,0),"")</f>
        <v>192.55199999999999</v>
      </c>
      <c r="BF97">
        <f ca="1">IF(ISNUMBER(VLOOKUP($B97,Credit_Vol!$B$6:$CW$1002,BF$1,0)), VLOOKUP($B97,Credit_Vol!$B$6:$CW$1002,BF$1,0),"")</f>
        <v>228.18629999999999</v>
      </c>
      <c r="BG97">
        <f ca="1">IF(ISNUMBER(VLOOKUP($B97,Credit_Vol!$B$6:$CW$1002,BG$1,0)), VLOOKUP($B97,Credit_Vol!$B$6:$CW$1002,BG$1,0),"")</f>
        <v>162.90360000000001</v>
      </c>
      <c r="BH97">
        <f ca="1">IF(ISNUMBER(VLOOKUP($B97,Credit_Vol!$B$6:$CW$1002,BH$1,0)), VLOOKUP($B97,Credit_Vol!$B$6:$CW$1002,BH$1,0),"")</f>
        <v>440.62700000000001</v>
      </c>
      <c r="BI97">
        <f ca="1">IF(ISNUMBER(VLOOKUP($B97,Credit_Vol!$B$6:$CW$1002,BI$1,0)), VLOOKUP($B97,Credit_Vol!$B$6:$CW$1002,BI$1,0),"")</f>
        <v>11.29</v>
      </c>
      <c r="BJ97">
        <f ca="1">IF(ISNUMBER(VLOOKUP($B97,Credit_Vol!$B$6:$CW$1002,BJ$1,0)), VLOOKUP($B97,Credit_Vol!$B$6:$CW$1002,BJ$1,0),"")</f>
        <v>16.73</v>
      </c>
      <c r="BK97">
        <f ca="1">IF(ISNUMBER(VLOOKUP($B97,Credit_Vol!$B$6:$CW$1002,BK$1,0)), VLOOKUP($B97,Credit_Vol!$B$6:$CW$1002,BK$1,0),"")</f>
        <v>7.18</v>
      </c>
      <c r="BL97">
        <f ca="1">IF(ISNUMBER(VLOOKUP($B97,Credit_Vol!$B$6:$CW$1002,BL$1,0)), VLOOKUP($B97,Credit_Vol!$B$6:$CW$1002,BL$1,0),"")</f>
        <v>4.46</v>
      </c>
      <c r="BM97">
        <f ca="1">IF(ISNUMBER(VLOOKUP($B97,Commodities!$B$6:$CW$1002,BM$1,0)), VLOOKUP($B97,Commodities!$B$6:$CW$1002,BM$1,0),"")</f>
        <v>1274.2</v>
      </c>
      <c r="BN97">
        <f ca="1">IF(ISNUMBER(VLOOKUP($B97,Commodities!$B$6:$CW$1002,BN$1,0)), VLOOKUP($B97,Commodities!$B$6:$CW$1002,BN$1,0),"")</f>
        <v>16.870999999999999</v>
      </c>
      <c r="BO97">
        <f ca="1">IF(ISNUMBER(VLOOKUP($B97,Commodities!$B$6:$CW$1002,BO$1,0)), VLOOKUP($B97,Commodities!$B$6:$CW$1002,BO$1,0),"")</f>
        <v>56.74</v>
      </c>
      <c r="BP97">
        <f ca="1">IF(ISNUMBER(VLOOKUP($B97,Currencies!$B$6:$CW$1002,BP$1,0)), VLOOKUP($B97,Currencies!$B$6:$CW$1002,BP$1,0),"")</f>
        <v>6.6618000000000004</v>
      </c>
      <c r="BQ97">
        <f ca="1">IF(ISNUMBER(VLOOKUP($B97,Currencies!$B$6:$CW$1002,BQ$1,0)), VLOOKUP($B97,Currencies!$B$6:$CW$1002,BQ$1,0),"")</f>
        <v>107.55</v>
      </c>
      <c r="BR97">
        <f ca="1">IF(ISNUMBER(VLOOKUP($B97,Currencies!$B$6:$CW$1002,BR$1,0)), VLOOKUP($B97,Currencies!$B$6:$CW$1002,BR$1,0),"")</f>
        <v>1.1665000000000001</v>
      </c>
      <c r="BS97">
        <f ca="1">IF(ISNUMBER(VLOOKUP($B97,Currencies!$B$6:$CW$1002,BS$1,0)), VLOOKUP($B97,Currencies!$B$6:$CW$1002,BS$1,0),"")</f>
        <v>1.3195999999999999</v>
      </c>
      <c r="BT97">
        <f ca="1">IF(ISNUMBER(VLOOKUP($B97,Currencies!$B$6:$CW$1002,BT$1,0)), VLOOKUP($B97,Currencies!$B$6:$CW$1002,BT$1,0),"")</f>
        <v>113.53</v>
      </c>
      <c r="BU97">
        <f ca="1">IF(ISNUMBER(VLOOKUP($B97,Currencies!$B$6:$CW$1002,BU$1,0)), VLOOKUP($B97,Currencies!$B$6:$CW$1002,BU$1,0),"")</f>
        <v>59.207799999999999</v>
      </c>
      <c r="BV97">
        <f ca="1">IF(ISNUMBER(VLOOKUP($B97,Currencies!$B$6:$CW$1002,BV$1,0)), VLOOKUP($B97,Currencies!$B$6:$CW$1002,BV$1,0),"")</f>
        <v>14.3773</v>
      </c>
      <c r="BW97">
        <f ca="1">IF(ISNUMBER(VLOOKUP($B97,Currencies!$B$6:$CW$1002,BW$1,0)), VLOOKUP($B97,Currencies!$B$6:$CW$1002,BW$1,0),"")</f>
        <v>3.2837999999999998</v>
      </c>
    </row>
    <row r="98" spans="2:75">
      <c r="B98" s="12">
        <f>IF(ISNUMBER(Equities!$C99),Equities!B99,"")</f>
        <v>43048</v>
      </c>
      <c r="C98">
        <f t="shared" ca="1" si="10"/>
        <v>170.44759999999999</v>
      </c>
      <c r="D98" t="str">
        <f t="shared" ca="1" si="9"/>
        <v/>
      </c>
      <c r="E98" t="str">
        <f t="shared" ca="1" si="9"/>
        <v/>
      </c>
      <c r="F98" t="str">
        <f t="shared" ca="1" si="9"/>
        <v/>
      </c>
      <c r="G98">
        <f>IF(ISNUMBER(VLOOKUP($B98,Equities!$B$6:$DH$1002,G$1,0)), VLOOKUP($B98,Equities!$B$6:$DH$1002,G$1,0),"")</f>
        <v>5.25</v>
      </c>
      <c r="H98">
        <f>IF(ISNUMBER(VLOOKUP($B98,Equities!$B$6:$DH$1002,H$1,0)), VLOOKUP($B98,Equities!$B$6:$DH$1002,H$1,0),"")</f>
        <v>11.92</v>
      </c>
      <c r="I98">
        <f>IF(ISNUMBER(VLOOKUP($B98,Equities!$B$6:$DH$1002,I$1,0)), VLOOKUP($B98,Equities!$B$6:$DH$1002,I$1,0),"")</f>
        <v>15.95</v>
      </c>
      <c r="J98" s="70"/>
      <c r="K98">
        <f ca="1">IF(ISNUMBER(VLOOKUP($B98,Equities!$B$6:$DH$1002,K$1,0)), VLOOKUP($B98,Equities!$B$6:$DH$1002,K$1,0),"")</f>
        <v>2584.62</v>
      </c>
      <c r="L98">
        <f ca="1">IF(ISNUMBER(VLOOKUP($B98,Equities!$B$6:$DH$1002,L$1,0)), VLOOKUP($B98,Equities!$B$6:$DH$1002,L$1,0),"")</f>
        <v>3612.5</v>
      </c>
      <c r="M98">
        <f ca="1">IF(ISNUMBER(VLOOKUP($B98,Equities!$B$6:$DH$1002,M$1,0)), VLOOKUP($B98,Equities!$B$6:$DH$1002,M$1,0),"")</f>
        <v>72930.69</v>
      </c>
      <c r="N98">
        <f ca="1">IF(ISNUMBER(VLOOKUP($B98,Equities!$B$6:$DH$1002,N$1,0)), VLOOKUP($B98,Equities!$B$6:$DH$1002,N$1,0),"")</f>
        <v>22868.71</v>
      </c>
      <c r="O98">
        <f ca="1">IF(ISNUMBER(VLOOKUP($B98,Equities!$B$6:$DH$1002,O$1,0)), VLOOKUP($B98,Equities!$B$6:$DH$1002,O$1,0),"")</f>
        <v>29136.57</v>
      </c>
      <c r="P98">
        <f ca="1">IF(ISNUMBER(VLOOKUP($B98,Equities!$B$6:$DH$1002,P$1,0)), VLOOKUP($B98,Equities!$B$6:$DH$1002,P$1,0),"")</f>
        <v>11744.54</v>
      </c>
      <c r="Q98">
        <f ca="1">IF(ISNUMBER(VLOOKUP($B98,Equities!$B$6:$DH$1002,Q$1,0)), VLOOKUP($B98,Equities!$B$6:$DH$1002,Q$1,0),"")</f>
        <v>2147.33</v>
      </c>
      <c r="R98">
        <f ca="1">IF(ISNUMBER(VLOOKUP($B98,Equities!$B$6:$DH$1002,R$1,0)), VLOOKUP($B98,Equities!$B$6:$DH$1002,R$1,0),"")</f>
        <v>2407.46</v>
      </c>
      <c r="S98">
        <f ca="1">IF(ISNUMBER(VLOOKUP($B98,Equities!$B$6:$DH$1002,S$1,0)), VLOOKUP($B98,Equities!$B$6:$DH$1002,S$1,0),"")</f>
        <v>217.5779</v>
      </c>
      <c r="T98">
        <f ca="1">IF(ISNUMBER(VLOOKUP($B98,Equities!$B$6:$DH$1002,T$1,0)), VLOOKUP($B98,Equities!$B$6:$DH$1002,T$1,0),"")</f>
        <v>270.37</v>
      </c>
      <c r="U98">
        <f ca="1">IF(ISNUMBER(VLOOKUP($B98,Equities!$B$6:$DH$1002,U$1,0)), VLOOKUP($B98,Equities!$B$6:$DH$1002,U$1,0),"")</f>
        <v>252.26</v>
      </c>
      <c r="V98">
        <f ca="1">IF(ISNUMBER(VLOOKUP($B98,Equities!$B$6:$DH$1002,V$1,0)), VLOOKUP($B98,Equities!$B$6:$DH$1002,V$1,0),"")</f>
        <v>226.92</v>
      </c>
      <c r="W98">
        <f ca="1">IF(ISNUMBER(VLOOKUP($B98,Equities!$B$6:$DH$1002,W$1,0)), VLOOKUP($B98,Equities!$B$6:$DH$1002,W$1,0),"")</f>
        <v>226.92949999999999</v>
      </c>
      <c r="X98">
        <f ca="1">IF(ISNUMBER(VLOOKUP($B98,Equities!$B$6:$DH$1002,X$1,0)), VLOOKUP($B98,Equities!$B$6:$DH$1002,X$1,0),"")</f>
        <v>223.1936</v>
      </c>
      <c r="Y98">
        <f ca="1">IF(ISNUMBER(VLOOKUP($B98,Equities!$B$6:$DH$1002,Y$1,0)), VLOOKUP($B98,Equities!$B$6:$DH$1002,Y$1,0),"")</f>
        <v>121.29170000000001</v>
      </c>
      <c r="Z98">
        <f ca="1">IF(ISNUMBER(VLOOKUP($B98,Equities!$B$6:$DH$1002,Z$1,0)), VLOOKUP($B98,Equities!$B$6:$DH$1002,Z$1,0),"")</f>
        <v>220.9376</v>
      </c>
      <c r="AA98">
        <f ca="1">IF(ISNUMBER(VLOOKUP($B98,Equities!$B$6:$DH$1002,AA$1,0)), VLOOKUP($B98,Equities!$B$6:$DH$1002,AA$1,0),"")</f>
        <v>67.099999999999994</v>
      </c>
      <c r="AB98">
        <f ca="1">IF(ISNUMBER(VLOOKUP($B98,Equities!$B$6:$DH$1002,AB$1,0)), VLOOKUP($B98,Equities!$B$6:$DH$1002,AB$1,0),"")</f>
        <v>132.97999999999999</v>
      </c>
      <c r="AC98">
        <f ca="1">IF(ISNUMBER(VLOOKUP($B98,Bonds!$B$6:$CW$1002,AC$1,0)), VLOOKUP($B98,Bonds!$B$6:$CW$1002,AC$1,0),"")</f>
        <v>478.00049999999999</v>
      </c>
      <c r="AD98">
        <f ca="1">IF(ISNUMBER(VLOOKUP($B98,Bonds!$B$6:$CW$1002,AD$1,0)), VLOOKUP($B98,Bonds!$B$6:$CW$1002,AD$1,0),"")</f>
        <v>215.3809</v>
      </c>
      <c r="AE98">
        <f ca="1">IF(ISNUMBER(VLOOKUP($B98,Bonds!$B$6:$CW$1002,AE$1,0)), VLOOKUP($B98,Bonds!$B$6:$CW$1002,AE$1,0),"")</f>
        <v>253.95330000000001</v>
      </c>
      <c r="AF98">
        <f ca="1">IF(ISNUMBER(VLOOKUP($B98,Bonds!$B$6:$CW$1002,AF$1,0)), VLOOKUP($B98,Bonds!$B$6:$CW$1002,AF$1,0),"")</f>
        <v>2041.94</v>
      </c>
      <c r="AG98">
        <f ca="1">IF(ISNUMBER(VLOOKUP($B98,Bonds!$B$6:$CW$1002,AG$1,0)), VLOOKUP($B98,Bonds!$B$6:$CW$1002,AG$1,0),"")</f>
        <v>2200.91</v>
      </c>
      <c r="AH98">
        <f ca="1">IF(ISNUMBER(VLOOKUP($B98,Bonds!$B$6:$CW$1002,AH$1,0)), VLOOKUP($B98,Bonds!$B$6:$CW$1002,AH$1,0),"")</f>
        <v>2878</v>
      </c>
      <c r="AI98">
        <f ca="1">IF(ISNUMBER(VLOOKUP($B98,Bonds!$B$6:$CW$1002,AI$1,0)), VLOOKUP($B98,Bonds!$B$6:$CW$1002,AI$1,0),"")</f>
        <v>149.90119999999999</v>
      </c>
      <c r="AJ98">
        <f ca="1">IF(ISNUMBER(VLOOKUP($B98,Bonds!$B$6:$CW$1002,AJ$1,0)), VLOOKUP($B98,Bonds!$B$6:$CW$1002,AJ$1,0),"")</f>
        <v>1290.6179999999999</v>
      </c>
      <c r="AK98">
        <f ca="1">IF(ISNUMBER(VLOOKUP($B98,Bonds!$B$6:$CW$1002,AK$1,0)), VLOOKUP($B98,Bonds!$B$6:$CW$1002,AK$1,0),"")</f>
        <v>214.78319999999999</v>
      </c>
      <c r="AL98">
        <f ca="1">IF(ISNUMBER(VLOOKUP($B98,Bonds!$B$6:$CW$1002,AL$1,0)), VLOOKUP($B98,Bonds!$B$6:$CW$1002,AL$1,0),"")</f>
        <v>191.40280000000001</v>
      </c>
      <c r="AM98">
        <f ca="1">IF(ISNUMBER(VLOOKUP($B98,Bonds!$B$6:$CW$1002,AM$1,0)), VLOOKUP($B98,Bonds!$B$6:$CW$1002,AM$1,0),"")</f>
        <v>287.5111</v>
      </c>
      <c r="AN98">
        <f ca="1">IF(ISNUMBER(VLOOKUP($B98,Bonds!$B$6:$CW$1002,AN$1,0)), VLOOKUP($B98,Bonds!$B$6:$CW$1002,AN$1,0),"")</f>
        <v>203.82050000000001</v>
      </c>
      <c r="AO98">
        <f ca="1">IF(ISNUMBER(VLOOKUP($B98,Bonds!$B$6:$CW$1002,AO$1,0)), VLOOKUP($B98,Bonds!$B$6:$CW$1002,AO$1,0),"")</f>
        <v>203.79320000000001</v>
      </c>
      <c r="AP98">
        <f ca="1">IF(ISNUMBER(VLOOKUP($B98,Bonds!$B$6:$CW$1002,AP$1,0)), VLOOKUP($B98,Bonds!$B$6:$CW$1002,AP$1,0),"")</f>
        <v>225.91579999999999</v>
      </c>
      <c r="AQ98">
        <f ca="1">IF(ISNUMBER(VLOOKUP($B98,Bonds!$B$6:$CW$1002,AQ$1,0)), VLOOKUP($B98,Bonds!$B$6:$CW$1002,AQ$1,0),"")</f>
        <v>220.00450000000001</v>
      </c>
      <c r="AR98">
        <f ca="1">IF(ISNUMBER(VLOOKUP($B98,Bonds!$B$6:$CW$1002,AR$1,0)), VLOOKUP($B98,Bonds!$B$6:$CW$1002,AR$1,0),"")</f>
        <v>285.4298</v>
      </c>
      <c r="AS98">
        <f ca="1">IF(ISNUMBER(VLOOKUP($B98,Bonds!$B$6:$CW$1002,AS$1,0)), VLOOKUP($B98,Bonds!$B$6:$CW$1002,AS$1,0),"")</f>
        <v>2.3416000000000001</v>
      </c>
      <c r="AT98">
        <f ca="1">IF(ISNUMBER(VLOOKUP($B98,Bonds!$B$6:$CW$1002,AT$1,0)), VLOOKUP($B98,Bonds!$B$6:$CW$1002,AT$1,0),"")</f>
        <v>0.375</v>
      </c>
      <c r="AU98">
        <f ca="1">IF(ISNUMBER(VLOOKUP($B98,Bonds!$B$6:$CW$1002,AU$1,0)), VLOOKUP($B98,Bonds!$B$6:$CW$1002,AU$1,0),"")</f>
        <v>1.8252000000000002</v>
      </c>
      <c r="AV98">
        <f ca="1">IF(ISNUMBER(VLOOKUP($B98,Bonds!$B$6:$CW$1002,AV$1,0)), VLOOKUP($B98,Bonds!$B$6:$CW$1002,AV$1,0),"")</f>
        <v>1.8976</v>
      </c>
      <c r="AW98">
        <f ca="1">IF(ISNUMBER(VLOOKUP($B98,Bonds!$B$6:$CW$1002,AW$1,0)), VLOOKUP($B98,Bonds!$B$6:$CW$1002,AW$1,0),"")</f>
        <v>2.2738</v>
      </c>
      <c r="AX98">
        <f ca="1">IF(ISNUMBER(VLOOKUP($B98,Bonds!$B$6:$CW$1002,AX$1,0)), VLOOKUP($B98,Bonds!$B$6:$CW$1002,AX$1,0),"")</f>
        <v>1.391</v>
      </c>
      <c r="AY98">
        <f ca="1">IF(ISNUMBER(VLOOKUP($B98,Bonds!$B$6:$CW$1002,AY$1,0)), VLOOKUP($B98,Bonds!$B$6:$CW$1002,AY$1,0),"")</f>
        <v>37.423900000000003</v>
      </c>
      <c r="AZ98">
        <f ca="1">IF(ISNUMBER(VLOOKUP($B98,Bonds!$B$6:$CW$1002,AZ$1,0)), VLOOKUP($B98,Bonds!$B$6:$CW$1002,AZ$1,0),"")</f>
        <v>-1.8399999999999999</v>
      </c>
      <c r="BA98">
        <f ca="1">IF(ISNUMBER(VLOOKUP($B98,Credit_Vol!$B$6:$CW$1002,BA$1,0)), VLOOKUP($B98,Credit_Vol!$B$6:$CW$1002,BA$1,0),"")</f>
        <v>239.55699999999999</v>
      </c>
      <c r="BB98">
        <f ca="1">IF(ISNUMBER(VLOOKUP($B98,Credit_Vol!$B$6:$CW$1002,BB$1,0)), VLOOKUP($B98,Credit_Vol!$B$6:$CW$1002,BB$1,0),"")</f>
        <v>118.901</v>
      </c>
      <c r="BC98">
        <f ca="1">IF(ISNUMBER(VLOOKUP($B98,Credit_Vol!$B$6:$CW$1002,BC$1,0)), VLOOKUP($B98,Credit_Vol!$B$6:$CW$1002,BC$1,0),"")</f>
        <v>55.948999999999998</v>
      </c>
      <c r="BD98">
        <f ca="1">IF(ISNUMBER(VLOOKUP($B98,Credit_Vol!$B$6:$CW$1002,BD$1,0)), VLOOKUP($B98,Credit_Vol!$B$6:$CW$1002,BD$1,0),"")</f>
        <v>329.322</v>
      </c>
      <c r="BE98">
        <f ca="1">IF(ISNUMBER(VLOOKUP($B98,Credit_Vol!$B$6:$CW$1002,BE$1,0)), VLOOKUP($B98,Credit_Vol!$B$6:$CW$1002,BE$1,0),"")</f>
        <v>190.75399999999999</v>
      </c>
      <c r="BF98">
        <f ca="1">IF(ISNUMBER(VLOOKUP($B98,Credit_Vol!$B$6:$CW$1002,BF$1,0)), VLOOKUP($B98,Credit_Vol!$B$6:$CW$1002,BF$1,0),"")</f>
        <v>226.4307</v>
      </c>
      <c r="BG98">
        <f ca="1">IF(ISNUMBER(VLOOKUP($B98,Credit_Vol!$B$6:$CW$1002,BG$1,0)), VLOOKUP($B98,Credit_Vol!$B$6:$CW$1002,BG$1,0),"")</f>
        <v>161.39109999999999</v>
      </c>
      <c r="BH98">
        <f ca="1">IF(ISNUMBER(VLOOKUP($B98,Credit_Vol!$B$6:$CW$1002,BH$1,0)), VLOOKUP($B98,Credit_Vol!$B$6:$CW$1002,BH$1,0),"")</f>
        <v>438.19279999999998</v>
      </c>
      <c r="BI98">
        <f ca="1">IF(ISNUMBER(VLOOKUP($B98,Credit_Vol!$B$6:$CW$1002,BI$1,0)), VLOOKUP($B98,Credit_Vol!$B$6:$CW$1002,BI$1,0),"")</f>
        <v>10.5</v>
      </c>
      <c r="BJ98">
        <f ca="1">IF(ISNUMBER(VLOOKUP($B98,Credit_Vol!$B$6:$CW$1002,BJ$1,0)), VLOOKUP($B98,Credit_Vol!$B$6:$CW$1002,BJ$1,0),"")</f>
        <v>17.309999999999999</v>
      </c>
      <c r="BK98">
        <f ca="1">IF(ISNUMBER(VLOOKUP($B98,Credit_Vol!$B$6:$CW$1002,BK$1,0)), VLOOKUP($B98,Credit_Vol!$B$6:$CW$1002,BK$1,0),"")</f>
        <v>7.18</v>
      </c>
      <c r="BL98">
        <f ca="1">IF(ISNUMBER(VLOOKUP($B98,Credit_Vol!$B$6:$CW$1002,BL$1,0)), VLOOKUP($B98,Credit_Vol!$B$6:$CW$1002,BL$1,0),"")</f>
        <v>4.4000000000000004</v>
      </c>
      <c r="BM98">
        <f ca="1">IF(ISNUMBER(VLOOKUP($B98,Commodities!$B$6:$CW$1002,BM$1,0)), VLOOKUP($B98,Commodities!$B$6:$CW$1002,BM$1,0),"")</f>
        <v>1287.5</v>
      </c>
      <c r="BN98">
        <f ca="1">IF(ISNUMBER(VLOOKUP($B98,Commodities!$B$6:$CW$1002,BN$1,0)), VLOOKUP($B98,Commodities!$B$6:$CW$1002,BN$1,0),"")</f>
        <v>16.975000000000001</v>
      </c>
      <c r="BO98">
        <f ca="1">IF(ISNUMBER(VLOOKUP($B98,Commodities!$B$6:$CW$1002,BO$1,0)), VLOOKUP($B98,Commodities!$B$6:$CW$1002,BO$1,0),"")</f>
        <v>57.17</v>
      </c>
      <c r="BP98">
        <f ca="1">IF(ISNUMBER(VLOOKUP($B98,Currencies!$B$6:$CW$1002,BP$1,0)), VLOOKUP($B98,Currencies!$B$6:$CW$1002,BP$1,0),"")</f>
        <v>6.6479999999999997</v>
      </c>
      <c r="BQ98">
        <f ca="1">IF(ISNUMBER(VLOOKUP($B98,Currencies!$B$6:$CW$1002,BQ$1,0)), VLOOKUP($B98,Currencies!$B$6:$CW$1002,BQ$1,0),"")</f>
        <v>107.65</v>
      </c>
      <c r="BR98">
        <f ca="1">IF(ISNUMBER(VLOOKUP($B98,Currencies!$B$6:$CW$1002,BR$1,0)), VLOOKUP($B98,Currencies!$B$6:$CW$1002,BR$1,0),"")</f>
        <v>1.1642000000000001</v>
      </c>
      <c r="BS98">
        <f ca="1">IF(ISNUMBER(VLOOKUP($B98,Currencies!$B$6:$CW$1002,BS$1,0)), VLOOKUP($B98,Currencies!$B$6:$CW$1002,BS$1,0),"")</f>
        <v>1.3145</v>
      </c>
      <c r="BT98">
        <f ca="1">IF(ISNUMBER(VLOOKUP($B98,Currencies!$B$6:$CW$1002,BT$1,0)), VLOOKUP($B98,Currencies!$B$6:$CW$1002,BT$1,0),"")</f>
        <v>113.47</v>
      </c>
      <c r="BU98">
        <f ca="1">IF(ISNUMBER(VLOOKUP($B98,Currencies!$B$6:$CW$1002,BU$1,0)), VLOOKUP($B98,Currencies!$B$6:$CW$1002,BU$1,0),"")</f>
        <v>59.299700000000001</v>
      </c>
      <c r="BV98">
        <f ca="1">IF(ISNUMBER(VLOOKUP($B98,Currencies!$B$6:$CW$1002,BV$1,0)), VLOOKUP($B98,Currencies!$B$6:$CW$1002,BV$1,0),"")</f>
        <v>14.2486</v>
      </c>
      <c r="BW98">
        <f ca="1">IF(ISNUMBER(VLOOKUP($B98,Currencies!$B$6:$CW$1002,BW$1,0)), VLOOKUP($B98,Currencies!$B$6:$CW$1002,BW$1,0),"")</f>
        <v>3.2504</v>
      </c>
    </row>
    <row r="99" spans="2:75">
      <c r="B99" s="12">
        <f>IF(ISNUMBER(Equities!$C100),Equities!B100,"")</f>
        <v>43047</v>
      </c>
      <c r="C99">
        <f t="shared" ca="1" si="10"/>
        <v>168.6523</v>
      </c>
      <c r="D99" t="str">
        <f t="shared" ca="1" si="9"/>
        <v/>
      </c>
      <c r="E99" t="str">
        <f t="shared" ca="1" si="9"/>
        <v/>
      </c>
      <c r="F99" t="str">
        <f t="shared" ca="1" si="9"/>
        <v/>
      </c>
      <c r="G99">
        <f>IF(ISNUMBER(VLOOKUP($B99,Equities!$B$6:$DH$1002,G$1,0)), VLOOKUP($B99,Equities!$B$6:$DH$1002,G$1,0),"")</f>
        <v>6.23</v>
      </c>
      <c r="H99">
        <f>IF(ISNUMBER(VLOOKUP($B99,Equities!$B$6:$DH$1002,H$1,0)), VLOOKUP($B99,Equities!$B$6:$DH$1002,H$1,0),"")</f>
        <v>11.87</v>
      </c>
      <c r="I99">
        <f>IF(ISNUMBER(VLOOKUP($B99,Equities!$B$6:$DH$1002,I$1,0)), VLOOKUP($B99,Equities!$B$6:$DH$1002,I$1,0),"")</f>
        <v>15.71</v>
      </c>
      <c r="J99" s="70"/>
      <c r="K99">
        <f ca="1">IF(ISNUMBER(VLOOKUP($B99,Equities!$B$6:$DH$1002,K$1,0)), VLOOKUP($B99,Equities!$B$6:$DH$1002,K$1,0),"")</f>
        <v>2594.38</v>
      </c>
      <c r="L99">
        <f ca="1">IF(ISNUMBER(VLOOKUP($B99,Equities!$B$6:$DH$1002,L$1,0)), VLOOKUP($B99,Equities!$B$6:$DH$1002,L$1,0),"")</f>
        <v>3655.04</v>
      </c>
      <c r="M99">
        <f ca="1">IF(ISNUMBER(VLOOKUP($B99,Equities!$B$6:$DH$1002,M$1,0)), VLOOKUP($B99,Equities!$B$6:$DH$1002,M$1,0),"")</f>
        <v>74363.13</v>
      </c>
      <c r="N99">
        <f ca="1">IF(ISNUMBER(VLOOKUP($B99,Equities!$B$6:$DH$1002,N$1,0)), VLOOKUP($B99,Equities!$B$6:$DH$1002,N$1,0),"")</f>
        <v>22913.82</v>
      </c>
      <c r="O99">
        <f ca="1">IF(ISNUMBER(VLOOKUP($B99,Equities!$B$6:$DH$1002,O$1,0)), VLOOKUP($B99,Equities!$B$6:$DH$1002,O$1,0),"")</f>
        <v>28907.599999999999</v>
      </c>
      <c r="P99">
        <f ca="1">IF(ISNUMBER(VLOOKUP($B99,Equities!$B$6:$DH$1002,P$1,0)), VLOOKUP($B99,Equities!$B$6:$DH$1002,P$1,0),"")</f>
        <v>11576.13</v>
      </c>
      <c r="Q99">
        <f ca="1">IF(ISNUMBER(VLOOKUP($B99,Equities!$B$6:$DH$1002,Q$1,0)), VLOOKUP($B99,Equities!$B$6:$DH$1002,Q$1,0),"")</f>
        <v>2162.92</v>
      </c>
      <c r="R99">
        <f ca="1">IF(ISNUMBER(VLOOKUP($B99,Equities!$B$6:$DH$1002,R$1,0)), VLOOKUP($B99,Equities!$B$6:$DH$1002,R$1,0),"")</f>
        <v>2419.17</v>
      </c>
      <c r="S99">
        <f ca="1">IF(ISNUMBER(VLOOKUP($B99,Equities!$B$6:$DH$1002,S$1,0)), VLOOKUP($B99,Equities!$B$6:$DH$1002,S$1,0),"")</f>
        <v>217.47399999999999</v>
      </c>
      <c r="T99">
        <f ca="1">IF(ISNUMBER(VLOOKUP($B99,Equities!$B$6:$DH$1002,T$1,0)), VLOOKUP($B99,Equities!$B$6:$DH$1002,T$1,0),"")</f>
        <v>272.81</v>
      </c>
      <c r="U99">
        <f ca="1">IF(ISNUMBER(VLOOKUP($B99,Equities!$B$6:$DH$1002,U$1,0)), VLOOKUP($B99,Equities!$B$6:$DH$1002,U$1,0),"")</f>
        <v>254.94</v>
      </c>
      <c r="V99">
        <f ca="1">IF(ISNUMBER(VLOOKUP($B99,Equities!$B$6:$DH$1002,V$1,0)), VLOOKUP($B99,Equities!$B$6:$DH$1002,V$1,0),"")</f>
        <v>227.66</v>
      </c>
      <c r="W99">
        <f ca="1">IF(ISNUMBER(VLOOKUP($B99,Equities!$B$6:$DH$1002,W$1,0)), VLOOKUP($B99,Equities!$B$6:$DH$1002,W$1,0),"")</f>
        <v>226.97069999999999</v>
      </c>
      <c r="X99">
        <f ca="1">IF(ISNUMBER(VLOOKUP($B99,Equities!$B$6:$DH$1002,X$1,0)), VLOOKUP($B99,Equities!$B$6:$DH$1002,X$1,0),"")</f>
        <v>223.9342</v>
      </c>
      <c r="Y99">
        <f ca="1">IF(ISNUMBER(VLOOKUP($B99,Equities!$B$6:$DH$1002,Y$1,0)), VLOOKUP($B99,Equities!$B$6:$DH$1002,Y$1,0),"")</f>
        <v>121.4443</v>
      </c>
      <c r="Z99">
        <f ca="1">IF(ISNUMBER(VLOOKUP($B99,Equities!$B$6:$DH$1002,Z$1,0)), VLOOKUP($B99,Equities!$B$6:$DH$1002,Z$1,0),"")</f>
        <v>222.83340000000001</v>
      </c>
      <c r="AA99">
        <f ca="1">IF(ISNUMBER(VLOOKUP($B99,Equities!$B$6:$DH$1002,AA$1,0)), VLOOKUP($B99,Equities!$B$6:$DH$1002,AA$1,0),"")</f>
        <v>66.95</v>
      </c>
      <c r="AB99">
        <f ca="1">IF(ISNUMBER(VLOOKUP($B99,Equities!$B$6:$DH$1002,AB$1,0)), VLOOKUP($B99,Equities!$B$6:$DH$1002,AB$1,0),"")</f>
        <v>133.18</v>
      </c>
      <c r="AC99">
        <f ca="1">IF(ISNUMBER(VLOOKUP($B99,Bonds!$B$6:$CW$1002,AC$1,0)), VLOOKUP($B99,Bonds!$B$6:$CW$1002,AC$1,0),"")</f>
        <v>478.42700000000002</v>
      </c>
      <c r="AD99">
        <f ca="1">IF(ISNUMBER(VLOOKUP($B99,Bonds!$B$6:$CW$1002,AD$1,0)), VLOOKUP($B99,Bonds!$B$6:$CW$1002,AD$1,0),"")</f>
        <v>215.61699999999999</v>
      </c>
      <c r="AE99">
        <f ca="1">IF(ISNUMBER(VLOOKUP($B99,Bonds!$B$6:$CW$1002,AE$1,0)), VLOOKUP($B99,Bonds!$B$6:$CW$1002,AE$1,0),"")</f>
        <v>254.17519999999999</v>
      </c>
      <c r="AF99">
        <f ca="1">IF(ISNUMBER(VLOOKUP($B99,Bonds!$B$6:$CW$1002,AF$1,0)), VLOOKUP($B99,Bonds!$B$6:$CW$1002,AF$1,0),"")</f>
        <v>2044.14</v>
      </c>
      <c r="AG99">
        <f ca="1">IF(ISNUMBER(VLOOKUP($B99,Bonds!$B$6:$CW$1002,AG$1,0)), VLOOKUP($B99,Bonds!$B$6:$CW$1002,AG$1,0),"")</f>
        <v>2202.4899999999998</v>
      </c>
      <c r="AH99">
        <f ca="1">IF(ISNUMBER(VLOOKUP($B99,Bonds!$B$6:$CW$1002,AH$1,0)), VLOOKUP($B99,Bonds!$B$6:$CW$1002,AH$1,0),"")</f>
        <v>2883.3</v>
      </c>
      <c r="AI99">
        <f ca="1">IF(ISNUMBER(VLOOKUP($B99,Bonds!$B$6:$CW$1002,AI$1,0)), VLOOKUP($B99,Bonds!$B$6:$CW$1002,AI$1,0),"")</f>
        <v>149.9554</v>
      </c>
      <c r="AJ99">
        <f ca="1">IF(ISNUMBER(VLOOKUP($B99,Bonds!$B$6:$CW$1002,AJ$1,0)), VLOOKUP($B99,Bonds!$B$6:$CW$1002,AJ$1,0),"")</f>
        <v>1293.7841000000001</v>
      </c>
      <c r="AK99">
        <f ca="1">IF(ISNUMBER(VLOOKUP($B99,Bonds!$B$6:$CW$1002,AK$1,0)), VLOOKUP($B99,Bonds!$B$6:$CW$1002,AK$1,0),"")</f>
        <v>214.9187</v>
      </c>
      <c r="AL99">
        <f ca="1">IF(ISNUMBER(VLOOKUP($B99,Bonds!$B$6:$CW$1002,AL$1,0)), VLOOKUP($B99,Bonds!$B$6:$CW$1002,AL$1,0),"")</f>
        <v>191.5446</v>
      </c>
      <c r="AM99">
        <f ca="1">IF(ISNUMBER(VLOOKUP($B99,Bonds!$B$6:$CW$1002,AM$1,0)), VLOOKUP($B99,Bonds!$B$6:$CW$1002,AM$1,0),"")</f>
        <v>287.58479999999997</v>
      </c>
      <c r="AN99">
        <f ca="1">IF(ISNUMBER(VLOOKUP($B99,Bonds!$B$6:$CW$1002,AN$1,0)), VLOOKUP($B99,Bonds!$B$6:$CW$1002,AN$1,0),"")</f>
        <v>203.9522</v>
      </c>
      <c r="AO99">
        <f ca="1">IF(ISNUMBER(VLOOKUP($B99,Bonds!$B$6:$CW$1002,AO$1,0)), VLOOKUP($B99,Bonds!$B$6:$CW$1002,AO$1,0),"")</f>
        <v>203.89400000000001</v>
      </c>
      <c r="AP99">
        <f ca="1">IF(ISNUMBER(VLOOKUP($B99,Bonds!$B$6:$CW$1002,AP$1,0)), VLOOKUP($B99,Bonds!$B$6:$CW$1002,AP$1,0),"")</f>
        <v>226.07040000000001</v>
      </c>
      <c r="AQ99">
        <f ca="1">IF(ISNUMBER(VLOOKUP($B99,Bonds!$B$6:$CW$1002,AQ$1,0)), VLOOKUP($B99,Bonds!$B$6:$CW$1002,AQ$1,0),"")</f>
        <v>220.28909999999999</v>
      </c>
      <c r="AR99">
        <f ca="1">IF(ISNUMBER(VLOOKUP($B99,Bonds!$B$6:$CW$1002,AR$1,0)), VLOOKUP($B99,Bonds!$B$6:$CW$1002,AR$1,0),"")</f>
        <v>285.70769999999999</v>
      </c>
      <c r="AS99">
        <f ca="1">IF(ISNUMBER(VLOOKUP($B99,Bonds!$B$6:$CW$1002,AS$1,0)), VLOOKUP($B99,Bonds!$B$6:$CW$1002,AS$1,0),"")</f>
        <v>2.3342999999999998</v>
      </c>
      <c r="AT99">
        <f ca="1">IF(ISNUMBER(VLOOKUP($B99,Bonds!$B$6:$CW$1002,AT$1,0)), VLOOKUP($B99,Bonds!$B$6:$CW$1002,AT$1,0),"")</f>
        <v>0.32600000000000001</v>
      </c>
      <c r="AU99">
        <f ca="1">IF(ISNUMBER(VLOOKUP($B99,Bonds!$B$6:$CW$1002,AU$1,0)), VLOOKUP($B99,Bonds!$B$6:$CW$1002,AU$1,0),"")</f>
        <v>1.8287</v>
      </c>
      <c r="AV99">
        <f ca="1">IF(ISNUMBER(VLOOKUP($B99,Bonds!$B$6:$CW$1002,AV$1,0)), VLOOKUP($B99,Bonds!$B$6:$CW$1002,AV$1,0),"")</f>
        <v>1.8955</v>
      </c>
      <c r="AW99">
        <f ca="1">IF(ISNUMBER(VLOOKUP($B99,Bonds!$B$6:$CW$1002,AW$1,0)), VLOOKUP($B99,Bonds!$B$6:$CW$1002,AW$1,0),"")</f>
        <v>2.2604000000000002</v>
      </c>
      <c r="AX99">
        <f ca="1">IF(ISNUMBER(VLOOKUP($B99,Bonds!$B$6:$CW$1002,AX$1,0)), VLOOKUP($B99,Bonds!$B$6:$CW$1002,AX$1,0),"")</f>
        <v>1.377</v>
      </c>
      <c r="AY99">
        <f ca="1">IF(ISNUMBER(VLOOKUP($B99,Bonds!$B$6:$CW$1002,AY$1,0)), VLOOKUP($B99,Bonds!$B$6:$CW$1002,AY$1,0),"")</f>
        <v>36.9848</v>
      </c>
      <c r="AZ99">
        <f ca="1">IF(ISNUMBER(VLOOKUP($B99,Bonds!$B$6:$CW$1002,AZ$1,0)), VLOOKUP($B99,Bonds!$B$6:$CW$1002,AZ$1,0),"")</f>
        <v>-2.63</v>
      </c>
      <c r="BA99">
        <f ca="1">IF(ISNUMBER(VLOOKUP($B99,Credit_Vol!$B$6:$CW$1002,BA$1,0)), VLOOKUP($B99,Credit_Vol!$B$6:$CW$1002,BA$1,0),"")</f>
        <v>233.27600000000001</v>
      </c>
      <c r="BB99">
        <f ca="1">IF(ISNUMBER(VLOOKUP($B99,Credit_Vol!$B$6:$CW$1002,BB$1,0)), VLOOKUP($B99,Credit_Vol!$B$6:$CW$1002,BB$1,0),"")</f>
        <v>117.018</v>
      </c>
      <c r="BC99">
        <f ca="1">IF(ISNUMBER(VLOOKUP($B99,Credit_Vol!$B$6:$CW$1002,BC$1,0)), VLOOKUP($B99,Credit_Vol!$B$6:$CW$1002,BC$1,0),"")</f>
        <v>55.011000000000003</v>
      </c>
      <c r="BD99">
        <f ca="1">IF(ISNUMBER(VLOOKUP($B99,Credit_Vol!$B$6:$CW$1002,BD$1,0)), VLOOKUP($B99,Credit_Vol!$B$6:$CW$1002,BD$1,0),"")</f>
        <v>322.23500000000001</v>
      </c>
      <c r="BE99">
        <f ca="1">IF(ISNUMBER(VLOOKUP($B99,Credit_Vol!$B$6:$CW$1002,BE$1,0)), VLOOKUP($B99,Credit_Vol!$B$6:$CW$1002,BE$1,0),"")</f>
        <v>188.99199999999999</v>
      </c>
      <c r="BF99">
        <f ca="1">IF(ISNUMBER(VLOOKUP($B99,Credit_Vol!$B$6:$CW$1002,BF$1,0)), VLOOKUP($B99,Credit_Vol!$B$6:$CW$1002,BF$1,0),"")</f>
        <v>226.9564</v>
      </c>
      <c r="BG99">
        <f ca="1">IF(ISNUMBER(VLOOKUP($B99,Credit_Vol!$B$6:$CW$1002,BG$1,0)), VLOOKUP($B99,Credit_Vol!$B$6:$CW$1002,BG$1,0),"")</f>
        <v>162.03890000000001</v>
      </c>
      <c r="BH99">
        <f ca="1">IF(ISNUMBER(VLOOKUP($B99,Credit_Vol!$B$6:$CW$1002,BH$1,0)), VLOOKUP($B99,Credit_Vol!$B$6:$CW$1002,BH$1,0),"")</f>
        <v>438.45670000000001</v>
      </c>
      <c r="BI99">
        <f ca="1">IF(ISNUMBER(VLOOKUP($B99,Credit_Vol!$B$6:$CW$1002,BI$1,0)), VLOOKUP($B99,Credit_Vol!$B$6:$CW$1002,BI$1,0),"")</f>
        <v>9.7799999999999994</v>
      </c>
      <c r="BJ99">
        <f ca="1">IF(ISNUMBER(VLOOKUP($B99,Credit_Vol!$B$6:$CW$1002,BJ$1,0)), VLOOKUP($B99,Credit_Vol!$B$6:$CW$1002,BJ$1,0),"")</f>
        <v>16.46</v>
      </c>
      <c r="BK99">
        <f ca="1">IF(ISNUMBER(VLOOKUP($B99,Credit_Vol!$B$6:$CW$1002,BK$1,0)), VLOOKUP($B99,Credit_Vol!$B$6:$CW$1002,BK$1,0),"")</f>
        <v>7.07</v>
      </c>
      <c r="BL99">
        <f ca="1">IF(ISNUMBER(VLOOKUP($B99,Credit_Vol!$B$6:$CW$1002,BL$1,0)), VLOOKUP($B99,Credit_Vol!$B$6:$CW$1002,BL$1,0),"")</f>
        <v>4.5350000000000001</v>
      </c>
      <c r="BM99">
        <f ca="1">IF(ISNUMBER(VLOOKUP($B99,Commodities!$B$6:$CW$1002,BM$1,0)), VLOOKUP($B99,Commodities!$B$6:$CW$1002,BM$1,0),"")</f>
        <v>1283.7</v>
      </c>
      <c r="BN99">
        <f ca="1">IF(ISNUMBER(VLOOKUP($B99,Commodities!$B$6:$CW$1002,BN$1,0)), VLOOKUP($B99,Commodities!$B$6:$CW$1002,BN$1,0),"")</f>
        <v>17.138000000000002</v>
      </c>
      <c r="BO99">
        <f ca="1">IF(ISNUMBER(VLOOKUP($B99,Commodities!$B$6:$CW$1002,BO$1,0)), VLOOKUP($B99,Commodities!$B$6:$CW$1002,BO$1,0),"")</f>
        <v>56.81</v>
      </c>
      <c r="BP99">
        <f ca="1">IF(ISNUMBER(VLOOKUP($B99,Currencies!$B$6:$CW$1002,BP$1,0)), VLOOKUP($B99,Currencies!$B$6:$CW$1002,BP$1,0),"")</f>
        <v>6.6322000000000001</v>
      </c>
      <c r="BQ99">
        <f ca="1">IF(ISNUMBER(VLOOKUP($B99,Currencies!$B$6:$CW$1002,BQ$1,0)), VLOOKUP($B99,Currencies!$B$6:$CW$1002,BQ$1,0),"")</f>
        <v>107.74</v>
      </c>
      <c r="BR99">
        <f ca="1">IF(ISNUMBER(VLOOKUP($B99,Currencies!$B$6:$CW$1002,BR$1,0)), VLOOKUP($B99,Currencies!$B$6:$CW$1002,BR$1,0),"")</f>
        <v>1.1595</v>
      </c>
      <c r="BS99">
        <f ca="1">IF(ISNUMBER(VLOOKUP($B99,Currencies!$B$6:$CW$1002,BS$1,0)), VLOOKUP($B99,Currencies!$B$6:$CW$1002,BS$1,0),"")</f>
        <v>1.3115999999999999</v>
      </c>
      <c r="BT99">
        <f ca="1">IF(ISNUMBER(VLOOKUP($B99,Currencies!$B$6:$CW$1002,BT$1,0)), VLOOKUP($B99,Currencies!$B$6:$CW$1002,BT$1,0),"")</f>
        <v>113.87</v>
      </c>
      <c r="BU99">
        <f ca="1">IF(ISNUMBER(VLOOKUP($B99,Currencies!$B$6:$CW$1002,BU$1,0)), VLOOKUP($B99,Currencies!$B$6:$CW$1002,BU$1,0),"")</f>
        <v>59.234900000000003</v>
      </c>
      <c r="BV99">
        <f ca="1">IF(ISNUMBER(VLOOKUP($B99,Currencies!$B$6:$CW$1002,BV$1,0)), VLOOKUP($B99,Currencies!$B$6:$CW$1002,BV$1,0),"")</f>
        <v>14.150399999999999</v>
      </c>
      <c r="BW99">
        <f ca="1">IF(ISNUMBER(VLOOKUP($B99,Currencies!$B$6:$CW$1002,BW$1,0)), VLOOKUP($B99,Currencies!$B$6:$CW$1002,BW$1,0),"")</f>
        <v>3.2503000000000002</v>
      </c>
    </row>
    <row r="100" spans="2:75">
      <c r="B100" s="12">
        <f>IF(ISNUMBER(Equities!$C101),Equities!B101,"")</f>
        <v>43046</v>
      </c>
      <c r="C100">
        <f t="shared" ca="1" si="10"/>
        <v>168.3014</v>
      </c>
      <c r="D100" t="str">
        <f t="shared" ca="1" si="9"/>
        <v/>
      </c>
      <c r="E100" t="str">
        <f t="shared" ca="1" si="9"/>
        <v/>
      </c>
      <c r="F100" t="str">
        <f t="shared" ca="1" si="9"/>
        <v/>
      </c>
      <c r="G100">
        <f>IF(ISNUMBER(VLOOKUP($B100,Equities!$B$6:$DH$1002,G$1,0)), VLOOKUP($B100,Equities!$B$6:$DH$1002,G$1,0),"")</f>
        <v>6.23</v>
      </c>
      <c r="H100">
        <f>IF(ISNUMBER(VLOOKUP($B100,Equities!$B$6:$DH$1002,H$1,0)), VLOOKUP($B100,Equities!$B$6:$DH$1002,H$1,0),"")</f>
        <v>12.12</v>
      </c>
      <c r="I100">
        <f>IF(ISNUMBER(VLOOKUP($B100,Equities!$B$6:$DH$1002,I$1,0)), VLOOKUP($B100,Equities!$B$6:$DH$1002,I$1,0),"")</f>
        <v>15.81</v>
      </c>
      <c r="J100" s="70"/>
      <c r="K100">
        <f ca="1">IF(ISNUMBER(VLOOKUP($B100,Equities!$B$6:$DH$1002,K$1,0)), VLOOKUP($B100,Equities!$B$6:$DH$1002,K$1,0),"")</f>
        <v>2590.64</v>
      </c>
      <c r="L100">
        <f ca="1">IF(ISNUMBER(VLOOKUP($B100,Equities!$B$6:$DH$1002,L$1,0)), VLOOKUP($B100,Equities!$B$6:$DH$1002,L$1,0),"")</f>
        <v>3658.77</v>
      </c>
      <c r="M100">
        <f ca="1">IF(ISNUMBER(VLOOKUP($B100,Equities!$B$6:$DH$1002,M$1,0)), VLOOKUP($B100,Equities!$B$6:$DH$1002,M$1,0),"")</f>
        <v>72414.880000000005</v>
      </c>
      <c r="N100">
        <f ca="1">IF(ISNUMBER(VLOOKUP($B100,Equities!$B$6:$DH$1002,N$1,0)), VLOOKUP($B100,Equities!$B$6:$DH$1002,N$1,0),"")</f>
        <v>22937.599999999999</v>
      </c>
      <c r="O100">
        <f ca="1">IF(ISNUMBER(VLOOKUP($B100,Equities!$B$6:$DH$1002,O$1,0)), VLOOKUP($B100,Equities!$B$6:$DH$1002,O$1,0),"")</f>
        <v>28994.34</v>
      </c>
      <c r="P100">
        <f ca="1">IF(ISNUMBER(VLOOKUP($B100,Equities!$B$6:$DH$1002,P$1,0)), VLOOKUP($B100,Equities!$B$6:$DH$1002,P$1,0),"")</f>
        <v>11645.53</v>
      </c>
      <c r="Q100">
        <f ca="1">IF(ISNUMBER(VLOOKUP($B100,Equities!$B$6:$DH$1002,Q$1,0)), VLOOKUP($B100,Equities!$B$6:$DH$1002,Q$1,0),"")</f>
        <v>2161.88</v>
      </c>
      <c r="R100">
        <f ca="1">IF(ISNUMBER(VLOOKUP($B100,Equities!$B$6:$DH$1002,R$1,0)), VLOOKUP($B100,Equities!$B$6:$DH$1002,R$1,0),"")</f>
        <v>2412.73</v>
      </c>
      <c r="S100">
        <f ca="1">IF(ISNUMBER(VLOOKUP($B100,Equities!$B$6:$DH$1002,S$1,0)), VLOOKUP($B100,Equities!$B$6:$DH$1002,S$1,0),"")</f>
        <v>217.9597</v>
      </c>
      <c r="T100">
        <f ca="1">IF(ISNUMBER(VLOOKUP($B100,Equities!$B$6:$DH$1002,T$1,0)), VLOOKUP($B100,Equities!$B$6:$DH$1002,T$1,0),"")</f>
        <v>271.77999999999997</v>
      </c>
      <c r="U100">
        <f ca="1">IF(ISNUMBER(VLOOKUP($B100,Equities!$B$6:$DH$1002,U$1,0)), VLOOKUP($B100,Equities!$B$6:$DH$1002,U$1,0),"")</f>
        <v>254.99</v>
      </c>
      <c r="V100">
        <f ca="1">IF(ISNUMBER(VLOOKUP($B100,Equities!$B$6:$DH$1002,V$1,0)), VLOOKUP($B100,Equities!$B$6:$DH$1002,V$1,0),"")</f>
        <v>227.41</v>
      </c>
      <c r="W100">
        <f ca="1">IF(ISNUMBER(VLOOKUP($B100,Equities!$B$6:$DH$1002,W$1,0)), VLOOKUP($B100,Equities!$B$6:$DH$1002,W$1,0),"")</f>
        <v>225.08949999999999</v>
      </c>
      <c r="X100">
        <f ca="1">IF(ISNUMBER(VLOOKUP($B100,Equities!$B$6:$DH$1002,X$1,0)), VLOOKUP($B100,Equities!$B$6:$DH$1002,X$1,0),"")</f>
        <v>223.6129</v>
      </c>
      <c r="Y100">
        <f ca="1">IF(ISNUMBER(VLOOKUP($B100,Equities!$B$6:$DH$1002,Y$1,0)), VLOOKUP($B100,Equities!$B$6:$DH$1002,Y$1,0),"")</f>
        <v>121.68049999999999</v>
      </c>
      <c r="Z100">
        <f ca="1">IF(ISNUMBER(VLOOKUP($B100,Equities!$B$6:$DH$1002,Z$1,0)), VLOOKUP($B100,Equities!$B$6:$DH$1002,Z$1,0),"")</f>
        <v>221.73750000000001</v>
      </c>
      <c r="AA100">
        <f ca="1">IF(ISNUMBER(VLOOKUP($B100,Equities!$B$6:$DH$1002,AA$1,0)), VLOOKUP($B100,Equities!$B$6:$DH$1002,AA$1,0),"")</f>
        <v>66.8</v>
      </c>
      <c r="AB100">
        <f ca="1">IF(ISNUMBER(VLOOKUP($B100,Equities!$B$6:$DH$1002,AB$1,0)), VLOOKUP($B100,Equities!$B$6:$DH$1002,AB$1,0),"")</f>
        <v>132.86000000000001</v>
      </c>
      <c r="AC100">
        <f ca="1">IF(ISNUMBER(VLOOKUP($B100,Bonds!$B$6:$CW$1002,AC$1,0)), VLOOKUP($B100,Bonds!$B$6:$CW$1002,AC$1,0),"")</f>
        <v>478.18680000000001</v>
      </c>
      <c r="AD100">
        <f ca="1">IF(ISNUMBER(VLOOKUP($B100,Bonds!$B$6:$CW$1002,AD$1,0)), VLOOKUP($B100,Bonds!$B$6:$CW$1002,AD$1,0),"")</f>
        <v>215.37129999999999</v>
      </c>
      <c r="AE100">
        <f ca="1">IF(ISNUMBER(VLOOKUP($B100,Bonds!$B$6:$CW$1002,AE$1,0)), VLOOKUP($B100,Bonds!$B$6:$CW$1002,AE$1,0),"")</f>
        <v>254.2997</v>
      </c>
      <c r="AF100">
        <f ca="1">IF(ISNUMBER(VLOOKUP($B100,Bonds!$B$6:$CW$1002,AF$1,0)), VLOOKUP($B100,Bonds!$B$6:$CW$1002,AF$1,0),"")</f>
        <v>2046.23</v>
      </c>
      <c r="AG100">
        <f ca="1">IF(ISNUMBER(VLOOKUP($B100,Bonds!$B$6:$CW$1002,AG$1,0)), VLOOKUP($B100,Bonds!$B$6:$CW$1002,AG$1,0),"")</f>
        <v>2204.58</v>
      </c>
      <c r="AH100">
        <f ca="1">IF(ISNUMBER(VLOOKUP($B100,Bonds!$B$6:$CW$1002,AH$1,0)), VLOOKUP($B100,Bonds!$B$6:$CW$1002,AH$1,0),"")</f>
        <v>2887.01</v>
      </c>
      <c r="AI100">
        <f ca="1">IF(ISNUMBER(VLOOKUP($B100,Bonds!$B$6:$CW$1002,AI$1,0)), VLOOKUP($B100,Bonds!$B$6:$CW$1002,AI$1,0),"")</f>
        <v>149.95079999999999</v>
      </c>
      <c r="AJ100">
        <f ca="1">IF(ISNUMBER(VLOOKUP($B100,Bonds!$B$6:$CW$1002,AJ$1,0)), VLOOKUP($B100,Bonds!$B$6:$CW$1002,AJ$1,0),"")</f>
        <v>1296.5540000000001</v>
      </c>
      <c r="AK100">
        <f ca="1">IF(ISNUMBER(VLOOKUP($B100,Bonds!$B$6:$CW$1002,AK$1,0)), VLOOKUP($B100,Bonds!$B$6:$CW$1002,AK$1,0),"")</f>
        <v>214.90940000000001</v>
      </c>
      <c r="AL100">
        <f ca="1">IF(ISNUMBER(VLOOKUP($B100,Bonds!$B$6:$CW$1002,AL$1,0)), VLOOKUP($B100,Bonds!$B$6:$CW$1002,AL$1,0),"")</f>
        <v>191.52189999999999</v>
      </c>
      <c r="AM100">
        <f ca="1">IF(ISNUMBER(VLOOKUP($B100,Bonds!$B$6:$CW$1002,AM$1,0)), VLOOKUP($B100,Bonds!$B$6:$CW$1002,AM$1,0),"")</f>
        <v>287.64620000000002</v>
      </c>
      <c r="AN100">
        <f ca="1">IF(ISNUMBER(VLOOKUP($B100,Bonds!$B$6:$CW$1002,AN$1,0)), VLOOKUP($B100,Bonds!$B$6:$CW$1002,AN$1,0),"")</f>
        <v>203.96180000000001</v>
      </c>
      <c r="AO100">
        <f ca="1">IF(ISNUMBER(VLOOKUP($B100,Bonds!$B$6:$CW$1002,AO$1,0)), VLOOKUP($B100,Bonds!$B$6:$CW$1002,AO$1,0),"")</f>
        <v>203.88980000000001</v>
      </c>
      <c r="AP100">
        <f ca="1">IF(ISNUMBER(VLOOKUP($B100,Bonds!$B$6:$CW$1002,AP$1,0)), VLOOKUP($B100,Bonds!$B$6:$CW$1002,AP$1,0),"")</f>
        <v>226.0729</v>
      </c>
      <c r="AQ100">
        <f ca="1">IF(ISNUMBER(VLOOKUP($B100,Bonds!$B$6:$CW$1002,AQ$1,0)), VLOOKUP($B100,Bonds!$B$6:$CW$1002,AQ$1,0),"")</f>
        <v>220.23179999999999</v>
      </c>
      <c r="AR100">
        <f ca="1">IF(ISNUMBER(VLOOKUP($B100,Bonds!$B$6:$CW$1002,AR$1,0)), VLOOKUP($B100,Bonds!$B$6:$CW$1002,AR$1,0),"")</f>
        <v>285.66899999999998</v>
      </c>
      <c r="AS100">
        <f ca="1">IF(ISNUMBER(VLOOKUP($B100,Bonds!$B$6:$CW$1002,AS$1,0)), VLOOKUP($B100,Bonds!$B$6:$CW$1002,AS$1,0),"")</f>
        <v>2.3144999999999998</v>
      </c>
      <c r="AT100">
        <f ca="1">IF(ISNUMBER(VLOOKUP($B100,Bonds!$B$6:$CW$1002,AT$1,0)), VLOOKUP($B100,Bonds!$B$6:$CW$1002,AT$1,0),"")</f>
        <v>0.32700000000000001</v>
      </c>
      <c r="AU100">
        <f ca="1">IF(ISNUMBER(VLOOKUP($B100,Bonds!$B$6:$CW$1002,AU$1,0)), VLOOKUP($B100,Bonds!$B$6:$CW$1002,AU$1,0),"")</f>
        <v>1.8216000000000001</v>
      </c>
      <c r="AV100">
        <f ca="1">IF(ISNUMBER(VLOOKUP($B100,Bonds!$B$6:$CW$1002,AV$1,0)), VLOOKUP($B100,Bonds!$B$6:$CW$1002,AV$1,0),"")</f>
        <v>1.8797999999999999</v>
      </c>
      <c r="AW100">
        <f ca="1">IF(ISNUMBER(VLOOKUP($B100,Bonds!$B$6:$CW$1002,AW$1,0)), VLOOKUP($B100,Bonds!$B$6:$CW$1002,AW$1,0),"")</f>
        <v>2.2429999999999999</v>
      </c>
      <c r="AX100">
        <f ca="1">IF(ISNUMBER(VLOOKUP($B100,Bonds!$B$6:$CW$1002,AX$1,0)), VLOOKUP($B100,Bonds!$B$6:$CW$1002,AX$1,0),"")</f>
        <v>1.3639999999999999</v>
      </c>
      <c r="AY100">
        <f ca="1">IF(ISNUMBER(VLOOKUP($B100,Bonds!$B$6:$CW$1002,AY$1,0)), VLOOKUP($B100,Bonds!$B$6:$CW$1002,AY$1,0),"")</f>
        <v>36.122</v>
      </c>
      <c r="AZ100">
        <f ca="1">IF(ISNUMBER(VLOOKUP($B100,Bonds!$B$6:$CW$1002,AZ$1,0)), VLOOKUP($B100,Bonds!$B$6:$CW$1002,AZ$1,0),"")</f>
        <v>-2.19</v>
      </c>
      <c r="BA100">
        <f ca="1">IF(ISNUMBER(VLOOKUP($B100,Credit_Vol!$B$6:$CW$1002,BA$1,0)), VLOOKUP($B100,Credit_Vol!$B$6:$CW$1002,BA$1,0),"")</f>
        <v>227.07499999999999</v>
      </c>
      <c r="BB100">
        <f ca="1">IF(ISNUMBER(VLOOKUP($B100,Credit_Vol!$B$6:$CW$1002,BB$1,0)), VLOOKUP($B100,Credit_Vol!$B$6:$CW$1002,BB$1,0),"")</f>
        <v>114.836</v>
      </c>
      <c r="BC100">
        <f ca="1">IF(ISNUMBER(VLOOKUP($B100,Credit_Vol!$B$6:$CW$1002,BC$1,0)), VLOOKUP($B100,Credit_Vol!$B$6:$CW$1002,BC$1,0),"")</f>
        <v>54.451999999999998</v>
      </c>
      <c r="BD100">
        <f ca="1">IF(ISNUMBER(VLOOKUP($B100,Credit_Vol!$B$6:$CW$1002,BD$1,0)), VLOOKUP($B100,Credit_Vol!$B$6:$CW$1002,BD$1,0),"")</f>
        <v>318.61900000000003</v>
      </c>
      <c r="BE100">
        <f ca="1">IF(ISNUMBER(VLOOKUP($B100,Credit_Vol!$B$6:$CW$1002,BE$1,0)), VLOOKUP($B100,Credit_Vol!$B$6:$CW$1002,BE$1,0),"")</f>
        <v>189.72200000000001</v>
      </c>
      <c r="BF100">
        <f ca="1">IF(ISNUMBER(VLOOKUP($B100,Credit_Vol!$B$6:$CW$1002,BF$1,0)), VLOOKUP($B100,Credit_Vol!$B$6:$CW$1002,BF$1,0),"")</f>
        <v>225.96350000000001</v>
      </c>
      <c r="BG100">
        <f ca="1">IF(ISNUMBER(VLOOKUP($B100,Credit_Vol!$B$6:$CW$1002,BG$1,0)), VLOOKUP($B100,Credit_Vol!$B$6:$CW$1002,BG$1,0),"")</f>
        <v>161.05340000000001</v>
      </c>
      <c r="BH100">
        <f ca="1">IF(ISNUMBER(VLOOKUP($B100,Credit_Vol!$B$6:$CW$1002,BH$1,0)), VLOOKUP($B100,Credit_Vol!$B$6:$CW$1002,BH$1,0),"")</f>
        <v>437.20979999999997</v>
      </c>
      <c r="BI100">
        <f ca="1">IF(ISNUMBER(VLOOKUP($B100,Credit_Vol!$B$6:$CW$1002,BI$1,0)), VLOOKUP($B100,Credit_Vol!$B$6:$CW$1002,BI$1,0),"")</f>
        <v>9.89</v>
      </c>
      <c r="BJ100">
        <f ca="1">IF(ISNUMBER(VLOOKUP($B100,Credit_Vol!$B$6:$CW$1002,BJ$1,0)), VLOOKUP($B100,Credit_Vol!$B$6:$CW$1002,BJ$1,0),"")</f>
        <v>16.91</v>
      </c>
      <c r="BK100">
        <f ca="1">IF(ISNUMBER(VLOOKUP($B100,Credit_Vol!$B$6:$CW$1002,BK$1,0)), VLOOKUP($B100,Credit_Vol!$B$6:$CW$1002,BK$1,0),"")</f>
        <v>7.02</v>
      </c>
      <c r="BL100">
        <f ca="1">IF(ISNUMBER(VLOOKUP($B100,Credit_Vol!$B$6:$CW$1002,BL$1,0)), VLOOKUP($B100,Credit_Vol!$B$6:$CW$1002,BL$1,0),"")</f>
        <v>4.8224999999999998</v>
      </c>
      <c r="BM100">
        <f ca="1">IF(ISNUMBER(VLOOKUP($B100,Commodities!$B$6:$CW$1002,BM$1,0)), VLOOKUP($B100,Commodities!$B$6:$CW$1002,BM$1,0),"")</f>
        <v>1275.8</v>
      </c>
      <c r="BN100">
        <f ca="1">IF(ISNUMBER(VLOOKUP($B100,Commodities!$B$6:$CW$1002,BN$1,0)), VLOOKUP($B100,Commodities!$B$6:$CW$1002,BN$1,0),"")</f>
        <v>16.940000000000001</v>
      </c>
      <c r="BO100">
        <f ca="1">IF(ISNUMBER(VLOOKUP($B100,Commodities!$B$6:$CW$1002,BO$1,0)), VLOOKUP($B100,Commodities!$B$6:$CW$1002,BO$1,0),"")</f>
        <v>57.2</v>
      </c>
      <c r="BP100">
        <f ca="1">IF(ISNUMBER(VLOOKUP($B100,Currencies!$B$6:$CW$1002,BP$1,0)), VLOOKUP($B100,Currencies!$B$6:$CW$1002,BP$1,0),"")</f>
        <v>6.641</v>
      </c>
      <c r="BQ100">
        <f ca="1">IF(ISNUMBER(VLOOKUP($B100,Currencies!$B$6:$CW$1002,BQ$1,0)), VLOOKUP($B100,Currencies!$B$6:$CW$1002,BQ$1,0),"")</f>
        <v>107.63</v>
      </c>
      <c r="BR100">
        <f ca="1">IF(ISNUMBER(VLOOKUP($B100,Currencies!$B$6:$CW$1002,BR$1,0)), VLOOKUP($B100,Currencies!$B$6:$CW$1002,BR$1,0),"")</f>
        <v>1.1587000000000001</v>
      </c>
      <c r="BS100">
        <f ca="1">IF(ISNUMBER(VLOOKUP($B100,Currencies!$B$6:$CW$1002,BS$1,0)), VLOOKUP($B100,Currencies!$B$6:$CW$1002,BS$1,0),"")</f>
        <v>1.3166</v>
      </c>
      <c r="BT100">
        <f ca="1">IF(ISNUMBER(VLOOKUP($B100,Currencies!$B$6:$CW$1002,BT$1,0)), VLOOKUP($B100,Currencies!$B$6:$CW$1002,BT$1,0),"")</f>
        <v>114.01</v>
      </c>
      <c r="BU100">
        <f ca="1">IF(ISNUMBER(VLOOKUP($B100,Currencies!$B$6:$CW$1002,BU$1,0)), VLOOKUP($B100,Currencies!$B$6:$CW$1002,BU$1,0),"")</f>
        <v>59.352800000000002</v>
      </c>
      <c r="BV100">
        <f ca="1">IF(ISNUMBER(VLOOKUP($B100,Currencies!$B$6:$CW$1002,BV$1,0)), VLOOKUP($B100,Currencies!$B$6:$CW$1002,BV$1,0),"")</f>
        <v>14.236599999999999</v>
      </c>
      <c r="BW100">
        <f ca="1">IF(ISNUMBER(VLOOKUP($B100,Currencies!$B$6:$CW$1002,BW$1,0)), VLOOKUP($B100,Currencies!$B$6:$CW$1002,BW$1,0),"")</f>
        <v>3.2730999999999999</v>
      </c>
    </row>
    <row r="101" spans="2:75">
      <c r="B101" s="12">
        <f>IF(ISNUMBER(Equities!$C102),Equities!B102,"")</f>
        <v>43045</v>
      </c>
      <c r="C101">
        <f t="shared" ca="1" si="10"/>
        <v>166.68819999999999</v>
      </c>
      <c r="D101" t="str">
        <f t="shared" ca="1" si="9"/>
        <v/>
      </c>
      <c r="E101" t="str">
        <f t="shared" ca="1" si="9"/>
        <v/>
      </c>
      <c r="F101" t="str">
        <f t="shared" ca="1" si="9"/>
        <v/>
      </c>
      <c r="G101">
        <f>IF(ISNUMBER(VLOOKUP($B101,Equities!$B$6:$DH$1002,G$1,0)), VLOOKUP($B101,Equities!$B$6:$DH$1002,G$1,0),"")</f>
        <v>6.23</v>
      </c>
      <c r="H101">
        <f>IF(ISNUMBER(VLOOKUP($B101,Equities!$B$6:$DH$1002,H$1,0)), VLOOKUP($B101,Equities!$B$6:$DH$1002,H$1,0),"")</f>
        <v>12.67</v>
      </c>
      <c r="I101">
        <f>IF(ISNUMBER(VLOOKUP($B101,Equities!$B$6:$DH$1002,I$1,0)), VLOOKUP($B101,Equities!$B$6:$DH$1002,I$1,0),"")</f>
        <v>16.309999999999999</v>
      </c>
      <c r="J101" s="70"/>
      <c r="K101">
        <f ca="1">IF(ISNUMBER(VLOOKUP($B101,Equities!$B$6:$DH$1002,K$1,0)), VLOOKUP($B101,Equities!$B$6:$DH$1002,K$1,0),"")</f>
        <v>2591.13</v>
      </c>
      <c r="L101">
        <f ca="1">IF(ISNUMBER(VLOOKUP($B101,Equities!$B$6:$DH$1002,L$1,0)), VLOOKUP($B101,Equities!$B$6:$DH$1002,L$1,0),"")</f>
        <v>3682.36</v>
      </c>
      <c r="M101">
        <f ca="1">IF(ISNUMBER(VLOOKUP($B101,Equities!$B$6:$DH$1002,M$1,0)), VLOOKUP($B101,Equities!$B$6:$DH$1002,M$1,0),"")</f>
        <v>74310.789999999994</v>
      </c>
      <c r="N101">
        <f ca="1">IF(ISNUMBER(VLOOKUP($B101,Equities!$B$6:$DH$1002,N$1,0)), VLOOKUP($B101,Equities!$B$6:$DH$1002,N$1,0),"")</f>
        <v>22548.35</v>
      </c>
      <c r="O101">
        <f ca="1">IF(ISNUMBER(VLOOKUP($B101,Equities!$B$6:$DH$1002,O$1,0)), VLOOKUP($B101,Equities!$B$6:$DH$1002,O$1,0),"")</f>
        <v>28596.799999999999</v>
      </c>
      <c r="P101">
        <f ca="1">IF(ISNUMBER(VLOOKUP($B101,Equities!$B$6:$DH$1002,P$1,0)), VLOOKUP($B101,Equities!$B$6:$DH$1002,P$1,0),"")</f>
        <v>11524.64</v>
      </c>
      <c r="Q101">
        <f ca="1">IF(ISNUMBER(VLOOKUP($B101,Equities!$B$6:$DH$1002,Q$1,0)), VLOOKUP($B101,Equities!$B$6:$DH$1002,Q$1,0),"")</f>
        <v>2166.25</v>
      </c>
      <c r="R101">
        <f ca="1">IF(ISNUMBER(VLOOKUP($B101,Equities!$B$6:$DH$1002,R$1,0)), VLOOKUP($B101,Equities!$B$6:$DH$1002,R$1,0),"")</f>
        <v>2411.5100000000002</v>
      </c>
      <c r="S101">
        <f ca="1">IF(ISNUMBER(VLOOKUP($B101,Equities!$B$6:$DH$1002,S$1,0)), VLOOKUP($B101,Equities!$B$6:$DH$1002,S$1,0),"")</f>
        <v>217.64590000000001</v>
      </c>
      <c r="T101">
        <f ca="1">IF(ISNUMBER(VLOOKUP($B101,Equities!$B$6:$DH$1002,T$1,0)), VLOOKUP($B101,Equities!$B$6:$DH$1002,T$1,0),"")</f>
        <v>271.36</v>
      </c>
      <c r="U101">
        <f ca="1">IF(ISNUMBER(VLOOKUP($B101,Equities!$B$6:$DH$1002,U$1,0)), VLOOKUP($B101,Equities!$B$6:$DH$1002,U$1,0),"")</f>
        <v>254.36</v>
      </c>
      <c r="V101">
        <f ca="1">IF(ISNUMBER(VLOOKUP($B101,Equities!$B$6:$DH$1002,V$1,0)), VLOOKUP($B101,Equities!$B$6:$DH$1002,V$1,0),"")</f>
        <v>228.26</v>
      </c>
      <c r="W101">
        <f ca="1">IF(ISNUMBER(VLOOKUP($B101,Equities!$B$6:$DH$1002,W$1,0)), VLOOKUP($B101,Equities!$B$6:$DH$1002,W$1,0),"")</f>
        <v>224.4057</v>
      </c>
      <c r="X101">
        <f ca="1">IF(ISNUMBER(VLOOKUP($B101,Equities!$B$6:$DH$1002,X$1,0)), VLOOKUP($B101,Equities!$B$6:$DH$1002,X$1,0),"")</f>
        <v>223.76400000000001</v>
      </c>
      <c r="Y101">
        <f ca="1">IF(ISNUMBER(VLOOKUP($B101,Equities!$B$6:$DH$1002,Y$1,0)), VLOOKUP($B101,Equities!$B$6:$DH$1002,Y$1,0),"")</f>
        <v>122.3678</v>
      </c>
      <c r="Z101">
        <f ca="1">IF(ISNUMBER(VLOOKUP($B101,Equities!$B$6:$DH$1002,Z$1,0)), VLOOKUP($B101,Equities!$B$6:$DH$1002,Z$1,0),"")</f>
        <v>221.41239999999999</v>
      </c>
      <c r="AA101">
        <f ca="1">IF(ISNUMBER(VLOOKUP($B101,Equities!$B$6:$DH$1002,AA$1,0)), VLOOKUP($B101,Equities!$B$6:$DH$1002,AA$1,0),"")</f>
        <v>66.739999999999995</v>
      </c>
      <c r="AB101">
        <f ca="1">IF(ISNUMBER(VLOOKUP($B101,Equities!$B$6:$DH$1002,AB$1,0)), VLOOKUP($B101,Equities!$B$6:$DH$1002,AB$1,0),"")</f>
        <v>131.82</v>
      </c>
      <c r="AC101">
        <f ca="1">IF(ISNUMBER(VLOOKUP($B101,Bonds!$B$6:$CW$1002,AC$1,0)), VLOOKUP($B101,Bonds!$B$6:$CW$1002,AC$1,0),"")</f>
        <v>477.88209999999998</v>
      </c>
      <c r="AD101">
        <f ca="1">IF(ISNUMBER(VLOOKUP($B101,Bonds!$B$6:$CW$1002,AD$1,0)), VLOOKUP($B101,Bonds!$B$6:$CW$1002,AD$1,0),"")</f>
        <v>215.1172</v>
      </c>
      <c r="AE101">
        <f ca="1">IF(ISNUMBER(VLOOKUP($B101,Bonds!$B$6:$CW$1002,AE$1,0)), VLOOKUP($B101,Bonds!$B$6:$CW$1002,AE$1,0),"")</f>
        <v>254.30539999999999</v>
      </c>
      <c r="AF101">
        <f ca="1">IF(ISNUMBER(VLOOKUP($B101,Bonds!$B$6:$CW$1002,AF$1,0)), VLOOKUP($B101,Bonds!$B$6:$CW$1002,AF$1,0),"")</f>
        <v>2045.41</v>
      </c>
      <c r="AG101">
        <f ca="1">IF(ISNUMBER(VLOOKUP($B101,Bonds!$B$6:$CW$1002,AG$1,0)), VLOOKUP($B101,Bonds!$B$6:$CW$1002,AG$1,0),"")</f>
        <v>2202.5300000000002</v>
      </c>
      <c r="AH101">
        <f ca="1">IF(ISNUMBER(VLOOKUP($B101,Bonds!$B$6:$CW$1002,AH$1,0)), VLOOKUP($B101,Bonds!$B$6:$CW$1002,AH$1,0),"")</f>
        <v>2887.02</v>
      </c>
      <c r="AI101">
        <f ca="1">IF(ISNUMBER(VLOOKUP($B101,Bonds!$B$6:$CW$1002,AI$1,0)), VLOOKUP($B101,Bonds!$B$6:$CW$1002,AI$1,0),"")</f>
        <v>149.96090000000001</v>
      </c>
      <c r="AJ101">
        <f ca="1">IF(ISNUMBER(VLOOKUP($B101,Bonds!$B$6:$CW$1002,AJ$1,0)), VLOOKUP($B101,Bonds!$B$6:$CW$1002,AJ$1,0),"")</f>
        <v>1299.2819999999999</v>
      </c>
      <c r="AK101">
        <f ca="1">IF(ISNUMBER(VLOOKUP($B101,Bonds!$B$6:$CW$1002,AK$1,0)), VLOOKUP($B101,Bonds!$B$6:$CW$1002,AK$1,0),"")</f>
        <v>214.9992</v>
      </c>
      <c r="AL101">
        <f ca="1">IF(ISNUMBER(VLOOKUP($B101,Bonds!$B$6:$CW$1002,AL$1,0)), VLOOKUP($B101,Bonds!$B$6:$CW$1002,AL$1,0),"")</f>
        <v>191.6337</v>
      </c>
      <c r="AM101">
        <f ca="1">IF(ISNUMBER(VLOOKUP($B101,Bonds!$B$6:$CW$1002,AM$1,0)), VLOOKUP($B101,Bonds!$B$6:$CW$1002,AM$1,0),"")</f>
        <v>287.60390000000001</v>
      </c>
      <c r="AN101">
        <f ca="1">IF(ISNUMBER(VLOOKUP($B101,Bonds!$B$6:$CW$1002,AN$1,0)), VLOOKUP($B101,Bonds!$B$6:$CW$1002,AN$1,0),"")</f>
        <v>204.08930000000001</v>
      </c>
      <c r="AO101">
        <f ca="1">IF(ISNUMBER(VLOOKUP($B101,Bonds!$B$6:$CW$1002,AO$1,0)), VLOOKUP($B101,Bonds!$B$6:$CW$1002,AO$1,0),"")</f>
        <v>203.95740000000001</v>
      </c>
      <c r="AP101">
        <f ca="1">IF(ISNUMBER(VLOOKUP($B101,Bonds!$B$6:$CW$1002,AP$1,0)), VLOOKUP($B101,Bonds!$B$6:$CW$1002,AP$1,0),"")</f>
        <v>226.09350000000001</v>
      </c>
      <c r="AQ101">
        <f ca="1">IF(ISNUMBER(VLOOKUP($B101,Bonds!$B$6:$CW$1002,AQ$1,0)), VLOOKUP($B101,Bonds!$B$6:$CW$1002,AQ$1,0),"")</f>
        <v>220.40799999999999</v>
      </c>
      <c r="AR101">
        <f ca="1">IF(ISNUMBER(VLOOKUP($B101,Bonds!$B$6:$CW$1002,AR$1,0)), VLOOKUP($B101,Bonds!$B$6:$CW$1002,AR$1,0),"")</f>
        <v>285.89429999999999</v>
      </c>
      <c r="AS101">
        <f ca="1">IF(ISNUMBER(VLOOKUP($B101,Bonds!$B$6:$CW$1002,AS$1,0)), VLOOKUP($B101,Bonds!$B$6:$CW$1002,AS$1,0),"")</f>
        <v>2.3163</v>
      </c>
      <c r="AT101">
        <f ca="1">IF(ISNUMBER(VLOOKUP($B101,Bonds!$B$6:$CW$1002,AT$1,0)), VLOOKUP($B101,Bonds!$B$6:$CW$1002,AT$1,0),"")</f>
        <v>0.33600000000000002</v>
      </c>
      <c r="AU101">
        <f ca="1">IF(ISNUMBER(VLOOKUP($B101,Bonds!$B$6:$CW$1002,AU$1,0)), VLOOKUP($B101,Bonds!$B$6:$CW$1002,AU$1,0),"")</f>
        <v>1.8214000000000001</v>
      </c>
      <c r="AV101">
        <f ca="1">IF(ISNUMBER(VLOOKUP($B101,Bonds!$B$6:$CW$1002,AV$1,0)), VLOOKUP($B101,Bonds!$B$6:$CW$1002,AV$1,0),"")</f>
        <v>1.875</v>
      </c>
      <c r="AW101">
        <f ca="1">IF(ISNUMBER(VLOOKUP($B101,Bonds!$B$6:$CW$1002,AW$1,0)), VLOOKUP($B101,Bonds!$B$6:$CW$1002,AW$1,0),"")</f>
        <v>2.2423999999999999</v>
      </c>
      <c r="AX101">
        <f ca="1">IF(ISNUMBER(VLOOKUP($B101,Bonds!$B$6:$CW$1002,AX$1,0)), VLOOKUP($B101,Bonds!$B$6:$CW$1002,AX$1,0),"")</f>
        <v>1.3420000000000001</v>
      </c>
      <c r="AY101">
        <f ca="1">IF(ISNUMBER(VLOOKUP($B101,Bonds!$B$6:$CW$1002,AY$1,0)), VLOOKUP($B101,Bonds!$B$6:$CW$1002,AY$1,0),"")</f>
        <v>38.977400000000003</v>
      </c>
      <c r="AZ101">
        <f ca="1">IF(ISNUMBER(VLOOKUP($B101,Bonds!$B$6:$CW$1002,AZ$1,0)), VLOOKUP($B101,Bonds!$B$6:$CW$1002,AZ$1,0),"")</f>
        <v>-2.5300000000000002</v>
      </c>
      <c r="BA101">
        <f ca="1">IF(ISNUMBER(VLOOKUP($B101,Credit_Vol!$B$6:$CW$1002,BA$1,0)), VLOOKUP($B101,Credit_Vol!$B$6:$CW$1002,BA$1,0),"")</f>
        <v>223.536</v>
      </c>
      <c r="BB101">
        <f ca="1">IF(ISNUMBER(VLOOKUP($B101,Credit_Vol!$B$6:$CW$1002,BB$1,0)), VLOOKUP($B101,Credit_Vol!$B$6:$CW$1002,BB$1,0),"")</f>
        <v>114.215</v>
      </c>
      <c r="BC101">
        <f ca="1">IF(ISNUMBER(VLOOKUP($B101,Credit_Vol!$B$6:$CW$1002,BC$1,0)), VLOOKUP($B101,Credit_Vol!$B$6:$CW$1002,BC$1,0),"")</f>
        <v>53.152000000000001</v>
      </c>
      <c r="BD101">
        <f ca="1">IF(ISNUMBER(VLOOKUP($B101,Credit_Vol!$B$6:$CW$1002,BD$1,0)), VLOOKUP($B101,Credit_Vol!$B$6:$CW$1002,BD$1,0),"")</f>
        <v>312.76900000000001</v>
      </c>
      <c r="BE101">
        <f ca="1">IF(ISNUMBER(VLOOKUP($B101,Credit_Vol!$B$6:$CW$1002,BE$1,0)), VLOOKUP($B101,Credit_Vol!$B$6:$CW$1002,BE$1,0),"")</f>
        <v>180.25299999999999</v>
      </c>
      <c r="BF101">
        <f ca="1">IF(ISNUMBER(VLOOKUP($B101,Credit_Vol!$B$6:$CW$1002,BF$1,0)), VLOOKUP($B101,Credit_Vol!$B$6:$CW$1002,BF$1,0),"")</f>
        <v>226.124</v>
      </c>
      <c r="BG101">
        <f ca="1">IF(ISNUMBER(VLOOKUP($B101,Credit_Vol!$B$6:$CW$1002,BG$1,0)), VLOOKUP($B101,Credit_Vol!$B$6:$CW$1002,BG$1,0),"")</f>
        <v>160.96090000000001</v>
      </c>
      <c r="BH101">
        <f ca="1">IF(ISNUMBER(VLOOKUP($B101,Credit_Vol!$B$6:$CW$1002,BH$1,0)), VLOOKUP($B101,Credit_Vol!$B$6:$CW$1002,BH$1,0),"")</f>
        <v>438.3381</v>
      </c>
      <c r="BI101">
        <f ca="1">IF(ISNUMBER(VLOOKUP($B101,Credit_Vol!$B$6:$CW$1002,BI$1,0)), VLOOKUP($B101,Credit_Vol!$B$6:$CW$1002,BI$1,0),"")</f>
        <v>9.4</v>
      </c>
      <c r="BJ101">
        <f ca="1">IF(ISNUMBER(VLOOKUP($B101,Credit_Vol!$B$6:$CW$1002,BJ$1,0)), VLOOKUP($B101,Credit_Vol!$B$6:$CW$1002,BJ$1,0),"")</f>
        <v>15.99</v>
      </c>
      <c r="BK101">
        <f ca="1">IF(ISNUMBER(VLOOKUP($B101,Credit_Vol!$B$6:$CW$1002,BK$1,0)), VLOOKUP($B101,Credit_Vol!$B$6:$CW$1002,BK$1,0),"")</f>
        <v>7.07</v>
      </c>
      <c r="BL101">
        <f ca="1">IF(ISNUMBER(VLOOKUP($B101,Credit_Vol!$B$6:$CW$1002,BL$1,0)), VLOOKUP($B101,Credit_Vol!$B$6:$CW$1002,BL$1,0),"")</f>
        <v>4.84</v>
      </c>
      <c r="BM101">
        <f ca="1">IF(ISNUMBER(VLOOKUP($B101,Commodities!$B$6:$CW$1002,BM$1,0)), VLOOKUP($B101,Commodities!$B$6:$CW$1002,BM$1,0),"")</f>
        <v>1281.5999999999999</v>
      </c>
      <c r="BN101">
        <f ca="1">IF(ISNUMBER(VLOOKUP($B101,Commodities!$B$6:$CW$1002,BN$1,0)), VLOOKUP($B101,Commodities!$B$6:$CW$1002,BN$1,0),"")</f>
        <v>17.234999999999999</v>
      </c>
      <c r="BO101">
        <f ca="1">IF(ISNUMBER(VLOOKUP($B101,Commodities!$B$6:$CW$1002,BO$1,0)), VLOOKUP($B101,Commodities!$B$6:$CW$1002,BO$1,0),"")</f>
        <v>57.35</v>
      </c>
      <c r="BP101">
        <f ca="1">IF(ISNUMBER(VLOOKUP($B101,Currencies!$B$6:$CW$1002,BP$1,0)), VLOOKUP($B101,Currencies!$B$6:$CW$1002,BP$1,0),"")</f>
        <v>6.6250999999999998</v>
      </c>
      <c r="BQ101">
        <f ca="1">IF(ISNUMBER(VLOOKUP($B101,Currencies!$B$6:$CW$1002,BQ$1,0)), VLOOKUP($B101,Currencies!$B$6:$CW$1002,BQ$1,0),"")</f>
        <v>107.83</v>
      </c>
      <c r="BR101">
        <f ca="1">IF(ISNUMBER(VLOOKUP($B101,Currencies!$B$6:$CW$1002,BR$1,0)), VLOOKUP($B101,Currencies!$B$6:$CW$1002,BR$1,0),"")</f>
        <v>1.161</v>
      </c>
      <c r="BS101">
        <f ca="1">IF(ISNUMBER(VLOOKUP($B101,Currencies!$B$6:$CW$1002,BS$1,0)), VLOOKUP($B101,Currencies!$B$6:$CW$1002,BS$1,0),"")</f>
        <v>1.3170999999999999</v>
      </c>
      <c r="BT101">
        <f ca="1">IF(ISNUMBER(VLOOKUP($B101,Currencies!$B$6:$CW$1002,BT$1,0)), VLOOKUP($B101,Currencies!$B$6:$CW$1002,BT$1,0),"")</f>
        <v>113.71</v>
      </c>
      <c r="BU101">
        <f ca="1">IF(ISNUMBER(VLOOKUP($B101,Currencies!$B$6:$CW$1002,BU$1,0)), VLOOKUP($B101,Currencies!$B$6:$CW$1002,BU$1,0),"")</f>
        <v>59.069000000000003</v>
      </c>
      <c r="BV101">
        <f ca="1">IF(ISNUMBER(VLOOKUP($B101,Currencies!$B$6:$CW$1002,BV$1,0)), VLOOKUP($B101,Currencies!$B$6:$CW$1002,BV$1,0),"")</f>
        <v>14.0961</v>
      </c>
      <c r="BW101">
        <f ca="1">IF(ISNUMBER(VLOOKUP($B101,Currencies!$B$6:$CW$1002,BW$1,0)), VLOOKUP($B101,Currencies!$B$6:$CW$1002,BW$1,0),"")</f>
        <v>3.2526000000000002</v>
      </c>
    </row>
    <row r="102" spans="2:75">
      <c r="B102" s="12">
        <f>IF(ISNUMBER(Equities!$C103),Equities!B103,"")</f>
        <v>43042</v>
      </c>
      <c r="C102">
        <f t="shared" ca="1" si="10"/>
        <v>163.74940000000001</v>
      </c>
      <c r="D102" t="str">
        <f t="shared" ref="D102:F133" ca="1" si="11">IF(ISNUMBER(VLOOKUP($B102,INDIRECT(D$3&amp;"!"&amp;$B$3),2,0)), VLOOKUP($B102,INDIRECT(D$3&amp;"!"&amp;$B$3),2,0),"")</f>
        <v/>
      </c>
      <c r="E102" t="str">
        <f t="shared" ca="1" si="11"/>
        <v/>
      </c>
      <c r="F102" t="str">
        <f t="shared" ca="1" si="11"/>
        <v/>
      </c>
      <c r="G102">
        <f>IF(ISNUMBER(VLOOKUP($B102,Equities!$B$6:$DH$1002,G$1,0)), VLOOKUP($B102,Equities!$B$6:$DH$1002,G$1,0),"")</f>
        <v>6.52</v>
      </c>
      <c r="H102">
        <f>IF(ISNUMBER(VLOOKUP($B102,Equities!$B$6:$DH$1002,H$1,0)), VLOOKUP($B102,Equities!$B$6:$DH$1002,H$1,0),"")</f>
        <v>12.92</v>
      </c>
      <c r="I102">
        <f>IF(ISNUMBER(VLOOKUP($B102,Equities!$B$6:$DH$1002,I$1,0)), VLOOKUP($B102,Equities!$B$6:$DH$1002,I$1,0),"")</f>
        <v>16.649999999999999</v>
      </c>
      <c r="J102" s="70"/>
      <c r="K102">
        <f ca="1">IF(ISNUMBER(VLOOKUP($B102,Equities!$B$6:$DH$1002,K$1,0)), VLOOKUP($B102,Equities!$B$6:$DH$1002,K$1,0),"")</f>
        <v>2587.84</v>
      </c>
      <c r="L102">
        <f ca="1">IF(ISNUMBER(VLOOKUP($B102,Equities!$B$6:$DH$1002,L$1,0)), VLOOKUP($B102,Equities!$B$6:$DH$1002,L$1,0),"")</f>
        <v>3689.96</v>
      </c>
      <c r="M102">
        <f ca="1">IF(ISNUMBER(VLOOKUP($B102,Equities!$B$6:$DH$1002,M$1,0)), VLOOKUP($B102,Equities!$B$6:$DH$1002,M$1,0),"")</f>
        <v>73915.42</v>
      </c>
      <c r="N102">
        <f ca="1">IF(ISNUMBER(VLOOKUP($B102,Equities!$B$6:$DH$1002,N$1,0)), VLOOKUP($B102,Equities!$B$6:$DH$1002,N$1,0),"")</f>
        <v>22539.119999999999</v>
      </c>
      <c r="O102">
        <f ca="1">IF(ISNUMBER(VLOOKUP($B102,Equities!$B$6:$DH$1002,O$1,0)), VLOOKUP($B102,Equities!$B$6:$DH$1002,O$1,0),"")</f>
        <v>28603.61</v>
      </c>
      <c r="P102">
        <f ca="1">IF(ISNUMBER(VLOOKUP($B102,Equities!$B$6:$DH$1002,P$1,0)), VLOOKUP($B102,Equities!$B$6:$DH$1002,P$1,0),"")</f>
        <v>11602.4</v>
      </c>
      <c r="Q102">
        <f ca="1">IF(ISNUMBER(VLOOKUP($B102,Equities!$B$6:$DH$1002,Q$1,0)), VLOOKUP($B102,Equities!$B$6:$DH$1002,Q$1,0),"")</f>
        <v>2164.9</v>
      </c>
      <c r="R102">
        <f ca="1">IF(ISNUMBER(VLOOKUP($B102,Equities!$B$6:$DH$1002,R$1,0)), VLOOKUP($B102,Equities!$B$6:$DH$1002,R$1,0),"")</f>
        <v>2407.02</v>
      </c>
      <c r="S102">
        <f ca="1">IF(ISNUMBER(VLOOKUP($B102,Equities!$B$6:$DH$1002,S$1,0)), VLOOKUP($B102,Equities!$B$6:$DH$1002,S$1,0),"")</f>
        <v>214.0564</v>
      </c>
      <c r="T102">
        <f ca="1">IF(ISNUMBER(VLOOKUP($B102,Equities!$B$6:$DH$1002,T$1,0)), VLOOKUP($B102,Equities!$B$6:$DH$1002,T$1,0),"")</f>
        <v>271.43</v>
      </c>
      <c r="U102">
        <f ca="1">IF(ISNUMBER(VLOOKUP($B102,Equities!$B$6:$DH$1002,U$1,0)), VLOOKUP($B102,Equities!$B$6:$DH$1002,U$1,0),"")</f>
        <v>254.35</v>
      </c>
      <c r="V102">
        <f ca="1">IF(ISNUMBER(VLOOKUP($B102,Equities!$B$6:$DH$1002,V$1,0)), VLOOKUP($B102,Equities!$B$6:$DH$1002,V$1,0),"")</f>
        <v>227.38</v>
      </c>
      <c r="W102">
        <f ca="1">IF(ISNUMBER(VLOOKUP($B102,Equities!$B$6:$DH$1002,W$1,0)), VLOOKUP($B102,Equities!$B$6:$DH$1002,W$1,0),"")</f>
        <v>225.80330000000001</v>
      </c>
      <c r="X102">
        <f ca="1">IF(ISNUMBER(VLOOKUP($B102,Equities!$B$6:$DH$1002,X$1,0)), VLOOKUP($B102,Equities!$B$6:$DH$1002,X$1,0),"")</f>
        <v>224.0547</v>
      </c>
      <c r="Y102">
        <f ca="1">IF(ISNUMBER(VLOOKUP($B102,Equities!$B$6:$DH$1002,Y$1,0)), VLOOKUP($B102,Equities!$B$6:$DH$1002,Y$1,0),"")</f>
        <v>122.7482</v>
      </c>
      <c r="Z102">
        <f ca="1">IF(ISNUMBER(VLOOKUP($B102,Equities!$B$6:$DH$1002,Z$1,0)), VLOOKUP($B102,Equities!$B$6:$DH$1002,Z$1,0),"")</f>
        <v>220.6559</v>
      </c>
      <c r="AA102">
        <f ca="1">IF(ISNUMBER(VLOOKUP($B102,Equities!$B$6:$DH$1002,AA$1,0)), VLOOKUP($B102,Equities!$B$6:$DH$1002,AA$1,0),"")</f>
        <v>67.63</v>
      </c>
      <c r="AB102">
        <f ca="1">IF(ISNUMBER(VLOOKUP($B102,Equities!$B$6:$DH$1002,AB$1,0)), VLOOKUP($B102,Equities!$B$6:$DH$1002,AB$1,0),"")</f>
        <v>132</v>
      </c>
      <c r="AC102">
        <f ca="1">IF(ISNUMBER(VLOOKUP($B102,Bonds!$B$6:$CW$1002,AC$1,0)), VLOOKUP($B102,Bonds!$B$6:$CW$1002,AC$1,0),"")</f>
        <v>477.3245</v>
      </c>
      <c r="AD102">
        <f ca="1">IF(ISNUMBER(VLOOKUP($B102,Bonds!$B$6:$CW$1002,AD$1,0)), VLOOKUP($B102,Bonds!$B$6:$CW$1002,AD$1,0),"")</f>
        <v>214.78970000000001</v>
      </c>
      <c r="AE102">
        <f ca="1">IF(ISNUMBER(VLOOKUP($B102,Bonds!$B$6:$CW$1002,AE$1,0)), VLOOKUP($B102,Bonds!$B$6:$CW$1002,AE$1,0),"")</f>
        <v>254.1465</v>
      </c>
      <c r="AF102">
        <f ca="1">IF(ISNUMBER(VLOOKUP($B102,Bonds!$B$6:$CW$1002,AF$1,0)), VLOOKUP($B102,Bonds!$B$6:$CW$1002,AF$1,0),"")</f>
        <v>2042.78</v>
      </c>
      <c r="AG102">
        <f ca="1">IF(ISNUMBER(VLOOKUP($B102,Bonds!$B$6:$CW$1002,AG$1,0)), VLOOKUP($B102,Bonds!$B$6:$CW$1002,AG$1,0),"")</f>
        <v>2199.27</v>
      </c>
      <c r="AH102">
        <f ca="1">IF(ISNUMBER(VLOOKUP($B102,Bonds!$B$6:$CW$1002,AH$1,0)), VLOOKUP($B102,Bonds!$B$6:$CW$1002,AH$1,0),"")</f>
        <v>2884.21</v>
      </c>
      <c r="AI102">
        <f ca="1">IF(ISNUMBER(VLOOKUP($B102,Bonds!$B$6:$CW$1002,AI$1,0)), VLOOKUP($B102,Bonds!$B$6:$CW$1002,AI$1,0),"")</f>
        <v>149.68969999999999</v>
      </c>
      <c r="AJ102">
        <f ca="1">IF(ISNUMBER(VLOOKUP($B102,Bonds!$B$6:$CW$1002,AJ$1,0)), VLOOKUP($B102,Bonds!$B$6:$CW$1002,AJ$1,0),"")</f>
        <v>1300.5239999999999</v>
      </c>
      <c r="AK102">
        <f ca="1">IF(ISNUMBER(VLOOKUP($B102,Bonds!$B$6:$CW$1002,AK$1,0)), VLOOKUP($B102,Bonds!$B$6:$CW$1002,AK$1,0),"")</f>
        <v>214.8604</v>
      </c>
      <c r="AL102">
        <f ca="1">IF(ISNUMBER(VLOOKUP($B102,Bonds!$B$6:$CW$1002,AL$1,0)), VLOOKUP($B102,Bonds!$B$6:$CW$1002,AL$1,0),"")</f>
        <v>191.49</v>
      </c>
      <c r="AM102">
        <f ca="1">IF(ISNUMBER(VLOOKUP($B102,Bonds!$B$6:$CW$1002,AM$1,0)), VLOOKUP($B102,Bonds!$B$6:$CW$1002,AM$1,0),"")</f>
        <v>287.52080000000001</v>
      </c>
      <c r="AN102">
        <f ca="1">IF(ISNUMBER(VLOOKUP($B102,Bonds!$B$6:$CW$1002,AN$1,0)), VLOOKUP($B102,Bonds!$B$6:$CW$1002,AN$1,0),"")</f>
        <v>203.9503</v>
      </c>
      <c r="AO102">
        <f ca="1">IF(ISNUMBER(VLOOKUP($B102,Bonds!$B$6:$CW$1002,AO$1,0)), VLOOKUP($B102,Bonds!$B$6:$CW$1002,AO$1,0),"")</f>
        <v>203.81720000000001</v>
      </c>
      <c r="AP102">
        <f ca="1">IF(ISNUMBER(VLOOKUP($B102,Bonds!$B$6:$CW$1002,AP$1,0)), VLOOKUP($B102,Bonds!$B$6:$CW$1002,AP$1,0),"")</f>
        <v>225.91659999999999</v>
      </c>
      <c r="AQ102">
        <f ca="1">IF(ISNUMBER(VLOOKUP($B102,Bonds!$B$6:$CW$1002,AQ$1,0)), VLOOKUP($B102,Bonds!$B$6:$CW$1002,AQ$1,0),"")</f>
        <v>220.12989999999999</v>
      </c>
      <c r="AR102">
        <f ca="1">IF(ISNUMBER(VLOOKUP($B102,Bonds!$B$6:$CW$1002,AR$1,0)), VLOOKUP($B102,Bonds!$B$6:$CW$1002,AR$1,0),"")</f>
        <v>285.64890000000003</v>
      </c>
      <c r="AS102">
        <f ca="1">IF(ISNUMBER(VLOOKUP($B102,Bonds!$B$6:$CW$1002,AS$1,0)), VLOOKUP($B102,Bonds!$B$6:$CW$1002,AS$1,0),"")</f>
        <v>2.3325</v>
      </c>
      <c r="AT102">
        <f ca="1">IF(ISNUMBER(VLOOKUP($B102,Bonds!$B$6:$CW$1002,AT$1,0)), VLOOKUP($B102,Bonds!$B$6:$CW$1002,AT$1,0),"")</f>
        <v>0.36399999999999999</v>
      </c>
      <c r="AU102">
        <f ca="1">IF(ISNUMBER(VLOOKUP($B102,Bonds!$B$6:$CW$1002,AU$1,0)), VLOOKUP($B102,Bonds!$B$6:$CW$1002,AU$1,0),"")</f>
        <v>1.8056999999999999</v>
      </c>
      <c r="AV102">
        <f ca="1">IF(ISNUMBER(VLOOKUP($B102,Bonds!$B$6:$CW$1002,AV$1,0)), VLOOKUP($B102,Bonds!$B$6:$CW$1002,AV$1,0),"")</f>
        <v>1.8700999999999999</v>
      </c>
      <c r="AW102">
        <f ca="1">IF(ISNUMBER(VLOOKUP($B102,Bonds!$B$6:$CW$1002,AW$1,0)), VLOOKUP($B102,Bonds!$B$6:$CW$1002,AW$1,0),"")</f>
        <v>2.2324999999999999</v>
      </c>
      <c r="AX102">
        <f ca="1">IF(ISNUMBER(VLOOKUP($B102,Bonds!$B$6:$CW$1002,AX$1,0)), VLOOKUP($B102,Bonds!$B$6:$CW$1002,AX$1,0),"")</f>
        <v>1.343</v>
      </c>
      <c r="AY102">
        <f ca="1">IF(ISNUMBER(VLOOKUP($B102,Bonds!$B$6:$CW$1002,AY$1,0)), VLOOKUP($B102,Bonds!$B$6:$CW$1002,AY$1,0),"")</f>
        <v>38.965600000000002</v>
      </c>
      <c r="AZ102">
        <f ca="1">IF(ISNUMBER(VLOOKUP($B102,Bonds!$B$6:$CW$1002,AZ$1,0)), VLOOKUP($B102,Bonds!$B$6:$CW$1002,AZ$1,0),"")</f>
        <v>-2.04</v>
      </c>
      <c r="BA102">
        <f ca="1">IF(ISNUMBER(VLOOKUP($B102,Credit_Vol!$B$6:$CW$1002,BA$1,0)), VLOOKUP($B102,Credit_Vol!$B$6:$CW$1002,BA$1,0),"")</f>
        <v>223.666</v>
      </c>
      <c r="BB102">
        <f ca="1">IF(ISNUMBER(VLOOKUP($B102,Credit_Vol!$B$6:$CW$1002,BB$1,0)), VLOOKUP($B102,Credit_Vol!$B$6:$CW$1002,BB$1,0),"")</f>
        <v>113.752</v>
      </c>
      <c r="BC102">
        <f ca="1">IF(ISNUMBER(VLOOKUP($B102,Credit_Vol!$B$6:$CW$1002,BC$1,0)), VLOOKUP($B102,Credit_Vol!$B$6:$CW$1002,BC$1,0),"")</f>
        <v>53.4</v>
      </c>
      <c r="BD102">
        <f ca="1">IF(ISNUMBER(VLOOKUP($B102,Credit_Vol!$B$6:$CW$1002,BD$1,0)), VLOOKUP($B102,Credit_Vol!$B$6:$CW$1002,BD$1,0),"")</f>
        <v>315.61700000000002</v>
      </c>
      <c r="BE102">
        <f ca="1">IF(ISNUMBER(VLOOKUP($B102,Credit_Vol!$B$6:$CW$1002,BE$1,0)), VLOOKUP($B102,Credit_Vol!$B$6:$CW$1002,BE$1,0),"")</f>
        <v>180.65799999999999</v>
      </c>
      <c r="BF102">
        <f ca="1">IF(ISNUMBER(VLOOKUP($B102,Credit_Vol!$B$6:$CW$1002,BF$1,0)), VLOOKUP($B102,Credit_Vol!$B$6:$CW$1002,BF$1,0),"")</f>
        <v>224.5394</v>
      </c>
      <c r="BG102">
        <f ca="1">IF(ISNUMBER(VLOOKUP($B102,Credit_Vol!$B$6:$CW$1002,BG$1,0)), VLOOKUP($B102,Credit_Vol!$B$6:$CW$1002,BG$1,0),"")</f>
        <v>159.44290000000001</v>
      </c>
      <c r="BH102">
        <f ca="1">IF(ISNUMBER(VLOOKUP($B102,Credit_Vol!$B$6:$CW$1002,BH$1,0)), VLOOKUP($B102,Credit_Vol!$B$6:$CW$1002,BH$1,0),"")</f>
        <v>436.36329999999998</v>
      </c>
      <c r="BI102">
        <f ca="1">IF(ISNUMBER(VLOOKUP($B102,Credit_Vol!$B$6:$CW$1002,BI$1,0)), VLOOKUP($B102,Credit_Vol!$B$6:$CW$1002,BI$1,0),"")</f>
        <v>9.14</v>
      </c>
      <c r="BJ102">
        <f ca="1">IF(ISNUMBER(VLOOKUP($B102,Credit_Vol!$B$6:$CW$1002,BJ$1,0)), VLOOKUP($B102,Credit_Vol!$B$6:$CW$1002,BJ$1,0),"")</f>
        <v>16.3</v>
      </c>
      <c r="BK102">
        <f ca="1">IF(ISNUMBER(VLOOKUP($B102,Credit_Vol!$B$6:$CW$1002,BK$1,0)), VLOOKUP($B102,Credit_Vol!$B$6:$CW$1002,BK$1,0),"")</f>
        <v>7.17</v>
      </c>
      <c r="BL102">
        <f ca="1">IF(ISNUMBER(VLOOKUP($B102,Credit_Vol!$B$6:$CW$1002,BL$1,0)), VLOOKUP($B102,Credit_Vol!$B$6:$CW$1002,BL$1,0),"")</f>
        <v>4.9450000000000003</v>
      </c>
      <c r="BM102">
        <f ca="1">IF(ISNUMBER(VLOOKUP($B102,Commodities!$B$6:$CW$1002,BM$1,0)), VLOOKUP($B102,Commodities!$B$6:$CW$1002,BM$1,0),"")</f>
        <v>1269.2</v>
      </c>
      <c r="BN102">
        <f ca="1">IF(ISNUMBER(VLOOKUP($B102,Commodities!$B$6:$CW$1002,BN$1,0)), VLOOKUP($B102,Commodities!$B$6:$CW$1002,BN$1,0),"")</f>
        <v>16.834</v>
      </c>
      <c r="BO102">
        <f ca="1">IF(ISNUMBER(VLOOKUP($B102,Commodities!$B$6:$CW$1002,BO$1,0)), VLOOKUP($B102,Commodities!$B$6:$CW$1002,BO$1,0),"")</f>
        <v>55.64</v>
      </c>
      <c r="BP102">
        <f ca="1">IF(ISNUMBER(VLOOKUP($B102,Currencies!$B$6:$CW$1002,BP$1,0)), VLOOKUP($B102,Currencies!$B$6:$CW$1002,BP$1,0),"")</f>
        <v>6.6364999999999998</v>
      </c>
      <c r="BQ102">
        <f ca="1">IF(ISNUMBER(VLOOKUP($B102,Currencies!$B$6:$CW$1002,BQ$1,0)), VLOOKUP($B102,Currencies!$B$6:$CW$1002,BQ$1,0),"")</f>
        <v>107.67</v>
      </c>
      <c r="BR102">
        <f ca="1">IF(ISNUMBER(VLOOKUP($B102,Currencies!$B$6:$CW$1002,BR$1,0)), VLOOKUP($B102,Currencies!$B$6:$CW$1002,BR$1,0),"")</f>
        <v>1.1608000000000001</v>
      </c>
      <c r="BS102">
        <f ca="1">IF(ISNUMBER(VLOOKUP($B102,Currencies!$B$6:$CW$1002,BS$1,0)), VLOOKUP($B102,Currencies!$B$6:$CW$1002,BS$1,0),"")</f>
        <v>1.3077000000000001</v>
      </c>
      <c r="BT102">
        <f ca="1">IF(ISNUMBER(VLOOKUP($B102,Currencies!$B$6:$CW$1002,BT$1,0)), VLOOKUP($B102,Currencies!$B$6:$CW$1002,BT$1,0),"")</f>
        <v>114.07</v>
      </c>
      <c r="BU102">
        <f ca="1">IF(ISNUMBER(VLOOKUP($B102,Currencies!$B$6:$CW$1002,BU$1,0)), VLOOKUP($B102,Currencies!$B$6:$CW$1002,BU$1,0),"")</f>
        <v>59.069000000000003</v>
      </c>
      <c r="BV102">
        <f ca="1">IF(ISNUMBER(VLOOKUP($B102,Currencies!$B$6:$CW$1002,BV$1,0)), VLOOKUP($B102,Currencies!$B$6:$CW$1002,BV$1,0),"")</f>
        <v>14.224</v>
      </c>
      <c r="BW102">
        <f ca="1">IF(ISNUMBER(VLOOKUP($B102,Currencies!$B$6:$CW$1002,BW$1,0)), VLOOKUP($B102,Currencies!$B$6:$CW$1002,BW$1,0),"")</f>
        <v>3.3140999999999998</v>
      </c>
    </row>
    <row r="103" spans="2:75">
      <c r="B103" s="12">
        <f>IF(ISNUMBER(Equities!$C104),Equities!B104,"")</f>
        <v>43041</v>
      </c>
      <c r="C103">
        <f t="shared" ca="1" si="10"/>
        <v>163.60249999999999</v>
      </c>
      <c r="D103" t="str">
        <f t="shared" ca="1" si="11"/>
        <v/>
      </c>
      <c r="E103" t="str">
        <f t="shared" ca="1" si="11"/>
        <v/>
      </c>
      <c r="F103" t="str">
        <f t="shared" ca="1" si="11"/>
        <v/>
      </c>
      <c r="G103">
        <f>IF(ISNUMBER(VLOOKUP($B103,Equities!$B$6:$DH$1002,G$1,0)), VLOOKUP($B103,Equities!$B$6:$DH$1002,G$1,0),"")</f>
        <v>6.51</v>
      </c>
      <c r="H103">
        <f>IF(ISNUMBER(VLOOKUP($B103,Equities!$B$6:$DH$1002,H$1,0)), VLOOKUP($B103,Equities!$B$6:$DH$1002,H$1,0),"")</f>
        <v>12.94</v>
      </c>
      <c r="I103">
        <f>IF(ISNUMBER(VLOOKUP($B103,Equities!$B$6:$DH$1002,I$1,0)), VLOOKUP($B103,Equities!$B$6:$DH$1002,I$1,0),"")</f>
        <v>16.829999999999998</v>
      </c>
      <c r="J103" s="70"/>
      <c r="K103">
        <f ca="1">IF(ISNUMBER(VLOOKUP($B103,Equities!$B$6:$DH$1002,K$1,0)), VLOOKUP($B103,Equities!$B$6:$DH$1002,K$1,0),"")</f>
        <v>2579.85</v>
      </c>
      <c r="L103">
        <f ca="1">IF(ISNUMBER(VLOOKUP($B103,Equities!$B$6:$DH$1002,L$1,0)), VLOOKUP($B103,Equities!$B$6:$DH$1002,L$1,0),"")</f>
        <v>3688.8</v>
      </c>
      <c r="M103">
        <f ca="1">IF(ISNUMBER(VLOOKUP($B103,Equities!$B$6:$DH$1002,M$1,0)), VLOOKUP($B103,Equities!$B$6:$DH$1002,M$1,0),"")</f>
        <v>73823.740000000005</v>
      </c>
      <c r="N103">
        <f ca="1">IF(ISNUMBER(VLOOKUP($B103,Equities!$B$6:$DH$1002,N$1,0)), VLOOKUP($B103,Equities!$B$6:$DH$1002,N$1,0),"")</f>
        <v>22539.119999999999</v>
      </c>
      <c r="O103">
        <f ca="1">IF(ISNUMBER(VLOOKUP($B103,Equities!$B$6:$DH$1002,O$1,0)), VLOOKUP($B103,Equities!$B$6:$DH$1002,O$1,0),"")</f>
        <v>28518.639999999999</v>
      </c>
      <c r="P103">
        <f ca="1">IF(ISNUMBER(VLOOKUP($B103,Equities!$B$6:$DH$1002,P$1,0)), VLOOKUP($B103,Equities!$B$6:$DH$1002,P$1,0),"")</f>
        <v>11598.36</v>
      </c>
      <c r="Q103">
        <f ca="1">IF(ISNUMBER(VLOOKUP($B103,Equities!$B$6:$DH$1002,Q$1,0)), VLOOKUP($B103,Equities!$B$6:$DH$1002,Q$1,0),"")</f>
        <v>2158.0500000000002</v>
      </c>
      <c r="R103">
        <f ca="1">IF(ISNUMBER(VLOOKUP($B103,Equities!$B$6:$DH$1002,R$1,0)), VLOOKUP($B103,Equities!$B$6:$DH$1002,R$1,0),"")</f>
        <v>2399.1</v>
      </c>
      <c r="S103">
        <f ca="1">IF(ISNUMBER(VLOOKUP($B103,Equities!$B$6:$DH$1002,S$1,0)), VLOOKUP($B103,Equities!$B$6:$DH$1002,S$1,0),"")</f>
        <v>213.60570000000001</v>
      </c>
      <c r="T103">
        <f ca="1">IF(ISNUMBER(VLOOKUP($B103,Equities!$B$6:$DH$1002,T$1,0)), VLOOKUP($B103,Equities!$B$6:$DH$1002,T$1,0),"")</f>
        <v>271.74</v>
      </c>
      <c r="U103">
        <f ca="1">IF(ISNUMBER(VLOOKUP($B103,Equities!$B$6:$DH$1002,U$1,0)), VLOOKUP($B103,Equities!$B$6:$DH$1002,U$1,0),"")</f>
        <v>254.64</v>
      </c>
      <c r="V103">
        <f ca="1">IF(ISNUMBER(VLOOKUP($B103,Equities!$B$6:$DH$1002,V$1,0)), VLOOKUP($B103,Equities!$B$6:$DH$1002,V$1,0),"")</f>
        <v>227.12</v>
      </c>
      <c r="W103">
        <f ca="1">IF(ISNUMBER(VLOOKUP($B103,Equities!$B$6:$DH$1002,W$1,0)), VLOOKUP($B103,Equities!$B$6:$DH$1002,W$1,0),"")</f>
        <v>225.48480000000001</v>
      </c>
      <c r="X103">
        <f ca="1">IF(ISNUMBER(VLOOKUP($B103,Equities!$B$6:$DH$1002,X$1,0)), VLOOKUP($B103,Equities!$B$6:$DH$1002,X$1,0),"")</f>
        <v>222.76159999999999</v>
      </c>
      <c r="Y103">
        <f ca="1">IF(ISNUMBER(VLOOKUP($B103,Equities!$B$6:$DH$1002,Y$1,0)), VLOOKUP($B103,Equities!$B$6:$DH$1002,Y$1,0),"")</f>
        <v>123.4023</v>
      </c>
      <c r="Z103">
        <f ca="1">IF(ISNUMBER(VLOOKUP($B103,Equities!$B$6:$DH$1002,Z$1,0)), VLOOKUP($B103,Equities!$B$6:$DH$1002,Z$1,0),"")</f>
        <v>219.08539999999999</v>
      </c>
      <c r="AA103">
        <f ca="1">IF(ISNUMBER(VLOOKUP($B103,Equities!$B$6:$DH$1002,AA$1,0)), VLOOKUP($B103,Equities!$B$6:$DH$1002,AA$1,0),"")</f>
        <v>67.86</v>
      </c>
      <c r="AB103">
        <f ca="1">IF(ISNUMBER(VLOOKUP($B103,Equities!$B$6:$DH$1002,AB$1,0)), VLOOKUP($B103,Equities!$B$6:$DH$1002,AB$1,0),"")</f>
        <v>131.88</v>
      </c>
      <c r="AC103">
        <f ca="1">IF(ISNUMBER(VLOOKUP($B103,Bonds!$B$6:$CW$1002,AC$1,0)), VLOOKUP($B103,Bonds!$B$6:$CW$1002,AC$1,0),"")</f>
        <v>478.20400000000001</v>
      </c>
      <c r="AD103">
        <f ca="1">IF(ISNUMBER(VLOOKUP($B103,Bonds!$B$6:$CW$1002,AD$1,0)), VLOOKUP($B103,Bonds!$B$6:$CW$1002,AD$1,0),"")</f>
        <v>215.34639999999999</v>
      </c>
      <c r="AE103">
        <f ca="1">IF(ISNUMBER(VLOOKUP($B103,Bonds!$B$6:$CW$1002,AE$1,0)), VLOOKUP($B103,Bonds!$B$6:$CW$1002,AE$1,0),"")</f>
        <v>254.43969999999999</v>
      </c>
      <c r="AF103">
        <f ca="1">IF(ISNUMBER(VLOOKUP($B103,Bonds!$B$6:$CW$1002,AF$1,0)), VLOOKUP($B103,Bonds!$B$6:$CW$1002,AF$1,0),"")</f>
        <v>2042.32</v>
      </c>
      <c r="AG103">
        <f ca="1">IF(ISNUMBER(VLOOKUP($B103,Bonds!$B$6:$CW$1002,AG$1,0)), VLOOKUP($B103,Bonds!$B$6:$CW$1002,AG$1,0),"")</f>
        <v>2198.9699999999998</v>
      </c>
      <c r="AH103">
        <f ca="1">IF(ISNUMBER(VLOOKUP($B103,Bonds!$B$6:$CW$1002,AH$1,0)), VLOOKUP($B103,Bonds!$B$6:$CW$1002,AH$1,0),"")</f>
        <v>2884.09</v>
      </c>
      <c r="AI103">
        <f ca="1">IF(ISNUMBER(VLOOKUP($B103,Bonds!$B$6:$CW$1002,AI$1,0)), VLOOKUP($B103,Bonds!$B$6:$CW$1002,AI$1,0),"")</f>
        <v>149.65770000000001</v>
      </c>
      <c r="AJ103">
        <f ca="1">IF(ISNUMBER(VLOOKUP($B103,Bonds!$B$6:$CW$1002,AJ$1,0)), VLOOKUP($B103,Bonds!$B$6:$CW$1002,AJ$1,0),"")</f>
        <v>1304.6840999999999</v>
      </c>
      <c r="AK103">
        <f ca="1">IF(ISNUMBER(VLOOKUP($B103,Bonds!$B$6:$CW$1002,AK$1,0)), VLOOKUP($B103,Bonds!$B$6:$CW$1002,AK$1,0),"")</f>
        <v>214.7218</v>
      </c>
      <c r="AL103">
        <f ca="1">IF(ISNUMBER(VLOOKUP($B103,Bonds!$B$6:$CW$1002,AL$1,0)), VLOOKUP($B103,Bonds!$B$6:$CW$1002,AL$1,0),"")</f>
        <v>191.3305</v>
      </c>
      <c r="AM103">
        <f ca="1">IF(ISNUMBER(VLOOKUP($B103,Bonds!$B$6:$CW$1002,AM$1,0)), VLOOKUP($B103,Bonds!$B$6:$CW$1002,AM$1,0),"")</f>
        <v>287.51909999999998</v>
      </c>
      <c r="AN103">
        <f ca="1">IF(ISNUMBER(VLOOKUP($B103,Bonds!$B$6:$CW$1002,AN$1,0)), VLOOKUP($B103,Bonds!$B$6:$CW$1002,AN$1,0),"")</f>
        <v>203.809</v>
      </c>
      <c r="AO103">
        <f ca="1">IF(ISNUMBER(VLOOKUP($B103,Bonds!$B$6:$CW$1002,AO$1,0)), VLOOKUP($B103,Bonds!$B$6:$CW$1002,AO$1,0),"")</f>
        <v>203.73759999999999</v>
      </c>
      <c r="AP103">
        <f ca="1">IF(ISNUMBER(VLOOKUP($B103,Bonds!$B$6:$CW$1002,AP$1,0)), VLOOKUP($B103,Bonds!$B$6:$CW$1002,AP$1,0),"")</f>
        <v>225.80789999999999</v>
      </c>
      <c r="AQ103">
        <f ca="1">IF(ISNUMBER(VLOOKUP($B103,Bonds!$B$6:$CW$1002,AQ$1,0)), VLOOKUP($B103,Bonds!$B$6:$CW$1002,AQ$1,0),"")</f>
        <v>219.8252</v>
      </c>
      <c r="AR103">
        <f ca="1">IF(ISNUMBER(VLOOKUP($B103,Bonds!$B$6:$CW$1002,AR$1,0)), VLOOKUP($B103,Bonds!$B$6:$CW$1002,AR$1,0),"")</f>
        <v>285.2647</v>
      </c>
      <c r="AS103">
        <f ca="1">IF(ISNUMBER(VLOOKUP($B103,Bonds!$B$6:$CW$1002,AS$1,0)), VLOOKUP($B103,Bonds!$B$6:$CW$1002,AS$1,0),"")</f>
        <v>2.3449999999999998</v>
      </c>
      <c r="AT103">
        <f ca="1">IF(ISNUMBER(VLOOKUP($B103,Bonds!$B$6:$CW$1002,AT$1,0)), VLOOKUP($B103,Bonds!$B$6:$CW$1002,AT$1,0),"")</f>
        <v>0.372</v>
      </c>
      <c r="AU103">
        <f ca="1">IF(ISNUMBER(VLOOKUP($B103,Bonds!$B$6:$CW$1002,AU$1,0)), VLOOKUP($B103,Bonds!$B$6:$CW$1002,AU$1,0),"")</f>
        <v>1.8155999999999999</v>
      </c>
      <c r="AV103">
        <f ca="1">IF(ISNUMBER(VLOOKUP($B103,Bonds!$B$6:$CW$1002,AV$1,0)), VLOOKUP($B103,Bonds!$B$6:$CW$1002,AV$1,0),"")</f>
        <v>1.8818999999999999</v>
      </c>
      <c r="AW103">
        <f ca="1">IF(ISNUMBER(VLOOKUP($B103,Bonds!$B$6:$CW$1002,AW$1,0)), VLOOKUP($B103,Bonds!$B$6:$CW$1002,AW$1,0),"")</f>
        <v>2.2414999999999998</v>
      </c>
      <c r="AX103">
        <f ca="1">IF(ISNUMBER(VLOOKUP($B103,Bonds!$B$6:$CW$1002,AX$1,0)), VLOOKUP($B103,Bonds!$B$6:$CW$1002,AX$1,0),"")</f>
        <v>1.3460000000000001</v>
      </c>
      <c r="AY103">
        <f ca="1">IF(ISNUMBER(VLOOKUP($B103,Bonds!$B$6:$CW$1002,AY$1,0)), VLOOKUP($B103,Bonds!$B$6:$CW$1002,AY$1,0),"")</f>
        <v>38.721699999999998</v>
      </c>
      <c r="AZ103">
        <f ca="1">IF(ISNUMBER(VLOOKUP($B103,Bonds!$B$6:$CW$1002,AZ$1,0)), VLOOKUP($B103,Bonds!$B$6:$CW$1002,AZ$1,0),"")</f>
        <v>-1.8</v>
      </c>
      <c r="BA103">
        <f ca="1">IF(ISNUMBER(VLOOKUP($B103,Credit_Vol!$B$6:$CW$1002,BA$1,0)), VLOOKUP($B103,Credit_Vol!$B$6:$CW$1002,BA$1,0),"")</f>
        <v>224.70599999999999</v>
      </c>
      <c r="BB103">
        <f ca="1">IF(ISNUMBER(VLOOKUP($B103,Credit_Vol!$B$6:$CW$1002,BB$1,0)), VLOOKUP($B103,Credit_Vol!$B$6:$CW$1002,BB$1,0),"")</f>
        <v>113.929</v>
      </c>
      <c r="BC103">
        <f ca="1">IF(ISNUMBER(VLOOKUP($B103,Credit_Vol!$B$6:$CW$1002,BC$1,0)), VLOOKUP($B103,Credit_Vol!$B$6:$CW$1002,BC$1,0),"")</f>
        <v>52.98</v>
      </c>
      <c r="BD103">
        <f ca="1">IF(ISNUMBER(VLOOKUP($B103,Credit_Vol!$B$6:$CW$1002,BD$1,0)), VLOOKUP($B103,Credit_Vol!$B$6:$CW$1002,BD$1,0),"")</f>
        <v>313.56299999999999</v>
      </c>
      <c r="BE103">
        <f ca="1">IF(ISNUMBER(VLOOKUP($B103,Credit_Vol!$B$6:$CW$1002,BE$1,0)), VLOOKUP($B103,Credit_Vol!$B$6:$CW$1002,BE$1,0),"")</f>
        <v>174.24700000000001</v>
      </c>
      <c r="BF103">
        <f ca="1">IF(ISNUMBER(VLOOKUP($B103,Credit_Vol!$B$6:$CW$1002,BF$1,0)), VLOOKUP($B103,Credit_Vol!$B$6:$CW$1002,BF$1,0),"")</f>
        <v>223.5043</v>
      </c>
      <c r="BG103">
        <f ca="1">IF(ISNUMBER(VLOOKUP($B103,Credit_Vol!$B$6:$CW$1002,BG$1,0)), VLOOKUP($B103,Credit_Vol!$B$6:$CW$1002,BG$1,0),"")</f>
        <v>158.52539999999999</v>
      </c>
      <c r="BH103">
        <f ca="1">IF(ISNUMBER(VLOOKUP($B103,Credit_Vol!$B$6:$CW$1002,BH$1,0)), VLOOKUP($B103,Credit_Vol!$B$6:$CW$1002,BH$1,0),"")</f>
        <v>434.67959999999999</v>
      </c>
      <c r="BI103">
        <f ca="1">IF(ISNUMBER(VLOOKUP($B103,Credit_Vol!$B$6:$CW$1002,BI$1,0)), VLOOKUP($B103,Credit_Vol!$B$6:$CW$1002,BI$1,0),"")</f>
        <v>9.93</v>
      </c>
      <c r="BJ103">
        <f ca="1">IF(ISNUMBER(VLOOKUP($B103,Credit_Vol!$B$6:$CW$1002,BJ$1,0)), VLOOKUP($B103,Credit_Vol!$B$6:$CW$1002,BJ$1,0),"")</f>
        <v>15.85</v>
      </c>
      <c r="BK103">
        <f ca="1">IF(ISNUMBER(VLOOKUP($B103,Credit_Vol!$B$6:$CW$1002,BK$1,0)), VLOOKUP($B103,Credit_Vol!$B$6:$CW$1002,BK$1,0),"")</f>
        <v>7.3</v>
      </c>
      <c r="BL103">
        <f ca="1">IF(ISNUMBER(VLOOKUP($B103,Credit_Vol!$B$6:$CW$1002,BL$1,0)), VLOOKUP($B103,Credit_Vol!$B$6:$CW$1002,BL$1,0),"")</f>
        <v>5.1825000000000001</v>
      </c>
      <c r="BM103">
        <f ca="1">IF(ISNUMBER(VLOOKUP($B103,Commodities!$B$6:$CW$1002,BM$1,0)), VLOOKUP($B103,Commodities!$B$6:$CW$1002,BM$1,0),"")</f>
        <v>1278.0999999999999</v>
      </c>
      <c r="BN103">
        <f ca="1">IF(ISNUMBER(VLOOKUP($B103,Commodities!$B$6:$CW$1002,BN$1,0)), VLOOKUP($B103,Commodities!$B$6:$CW$1002,BN$1,0),"")</f>
        <v>17.137</v>
      </c>
      <c r="BO103">
        <f ca="1">IF(ISNUMBER(VLOOKUP($B103,Commodities!$B$6:$CW$1002,BO$1,0)), VLOOKUP($B103,Commodities!$B$6:$CW$1002,BO$1,0),"")</f>
        <v>54.54</v>
      </c>
      <c r="BP103">
        <f ca="1">IF(ISNUMBER(VLOOKUP($B103,Currencies!$B$6:$CW$1002,BP$1,0)), VLOOKUP($B103,Currencies!$B$6:$CW$1002,BP$1,0),"")</f>
        <v>6.6067999999999998</v>
      </c>
      <c r="BQ103">
        <f ca="1">IF(ISNUMBER(VLOOKUP($B103,Currencies!$B$6:$CW$1002,BQ$1,0)), VLOOKUP($B103,Currencies!$B$6:$CW$1002,BQ$1,0),"")</f>
        <v>107.95</v>
      </c>
      <c r="BR103">
        <f ca="1">IF(ISNUMBER(VLOOKUP($B103,Currencies!$B$6:$CW$1002,BR$1,0)), VLOOKUP($B103,Currencies!$B$6:$CW$1002,BR$1,0),"")</f>
        <v>1.1657999999999999</v>
      </c>
      <c r="BS103">
        <f ca="1">IF(ISNUMBER(VLOOKUP($B103,Currencies!$B$6:$CW$1002,BS$1,0)), VLOOKUP($B103,Currencies!$B$6:$CW$1002,BS$1,0),"")</f>
        <v>1.3059000000000001</v>
      </c>
      <c r="BT103">
        <f ca="1">IF(ISNUMBER(VLOOKUP($B103,Currencies!$B$6:$CW$1002,BT$1,0)), VLOOKUP($B103,Currencies!$B$6:$CW$1002,BT$1,0),"")</f>
        <v>114.08</v>
      </c>
      <c r="BU103">
        <f ca="1">IF(ISNUMBER(VLOOKUP($B103,Currencies!$B$6:$CW$1002,BU$1,0)), VLOOKUP($B103,Currencies!$B$6:$CW$1002,BU$1,0),"")</f>
        <v>58.169800000000002</v>
      </c>
      <c r="BV103">
        <f ca="1">IF(ISNUMBER(VLOOKUP($B103,Currencies!$B$6:$CW$1002,BV$1,0)), VLOOKUP($B103,Currencies!$B$6:$CW$1002,BV$1,0),"")</f>
        <v>13.9719</v>
      </c>
      <c r="BW103">
        <f ca="1">IF(ISNUMBER(VLOOKUP($B103,Currencies!$B$6:$CW$1002,BW$1,0)), VLOOKUP($B103,Currencies!$B$6:$CW$1002,BW$1,0),"")</f>
        <v>3.2667000000000002</v>
      </c>
    </row>
    <row r="104" spans="2:75">
      <c r="B104" s="12">
        <f>IF(ISNUMBER(Equities!$C105),Equities!B105,"")</f>
        <v>43040</v>
      </c>
      <c r="C104">
        <f t="shared" ca="1" si="10"/>
        <v>163.89240000000001</v>
      </c>
      <c r="D104" t="str">
        <f t="shared" ca="1" si="11"/>
        <v/>
      </c>
      <c r="E104" t="str">
        <f t="shared" ca="1" si="11"/>
        <v/>
      </c>
      <c r="F104" t="str">
        <f t="shared" ca="1" si="11"/>
        <v/>
      </c>
      <c r="G104">
        <f>IF(ISNUMBER(VLOOKUP($B104,Equities!$B$6:$DH$1002,G$1,0)), VLOOKUP($B104,Equities!$B$6:$DH$1002,G$1,0),"")</f>
        <v>7.28</v>
      </c>
      <c r="H104">
        <f>IF(ISNUMBER(VLOOKUP($B104,Equities!$B$6:$DH$1002,H$1,0)), VLOOKUP($B104,Equities!$B$6:$DH$1002,H$1,0),"")</f>
        <v>12.97</v>
      </c>
      <c r="I104">
        <f>IF(ISNUMBER(VLOOKUP($B104,Equities!$B$6:$DH$1002,I$1,0)), VLOOKUP($B104,Equities!$B$6:$DH$1002,I$1,0),"")</f>
        <v>16.809999999999999</v>
      </c>
      <c r="J104" s="70"/>
      <c r="K104">
        <f ca="1">IF(ISNUMBER(VLOOKUP($B104,Equities!$B$6:$DH$1002,K$1,0)), VLOOKUP($B104,Equities!$B$6:$DH$1002,K$1,0),"")</f>
        <v>2579.36</v>
      </c>
      <c r="L104">
        <f ca="1">IF(ISNUMBER(VLOOKUP($B104,Equities!$B$6:$DH$1002,L$1,0)), VLOOKUP($B104,Equities!$B$6:$DH$1002,L$1,0),"")</f>
        <v>3697.4</v>
      </c>
      <c r="M104">
        <f ca="1">IF(ISNUMBER(VLOOKUP($B104,Equities!$B$6:$DH$1002,M$1,0)), VLOOKUP($B104,Equities!$B$6:$DH$1002,M$1,0),"")</f>
        <v>73823.740000000005</v>
      </c>
      <c r="N104">
        <f ca="1">IF(ISNUMBER(VLOOKUP($B104,Equities!$B$6:$DH$1002,N$1,0)), VLOOKUP($B104,Equities!$B$6:$DH$1002,N$1,0),"")</f>
        <v>22420.080000000002</v>
      </c>
      <c r="O104">
        <f ca="1">IF(ISNUMBER(VLOOKUP($B104,Equities!$B$6:$DH$1002,O$1,0)), VLOOKUP($B104,Equities!$B$6:$DH$1002,O$1,0),"")</f>
        <v>28594.06</v>
      </c>
      <c r="P104">
        <f ca="1">IF(ISNUMBER(VLOOKUP($B104,Equities!$B$6:$DH$1002,P$1,0)), VLOOKUP($B104,Equities!$B$6:$DH$1002,P$1,0),"")</f>
        <v>11636.49</v>
      </c>
      <c r="Q104">
        <f ca="1">IF(ISNUMBER(VLOOKUP($B104,Equities!$B$6:$DH$1002,Q$1,0)), VLOOKUP($B104,Equities!$B$6:$DH$1002,Q$1,0),"")</f>
        <v>2153.61</v>
      </c>
      <c r="R104">
        <f ca="1">IF(ISNUMBER(VLOOKUP($B104,Equities!$B$6:$DH$1002,R$1,0)), VLOOKUP($B104,Equities!$B$6:$DH$1002,R$1,0),"")</f>
        <v>2398.84</v>
      </c>
      <c r="S104">
        <f ca="1">IF(ISNUMBER(VLOOKUP($B104,Equities!$B$6:$DH$1002,S$1,0)), VLOOKUP($B104,Equities!$B$6:$DH$1002,S$1,0),"")</f>
        <v>213.4776</v>
      </c>
      <c r="T104">
        <f ca="1">IF(ISNUMBER(VLOOKUP($B104,Equities!$B$6:$DH$1002,T$1,0)), VLOOKUP($B104,Equities!$B$6:$DH$1002,T$1,0),"")</f>
        <v>271.29000000000002</v>
      </c>
      <c r="U104">
        <f ca="1">IF(ISNUMBER(VLOOKUP($B104,Equities!$B$6:$DH$1002,U$1,0)), VLOOKUP($B104,Equities!$B$6:$DH$1002,U$1,0),"")</f>
        <v>253.6</v>
      </c>
      <c r="V104">
        <f ca="1">IF(ISNUMBER(VLOOKUP($B104,Equities!$B$6:$DH$1002,V$1,0)), VLOOKUP($B104,Equities!$B$6:$DH$1002,V$1,0),"")</f>
        <v>227.87</v>
      </c>
      <c r="W104">
        <f ca="1">IF(ISNUMBER(VLOOKUP($B104,Equities!$B$6:$DH$1002,W$1,0)), VLOOKUP($B104,Equities!$B$6:$DH$1002,W$1,0),"")</f>
        <v>225.80250000000001</v>
      </c>
      <c r="X104">
        <f ca="1">IF(ISNUMBER(VLOOKUP($B104,Equities!$B$6:$DH$1002,X$1,0)), VLOOKUP($B104,Equities!$B$6:$DH$1002,X$1,0),"")</f>
        <v>223.6156</v>
      </c>
      <c r="Y104">
        <f ca="1">IF(ISNUMBER(VLOOKUP($B104,Equities!$B$6:$DH$1002,Y$1,0)), VLOOKUP($B104,Equities!$B$6:$DH$1002,Y$1,0),"")</f>
        <v>122.6951</v>
      </c>
      <c r="Z104">
        <f ca="1">IF(ISNUMBER(VLOOKUP($B104,Equities!$B$6:$DH$1002,Z$1,0)), VLOOKUP($B104,Equities!$B$6:$DH$1002,Z$1,0),"")</f>
        <v>218.9162</v>
      </c>
      <c r="AA104">
        <f ca="1">IF(ISNUMBER(VLOOKUP($B104,Equities!$B$6:$DH$1002,AA$1,0)), VLOOKUP($B104,Equities!$B$6:$DH$1002,AA$1,0),"")</f>
        <v>68.040000000000006</v>
      </c>
      <c r="AB104">
        <f ca="1">IF(ISNUMBER(VLOOKUP($B104,Equities!$B$6:$DH$1002,AB$1,0)), VLOOKUP($B104,Equities!$B$6:$DH$1002,AB$1,0),"")</f>
        <v>131.54</v>
      </c>
      <c r="AC104">
        <f ca="1">IF(ISNUMBER(VLOOKUP($B104,Bonds!$B$6:$CW$1002,AC$1,0)), VLOOKUP($B104,Bonds!$B$6:$CW$1002,AC$1,0),"")</f>
        <v>477.1207</v>
      </c>
      <c r="AD104">
        <f ca="1">IF(ISNUMBER(VLOOKUP($B104,Bonds!$B$6:$CW$1002,AD$1,0)), VLOOKUP($B104,Bonds!$B$6:$CW$1002,AD$1,0),"")</f>
        <v>214.82830000000001</v>
      </c>
      <c r="AE104">
        <f ca="1">IF(ISNUMBER(VLOOKUP($B104,Bonds!$B$6:$CW$1002,AE$1,0)), VLOOKUP($B104,Bonds!$B$6:$CW$1002,AE$1,0),"")</f>
        <v>253.97659999999999</v>
      </c>
      <c r="AF104">
        <f ca="1">IF(ISNUMBER(VLOOKUP($B104,Bonds!$B$6:$CW$1002,AF$1,0)), VLOOKUP($B104,Bonds!$B$6:$CW$1002,AF$1,0),"")</f>
        <v>2039.51</v>
      </c>
      <c r="AG104">
        <f ca="1">IF(ISNUMBER(VLOOKUP($B104,Bonds!$B$6:$CW$1002,AG$1,0)), VLOOKUP($B104,Bonds!$B$6:$CW$1002,AG$1,0),"")</f>
        <v>2195.25</v>
      </c>
      <c r="AH104">
        <f ca="1">IF(ISNUMBER(VLOOKUP($B104,Bonds!$B$6:$CW$1002,AH$1,0)), VLOOKUP($B104,Bonds!$B$6:$CW$1002,AH$1,0),"")</f>
        <v>2880.42</v>
      </c>
      <c r="AI104">
        <f ca="1">IF(ISNUMBER(VLOOKUP($B104,Bonds!$B$6:$CW$1002,AI$1,0)), VLOOKUP($B104,Bonds!$B$6:$CW$1002,AI$1,0),"")</f>
        <v>149.51769999999999</v>
      </c>
      <c r="AJ104">
        <f ca="1">IF(ISNUMBER(VLOOKUP($B104,Bonds!$B$6:$CW$1002,AJ$1,0)), VLOOKUP($B104,Bonds!$B$6:$CW$1002,AJ$1,0),"")</f>
        <v>1303.598</v>
      </c>
      <c r="AK104">
        <f ca="1">IF(ISNUMBER(VLOOKUP($B104,Bonds!$B$6:$CW$1002,AK$1,0)), VLOOKUP($B104,Bonds!$B$6:$CW$1002,AK$1,0),"")</f>
        <v>214.62370000000001</v>
      </c>
      <c r="AL104">
        <f ca="1">IF(ISNUMBER(VLOOKUP($B104,Bonds!$B$6:$CW$1002,AL$1,0)), VLOOKUP($B104,Bonds!$B$6:$CW$1002,AL$1,0),"")</f>
        <v>191.2432</v>
      </c>
      <c r="AM104">
        <f ca="1">IF(ISNUMBER(VLOOKUP($B104,Bonds!$B$6:$CW$1002,AM$1,0)), VLOOKUP($B104,Bonds!$B$6:$CW$1002,AM$1,0),"")</f>
        <v>287.38679999999999</v>
      </c>
      <c r="AN104">
        <f ca="1">IF(ISNUMBER(VLOOKUP($B104,Bonds!$B$6:$CW$1002,AN$1,0)), VLOOKUP($B104,Bonds!$B$6:$CW$1002,AN$1,0),"")</f>
        <v>203.75569999999999</v>
      </c>
      <c r="AO104">
        <f ca="1">IF(ISNUMBER(VLOOKUP($B104,Bonds!$B$6:$CW$1002,AO$1,0)), VLOOKUP($B104,Bonds!$B$6:$CW$1002,AO$1,0),"")</f>
        <v>203.6534</v>
      </c>
      <c r="AP104">
        <f ca="1">IF(ISNUMBER(VLOOKUP($B104,Bonds!$B$6:$CW$1002,AP$1,0)), VLOOKUP($B104,Bonds!$B$6:$CW$1002,AP$1,0),"")</f>
        <v>225.6832</v>
      </c>
      <c r="AQ104">
        <f ca="1">IF(ISNUMBER(VLOOKUP($B104,Bonds!$B$6:$CW$1002,AQ$1,0)), VLOOKUP($B104,Bonds!$B$6:$CW$1002,AQ$1,0),"")</f>
        <v>219.714</v>
      </c>
      <c r="AR104">
        <f ca="1">IF(ISNUMBER(VLOOKUP($B104,Bonds!$B$6:$CW$1002,AR$1,0)), VLOOKUP($B104,Bonds!$B$6:$CW$1002,AR$1,0),"")</f>
        <v>284.96859999999998</v>
      </c>
      <c r="AS104">
        <f ca="1">IF(ISNUMBER(VLOOKUP($B104,Bonds!$B$6:$CW$1002,AS$1,0)), VLOOKUP($B104,Bonds!$B$6:$CW$1002,AS$1,0),"")</f>
        <v>2.3721000000000001</v>
      </c>
      <c r="AT104">
        <f ca="1">IF(ISNUMBER(VLOOKUP($B104,Bonds!$B$6:$CW$1002,AT$1,0)), VLOOKUP($B104,Bonds!$B$6:$CW$1002,AT$1,0),"")</f>
        <v>0.373</v>
      </c>
      <c r="AU104">
        <f ca="1">IF(ISNUMBER(VLOOKUP($B104,Bonds!$B$6:$CW$1002,AU$1,0)), VLOOKUP($B104,Bonds!$B$6:$CW$1002,AU$1,0),"")</f>
        <v>1.8188</v>
      </c>
      <c r="AV104">
        <f ca="1">IF(ISNUMBER(VLOOKUP($B104,Bonds!$B$6:$CW$1002,AV$1,0)), VLOOKUP($B104,Bonds!$B$6:$CW$1002,AV$1,0),"")</f>
        <v>1.8862000000000001</v>
      </c>
      <c r="AW104">
        <f ca="1">IF(ISNUMBER(VLOOKUP($B104,Bonds!$B$6:$CW$1002,AW$1,0)), VLOOKUP($B104,Bonds!$B$6:$CW$1002,AW$1,0),"")</f>
        <v>2.2563</v>
      </c>
      <c r="AX104">
        <f ca="1">IF(ISNUMBER(VLOOKUP($B104,Bonds!$B$6:$CW$1002,AX$1,0)), VLOOKUP($B104,Bonds!$B$6:$CW$1002,AX$1,0),"")</f>
        <v>1.3479999999999999</v>
      </c>
      <c r="AY104">
        <f ca="1">IF(ISNUMBER(VLOOKUP($B104,Bonds!$B$6:$CW$1002,AY$1,0)), VLOOKUP($B104,Bonds!$B$6:$CW$1002,AY$1,0),"")</f>
        <v>39.020499999999998</v>
      </c>
      <c r="AZ104">
        <f ca="1">IF(ISNUMBER(VLOOKUP($B104,Bonds!$B$6:$CW$1002,AZ$1,0)), VLOOKUP($B104,Bonds!$B$6:$CW$1002,AZ$1,0),"")</f>
        <v>-2.08</v>
      </c>
      <c r="BA104">
        <f ca="1">IF(ISNUMBER(VLOOKUP($B104,Credit_Vol!$B$6:$CW$1002,BA$1,0)), VLOOKUP($B104,Credit_Vol!$B$6:$CW$1002,BA$1,0),"")</f>
        <v>223.827</v>
      </c>
      <c r="BB104">
        <f ca="1">IF(ISNUMBER(VLOOKUP($B104,Credit_Vol!$B$6:$CW$1002,BB$1,0)), VLOOKUP($B104,Credit_Vol!$B$6:$CW$1002,BB$1,0),"")</f>
        <v>114.239</v>
      </c>
      <c r="BC104">
        <f ca="1">IF(ISNUMBER(VLOOKUP($B104,Credit_Vol!$B$6:$CW$1002,BC$1,0)), VLOOKUP($B104,Credit_Vol!$B$6:$CW$1002,BC$1,0),"")</f>
        <v>53.023000000000003</v>
      </c>
      <c r="BD104">
        <f ca="1">IF(ISNUMBER(VLOOKUP($B104,Credit_Vol!$B$6:$CW$1002,BD$1,0)), VLOOKUP($B104,Credit_Vol!$B$6:$CW$1002,BD$1,0),"")</f>
        <v>311.61</v>
      </c>
      <c r="BE104">
        <f ca="1">IF(ISNUMBER(VLOOKUP($B104,Credit_Vol!$B$6:$CW$1002,BE$1,0)), VLOOKUP($B104,Credit_Vol!$B$6:$CW$1002,BE$1,0),"")</f>
        <v>175.572</v>
      </c>
      <c r="BF104">
        <f ca="1">IF(ISNUMBER(VLOOKUP($B104,Credit_Vol!$B$6:$CW$1002,BF$1,0)), VLOOKUP($B104,Credit_Vol!$B$6:$CW$1002,BF$1,0),"")</f>
        <v>221.88310000000001</v>
      </c>
      <c r="BG104">
        <f ca="1">IF(ISNUMBER(VLOOKUP($B104,Credit_Vol!$B$6:$CW$1002,BG$1,0)), VLOOKUP($B104,Credit_Vol!$B$6:$CW$1002,BG$1,0),"")</f>
        <v>156.82679999999999</v>
      </c>
      <c r="BH104">
        <f ca="1">IF(ISNUMBER(VLOOKUP($B104,Credit_Vol!$B$6:$CW$1002,BH$1,0)), VLOOKUP($B104,Credit_Vol!$B$6:$CW$1002,BH$1,0),"")</f>
        <v>433.13650000000001</v>
      </c>
      <c r="BI104">
        <f ca="1">IF(ISNUMBER(VLOOKUP($B104,Credit_Vol!$B$6:$CW$1002,BI$1,0)), VLOOKUP($B104,Credit_Vol!$B$6:$CW$1002,BI$1,0),"")</f>
        <v>10.199999999999999</v>
      </c>
      <c r="BJ104">
        <f ca="1">IF(ISNUMBER(VLOOKUP($B104,Credit_Vol!$B$6:$CW$1002,BJ$1,0)), VLOOKUP($B104,Credit_Vol!$B$6:$CW$1002,BJ$1,0),"")</f>
        <v>16.489999999999998</v>
      </c>
      <c r="BK104">
        <f ca="1">IF(ISNUMBER(VLOOKUP($B104,Credit_Vol!$B$6:$CW$1002,BK$1,0)), VLOOKUP($B104,Credit_Vol!$B$6:$CW$1002,BK$1,0),"")</f>
        <v>7.39</v>
      </c>
      <c r="BL104">
        <f ca="1">IF(ISNUMBER(VLOOKUP($B104,Credit_Vol!$B$6:$CW$1002,BL$1,0)), VLOOKUP($B104,Credit_Vol!$B$6:$CW$1002,BL$1,0),"")</f>
        <v>5.13</v>
      </c>
      <c r="BM104">
        <f ca="1">IF(ISNUMBER(VLOOKUP($B104,Commodities!$B$6:$CW$1002,BM$1,0)), VLOOKUP($B104,Commodities!$B$6:$CW$1002,BM$1,0),"")</f>
        <v>1277.3</v>
      </c>
      <c r="BN104">
        <f ca="1">IF(ISNUMBER(VLOOKUP($B104,Commodities!$B$6:$CW$1002,BN$1,0)), VLOOKUP($B104,Commodities!$B$6:$CW$1002,BN$1,0),"")</f>
        <v>17.175999999999998</v>
      </c>
      <c r="BO104">
        <f ca="1">IF(ISNUMBER(VLOOKUP($B104,Commodities!$B$6:$CW$1002,BO$1,0)), VLOOKUP($B104,Commodities!$B$6:$CW$1002,BO$1,0),"")</f>
        <v>54.3</v>
      </c>
      <c r="BP104">
        <f ca="1">IF(ISNUMBER(VLOOKUP($B104,Currencies!$B$6:$CW$1002,BP$1,0)), VLOOKUP($B104,Currencies!$B$6:$CW$1002,BP$1,0),"")</f>
        <v>6.609</v>
      </c>
      <c r="BQ104">
        <f ca="1">IF(ISNUMBER(VLOOKUP($B104,Currencies!$B$6:$CW$1002,BQ$1,0)), VLOOKUP($B104,Currencies!$B$6:$CW$1002,BQ$1,0),"")</f>
        <v>107.9</v>
      </c>
      <c r="BR104">
        <f ca="1">IF(ISNUMBER(VLOOKUP($B104,Currencies!$B$6:$CW$1002,BR$1,0)), VLOOKUP($B104,Currencies!$B$6:$CW$1002,BR$1,0),"")</f>
        <v>1.1618999999999999</v>
      </c>
      <c r="BS104">
        <f ca="1">IF(ISNUMBER(VLOOKUP($B104,Currencies!$B$6:$CW$1002,BS$1,0)), VLOOKUP($B104,Currencies!$B$6:$CW$1002,BS$1,0),"")</f>
        <v>1.3245</v>
      </c>
      <c r="BT104">
        <f ca="1">IF(ISNUMBER(VLOOKUP($B104,Currencies!$B$6:$CW$1002,BT$1,0)), VLOOKUP($B104,Currencies!$B$6:$CW$1002,BT$1,0),"")</f>
        <v>114.18</v>
      </c>
      <c r="BU104">
        <f ca="1">IF(ISNUMBER(VLOOKUP($B104,Currencies!$B$6:$CW$1002,BU$1,0)), VLOOKUP($B104,Currencies!$B$6:$CW$1002,BU$1,0),"")</f>
        <v>58.289200000000001</v>
      </c>
      <c r="BV104">
        <f ca="1">IF(ISNUMBER(VLOOKUP($B104,Currencies!$B$6:$CW$1002,BV$1,0)), VLOOKUP($B104,Currencies!$B$6:$CW$1002,BV$1,0),"")</f>
        <v>14.065099999999999</v>
      </c>
      <c r="BW104">
        <f ca="1">IF(ISNUMBER(VLOOKUP($B104,Currencies!$B$6:$CW$1002,BW$1,0)), VLOOKUP($B104,Currencies!$B$6:$CW$1002,BW$1,0),"")</f>
        <v>3.2667000000000002</v>
      </c>
    </row>
    <row r="105" spans="2:75">
      <c r="B105" s="12">
        <f>IF(ISNUMBER(Equities!$C106),Equities!B106,"")</f>
        <v>43039</v>
      </c>
      <c r="C105">
        <f t="shared" ca="1" si="10"/>
        <v>162.43530000000001</v>
      </c>
      <c r="D105" t="str">
        <f t="shared" ca="1" si="11"/>
        <v/>
      </c>
      <c r="E105" t="str">
        <f t="shared" ca="1" si="11"/>
        <v/>
      </c>
      <c r="F105" t="str">
        <f t="shared" ca="1" si="11"/>
        <v/>
      </c>
      <c r="G105">
        <f>IF(ISNUMBER(VLOOKUP($B105,Equities!$B$6:$DH$1002,G$1,0)), VLOOKUP($B105,Equities!$B$6:$DH$1002,G$1,0),"")</f>
        <v>7.28</v>
      </c>
      <c r="H105">
        <f>IF(ISNUMBER(VLOOKUP($B105,Equities!$B$6:$DH$1002,H$1,0)), VLOOKUP($B105,Equities!$B$6:$DH$1002,H$1,0),"")</f>
        <v>12.76</v>
      </c>
      <c r="I105">
        <f>IF(ISNUMBER(VLOOKUP($B105,Equities!$B$6:$DH$1002,I$1,0)), VLOOKUP($B105,Equities!$B$6:$DH$1002,I$1,0),"")</f>
        <v>16.68</v>
      </c>
      <c r="J105" s="70"/>
      <c r="K105">
        <f ca="1">IF(ISNUMBER(VLOOKUP($B105,Equities!$B$6:$DH$1002,K$1,0)), VLOOKUP($B105,Equities!$B$6:$DH$1002,K$1,0),"")</f>
        <v>2575.2600000000002</v>
      </c>
      <c r="L105">
        <f ca="1">IF(ISNUMBER(VLOOKUP($B105,Equities!$B$6:$DH$1002,L$1,0)), VLOOKUP($B105,Equities!$B$6:$DH$1002,L$1,0),"")</f>
        <v>3673.95</v>
      </c>
      <c r="M105">
        <f ca="1">IF(ISNUMBER(VLOOKUP($B105,Equities!$B$6:$DH$1002,M$1,0)), VLOOKUP($B105,Equities!$B$6:$DH$1002,M$1,0),"")</f>
        <v>74308.490000000005</v>
      </c>
      <c r="N105">
        <f ca="1">IF(ISNUMBER(VLOOKUP($B105,Equities!$B$6:$DH$1002,N$1,0)), VLOOKUP($B105,Equities!$B$6:$DH$1002,N$1,0),"")</f>
        <v>22011.61</v>
      </c>
      <c r="O105">
        <f ca="1">IF(ISNUMBER(VLOOKUP($B105,Equities!$B$6:$DH$1002,O$1,0)), VLOOKUP($B105,Equities!$B$6:$DH$1002,O$1,0),"")</f>
        <v>28245.54</v>
      </c>
      <c r="P105">
        <f ca="1">IF(ISNUMBER(VLOOKUP($B105,Equities!$B$6:$DH$1002,P$1,0)), VLOOKUP($B105,Equities!$B$6:$DH$1002,P$1,0),"")</f>
        <v>11507.72</v>
      </c>
      <c r="Q105">
        <f ca="1">IF(ISNUMBER(VLOOKUP($B105,Equities!$B$6:$DH$1002,Q$1,0)), VLOOKUP($B105,Equities!$B$6:$DH$1002,Q$1,0),"")</f>
        <v>2153.4299999999998</v>
      </c>
      <c r="R105">
        <f ca="1">IF(ISNUMBER(VLOOKUP($B105,Equities!$B$6:$DH$1002,R$1,0)), VLOOKUP($B105,Equities!$B$6:$DH$1002,R$1,0),"")</f>
        <v>2396.48</v>
      </c>
      <c r="S105">
        <f ca="1">IF(ISNUMBER(VLOOKUP($B105,Equities!$B$6:$DH$1002,S$1,0)), VLOOKUP($B105,Equities!$B$6:$DH$1002,S$1,0),"")</f>
        <v>211.67439999999999</v>
      </c>
      <c r="T105">
        <f ca="1">IF(ISNUMBER(VLOOKUP($B105,Equities!$B$6:$DH$1002,T$1,0)), VLOOKUP($B105,Equities!$B$6:$DH$1002,T$1,0),"")</f>
        <v>268.77</v>
      </c>
      <c r="U105">
        <f ca="1">IF(ISNUMBER(VLOOKUP($B105,Equities!$B$6:$DH$1002,U$1,0)), VLOOKUP($B105,Equities!$B$6:$DH$1002,U$1,0),"")</f>
        <v>253.48</v>
      </c>
      <c r="V105">
        <f ca="1">IF(ISNUMBER(VLOOKUP($B105,Equities!$B$6:$DH$1002,V$1,0)), VLOOKUP($B105,Equities!$B$6:$DH$1002,V$1,0),"")</f>
        <v>227.17</v>
      </c>
      <c r="W105">
        <f ca="1">IF(ISNUMBER(VLOOKUP($B105,Equities!$B$6:$DH$1002,W$1,0)), VLOOKUP($B105,Equities!$B$6:$DH$1002,W$1,0),"")</f>
        <v>225.74780000000001</v>
      </c>
      <c r="X105">
        <f ca="1">IF(ISNUMBER(VLOOKUP($B105,Equities!$B$6:$DH$1002,X$1,0)), VLOOKUP($B105,Equities!$B$6:$DH$1002,X$1,0),"")</f>
        <v>223.16849999999999</v>
      </c>
      <c r="Y105">
        <f ca="1">IF(ISNUMBER(VLOOKUP($B105,Equities!$B$6:$DH$1002,Y$1,0)), VLOOKUP($B105,Equities!$B$6:$DH$1002,Y$1,0),"")</f>
        <v>122.524</v>
      </c>
      <c r="Z105">
        <f ca="1">IF(ISNUMBER(VLOOKUP($B105,Equities!$B$6:$DH$1002,Z$1,0)), VLOOKUP($B105,Equities!$B$6:$DH$1002,Z$1,0),"")</f>
        <v>218.59100000000001</v>
      </c>
      <c r="AA105">
        <f ca="1">IF(ISNUMBER(VLOOKUP($B105,Equities!$B$6:$DH$1002,AA$1,0)), VLOOKUP($B105,Equities!$B$6:$DH$1002,AA$1,0),"")</f>
        <v>68.06</v>
      </c>
      <c r="AB105">
        <f ca="1">IF(ISNUMBER(VLOOKUP($B105,Equities!$B$6:$DH$1002,AB$1,0)), VLOOKUP($B105,Equities!$B$6:$DH$1002,AB$1,0),"")</f>
        <v>131.91999999999999</v>
      </c>
      <c r="AC105">
        <f ca="1">IF(ISNUMBER(VLOOKUP($B105,Bonds!$B$6:$CW$1002,AC$1,0)), VLOOKUP($B105,Bonds!$B$6:$CW$1002,AC$1,0),"")</f>
        <v>477.75200000000001</v>
      </c>
      <c r="AD105">
        <f ca="1">IF(ISNUMBER(VLOOKUP($B105,Bonds!$B$6:$CW$1002,AD$1,0)), VLOOKUP($B105,Bonds!$B$6:$CW$1002,AD$1,0),"")</f>
        <v>215.19290000000001</v>
      </c>
      <c r="AE105">
        <f ca="1">IF(ISNUMBER(VLOOKUP($B105,Bonds!$B$6:$CW$1002,AE$1,0)), VLOOKUP($B105,Bonds!$B$6:$CW$1002,AE$1,0),"")</f>
        <v>254.143</v>
      </c>
      <c r="AF105">
        <f ca="1">IF(ISNUMBER(VLOOKUP($B105,Bonds!$B$6:$CW$1002,AF$1,0)), VLOOKUP($B105,Bonds!$B$6:$CW$1002,AF$1,0),"")</f>
        <v>2039.64</v>
      </c>
      <c r="AG105">
        <f ca="1">IF(ISNUMBER(VLOOKUP($B105,Bonds!$B$6:$CW$1002,AG$1,0)), VLOOKUP($B105,Bonds!$B$6:$CW$1002,AG$1,0),"")</f>
        <v>2195.09</v>
      </c>
      <c r="AH105">
        <f ca="1">IF(ISNUMBER(VLOOKUP($B105,Bonds!$B$6:$CW$1002,AH$1,0)), VLOOKUP($B105,Bonds!$B$6:$CW$1002,AH$1,0),"")</f>
        <v>2879.74</v>
      </c>
      <c r="AI105">
        <f ca="1">IF(ISNUMBER(VLOOKUP($B105,Bonds!$B$6:$CW$1002,AI$1,0)), VLOOKUP($B105,Bonds!$B$6:$CW$1002,AI$1,0),"")</f>
        <v>149.32499999999999</v>
      </c>
      <c r="AJ105">
        <f ca="1">IF(ISNUMBER(VLOOKUP($B105,Bonds!$B$6:$CW$1002,AJ$1,0)), VLOOKUP($B105,Bonds!$B$6:$CW$1002,AJ$1,0),"")</f>
        <v>1303.4084</v>
      </c>
      <c r="AK105">
        <f ca="1">IF(ISNUMBER(VLOOKUP($B105,Bonds!$B$6:$CW$1002,AK$1,0)), VLOOKUP($B105,Bonds!$B$6:$CW$1002,AK$1,0),"")</f>
        <v>214.7362</v>
      </c>
      <c r="AL105">
        <f ca="1">IF(ISNUMBER(VLOOKUP($B105,Bonds!$B$6:$CW$1002,AL$1,0)), VLOOKUP($B105,Bonds!$B$6:$CW$1002,AL$1,0),"")</f>
        <v>191.38149999999999</v>
      </c>
      <c r="AM105">
        <f ca="1">IF(ISNUMBER(VLOOKUP($B105,Bonds!$B$6:$CW$1002,AM$1,0)), VLOOKUP($B105,Bonds!$B$6:$CW$1002,AM$1,0),"")</f>
        <v>287.34289999999999</v>
      </c>
      <c r="AN105">
        <f ca="1">IF(ISNUMBER(VLOOKUP($B105,Bonds!$B$6:$CW$1002,AN$1,0)), VLOOKUP($B105,Bonds!$B$6:$CW$1002,AN$1,0),"")</f>
        <v>203.9238</v>
      </c>
      <c r="AO105">
        <f ca="1">IF(ISNUMBER(VLOOKUP($B105,Bonds!$B$6:$CW$1002,AO$1,0)), VLOOKUP($B105,Bonds!$B$6:$CW$1002,AO$1,0),"")</f>
        <v>203.7398</v>
      </c>
      <c r="AP105">
        <f ca="1">IF(ISNUMBER(VLOOKUP($B105,Bonds!$B$6:$CW$1002,AP$1,0)), VLOOKUP($B105,Bonds!$B$6:$CW$1002,AP$1,0),"")</f>
        <v>225.7869</v>
      </c>
      <c r="AQ105">
        <f ca="1">IF(ISNUMBER(VLOOKUP($B105,Bonds!$B$6:$CW$1002,AQ$1,0)), VLOOKUP($B105,Bonds!$B$6:$CW$1002,AQ$1,0),"")</f>
        <v>219.9716</v>
      </c>
      <c r="AR105">
        <f ca="1">IF(ISNUMBER(VLOOKUP($B105,Bonds!$B$6:$CW$1002,AR$1,0)), VLOOKUP($B105,Bonds!$B$6:$CW$1002,AR$1,0),"")</f>
        <v>285.1533</v>
      </c>
      <c r="AS105">
        <f ca="1">IF(ISNUMBER(VLOOKUP($B105,Bonds!$B$6:$CW$1002,AS$1,0)), VLOOKUP($B105,Bonds!$B$6:$CW$1002,AS$1,0),"")</f>
        <v>2.3793000000000002</v>
      </c>
      <c r="AT105">
        <f ca="1">IF(ISNUMBER(VLOOKUP($B105,Bonds!$B$6:$CW$1002,AT$1,0)), VLOOKUP($B105,Bonds!$B$6:$CW$1002,AT$1,0),"")</f>
        <v>0.36299999999999999</v>
      </c>
      <c r="AU105">
        <f ca="1">IF(ISNUMBER(VLOOKUP($B105,Bonds!$B$6:$CW$1002,AU$1,0)), VLOOKUP($B105,Bonds!$B$6:$CW$1002,AU$1,0),"")</f>
        <v>1.8178999999999998</v>
      </c>
      <c r="AV105">
        <f ca="1">IF(ISNUMBER(VLOOKUP($B105,Bonds!$B$6:$CW$1002,AV$1,0)), VLOOKUP($B105,Bonds!$B$6:$CW$1002,AV$1,0),"")</f>
        <v>1.8847</v>
      </c>
      <c r="AW105">
        <f ca="1">IF(ISNUMBER(VLOOKUP($B105,Bonds!$B$6:$CW$1002,AW$1,0)), VLOOKUP($B105,Bonds!$B$6:$CW$1002,AW$1,0),"")</f>
        <v>2.2374999999999998</v>
      </c>
      <c r="AX105">
        <f ca="1">IF(ISNUMBER(VLOOKUP($B105,Bonds!$B$6:$CW$1002,AX$1,0)), VLOOKUP($B105,Bonds!$B$6:$CW$1002,AX$1,0),"")</f>
        <v>1.35</v>
      </c>
      <c r="AY105">
        <f ca="1">IF(ISNUMBER(VLOOKUP($B105,Bonds!$B$6:$CW$1002,AY$1,0)), VLOOKUP($B105,Bonds!$B$6:$CW$1002,AY$1,0),"")</f>
        <v>39.1982</v>
      </c>
      <c r="AZ105">
        <f ca="1">IF(ISNUMBER(VLOOKUP($B105,Bonds!$B$6:$CW$1002,AZ$1,0)), VLOOKUP($B105,Bonds!$B$6:$CW$1002,AZ$1,0),"")</f>
        <v>-2.88</v>
      </c>
      <c r="BA105">
        <f ca="1">IF(ISNUMBER(VLOOKUP($B105,Credit_Vol!$B$6:$CW$1002,BA$1,0)), VLOOKUP($B105,Credit_Vol!$B$6:$CW$1002,BA$1,0),"")</f>
        <v>225.61099999999999</v>
      </c>
      <c r="BB105">
        <f ca="1">IF(ISNUMBER(VLOOKUP($B105,Credit_Vol!$B$6:$CW$1002,BB$1,0)), VLOOKUP($B105,Credit_Vol!$B$6:$CW$1002,BB$1,0),"")</f>
        <v>116.59</v>
      </c>
      <c r="BC105">
        <f ca="1">IF(ISNUMBER(VLOOKUP($B105,Credit_Vol!$B$6:$CW$1002,BC$1,0)), VLOOKUP($B105,Credit_Vol!$B$6:$CW$1002,BC$1,0),"")</f>
        <v>52.15</v>
      </c>
      <c r="BD105">
        <f ca="1">IF(ISNUMBER(VLOOKUP($B105,Credit_Vol!$B$6:$CW$1002,BD$1,0)), VLOOKUP($B105,Credit_Vol!$B$6:$CW$1002,BD$1,0),"")</f>
        <v>310.07600000000002</v>
      </c>
      <c r="BE105">
        <f ca="1">IF(ISNUMBER(VLOOKUP($B105,Credit_Vol!$B$6:$CW$1002,BE$1,0)), VLOOKUP($B105,Credit_Vol!$B$6:$CW$1002,BE$1,0),"")</f>
        <v>174.364</v>
      </c>
      <c r="BF105">
        <f ca="1">IF(ISNUMBER(VLOOKUP($B105,Credit_Vol!$B$6:$CW$1002,BF$1,0)), VLOOKUP($B105,Credit_Vol!$B$6:$CW$1002,BF$1,0),"")</f>
        <v>222.33240000000001</v>
      </c>
      <c r="BG105">
        <f ca="1">IF(ISNUMBER(VLOOKUP($B105,Credit_Vol!$B$6:$CW$1002,BG$1,0)), VLOOKUP($B105,Credit_Vol!$B$6:$CW$1002,BG$1,0),"")</f>
        <v>156.96770000000001</v>
      </c>
      <c r="BH105">
        <f ca="1">IF(ISNUMBER(VLOOKUP($B105,Credit_Vol!$B$6:$CW$1002,BH$1,0)), VLOOKUP($B105,Credit_Vol!$B$6:$CW$1002,BH$1,0),"")</f>
        <v>434.72379999999998</v>
      </c>
      <c r="BI105">
        <f ca="1">IF(ISNUMBER(VLOOKUP($B105,Credit_Vol!$B$6:$CW$1002,BI$1,0)), VLOOKUP($B105,Credit_Vol!$B$6:$CW$1002,BI$1,0),"")</f>
        <v>10.18</v>
      </c>
      <c r="BJ105">
        <f ca="1">IF(ISNUMBER(VLOOKUP($B105,Credit_Vol!$B$6:$CW$1002,BJ$1,0)), VLOOKUP($B105,Credit_Vol!$B$6:$CW$1002,BJ$1,0),"")</f>
        <v>17.07</v>
      </c>
      <c r="BK105">
        <f ca="1">IF(ISNUMBER(VLOOKUP($B105,Credit_Vol!$B$6:$CW$1002,BK$1,0)), VLOOKUP($B105,Credit_Vol!$B$6:$CW$1002,BK$1,0),"")</f>
        <v>7.49</v>
      </c>
      <c r="BL105">
        <f ca="1">IF(ISNUMBER(VLOOKUP($B105,Credit_Vol!$B$6:$CW$1002,BL$1,0)), VLOOKUP($B105,Credit_Vol!$B$6:$CW$1002,BL$1,0),"")</f>
        <v>4.84</v>
      </c>
      <c r="BM105">
        <f ca="1">IF(ISNUMBER(VLOOKUP($B105,Commodities!$B$6:$CW$1002,BM$1,0)), VLOOKUP($B105,Commodities!$B$6:$CW$1002,BM$1,0),"")</f>
        <v>1270.5</v>
      </c>
      <c r="BN105">
        <f ca="1">IF(ISNUMBER(VLOOKUP($B105,Commodities!$B$6:$CW$1002,BN$1,0)), VLOOKUP($B105,Commodities!$B$6:$CW$1002,BN$1,0),"")</f>
        <v>16.693000000000001</v>
      </c>
      <c r="BO105">
        <f ca="1">IF(ISNUMBER(VLOOKUP($B105,Commodities!$B$6:$CW$1002,BO$1,0)), VLOOKUP($B105,Commodities!$B$6:$CW$1002,BO$1,0),"")</f>
        <v>54.38</v>
      </c>
      <c r="BP105">
        <f ca="1">IF(ISNUMBER(VLOOKUP($B105,Currencies!$B$6:$CW$1002,BP$1,0)), VLOOKUP($B105,Currencies!$B$6:$CW$1002,BP$1,0),"")</f>
        <v>6.6323999999999996</v>
      </c>
      <c r="BQ105">
        <f ca="1">IF(ISNUMBER(VLOOKUP($B105,Currencies!$B$6:$CW$1002,BQ$1,0)), VLOOKUP($B105,Currencies!$B$6:$CW$1002,BQ$1,0),"")</f>
        <v>107.62</v>
      </c>
      <c r="BR105">
        <f ca="1">IF(ISNUMBER(VLOOKUP($B105,Currencies!$B$6:$CW$1002,BR$1,0)), VLOOKUP($B105,Currencies!$B$6:$CW$1002,BR$1,0),"")</f>
        <v>1.1646000000000001</v>
      </c>
      <c r="BS105">
        <f ca="1">IF(ISNUMBER(VLOOKUP($B105,Currencies!$B$6:$CW$1002,BS$1,0)), VLOOKUP($B105,Currencies!$B$6:$CW$1002,BS$1,0),"")</f>
        <v>1.3283</v>
      </c>
      <c r="BT105">
        <f ca="1">IF(ISNUMBER(VLOOKUP($B105,Currencies!$B$6:$CW$1002,BT$1,0)), VLOOKUP($B105,Currencies!$B$6:$CW$1002,BT$1,0),"")</f>
        <v>113.64</v>
      </c>
      <c r="BU105">
        <f ca="1">IF(ISNUMBER(VLOOKUP($B105,Currencies!$B$6:$CW$1002,BU$1,0)), VLOOKUP($B105,Currencies!$B$6:$CW$1002,BU$1,0),"")</f>
        <v>58.330199999999998</v>
      </c>
      <c r="BV105">
        <f ca="1">IF(ISNUMBER(VLOOKUP($B105,Currencies!$B$6:$CW$1002,BV$1,0)), VLOOKUP($B105,Currencies!$B$6:$CW$1002,BV$1,0),"")</f>
        <v>14.1272</v>
      </c>
      <c r="BW105">
        <f ca="1">IF(ISNUMBER(VLOOKUP($B105,Currencies!$B$6:$CW$1002,BW$1,0)), VLOOKUP($B105,Currencies!$B$6:$CW$1002,BW$1,0),"")</f>
        <v>3.2713000000000001</v>
      </c>
    </row>
    <row r="106" spans="2:75">
      <c r="B106" s="12">
        <f>IF(ISNUMBER(Equities!$C107),Equities!B107,"")</f>
        <v>43038</v>
      </c>
      <c r="C106">
        <f t="shared" ca="1" si="10"/>
        <v>160.6163</v>
      </c>
      <c r="D106" t="str">
        <f t="shared" ca="1" si="11"/>
        <v/>
      </c>
      <c r="E106" t="str">
        <f t="shared" ca="1" si="11"/>
        <v/>
      </c>
      <c r="F106" t="str">
        <f t="shared" ca="1" si="11"/>
        <v/>
      </c>
      <c r="G106">
        <f>IF(ISNUMBER(VLOOKUP($B106,Equities!$B$6:$DH$1002,G$1,0)), VLOOKUP($B106,Equities!$B$6:$DH$1002,G$1,0),"")</f>
        <v>7.31</v>
      </c>
      <c r="H106">
        <f>IF(ISNUMBER(VLOOKUP($B106,Equities!$B$6:$DH$1002,H$1,0)), VLOOKUP($B106,Equities!$B$6:$DH$1002,H$1,0),"")</f>
        <v>12.74</v>
      </c>
      <c r="I106">
        <f>IF(ISNUMBER(VLOOKUP($B106,Equities!$B$6:$DH$1002,I$1,0)), VLOOKUP($B106,Equities!$B$6:$DH$1002,I$1,0),"")</f>
        <v>16.64</v>
      </c>
      <c r="J106" s="70"/>
      <c r="K106">
        <f ca="1">IF(ISNUMBER(VLOOKUP($B106,Equities!$B$6:$DH$1002,K$1,0)), VLOOKUP($B106,Equities!$B$6:$DH$1002,K$1,0),"")</f>
        <v>2572.83</v>
      </c>
      <c r="L106">
        <f ca="1">IF(ISNUMBER(VLOOKUP($B106,Equities!$B$6:$DH$1002,L$1,0)), VLOOKUP($B106,Equities!$B$6:$DH$1002,L$1,0),"")</f>
        <v>3662.18</v>
      </c>
      <c r="M106">
        <f ca="1">IF(ISNUMBER(VLOOKUP($B106,Equities!$B$6:$DH$1002,M$1,0)), VLOOKUP($B106,Equities!$B$6:$DH$1002,M$1,0),"")</f>
        <v>74800.34</v>
      </c>
      <c r="N106">
        <f ca="1">IF(ISNUMBER(VLOOKUP($B106,Equities!$B$6:$DH$1002,N$1,0)), VLOOKUP($B106,Equities!$B$6:$DH$1002,N$1,0),"")</f>
        <v>22011.67</v>
      </c>
      <c r="O106">
        <f ca="1">IF(ISNUMBER(VLOOKUP($B106,Equities!$B$6:$DH$1002,O$1,0)), VLOOKUP($B106,Equities!$B$6:$DH$1002,O$1,0),"")</f>
        <v>28336.19</v>
      </c>
      <c r="P106">
        <f ca="1">IF(ISNUMBER(VLOOKUP($B106,Equities!$B$6:$DH$1002,P$1,0)), VLOOKUP($B106,Equities!$B$6:$DH$1002,P$1,0),"")</f>
        <v>11563.38</v>
      </c>
      <c r="Q106">
        <f ca="1">IF(ISNUMBER(VLOOKUP($B106,Equities!$B$6:$DH$1002,Q$1,0)), VLOOKUP($B106,Equities!$B$6:$DH$1002,Q$1,0),"")</f>
        <v>2149.46</v>
      </c>
      <c r="R106">
        <f ca="1">IF(ISNUMBER(VLOOKUP($B106,Equities!$B$6:$DH$1002,R$1,0)), VLOOKUP($B106,Equities!$B$6:$DH$1002,R$1,0),"")</f>
        <v>2390.3200000000002</v>
      </c>
      <c r="S106">
        <f ca="1">IF(ISNUMBER(VLOOKUP($B106,Equities!$B$6:$DH$1002,S$1,0)), VLOOKUP($B106,Equities!$B$6:$DH$1002,S$1,0),"")</f>
        <v>210.43440000000001</v>
      </c>
      <c r="T106">
        <f ca="1">IF(ISNUMBER(VLOOKUP($B106,Equities!$B$6:$DH$1002,T$1,0)), VLOOKUP($B106,Equities!$B$6:$DH$1002,T$1,0),"")</f>
        <v>268.77999999999997</v>
      </c>
      <c r="U106">
        <f ca="1">IF(ISNUMBER(VLOOKUP($B106,Equities!$B$6:$DH$1002,U$1,0)), VLOOKUP($B106,Equities!$B$6:$DH$1002,U$1,0),"")</f>
        <v>253.63</v>
      </c>
      <c r="V106">
        <f ca="1">IF(ISNUMBER(VLOOKUP($B106,Equities!$B$6:$DH$1002,V$1,0)), VLOOKUP($B106,Equities!$B$6:$DH$1002,V$1,0),"")</f>
        <v>227.17</v>
      </c>
      <c r="W106">
        <f ca="1">IF(ISNUMBER(VLOOKUP($B106,Equities!$B$6:$DH$1002,W$1,0)), VLOOKUP($B106,Equities!$B$6:$DH$1002,W$1,0),"")</f>
        <v>224.2715</v>
      </c>
      <c r="X106">
        <f ca="1">IF(ISNUMBER(VLOOKUP($B106,Equities!$B$6:$DH$1002,X$1,0)), VLOOKUP($B106,Equities!$B$6:$DH$1002,X$1,0),"")</f>
        <v>223.30269999999999</v>
      </c>
      <c r="Y106">
        <f ca="1">IF(ISNUMBER(VLOOKUP($B106,Equities!$B$6:$DH$1002,Y$1,0)), VLOOKUP($B106,Equities!$B$6:$DH$1002,Y$1,0),"")</f>
        <v>122.8673</v>
      </c>
      <c r="Z106">
        <f ca="1">IF(ISNUMBER(VLOOKUP($B106,Equities!$B$6:$DH$1002,Z$1,0)), VLOOKUP($B106,Equities!$B$6:$DH$1002,Z$1,0),"")</f>
        <v>217.72290000000001</v>
      </c>
      <c r="AA106">
        <f ca="1">IF(ISNUMBER(VLOOKUP($B106,Equities!$B$6:$DH$1002,AA$1,0)), VLOOKUP($B106,Equities!$B$6:$DH$1002,AA$1,0),"")</f>
        <v>68.16</v>
      </c>
      <c r="AB106">
        <f ca="1">IF(ISNUMBER(VLOOKUP($B106,Equities!$B$6:$DH$1002,AB$1,0)), VLOOKUP($B106,Equities!$B$6:$DH$1002,AB$1,0),"")</f>
        <v>131.69</v>
      </c>
      <c r="AC106">
        <f ca="1">IF(ISNUMBER(VLOOKUP($B106,Bonds!$B$6:$CW$1002,AC$1,0)), VLOOKUP($B106,Bonds!$B$6:$CW$1002,AC$1,0),"")</f>
        <v>477.58620000000002</v>
      </c>
      <c r="AD106">
        <f ca="1">IF(ISNUMBER(VLOOKUP($B106,Bonds!$B$6:$CW$1002,AD$1,0)), VLOOKUP($B106,Bonds!$B$6:$CW$1002,AD$1,0),"")</f>
        <v>215.13310000000001</v>
      </c>
      <c r="AE106">
        <f ca="1">IF(ISNUMBER(VLOOKUP($B106,Bonds!$B$6:$CW$1002,AE$1,0)), VLOOKUP($B106,Bonds!$B$6:$CW$1002,AE$1,0),"")</f>
        <v>253.98920000000001</v>
      </c>
      <c r="AF106">
        <f ca="1">IF(ISNUMBER(VLOOKUP($B106,Bonds!$B$6:$CW$1002,AF$1,0)), VLOOKUP($B106,Bonds!$B$6:$CW$1002,AF$1,0),"")</f>
        <v>2040.18</v>
      </c>
      <c r="AG106">
        <f ca="1">IF(ISNUMBER(VLOOKUP($B106,Bonds!$B$6:$CW$1002,AG$1,0)), VLOOKUP($B106,Bonds!$B$6:$CW$1002,AG$1,0),"")</f>
        <v>2195.34</v>
      </c>
      <c r="AH106">
        <f ca="1">IF(ISNUMBER(VLOOKUP($B106,Bonds!$B$6:$CW$1002,AH$1,0)), VLOOKUP($B106,Bonds!$B$6:$CW$1002,AH$1,0),"")</f>
        <v>2881.79</v>
      </c>
      <c r="AI106">
        <f ca="1">IF(ISNUMBER(VLOOKUP($B106,Bonds!$B$6:$CW$1002,AI$1,0)), VLOOKUP($B106,Bonds!$B$6:$CW$1002,AI$1,0),"")</f>
        <v>149.19640000000001</v>
      </c>
      <c r="AJ106">
        <f ca="1">IF(ISNUMBER(VLOOKUP($B106,Bonds!$B$6:$CW$1002,AJ$1,0)), VLOOKUP($B106,Bonds!$B$6:$CW$1002,AJ$1,0),"")</f>
        <v>1302.6130000000001</v>
      </c>
      <c r="AK106">
        <f ca="1">IF(ISNUMBER(VLOOKUP($B106,Bonds!$B$6:$CW$1002,AK$1,0)), VLOOKUP($B106,Bonds!$B$6:$CW$1002,AK$1,0),"")</f>
        <v>214.56950000000001</v>
      </c>
      <c r="AL106">
        <f ca="1">IF(ISNUMBER(VLOOKUP($B106,Bonds!$B$6:$CW$1002,AL$1,0)), VLOOKUP($B106,Bonds!$B$6:$CW$1002,AL$1,0),"")</f>
        <v>191.19550000000001</v>
      </c>
      <c r="AM106">
        <f ca="1">IF(ISNUMBER(VLOOKUP($B106,Bonds!$B$6:$CW$1002,AM$1,0)), VLOOKUP($B106,Bonds!$B$6:$CW$1002,AM$1,0),"")</f>
        <v>287.31270000000001</v>
      </c>
      <c r="AN106">
        <f ca="1">IF(ISNUMBER(VLOOKUP($B106,Bonds!$B$6:$CW$1002,AN$1,0)), VLOOKUP($B106,Bonds!$B$6:$CW$1002,AN$1,0),"")</f>
        <v>203.68440000000001</v>
      </c>
      <c r="AO106">
        <f ca="1">IF(ISNUMBER(VLOOKUP($B106,Bonds!$B$6:$CW$1002,AO$1,0)), VLOOKUP($B106,Bonds!$B$6:$CW$1002,AO$1,0),"")</f>
        <v>203.66210000000001</v>
      </c>
      <c r="AP106">
        <f ca="1">IF(ISNUMBER(VLOOKUP($B106,Bonds!$B$6:$CW$1002,AP$1,0)), VLOOKUP($B106,Bonds!$B$6:$CW$1002,AP$1,0),"")</f>
        <v>225.66130000000001</v>
      </c>
      <c r="AQ106">
        <f ca="1">IF(ISNUMBER(VLOOKUP($B106,Bonds!$B$6:$CW$1002,AQ$1,0)), VLOOKUP($B106,Bonds!$B$6:$CW$1002,AQ$1,0),"")</f>
        <v>219.7585</v>
      </c>
      <c r="AR106">
        <f ca="1">IF(ISNUMBER(VLOOKUP($B106,Bonds!$B$6:$CW$1002,AR$1,0)), VLOOKUP($B106,Bonds!$B$6:$CW$1002,AR$1,0),"")</f>
        <v>284.43119999999999</v>
      </c>
      <c r="AS106">
        <f ca="1">IF(ISNUMBER(VLOOKUP($B106,Bonds!$B$6:$CW$1002,AS$1,0)), VLOOKUP($B106,Bonds!$B$6:$CW$1002,AS$1,0),"")</f>
        <v>2.3683999999999998</v>
      </c>
      <c r="AT106">
        <f ca="1">IF(ISNUMBER(VLOOKUP($B106,Bonds!$B$6:$CW$1002,AT$1,0)), VLOOKUP($B106,Bonds!$B$6:$CW$1002,AT$1,0),"")</f>
        <v>0.36699999999999999</v>
      </c>
      <c r="AU106">
        <f ca="1">IF(ISNUMBER(VLOOKUP($B106,Bonds!$B$6:$CW$1002,AU$1,0)), VLOOKUP($B106,Bonds!$B$6:$CW$1002,AU$1,0),"")</f>
        <v>1.8056000000000001</v>
      </c>
      <c r="AV106">
        <f ca="1">IF(ISNUMBER(VLOOKUP($B106,Bonds!$B$6:$CW$1002,AV$1,0)), VLOOKUP($B106,Bonds!$B$6:$CW$1002,AV$1,0),"")</f>
        <v>1.8768</v>
      </c>
      <c r="AW106">
        <f ca="1">IF(ISNUMBER(VLOOKUP($B106,Bonds!$B$6:$CW$1002,AW$1,0)), VLOOKUP($B106,Bonds!$B$6:$CW$1002,AW$1,0),"")</f>
        <v>2.2646999999999999</v>
      </c>
      <c r="AX106">
        <f ca="1">IF(ISNUMBER(VLOOKUP($B106,Bonds!$B$6:$CW$1002,AX$1,0)), VLOOKUP($B106,Bonds!$B$6:$CW$1002,AX$1,0),"")</f>
        <v>1.3460000000000001</v>
      </c>
      <c r="AY106">
        <f ca="1">IF(ISNUMBER(VLOOKUP($B106,Bonds!$B$6:$CW$1002,AY$1,0)), VLOOKUP($B106,Bonds!$B$6:$CW$1002,AY$1,0),"")</f>
        <v>39.648400000000002</v>
      </c>
      <c r="AZ106">
        <f ca="1">IF(ISNUMBER(VLOOKUP($B106,Bonds!$B$6:$CW$1002,AZ$1,0)), VLOOKUP($B106,Bonds!$B$6:$CW$1002,AZ$1,0),"")</f>
        <v>-2.21</v>
      </c>
      <c r="BA106">
        <f ca="1">IF(ISNUMBER(VLOOKUP($B106,Credit_Vol!$B$6:$CW$1002,BA$1,0)), VLOOKUP($B106,Credit_Vol!$B$6:$CW$1002,BA$1,0),"")</f>
        <v>228.72200000000001</v>
      </c>
      <c r="BB106">
        <f ca="1">IF(ISNUMBER(VLOOKUP($B106,Credit_Vol!$B$6:$CW$1002,BB$1,0)), VLOOKUP($B106,Credit_Vol!$B$6:$CW$1002,BB$1,0),"")</f>
        <v>120.009</v>
      </c>
      <c r="BC106">
        <f ca="1">IF(ISNUMBER(VLOOKUP($B106,Credit_Vol!$B$6:$CW$1002,BC$1,0)), VLOOKUP($B106,Credit_Vol!$B$6:$CW$1002,BC$1,0),"")</f>
        <v>52.985999999999997</v>
      </c>
      <c r="BD106">
        <f ca="1">IF(ISNUMBER(VLOOKUP($B106,Credit_Vol!$B$6:$CW$1002,BD$1,0)), VLOOKUP($B106,Credit_Vol!$B$6:$CW$1002,BD$1,0),"")</f>
        <v>313.18599999999998</v>
      </c>
      <c r="BE106">
        <f ca="1">IF(ISNUMBER(VLOOKUP($B106,Credit_Vol!$B$6:$CW$1002,BE$1,0)), VLOOKUP($B106,Credit_Vol!$B$6:$CW$1002,BE$1,0),"")</f>
        <v>173.81399999999999</v>
      </c>
      <c r="BF106">
        <f ca="1">IF(ISNUMBER(VLOOKUP($B106,Credit_Vol!$B$6:$CW$1002,BF$1,0)), VLOOKUP($B106,Credit_Vol!$B$6:$CW$1002,BF$1,0),"")</f>
        <v>220.8023</v>
      </c>
      <c r="BG106">
        <f ca="1">IF(ISNUMBER(VLOOKUP($B106,Credit_Vol!$B$6:$CW$1002,BG$1,0)), VLOOKUP($B106,Credit_Vol!$B$6:$CW$1002,BG$1,0),"")</f>
        <v>157.9461</v>
      </c>
      <c r="BH106">
        <f ca="1">IF(ISNUMBER(VLOOKUP($B106,Credit_Vol!$B$6:$CW$1002,BH$1,0)), VLOOKUP($B106,Credit_Vol!$B$6:$CW$1002,BH$1,0),"")</f>
        <v>431.67219999999998</v>
      </c>
      <c r="BI106">
        <f ca="1">IF(ISNUMBER(VLOOKUP($B106,Credit_Vol!$B$6:$CW$1002,BI$1,0)), VLOOKUP($B106,Credit_Vol!$B$6:$CW$1002,BI$1,0),"")</f>
        <v>10.5</v>
      </c>
      <c r="BJ106">
        <f ca="1">IF(ISNUMBER(VLOOKUP($B106,Credit_Vol!$B$6:$CW$1002,BJ$1,0)), VLOOKUP($B106,Credit_Vol!$B$6:$CW$1002,BJ$1,0),"")</f>
        <v>18.170000000000002</v>
      </c>
      <c r="BK106">
        <f ca="1">IF(ISNUMBER(VLOOKUP($B106,Credit_Vol!$B$6:$CW$1002,BK$1,0)), VLOOKUP($B106,Credit_Vol!$B$6:$CW$1002,BK$1,0),"")</f>
        <v>7.5600000000000005</v>
      </c>
      <c r="BL106">
        <f ca="1">IF(ISNUMBER(VLOOKUP($B106,Credit_Vol!$B$6:$CW$1002,BL$1,0)), VLOOKUP($B106,Credit_Vol!$B$6:$CW$1002,BL$1,0),"")</f>
        <v>4.8899999999999997</v>
      </c>
      <c r="BM106">
        <f ca="1">IF(ISNUMBER(VLOOKUP($B106,Commodities!$B$6:$CW$1002,BM$1,0)), VLOOKUP($B106,Commodities!$B$6:$CW$1002,BM$1,0),"")</f>
        <v>1277.7</v>
      </c>
      <c r="BN106">
        <f ca="1">IF(ISNUMBER(VLOOKUP($B106,Commodities!$B$6:$CW$1002,BN$1,0)), VLOOKUP($B106,Commodities!$B$6:$CW$1002,BN$1,0),"")</f>
        <v>16.847000000000001</v>
      </c>
      <c r="BO106">
        <f ca="1">IF(ISNUMBER(VLOOKUP($B106,Commodities!$B$6:$CW$1002,BO$1,0)), VLOOKUP($B106,Commodities!$B$6:$CW$1002,BO$1,0),"")</f>
        <v>54.15</v>
      </c>
      <c r="BP106">
        <f ca="1">IF(ISNUMBER(VLOOKUP($B106,Currencies!$B$6:$CW$1002,BP$1,0)), VLOOKUP($B106,Currencies!$B$6:$CW$1002,BP$1,0),"")</f>
        <v>6.6368999999999998</v>
      </c>
      <c r="BQ106">
        <f ca="1">IF(ISNUMBER(VLOOKUP($B106,Currencies!$B$6:$CW$1002,BQ$1,0)), VLOOKUP($B106,Currencies!$B$6:$CW$1002,BQ$1,0),"")</f>
        <v>107.49</v>
      </c>
      <c r="BR106">
        <f ca="1">IF(ISNUMBER(VLOOKUP($B106,Currencies!$B$6:$CW$1002,BR$1,0)), VLOOKUP($B106,Currencies!$B$6:$CW$1002,BR$1,0),"")</f>
        <v>1.1651</v>
      </c>
      <c r="BS106">
        <f ca="1">IF(ISNUMBER(VLOOKUP($B106,Currencies!$B$6:$CW$1002,BS$1,0)), VLOOKUP($B106,Currencies!$B$6:$CW$1002,BS$1,0),"")</f>
        <v>1.3208</v>
      </c>
      <c r="BT106">
        <f ca="1">IF(ISNUMBER(VLOOKUP($B106,Currencies!$B$6:$CW$1002,BT$1,0)), VLOOKUP($B106,Currencies!$B$6:$CW$1002,BT$1,0),"")</f>
        <v>113.18</v>
      </c>
      <c r="BU106">
        <f ca="1">IF(ISNUMBER(VLOOKUP($B106,Currencies!$B$6:$CW$1002,BU$1,0)), VLOOKUP($B106,Currencies!$B$6:$CW$1002,BU$1,0),"")</f>
        <v>57.970599999999997</v>
      </c>
      <c r="BV106">
        <f ca="1">IF(ISNUMBER(VLOOKUP($B106,Currencies!$B$6:$CW$1002,BV$1,0)), VLOOKUP($B106,Currencies!$B$6:$CW$1002,BV$1,0),"")</f>
        <v>14.0573</v>
      </c>
      <c r="BW106">
        <f ca="1">IF(ISNUMBER(VLOOKUP($B106,Currencies!$B$6:$CW$1002,BW$1,0)), VLOOKUP($B106,Currencies!$B$6:$CW$1002,BW$1,0),"")</f>
        <v>3.2806000000000002</v>
      </c>
    </row>
    <row r="107" spans="2:75">
      <c r="B107" s="12">
        <f>IF(ISNUMBER(Equities!$C108),Equities!B108,"")</f>
        <v>43035</v>
      </c>
      <c r="C107">
        <f t="shared" ca="1" si="10"/>
        <v>160.7894</v>
      </c>
      <c r="D107" t="str">
        <f t="shared" ca="1" si="11"/>
        <v/>
      </c>
      <c r="E107" t="str">
        <f t="shared" ca="1" si="11"/>
        <v/>
      </c>
      <c r="F107" t="str">
        <f t="shared" ca="1" si="11"/>
        <v/>
      </c>
      <c r="G107">
        <f>IF(ISNUMBER(VLOOKUP($B107,Equities!$B$6:$DH$1002,G$1,0)), VLOOKUP($B107,Equities!$B$6:$DH$1002,G$1,0),"")</f>
        <v>7.26</v>
      </c>
      <c r="H107">
        <f>IF(ISNUMBER(VLOOKUP($B107,Equities!$B$6:$DH$1002,H$1,0)), VLOOKUP($B107,Equities!$B$6:$DH$1002,H$1,0),"")</f>
        <v>12.72</v>
      </c>
      <c r="I107">
        <f>IF(ISNUMBER(VLOOKUP($B107,Equities!$B$6:$DH$1002,I$1,0)), VLOOKUP($B107,Equities!$B$6:$DH$1002,I$1,0),"")</f>
        <v>16.600000000000001</v>
      </c>
      <c r="J107" s="70"/>
      <c r="K107">
        <f ca="1">IF(ISNUMBER(VLOOKUP($B107,Equities!$B$6:$DH$1002,K$1,0)), VLOOKUP($B107,Equities!$B$6:$DH$1002,K$1,0),"")</f>
        <v>2581.0700000000002</v>
      </c>
      <c r="L107">
        <f ca="1">IF(ISNUMBER(VLOOKUP($B107,Equities!$B$6:$DH$1002,L$1,0)), VLOOKUP($B107,Equities!$B$6:$DH$1002,L$1,0),"")</f>
        <v>3652.23</v>
      </c>
      <c r="M107">
        <f ca="1">IF(ISNUMBER(VLOOKUP($B107,Equities!$B$6:$DH$1002,M$1,0)), VLOOKUP($B107,Equities!$B$6:$DH$1002,M$1,0),"")</f>
        <v>75975.710000000006</v>
      </c>
      <c r="N107">
        <f ca="1">IF(ISNUMBER(VLOOKUP($B107,Equities!$B$6:$DH$1002,N$1,0)), VLOOKUP($B107,Equities!$B$6:$DH$1002,N$1,0),"")</f>
        <v>22008.45</v>
      </c>
      <c r="O107">
        <f ca="1">IF(ISNUMBER(VLOOKUP($B107,Equities!$B$6:$DH$1002,O$1,0)), VLOOKUP($B107,Equities!$B$6:$DH$1002,O$1,0),"")</f>
        <v>28438.85</v>
      </c>
      <c r="P107">
        <f ca="1">IF(ISNUMBER(VLOOKUP($B107,Equities!$B$6:$DH$1002,P$1,0)), VLOOKUP($B107,Equities!$B$6:$DH$1002,P$1,0),"")</f>
        <v>11643.57</v>
      </c>
      <c r="Q107">
        <f ca="1">IF(ISNUMBER(VLOOKUP($B107,Equities!$B$6:$DH$1002,Q$1,0)), VLOOKUP($B107,Equities!$B$6:$DH$1002,Q$1,0),"")</f>
        <v>2150.02</v>
      </c>
      <c r="R107">
        <f ca="1">IF(ISNUMBER(VLOOKUP($B107,Equities!$B$6:$DH$1002,R$1,0)), VLOOKUP($B107,Equities!$B$6:$DH$1002,R$1,0),"")</f>
        <v>2388.36</v>
      </c>
      <c r="S107">
        <f ca="1">IF(ISNUMBER(VLOOKUP($B107,Equities!$B$6:$DH$1002,S$1,0)), VLOOKUP($B107,Equities!$B$6:$DH$1002,S$1,0),"")</f>
        <v>208.63730000000001</v>
      </c>
      <c r="T107">
        <f ca="1">IF(ISNUMBER(VLOOKUP($B107,Equities!$B$6:$DH$1002,T$1,0)), VLOOKUP($B107,Equities!$B$6:$DH$1002,T$1,0),"")</f>
        <v>268.33999999999997</v>
      </c>
      <c r="U107">
        <f ca="1">IF(ISNUMBER(VLOOKUP($B107,Equities!$B$6:$DH$1002,U$1,0)), VLOOKUP($B107,Equities!$B$6:$DH$1002,U$1,0),"")</f>
        <v>253.88</v>
      </c>
      <c r="V107">
        <f ca="1">IF(ISNUMBER(VLOOKUP($B107,Equities!$B$6:$DH$1002,V$1,0)), VLOOKUP($B107,Equities!$B$6:$DH$1002,V$1,0),"")</f>
        <v>227.05</v>
      </c>
      <c r="W107">
        <f ca="1">IF(ISNUMBER(VLOOKUP($B107,Equities!$B$6:$DH$1002,W$1,0)), VLOOKUP($B107,Equities!$B$6:$DH$1002,W$1,0),"")</f>
        <v>225.30799999999999</v>
      </c>
      <c r="X107">
        <f ca="1">IF(ISNUMBER(VLOOKUP($B107,Equities!$B$6:$DH$1002,X$1,0)), VLOOKUP($B107,Equities!$B$6:$DH$1002,X$1,0),"")</f>
        <v>224.65469999999999</v>
      </c>
      <c r="Y107">
        <f ca="1">IF(ISNUMBER(VLOOKUP($B107,Equities!$B$6:$DH$1002,Y$1,0)), VLOOKUP($B107,Equities!$B$6:$DH$1002,Y$1,0),"")</f>
        <v>122.9931</v>
      </c>
      <c r="Z107">
        <f ca="1">IF(ISNUMBER(VLOOKUP($B107,Equities!$B$6:$DH$1002,Z$1,0)), VLOOKUP($B107,Equities!$B$6:$DH$1002,Z$1,0),"")</f>
        <v>216.9341</v>
      </c>
      <c r="AA107">
        <f ca="1">IF(ISNUMBER(VLOOKUP($B107,Equities!$B$6:$DH$1002,AA$1,0)), VLOOKUP($B107,Equities!$B$6:$DH$1002,AA$1,0),"")</f>
        <v>68.27</v>
      </c>
      <c r="AB107">
        <f ca="1">IF(ISNUMBER(VLOOKUP($B107,Equities!$B$6:$DH$1002,AB$1,0)), VLOOKUP($B107,Equities!$B$6:$DH$1002,AB$1,0),"")</f>
        <v>131.33000000000001</v>
      </c>
      <c r="AC107">
        <f ca="1">IF(ISNUMBER(VLOOKUP($B107,Bonds!$B$6:$CW$1002,AC$1,0)), VLOOKUP($B107,Bonds!$B$6:$CW$1002,AC$1,0),"")</f>
        <v>475.31240000000003</v>
      </c>
      <c r="AD107">
        <f ca="1">IF(ISNUMBER(VLOOKUP($B107,Bonds!$B$6:$CW$1002,AD$1,0)), VLOOKUP($B107,Bonds!$B$6:$CW$1002,AD$1,0),"")</f>
        <v>213.94980000000001</v>
      </c>
      <c r="AE107">
        <f ca="1">IF(ISNUMBER(VLOOKUP($B107,Bonds!$B$6:$CW$1002,AE$1,0)), VLOOKUP($B107,Bonds!$B$6:$CW$1002,AE$1,0),"")</f>
        <v>252.91550000000001</v>
      </c>
      <c r="AF107">
        <f ca="1">IF(ISNUMBER(VLOOKUP($B107,Bonds!$B$6:$CW$1002,AF$1,0)), VLOOKUP($B107,Bonds!$B$6:$CW$1002,AF$1,0),"")</f>
        <v>2033.79</v>
      </c>
      <c r="AG107">
        <f ca="1">IF(ISNUMBER(VLOOKUP($B107,Bonds!$B$6:$CW$1002,AG$1,0)), VLOOKUP($B107,Bonds!$B$6:$CW$1002,AG$1,0),"")</f>
        <v>2188.4299999999998</v>
      </c>
      <c r="AH107">
        <f ca="1">IF(ISNUMBER(VLOOKUP($B107,Bonds!$B$6:$CW$1002,AH$1,0)), VLOOKUP($B107,Bonds!$B$6:$CW$1002,AH$1,0),"")</f>
        <v>2870.5</v>
      </c>
      <c r="AI107">
        <f ca="1">IF(ISNUMBER(VLOOKUP($B107,Bonds!$B$6:$CW$1002,AI$1,0)), VLOOKUP($B107,Bonds!$B$6:$CW$1002,AI$1,0),"")</f>
        <v>149.1765</v>
      </c>
      <c r="AJ107">
        <f ca="1">IF(ISNUMBER(VLOOKUP($B107,Bonds!$B$6:$CW$1002,AJ$1,0)), VLOOKUP($B107,Bonds!$B$6:$CW$1002,AJ$1,0),"")</f>
        <v>1299.9380000000001</v>
      </c>
      <c r="AK107">
        <f ca="1">IF(ISNUMBER(VLOOKUP($B107,Bonds!$B$6:$CW$1002,AK$1,0)), VLOOKUP($B107,Bonds!$B$6:$CW$1002,AK$1,0),"")</f>
        <v>214.2062</v>
      </c>
      <c r="AL107">
        <f ca="1">IF(ISNUMBER(VLOOKUP($B107,Bonds!$B$6:$CW$1002,AL$1,0)), VLOOKUP($B107,Bonds!$B$6:$CW$1002,AL$1,0),"")</f>
        <v>190.79750000000001</v>
      </c>
      <c r="AM107">
        <f ca="1">IF(ISNUMBER(VLOOKUP($B107,Bonds!$B$6:$CW$1002,AM$1,0)), VLOOKUP($B107,Bonds!$B$6:$CW$1002,AM$1,0),"")</f>
        <v>287.20780000000002</v>
      </c>
      <c r="AN107">
        <f ca="1">IF(ISNUMBER(VLOOKUP($B107,Bonds!$B$6:$CW$1002,AN$1,0)), VLOOKUP($B107,Bonds!$B$6:$CW$1002,AN$1,0),"")</f>
        <v>203.2757</v>
      </c>
      <c r="AO107">
        <f ca="1">IF(ISNUMBER(VLOOKUP($B107,Bonds!$B$6:$CW$1002,AO$1,0)), VLOOKUP($B107,Bonds!$B$6:$CW$1002,AO$1,0),"")</f>
        <v>203.3777</v>
      </c>
      <c r="AP107">
        <f ca="1">IF(ISNUMBER(VLOOKUP($B107,Bonds!$B$6:$CW$1002,AP$1,0)), VLOOKUP($B107,Bonds!$B$6:$CW$1002,AP$1,0),"")</f>
        <v>225.19550000000001</v>
      </c>
      <c r="AQ107">
        <f ca="1">IF(ISNUMBER(VLOOKUP($B107,Bonds!$B$6:$CW$1002,AQ$1,0)), VLOOKUP($B107,Bonds!$B$6:$CW$1002,AQ$1,0),"")</f>
        <v>219.05789999999999</v>
      </c>
      <c r="AR107">
        <f ca="1">IF(ISNUMBER(VLOOKUP($B107,Bonds!$B$6:$CW$1002,AR$1,0)), VLOOKUP($B107,Bonds!$B$6:$CW$1002,AR$1,0),"")</f>
        <v>283.79680000000002</v>
      </c>
      <c r="AS107">
        <f ca="1">IF(ISNUMBER(VLOOKUP($B107,Bonds!$B$6:$CW$1002,AS$1,0)), VLOOKUP($B107,Bonds!$B$6:$CW$1002,AS$1,0),"")</f>
        <v>2.4064000000000001</v>
      </c>
      <c r="AT107">
        <f ca="1">IF(ISNUMBER(VLOOKUP($B107,Bonds!$B$6:$CW$1002,AT$1,0)), VLOOKUP($B107,Bonds!$B$6:$CW$1002,AT$1,0),"")</f>
        <v>0.38300000000000001</v>
      </c>
      <c r="AU107">
        <f ca="1">IF(ISNUMBER(VLOOKUP($B107,Bonds!$B$6:$CW$1002,AU$1,0)), VLOOKUP($B107,Bonds!$B$6:$CW$1002,AU$1,0),"")</f>
        <v>1.8103</v>
      </c>
      <c r="AV107">
        <f ca="1">IF(ISNUMBER(VLOOKUP($B107,Bonds!$B$6:$CW$1002,AV$1,0)), VLOOKUP($B107,Bonds!$B$6:$CW$1002,AV$1,0),"")</f>
        <v>1.8932</v>
      </c>
      <c r="AW107">
        <f ca="1">IF(ISNUMBER(VLOOKUP($B107,Bonds!$B$6:$CW$1002,AW$1,0)), VLOOKUP($B107,Bonds!$B$6:$CW$1002,AW$1,0),"")</f>
        <v>2.3037000000000001</v>
      </c>
      <c r="AX107">
        <f ca="1">IF(ISNUMBER(VLOOKUP($B107,Bonds!$B$6:$CW$1002,AX$1,0)), VLOOKUP($B107,Bonds!$B$6:$CW$1002,AX$1,0),"")</f>
        <v>1.355</v>
      </c>
      <c r="AY107">
        <f ca="1">IF(ISNUMBER(VLOOKUP($B107,Bonds!$B$6:$CW$1002,AY$1,0)), VLOOKUP($B107,Bonds!$B$6:$CW$1002,AY$1,0),"")</f>
        <v>40.7806</v>
      </c>
      <c r="AZ107">
        <f ca="1">IF(ISNUMBER(VLOOKUP($B107,Bonds!$B$6:$CW$1002,AZ$1,0)), VLOOKUP($B107,Bonds!$B$6:$CW$1002,AZ$1,0),"")</f>
        <v>-2.75</v>
      </c>
      <c r="BA107">
        <f ca="1">IF(ISNUMBER(VLOOKUP($B107,Credit_Vol!$B$6:$CW$1002,BA$1,0)), VLOOKUP($B107,Credit_Vol!$B$6:$CW$1002,BA$1,0),"")</f>
        <v>234.036</v>
      </c>
      <c r="BB107">
        <f ca="1">IF(ISNUMBER(VLOOKUP($B107,Credit_Vol!$B$6:$CW$1002,BB$1,0)), VLOOKUP($B107,Credit_Vol!$B$6:$CW$1002,BB$1,0),"")</f>
        <v>122.499</v>
      </c>
      <c r="BC107">
        <f ca="1">IF(ISNUMBER(VLOOKUP($B107,Credit_Vol!$B$6:$CW$1002,BC$1,0)), VLOOKUP($B107,Credit_Vol!$B$6:$CW$1002,BC$1,0),"")</f>
        <v>52.762</v>
      </c>
      <c r="BD107">
        <f ca="1">IF(ISNUMBER(VLOOKUP($B107,Credit_Vol!$B$6:$CW$1002,BD$1,0)), VLOOKUP($B107,Credit_Vol!$B$6:$CW$1002,BD$1,0),"")</f>
        <v>311.346</v>
      </c>
      <c r="BE107">
        <f ca="1">IF(ISNUMBER(VLOOKUP($B107,Credit_Vol!$B$6:$CW$1002,BE$1,0)), VLOOKUP($B107,Credit_Vol!$B$6:$CW$1002,BE$1,0),"")</f>
        <v>174.279</v>
      </c>
      <c r="BF107">
        <f ca="1">IF(ISNUMBER(VLOOKUP($B107,Credit_Vol!$B$6:$CW$1002,BF$1,0)), VLOOKUP($B107,Credit_Vol!$B$6:$CW$1002,BF$1,0),"")</f>
        <v>218.53059999999999</v>
      </c>
      <c r="BG107">
        <f ca="1">IF(ISNUMBER(VLOOKUP($B107,Credit_Vol!$B$6:$CW$1002,BG$1,0)), VLOOKUP($B107,Credit_Vol!$B$6:$CW$1002,BG$1,0),"")</f>
        <v>156.0787</v>
      </c>
      <c r="BH107">
        <f ca="1">IF(ISNUMBER(VLOOKUP($B107,Credit_Vol!$B$6:$CW$1002,BH$1,0)), VLOOKUP($B107,Credit_Vol!$B$6:$CW$1002,BH$1,0),"")</f>
        <v>427.6148</v>
      </c>
      <c r="BI107">
        <f ca="1">IF(ISNUMBER(VLOOKUP($B107,Credit_Vol!$B$6:$CW$1002,BI$1,0)), VLOOKUP($B107,Credit_Vol!$B$6:$CW$1002,BI$1,0),"")</f>
        <v>9.8000000000000007</v>
      </c>
      <c r="BJ107">
        <f ca="1">IF(ISNUMBER(VLOOKUP($B107,Credit_Vol!$B$6:$CW$1002,BJ$1,0)), VLOOKUP($B107,Credit_Vol!$B$6:$CW$1002,BJ$1,0),"")</f>
        <v>16.53</v>
      </c>
      <c r="BK107">
        <f ca="1">IF(ISNUMBER(VLOOKUP($B107,Credit_Vol!$B$6:$CW$1002,BK$1,0)), VLOOKUP($B107,Credit_Vol!$B$6:$CW$1002,BK$1,0),"")</f>
        <v>7.7</v>
      </c>
      <c r="BL107">
        <f ca="1">IF(ISNUMBER(VLOOKUP($B107,Credit_Vol!$B$6:$CW$1002,BL$1,0)), VLOOKUP($B107,Credit_Vol!$B$6:$CW$1002,BL$1,0),"")</f>
        <v>4.9550000000000001</v>
      </c>
      <c r="BM107">
        <f ca="1">IF(ISNUMBER(VLOOKUP($B107,Commodities!$B$6:$CW$1002,BM$1,0)), VLOOKUP($B107,Commodities!$B$6:$CW$1002,BM$1,0),"")</f>
        <v>1268.5</v>
      </c>
      <c r="BN107">
        <f ca="1">IF(ISNUMBER(VLOOKUP($B107,Commodities!$B$6:$CW$1002,BN$1,0)), VLOOKUP($B107,Commodities!$B$6:$CW$1002,BN$1,0),"")</f>
        <v>16.751999999999999</v>
      </c>
      <c r="BO107">
        <f ca="1">IF(ISNUMBER(VLOOKUP($B107,Commodities!$B$6:$CW$1002,BO$1,0)), VLOOKUP($B107,Commodities!$B$6:$CW$1002,BO$1,0),"")</f>
        <v>53.9</v>
      </c>
      <c r="BP107">
        <f ca="1">IF(ISNUMBER(VLOOKUP($B107,Currencies!$B$6:$CW$1002,BP$1,0)), VLOOKUP($B107,Currencies!$B$6:$CW$1002,BP$1,0),"")</f>
        <v>6.6478999999999999</v>
      </c>
      <c r="BQ107">
        <f ca="1">IF(ISNUMBER(VLOOKUP($B107,Currencies!$B$6:$CW$1002,BQ$1,0)), VLOOKUP($B107,Currencies!$B$6:$CW$1002,BQ$1,0),"")</f>
        <v>107.41</v>
      </c>
      <c r="BR107">
        <f ca="1">IF(ISNUMBER(VLOOKUP($B107,Currencies!$B$6:$CW$1002,BR$1,0)), VLOOKUP($B107,Currencies!$B$6:$CW$1002,BR$1,0),"")</f>
        <v>1.1608000000000001</v>
      </c>
      <c r="BS107">
        <f ca="1">IF(ISNUMBER(VLOOKUP($B107,Currencies!$B$6:$CW$1002,BS$1,0)), VLOOKUP($B107,Currencies!$B$6:$CW$1002,BS$1,0),"")</f>
        <v>1.3128</v>
      </c>
      <c r="BT107">
        <f ca="1">IF(ISNUMBER(VLOOKUP($B107,Currencies!$B$6:$CW$1002,BT$1,0)), VLOOKUP($B107,Currencies!$B$6:$CW$1002,BT$1,0),"")</f>
        <v>113.67</v>
      </c>
      <c r="BU107">
        <f ca="1">IF(ISNUMBER(VLOOKUP($B107,Currencies!$B$6:$CW$1002,BU$1,0)), VLOOKUP($B107,Currencies!$B$6:$CW$1002,BU$1,0),"")</f>
        <v>58.072800000000001</v>
      </c>
      <c r="BV107">
        <f ca="1">IF(ISNUMBER(VLOOKUP($B107,Currencies!$B$6:$CW$1002,BV$1,0)), VLOOKUP($B107,Currencies!$B$6:$CW$1002,BV$1,0),"")</f>
        <v>14.103400000000001</v>
      </c>
      <c r="BW107">
        <f ca="1">IF(ISNUMBER(VLOOKUP($B107,Currencies!$B$6:$CW$1002,BW$1,0)), VLOOKUP($B107,Currencies!$B$6:$CW$1002,BW$1,0),"")</f>
        <v>3.2355999999999998</v>
      </c>
    </row>
    <row r="108" spans="2:75">
      <c r="B108" s="12">
        <f>IF(ISNUMBER(Equities!$C109),Equities!B109,"")</f>
        <v>43034</v>
      </c>
      <c r="C108">
        <f t="shared" ca="1" si="10"/>
        <v>160.58340000000001</v>
      </c>
      <c r="D108" t="str">
        <f t="shared" ca="1" si="11"/>
        <v/>
      </c>
      <c r="E108" t="str">
        <f t="shared" ca="1" si="11"/>
        <v/>
      </c>
      <c r="F108" t="str">
        <f t="shared" ca="1" si="11"/>
        <v/>
      </c>
      <c r="G108">
        <f>IF(ISNUMBER(VLOOKUP($B108,Equities!$B$6:$DH$1002,G$1,0)), VLOOKUP($B108,Equities!$B$6:$DH$1002,G$1,0),"")</f>
        <v>7.1</v>
      </c>
      <c r="H108">
        <f>IF(ISNUMBER(VLOOKUP($B108,Equities!$B$6:$DH$1002,H$1,0)), VLOOKUP($B108,Equities!$B$6:$DH$1002,H$1,0),"")</f>
        <v>12.62</v>
      </c>
      <c r="I108">
        <f>IF(ISNUMBER(VLOOKUP($B108,Equities!$B$6:$DH$1002,I$1,0)), VLOOKUP($B108,Equities!$B$6:$DH$1002,I$1,0),"")</f>
        <v>16.25</v>
      </c>
      <c r="J108" s="70"/>
      <c r="K108">
        <f ca="1">IF(ISNUMBER(VLOOKUP($B108,Equities!$B$6:$DH$1002,K$1,0)), VLOOKUP($B108,Equities!$B$6:$DH$1002,K$1,0),"")</f>
        <v>2560.4</v>
      </c>
      <c r="L108">
        <f ca="1">IF(ISNUMBER(VLOOKUP($B108,Equities!$B$6:$DH$1002,L$1,0)), VLOOKUP($B108,Equities!$B$6:$DH$1002,L$1,0),"")</f>
        <v>3637.2</v>
      </c>
      <c r="M108">
        <f ca="1">IF(ISNUMBER(VLOOKUP($B108,Equities!$B$6:$DH$1002,M$1,0)), VLOOKUP($B108,Equities!$B$6:$DH$1002,M$1,0),"")</f>
        <v>75896.350000000006</v>
      </c>
      <c r="N108">
        <f ca="1">IF(ISNUMBER(VLOOKUP($B108,Equities!$B$6:$DH$1002,N$1,0)), VLOOKUP($B108,Equities!$B$6:$DH$1002,N$1,0),"")</f>
        <v>21739.78</v>
      </c>
      <c r="O108">
        <f ca="1">IF(ISNUMBER(VLOOKUP($B108,Equities!$B$6:$DH$1002,O$1,0)), VLOOKUP($B108,Equities!$B$6:$DH$1002,O$1,0),"")</f>
        <v>28202.38</v>
      </c>
      <c r="P108">
        <f ca="1">IF(ISNUMBER(VLOOKUP($B108,Equities!$B$6:$DH$1002,P$1,0)), VLOOKUP($B108,Equities!$B$6:$DH$1002,P$1,0),"")</f>
        <v>11446.21</v>
      </c>
      <c r="Q108">
        <f ca="1">IF(ISNUMBER(VLOOKUP($B108,Equities!$B$6:$DH$1002,Q$1,0)), VLOOKUP($B108,Equities!$B$6:$DH$1002,Q$1,0),"")</f>
        <v>2123.2199999999998</v>
      </c>
      <c r="R108">
        <f ca="1">IF(ISNUMBER(VLOOKUP($B108,Equities!$B$6:$DH$1002,R$1,0)), VLOOKUP($B108,Equities!$B$6:$DH$1002,R$1,0),"")</f>
        <v>2367.02</v>
      </c>
      <c r="S108">
        <f ca="1">IF(ISNUMBER(VLOOKUP($B108,Equities!$B$6:$DH$1002,S$1,0)), VLOOKUP($B108,Equities!$B$6:$DH$1002,S$1,0),"")</f>
        <v>207.6781</v>
      </c>
      <c r="T108">
        <f ca="1">IF(ISNUMBER(VLOOKUP($B108,Equities!$B$6:$DH$1002,T$1,0)), VLOOKUP($B108,Equities!$B$6:$DH$1002,T$1,0),"")</f>
        <v>269.13</v>
      </c>
      <c r="U108">
        <f ca="1">IF(ISNUMBER(VLOOKUP($B108,Equities!$B$6:$DH$1002,U$1,0)), VLOOKUP($B108,Equities!$B$6:$DH$1002,U$1,0),"")</f>
        <v>253.77</v>
      </c>
      <c r="V108">
        <f ca="1">IF(ISNUMBER(VLOOKUP($B108,Equities!$B$6:$DH$1002,V$1,0)), VLOOKUP($B108,Equities!$B$6:$DH$1002,V$1,0),"")</f>
        <v>225.04</v>
      </c>
      <c r="W108">
        <f ca="1">IF(ISNUMBER(VLOOKUP($B108,Equities!$B$6:$DH$1002,W$1,0)), VLOOKUP($B108,Equities!$B$6:$DH$1002,W$1,0),"")</f>
        <v>226.11590000000001</v>
      </c>
      <c r="X108">
        <f ca="1">IF(ISNUMBER(VLOOKUP($B108,Equities!$B$6:$DH$1002,X$1,0)), VLOOKUP($B108,Equities!$B$6:$DH$1002,X$1,0),"")</f>
        <v>224.79740000000001</v>
      </c>
      <c r="Y108">
        <f ca="1">IF(ISNUMBER(VLOOKUP($B108,Equities!$B$6:$DH$1002,Y$1,0)), VLOOKUP($B108,Equities!$B$6:$DH$1002,Y$1,0),"")</f>
        <v>123.4028</v>
      </c>
      <c r="Z108">
        <f ca="1">IF(ISNUMBER(VLOOKUP($B108,Equities!$B$6:$DH$1002,Z$1,0)), VLOOKUP($B108,Equities!$B$6:$DH$1002,Z$1,0),"")</f>
        <v>211.79859999999999</v>
      </c>
      <c r="AA108">
        <f ca="1">IF(ISNUMBER(VLOOKUP($B108,Equities!$B$6:$DH$1002,AA$1,0)), VLOOKUP($B108,Equities!$B$6:$DH$1002,AA$1,0),"")</f>
        <v>68.23</v>
      </c>
      <c r="AB108">
        <f ca="1">IF(ISNUMBER(VLOOKUP($B108,Equities!$B$6:$DH$1002,AB$1,0)), VLOOKUP($B108,Equities!$B$6:$DH$1002,AB$1,0),"")</f>
        <v>131.16999999999999</v>
      </c>
      <c r="AC108">
        <f ca="1">IF(ISNUMBER(VLOOKUP($B108,Bonds!$B$6:$CW$1002,AC$1,0)), VLOOKUP($B108,Bonds!$B$6:$CW$1002,AC$1,0),"")</f>
        <v>476.04410000000001</v>
      </c>
      <c r="AD108">
        <f ca="1">IF(ISNUMBER(VLOOKUP($B108,Bonds!$B$6:$CW$1002,AD$1,0)), VLOOKUP($B108,Bonds!$B$6:$CW$1002,AD$1,0),"")</f>
        <v>214.3674</v>
      </c>
      <c r="AE108">
        <f ca="1">IF(ISNUMBER(VLOOKUP($B108,Bonds!$B$6:$CW$1002,AE$1,0)), VLOOKUP($B108,Bonds!$B$6:$CW$1002,AE$1,0),"")</f>
        <v>253.18860000000001</v>
      </c>
      <c r="AF108">
        <f ca="1">IF(ISNUMBER(VLOOKUP($B108,Bonds!$B$6:$CW$1002,AF$1,0)), VLOOKUP($B108,Bonds!$B$6:$CW$1002,AF$1,0),"")</f>
        <v>2030.6</v>
      </c>
      <c r="AG108">
        <f ca="1">IF(ISNUMBER(VLOOKUP($B108,Bonds!$B$6:$CW$1002,AG$1,0)), VLOOKUP($B108,Bonds!$B$6:$CW$1002,AG$1,0),"")</f>
        <v>2185.31</v>
      </c>
      <c r="AH108">
        <f ca="1">IF(ISNUMBER(VLOOKUP($B108,Bonds!$B$6:$CW$1002,AH$1,0)), VLOOKUP($B108,Bonds!$B$6:$CW$1002,AH$1,0),"")</f>
        <v>2865.47</v>
      </c>
      <c r="AI108">
        <f ca="1">IF(ISNUMBER(VLOOKUP($B108,Bonds!$B$6:$CW$1002,AI$1,0)), VLOOKUP($B108,Bonds!$B$6:$CW$1002,AI$1,0),"")</f>
        <v>149.3109</v>
      </c>
      <c r="AJ108">
        <f ca="1">IF(ISNUMBER(VLOOKUP($B108,Bonds!$B$6:$CW$1002,AJ$1,0)), VLOOKUP($B108,Bonds!$B$6:$CW$1002,AJ$1,0),"")</f>
        <v>1301.1121000000001</v>
      </c>
      <c r="AK108">
        <f ca="1">IF(ISNUMBER(VLOOKUP($B108,Bonds!$B$6:$CW$1002,AK$1,0)), VLOOKUP($B108,Bonds!$B$6:$CW$1002,AK$1,0),"")</f>
        <v>214.44110000000001</v>
      </c>
      <c r="AL108">
        <f ca="1">IF(ISNUMBER(VLOOKUP($B108,Bonds!$B$6:$CW$1002,AL$1,0)), VLOOKUP($B108,Bonds!$B$6:$CW$1002,AL$1,0),"")</f>
        <v>191.03270000000001</v>
      </c>
      <c r="AM108">
        <f ca="1">IF(ISNUMBER(VLOOKUP($B108,Bonds!$B$6:$CW$1002,AM$1,0)), VLOOKUP($B108,Bonds!$B$6:$CW$1002,AM$1,0),"")</f>
        <v>287.38920000000002</v>
      </c>
      <c r="AN108">
        <f ca="1">IF(ISNUMBER(VLOOKUP($B108,Bonds!$B$6:$CW$1002,AN$1,0)), VLOOKUP($B108,Bonds!$B$6:$CW$1002,AN$1,0),"")</f>
        <v>203.5549</v>
      </c>
      <c r="AO108">
        <f ca="1">IF(ISNUMBER(VLOOKUP($B108,Bonds!$B$6:$CW$1002,AO$1,0)), VLOOKUP($B108,Bonds!$B$6:$CW$1002,AO$1,0),"")</f>
        <v>203.58840000000001</v>
      </c>
      <c r="AP108">
        <f ca="1">IF(ISNUMBER(VLOOKUP($B108,Bonds!$B$6:$CW$1002,AP$1,0)), VLOOKUP($B108,Bonds!$B$6:$CW$1002,AP$1,0),"")</f>
        <v>225.47219999999999</v>
      </c>
      <c r="AQ108">
        <f ca="1">IF(ISNUMBER(VLOOKUP($B108,Bonds!$B$6:$CW$1002,AQ$1,0)), VLOOKUP($B108,Bonds!$B$6:$CW$1002,AQ$1,0),"")</f>
        <v>219.50579999999999</v>
      </c>
      <c r="AR108">
        <f ca="1">IF(ISNUMBER(VLOOKUP($B108,Bonds!$B$6:$CW$1002,AR$1,0)), VLOOKUP($B108,Bonds!$B$6:$CW$1002,AR$1,0),"")</f>
        <v>284.12509999999997</v>
      </c>
      <c r="AS108">
        <f ca="1">IF(ISNUMBER(VLOOKUP($B108,Bonds!$B$6:$CW$1002,AS$1,0)), VLOOKUP($B108,Bonds!$B$6:$CW$1002,AS$1,0),"")</f>
        <v>2.4609000000000001</v>
      </c>
      <c r="AT108">
        <f ca="1">IF(ISNUMBER(VLOOKUP($B108,Bonds!$B$6:$CW$1002,AT$1,0)), VLOOKUP($B108,Bonds!$B$6:$CW$1002,AT$1,0),"")</f>
        <v>0.41499999999999998</v>
      </c>
      <c r="AU108">
        <f ca="1">IF(ISNUMBER(VLOOKUP($B108,Bonds!$B$6:$CW$1002,AU$1,0)), VLOOKUP($B108,Bonds!$B$6:$CW$1002,AU$1,0),"")</f>
        <v>1.7942</v>
      </c>
      <c r="AV108">
        <f ca="1">IF(ISNUMBER(VLOOKUP($B108,Bonds!$B$6:$CW$1002,AV$1,0)), VLOOKUP($B108,Bonds!$B$6:$CW$1002,AV$1,0),"")</f>
        <v>1.8923000000000001</v>
      </c>
      <c r="AW108">
        <f ca="1">IF(ISNUMBER(VLOOKUP($B108,Bonds!$B$6:$CW$1002,AW$1,0)), VLOOKUP($B108,Bonds!$B$6:$CW$1002,AW$1,0),"")</f>
        <v>2.3088000000000002</v>
      </c>
      <c r="AX108">
        <f ca="1">IF(ISNUMBER(VLOOKUP($B108,Bonds!$B$6:$CW$1002,AX$1,0)), VLOOKUP($B108,Bonds!$B$6:$CW$1002,AX$1,0),"")</f>
        <v>1.3540000000000001</v>
      </c>
      <c r="AY108">
        <f ca="1">IF(ISNUMBER(VLOOKUP($B108,Bonds!$B$6:$CW$1002,AY$1,0)), VLOOKUP($B108,Bonds!$B$6:$CW$1002,AY$1,0),"")</f>
        <v>40.755200000000002</v>
      </c>
      <c r="AZ108">
        <f ca="1">IF(ISNUMBER(VLOOKUP($B108,Bonds!$B$6:$CW$1002,AZ$1,0)), VLOOKUP($B108,Bonds!$B$6:$CW$1002,AZ$1,0),"")</f>
        <v>-2.63</v>
      </c>
      <c r="BA108">
        <f ca="1">IF(ISNUMBER(VLOOKUP($B108,Credit_Vol!$B$6:$CW$1002,BA$1,0)), VLOOKUP($B108,Credit_Vol!$B$6:$CW$1002,BA$1,0),"")</f>
        <v>238.24299999999999</v>
      </c>
      <c r="BB108">
        <f ca="1">IF(ISNUMBER(VLOOKUP($B108,Credit_Vol!$B$6:$CW$1002,BB$1,0)), VLOOKUP($B108,Credit_Vol!$B$6:$CW$1002,BB$1,0),"")</f>
        <v>125.446</v>
      </c>
      <c r="BC108">
        <f ca="1">IF(ISNUMBER(VLOOKUP($B108,Credit_Vol!$B$6:$CW$1002,BC$1,0)), VLOOKUP($B108,Credit_Vol!$B$6:$CW$1002,BC$1,0),"")</f>
        <v>54.104999999999997</v>
      </c>
      <c r="BD108">
        <f ca="1">IF(ISNUMBER(VLOOKUP($B108,Credit_Vol!$B$6:$CW$1002,BD$1,0)), VLOOKUP($B108,Credit_Vol!$B$6:$CW$1002,BD$1,0),"")</f>
        <v>314.72500000000002</v>
      </c>
      <c r="BE108">
        <f ca="1">IF(ISNUMBER(VLOOKUP($B108,Credit_Vol!$B$6:$CW$1002,BE$1,0)), VLOOKUP($B108,Credit_Vol!$B$6:$CW$1002,BE$1,0),"")</f>
        <v>180.41</v>
      </c>
      <c r="BF108">
        <f ca="1">IF(ISNUMBER(VLOOKUP($B108,Credit_Vol!$B$6:$CW$1002,BF$1,0)), VLOOKUP($B108,Credit_Vol!$B$6:$CW$1002,BF$1,0),"")</f>
        <v>220.14429999999999</v>
      </c>
      <c r="BG108">
        <f ca="1">IF(ISNUMBER(VLOOKUP($B108,Credit_Vol!$B$6:$CW$1002,BG$1,0)), VLOOKUP($B108,Credit_Vol!$B$6:$CW$1002,BG$1,0),"")</f>
        <v>157.6395</v>
      </c>
      <c r="BH108">
        <f ca="1">IF(ISNUMBER(VLOOKUP($B108,Credit_Vol!$B$6:$CW$1002,BH$1,0)), VLOOKUP($B108,Credit_Vol!$B$6:$CW$1002,BH$1,0),"")</f>
        <v>429.56420000000003</v>
      </c>
      <c r="BI108">
        <f ca="1">IF(ISNUMBER(VLOOKUP($B108,Credit_Vol!$B$6:$CW$1002,BI$1,0)), VLOOKUP($B108,Credit_Vol!$B$6:$CW$1002,BI$1,0),"")</f>
        <v>11.3</v>
      </c>
      <c r="BJ108">
        <f ca="1">IF(ISNUMBER(VLOOKUP($B108,Credit_Vol!$B$6:$CW$1002,BJ$1,0)), VLOOKUP($B108,Credit_Vol!$B$6:$CW$1002,BJ$1,0),"")</f>
        <v>17.68</v>
      </c>
      <c r="BK108">
        <f ca="1">IF(ISNUMBER(VLOOKUP($B108,Credit_Vol!$B$6:$CW$1002,BK$1,0)), VLOOKUP($B108,Credit_Vol!$B$6:$CW$1002,BK$1,0),"")</f>
        <v>7.5600000000000005</v>
      </c>
      <c r="BL108">
        <f ca="1">IF(ISNUMBER(VLOOKUP($B108,Credit_Vol!$B$6:$CW$1002,BL$1,0)), VLOOKUP($B108,Credit_Vol!$B$6:$CW$1002,BL$1,0),"")</f>
        <v>4.9950000000000001</v>
      </c>
      <c r="BM108">
        <f ca="1">IF(ISNUMBER(VLOOKUP($B108,Commodities!$B$6:$CW$1002,BM$1,0)), VLOOKUP($B108,Commodities!$B$6:$CW$1002,BM$1,0),"")</f>
        <v>1266.3</v>
      </c>
      <c r="BN108">
        <f ca="1">IF(ISNUMBER(VLOOKUP($B108,Commodities!$B$6:$CW$1002,BN$1,0)), VLOOKUP($B108,Commodities!$B$6:$CW$1002,BN$1,0),"")</f>
        <v>16.811</v>
      </c>
      <c r="BO108">
        <f ca="1">IF(ISNUMBER(VLOOKUP($B108,Commodities!$B$6:$CW$1002,BO$1,0)), VLOOKUP($B108,Commodities!$B$6:$CW$1002,BO$1,0),"")</f>
        <v>52.64</v>
      </c>
      <c r="BP108">
        <f ca="1">IF(ISNUMBER(VLOOKUP($B108,Currencies!$B$6:$CW$1002,BP$1,0)), VLOOKUP($B108,Currencies!$B$6:$CW$1002,BP$1,0),"")</f>
        <v>6.6535000000000002</v>
      </c>
      <c r="BQ108">
        <f ca="1">IF(ISNUMBER(VLOOKUP($B108,Currencies!$B$6:$CW$1002,BQ$1,0)), VLOOKUP($B108,Currencies!$B$6:$CW$1002,BQ$1,0),"")</f>
        <v>107.27</v>
      </c>
      <c r="BR108">
        <f ca="1">IF(ISNUMBER(VLOOKUP($B108,Currencies!$B$6:$CW$1002,BR$1,0)), VLOOKUP($B108,Currencies!$B$6:$CW$1002,BR$1,0),"")</f>
        <v>1.1651</v>
      </c>
      <c r="BS108">
        <f ca="1">IF(ISNUMBER(VLOOKUP($B108,Currencies!$B$6:$CW$1002,BS$1,0)), VLOOKUP($B108,Currencies!$B$6:$CW$1002,BS$1,0),"")</f>
        <v>1.3161</v>
      </c>
      <c r="BT108">
        <f ca="1">IF(ISNUMBER(VLOOKUP($B108,Currencies!$B$6:$CW$1002,BT$1,0)), VLOOKUP($B108,Currencies!$B$6:$CW$1002,BT$1,0),"")</f>
        <v>113.98</v>
      </c>
      <c r="BU108">
        <f ca="1">IF(ISNUMBER(VLOOKUP($B108,Currencies!$B$6:$CW$1002,BU$1,0)), VLOOKUP($B108,Currencies!$B$6:$CW$1002,BU$1,0),"")</f>
        <v>57.852600000000002</v>
      </c>
      <c r="BV108">
        <f ca="1">IF(ISNUMBER(VLOOKUP($B108,Currencies!$B$6:$CW$1002,BV$1,0)), VLOOKUP($B108,Currencies!$B$6:$CW$1002,BV$1,0),"")</f>
        <v>14.2416</v>
      </c>
      <c r="BW108">
        <f ca="1">IF(ISNUMBER(VLOOKUP($B108,Currencies!$B$6:$CW$1002,BW$1,0)), VLOOKUP($B108,Currencies!$B$6:$CW$1002,BW$1,0),"")</f>
        <v>3.2974999999999999</v>
      </c>
    </row>
    <row r="109" spans="2:75">
      <c r="B109" s="12">
        <f>IF(ISNUMBER(Equities!$C110),Equities!B110,"")</f>
        <v>43033</v>
      </c>
      <c r="C109">
        <f t="shared" ca="1" si="10"/>
        <v>162.27279999999999</v>
      </c>
      <c r="D109" t="str">
        <f t="shared" ca="1" si="11"/>
        <v/>
      </c>
      <c r="E109" t="str">
        <f t="shared" ca="1" si="11"/>
        <v/>
      </c>
      <c r="F109" t="str">
        <f t="shared" ca="1" si="11"/>
        <v/>
      </c>
      <c r="G109">
        <f>IF(ISNUMBER(VLOOKUP($B109,Equities!$B$6:$DH$1002,G$1,0)), VLOOKUP($B109,Equities!$B$6:$DH$1002,G$1,0),"")</f>
        <v>7.12</v>
      </c>
      <c r="H109">
        <f>IF(ISNUMBER(VLOOKUP($B109,Equities!$B$6:$DH$1002,H$1,0)), VLOOKUP($B109,Equities!$B$6:$DH$1002,H$1,0),"")</f>
        <v>12.69</v>
      </c>
      <c r="I109">
        <f>IF(ISNUMBER(VLOOKUP($B109,Equities!$B$6:$DH$1002,I$1,0)), VLOOKUP($B109,Equities!$B$6:$DH$1002,I$1,0),"")</f>
        <v>16.61</v>
      </c>
      <c r="J109" s="70"/>
      <c r="K109">
        <f ca="1">IF(ISNUMBER(VLOOKUP($B109,Equities!$B$6:$DH$1002,K$1,0)), VLOOKUP($B109,Equities!$B$6:$DH$1002,K$1,0),"")</f>
        <v>2557.15</v>
      </c>
      <c r="L109">
        <f ca="1">IF(ISNUMBER(VLOOKUP($B109,Equities!$B$6:$DH$1002,L$1,0)), VLOOKUP($B109,Equities!$B$6:$DH$1002,L$1,0),"")</f>
        <v>3591.46</v>
      </c>
      <c r="M109">
        <f ca="1">IF(ISNUMBER(VLOOKUP($B109,Equities!$B$6:$DH$1002,M$1,0)), VLOOKUP($B109,Equities!$B$6:$DH$1002,M$1,0),"")</f>
        <v>76671.13</v>
      </c>
      <c r="N109">
        <f ca="1">IF(ISNUMBER(VLOOKUP($B109,Equities!$B$6:$DH$1002,N$1,0)), VLOOKUP($B109,Equities!$B$6:$DH$1002,N$1,0),"")</f>
        <v>21707.62</v>
      </c>
      <c r="O109">
        <f ca="1">IF(ISNUMBER(VLOOKUP($B109,Equities!$B$6:$DH$1002,O$1,0)), VLOOKUP($B109,Equities!$B$6:$DH$1002,O$1,0),"")</f>
        <v>28302.89</v>
      </c>
      <c r="P109">
        <f ca="1">IF(ISNUMBER(VLOOKUP($B109,Equities!$B$6:$DH$1002,P$1,0)), VLOOKUP($B109,Equities!$B$6:$DH$1002,P$1,0),"")</f>
        <v>11493.3</v>
      </c>
      <c r="Q109">
        <f ca="1">IF(ISNUMBER(VLOOKUP($B109,Equities!$B$6:$DH$1002,Q$1,0)), VLOOKUP($B109,Equities!$B$6:$DH$1002,Q$1,0),"")</f>
        <v>2116.92</v>
      </c>
      <c r="R109">
        <f ca="1">IF(ISNUMBER(VLOOKUP($B109,Equities!$B$6:$DH$1002,R$1,0)), VLOOKUP($B109,Equities!$B$6:$DH$1002,R$1,0),"")</f>
        <v>2364.31</v>
      </c>
      <c r="S109">
        <f ca="1">IF(ISNUMBER(VLOOKUP($B109,Equities!$B$6:$DH$1002,S$1,0)), VLOOKUP($B109,Equities!$B$6:$DH$1002,S$1,0),"")</f>
        <v>207.34889999999999</v>
      </c>
      <c r="T109">
        <f ca="1">IF(ISNUMBER(VLOOKUP($B109,Equities!$B$6:$DH$1002,T$1,0)), VLOOKUP($B109,Equities!$B$6:$DH$1002,T$1,0),"")</f>
        <v>268.10000000000002</v>
      </c>
      <c r="U109">
        <f ca="1">IF(ISNUMBER(VLOOKUP($B109,Equities!$B$6:$DH$1002,U$1,0)), VLOOKUP($B109,Equities!$B$6:$DH$1002,U$1,0),"")</f>
        <v>252.87</v>
      </c>
      <c r="V109">
        <f ca="1">IF(ISNUMBER(VLOOKUP($B109,Equities!$B$6:$DH$1002,V$1,0)), VLOOKUP($B109,Equities!$B$6:$DH$1002,V$1,0),"")</f>
        <v>224.59</v>
      </c>
      <c r="W109">
        <f ca="1">IF(ISNUMBER(VLOOKUP($B109,Equities!$B$6:$DH$1002,W$1,0)), VLOOKUP($B109,Equities!$B$6:$DH$1002,W$1,0),"")</f>
        <v>225.3415</v>
      </c>
      <c r="X109">
        <f ca="1">IF(ISNUMBER(VLOOKUP($B109,Equities!$B$6:$DH$1002,X$1,0)), VLOOKUP($B109,Equities!$B$6:$DH$1002,X$1,0),"")</f>
        <v>226.9074</v>
      </c>
      <c r="Y109">
        <f ca="1">IF(ISNUMBER(VLOOKUP($B109,Equities!$B$6:$DH$1002,Y$1,0)), VLOOKUP($B109,Equities!$B$6:$DH$1002,Y$1,0),"")</f>
        <v>123.0158</v>
      </c>
      <c r="Z109">
        <f ca="1">IF(ISNUMBER(VLOOKUP($B109,Equities!$B$6:$DH$1002,Z$1,0)), VLOOKUP($B109,Equities!$B$6:$DH$1002,Z$1,0),"")</f>
        <v>211.28739999999999</v>
      </c>
      <c r="AA109">
        <f ca="1">IF(ISNUMBER(VLOOKUP($B109,Equities!$B$6:$DH$1002,AA$1,0)), VLOOKUP($B109,Equities!$B$6:$DH$1002,AA$1,0),"")</f>
        <v>68.2</v>
      </c>
      <c r="AB109">
        <f ca="1">IF(ISNUMBER(VLOOKUP($B109,Equities!$B$6:$DH$1002,AB$1,0)), VLOOKUP($B109,Equities!$B$6:$DH$1002,AB$1,0),"")</f>
        <v>130.83000000000001</v>
      </c>
      <c r="AC109">
        <f ca="1">IF(ISNUMBER(VLOOKUP($B109,Bonds!$B$6:$CW$1002,AC$1,0)), VLOOKUP($B109,Bonds!$B$6:$CW$1002,AC$1,0),"")</f>
        <v>477.4239</v>
      </c>
      <c r="AD109">
        <f ca="1">IF(ISNUMBER(VLOOKUP($B109,Bonds!$B$6:$CW$1002,AD$1,0)), VLOOKUP($B109,Bonds!$B$6:$CW$1002,AD$1,0),"")</f>
        <v>215.06870000000001</v>
      </c>
      <c r="AE109">
        <f ca="1">IF(ISNUMBER(VLOOKUP($B109,Bonds!$B$6:$CW$1002,AE$1,0)), VLOOKUP($B109,Bonds!$B$6:$CW$1002,AE$1,0),"")</f>
        <v>253.78870000000001</v>
      </c>
      <c r="AF109">
        <f ca="1">IF(ISNUMBER(VLOOKUP($B109,Bonds!$B$6:$CW$1002,AF$1,0)), VLOOKUP($B109,Bonds!$B$6:$CW$1002,AF$1,0),"")</f>
        <v>2031.5</v>
      </c>
      <c r="AG109">
        <f ca="1">IF(ISNUMBER(VLOOKUP($B109,Bonds!$B$6:$CW$1002,AG$1,0)), VLOOKUP($B109,Bonds!$B$6:$CW$1002,AG$1,0),"")</f>
        <v>2186.34</v>
      </c>
      <c r="AH109">
        <f ca="1">IF(ISNUMBER(VLOOKUP($B109,Bonds!$B$6:$CW$1002,AH$1,0)), VLOOKUP($B109,Bonds!$B$6:$CW$1002,AH$1,0),"")</f>
        <v>2865.85</v>
      </c>
      <c r="AI109">
        <f ca="1">IF(ISNUMBER(VLOOKUP($B109,Bonds!$B$6:$CW$1002,AI$1,0)), VLOOKUP($B109,Bonds!$B$6:$CW$1002,AI$1,0),"")</f>
        <v>149.2525</v>
      </c>
      <c r="AJ109">
        <f ca="1">IF(ISNUMBER(VLOOKUP($B109,Bonds!$B$6:$CW$1002,AJ$1,0)), VLOOKUP($B109,Bonds!$B$6:$CW$1002,AJ$1,0),"")</f>
        <v>1304.4119000000001</v>
      </c>
      <c r="AK109">
        <f ca="1">IF(ISNUMBER(VLOOKUP($B109,Bonds!$B$6:$CW$1002,AK$1,0)), VLOOKUP($B109,Bonds!$B$6:$CW$1002,AK$1,0),"")</f>
        <v>214.21270000000001</v>
      </c>
      <c r="AL109">
        <f ca="1">IF(ISNUMBER(VLOOKUP($B109,Bonds!$B$6:$CW$1002,AL$1,0)), VLOOKUP($B109,Bonds!$B$6:$CW$1002,AL$1,0),"")</f>
        <v>190.8014</v>
      </c>
      <c r="AM109">
        <f ca="1">IF(ISNUMBER(VLOOKUP($B109,Bonds!$B$6:$CW$1002,AM$1,0)), VLOOKUP($B109,Bonds!$B$6:$CW$1002,AM$1,0),"")</f>
        <v>287.22640000000001</v>
      </c>
      <c r="AN109">
        <f ca="1">IF(ISNUMBER(VLOOKUP($B109,Bonds!$B$6:$CW$1002,AN$1,0)), VLOOKUP($B109,Bonds!$B$6:$CW$1002,AN$1,0),"")</f>
        <v>203.33840000000001</v>
      </c>
      <c r="AO109">
        <f ca="1">IF(ISNUMBER(VLOOKUP($B109,Bonds!$B$6:$CW$1002,AO$1,0)), VLOOKUP($B109,Bonds!$B$6:$CW$1002,AO$1,0),"")</f>
        <v>203.4015</v>
      </c>
      <c r="AP109">
        <f ca="1">IF(ISNUMBER(VLOOKUP($B109,Bonds!$B$6:$CW$1002,AP$1,0)), VLOOKUP($B109,Bonds!$B$6:$CW$1002,AP$1,0),"")</f>
        <v>225.2071</v>
      </c>
      <c r="AQ109">
        <f ca="1">IF(ISNUMBER(VLOOKUP($B109,Bonds!$B$6:$CW$1002,AQ$1,0)), VLOOKUP($B109,Bonds!$B$6:$CW$1002,AQ$1,0),"")</f>
        <v>219.1292</v>
      </c>
      <c r="AR109">
        <f ca="1">IF(ISNUMBER(VLOOKUP($B109,Bonds!$B$6:$CW$1002,AR$1,0)), VLOOKUP($B109,Bonds!$B$6:$CW$1002,AR$1,0),"")</f>
        <v>283.66219999999998</v>
      </c>
      <c r="AS109">
        <f ca="1">IF(ISNUMBER(VLOOKUP($B109,Bonds!$B$6:$CW$1002,AS$1,0)), VLOOKUP($B109,Bonds!$B$6:$CW$1002,AS$1,0),"")</f>
        <v>2.4317000000000002</v>
      </c>
      <c r="AT109">
        <f ca="1">IF(ISNUMBER(VLOOKUP($B109,Bonds!$B$6:$CW$1002,AT$1,0)), VLOOKUP($B109,Bonds!$B$6:$CW$1002,AT$1,0),"")</f>
        <v>0.48199999999999998</v>
      </c>
      <c r="AU109">
        <f ca="1">IF(ISNUMBER(VLOOKUP($B109,Bonds!$B$6:$CW$1002,AU$1,0)), VLOOKUP($B109,Bonds!$B$6:$CW$1002,AU$1,0),"")</f>
        <v>1.7877999999999998</v>
      </c>
      <c r="AV109">
        <f ca="1">IF(ISNUMBER(VLOOKUP($B109,Bonds!$B$6:$CW$1002,AV$1,0)), VLOOKUP($B109,Bonds!$B$6:$CW$1002,AV$1,0),"")</f>
        <v>1.887</v>
      </c>
      <c r="AW109">
        <f ca="1">IF(ISNUMBER(VLOOKUP($B109,Bonds!$B$6:$CW$1002,AW$1,0)), VLOOKUP($B109,Bonds!$B$6:$CW$1002,AW$1,0),"")</f>
        <v>2.2989999999999999</v>
      </c>
      <c r="AX109">
        <f ca="1">IF(ISNUMBER(VLOOKUP($B109,Bonds!$B$6:$CW$1002,AX$1,0)), VLOOKUP($B109,Bonds!$B$6:$CW$1002,AX$1,0),"")</f>
        <v>1.3599999999999999</v>
      </c>
      <c r="AY109">
        <f ca="1">IF(ISNUMBER(VLOOKUP($B109,Bonds!$B$6:$CW$1002,AY$1,0)), VLOOKUP($B109,Bonds!$B$6:$CW$1002,AY$1,0),"")</f>
        <v>40.104399999999998</v>
      </c>
      <c r="AZ109">
        <f ca="1">IF(ISNUMBER(VLOOKUP($B109,Bonds!$B$6:$CW$1002,AZ$1,0)), VLOOKUP($B109,Bonds!$B$6:$CW$1002,AZ$1,0),"")</f>
        <v>-2.31</v>
      </c>
      <c r="BA109">
        <f ca="1">IF(ISNUMBER(VLOOKUP($B109,Credit_Vol!$B$6:$CW$1002,BA$1,0)), VLOOKUP($B109,Credit_Vol!$B$6:$CW$1002,BA$1,0),"")</f>
        <v>241.09299999999999</v>
      </c>
      <c r="BB109">
        <f ca="1">IF(ISNUMBER(VLOOKUP($B109,Credit_Vol!$B$6:$CW$1002,BB$1,0)), VLOOKUP($B109,Credit_Vol!$B$6:$CW$1002,BB$1,0),"")</f>
        <v>128.608</v>
      </c>
      <c r="BC109">
        <f ca="1">IF(ISNUMBER(VLOOKUP($B109,Credit_Vol!$B$6:$CW$1002,BC$1,0)), VLOOKUP($B109,Credit_Vol!$B$6:$CW$1002,BC$1,0),"")</f>
        <v>54.201000000000001</v>
      </c>
      <c r="BD109">
        <f ca="1">IF(ISNUMBER(VLOOKUP($B109,Credit_Vol!$B$6:$CW$1002,BD$1,0)), VLOOKUP($B109,Credit_Vol!$B$6:$CW$1002,BD$1,0),"")</f>
        <v>313.91899999999998</v>
      </c>
      <c r="BE109">
        <f ca="1">IF(ISNUMBER(VLOOKUP($B109,Credit_Vol!$B$6:$CW$1002,BE$1,0)), VLOOKUP($B109,Credit_Vol!$B$6:$CW$1002,BE$1,0),"")</f>
        <v>176.79400000000001</v>
      </c>
      <c r="BF109">
        <f ca="1">IF(ISNUMBER(VLOOKUP($B109,Credit_Vol!$B$6:$CW$1002,BF$1,0)), VLOOKUP($B109,Credit_Vol!$B$6:$CW$1002,BF$1,0),"")</f>
        <v>218.97829999999999</v>
      </c>
      <c r="BG109">
        <f ca="1">IF(ISNUMBER(VLOOKUP($B109,Credit_Vol!$B$6:$CW$1002,BG$1,0)), VLOOKUP($B109,Credit_Vol!$B$6:$CW$1002,BG$1,0),"")</f>
        <v>156.63740000000001</v>
      </c>
      <c r="BH109">
        <f ca="1">IF(ISNUMBER(VLOOKUP($B109,Credit_Vol!$B$6:$CW$1002,BH$1,0)), VLOOKUP($B109,Credit_Vol!$B$6:$CW$1002,BH$1,0),"")</f>
        <v>427.62560000000002</v>
      </c>
      <c r="BI109">
        <f ca="1">IF(ISNUMBER(VLOOKUP($B109,Credit_Vol!$B$6:$CW$1002,BI$1,0)), VLOOKUP($B109,Credit_Vol!$B$6:$CW$1002,BI$1,0),"")</f>
        <v>11.23</v>
      </c>
      <c r="BJ109">
        <f ca="1">IF(ISNUMBER(VLOOKUP($B109,Credit_Vol!$B$6:$CW$1002,BJ$1,0)), VLOOKUP($B109,Credit_Vol!$B$6:$CW$1002,BJ$1,0),"")</f>
        <v>17.420000000000002</v>
      </c>
      <c r="BK109">
        <f ca="1">IF(ISNUMBER(VLOOKUP($B109,Credit_Vol!$B$6:$CW$1002,BK$1,0)), VLOOKUP($B109,Credit_Vol!$B$6:$CW$1002,BK$1,0),"")</f>
        <v>7.61</v>
      </c>
      <c r="BL109">
        <f ca="1">IF(ISNUMBER(VLOOKUP($B109,Credit_Vol!$B$6:$CW$1002,BL$1,0)), VLOOKUP($B109,Credit_Vol!$B$6:$CW$1002,BL$1,0),"")</f>
        <v>5.14</v>
      </c>
      <c r="BM109">
        <f ca="1">IF(ISNUMBER(VLOOKUP($B109,Commodities!$B$6:$CW$1002,BM$1,0)), VLOOKUP($B109,Commodities!$B$6:$CW$1002,BM$1,0),"")</f>
        <v>1275.4000000000001</v>
      </c>
      <c r="BN109">
        <f ca="1">IF(ISNUMBER(VLOOKUP($B109,Commodities!$B$6:$CW$1002,BN$1,0)), VLOOKUP($B109,Commodities!$B$6:$CW$1002,BN$1,0),"")</f>
        <v>16.925000000000001</v>
      </c>
      <c r="BO109">
        <f ca="1">IF(ISNUMBER(VLOOKUP($B109,Commodities!$B$6:$CW$1002,BO$1,0)), VLOOKUP($B109,Commodities!$B$6:$CW$1002,BO$1,0),"")</f>
        <v>52.18</v>
      </c>
      <c r="BP109">
        <f ca="1">IF(ISNUMBER(VLOOKUP($B109,Currencies!$B$6:$CW$1002,BP$1,0)), VLOOKUP($B109,Currencies!$B$6:$CW$1002,BP$1,0),"")</f>
        <v>6.6376999999999997</v>
      </c>
      <c r="BQ109">
        <f ca="1">IF(ISNUMBER(VLOOKUP($B109,Currencies!$B$6:$CW$1002,BQ$1,0)), VLOOKUP($B109,Currencies!$B$6:$CW$1002,BQ$1,0),"")</f>
        <v>107.49</v>
      </c>
      <c r="BR109">
        <f ca="1">IF(ISNUMBER(VLOOKUP($B109,Currencies!$B$6:$CW$1002,BR$1,0)), VLOOKUP($B109,Currencies!$B$6:$CW$1002,BR$1,0),"")</f>
        <v>1.1813</v>
      </c>
      <c r="BS109">
        <f ca="1">IF(ISNUMBER(VLOOKUP($B109,Currencies!$B$6:$CW$1002,BS$1,0)), VLOOKUP($B109,Currencies!$B$6:$CW$1002,BS$1,0),"")</f>
        <v>1.3262</v>
      </c>
      <c r="BT109">
        <f ca="1">IF(ISNUMBER(VLOOKUP($B109,Currencies!$B$6:$CW$1002,BT$1,0)), VLOOKUP($B109,Currencies!$B$6:$CW$1002,BT$1,0),"")</f>
        <v>113.74</v>
      </c>
      <c r="BU109">
        <f ca="1">IF(ISNUMBER(VLOOKUP($B109,Currencies!$B$6:$CW$1002,BU$1,0)), VLOOKUP($B109,Currencies!$B$6:$CW$1002,BU$1,0),"")</f>
        <v>57.768299999999996</v>
      </c>
      <c r="BV109">
        <f ca="1">IF(ISNUMBER(VLOOKUP($B109,Currencies!$B$6:$CW$1002,BV$1,0)), VLOOKUP($B109,Currencies!$B$6:$CW$1002,BV$1,0),"")</f>
        <v>14.052899999999999</v>
      </c>
      <c r="BW109">
        <f ca="1">IF(ISNUMBER(VLOOKUP($B109,Currencies!$B$6:$CW$1002,BW$1,0)), VLOOKUP($B109,Currencies!$B$6:$CW$1002,BW$1,0),"")</f>
        <v>3.2347000000000001</v>
      </c>
    </row>
    <row r="110" spans="2:75">
      <c r="B110" s="12">
        <f>IF(ISNUMBER(Equities!$C111),Equities!B111,"")</f>
        <v>43032</v>
      </c>
      <c r="C110">
        <f t="shared" ca="1" si="10"/>
        <v>161.8733</v>
      </c>
      <c r="D110" t="str">
        <f t="shared" ca="1" si="11"/>
        <v/>
      </c>
      <c r="E110" t="str">
        <f t="shared" ca="1" si="11"/>
        <v/>
      </c>
      <c r="F110" t="str">
        <f t="shared" ca="1" si="11"/>
        <v/>
      </c>
      <c r="G110">
        <f>IF(ISNUMBER(VLOOKUP($B110,Equities!$B$6:$DH$1002,G$1,0)), VLOOKUP($B110,Equities!$B$6:$DH$1002,G$1,0),"")</f>
        <v>7.03</v>
      </c>
      <c r="H110">
        <f>IF(ISNUMBER(VLOOKUP($B110,Equities!$B$6:$DH$1002,H$1,0)), VLOOKUP($B110,Equities!$B$6:$DH$1002,H$1,0),"")</f>
        <v>12.9</v>
      </c>
      <c r="I110">
        <f>IF(ISNUMBER(VLOOKUP($B110,Equities!$B$6:$DH$1002,I$1,0)), VLOOKUP($B110,Equities!$B$6:$DH$1002,I$1,0),"")</f>
        <v>16.600000000000001</v>
      </c>
      <c r="J110" s="70"/>
      <c r="K110">
        <f ca="1">IF(ISNUMBER(VLOOKUP($B110,Equities!$B$6:$DH$1002,K$1,0)), VLOOKUP($B110,Equities!$B$6:$DH$1002,K$1,0),"")</f>
        <v>2569.13</v>
      </c>
      <c r="L110">
        <f ca="1">IF(ISNUMBER(VLOOKUP($B110,Equities!$B$6:$DH$1002,L$1,0)), VLOOKUP($B110,Equities!$B$6:$DH$1002,L$1,0),"")</f>
        <v>3610.69</v>
      </c>
      <c r="M110">
        <f ca="1">IF(ISNUMBER(VLOOKUP($B110,Equities!$B$6:$DH$1002,M$1,0)), VLOOKUP($B110,Equities!$B$6:$DH$1002,M$1,0),"")</f>
        <v>76350.2</v>
      </c>
      <c r="N110">
        <f ca="1">IF(ISNUMBER(VLOOKUP($B110,Equities!$B$6:$DH$1002,N$1,0)), VLOOKUP($B110,Equities!$B$6:$DH$1002,N$1,0),"")</f>
        <v>21805.17</v>
      </c>
      <c r="O110">
        <f ca="1">IF(ISNUMBER(VLOOKUP($B110,Equities!$B$6:$DH$1002,O$1,0)), VLOOKUP($B110,Equities!$B$6:$DH$1002,O$1,0),"")</f>
        <v>28154.97</v>
      </c>
      <c r="P110">
        <f ca="1">IF(ISNUMBER(VLOOKUP($B110,Equities!$B$6:$DH$1002,P$1,0)), VLOOKUP($B110,Equities!$B$6:$DH$1002,P$1,0),"")</f>
        <v>11405.55</v>
      </c>
      <c r="Q110">
        <f ca="1">IF(ISNUMBER(VLOOKUP($B110,Equities!$B$6:$DH$1002,Q$1,0)), VLOOKUP($B110,Equities!$B$6:$DH$1002,Q$1,0),"")</f>
        <v>2122.86</v>
      </c>
      <c r="R110">
        <f ca="1">IF(ISNUMBER(VLOOKUP($B110,Equities!$B$6:$DH$1002,R$1,0)), VLOOKUP($B110,Equities!$B$6:$DH$1002,R$1,0),"")</f>
        <v>2371.3200000000002</v>
      </c>
      <c r="S110">
        <f ca="1">IF(ISNUMBER(VLOOKUP($B110,Equities!$B$6:$DH$1002,S$1,0)), VLOOKUP($B110,Equities!$B$6:$DH$1002,S$1,0),"")</f>
        <v>208.8374</v>
      </c>
      <c r="T110">
        <f ca="1">IF(ISNUMBER(VLOOKUP($B110,Equities!$B$6:$DH$1002,T$1,0)), VLOOKUP($B110,Equities!$B$6:$DH$1002,T$1,0),"")</f>
        <v>268.44</v>
      </c>
      <c r="U110">
        <f ca="1">IF(ISNUMBER(VLOOKUP($B110,Equities!$B$6:$DH$1002,U$1,0)), VLOOKUP($B110,Equities!$B$6:$DH$1002,U$1,0),"")</f>
        <v>254.1</v>
      </c>
      <c r="V110">
        <f ca="1">IF(ISNUMBER(VLOOKUP($B110,Equities!$B$6:$DH$1002,V$1,0)), VLOOKUP($B110,Equities!$B$6:$DH$1002,V$1,0),"")</f>
        <v>225.07</v>
      </c>
      <c r="W110">
        <f ca="1">IF(ISNUMBER(VLOOKUP($B110,Equities!$B$6:$DH$1002,W$1,0)), VLOOKUP($B110,Equities!$B$6:$DH$1002,W$1,0),"")</f>
        <v>226.34569999999999</v>
      </c>
      <c r="X110">
        <f ca="1">IF(ISNUMBER(VLOOKUP($B110,Equities!$B$6:$DH$1002,X$1,0)), VLOOKUP($B110,Equities!$B$6:$DH$1002,X$1,0),"")</f>
        <v>227.99289999999999</v>
      </c>
      <c r="Y110">
        <f ca="1">IF(ISNUMBER(VLOOKUP($B110,Equities!$B$6:$DH$1002,Y$1,0)), VLOOKUP($B110,Equities!$B$6:$DH$1002,Y$1,0),"")</f>
        <v>123.3571</v>
      </c>
      <c r="Z110">
        <f ca="1">IF(ISNUMBER(VLOOKUP($B110,Equities!$B$6:$DH$1002,Z$1,0)), VLOOKUP($B110,Equities!$B$6:$DH$1002,Z$1,0),"")</f>
        <v>211.85650000000001</v>
      </c>
      <c r="AA110">
        <f ca="1">IF(ISNUMBER(VLOOKUP($B110,Equities!$B$6:$DH$1002,AA$1,0)), VLOOKUP($B110,Equities!$B$6:$DH$1002,AA$1,0),"")</f>
        <v>68.95</v>
      </c>
      <c r="AB110">
        <f ca="1">IF(ISNUMBER(VLOOKUP($B110,Equities!$B$6:$DH$1002,AB$1,0)), VLOOKUP($B110,Equities!$B$6:$DH$1002,AB$1,0),"")</f>
        <v>131.83000000000001</v>
      </c>
      <c r="AC110">
        <f ca="1">IF(ISNUMBER(VLOOKUP($B110,Bonds!$B$6:$CW$1002,AC$1,0)), VLOOKUP($B110,Bonds!$B$6:$CW$1002,AC$1,0),"")</f>
        <v>477.14789999999999</v>
      </c>
      <c r="AD110">
        <f ca="1">IF(ISNUMBER(VLOOKUP($B110,Bonds!$B$6:$CW$1002,AD$1,0)), VLOOKUP($B110,Bonds!$B$6:$CW$1002,AD$1,0),"")</f>
        <v>214.76730000000001</v>
      </c>
      <c r="AE110">
        <f ca="1">IF(ISNUMBER(VLOOKUP($B110,Bonds!$B$6:$CW$1002,AE$1,0)), VLOOKUP($B110,Bonds!$B$6:$CW$1002,AE$1,0),"")</f>
        <v>253.85</v>
      </c>
      <c r="AF110">
        <f ca="1">IF(ISNUMBER(VLOOKUP($B110,Bonds!$B$6:$CW$1002,AF$1,0)), VLOOKUP($B110,Bonds!$B$6:$CW$1002,AF$1,0),"")</f>
        <v>2035.11</v>
      </c>
      <c r="AG110">
        <f ca="1">IF(ISNUMBER(VLOOKUP($B110,Bonds!$B$6:$CW$1002,AG$1,0)), VLOOKUP($B110,Bonds!$B$6:$CW$1002,AG$1,0),"")</f>
        <v>2190.3200000000002</v>
      </c>
      <c r="AH110">
        <f ca="1">IF(ISNUMBER(VLOOKUP($B110,Bonds!$B$6:$CW$1002,AH$1,0)), VLOOKUP($B110,Bonds!$B$6:$CW$1002,AH$1,0),"")</f>
        <v>2872.56</v>
      </c>
      <c r="AI110">
        <f ca="1">IF(ISNUMBER(VLOOKUP($B110,Bonds!$B$6:$CW$1002,AI$1,0)), VLOOKUP($B110,Bonds!$B$6:$CW$1002,AI$1,0),"")</f>
        <v>149.41720000000001</v>
      </c>
      <c r="AJ110">
        <f ca="1">IF(ISNUMBER(VLOOKUP($B110,Bonds!$B$6:$CW$1002,AJ$1,0)), VLOOKUP($B110,Bonds!$B$6:$CW$1002,AJ$1,0),"")</f>
        <v>1305.1727000000001</v>
      </c>
      <c r="AK110">
        <f ca="1">IF(ISNUMBER(VLOOKUP($B110,Bonds!$B$6:$CW$1002,AK$1,0)), VLOOKUP($B110,Bonds!$B$6:$CW$1002,AK$1,0),"")</f>
        <v>214.46510000000001</v>
      </c>
      <c r="AL110">
        <f ca="1">IF(ISNUMBER(VLOOKUP($B110,Bonds!$B$6:$CW$1002,AL$1,0)), VLOOKUP($B110,Bonds!$B$6:$CW$1002,AL$1,0),"")</f>
        <v>191.08709999999999</v>
      </c>
      <c r="AM110">
        <f ca="1">IF(ISNUMBER(VLOOKUP($B110,Bonds!$B$6:$CW$1002,AM$1,0)), VLOOKUP($B110,Bonds!$B$6:$CW$1002,AM$1,0),"")</f>
        <v>287.2518</v>
      </c>
      <c r="AN110">
        <f ca="1">IF(ISNUMBER(VLOOKUP($B110,Bonds!$B$6:$CW$1002,AN$1,0)), VLOOKUP($B110,Bonds!$B$6:$CW$1002,AN$1,0),"")</f>
        <v>203.67789999999999</v>
      </c>
      <c r="AO110">
        <f ca="1">IF(ISNUMBER(VLOOKUP($B110,Bonds!$B$6:$CW$1002,AO$1,0)), VLOOKUP($B110,Bonds!$B$6:$CW$1002,AO$1,0),"")</f>
        <v>203.54859999999999</v>
      </c>
      <c r="AP110">
        <f ca="1">IF(ISNUMBER(VLOOKUP($B110,Bonds!$B$6:$CW$1002,AP$1,0)), VLOOKUP($B110,Bonds!$B$6:$CW$1002,AP$1,0),"")</f>
        <v>225.499</v>
      </c>
      <c r="AQ110">
        <f ca="1">IF(ISNUMBER(VLOOKUP($B110,Bonds!$B$6:$CW$1002,AQ$1,0)), VLOOKUP($B110,Bonds!$B$6:$CW$1002,AQ$1,0),"")</f>
        <v>219.5796</v>
      </c>
      <c r="AR110">
        <f ca="1">IF(ISNUMBER(VLOOKUP($B110,Bonds!$B$6:$CW$1002,AR$1,0)), VLOOKUP($B110,Bonds!$B$6:$CW$1002,AR$1,0),"")</f>
        <v>284.44749999999999</v>
      </c>
      <c r="AS110">
        <f ca="1">IF(ISNUMBER(VLOOKUP($B110,Bonds!$B$6:$CW$1002,AS$1,0)), VLOOKUP($B110,Bonds!$B$6:$CW$1002,AS$1,0),"")</f>
        <v>2.4188999999999998</v>
      </c>
      <c r="AT110">
        <f ca="1">IF(ISNUMBER(VLOOKUP($B110,Bonds!$B$6:$CW$1002,AT$1,0)), VLOOKUP($B110,Bonds!$B$6:$CW$1002,AT$1,0),"")</f>
        <v>0.47599999999999998</v>
      </c>
      <c r="AU110">
        <f ca="1">IF(ISNUMBER(VLOOKUP($B110,Bonds!$B$6:$CW$1002,AU$1,0)), VLOOKUP($B110,Bonds!$B$6:$CW$1002,AU$1,0),"")</f>
        <v>1.7825</v>
      </c>
      <c r="AV110">
        <f ca="1">IF(ISNUMBER(VLOOKUP($B110,Bonds!$B$6:$CW$1002,AV$1,0)), VLOOKUP($B110,Bonds!$B$6:$CW$1002,AV$1,0),"")</f>
        <v>1.8734</v>
      </c>
      <c r="AW110">
        <f ca="1">IF(ISNUMBER(VLOOKUP($B110,Bonds!$B$6:$CW$1002,AW$1,0)), VLOOKUP($B110,Bonds!$B$6:$CW$1002,AW$1,0),"")</f>
        <v>2.2875000000000001</v>
      </c>
      <c r="AX110">
        <f ca="1">IF(ISNUMBER(VLOOKUP($B110,Bonds!$B$6:$CW$1002,AX$1,0)), VLOOKUP($B110,Bonds!$B$6:$CW$1002,AX$1,0),"")</f>
        <v>1.3599999999999999</v>
      </c>
      <c r="AY110">
        <f ca="1">IF(ISNUMBER(VLOOKUP($B110,Bonds!$B$6:$CW$1002,AY$1,0)), VLOOKUP($B110,Bonds!$B$6:$CW$1002,AY$1,0),"")</f>
        <v>40.273899999999998</v>
      </c>
      <c r="AZ110">
        <f ca="1">IF(ISNUMBER(VLOOKUP($B110,Bonds!$B$6:$CW$1002,AZ$1,0)), VLOOKUP($B110,Bonds!$B$6:$CW$1002,AZ$1,0),"")</f>
        <v>-1.9300000000000002</v>
      </c>
      <c r="BA110">
        <f ca="1">IF(ISNUMBER(VLOOKUP($B110,Credit_Vol!$B$6:$CW$1002,BA$1,0)), VLOOKUP($B110,Credit_Vol!$B$6:$CW$1002,BA$1,0),"")</f>
        <v>238.21899999999999</v>
      </c>
      <c r="BB110">
        <f ca="1">IF(ISNUMBER(VLOOKUP($B110,Credit_Vol!$B$6:$CW$1002,BB$1,0)), VLOOKUP($B110,Credit_Vol!$B$6:$CW$1002,BB$1,0),"")</f>
        <v>129.495</v>
      </c>
      <c r="BC110">
        <f ca="1">IF(ISNUMBER(VLOOKUP($B110,Credit_Vol!$B$6:$CW$1002,BC$1,0)), VLOOKUP($B110,Credit_Vol!$B$6:$CW$1002,BC$1,0),"")</f>
        <v>53.19</v>
      </c>
      <c r="BD110">
        <f ca="1">IF(ISNUMBER(VLOOKUP($B110,Credit_Vol!$B$6:$CW$1002,BD$1,0)), VLOOKUP($B110,Credit_Vol!$B$6:$CW$1002,BD$1,0),"")</f>
        <v>310.29599999999999</v>
      </c>
      <c r="BE110">
        <f ca="1">IF(ISNUMBER(VLOOKUP($B110,Credit_Vol!$B$6:$CW$1002,BE$1,0)), VLOOKUP($B110,Credit_Vol!$B$6:$CW$1002,BE$1,0),"")</f>
        <v>174.86600000000001</v>
      </c>
      <c r="BF110">
        <f ca="1">IF(ISNUMBER(VLOOKUP($B110,Credit_Vol!$B$6:$CW$1002,BF$1,0)), VLOOKUP($B110,Credit_Vol!$B$6:$CW$1002,BF$1,0),"")</f>
        <v>220.4512</v>
      </c>
      <c r="BG110">
        <f ca="1">IF(ISNUMBER(VLOOKUP($B110,Credit_Vol!$B$6:$CW$1002,BG$1,0)), VLOOKUP($B110,Credit_Vol!$B$6:$CW$1002,BG$1,0),"")</f>
        <v>157.86279999999999</v>
      </c>
      <c r="BH110">
        <f ca="1">IF(ISNUMBER(VLOOKUP($B110,Credit_Vol!$B$6:$CW$1002,BH$1,0)), VLOOKUP($B110,Credit_Vol!$B$6:$CW$1002,BH$1,0),"")</f>
        <v>430.24209999999999</v>
      </c>
      <c r="BI110">
        <f ca="1">IF(ISNUMBER(VLOOKUP($B110,Credit_Vol!$B$6:$CW$1002,BI$1,0)), VLOOKUP($B110,Credit_Vol!$B$6:$CW$1002,BI$1,0),"")</f>
        <v>11.16</v>
      </c>
      <c r="BJ110">
        <f ca="1">IF(ISNUMBER(VLOOKUP($B110,Credit_Vol!$B$6:$CW$1002,BJ$1,0)), VLOOKUP($B110,Credit_Vol!$B$6:$CW$1002,BJ$1,0),"")</f>
        <v>16.78</v>
      </c>
      <c r="BK110">
        <f ca="1">IF(ISNUMBER(VLOOKUP($B110,Credit_Vol!$B$6:$CW$1002,BK$1,0)), VLOOKUP($B110,Credit_Vol!$B$6:$CW$1002,BK$1,0),"")</f>
        <v>7.65</v>
      </c>
      <c r="BL110">
        <f ca="1">IF(ISNUMBER(VLOOKUP($B110,Credit_Vol!$B$6:$CW$1002,BL$1,0)), VLOOKUP($B110,Credit_Vol!$B$6:$CW$1002,BL$1,0),"")</f>
        <v>5.34</v>
      </c>
      <c r="BM110">
        <f ca="1">IF(ISNUMBER(VLOOKUP($B110,Commodities!$B$6:$CW$1002,BM$1,0)), VLOOKUP($B110,Commodities!$B$6:$CW$1002,BM$1,0),"")</f>
        <v>1275</v>
      </c>
      <c r="BN110">
        <f ca="1">IF(ISNUMBER(VLOOKUP($B110,Commodities!$B$6:$CW$1002,BN$1,0)), VLOOKUP($B110,Commodities!$B$6:$CW$1002,BN$1,0),"")</f>
        <v>16.966000000000001</v>
      </c>
      <c r="BO110">
        <f ca="1">IF(ISNUMBER(VLOOKUP($B110,Commodities!$B$6:$CW$1002,BO$1,0)), VLOOKUP($B110,Commodities!$B$6:$CW$1002,BO$1,0),"")</f>
        <v>52.47</v>
      </c>
      <c r="BP110">
        <f ca="1">IF(ISNUMBER(VLOOKUP($B110,Currencies!$B$6:$CW$1002,BP$1,0)), VLOOKUP($B110,Currencies!$B$6:$CW$1002,BP$1,0),"")</f>
        <v>6.6428000000000003</v>
      </c>
      <c r="BQ110">
        <f ca="1">IF(ISNUMBER(VLOOKUP($B110,Currencies!$B$6:$CW$1002,BQ$1,0)), VLOOKUP($B110,Currencies!$B$6:$CW$1002,BQ$1,0),"")</f>
        <v>107.37</v>
      </c>
      <c r="BR110">
        <f ca="1">IF(ISNUMBER(VLOOKUP($B110,Currencies!$B$6:$CW$1002,BR$1,0)), VLOOKUP($B110,Currencies!$B$6:$CW$1002,BR$1,0),"")</f>
        <v>1.1760999999999999</v>
      </c>
      <c r="BS110">
        <f ca="1">IF(ISNUMBER(VLOOKUP($B110,Currencies!$B$6:$CW$1002,BS$1,0)), VLOOKUP($B110,Currencies!$B$6:$CW$1002,BS$1,0),"")</f>
        <v>1.3134000000000001</v>
      </c>
      <c r="BT110">
        <f ca="1">IF(ISNUMBER(VLOOKUP($B110,Currencies!$B$6:$CW$1002,BT$1,0)), VLOOKUP($B110,Currencies!$B$6:$CW$1002,BT$1,0),"")</f>
        <v>113.9</v>
      </c>
      <c r="BU110">
        <f ca="1">IF(ISNUMBER(VLOOKUP($B110,Currencies!$B$6:$CW$1002,BU$1,0)), VLOOKUP($B110,Currencies!$B$6:$CW$1002,BU$1,0),"")</f>
        <v>57.642099999999999</v>
      </c>
      <c r="BV110">
        <f ca="1">IF(ISNUMBER(VLOOKUP($B110,Currencies!$B$6:$CW$1002,BV$1,0)), VLOOKUP($B110,Currencies!$B$6:$CW$1002,BV$1,0),"")</f>
        <v>13.7478</v>
      </c>
      <c r="BW110">
        <f ca="1">IF(ISNUMBER(VLOOKUP($B110,Currencies!$B$6:$CW$1002,BW$1,0)), VLOOKUP($B110,Currencies!$B$6:$CW$1002,BW$1,0),"")</f>
        <v>3.2473000000000001</v>
      </c>
    </row>
    <row r="111" spans="2:75">
      <c r="B111" s="12">
        <f>IF(ISNUMBER(Equities!$C112),Equities!B112,"")</f>
        <v>43031</v>
      </c>
      <c r="C111">
        <f t="shared" ca="1" si="10"/>
        <v>163.1319</v>
      </c>
      <c r="D111" t="str">
        <f t="shared" ca="1" si="11"/>
        <v/>
      </c>
      <c r="E111" t="str">
        <f t="shared" ca="1" si="11"/>
        <v/>
      </c>
      <c r="F111" t="str">
        <f t="shared" ca="1" si="11"/>
        <v/>
      </c>
      <c r="G111">
        <f>IF(ISNUMBER(VLOOKUP($B111,Equities!$B$6:$DH$1002,G$1,0)), VLOOKUP($B111,Equities!$B$6:$DH$1002,G$1,0),"")</f>
        <v>7.04</v>
      </c>
      <c r="H111">
        <f>IF(ISNUMBER(VLOOKUP($B111,Equities!$B$6:$DH$1002,H$1,0)), VLOOKUP($B111,Equities!$B$6:$DH$1002,H$1,0),"")</f>
        <v>12.91</v>
      </c>
      <c r="I111">
        <f>IF(ISNUMBER(VLOOKUP($B111,Equities!$B$6:$DH$1002,I$1,0)), VLOOKUP($B111,Equities!$B$6:$DH$1002,I$1,0),"")</f>
        <v>16.649999999999999</v>
      </c>
      <c r="J111" s="70"/>
      <c r="K111">
        <f ca="1">IF(ISNUMBER(VLOOKUP($B111,Equities!$B$6:$DH$1002,K$1,0)), VLOOKUP($B111,Equities!$B$6:$DH$1002,K$1,0),"")</f>
        <v>2564.98</v>
      </c>
      <c r="L111">
        <f ca="1">IF(ISNUMBER(VLOOKUP($B111,Equities!$B$6:$DH$1002,L$1,0)), VLOOKUP($B111,Equities!$B$6:$DH$1002,L$1,0),"")</f>
        <v>3608.87</v>
      </c>
      <c r="M111">
        <f ca="1">IF(ISNUMBER(VLOOKUP($B111,Equities!$B$6:$DH$1002,M$1,0)), VLOOKUP($B111,Equities!$B$6:$DH$1002,M$1,0),"")</f>
        <v>75413.13</v>
      </c>
      <c r="N111">
        <f ca="1">IF(ISNUMBER(VLOOKUP($B111,Equities!$B$6:$DH$1002,N$1,0)), VLOOKUP($B111,Equities!$B$6:$DH$1002,N$1,0),"")</f>
        <v>21696.65</v>
      </c>
      <c r="O111">
        <f ca="1">IF(ISNUMBER(VLOOKUP($B111,Equities!$B$6:$DH$1002,O$1,0)), VLOOKUP($B111,Equities!$B$6:$DH$1002,O$1,0),"")</f>
        <v>28305.88</v>
      </c>
      <c r="P111">
        <f ca="1">IF(ISNUMBER(VLOOKUP($B111,Equities!$B$6:$DH$1002,P$1,0)), VLOOKUP($B111,Equities!$B$6:$DH$1002,P$1,0),"")</f>
        <v>11491.07</v>
      </c>
      <c r="Q111">
        <f ca="1">IF(ISNUMBER(VLOOKUP($B111,Equities!$B$6:$DH$1002,Q$1,0)), VLOOKUP($B111,Equities!$B$6:$DH$1002,Q$1,0),"")</f>
        <v>2112.71</v>
      </c>
      <c r="R111">
        <f ca="1">IF(ISNUMBER(VLOOKUP($B111,Equities!$B$6:$DH$1002,R$1,0)), VLOOKUP($B111,Equities!$B$6:$DH$1002,R$1,0),"")</f>
        <v>2370.33</v>
      </c>
      <c r="S111">
        <f ca="1">IF(ISNUMBER(VLOOKUP($B111,Equities!$B$6:$DH$1002,S$1,0)), VLOOKUP($B111,Equities!$B$6:$DH$1002,S$1,0),"")</f>
        <v>208.34059999999999</v>
      </c>
      <c r="T111">
        <f ca="1">IF(ISNUMBER(VLOOKUP($B111,Equities!$B$6:$DH$1002,T$1,0)), VLOOKUP($B111,Equities!$B$6:$DH$1002,T$1,0),"")</f>
        <v>267.83</v>
      </c>
      <c r="U111">
        <f ca="1">IF(ISNUMBER(VLOOKUP($B111,Equities!$B$6:$DH$1002,U$1,0)), VLOOKUP($B111,Equities!$B$6:$DH$1002,U$1,0),"")</f>
        <v>253.37</v>
      </c>
      <c r="V111">
        <f ca="1">IF(ISNUMBER(VLOOKUP($B111,Equities!$B$6:$DH$1002,V$1,0)), VLOOKUP($B111,Equities!$B$6:$DH$1002,V$1,0),"")</f>
        <v>224.52</v>
      </c>
      <c r="W111">
        <f ca="1">IF(ISNUMBER(VLOOKUP($B111,Equities!$B$6:$DH$1002,W$1,0)), VLOOKUP($B111,Equities!$B$6:$DH$1002,W$1,0),"")</f>
        <v>227.405</v>
      </c>
      <c r="X111">
        <f ca="1">IF(ISNUMBER(VLOOKUP($B111,Equities!$B$6:$DH$1002,X$1,0)), VLOOKUP($B111,Equities!$B$6:$DH$1002,X$1,0),"")</f>
        <v>229.72730000000001</v>
      </c>
      <c r="Y111">
        <f ca="1">IF(ISNUMBER(VLOOKUP($B111,Equities!$B$6:$DH$1002,Y$1,0)), VLOOKUP($B111,Equities!$B$6:$DH$1002,Y$1,0),"")</f>
        <v>122.81</v>
      </c>
      <c r="Z111">
        <f ca="1">IF(ISNUMBER(VLOOKUP($B111,Equities!$B$6:$DH$1002,Z$1,0)), VLOOKUP($B111,Equities!$B$6:$DH$1002,Z$1,0),"")</f>
        <v>211.21299999999999</v>
      </c>
      <c r="AA111">
        <f ca="1">IF(ISNUMBER(VLOOKUP($B111,Equities!$B$6:$DH$1002,AA$1,0)), VLOOKUP($B111,Equities!$B$6:$DH$1002,AA$1,0),"")</f>
        <v>69.040000000000006</v>
      </c>
      <c r="AB111">
        <f ca="1">IF(ISNUMBER(VLOOKUP($B111,Equities!$B$6:$DH$1002,AB$1,0)), VLOOKUP($B111,Equities!$B$6:$DH$1002,AB$1,0),"")</f>
        <v>131.93</v>
      </c>
      <c r="AC111">
        <f ca="1">IF(ISNUMBER(VLOOKUP($B111,Bonds!$B$6:$CW$1002,AC$1,0)), VLOOKUP($B111,Bonds!$B$6:$CW$1002,AC$1,0),"")</f>
        <v>477.97809999999998</v>
      </c>
      <c r="AD111">
        <f ca="1">IF(ISNUMBER(VLOOKUP($B111,Bonds!$B$6:$CW$1002,AD$1,0)), VLOOKUP($B111,Bonds!$B$6:$CW$1002,AD$1,0),"")</f>
        <v>215.21559999999999</v>
      </c>
      <c r="AE111">
        <f ca="1">IF(ISNUMBER(VLOOKUP($B111,Bonds!$B$6:$CW$1002,AE$1,0)), VLOOKUP($B111,Bonds!$B$6:$CW$1002,AE$1,0),"")</f>
        <v>254.21350000000001</v>
      </c>
      <c r="AF111">
        <f ca="1">IF(ISNUMBER(VLOOKUP($B111,Bonds!$B$6:$CW$1002,AF$1,0)), VLOOKUP($B111,Bonds!$B$6:$CW$1002,AF$1,0),"")</f>
        <v>2037.83</v>
      </c>
      <c r="AG111">
        <f ca="1">IF(ISNUMBER(VLOOKUP($B111,Bonds!$B$6:$CW$1002,AG$1,0)), VLOOKUP($B111,Bonds!$B$6:$CW$1002,AG$1,0),"")</f>
        <v>2193.52</v>
      </c>
      <c r="AH111">
        <f ca="1">IF(ISNUMBER(VLOOKUP($B111,Bonds!$B$6:$CW$1002,AH$1,0)), VLOOKUP($B111,Bonds!$B$6:$CW$1002,AH$1,0),"")</f>
        <v>2876.3</v>
      </c>
      <c r="AI111">
        <f ca="1">IF(ISNUMBER(VLOOKUP($B111,Bonds!$B$6:$CW$1002,AI$1,0)), VLOOKUP($B111,Bonds!$B$6:$CW$1002,AI$1,0),"")</f>
        <v>149.3476</v>
      </c>
      <c r="AJ111">
        <f ca="1">IF(ISNUMBER(VLOOKUP($B111,Bonds!$B$6:$CW$1002,AJ$1,0)), VLOOKUP($B111,Bonds!$B$6:$CW$1002,AJ$1,0),"")</f>
        <v>1305.0170000000001</v>
      </c>
      <c r="AK111">
        <f ca="1">IF(ISNUMBER(VLOOKUP($B111,Bonds!$B$6:$CW$1002,AK$1,0)), VLOOKUP($B111,Bonds!$B$6:$CW$1002,AK$1,0),"")</f>
        <v>214.4376</v>
      </c>
      <c r="AL111">
        <f ca="1">IF(ISNUMBER(VLOOKUP($B111,Bonds!$B$6:$CW$1002,AL$1,0)), VLOOKUP($B111,Bonds!$B$6:$CW$1002,AL$1,0),"")</f>
        <v>191.071</v>
      </c>
      <c r="AM111">
        <f ca="1">IF(ISNUMBER(VLOOKUP($B111,Bonds!$B$6:$CW$1002,AM$1,0)), VLOOKUP($B111,Bonds!$B$6:$CW$1002,AM$1,0),"")</f>
        <v>287.17140000000001</v>
      </c>
      <c r="AN111">
        <f ca="1">IF(ISNUMBER(VLOOKUP($B111,Bonds!$B$6:$CW$1002,AN$1,0)), VLOOKUP($B111,Bonds!$B$6:$CW$1002,AN$1,0),"")</f>
        <v>203.64060000000001</v>
      </c>
      <c r="AO111">
        <f ca="1">IF(ISNUMBER(VLOOKUP($B111,Bonds!$B$6:$CW$1002,AO$1,0)), VLOOKUP($B111,Bonds!$B$6:$CW$1002,AO$1,0),"")</f>
        <v>203.51159999999999</v>
      </c>
      <c r="AP111">
        <f ca="1">IF(ISNUMBER(VLOOKUP($B111,Bonds!$B$6:$CW$1002,AP$1,0)), VLOOKUP($B111,Bonds!$B$6:$CW$1002,AP$1,0),"")</f>
        <v>225.4751</v>
      </c>
      <c r="AQ111">
        <f ca="1">IF(ISNUMBER(VLOOKUP($B111,Bonds!$B$6:$CW$1002,AQ$1,0)), VLOOKUP($B111,Bonds!$B$6:$CW$1002,AQ$1,0),"")</f>
        <v>219.61510000000001</v>
      </c>
      <c r="AR111">
        <f ca="1">IF(ISNUMBER(VLOOKUP($B111,Bonds!$B$6:$CW$1002,AR$1,0)), VLOOKUP($B111,Bonds!$B$6:$CW$1002,AR$1,0),"")</f>
        <v>284.46030000000002</v>
      </c>
      <c r="AS111">
        <f ca="1">IF(ISNUMBER(VLOOKUP($B111,Bonds!$B$6:$CW$1002,AS$1,0)), VLOOKUP($B111,Bonds!$B$6:$CW$1002,AS$1,0),"")</f>
        <v>2.3664000000000001</v>
      </c>
      <c r="AT111">
        <f ca="1">IF(ISNUMBER(VLOOKUP($B111,Bonds!$B$6:$CW$1002,AT$1,0)), VLOOKUP($B111,Bonds!$B$6:$CW$1002,AT$1,0),"")</f>
        <v>0.432</v>
      </c>
      <c r="AU111">
        <f ca="1">IF(ISNUMBER(VLOOKUP($B111,Bonds!$B$6:$CW$1002,AU$1,0)), VLOOKUP($B111,Bonds!$B$6:$CW$1002,AU$1,0),"")</f>
        <v>1.7730999999999999</v>
      </c>
      <c r="AV111">
        <f ca="1">IF(ISNUMBER(VLOOKUP($B111,Bonds!$B$6:$CW$1002,AV$1,0)), VLOOKUP($B111,Bonds!$B$6:$CW$1002,AV$1,0),"")</f>
        <v>1.8662999999999998</v>
      </c>
      <c r="AW111">
        <f ca="1">IF(ISNUMBER(VLOOKUP($B111,Bonds!$B$6:$CW$1002,AW$1,0)), VLOOKUP($B111,Bonds!$B$6:$CW$1002,AW$1,0),"")</f>
        <v>2.2765</v>
      </c>
      <c r="AX111">
        <f ca="1">IF(ISNUMBER(VLOOKUP($B111,Bonds!$B$6:$CW$1002,AX$1,0)), VLOOKUP($B111,Bonds!$B$6:$CW$1002,AX$1,0),"")</f>
        <v>1.3559999999999999</v>
      </c>
      <c r="AY111">
        <f ca="1">IF(ISNUMBER(VLOOKUP($B111,Bonds!$B$6:$CW$1002,AY$1,0)), VLOOKUP($B111,Bonds!$B$6:$CW$1002,AY$1,0),"")</f>
        <v>40.589399999999998</v>
      </c>
      <c r="AZ111">
        <f ca="1">IF(ISNUMBER(VLOOKUP($B111,Bonds!$B$6:$CW$1002,AZ$1,0)), VLOOKUP($B111,Bonds!$B$6:$CW$1002,AZ$1,0),"")</f>
        <v>-2.75</v>
      </c>
      <c r="BA111">
        <f ca="1">IF(ISNUMBER(VLOOKUP($B111,Credit_Vol!$B$6:$CW$1002,BA$1,0)), VLOOKUP($B111,Credit_Vol!$B$6:$CW$1002,BA$1,0),"")</f>
        <v>238.74199999999999</v>
      </c>
      <c r="BB111">
        <f ca="1">IF(ISNUMBER(VLOOKUP($B111,Credit_Vol!$B$6:$CW$1002,BB$1,0)), VLOOKUP($B111,Credit_Vol!$B$6:$CW$1002,BB$1,0),"")</f>
        <v>130.36600000000001</v>
      </c>
      <c r="BC111">
        <f ca="1">IF(ISNUMBER(VLOOKUP($B111,Credit_Vol!$B$6:$CW$1002,BC$1,0)), VLOOKUP($B111,Credit_Vol!$B$6:$CW$1002,BC$1,0),"")</f>
        <v>52.923999999999999</v>
      </c>
      <c r="BD111">
        <f ca="1">IF(ISNUMBER(VLOOKUP($B111,Credit_Vol!$B$6:$CW$1002,BD$1,0)), VLOOKUP($B111,Credit_Vol!$B$6:$CW$1002,BD$1,0),"")</f>
        <v>309.30399999999997</v>
      </c>
      <c r="BE111">
        <f ca="1">IF(ISNUMBER(VLOOKUP($B111,Credit_Vol!$B$6:$CW$1002,BE$1,0)), VLOOKUP($B111,Credit_Vol!$B$6:$CW$1002,BE$1,0),"")</f>
        <v>174.501</v>
      </c>
      <c r="BF111">
        <f ca="1">IF(ISNUMBER(VLOOKUP($B111,Credit_Vol!$B$6:$CW$1002,BF$1,0)), VLOOKUP($B111,Credit_Vol!$B$6:$CW$1002,BF$1,0),"")</f>
        <v>221.03210000000001</v>
      </c>
      <c r="BG111">
        <f ca="1">IF(ISNUMBER(VLOOKUP($B111,Credit_Vol!$B$6:$CW$1002,BG$1,0)), VLOOKUP($B111,Credit_Vol!$B$6:$CW$1002,BG$1,0),"")</f>
        <v>158.4573</v>
      </c>
      <c r="BH111">
        <f ca="1">IF(ISNUMBER(VLOOKUP($B111,Credit_Vol!$B$6:$CW$1002,BH$1,0)), VLOOKUP($B111,Credit_Vol!$B$6:$CW$1002,BH$1,0),"")</f>
        <v>430.86779999999999</v>
      </c>
      <c r="BI111">
        <f ca="1">IF(ISNUMBER(VLOOKUP($B111,Credit_Vol!$B$6:$CW$1002,BI$1,0)), VLOOKUP($B111,Credit_Vol!$B$6:$CW$1002,BI$1,0),"")</f>
        <v>11.07</v>
      </c>
      <c r="BJ111">
        <f ca="1">IF(ISNUMBER(VLOOKUP($B111,Credit_Vol!$B$6:$CW$1002,BJ$1,0)), VLOOKUP($B111,Credit_Vol!$B$6:$CW$1002,BJ$1,0),"")</f>
        <v>16.489999999999998</v>
      </c>
      <c r="BK111">
        <f ca="1">IF(ISNUMBER(VLOOKUP($B111,Credit_Vol!$B$6:$CW$1002,BK$1,0)), VLOOKUP($B111,Credit_Vol!$B$6:$CW$1002,BK$1,0),"")</f>
        <v>7.73</v>
      </c>
      <c r="BL111">
        <f ca="1">IF(ISNUMBER(VLOOKUP($B111,Credit_Vol!$B$6:$CW$1002,BL$1,0)), VLOOKUP($B111,Credit_Vol!$B$6:$CW$1002,BL$1,0),"")</f>
        <v>5.63</v>
      </c>
      <c r="BM111">
        <f ca="1">IF(ISNUMBER(VLOOKUP($B111,Commodities!$B$6:$CW$1002,BM$1,0)), VLOOKUP($B111,Commodities!$B$6:$CW$1002,BM$1,0),"")</f>
        <v>1277.7</v>
      </c>
      <c r="BN111">
        <f ca="1">IF(ISNUMBER(VLOOKUP($B111,Commodities!$B$6:$CW$1002,BN$1,0)), VLOOKUP($B111,Commodities!$B$6:$CW$1002,BN$1,0),"")</f>
        <v>17.074999999999999</v>
      </c>
      <c r="BO111">
        <f ca="1">IF(ISNUMBER(VLOOKUP($B111,Commodities!$B$6:$CW$1002,BO$1,0)), VLOOKUP($B111,Commodities!$B$6:$CW$1002,BO$1,0),"")</f>
        <v>51.9</v>
      </c>
      <c r="BP111">
        <f ca="1">IF(ISNUMBER(VLOOKUP($B111,Currencies!$B$6:$CW$1002,BP$1,0)), VLOOKUP($B111,Currencies!$B$6:$CW$1002,BP$1,0),"")</f>
        <v>6.6368999999999998</v>
      </c>
      <c r="BQ111">
        <f ca="1">IF(ISNUMBER(VLOOKUP($B111,Currencies!$B$6:$CW$1002,BQ$1,0)), VLOOKUP($B111,Currencies!$B$6:$CW$1002,BQ$1,0),"")</f>
        <v>107.42</v>
      </c>
      <c r="BR111">
        <f ca="1">IF(ISNUMBER(VLOOKUP($B111,Currencies!$B$6:$CW$1002,BR$1,0)), VLOOKUP($B111,Currencies!$B$6:$CW$1002,BR$1,0),"")</f>
        <v>1.1749000000000001</v>
      </c>
      <c r="BS111">
        <f ca="1">IF(ISNUMBER(VLOOKUP($B111,Currencies!$B$6:$CW$1002,BS$1,0)), VLOOKUP($B111,Currencies!$B$6:$CW$1002,BS$1,0),"")</f>
        <v>1.3197999999999999</v>
      </c>
      <c r="BT111">
        <f ca="1">IF(ISNUMBER(VLOOKUP($B111,Currencies!$B$6:$CW$1002,BT$1,0)), VLOOKUP($B111,Currencies!$B$6:$CW$1002,BT$1,0),"")</f>
        <v>113.43</v>
      </c>
      <c r="BU111">
        <f ca="1">IF(ISNUMBER(VLOOKUP($B111,Currencies!$B$6:$CW$1002,BU$1,0)), VLOOKUP($B111,Currencies!$B$6:$CW$1002,BU$1,0),"")</f>
        <v>57.552900000000001</v>
      </c>
      <c r="BV111">
        <f ca="1">IF(ISNUMBER(VLOOKUP($B111,Currencies!$B$6:$CW$1002,BV$1,0)), VLOOKUP($B111,Currencies!$B$6:$CW$1002,BV$1,0),"")</f>
        <v>13.707699999999999</v>
      </c>
      <c r="BW111">
        <f ca="1">IF(ISNUMBER(VLOOKUP($B111,Currencies!$B$6:$CW$1002,BW$1,0)), VLOOKUP($B111,Currencies!$B$6:$CW$1002,BW$1,0),"")</f>
        <v>3.2351000000000001</v>
      </c>
    </row>
    <row r="112" spans="2:75">
      <c r="B112" s="12">
        <f>IF(ISNUMBER(Equities!$C113),Equities!B113,"")</f>
        <v>43028</v>
      </c>
      <c r="C112">
        <f t="shared" ca="1" si="10"/>
        <v>163.155</v>
      </c>
      <c r="D112" t="str">
        <f t="shared" ca="1" si="11"/>
        <v/>
      </c>
      <c r="E112" t="str">
        <f t="shared" ca="1" si="11"/>
        <v/>
      </c>
      <c r="F112" t="str">
        <f t="shared" ca="1" si="11"/>
        <v/>
      </c>
      <c r="G112">
        <f>IF(ISNUMBER(VLOOKUP($B112,Equities!$B$6:$DH$1002,G$1,0)), VLOOKUP($B112,Equities!$B$6:$DH$1002,G$1,0),"")</f>
        <v>6.98</v>
      </c>
      <c r="H112">
        <f>IF(ISNUMBER(VLOOKUP($B112,Equities!$B$6:$DH$1002,H$1,0)), VLOOKUP($B112,Equities!$B$6:$DH$1002,H$1,0),"")</f>
        <v>12.89</v>
      </c>
      <c r="I112">
        <f>IF(ISNUMBER(VLOOKUP($B112,Equities!$B$6:$DH$1002,I$1,0)), VLOOKUP($B112,Equities!$B$6:$DH$1002,I$1,0),"")</f>
        <v>16.59</v>
      </c>
      <c r="J112" s="70"/>
      <c r="K112">
        <f ca="1">IF(ISNUMBER(VLOOKUP($B112,Equities!$B$6:$DH$1002,K$1,0)), VLOOKUP($B112,Equities!$B$6:$DH$1002,K$1,0),"")</f>
        <v>2575.21</v>
      </c>
      <c r="L112">
        <f ca="1">IF(ISNUMBER(VLOOKUP($B112,Equities!$B$6:$DH$1002,L$1,0)), VLOOKUP($B112,Equities!$B$6:$DH$1002,L$1,0),"")</f>
        <v>3605.09</v>
      </c>
      <c r="M112">
        <f ca="1">IF(ISNUMBER(VLOOKUP($B112,Equities!$B$6:$DH$1002,M$1,0)), VLOOKUP($B112,Equities!$B$6:$DH$1002,M$1,0),"")</f>
        <v>76390.52</v>
      </c>
      <c r="N112">
        <f ca="1">IF(ISNUMBER(VLOOKUP($B112,Equities!$B$6:$DH$1002,N$1,0)), VLOOKUP($B112,Equities!$B$6:$DH$1002,N$1,0),"")</f>
        <v>21457.64</v>
      </c>
      <c r="O112">
        <f ca="1">IF(ISNUMBER(VLOOKUP($B112,Equities!$B$6:$DH$1002,O$1,0)), VLOOKUP($B112,Equities!$B$6:$DH$1002,O$1,0),"")</f>
        <v>28487.24</v>
      </c>
      <c r="P112">
        <f ca="1">IF(ISNUMBER(VLOOKUP($B112,Equities!$B$6:$DH$1002,P$1,0)), VLOOKUP($B112,Equities!$B$6:$DH$1002,P$1,0),"")</f>
        <v>11558.35</v>
      </c>
      <c r="Q112">
        <f ca="1">IF(ISNUMBER(VLOOKUP($B112,Equities!$B$6:$DH$1002,Q$1,0)), VLOOKUP($B112,Equities!$B$6:$DH$1002,Q$1,0),"")</f>
        <v>2117.4</v>
      </c>
      <c r="R112">
        <f ca="1">IF(ISNUMBER(VLOOKUP($B112,Equities!$B$6:$DH$1002,R$1,0)), VLOOKUP($B112,Equities!$B$6:$DH$1002,R$1,0),"")</f>
        <v>2377.52</v>
      </c>
      <c r="S112">
        <f ca="1">IF(ISNUMBER(VLOOKUP($B112,Equities!$B$6:$DH$1002,S$1,0)), VLOOKUP($B112,Equities!$B$6:$DH$1002,S$1,0),"")</f>
        <v>209.3672</v>
      </c>
      <c r="T112">
        <f ca="1">IF(ISNUMBER(VLOOKUP($B112,Equities!$B$6:$DH$1002,T$1,0)), VLOOKUP($B112,Equities!$B$6:$DH$1002,T$1,0),"")</f>
        <v>267.14</v>
      </c>
      <c r="U112">
        <f ca="1">IF(ISNUMBER(VLOOKUP($B112,Equities!$B$6:$DH$1002,U$1,0)), VLOOKUP($B112,Equities!$B$6:$DH$1002,U$1,0),"")</f>
        <v>254.16</v>
      </c>
      <c r="V112">
        <f ca="1">IF(ISNUMBER(VLOOKUP($B112,Equities!$B$6:$DH$1002,V$1,0)), VLOOKUP($B112,Equities!$B$6:$DH$1002,V$1,0),"")</f>
        <v>225.46</v>
      </c>
      <c r="W112">
        <f ca="1">IF(ISNUMBER(VLOOKUP($B112,Equities!$B$6:$DH$1002,W$1,0)), VLOOKUP($B112,Equities!$B$6:$DH$1002,W$1,0),"")</f>
        <v>227.9486</v>
      </c>
      <c r="X112">
        <f ca="1">IF(ISNUMBER(VLOOKUP($B112,Equities!$B$6:$DH$1002,X$1,0)), VLOOKUP($B112,Equities!$B$6:$DH$1002,X$1,0),"")</f>
        <v>230.22139999999999</v>
      </c>
      <c r="Y112">
        <f ca="1">IF(ISNUMBER(VLOOKUP($B112,Equities!$B$6:$DH$1002,Y$1,0)), VLOOKUP($B112,Equities!$B$6:$DH$1002,Y$1,0),"")</f>
        <v>123.19970000000001</v>
      </c>
      <c r="Z112">
        <f ca="1">IF(ISNUMBER(VLOOKUP($B112,Equities!$B$6:$DH$1002,Z$1,0)), VLOOKUP($B112,Equities!$B$6:$DH$1002,Z$1,0),"")</f>
        <v>211.697</v>
      </c>
      <c r="AA112">
        <f ca="1">IF(ISNUMBER(VLOOKUP($B112,Equities!$B$6:$DH$1002,AA$1,0)), VLOOKUP($B112,Equities!$B$6:$DH$1002,AA$1,0),"")</f>
        <v>69.319999999999993</v>
      </c>
      <c r="AB112">
        <f ca="1">IF(ISNUMBER(VLOOKUP($B112,Equities!$B$6:$DH$1002,AB$1,0)), VLOOKUP($B112,Equities!$B$6:$DH$1002,AB$1,0),"")</f>
        <v>131.76</v>
      </c>
      <c r="AC112">
        <f ca="1">IF(ISNUMBER(VLOOKUP($B112,Bonds!$B$6:$CW$1002,AC$1,0)), VLOOKUP($B112,Bonds!$B$6:$CW$1002,AC$1,0),"")</f>
        <v>478.20150000000001</v>
      </c>
      <c r="AD112">
        <f ca="1">IF(ISNUMBER(VLOOKUP($B112,Bonds!$B$6:$CW$1002,AD$1,0)), VLOOKUP($B112,Bonds!$B$6:$CW$1002,AD$1,0),"")</f>
        <v>215.39089999999999</v>
      </c>
      <c r="AE112">
        <f ca="1">IF(ISNUMBER(VLOOKUP($B112,Bonds!$B$6:$CW$1002,AE$1,0)), VLOOKUP($B112,Bonds!$B$6:$CW$1002,AE$1,0),"")</f>
        <v>254.19059999999999</v>
      </c>
      <c r="AF112">
        <f ca="1">IF(ISNUMBER(VLOOKUP($B112,Bonds!$B$6:$CW$1002,AF$1,0)), VLOOKUP($B112,Bonds!$B$6:$CW$1002,AF$1,0),"")</f>
        <v>2035.91</v>
      </c>
      <c r="AG112">
        <f ca="1">IF(ISNUMBER(VLOOKUP($B112,Bonds!$B$6:$CW$1002,AG$1,0)), VLOOKUP($B112,Bonds!$B$6:$CW$1002,AG$1,0),"")</f>
        <v>2192.0500000000002</v>
      </c>
      <c r="AH112">
        <f ca="1">IF(ISNUMBER(VLOOKUP($B112,Bonds!$B$6:$CW$1002,AH$1,0)), VLOOKUP($B112,Bonds!$B$6:$CW$1002,AH$1,0),"")</f>
        <v>2872.3</v>
      </c>
      <c r="AI112">
        <f ca="1">IF(ISNUMBER(VLOOKUP($B112,Bonds!$B$6:$CW$1002,AI$1,0)), VLOOKUP($B112,Bonds!$B$6:$CW$1002,AI$1,0),"")</f>
        <v>149.25409999999999</v>
      </c>
      <c r="AJ112">
        <f ca="1">IF(ISNUMBER(VLOOKUP($B112,Bonds!$B$6:$CW$1002,AJ$1,0)), VLOOKUP($B112,Bonds!$B$6:$CW$1002,AJ$1,0),"")</f>
        <v>1305.204</v>
      </c>
      <c r="AK112">
        <f ca="1">IF(ISNUMBER(VLOOKUP($B112,Bonds!$B$6:$CW$1002,AK$1,0)), VLOOKUP($B112,Bonds!$B$6:$CW$1002,AK$1,0),"")</f>
        <v>214.53049999999999</v>
      </c>
      <c r="AL112">
        <f ca="1">IF(ISNUMBER(VLOOKUP($B112,Bonds!$B$6:$CW$1002,AL$1,0)), VLOOKUP($B112,Bonds!$B$6:$CW$1002,AL$1,0),"")</f>
        <v>191.1901</v>
      </c>
      <c r="AM112">
        <f ca="1">IF(ISNUMBER(VLOOKUP($B112,Bonds!$B$6:$CW$1002,AM$1,0)), VLOOKUP($B112,Bonds!$B$6:$CW$1002,AM$1,0),"")</f>
        <v>287.10910000000001</v>
      </c>
      <c r="AN112">
        <f ca="1">IF(ISNUMBER(VLOOKUP($B112,Bonds!$B$6:$CW$1002,AN$1,0)), VLOOKUP($B112,Bonds!$B$6:$CW$1002,AN$1,0),"")</f>
        <v>203.7484</v>
      </c>
      <c r="AO112">
        <f ca="1">IF(ISNUMBER(VLOOKUP($B112,Bonds!$B$6:$CW$1002,AO$1,0)), VLOOKUP($B112,Bonds!$B$6:$CW$1002,AO$1,0),"")</f>
        <v>203.56989999999999</v>
      </c>
      <c r="AP112">
        <f ca="1">IF(ISNUMBER(VLOOKUP($B112,Bonds!$B$6:$CW$1002,AP$1,0)), VLOOKUP($B112,Bonds!$B$6:$CW$1002,AP$1,0),"")</f>
        <v>225.58019999999999</v>
      </c>
      <c r="AQ112">
        <f ca="1">IF(ISNUMBER(VLOOKUP($B112,Bonds!$B$6:$CW$1002,AQ$1,0)), VLOOKUP($B112,Bonds!$B$6:$CW$1002,AQ$1,0),"")</f>
        <v>219.79499999999999</v>
      </c>
      <c r="AR112">
        <f ca="1">IF(ISNUMBER(VLOOKUP($B112,Bonds!$B$6:$CW$1002,AR$1,0)), VLOOKUP($B112,Bonds!$B$6:$CW$1002,AR$1,0),"")</f>
        <v>284.72000000000003</v>
      </c>
      <c r="AS112">
        <f ca="1">IF(ISNUMBER(VLOOKUP($B112,Bonds!$B$6:$CW$1002,AS$1,0)), VLOOKUP($B112,Bonds!$B$6:$CW$1002,AS$1,0),"")</f>
        <v>2.3845000000000001</v>
      </c>
      <c r="AT112">
        <f ca="1">IF(ISNUMBER(VLOOKUP($B112,Bonds!$B$6:$CW$1002,AT$1,0)), VLOOKUP($B112,Bonds!$B$6:$CW$1002,AT$1,0),"")</f>
        <v>0.45200000000000001</v>
      </c>
      <c r="AU112">
        <f ca="1">IF(ISNUMBER(VLOOKUP($B112,Bonds!$B$6:$CW$1002,AU$1,0)), VLOOKUP($B112,Bonds!$B$6:$CW$1002,AU$1,0),"")</f>
        <v>1.7852000000000001</v>
      </c>
      <c r="AV112">
        <f ca="1">IF(ISNUMBER(VLOOKUP($B112,Bonds!$B$6:$CW$1002,AV$1,0)), VLOOKUP($B112,Bonds!$B$6:$CW$1002,AV$1,0),"")</f>
        <v>1.8723000000000001</v>
      </c>
      <c r="AW112">
        <f ca="1">IF(ISNUMBER(VLOOKUP($B112,Bonds!$B$6:$CW$1002,AW$1,0)), VLOOKUP($B112,Bonds!$B$6:$CW$1002,AW$1,0),"")</f>
        <v>2.2826</v>
      </c>
      <c r="AX112">
        <f ca="1">IF(ISNUMBER(VLOOKUP($B112,Bonds!$B$6:$CW$1002,AX$1,0)), VLOOKUP($B112,Bonds!$B$6:$CW$1002,AX$1,0),"")</f>
        <v>1.3559999999999999</v>
      </c>
      <c r="AY112">
        <f ca="1">IF(ISNUMBER(VLOOKUP($B112,Bonds!$B$6:$CW$1002,AY$1,0)), VLOOKUP($B112,Bonds!$B$6:$CW$1002,AY$1,0),"")</f>
        <v>40.9696</v>
      </c>
      <c r="AZ112">
        <f ca="1">IF(ISNUMBER(VLOOKUP($B112,Bonds!$B$6:$CW$1002,AZ$1,0)), VLOOKUP($B112,Bonds!$B$6:$CW$1002,AZ$1,0),"")</f>
        <v>-2.38</v>
      </c>
      <c r="BA112">
        <f ca="1">IF(ISNUMBER(VLOOKUP($B112,Credit_Vol!$B$6:$CW$1002,BA$1,0)), VLOOKUP($B112,Credit_Vol!$B$6:$CW$1002,BA$1,0),"")</f>
        <v>243.327</v>
      </c>
      <c r="BB112">
        <f ca="1">IF(ISNUMBER(VLOOKUP($B112,Credit_Vol!$B$6:$CW$1002,BB$1,0)), VLOOKUP($B112,Credit_Vol!$B$6:$CW$1002,BB$1,0),"")</f>
        <v>133.41499999999999</v>
      </c>
      <c r="BC112">
        <f ca="1">IF(ISNUMBER(VLOOKUP($B112,Credit_Vol!$B$6:$CW$1002,BC$1,0)), VLOOKUP($B112,Credit_Vol!$B$6:$CW$1002,BC$1,0),"")</f>
        <v>52.198</v>
      </c>
      <c r="BD112">
        <f ca="1">IF(ISNUMBER(VLOOKUP($B112,Credit_Vol!$B$6:$CW$1002,BD$1,0)), VLOOKUP($B112,Credit_Vol!$B$6:$CW$1002,BD$1,0),"")</f>
        <v>308.53399999999999</v>
      </c>
      <c r="BE112">
        <f ca="1">IF(ISNUMBER(VLOOKUP($B112,Credit_Vol!$B$6:$CW$1002,BE$1,0)), VLOOKUP($B112,Credit_Vol!$B$6:$CW$1002,BE$1,0),"")</f>
        <v>172.208</v>
      </c>
      <c r="BF112">
        <f ca="1">IF(ISNUMBER(VLOOKUP($B112,Credit_Vol!$B$6:$CW$1002,BF$1,0)), VLOOKUP($B112,Credit_Vol!$B$6:$CW$1002,BF$1,0),"")</f>
        <v>221.68010000000001</v>
      </c>
      <c r="BG112">
        <f ca="1">IF(ISNUMBER(VLOOKUP($B112,Credit_Vol!$B$6:$CW$1002,BG$1,0)), VLOOKUP($B112,Credit_Vol!$B$6:$CW$1002,BG$1,0),"")</f>
        <v>158.94200000000001</v>
      </c>
      <c r="BH112">
        <f ca="1">IF(ISNUMBER(VLOOKUP($B112,Credit_Vol!$B$6:$CW$1002,BH$1,0)), VLOOKUP($B112,Credit_Vol!$B$6:$CW$1002,BH$1,0),"")</f>
        <v>432.3098</v>
      </c>
      <c r="BI112">
        <f ca="1">IF(ISNUMBER(VLOOKUP($B112,Credit_Vol!$B$6:$CW$1002,BI$1,0)), VLOOKUP($B112,Credit_Vol!$B$6:$CW$1002,BI$1,0),"")</f>
        <v>9.9700000000000006</v>
      </c>
      <c r="BJ112">
        <f ca="1">IF(ISNUMBER(VLOOKUP($B112,Credit_Vol!$B$6:$CW$1002,BJ$1,0)), VLOOKUP($B112,Credit_Vol!$B$6:$CW$1002,BJ$1,0),"")</f>
        <v>14.67</v>
      </c>
      <c r="BK112">
        <f ca="1">IF(ISNUMBER(VLOOKUP($B112,Credit_Vol!$B$6:$CW$1002,BK$1,0)), VLOOKUP($B112,Credit_Vol!$B$6:$CW$1002,BK$1,0),"")</f>
        <v>7.71</v>
      </c>
      <c r="BL112">
        <f ca="1">IF(ISNUMBER(VLOOKUP($B112,Credit_Vol!$B$6:$CW$1002,BL$1,0)), VLOOKUP($B112,Credit_Vol!$B$6:$CW$1002,BL$1,0),"")</f>
        <v>5.6274999999999995</v>
      </c>
      <c r="BM112">
        <f ca="1">IF(ISNUMBER(VLOOKUP($B112,Commodities!$B$6:$CW$1002,BM$1,0)), VLOOKUP($B112,Commodities!$B$6:$CW$1002,BM$1,0),"")</f>
        <v>1277.4000000000001</v>
      </c>
      <c r="BN112">
        <f ca="1">IF(ISNUMBER(VLOOKUP($B112,Commodities!$B$6:$CW$1002,BN$1,0)), VLOOKUP($B112,Commodities!$B$6:$CW$1002,BN$1,0),"")</f>
        <v>17.077999999999999</v>
      </c>
      <c r="BO112">
        <f ca="1">IF(ISNUMBER(VLOOKUP($B112,Commodities!$B$6:$CW$1002,BO$1,0)), VLOOKUP($B112,Commodities!$B$6:$CW$1002,BO$1,0),"")</f>
        <v>51.47</v>
      </c>
      <c r="BP112">
        <f ca="1">IF(ISNUMBER(VLOOKUP($B112,Currencies!$B$6:$CW$1002,BP$1,0)), VLOOKUP($B112,Currencies!$B$6:$CW$1002,BP$1,0),"")</f>
        <v>6.6230000000000002</v>
      </c>
      <c r="BQ112">
        <f ca="1">IF(ISNUMBER(VLOOKUP($B112,Currencies!$B$6:$CW$1002,BQ$1,0)), VLOOKUP($B112,Currencies!$B$6:$CW$1002,BQ$1,0),"")</f>
        <v>107.51</v>
      </c>
      <c r="BR112">
        <f ca="1">IF(ISNUMBER(VLOOKUP($B112,Currencies!$B$6:$CW$1002,BR$1,0)), VLOOKUP($B112,Currencies!$B$6:$CW$1002,BR$1,0),"")</f>
        <v>1.1783999999999999</v>
      </c>
      <c r="BS112">
        <f ca="1">IF(ISNUMBER(VLOOKUP($B112,Currencies!$B$6:$CW$1002,BS$1,0)), VLOOKUP($B112,Currencies!$B$6:$CW$1002,BS$1,0),"")</f>
        <v>1.319</v>
      </c>
      <c r="BT112">
        <f ca="1">IF(ISNUMBER(VLOOKUP($B112,Currencies!$B$6:$CW$1002,BT$1,0)), VLOOKUP($B112,Currencies!$B$6:$CW$1002,BT$1,0),"")</f>
        <v>113.52</v>
      </c>
      <c r="BU112">
        <f ca="1">IF(ISNUMBER(VLOOKUP($B112,Currencies!$B$6:$CW$1002,BU$1,0)), VLOOKUP($B112,Currencies!$B$6:$CW$1002,BU$1,0),"")</f>
        <v>57.497</v>
      </c>
      <c r="BV112">
        <f ca="1">IF(ISNUMBER(VLOOKUP($B112,Currencies!$B$6:$CW$1002,BV$1,0)), VLOOKUP($B112,Currencies!$B$6:$CW$1002,BV$1,0),"")</f>
        <v>13.644399999999999</v>
      </c>
      <c r="BW112">
        <f ca="1">IF(ISNUMBER(VLOOKUP($B112,Currencies!$B$6:$CW$1002,BW$1,0)), VLOOKUP($B112,Currencies!$B$6:$CW$1002,BW$1,0),"")</f>
        <v>3.1935000000000002</v>
      </c>
    </row>
    <row r="113" spans="2:75">
      <c r="B113" s="12">
        <f>IF(ISNUMBER(Equities!$C114),Equities!B114,"")</f>
        <v>43027</v>
      </c>
      <c r="C113">
        <f t="shared" ca="1" si="10"/>
        <v>161.0855</v>
      </c>
      <c r="D113" t="str">
        <f t="shared" ca="1" si="11"/>
        <v/>
      </c>
      <c r="E113" t="str">
        <f t="shared" ca="1" si="11"/>
        <v/>
      </c>
      <c r="F113" t="str">
        <f t="shared" ca="1" si="11"/>
        <v/>
      </c>
      <c r="G113">
        <f>IF(ISNUMBER(VLOOKUP($B113,Equities!$B$6:$DH$1002,G$1,0)), VLOOKUP($B113,Equities!$B$6:$DH$1002,G$1,0),"")</f>
        <v>6.93</v>
      </c>
      <c r="H113">
        <f>IF(ISNUMBER(VLOOKUP($B113,Equities!$B$6:$DH$1002,H$1,0)), VLOOKUP($B113,Equities!$B$6:$DH$1002,H$1,0),"")</f>
        <v>12.7</v>
      </c>
      <c r="I113">
        <f>IF(ISNUMBER(VLOOKUP($B113,Equities!$B$6:$DH$1002,I$1,0)), VLOOKUP($B113,Equities!$B$6:$DH$1002,I$1,0),"")</f>
        <v>16.23</v>
      </c>
      <c r="J113" s="70"/>
      <c r="K113">
        <f ca="1">IF(ISNUMBER(VLOOKUP($B113,Equities!$B$6:$DH$1002,K$1,0)), VLOOKUP($B113,Equities!$B$6:$DH$1002,K$1,0),"")</f>
        <v>2562.1</v>
      </c>
      <c r="L113">
        <f ca="1">IF(ISNUMBER(VLOOKUP($B113,Equities!$B$6:$DH$1002,L$1,0)), VLOOKUP($B113,Equities!$B$6:$DH$1002,L$1,0),"")</f>
        <v>3602.08</v>
      </c>
      <c r="M113">
        <f ca="1">IF(ISNUMBER(VLOOKUP($B113,Equities!$B$6:$DH$1002,M$1,0)), VLOOKUP($B113,Equities!$B$6:$DH$1002,M$1,0),"")</f>
        <v>76283.16</v>
      </c>
      <c r="N113">
        <f ca="1">IF(ISNUMBER(VLOOKUP($B113,Equities!$B$6:$DH$1002,N$1,0)), VLOOKUP($B113,Equities!$B$6:$DH$1002,N$1,0),"")</f>
        <v>21448.52</v>
      </c>
      <c r="O113">
        <f ca="1">IF(ISNUMBER(VLOOKUP($B113,Equities!$B$6:$DH$1002,O$1,0)), VLOOKUP($B113,Equities!$B$6:$DH$1002,O$1,0),"")</f>
        <v>28159.09</v>
      </c>
      <c r="P113">
        <f ca="1">IF(ISNUMBER(VLOOKUP($B113,Equities!$B$6:$DH$1002,P$1,0)), VLOOKUP($B113,Equities!$B$6:$DH$1002,P$1,0),"")</f>
        <v>11357.45</v>
      </c>
      <c r="Q113">
        <f ca="1">IF(ISNUMBER(VLOOKUP($B113,Equities!$B$6:$DH$1002,Q$1,0)), VLOOKUP($B113,Equities!$B$6:$DH$1002,Q$1,0),"")</f>
        <v>2105.9699999999998</v>
      </c>
      <c r="R113">
        <f ca="1">IF(ISNUMBER(VLOOKUP($B113,Equities!$B$6:$DH$1002,R$1,0)), VLOOKUP($B113,Equities!$B$6:$DH$1002,R$1,0),"")</f>
        <v>2375.81</v>
      </c>
      <c r="S113">
        <f ca="1">IF(ISNUMBER(VLOOKUP($B113,Equities!$B$6:$DH$1002,S$1,0)), VLOOKUP($B113,Equities!$B$6:$DH$1002,S$1,0),"")</f>
        <v>209.55160000000001</v>
      </c>
      <c r="T113">
        <f ca="1">IF(ISNUMBER(VLOOKUP($B113,Equities!$B$6:$DH$1002,T$1,0)), VLOOKUP($B113,Equities!$B$6:$DH$1002,T$1,0),"")</f>
        <v>266.47000000000003</v>
      </c>
      <c r="U113">
        <f ca="1">IF(ISNUMBER(VLOOKUP($B113,Equities!$B$6:$DH$1002,U$1,0)), VLOOKUP($B113,Equities!$B$6:$DH$1002,U$1,0),"")</f>
        <v>253.39</v>
      </c>
      <c r="V113">
        <f ca="1">IF(ISNUMBER(VLOOKUP($B113,Equities!$B$6:$DH$1002,V$1,0)), VLOOKUP($B113,Equities!$B$6:$DH$1002,V$1,0),"")</f>
        <v>225.74</v>
      </c>
      <c r="W113">
        <f ca="1">IF(ISNUMBER(VLOOKUP($B113,Equities!$B$6:$DH$1002,W$1,0)), VLOOKUP($B113,Equities!$B$6:$DH$1002,W$1,0),"")</f>
        <v>229.22309999999999</v>
      </c>
      <c r="X113">
        <f ca="1">IF(ISNUMBER(VLOOKUP($B113,Equities!$B$6:$DH$1002,X$1,0)), VLOOKUP($B113,Equities!$B$6:$DH$1002,X$1,0),"")</f>
        <v>230.7029</v>
      </c>
      <c r="Y113">
        <f ca="1">IF(ISNUMBER(VLOOKUP($B113,Equities!$B$6:$DH$1002,Y$1,0)), VLOOKUP($B113,Equities!$B$6:$DH$1002,Y$1,0),"")</f>
        <v>122.589</v>
      </c>
      <c r="Z113">
        <f ca="1">IF(ISNUMBER(VLOOKUP($B113,Equities!$B$6:$DH$1002,Z$1,0)), VLOOKUP($B113,Equities!$B$6:$DH$1002,Z$1,0),"")</f>
        <v>210.56059999999999</v>
      </c>
      <c r="AA113">
        <f ca="1">IF(ISNUMBER(VLOOKUP($B113,Equities!$B$6:$DH$1002,AA$1,0)), VLOOKUP($B113,Equities!$B$6:$DH$1002,AA$1,0),"")</f>
        <v>69.430000000000007</v>
      </c>
      <c r="AB113">
        <f ca="1">IF(ISNUMBER(VLOOKUP($B113,Equities!$B$6:$DH$1002,AB$1,0)), VLOOKUP($B113,Equities!$B$6:$DH$1002,AB$1,0),"")</f>
        <v>131.91</v>
      </c>
      <c r="AC113">
        <f ca="1">IF(ISNUMBER(VLOOKUP($B113,Bonds!$B$6:$CW$1002,AC$1,0)), VLOOKUP($B113,Bonds!$B$6:$CW$1002,AC$1,0),"")</f>
        <v>480.93360000000001</v>
      </c>
      <c r="AD113">
        <f ca="1">IF(ISNUMBER(VLOOKUP($B113,Bonds!$B$6:$CW$1002,AD$1,0)), VLOOKUP($B113,Bonds!$B$6:$CW$1002,AD$1,0),"")</f>
        <v>216.91040000000001</v>
      </c>
      <c r="AE113">
        <f ca="1">IF(ISNUMBER(VLOOKUP($B113,Bonds!$B$6:$CW$1002,AE$1,0)), VLOOKUP($B113,Bonds!$B$6:$CW$1002,AE$1,0),"")</f>
        <v>255.27459999999999</v>
      </c>
      <c r="AF113">
        <f ca="1">IF(ISNUMBER(VLOOKUP($B113,Bonds!$B$6:$CW$1002,AF$1,0)), VLOOKUP($B113,Bonds!$B$6:$CW$1002,AF$1,0),"")</f>
        <v>2041.15</v>
      </c>
      <c r="AG113">
        <f ca="1">IF(ISNUMBER(VLOOKUP($B113,Bonds!$B$6:$CW$1002,AG$1,0)), VLOOKUP($B113,Bonds!$B$6:$CW$1002,AG$1,0),"")</f>
        <v>2199.25</v>
      </c>
      <c r="AH113">
        <f ca="1">IF(ISNUMBER(VLOOKUP($B113,Bonds!$B$6:$CW$1002,AH$1,0)), VLOOKUP($B113,Bonds!$B$6:$CW$1002,AH$1,0),"")</f>
        <v>2880.58</v>
      </c>
      <c r="AI113">
        <f ca="1">IF(ISNUMBER(VLOOKUP($B113,Bonds!$B$6:$CW$1002,AI$1,0)), VLOOKUP($B113,Bonds!$B$6:$CW$1002,AI$1,0),"")</f>
        <v>149.24639999999999</v>
      </c>
      <c r="AJ113">
        <f ca="1">IF(ISNUMBER(VLOOKUP($B113,Bonds!$B$6:$CW$1002,AJ$1,0)), VLOOKUP($B113,Bonds!$B$6:$CW$1002,AJ$1,0),"")</f>
        <v>1306.7</v>
      </c>
      <c r="AK113">
        <f ca="1">IF(ISNUMBER(VLOOKUP($B113,Bonds!$B$6:$CW$1002,AK$1,0)), VLOOKUP($B113,Bonds!$B$6:$CW$1002,AK$1,0),"")</f>
        <v>214.80959999999999</v>
      </c>
      <c r="AL113">
        <f ca="1">IF(ISNUMBER(VLOOKUP($B113,Bonds!$B$6:$CW$1002,AL$1,0)), VLOOKUP($B113,Bonds!$B$6:$CW$1002,AL$1,0),"")</f>
        <v>191.5059</v>
      </c>
      <c r="AM113">
        <f ca="1">IF(ISNUMBER(VLOOKUP($B113,Bonds!$B$6:$CW$1002,AM$1,0)), VLOOKUP($B113,Bonds!$B$6:$CW$1002,AM$1,0),"")</f>
        <v>287.13749999999999</v>
      </c>
      <c r="AN113">
        <f ca="1">IF(ISNUMBER(VLOOKUP($B113,Bonds!$B$6:$CW$1002,AN$1,0)), VLOOKUP($B113,Bonds!$B$6:$CW$1002,AN$1,0),"")</f>
        <v>204.09030000000001</v>
      </c>
      <c r="AO113">
        <f ca="1">IF(ISNUMBER(VLOOKUP($B113,Bonds!$B$6:$CW$1002,AO$1,0)), VLOOKUP($B113,Bonds!$B$6:$CW$1002,AO$1,0),"")</f>
        <v>203.74189999999999</v>
      </c>
      <c r="AP113">
        <f ca="1">IF(ISNUMBER(VLOOKUP($B113,Bonds!$B$6:$CW$1002,AP$1,0)), VLOOKUP($B113,Bonds!$B$6:$CW$1002,AP$1,0),"")</f>
        <v>225.85589999999999</v>
      </c>
      <c r="AQ113">
        <f ca="1">IF(ISNUMBER(VLOOKUP($B113,Bonds!$B$6:$CW$1002,AQ$1,0)), VLOOKUP($B113,Bonds!$B$6:$CW$1002,AQ$1,0),"")</f>
        <v>220.35679999999999</v>
      </c>
      <c r="AR113">
        <f ca="1">IF(ISNUMBER(VLOOKUP($B113,Bonds!$B$6:$CW$1002,AR$1,0)), VLOOKUP($B113,Bonds!$B$6:$CW$1002,AR$1,0),"")</f>
        <v>285.50959999999998</v>
      </c>
      <c r="AS113">
        <f ca="1">IF(ISNUMBER(VLOOKUP($B113,Bonds!$B$6:$CW$1002,AS$1,0)), VLOOKUP($B113,Bonds!$B$6:$CW$1002,AS$1,0),"")</f>
        <v>2.3178000000000001</v>
      </c>
      <c r="AT113">
        <f ca="1">IF(ISNUMBER(VLOOKUP($B113,Bonds!$B$6:$CW$1002,AT$1,0)), VLOOKUP($B113,Bonds!$B$6:$CW$1002,AT$1,0),"")</f>
        <v>0.39500000000000002</v>
      </c>
      <c r="AU113">
        <f ca="1">IF(ISNUMBER(VLOOKUP($B113,Bonds!$B$6:$CW$1002,AU$1,0)), VLOOKUP($B113,Bonds!$B$6:$CW$1002,AU$1,0),"")</f>
        <v>1.7743</v>
      </c>
      <c r="AV113">
        <f ca="1">IF(ISNUMBER(VLOOKUP($B113,Bonds!$B$6:$CW$1002,AV$1,0)), VLOOKUP($B113,Bonds!$B$6:$CW$1002,AV$1,0),"")</f>
        <v>1.8635999999999999</v>
      </c>
      <c r="AW113">
        <f ca="1">IF(ISNUMBER(VLOOKUP($B113,Bonds!$B$6:$CW$1002,AW$1,0)), VLOOKUP($B113,Bonds!$B$6:$CW$1002,AW$1,0),"")</f>
        <v>2.2080000000000002</v>
      </c>
      <c r="AX113">
        <f ca="1">IF(ISNUMBER(VLOOKUP($B113,Bonds!$B$6:$CW$1002,AX$1,0)), VLOOKUP($B113,Bonds!$B$6:$CW$1002,AX$1,0),"")</f>
        <v>1.3559999999999999</v>
      </c>
      <c r="AY113">
        <f ca="1">IF(ISNUMBER(VLOOKUP($B113,Bonds!$B$6:$CW$1002,AY$1,0)), VLOOKUP($B113,Bonds!$B$6:$CW$1002,AY$1,0),"")</f>
        <v>41.627600000000001</v>
      </c>
      <c r="AZ113">
        <f ca="1">IF(ISNUMBER(VLOOKUP($B113,Bonds!$B$6:$CW$1002,AZ$1,0)), VLOOKUP($B113,Bonds!$B$6:$CW$1002,AZ$1,0),"")</f>
        <v>-2.0499999999999998</v>
      </c>
      <c r="BA113">
        <f ca="1">IF(ISNUMBER(VLOOKUP($B113,Credit_Vol!$B$6:$CW$1002,BA$1,0)), VLOOKUP($B113,Credit_Vol!$B$6:$CW$1002,BA$1,0),"")</f>
        <v>245.70099999999999</v>
      </c>
      <c r="BB113">
        <f ca="1">IF(ISNUMBER(VLOOKUP($B113,Credit_Vol!$B$6:$CW$1002,BB$1,0)), VLOOKUP($B113,Credit_Vol!$B$6:$CW$1002,BB$1,0),"")</f>
        <v>135.90899999999999</v>
      </c>
      <c r="BC113">
        <f ca="1">IF(ISNUMBER(VLOOKUP($B113,Credit_Vol!$B$6:$CW$1002,BC$1,0)), VLOOKUP($B113,Credit_Vol!$B$6:$CW$1002,BC$1,0),"")</f>
        <v>53.37</v>
      </c>
      <c r="BD113">
        <f ca="1">IF(ISNUMBER(VLOOKUP($B113,Credit_Vol!$B$6:$CW$1002,BD$1,0)), VLOOKUP($B113,Credit_Vol!$B$6:$CW$1002,BD$1,0),"")</f>
        <v>312.87700000000001</v>
      </c>
      <c r="BE113">
        <f ca="1">IF(ISNUMBER(VLOOKUP($B113,Credit_Vol!$B$6:$CW$1002,BE$1,0)), VLOOKUP($B113,Credit_Vol!$B$6:$CW$1002,BE$1,0),"")</f>
        <v>171.643</v>
      </c>
      <c r="BF113">
        <f ca="1">IF(ISNUMBER(VLOOKUP($B113,Credit_Vol!$B$6:$CW$1002,BF$1,0)), VLOOKUP($B113,Credit_Vol!$B$6:$CW$1002,BF$1,0),"")</f>
        <v>223.8758</v>
      </c>
      <c r="BG113">
        <f ca="1">IF(ISNUMBER(VLOOKUP($B113,Credit_Vol!$B$6:$CW$1002,BG$1,0)), VLOOKUP($B113,Credit_Vol!$B$6:$CW$1002,BG$1,0),"")</f>
        <v>160.89940000000001</v>
      </c>
      <c r="BH113">
        <f ca="1">IF(ISNUMBER(VLOOKUP($B113,Credit_Vol!$B$6:$CW$1002,BH$1,0)), VLOOKUP($B113,Credit_Vol!$B$6:$CW$1002,BH$1,0),"")</f>
        <v>435.6977</v>
      </c>
      <c r="BI113">
        <f ca="1">IF(ISNUMBER(VLOOKUP($B113,Credit_Vol!$B$6:$CW$1002,BI$1,0)), VLOOKUP($B113,Credit_Vol!$B$6:$CW$1002,BI$1,0),"")</f>
        <v>10.050000000000001</v>
      </c>
      <c r="BJ113">
        <f ca="1">IF(ISNUMBER(VLOOKUP($B113,Credit_Vol!$B$6:$CW$1002,BJ$1,0)), VLOOKUP($B113,Credit_Vol!$B$6:$CW$1002,BJ$1,0),"")</f>
        <v>15.44</v>
      </c>
      <c r="BK113">
        <f ca="1">IF(ISNUMBER(VLOOKUP($B113,Credit_Vol!$B$6:$CW$1002,BK$1,0)), VLOOKUP($B113,Credit_Vol!$B$6:$CW$1002,BK$1,0),"")</f>
        <v>7.7</v>
      </c>
      <c r="BL113">
        <f ca="1">IF(ISNUMBER(VLOOKUP($B113,Credit_Vol!$B$6:$CW$1002,BL$1,0)), VLOOKUP($B113,Credit_Vol!$B$6:$CW$1002,BL$1,0),"")</f>
        <v>5.67</v>
      </c>
      <c r="BM113">
        <f ca="1">IF(ISNUMBER(VLOOKUP($B113,Commodities!$B$6:$CW$1002,BM$1,0)), VLOOKUP($B113,Commodities!$B$6:$CW$1002,BM$1,0),"")</f>
        <v>1286.9000000000001</v>
      </c>
      <c r="BN113">
        <f ca="1">IF(ISNUMBER(VLOOKUP($B113,Commodities!$B$6:$CW$1002,BN$1,0)), VLOOKUP($B113,Commodities!$B$6:$CW$1002,BN$1,0),"")</f>
        <v>17.254999999999999</v>
      </c>
      <c r="BO113">
        <f ca="1">IF(ISNUMBER(VLOOKUP($B113,Commodities!$B$6:$CW$1002,BO$1,0)), VLOOKUP($B113,Commodities!$B$6:$CW$1002,BO$1,0),"")</f>
        <v>51.29</v>
      </c>
      <c r="BP113">
        <f ca="1">IF(ISNUMBER(VLOOKUP($B113,Currencies!$B$6:$CW$1002,BP$1,0)), VLOOKUP($B113,Currencies!$B$6:$CW$1002,BP$1,0),"")</f>
        <v>6.6055999999999999</v>
      </c>
      <c r="BQ113">
        <f ca="1">IF(ISNUMBER(VLOOKUP($B113,Currencies!$B$6:$CW$1002,BQ$1,0)), VLOOKUP($B113,Currencies!$B$6:$CW$1002,BQ$1,0),"")</f>
        <v>107.74</v>
      </c>
      <c r="BR113">
        <f ca="1">IF(ISNUMBER(VLOOKUP($B113,Currencies!$B$6:$CW$1002,BR$1,0)), VLOOKUP($B113,Currencies!$B$6:$CW$1002,BR$1,0),"")</f>
        <v>1.1852</v>
      </c>
      <c r="BS113">
        <f ca="1">IF(ISNUMBER(VLOOKUP($B113,Currencies!$B$6:$CW$1002,BS$1,0)), VLOOKUP($B113,Currencies!$B$6:$CW$1002,BS$1,0),"")</f>
        <v>1.3159000000000001</v>
      </c>
      <c r="BT113">
        <f ca="1">IF(ISNUMBER(VLOOKUP($B113,Currencies!$B$6:$CW$1002,BT$1,0)), VLOOKUP($B113,Currencies!$B$6:$CW$1002,BT$1,0),"")</f>
        <v>112.54</v>
      </c>
      <c r="BU113">
        <f ca="1">IF(ISNUMBER(VLOOKUP($B113,Currencies!$B$6:$CW$1002,BU$1,0)), VLOOKUP($B113,Currencies!$B$6:$CW$1002,BU$1,0),"")</f>
        <v>57.281700000000001</v>
      </c>
      <c r="BV113">
        <f ca="1">IF(ISNUMBER(VLOOKUP($B113,Currencies!$B$6:$CW$1002,BV$1,0)), VLOOKUP($B113,Currencies!$B$6:$CW$1002,BV$1,0),"")</f>
        <v>13.486599999999999</v>
      </c>
      <c r="BW113">
        <f ca="1">IF(ISNUMBER(VLOOKUP($B113,Currencies!$B$6:$CW$1002,BW$1,0)), VLOOKUP($B113,Currencies!$B$6:$CW$1002,BW$1,0),"")</f>
        <v>3.1716000000000002</v>
      </c>
    </row>
    <row r="114" spans="2:75">
      <c r="B114" s="12">
        <f>IF(ISNUMBER(Equities!$C115),Equities!B115,"")</f>
        <v>43026</v>
      </c>
      <c r="C114">
        <f t="shared" ca="1" si="10"/>
        <v>163.7612</v>
      </c>
      <c r="D114" t="str">
        <f t="shared" ca="1" si="11"/>
        <v/>
      </c>
      <c r="E114" t="str">
        <f t="shared" ca="1" si="11"/>
        <v/>
      </c>
      <c r="F114" t="str">
        <f t="shared" ca="1" si="11"/>
        <v/>
      </c>
      <c r="G114">
        <f>IF(ISNUMBER(VLOOKUP($B114,Equities!$B$6:$DH$1002,G$1,0)), VLOOKUP($B114,Equities!$B$6:$DH$1002,G$1,0),"")</f>
        <v>6.93</v>
      </c>
      <c r="H114">
        <f>IF(ISNUMBER(VLOOKUP($B114,Equities!$B$6:$DH$1002,H$1,0)), VLOOKUP($B114,Equities!$B$6:$DH$1002,H$1,0),"")</f>
        <v>11.94</v>
      </c>
      <c r="I114">
        <f>IF(ISNUMBER(VLOOKUP($B114,Equities!$B$6:$DH$1002,I$1,0)), VLOOKUP($B114,Equities!$B$6:$DH$1002,I$1,0),"")</f>
        <v>15.44</v>
      </c>
      <c r="J114" s="70"/>
      <c r="K114">
        <f ca="1">IF(ISNUMBER(VLOOKUP($B114,Equities!$B$6:$DH$1002,K$1,0)), VLOOKUP($B114,Equities!$B$6:$DH$1002,K$1,0),"")</f>
        <v>2561.2600000000002</v>
      </c>
      <c r="L114">
        <f ca="1">IF(ISNUMBER(VLOOKUP($B114,Equities!$B$6:$DH$1002,L$1,0)), VLOOKUP($B114,Equities!$B$6:$DH$1002,L$1,0),"")</f>
        <v>3619.65</v>
      </c>
      <c r="M114">
        <f ca="1">IF(ISNUMBER(VLOOKUP($B114,Equities!$B$6:$DH$1002,M$1,0)), VLOOKUP($B114,Equities!$B$6:$DH$1002,M$1,0),"")</f>
        <v>76591.09</v>
      </c>
      <c r="N114">
        <f ca="1">IF(ISNUMBER(VLOOKUP($B114,Equities!$B$6:$DH$1002,N$1,0)), VLOOKUP($B114,Equities!$B$6:$DH$1002,N$1,0),"")</f>
        <v>21363.05</v>
      </c>
      <c r="O114">
        <f ca="1">IF(ISNUMBER(VLOOKUP($B114,Equities!$B$6:$DH$1002,O$1,0)), VLOOKUP($B114,Equities!$B$6:$DH$1002,O$1,0),"")</f>
        <v>28711.759999999998</v>
      </c>
      <c r="P114">
        <f ca="1">IF(ISNUMBER(VLOOKUP($B114,Equities!$B$6:$DH$1002,P$1,0)), VLOOKUP($B114,Equities!$B$6:$DH$1002,P$1,0),"")</f>
        <v>11621.95</v>
      </c>
      <c r="Q114">
        <f ca="1">IF(ISNUMBER(VLOOKUP($B114,Equities!$B$6:$DH$1002,Q$1,0)), VLOOKUP($B114,Equities!$B$6:$DH$1002,Q$1,0),"")</f>
        <v>2104.8000000000002</v>
      </c>
      <c r="R114">
        <f ca="1">IF(ISNUMBER(VLOOKUP($B114,Equities!$B$6:$DH$1002,R$1,0)), VLOOKUP($B114,Equities!$B$6:$DH$1002,R$1,0),"")</f>
        <v>2375.86</v>
      </c>
      <c r="S114">
        <f ca="1">IF(ISNUMBER(VLOOKUP($B114,Equities!$B$6:$DH$1002,S$1,0)), VLOOKUP($B114,Equities!$B$6:$DH$1002,S$1,0),"")</f>
        <v>209.52420000000001</v>
      </c>
      <c r="T114">
        <f ca="1">IF(ISNUMBER(VLOOKUP($B114,Equities!$B$6:$DH$1002,T$1,0)), VLOOKUP($B114,Equities!$B$6:$DH$1002,T$1,0),"")</f>
        <v>265.10000000000002</v>
      </c>
      <c r="U114">
        <f ca="1">IF(ISNUMBER(VLOOKUP($B114,Equities!$B$6:$DH$1002,U$1,0)), VLOOKUP($B114,Equities!$B$6:$DH$1002,U$1,0),"")</f>
        <v>252.48</v>
      </c>
      <c r="V114">
        <f ca="1">IF(ISNUMBER(VLOOKUP($B114,Equities!$B$6:$DH$1002,V$1,0)), VLOOKUP($B114,Equities!$B$6:$DH$1002,V$1,0),"")</f>
        <v>225.8</v>
      </c>
      <c r="W114">
        <f ca="1">IF(ISNUMBER(VLOOKUP($B114,Equities!$B$6:$DH$1002,W$1,0)), VLOOKUP($B114,Equities!$B$6:$DH$1002,W$1,0),"")</f>
        <v>230.37729999999999</v>
      </c>
      <c r="X114">
        <f ca="1">IF(ISNUMBER(VLOOKUP($B114,Equities!$B$6:$DH$1002,X$1,0)), VLOOKUP($B114,Equities!$B$6:$DH$1002,X$1,0),"")</f>
        <v>229.51490000000001</v>
      </c>
      <c r="Y114">
        <f ca="1">IF(ISNUMBER(VLOOKUP($B114,Equities!$B$6:$DH$1002,Y$1,0)), VLOOKUP($B114,Equities!$B$6:$DH$1002,Y$1,0),"")</f>
        <v>122.2478</v>
      </c>
      <c r="Z114">
        <f ca="1">IF(ISNUMBER(VLOOKUP($B114,Equities!$B$6:$DH$1002,Z$1,0)), VLOOKUP($B114,Equities!$B$6:$DH$1002,Z$1,0),"")</f>
        <v>210.8903</v>
      </c>
      <c r="AA114">
        <f ca="1">IF(ISNUMBER(VLOOKUP($B114,Equities!$B$6:$DH$1002,AA$1,0)), VLOOKUP($B114,Equities!$B$6:$DH$1002,AA$1,0),"")</f>
        <v>69.17</v>
      </c>
      <c r="AB114">
        <f ca="1">IF(ISNUMBER(VLOOKUP($B114,Equities!$B$6:$DH$1002,AB$1,0)), VLOOKUP($B114,Equities!$B$6:$DH$1002,AB$1,0),"")</f>
        <v>130.86000000000001</v>
      </c>
      <c r="AC114">
        <f ca="1">IF(ISNUMBER(VLOOKUP($B114,Bonds!$B$6:$CW$1002,AC$1,0)), VLOOKUP($B114,Bonds!$B$6:$CW$1002,AC$1,0),"")</f>
        <v>479.37819999999999</v>
      </c>
      <c r="AD114">
        <f ca="1">IF(ISNUMBER(VLOOKUP($B114,Bonds!$B$6:$CW$1002,AD$1,0)), VLOOKUP($B114,Bonds!$B$6:$CW$1002,AD$1,0),"")</f>
        <v>216.06780000000001</v>
      </c>
      <c r="AE114">
        <f ca="1">IF(ISNUMBER(VLOOKUP($B114,Bonds!$B$6:$CW$1002,AE$1,0)), VLOOKUP($B114,Bonds!$B$6:$CW$1002,AE$1,0),"")</f>
        <v>254.53389999999999</v>
      </c>
      <c r="AF114">
        <f ca="1">IF(ISNUMBER(VLOOKUP($B114,Bonds!$B$6:$CW$1002,AF$1,0)), VLOOKUP($B114,Bonds!$B$6:$CW$1002,AF$1,0),"")</f>
        <v>2039.37</v>
      </c>
      <c r="AG114">
        <f ca="1">IF(ISNUMBER(VLOOKUP($B114,Bonds!$B$6:$CW$1002,AG$1,0)), VLOOKUP($B114,Bonds!$B$6:$CW$1002,AG$1,0),"")</f>
        <v>2196.6799999999998</v>
      </c>
      <c r="AH114">
        <f ca="1">IF(ISNUMBER(VLOOKUP($B114,Bonds!$B$6:$CW$1002,AH$1,0)), VLOOKUP($B114,Bonds!$B$6:$CW$1002,AH$1,0),"")</f>
        <v>2876.32</v>
      </c>
      <c r="AI114">
        <f ca="1">IF(ISNUMBER(VLOOKUP($B114,Bonds!$B$6:$CW$1002,AI$1,0)), VLOOKUP($B114,Bonds!$B$6:$CW$1002,AI$1,0),"")</f>
        <v>149.3835</v>
      </c>
      <c r="AJ114">
        <f ca="1">IF(ISNUMBER(VLOOKUP($B114,Bonds!$B$6:$CW$1002,AJ$1,0)), VLOOKUP($B114,Bonds!$B$6:$CW$1002,AJ$1,0),"")</f>
        <v>1304.9880000000001</v>
      </c>
      <c r="AK114">
        <f ca="1">IF(ISNUMBER(VLOOKUP($B114,Bonds!$B$6:$CW$1002,AK$1,0)), VLOOKUP($B114,Bonds!$B$6:$CW$1002,AK$1,0),"")</f>
        <v>214.62960000000001</v>
      </c>
      <c r="AL114">
        <f ca="1">IF(ISNUMBER(VLOOKUP($B114,Bonds!$B$6:$CW$1002,AL$1,0)), VLOOKUP($B114,Bonds!$B$6:$CW$1002,AL$1,0),"")</f>
        <v>191.33869999999999</v>
      </c>
      <c r="AM114">
        <f ca="1">IF(ISNUMBER(VLOOKUP($B114,Bonds!$B$6:$CW$1002,AM$1,0)), VLOOKUP($B114,Bonds!$B$6:$CW$1002,AM$1,0),"")</f>
        <v>286.93200000000002</v>
      </c>
      <c r="AN114">
        <f ca="1">IF(ISNUMBER(VLOOKUP($B114,Bonds!$B$6:$CW$1002,AN$1,0)), VLOOKUP($B114,Bonds!$B$6:$CW$1002,AN$1,0),"")</f>
        <v>203.96690000000001</v>
      </c>
      <c r="AO114">
        <f ca="1">IF(ISNUMBER(VLOOKUP($B114,Bonds!$B$6:$CW$1002,AO$1,0)), VLOOKUP($B114,Bonds!$B$6:$CW$1002,AO$1,0),"")</f>
        <v>203.5273</v>
      </c>
      <c r="AP114">
        <f ca="1">IF(ISNUMBER(VLOOKUP($B114,Bonds!$B$6:$CW$1002,AP$1,0)), VLOOKUP($B114,Bonds!$B$6:$CW$1002,AP$1,0),"")</f>
        <v>225.59690000000001</v>
      </c>
      <c r="AQ114">
        <f ca="1">IF(ISNUMBER(VLOOKUP($B114,Bonds!$B$6:$CW$1002,AQ$1,0)), VLOOKUP($B114,Bonds!$B$6:$CW$1002,AQ$1,0),"")</f>
        <v>220.0581</v>
      </c>
      <c r="AR114">
        <f ca="1">IF(ISNUMBER(VLOOKUP($B114,Bonds!$B$6:$CW$1002,AR$1,0)), VLOOKUP($B114,Bonds!$B$6:$CW$1002,AR$1,0),"")</f>
        <v>285.4332</v>
      </c>
      <c r="AS114">
        <f ca="1">IF(ISNUMBER(VLOOKUP($B114,Bonds!$B$6:$CW$1002,AS$1,0)), VLOOKUP($B114,Bonds!$B$6:$CW$1002,AS$1,0),"")</f>
        <v>2.3464999999999998</v>
      </c>
      <c r="AT114">
        <f ca="1">IF(ISNUMBER(VLOOKUP($B114,Bonds!$B$6:$CW$1002,AT$1,0)), VLOOKUP($B114,Bonds!$B$6:$CW$1002,AT$1,0),"")</f>
        <v>0.39600000000000002</v>
      </c>
      <c r="AU114">
        <f ca="1">IF(ISNUMBER(VLOOKUP($B114,Bonds!$B$6:$CW$1002,AU$1,0)), VLOOKUP($B114,Bonds!$B$6:$CW$1002,AU$1,0),"")</f>
        <v>1.7528000000000001</v>
      </c>
      <c r="AV114">
        <f ca="1">IF(ISNUMBER(VLOOKUP($B114,Bonds!$B$6:$CW$1002,AV$1,0)), VLOOKUP($B114,Bonds!$B$6:$CW$1002,AV$1,0),"")</f>
        <v>1.8519000000000001</v>
      </c>
      <c r="AW114">
        <f ca="1">IF(ISNUMBER(VLOOKUP($B114,Bonds!$B$6:$CW$1002,AW$1,0)), VLOOKUP($B114,Bonds!$B$6:$CW$1002,AW$1,0),"")</f>
        <v>2.2688000000000001</v>
      </c>
      <c r="AX114">
        <f ca="1">IF(ISNUMBER(VLOOKUP($B114,Bonds!$B$6:$CW$1002,AX$1,0)), VLOOKUP($B114,Bonds!$B$6:$CW$1002,AX$1,0),"")</f>
        <v>1.3620000000000001</v>
      </c>
      <c r="AY114">
        <f ca="1">IF(ISNUMBER(VLOOKUP($B114,Bonds!$B$6:$CW$1002,AY$1,0)), VLOOKUP($B114,Bonds!$B$6:$CW$1002,AY$1,0),"")</f>
        <v>41.104300000000002</v>
      </c>
      <c r="AZ114">
        <f ca="1">IF(ISNUMBER(VLOOKUP($B114,Bonds!$B$6:$CW$1002,AZ$1,0)), VLOOKUP($B114,Bonds!$B$6:$CW$1002,AZ$1,0),"")</f>
        <v>-2.38</v>
      </c>
      <c r="BA114">
        <f ca="1">IF(ISNUMBER(VLOOKUP($B114,Credit_Vol!$B$6:$CW$1002,BA$1,0)), VLOOKUP($B114,Credit_Vol!$B$6:$CW$1002,BA$1,0),"")</f>
        <v>242.12100000000001</v>
      </c>
      <c r="BB114">
        <f ca="1">IF(ISNUMBER(VLOOKUP($B114,Credit_Vol!$B$6:$CW$1002,BB$1,0)), VLOOKUP($B114,Credit_Vol!$B$6:$CW$1002,BB$1,0),"")</f>
        <v>134.06200000000001</v>
      </c>
      <c r="BC114">
        <f ca="1">IF(ISNUMBER(VLOOKUP($B114,Credit_Vol!$B$6:$CW$1002,BC$1,0)), VLOOKUP($B114,Credit_Vol!$B$6:$CW$1002,BC$1,0),"")</f>
        <v>53.731000000000002</v>
      </c>
      <c r="BD114">
        <f ca="1">IF(ISNUMBER(VLOOKUP($B114,Credit_Vol!$B$6:$CW$1002,BD$1,0)), VLOOKUP($B114,Credit_Vol!$B$6:$CW$1002,BD$1,0),"")</f>
        <v>314.29700000000003</v>
      </c>
      <c r="BE114">
        <f ca="1">IF(ISNUMBER(VLOOKUP($B114,Credit_Vol!$B$6:$CW$1002,BE$1,0)), VLOOKUP($B114,Credit_Vol!$B$6:$CW$1002,BE$1,0),"")</f>
        <v>174.607</v>
      </c>
      <c r="BF114">
        <f ca="1">IF(ISNUMBER(VLOOKUP($B114,Credit_Vol!$B$6:$CW$1002,BF$1,0)), VLOOKUP($B114,Credit_Vol!$B$6:$CW$1002,BF$1,0),"")</f>
        <v>222.49350000000001</v>
      </c>
      <c r="BG114">
        <f ca="1">IF(ISNUMBER(VLOOKUP($B114,Credit_Vol!$B$6:$CW$1002,BG$1,0)), VLOOKUP($B114,Credit_Vol!$B$6:$CW$1002,BG$1,0),"")</f>
        <v>159.64250000000001</v>
      </c>
      <c r="BH114">
        <f ca="1">IF(ISNUMBER(VLOOKUP($B114,Credit_Vol!$B$6:$CW$1002,BH$1,0)), VLOOKUP($B114,Credit_Vol!$B$6:$CW$1002,BH$1,0),"")</f>
        <v>433.84449999999998</v>
      </c>
      <c r="BI114">
        <f ca="1">IF(ISNUMBER(VLOOKUP($B114,Credit_Vol!$B$6:$CW$1002,BI$1,0)), VLOOKUP($B114,Credit_Vol!$B$6:$CW$1002,BI$1,0),"")</f>
        <v>10.07</v>
      </c>
      <c r="BJ114">
        <f ca="1">IF(ISNUMBER(VLOOKUP($B114,Credit_Vol!$B$6:$CW$1002,BJ$1,0)), VLOOKUP($B114,Credit_Vol!$B$6:$CW$1002,BJ$1,0),"")</f>
        <v>15.55</v>
      </c>
      <c r="BK114">
        <f ca="1">IF(ISNUMBER(VLOOKUP($B114,Credit_Vol!$B$6:$CW$1002,BK$1,0)), VLOOKUP($B114,Credit_Vol!$B$6:$CW$1002,BK$1,0),"")</f>
        <v>7.64</v>
      </c>
      <c r="BL114">
        <f ca="1">IF(ISNUMBER(VLOOKUP($B114,Credit_Vol!$B$6:$CW$1002,BL$1,0)), VLOOKUP($B114,Credit_Vol!$B$6:$CW$1002,BL$1,0),"")</f>
        <v>5.6524999999999999</v>
      </c>
      <c r="BM114">
        <f ca="1">IF(ISNUMBER(VLOOKUP($B114,Commodities!$B$6:$CW$1002,BM$1,0)), VLOOKUP($B114,Commodities!$B$6:$CW$1002,BM$1,0),"")</f>
        <v>1279.9000000000001</v>
      </c>
      <c r="BN114">
        <f ca="1">IF(ISNUMBER(VLOOKUP($B114,Commodities!$B$6:$CW$1002,BN$1,0)), VLOOKUP($B114,Commodities!$B$6:$CW$1002,BN$1,0),"")</f>
        <v>16.997</v>
      </c>
      <c r="BO114">
        <f ca="1">IF(ISNUMBER(VLOOKUP($B114,Commodities!$B$6:$CW$1002,BO$1,0)), VLOOKUP($B114,Commodities!$B$6:$CW$1002,BO$1,0),"")</f>
        <v>52.04</v>
      </c>
      <c r="BP114">
        <f ca="1">IF(ISNUMBER(VLOOKUP($B114,Currencies!$B$6:$CW$1002,BP$1,0)), VLOOKUP($B114,Currencies!$B$6:$CW$1002,BP$1,0),"")</f>
        <v>6.6208</v>
      </c>
      <c r="BQ114">
        <f ca="1">IF(ISNUMBER(VLOOKUP($B114,Currencies!$B$6:$CW$1002,BQ$1,0)), VLOOKUP($B114,Currencies!$B$6:$CW$1002,BQ$1,0),"")</f>
        <v>107.66</v>
      </c>
      <c r="BR114">
        <f ca="1">IF(ISNUMBER(VLOOKUP($B114,Currencies!$B$6:$CW$1002,BR$1,0)), VLOOKUP($B114,Currencies!$B$6:$CW$1002,BR$1,0),"")</f>
        <v>1.1787000000000001</v>
      </c>
      <c r="BS114">
        <f ca="1">IF(ISNUMBER(VLOOKUP($B114,Currencies!$B$6:$CW$1002,BS$1,0)), VLOOKUP($B114,Currencies!$B$6:$CW$1002,BS$1,0),"")</f>
        <v>1.3205</v>
      </c>
      <c r="BT114">
        <f ca="1">IF(ISNUMBER(VLOOKUP($B114,Currencies!$B$6:$CW$1002,BT$1,0)), VLOOKUP($B114,Currencies!$B$6:$CW$1002,BT$1,0),"")</f>
        <v>112.94</v>
      </c>
      <c r="BU114">
        <f ca="1">IF(ISNUMBER(VLOOKUP($B114,Currencies!$B$6:$CW$1002,BU$1,0)), VLOOKUP($B114,Currencies!$B$6:$CW$1002,BU$1,0),"")</f>
        <v>57.428199999999997</v>
      </c>
      <c r="BV114">
        <f ca="1">IF(ISNUMBER(VLOOKUP($B114,Currencies!$B$6:$CW$1002,BV$1,0)), VLOOKUP($B114,Currencies!$B$6:$CW$1002,BV$1,0),"")</f>
        <v>13.5747</v>
      </c>
      <c r="BW114">
        <f ca="1">IF(ISNUMBER(VLOOKUP($B114,Currencies!$B$6:$CW$1002,BW$1,0)), VLOOKUP($B114,Currencies!$B$6:$CW$1002,BW$1,0),"")</f>
        <v>3.1707000000000001</v>
      </c>
    </row>
    <row r="115" spans="2:75">
      <c r="B115" s="12">
        <f>IF(ISNUMBER(Equities!$C116),Equities!B116,"")</f>
        <v>43025</v>
      </c>
      <c r="C115">
        <f t="shared" ca="1" si="10"/>
        <v>163.5076</v>
      </c>
      <c r="D115" t="str">
        <f t="shared" ca="1" si="11"/>
        <v/>
      </c>
      <c r="E115" t="str">
        <f t="shared" ca="1" si="11"/>
        <v/>
      </c>
      <c r="F115" t="str">
        <f t="shared" ca="1" si="11"/>
        <v/>
      </c>
      <c r="G115">
        <f>IF(ISNUMBER(VLOOKUP($B115,Equities!$B$6:$DH$1002,G$1,0)), VLOOKUP($B115,Equities!$B$6:$DH$1002,G$1,0),"")</f>
        <v>6.93</v>
      </c>
      <c r="H115">
        <f>IF(ISNUMBER(VLOOKUP($B115,Equities!$B$6:$DH$1002,H$1,0)), VLOOKUP($B115,Equities!$B$6:$DH$1002,H$1,0),"")</f>
        <v>11.97</v>
      </c>
      <c r="I115">
        <f>IF(ISNUMBER(VLOOKUP($B115,Equities!$B$6:$DH$1002,I$1,0)), VLOOKUP($B115,Equities!$B$6:$DH$1002,I$1,0),"")</f>
        <v>15.43</v>
      </c>
      <c r="J115" s="70"/>
      <c r="K115">
        <f ca="1">IF(ISNUMBER(VLOOKUP($B115,Equities!$B$6:$DH$1002,K$1,0)), VLOOKUP($B115,Equities!$B$6:$DH$1002,K$1,0),"")</f>
        <v>2559.36</v>
      </c>
      <c r="L115">
        <f ca="1">IF(ISNUMBER(VLOOKUP($B115,Equities!$B$6:$DH$1002,L$1,0)), VLOOKUP($B115,Equities!$B$6:$DH$1002,L$1,0),"")</f>
        <v>3607.77</v>
      </c>
      <c r="M115">
        <f ca="1">IF(ISNUMBER(VLOOKUP($B115,Equities!$B$6:$DH$1002,M$1,0)), VLOOKUP($B115,Equities!$B$6:$DH$1002,M$1,0),"")</f>
        <v>76201.25</v>
      </c>
      <c r="N115">
        <f ca="1">IF(ISNUMBER(VLOOKUP($B115,Equities!$B$6:$DH$1002,N$1,0)), VLOOKUP($B115,Equities!$B$6:$DH$1002,N$1,0),"")</f>
        <v>21336.12</v>
      </c>
      <c r="O115">
        <f ca="1">IF(ISNUMBER(VLOOKUP($B115,Equities!$B$6:$DH$1002,O$1,0)), VLOOKUP($B115,Equities!$B$6:$DH$1002,O$1,0),"")</f>
        <v>28697.49</v>
      </c>
      <c r="P115">
        <f ca="1">IF(ISNUMBER(VLOOKUP($B115,Equities!$B$6:$DH$1002,P$1,0)), VLOOKUP($B115,Equities!$B$6:$DH$1002,P$1,0),"")</f>
        <v>11568.31</v>
      </c>
      <c r="Q115">
        <f ca="1">IF(ISNUMBER(VLOOKUP($B115,Equities!$B$6:$DH$1002,Q$1,0)), VLOOKUP($B115,Equities!$B$6:$DH$1002,Q$1,0),"")</f>
        <v>2099.61</v>
      </c>
      <c r="R115">
        <f ca="1">IF(ISNUMBER(VLOOKUP($B115,Equities!$B$6:$DH$1002,R$1,0)), VLOOKUP($B115,Equities!$B$6:$DH$1002,R$1,0),"")</f>
        <v>2374.11</v>
      </c>
      <c r="S115">
        <f ca="1">IF(ISNUMBER(VLOOKUP($B115,Equities!$B$6:$DH$1002,S$1,0)), VLOOKUP($B115,Equities!$B$6:$DH$1002,S$1,0),"")</f>
        <v>210.43209999999999</v>
      </c>
      <c r="T115">
        <f ca="1">IF(ISNUMBER(VLOOKUP($B115,Equities!$B$6:$DH$1002,T$1,0)), VLOOKUP($B115,Equities!$B$6:$DH$1002,T$1,0),"")</f>
        <v>265.64</v>
      </c>
      <c r="U115">
        <f ca="1">IF(ISNUMBER(VLOOKUP($B115,Equities!$B$6:$DH$1002,U$1,0)), VLOOKUP($B115,Equities!$B$6:$DH$1002,U$1,0),"")</f>
        <v>251.87</v>
      </c>
      <c r="V115">
        <f ca="1">IF(ISNUMBER(VLOOKUP($B115,Equities!$B$6:$DH$1002,V$1,0)), VLOOKUP($B115,Equities!$B$6:$DH$1002,V$1,0),"")</f>
        <v>225.76</v>
      </c>
      <c r="W115">
        <f ca="1">IF(ISNUMBER(VLOOKUP($B115,Equities!$B$6:$DH$1002,W$1,0)), VLOOKUP($B115,Equities!$B$6:$DH$1002,W$1,0),"")</f>
        <v>229.99440000000001</v>
      </c>
      <c r="X115">
        <f ca="1">IF(ISNUMBER(VLOOKUP($B115,Equities!$B$6:$DH$1002,X$1,0)), VLOOKUP($B115,Equities!$B$6:$DH$1002,X$1,0),"")</f>
        <v>229.04730000000001</v>
      </c>
      <c r="Y115">
        <f ca="1">IF(ISNUMBER(VLOOKUP($B115,Equities!$B$6:$DH$1002,Y$1,0)), VLOOKUP($B115,Equities!$B$6:$DH$1002,Y$1,0),"")</f>
        <v>121.6507</v>
      </c>
      <c r="Z115">
        <f ca="1">IF(ISNUMBER(VLOOKUP($B115,Equities!$B$6:$DH$1002,Z$1,0)), VLOOKUP($B115,Equities!$B$6:$DH$1002,Z$1,0),"")</f>
        <v>210.4238</v>
      </c>
      <c r="AA115">
        <f ca="1">IF(ISNUMBER(VLOOKUP($B115,Equities!$B$6:$DH$1002,AA$1,0)), VLOOKUP($B115,Equities!$B$6:$DH$1002,AA$1,0),"")</f>
        <v>69.349999999999994</v>
      </c>
      <c r="AB115">
        <f ca="1">IF(ISNUMBER(VLOOKUP($B115,Equities!$B$6:$DH$1002,AB$1,0)), VLOOKUP($B115,Equities!$B$6:$DH$1002,AB$1,0),"")</f>
        <v>130.85</v>
      </c>
      <c r="AC115">
        <f ca="1">IF(ISNUMBER(VLOOKUP($B115,Bonds!$B$6:$CW$1002,AC$1,0)), VLOOKUP($B115,Bonds!$B$6:$CW$1002,AC$1,0),"")</f>
        <v>480.1354</v>
      </c>
      <c r="AD115">
        <f ca="1">IF(ISNUMBER(VLOOKUP($B115,Bonds!$B$6:$CW$1002,AD$1,0)), VLOOKUP($B115,Bonds!$B$6:$CW$1002,AD$1,0),"")</f>
        <v>216.5556</v>
      </c>
      <c r="AE115">
        <f ca="1">IF(ISNUMBER(VLOOKUP($B115,Bonds!$B$6:$CW$1002,AE$1,0)), VLOOKUP($B115,Bonds!$B$6:$CW$1002,AE$1,0),"")</f>
        <v>254.78309999999999</v>
      </c>
      <c r="AF115">
        <f ca="1">IF(ISNUMBER(VLOOKUP($B115,Bonds!$B$6:$CW$1002,AF$1,0)), VLOOKUP($B115,Bonds!$B$6:$CW$1002,AF$1,0),"")</f>
        <v>2043.58</v>
      </c>
      <c r="AG115">
        <f ca="1">IF(ISNUMBER(VLOOKUP($B115,Bonds!$B$6:$CW$1002,AG$1,0)), VLOOKUP($B115,Bonds!$B$6:$CW$1002,AG$1,0),"")</f>
        <v>2201.66</v>
      </c>
      <c r="AH115">
        <f ca="1">IF(ISNUMBER(VLOOKUP($B115,Bonds!$B$6:$CW$1002,AH$1,0)), VLOOKUP($B115,Bonds!$B$6:$CW$1002,AH$1,0),"")</f>
        <v>2883.27</v>
      </c>
      <c r="AI115">
        <f ca="1">IF(ISNUMBER(VLOOKUP($B115,Bonds!$B$6:$CW$1002,AI$1,0)), VLOOKUP($B115,Bonds!$B$6:$CW$1002,AI$1,0),"")</f>
        <v>149.19800000000001</v>
      </c>
      <c r="AJ115">
        <f ca="1">IF(ISNUMBER(VLOOKUP($B115,Bonds!$B$6:$CW$1002,AJ$1,0)), VLOOKUP($B115,Bonds!$B$6:$CW$1002,AJ$1,0),"")</f>
        <v>1303.7349999999999</v>
      </c>
      <c r="AK115">
        <f ca="1">IF(ISNUMBER(VLOOKUP($B115,Bonds!$B$6:$CW$1002,AK$1,0)), VLOOKUP($B115,Bonds!$B$6:$CW$1002,AK$1,0),"")</f>
        <v>214.7518</v>
      </c>
      <c r="AL115">
        <f ca="1">IF(ISNUMBER(VLOOKUP($B115,Bonds!$B$6:$CW$1002,AL$1,0)), VLOOKUP($B115,Bonds!$B$6:$CW$1002,AL$1,0),"")</f>
        <v>191.4897</v>
      </c>
      <c r="AM115">
        <f ca="1">IF(ISNUMBER(VLOOKUP($B115,Bonds!$B$6:$CW$1002,AM$1,0)), VLOOKUP($B115,Bonds!$B$6:$CW$1002,AM$1,0),"")</f>
        <v>286.87830000000002</v>
      </c>
      <c r="AN115">
        <f ca="1">IF(ISNUMBER(VLOOKUP($B115,Bonds!$B$6:$CW$1002,AN$1,0)), VLOOKUP($B115,Bonds!$B$6:$CW$1002,AN$1,0),"")</f>
        <v>204.07749999999999</v>
      </c>
      <c r="AO115">
        <f ca="1">IF(ISNUMBER(VLOOKUP($B115,Bonds!$B$6:$CW$1002,AO$1,0)), VLOOKUP($B115,Bonds!$B$6:$CW$1002,AO$1,0),"")</f>
        <v>203.68049999999999</v>
      </c>
      <c r="AP115">
        <f ca="1">IF(ISNUMBER(VLOOKUP($B115,Bonds!$B$6:$CW$1002,AP$1,0)), VLOOKUP($B115,Bonds!$B$6:$CW$1002,AP$1,0),"")</f>
        <v>225.7629</v>
      </c>
      <c r="AQ115">
        <f ca="1">IF(ISNUMBER(VLOOKUP($B115,Bonds!$B$6:$CW$1002,AQ$1,0)), VLOOKUP($B115,Bonds!$B$6:$CW$1002,AQ$1,0),"")</f>
        <v>220.29429999999999</v>
      </c>
      <c r="AR115">
        <f ca="1">IF(ISNUMBER(VLOOKUP($B115,Bonds!$B$6:$CW$1002,AR$1,0)), VLOOKUP($B115,Bonds!$B$6:$CW$1002,AR$1,0),"")</f>
        <v>285.50150000000002</v>
      </c>
      <c r="AS115">
        <f ca="1">IF(ISNUMBER(VLOOKUP($B115,Bonds!$B$6:$CW$1002,AS$1,0)), VLOOKUP($B115,Bonds!$B$6:$CW$1002,AS$1,0),"")</f>
        <v>2.2997999999999998</v>
      </c>
      <c r="AT115">
        <f ca="1">IF(ISNUMBER(VLOOKUP($B115,Bonds!$B$6:$CW$1002,AT$1,0)), VLOOKUP($B115,Bonds!$B$6:$CW$1002,AT$1,0),"")</f>
        <v>0.36499999999999999</v>
      </c>
      <c r="AU115">
        <f ca="1">IF(ISNUMBER(VLOOKUP($B115,Bonds!$B$6:$CW$1002,AU$1,0)), VLOOKUP($B115,Bonds!$B$6:$CW$1002,AU$1,0),"")</f>
        <v>1.7387000000000001</v>
      </c>
      <c r="AV115">
        <f ca="1">IF(ISNUMBER(VLOOKUP($B115,Bonds!$B$6:$CW$1002,AV$1,0)), VLOOKUP($B115,Bonds!$B$6:$CW$1002,AV$1,0),"")</f>
        <v>1.8378999999999999</v>
      </c>
      <c r="AW115">
        <f ca="1">IF(ISNUMBER(VLOOKUP($B115,Bonds!$B$6:$CW$1002,AW$1,0)), VLOOKUP($B115,Bonds!$B$6:$CW$1002,AW$1,0),"")</f>
        <v>2.2462</v>
      </c>
      <c r="AX115">
        <f ca="1">IF(ISNUMBER(VLOOKUP($B115,Bonds!$B$6:$CW$1002,AX$1,0)), VLOOKUP($B115,Bonds!$B$6:$CW$1002,AX$1,0),"")</f>
        <v>1.367</v>
      </c>
      <c r="AY115">
        <f ca="1">IF(ISNUMBER(VLOOKUP($B115,Bonds!$B$6:$CW$1002,AY$1,0)), VLOOKUP($B115,Bonds!$B$6:$CW$1002,AY$1,0),"")</f>
        <v>41.206899999999997</v>
      </c>
      <c r="AZ115">
        <f ca="1">IF(ISNUMBER(VLOOKUP($B115,Bonds!$B$6:$CW$1002,AZ$1,0)), VLOOKUP($B115,Bonds!$B$6:$CW$1002,AZ$1,0),"")</f>
        <v>-1.75</v>
      </c>
      <c r="BA115">
        <f ca="1">IF(ISNUMBER(VLOOKUP($B115,Credit_Vol!$B$6:$CW$1002,BA$1,0)), VLOOKUP($B115,Credit_Vol!$B$6:$CW$1002,BA$1,0),"")</f>
        <v>241.624</v>
      </c>
      <c r="BB115">
        <f ca="1">IF(ISNUMBER(VLOOKUP($B115,Credit_Vol!$B$6:$CW$1002,BB$1,0)), VLOOKUP($B115,Credit_Vol!$B$6:$CW$1002,BB$1,0),"")</f>
        <v>133.08000000000001</v>
      </c>
      <c r="BC115">
        <f ca="1">IF(ISNUMBER(VLOOKUP($B115,Credit_Vol!$B$6:$CW$1002,BC$1,0)), VLOOKUP($B115,Credit_Vol!$B$6:$CW$1002,BC$1,0),"")</f>
        <v>53.936</v>
      </c>
      <c r="BD115">
        <f ca="1">IF(ISNUMBER(VLOOKUP($B115,Credit_Vol!$B$6:$CW$1002,BD$1,0)), VLOOKUP($B115,Credit_Vol!$B$6:$CW$1002,BD$1,0),"")</f>
        <v>315.46699999999998</v>
      </c>
      <c r="BE115">
        <f ca="1">IF(ISNUMBER(VLOOKUP($B115,Credit_Vol!$B$6:$CW$1002,BE$1,0)), VLOOKUP($B115,Credit_Vol!$B$6:$CW$1002,BE$1,0),"")</f>
        <v>175.768</v>
      </c>
      <c r="BF115">
        <f ca="1">IF(ISNUMBER(VLOOKUP($B115,Credit_Vol!$B$6:$CW$1002,BF$1,0)), VLOOKUP($B115,Credit_Vol!$B$6:$CW$1002,BF$1,0),"")</f>
        <v>224.26779999999999</v>
      </c>
      <c r="BG115">
        <f ca="1">IF(ISNUMBER(VLOOKUP($B115,Credit_Vol!$B$6:$CW$1002,BG$1,0)), VLOOKUP($B115,Credit_Vol!$B$6:$CW$1002,BG$1,0),"")</f>
        <v>161.18549999999999</v>
      </c>
      <c r="BH115">
        <f ca="1">IF(ISNUMBER(VLOOKUP($B115,Credit_Vol!$B$6:$CW$1002,BH$1,0)), VLOOKUP($B115,Credit_Vol!$B$6:$CW$1002,BH$1,0),"")</f>
        <v>436.58069999999998</v>
      </c>
      <c r="BI115">
        <f ca="1">IF(ISNUMBER(VLOOKUP($B115,Credit_Vol!$B$6:$CW$1002,BI$1,0)), VLOOKUP($B115,Credit_Vol!$B$6:$CW$1002,BI$1,0),"")</f>
        <v>10.31</v>
      </c>
      <c r="BJ115">
        <f ca="1">IF(ISNUMBER(VLOOKUP($B115,Credit_Vol!$B$6:$CW$1002,BJ$1,0)), VLOOKUP($B115,Credit_Vol!$B$6:$CW$1002,BJ$1,0),"")</f>
        <v>15.07</v>
      </c>
      <c r="BK115">
        <f ca="1">IF(ISNUMBER(VLOOKUP($B115,Credit_Vol!$B$6:$CW$1002,BK$1,0)), VLOOKUP($B115,Credit_Vol!$B$6:$CW$1002,BK$1,0),"")</f>
        <v>7.64</v>
      </c>
      <c r="BL115">
        <f ca="1">IF(ISNUMBER(VLOOKUP($B115,Credit_Vol!$B$6:$CW$1002,BL$1,0)), VLOOKUP($B115,Credit_Vol!$B$6:$CW$1002,BL$1,0),"")</f>
        <v>5.68</v>
      </c>
      <c r="BM115">
        <f ca="1">IF(ISNUMBER(VLOOKUP($B115,Commodities!$B$6:$CW$1002,BM$1,0)), VLOOKUP($B115,Commodities!$B$6:$CW$1002,BM$1,0),"")</f>
        <v>1283</v>
      </c>
      <c r="BN115">
        <f ca="1">IF(ISNUMBER(VLOOKUP($B115,Commodities!$B$6:$CW$1002,BN$1,0)), VLOOKUP($B115,Commodities!$B$6:$CW$1002,BN$1,0),"")</f>
        <v>17.041</v>
      </c>
      <c r="BO115">
        <f ca="1">IF(ISNUMBER(VLOOKUP($B115,Commodities!$B$6:$CW$1002,BO$1,0)), VLOOKUP($B115,Commodities!$B$6:$CW$1002,BO$1,0),"")</f>
        <v>51.88</v>
      </c>
      <c r="BP115">
        <f ca="1">IF(ISNUMBER(VLOOKUP($B115,Currencies!$B$6:$CW$1002,BP$1,0)), VLOOKUP($B115,Currencies!$B$6:$CW$1002,BP$1,0),"")</f>
        <v>6.6063000000000001</v>
      </c>
      <c r="BQ115">
        <f ca="1">IF(ISNUMBER(VLOOKUP($B115,Currencies!$B$6:$CW$1002,BQ$1,0)), VLOOKUP($B115,Currencies!$B$6:$CW$1002,BQ$1,0),"")</f>
        <v>107.75</v>
      </c>
      <c r="BR115">
        <f ca="1">IF(ISNUMBER(VLOOKUP($B115,Currencies!$B$6:$CW$1002,BR$1,0)), VLOOKUP($B115,Currencies!$B$6:$CW$1002,BR$1,0),"")</f>
        <v>1.1766000000000001</v>
      </c>
      <c r="BS115">
        <f ca="1">IF(ISNUMBER(VLOOKUP($B115,Currencies!$B$6:$CW$1002,BS$1,0)), VLOOKUP($B115,Currencies!$B$6:$CW$1002,BS$1,0),"")</f>
        <v>1.319</v>
      </c>
      <c r="BT115">
        <f ca="1">IF(ISNUMBER(VLOOKUP($B115,Currencies!$B$6:$CW$1002,BT$1,0)), VLOOKUP($B115,Currencies!$B$6:$CW$1002,BT$1,0),"")</f>
        <v>112.2</v>
      </c>
      <c r="BU115">
        <f ca="1">IF(ISNUMBER(VLOOKUP($B115,Currencies!$B$6:$CW$1002,BU$1,0)), VLOOKUP($B115,Currencies!$B$6:$CW$1002,BU$1,0),"")</f>
        <v>57.2986</v>
      </c>
      <c r="BV115">
        <f ca="1">IF(ISNUMBER(VLOOKUP($B115,Currencies!$B$6:$CW$1002,BV$1,0)), VLOOKUP($B115,Currencies!$B$6:$CW$1002,BV$1,0),"")</f>
        <v>13.3932</v>
      </c>
      <c r="BW115">
        <f ca="1">IF(ISNUMBER(VLOOKUP($B115,Currencies!$B$6:$CW$1002,BW$1,0)), VLOOKUP($B115,Currencies!$B$6:$CW$1002,BW$1,0),"")</f>
        <v>3.1604999999999999</v>
      </c>
    </row>
    <row r="116" spans="2:75">
      <c r="B116" s="12">
        <f>IF(ISNUMBER(Equities!$C117),Equities!B117,"")</f>
        <v>43024</v>
      </c>
      <c r="C116">
        <f t="shared" ca="1" si="10"/>
        <v>164.1782</v>
      </c>
      <c r="D116" t="str">
        <f t="shared" ca="1" si="11"/>
        <v/>
      </c>
      <c r="E116" t="str">
        <f t="shared" ca="1" si="11"/>
        <v/>
      </c>
      <c r="F116" t="str">
        <f t="shared" ca="1" si="11"/>
        <v/>
      </c>
      <c r="G116">
        <f>IF(ISNUMBER(VLOOKUP($B116,Equities!$B$6:$DH$1002,G$1,0)), VLOOKUP($B116,Equities!$B$6:$DH$1002,G$1,0),"")</f>
        <v>6.95</v>
      </c>
      <c r="H116">
        <f>IF(ISNUMBER(VLOOKUP($B116,Equities!$B$6:$DH$1002,H$1,0)), VLOOKUP($B116,Equities!$B$6:$DH$1002,H$1,0),"")</f>
        <v>11.98</v>
      </c>
      <c r="I116">
        <f>IF(ISNUMBER(VLOOKUP($B116,Equities!$B$6:$DH$1002,I$1,0)), VLOOKUP($B116,Equities!$B$6:$DH$1002,I$1,0),"")</f>
        <v>15.47</v>
      </c>
      <c r="J116" s="70"/>
      <c r="K116">
        <f ca="1">IF(ISNUMBER(VLOOKUP($B116,Equities!$B$6:$DH$1002,K$1,0)), VLOOKUP($B116,Equities!$B$6:$DH$1002,K$1,0),"")</f>
        <v>2557.64</v>
      </c>
      <c r="L116">
        <f ca="1">IF(ISNUMBER(VLOOKUP($B116,Equities!$B$6:$DH$1002,L$1,0)), VLOOKUP($B116,Equities!$B$6:$DH$1002,L$1,0),"")</f>
        <v>3606.27</v>
      </c>
      <c r="M116">
        <f ca="1">IF(ISNUMBER(VLOOKUP($B116,Equities!$B$6:$DH$1002,M$1,0)), VLOOKUP($B116,Equities!$B$6:$DH$1002,M$1,0),"")</f>
        <v>76891.839999999997</v>
      </c>
      <c r="N116">
        <f ca="1">IF(ISNUMBER(VLOOKUP($B116,Equities!$B$6:$DH$1002,N$1,0)), VLOOKUP($B116,Equities!$B$6:$DH$1002,N$1,0),"")</f>
        <v>21255.56</v>
      </c>
      <c r="O116">
        <f ca="1">IF(ISNUMBER(VLOOKUP($B116,Equities!$B$6:$DH$1002,O$1,0)), VLOOKUP($B116,Equities!$B$6:$DH$1002,O$1,0),"")</f>
        <v>28692.799999999999</v>
      </c>
      <c r="P116">
        <f ca="1">IF(ISNUMBER(VLOOKUP($B116,Equities!$B$6:$DH$1002,P$1,0)), VLOOKUP($B116,Equities!$B$6:$DH$1002,P$1,0),"")</f>
        <v>11602.92</v>
      </c>
      <c r="Q116">
        <f ca="1">IF(ISNUMBER(VLOOKUP($B116,Equities!$B$6:$DH$1002,Q$1,0)), VLOOKUP($B116,Equities!$B$6:$DH$1002,Q$1,0),"")</f>
        <v>2101.77</v>
      </c>
      <c r="R116">
        <f ca="1">IF(ISNUMBER(VLOOKUP($B116,Equities!$B$6:$DH$1002,R$1,0)), VLOOKUP($B116,Equities!$B$6:$DH$1002,R$1,0),"")</f>
        <v>2376.56</v>
      </c>
      <c r="S116">
        <f ca="1">IF(ISNUMBER(VLOOKUP($B116,Equities!$B$6:$DH$1002,S$1,0)), VLOOKUP($B116,Equities!$B$6:$DH$1002,S$1,0),"")</f>
        <v>210.88030000000001</v>
      </c>
      <c r="T116">
        <f ca="1">IF(ISNUMBER(VLOOKUP($B116,Equities!$B$6:$DH$1002,T$1,0)), VLOOKUP($B116,Equities!$B$6:$DH$1002,T$1,0),"")</f>
        <v>266.83999999999997</v>
      </c>
      <c r="U116">
        <f ca="1">IF(ISNUMBER(VLOOKUP($B116,Equities!$B$6:$DH$1002,U$1,0)), VLOOKUP($B116,Equities!$B$6:$DH$1002,U$1,0),"")</f>
        <v>252.56</v>
      </c>
      <c r="V116">
        <f ca="1">IF(ISNUMBER(VLOOKUP($B116,Equities!$B$6:$DH$1002,V$1,0)), VLOOKUP($B116,Equities!$B$6:$DH$1002,V$1,0),"")</f>
        <v>226.02</v>
      </c>
      <c r="W116">
        <f ca="1">IF(ISNUMBER(VLOOKUP($B116,Equities!$B$6:$DH$1002,W$1,0)), VLOOKUP($B116,Equities!$B$6:$DH$1002,W$1,0),"")</f>
        <v>230.9725</v>
      </c>
      <c r="X116">
        <f ca="1">IF(ISNUMBER(VLOOKUP($B116,Equities!$B$6:$DH$1002,X$1,0)), VLOOKUP($B116,Equities!$B$6:$DH$1002,X$1,0),"")</f>
        <v>227.5667</v>
      </c>
      <c r="Y116">
        <f ca="1">IF(ISNUMBER(VLOOKUP($B116,Equities!$B$6:$DH$1002,Y$1,0)), VLOOKUP($B116,Equities!$B$6:$DH$1002,Y$1,0),"")</f>
        <v>122.1331</v>
      </c>
      <c r="Z116">
        <f ca="1">IF(ISNUMBER(VLOOKUP($B116,Equities!$B$6:$DH$1002,Z$1,0)), VLOOKUP($B116,Equities!$B$6:$DH$1002,Z$1,0),"")</f>
        <v>210.56639999999999</v>
      </c>
      <c r="AA116">
        <f ca="1">IF(ISNUMBER(VLOOKUP($B116,Equities!$B$6:$DH$1002,AA$1,0)), VLOOKUP($B116,Equities!$B$6:$DH$1002,AA$1,0),"")</f>
        <v>69.58</v>
      </c>
      <c r="AB116">
        <f ca="1">IF(ISNUMBER(VLOOKUP($B116,Equities!$B$6:$DH$1002,AB$1,0)), VLOOKUP($B116,Equities!$B$6:$DH$1002,AB$1,0),"")</f>
        <v>130.43</v>
      </c>
      <c r="AC116">
        <f ca="1">IF(ISNUMBER(VLOOKUP($B116,Bonds!$B$6:$CW$1002,AC$1,0)), VLOOKUP($B116,Bonds!$B$6:$CW$1002,AC$1,0),"")</f>
        <v>481.09100000000001</v>
      </c>
      <c r="AD116">
        <f ca="1">IF(ISNUMBER(VLOOKUP($B116,Bonds!$B$6:$CW$1002,AD$1,0)), VLOOKUP($B116,Bonds!$B$6:$CW$1002,AD$1,0),"")</f>
        <v>217.1721</v>
      </c>
      <c r="AE116">
        <f ca="1">IF(ISNUMBER(VLOOKUP($B116,Bonds!$B$6:$CW$1002,AE$1,0)), VLOOKUP($B116,Bonds!$B$6:$CW$1002,AE$1,0),"")</f>
        <v>254.9812</v>
      </c>
      <c r="AF116">
        <f ca="1">IF(ISNUMBER(VLOOKUP($B116,Bonds!$B$6:$CW$1002,AF$1,0)), VLOOKUP($B116,Bonds!$B$6:$CW$1002,AF$1,0),"")</f>
        <v>2042.54</v>
      </c>
      <c r="AG116">
        <f ca="1">IF(ISNUMBER(VLOOKUP($B116,Bonds!$B$6:$CW$1002,AG$1,0)), VLOOKUP($B116,Bonds!$B$6:$CW$1002,AG$1,0),"")</f>
        <v>2200.3200000000002</v>
      </c>
      <c r="AH116">
        <f ca="1">IF(ISNUMBER(VLOOKUP($B116,Bonds!$B$6:$CW$1002,AH$1,0)), VLOOKUP($B116,Bonds!$B$6:$CW$1002,AH$1,0),"")</f>
        <v>2880.77</v>
      </c>
      <c r="AI116">
        <f ca="1">IF(ISNUMBER(VLOOKUP($B116,Bonds!$B$6:$CW$1002,AI$1,0)), VLOOKUP($B116,Bonds!$B$6:$CW$1002,AI$1,0),"")</f>
        <v>149.1902</v>
      </c>
      <c r="AJ116">
        <f ca="1">IF(ISNUMBER(VLOOKUP($B116,Bonds!$B$6:$CW$1002,AJ$1,0)), VLOOKUP($B116,Bonds!$B$6:$CW$1002,AJ$1,0),"")</f>
        <v>1303.5833</v>
      </c>
      <c r="AK116">
        <f ca="1">IF(ISNUMBER(VLOOKUP($B116,Bonds!$B$6:$CW$1002,AK$1,0)), VLOOKUP($B116,Bonds!$B$6:$CW$1002,AK$1,0),"")</f>
        <v>214.9033</v>
      </c>
      <c r="AL116">
        <f ca="1">IF(ISNUMBER(VLOOKUP($B116,Bonds!$B$6:$CW$1002,AL$1,0)), VLOOKUP($B116,Bonds!$B$6:$CW$1002,AL$1,0),"")</f>
        <v>191.68430000000001</v>
      </c>
      <c r="AM116">
        <f ca="1">IF(ISNUMBER(VLOOKUP($B116,Bonds!$B$6:$CW$1002,AM$1,0)), VLOOKUP($B116,Bonds!$B$6:$CW$1002,AM$1,0),"")</f>
        <v>286.77460000000002</v>
      </c>
      <c r="AN116">
        <f ca="1">IF(ISNUMBER(VLOOKUP($B116,Bonds!$B$6:$CW$1002,AN$1,0)), VLOOKUP($B116,Bonds!$B$6:$CW$1002,AN$1,0),"")</f>
        <v>204.34379999999999</v>
      </c>
      <c r="AO116">
        <f ca="1">IF(ISNUMBER(VLOOKUP($B116,Bonds!$B$6:$CW$1002,AO$1,0)), VLOOKUP($B116,Bonds!$B$6:$CW$1002,AO$1,0),"")</f>
        <v>203.81489999999999</v>
      </c>
      <c r="AP116">
        <f ca="1">IF(ISNUMBER(VLOOKUP($B116,Bonds!$B$6:$CW$1002,AP$1,0)), VLOOKUP($B116,Bonds!$B$6:$CW$1002,AP$1,0),"")</f>
        <v>225.9359</v>
      </c>
      <c r="AQ116">
        <f ca="1">IF(ISNUMBER(VLOOKUP($B116,Bonds!$B$6:$CW$1002,AQ$1,0)), VLOOKUP($B116,Bonds!$B$6:$CW$1002,AQ$1,0),"")</f>
        <v>220.51220000000001</v>
      </c>
      <c r="AR116">
        <f ca="1">IF(ISNUMBER(VLOOKUP($B116,Bonds!$B$6:$CW$1002,AR$1,0)), VLOOKUP($B116,Bonds!$B$6:$CW$1002,AR$1,0),"")</f>
        <v>285.87670000000003</v>
      </c>
      <c r="AS116">
        <f ca="1">IF(ISNUMBER(VLOOKUP($B116,Bonds!$B$6:$CW$1002,AS$1,0)), VLOOKUP($B116,Bonds!$B$6:$CW$1002,AS$1,0),"")</f>
        <v>2.3033999999999999</v>
      </c>
      <c r="AT116">
        <f ca="1">IF(ISNUMBER(VLOOKUP($B116,Bonds!$B$6:$CW$1002,AT$1,0)), VLOOKUP($B116,Bonds!$B$6:$CW$1002,AT$1,0),"")</f>
        <v>0.372</v>
      </c>
      <c r="AU116">
        <f ca="1">IF(ISNUMBER(VLOOKUP($B116,Bonds!$B$6:$CW$1002,AU$1,0)), VLOOKUP($B116,Bonds!$B$6:$CW$1002,AU$1,0),"")</f>
        <v>1.7498</v>
      </c>
      <c r="AV116">
        <f ca="1">IF(ISNUMBER(VLOOKUP($B116,Bonds!$B$6:$CW$1002,AV$1,0)), VLOOKUP($B116,Bonds!$B$6:$CW$1002,AV$1,0),"")</f>
        <v>1.8460000000000001</v>
      </c>
      <c r="AW116">
        <f ca="1">IF(ISNUMBER(VLOOKUP($B116,Bonds!$B$6:$CW$1002,AW$1,0)), VLOOKUP($B116,Bonds!$B$6:$CW$1002,AW$1,0),"")</f>
        <v>2.2923999999999998</v>
      </c>
      <c r="AX116">
        <f ca="1">IF(ISNUMBER(VLOOKUP($B116,Bonds!$B$6:$CW$1002,AX$1,0)), VLOOKUP($B116,Bonds!$B$6:$CW$1002,AX$1,0),"")</f>
        <v>1.375</v>
      </c>
      <c r="AY116">
        <f ca="1">IF(ISNUMBER(VLOOKUP($B116,Bonds!$B$6:$CW$1002,AY$1,0)), VLOOKUP($B116,Bonds!$B$6:$CW$1002,AY$1,0),"")</f>
        <v>41.486199999999997</v>
      </c>
      <c r="AZ116">
        <f ca="1">IF(ISNUMBER(VLOOKUP($B116,Bonds!$B$6:$CW$1002,AZ$1,0)), VLOOKUP($B116,Bonds!$B$6:$CW$1002,AZ$1,0),"")</f>
        <v>-2.81</v>
      </c>
      <c r="BA116">
        <f ca="1">IF(ISNUMBER(VLOOKUP($B116,Credit_Vol!$B$6:$CW$1002,BA$1,0)), VLOOKUP($B116,Credit_Vol!$B$6:$CW$1002,BA$1,0),"")</f>
        <v>242.40199999999999</v>
      </c>
      <c r="BB116">
        <f ca="1">IF(ISNUMBER(VLOOKUP($B116,Credit_Vol!$B$6:$CW$1002,BB$1,0)), VLOOKUP($B116,Credit_Vol!$B$6:$CW$1002,BB$1,0),"")</f>
        <v>133.44999999999999</v>
      </c>
      <c r="BC116">
        <f ca="1">IF(ISNUMBER(VLOOKUP($B116,Credit_Vol!$B$6:$CW$1002,BC$1,0)), VLOOKUP($B116,Credit_Vol!$B$6:$CW$1002,BC$1,0),"")</f>
        <v>54.241999999999997</v>
      </c>
      <c r="BD116">
        <f ca="1">IF(ISNUMBER(VLOOKUP($B116,Credit_Vol!$B$6:$CW$1002,BD$1,0)), VLOOKUP($B116,Credit_Vol!$B$6:$CW$1002,BD$1,0),"")</f>
        <v>317.86099999999999</v>
      </c>
      <c r="BE116">
        <f ca="1">IF(ISNUMBER(VLOOKUP($B116,Credit_Vol!$B$6:$CW$1002,BE$1,0)), VLOOKUP($B116,Credit_Vol!$B$6:$CW$1002,BE$1,0),"")</f>
        <v>177.51</v>
      </c>
      <c r="BF116">
        <f ca="1">IF(ISNUMBER(VLOOKUP($B116,Credit_Vol!$B$6:$CW$1002,BF$1,0)), VLOOKUP($B116,Credit_Vol!$B$6:$CW$1002,BF$1,0),"")</f>
        <v>225.584</v>
      </c>
      <c r="BG116">
        <f ca="1">IF(ISNUMBER(VLOOKUP($B116,Credit_Vol!$B$6:$CW$1002,BG$1,0)), VLOOKUP($B116,Credit_Vol!$B$6:$CW$1002,BG$1,0),"")</f>
        <v>162.05879999999999</v>
      </c>
      <c r="BH116">
        <f ca="1">IF(ISNUMBER(VLOOKUP($B116,Credit_Vol!$B$6:$CW$1002,BH$1,0)), VLOOKUP($B116,Credit_Vol!$B$6:$CW$1002,BH$1,0),"")</f>
        <v>439.64440000000002</v>
      </c>
      <c r="BI116">
        <f ca="1">IF(ISNUMBER(VLOOKUP($B116,Credit_Vol!$B$6:$CW$1002,BI$1,0)), VLOOKUP($B116,Credit_Vol!$B$6:$CW$1002,BI$1,0),"")</f>
        <v>9.91</v>
      </c>
      <c r="BJ116">
        <f ca="1">IF(ISNUMBER(VLOOKUP($B116,Credit_Vol!$B$6:$CW$1002,BJ$1,0)), VLOOKUP($B116,Credit_Vol!$B$6:$CW$1002,BJ$1,0),"")</f>
        <v>15.39</v>
      </c>
      <c r="BK116">
        <f ca="1">IF(ISNUMBER(VLOOKUP($B116,Credit_Vol!$B$6:$CW$1002,BK$1,0)), VLOOKUP($B116,Credit_Vol!$B$6:$CW$1002,BK$1,0),"")</f>
        <v>7.72</v>
      </c>
      <c r="BL116">
        <f ca="1">IF(ISNUMBER(VLOOKUP($B116,Credit_Vol!$B$6:$CW$1002,BL$1,0)), VLOOKUP($B116,Credit_Vol!$B$6:$CW$1002,BL$1,0),"")</f>
        <v>5.4275000000000002</v>
      </c>
      <c r="BM116">
        <f ca="1">IF(ISNUMBER(VLOOKUP($B116,Commodities!$B$6:$CW$1002,BM$1,0)), VLOOKUP($B116,Commodities!$B$6:$CW$1002,BM$1,0),"")</f>
        <v>1299.9000000000001</v>
      </c>
      <c r="BN116">
        <f ca="1">IF(ISNUMBER(VLOOKUP($B116,Commodities!$B$6:$CW$1002,BN$1,0)), VLOOKUP($B116,Commodities!$B$6:$CW$1002,BN$1,0),"")</f>
        <v>17.369</v>
      </c>
      <c r="BO116">
        <f ca="1">IF(ISNUMBER(VLOOKUP($B116,Commodities!$B$6:$CW$1002,BO$1,0)), VLOOKUP($B116,Commodities!$B$6:$CW$1002,BO$1,0),"")</f>
        <v>51.87</v>
      </c>
      <c r="BP116">
        <f ca="1">IF(ISNUMBER(VLOOKUP($B116,Currencies!$B$6:$CW$1002,BP$1,0)), VLOOKUP($B116,Currencies!$B$6:$CW$1002,BP$1,0),"")</f>
        <v>6.5829000000000004</v>
      </c>
      <c r="BQ116">
        <f ca="1">IF(ISNUMBER(VLOOKUP($B116,Currencies!$B$6:$CW$1002,BQ$1,0)), VLOOKUP($B116,Currencies!$B$6:$CW$1002,BQ$1,0),"")</f>
        <v>107.92</v>
      </c>
      <c r="BR116">
        <f ca="1">IF(ISNUMBER(VLOOKUP($B116,Currencies!$B$6:$CW$1002,BR$1,0)), VLOOKUP($B116,Currencies!$B$6:$CW$1002,BR$1,0),"")</f>
        <v>1.1796</v>
      </c>
      <c r="BS116">
        <f ca="1">IF(ISNUMBER(VLOOKUP($B116,Currencies!$B$6:$CW$1002,BS$1,0)), VLOOKUP($B116,Currencies!$B$6:$CW$1002,BS$1,0),"")</f>
        <v>1.3250999999999999</v>
      </c>
      <c r="BT116">
        <f ca="1">IF(ISNUMBER(VLOOKUP($B116,Currencies!$B$6:$CW$1002,BT$1,0)), VLOOKUP($B116,Currencies!$B$6:$CW$1002,BT$1,0),"")</f>
        <v>112.19</v>
      </c>
      <c r="BU116">
        <f ca="1">IF(ISNUMBER(VLOOKUP($B116,Currencies!$B$6:$CW$1002,BU$1,0)), VLOOKUP($B116,Currencies!$B$6:$CW$1002,BU$1,0),"")</f>
        <v>57.317700000000002</v>
      </c>
      <c r="BV116">
        <f ca="1">IF(ISNUMBER(VLOOKUP($B116,Currencies!$B$6:$CW$1002,BV$1,0)), VLOOKUP($B116,Currencies!$B$6:$CW$1002,BV$1,0),"")</f>
        <v>13.3148</v>
      </c>
      <c r="BW116">
        <f ca="1">IF(ISNUMBER(VLOOKUP($B116,Currencies!$B$6:$CW$1002,BW$1,0)), VLOOKUP($B116,Currencies!$B$6:$CW$1002,BW$1,0),"")</f>
        <v>3.1697000000000002</v>
      </c>
    </row>
    <row r="117" spans="2:75">
      <c r="B117" s="12">
        <f>IF(ISNUMBER(Equities!$C118),Equities!B118,"")</f>
        <v>43021</v>
      </c>
      <c r="C117">
        <f t="shared" ca="1" si="10"/>
        <v>163.4161</v>
      </c>
      <c r="D117" t="str">
        <f t="shared" ca="1" si="11"/>
        <v/>
      </c>
      <c r="E117" t="str">
        <f t="shared" ca="1" si="11"/>
        <v/>
      </c>
      <c r="F117" t="str">
        <f t="shared" ca="1" si="11"/>
        <v/>
      </c>
      <c r="G117">
        <f>IF(ISNUMBER(VLOOKUP($B117,Equities!$B$6:$DH$1002,G$1,0)), VLOOKUP($B117,Equities!$B$6:$DH$1002,G$1,0),"")</f>
        <v>6.96</v>
      </c>
      <c r="H117">
        <f>IF(ISNUMBER(VLOOKUP($B117,Equities!$B$6:$DH$1002,H$1,0)), VLOOKUP($B117,Equities!$B$6:$DH$1002,H$1,0),"")</f>
        <v>11.91</v>
      </c>
      <c r="I117">
        <f>IF(ISNUMBER(VLOOKUP($B117,Equities!$B$6:$DH$1002,I$1,0)), VLOOKUP($B117,Equities!$B$6:$DH$1002,I$1,0),"")</f>
        <v>15.42</v>
      </c>
      <c r="J117" s="70"/>
      <c r="K117">
        <f ca="1">IF(ISNUMBER(VLOOKUP($B117,Equities!$B$6:$DH$1002,K$1,0)), VLOOKUP($B117,Equities!$B$6:$DH$1002,K$1,0),"")</f>
        <v>2553.17</v>
      </c>
      <c r="L117">
        <f ca="1">IF(ISNUMBER(VLOOKUP($B117,Equities!$B$6:$DH$1002,L$1,0)), VLOOKUP($B117,Equities!$B$6:$DH$1002,L$1,0),"")</f>
        <v>3604.55</v>
      </c>
      <c r="M117">
        <f ca="1">IF(ISNUMBER(VLOOKUP($B117,Equities!$B$6:$DH$1002,M$1,0)), VLOOKUP($B117,Equities!$B$6:$DH$1002,M$1,0),"")</f>
        <v>76989.789999999994</v>
      </c>
      <c r="N117">
        <f ca="1">IF(ISNUMBER(VLOOKUP($B117,Equities!$B$6:$DH$1002,N$1,0)), VLOOKUP($B117,Equities!$B$6:$DH$1002,N$1,0),"")</f>
        <v>21155.18</v>
      </c>
      <c r="O117">
        <f ca="1">IF(ISNUMBER(VLOOKUP($B117,Equities!$B$6:$DH$1002,O$1,0)), VLOOKUP($B117,Equities!$B$6:$DH$1002,O$1,0),"")</f>
        <v>28476.43</v>
      </c>
      <c r="P117">
        <f ca="1">IF(ISNUMBER(VLOOKUP($B117,Equities!$B$6:$DH$1002,P$1,0)), VLOOKUP($B117,Equities!$B$6:$DH$1002,P$1,0),"")</f>
        <v>11519.81</v>
      </c>
      <c r="Q117">
        <f ca="1">IF(ISNUMBER(VLOOKUP($B117,Equities!$B$6:$DH$1002,Q$1,0)), VLOOKUP($B117,Equities!$B$6:$DH$1002,Q$1,0),"")</f>
        <v>2094.5700000000002</v>
      </c>
      <c r="R117">
        <f ca="1">IF(ISNUMBER(VLOOKUP($B117,Equities!$B$6:$DH$1002,R$1,0)), VLOOKUP($B117,Equities!$B$6:$DH$1002,R$1,0),"")</f>
        <v>2374.6999999999998</v>
      </c>
      <c r="S117">
        <f ca="1">IF(ISNUMBER(VLOOKUP($B117,Equities!$B$6:$DH$1002,S$1,0)), VLOOKUP($B117,Equities!$B$6:$DH$1002,S$1,0),"")</f>
        <v>210.66990000000001</v>
      </c>
      <c r="T117">
        <f ca="1">IF(ISNUMBER(VLOOKUP($B117,Equities!$B$6:$DH$1002,T$1,0)), VLOOKUP($B117,Equities!$B$6:$DH$1002,T$1,0),"")</f>
        <v>266.89999999999998</v>
      </c>
      <c r="U117">
        <f ca="1">IF(ISNUMBER(VLOOKUP($B117,Equities!$B$6:$DH$1002,U$1,0)), VLOOKUP($B117,Equities!$B$6:$DH$1002,U$1,0),"")</f>
        <v>252.36</v>
      </c>
      <c r="V117">
        <f ca="1">IF(ISNUMBER(VLOOKUP($B117,Equities!$B$6:$DH$1002,V$1,0)), VLOOKUP($B117,Equities!$B$6:$DH$1002,V$1,0),"")</f>
        <v>225.99</v>
      </c>
      <c r="W117">
        <f ca="1">IF(ISNUMBER(VLOOKUP($B117,Equities!$B$6:$DH$1002,W$1,0)), VLOOKUP($B117,Equities!$B$6:$DH$1002,W$1,0),"")</f>
        <v>231.1319</v>
      </c>
      <c r="X117">
        <f ca="1">IF(ISNUMBER(VLOOKUP($B117,Equities!$B$6:$DH$1002,X$1,0)), VLOOKUP($B117,Equities!$B$6:$DH$1002,X$1,0),"")</f>
        <v>227.8544</v>
      </c>
      <c r="Y117">
        <f ca="1">IF(ISNUMBER(VLOOKUP($B117,Equities!$B$6:$DH$1002,Y$1,0)), VLOOKUP($B117,Equities!$B$6:$DH$1002,Y$1,0),"")</f>
        <v>121.7679</v>
      </c>
      <c r="Z117">
        <f ca="1">IF(ISNUMBER(VLOOKUP($B117,Equities!$B$6:$DH$1002,Z$1,0)), VLOOKUP($B117,Equities!$B$6:$DH$1002,Z$1,0),"")</f>
        <v>209.92920000000001</v>
      </c>
      <c r="AA117">
        <f ca="1">IF(ISNUMBER(VLOOKUP($B117,Equities!$B$6:$DH$1002,AA$1,0)), VLOOKUP($B117,Equities!$B$6:$DH$1002,AA$1,0),"")</f>
        <v>69.36</v>
      </c>
      <c r="AB117">
        <f ca="1">IF(ISNUMBER(VLOOKUP($B117,Equities!$B$6:$DH$1002,AB$1,0)), VLOOKUP($B117,Equities!$B$6:$DH$1002,AB$1,0),"")</f>
        <v>130.94999999999999</v>
      </c>
      <c r="AC117">
        <f ca="1">IF(ISNUMBER(VLOOKUP($B117,Bonds!$B$6:$CW$1002,AC$1,0)), VLOOKUP($B117,Bonds!$B$6:$CW$1002,AC$1,0),"")</f>
        <v>481.41250000000002</v>
      </c>
      <c r="AD117">
        <f ca="1">IF(ISNUMBER(VLOOKUP($B117,Bonds!$B$6:$CW$1002,AD$1,0)), VLOOKUP($B117,Bonds!$B$6:$CW$1002,AD$1,0),"")</f>
        <v>217.22620000000001</v>
      </c>
      <c r="AE117">
        <f ca="1">IF(ISNUMBER(VLOOKUP($B117,Bonds!$B$6:$CW$1002,AE$1,0)), VLOOKUP($B117,Bonds!$B$6:$CW$1002,AE$1,0),"")</f>
        <v>255.268</v>
      </c>
      <c r="AF117">
        <f ca="1">IF(ISNUMBER(VLOOKUP($B117,Bonds!$B$6:$CW$1002,AF$1,0)), VLOOKUP($B117,Bonds!$B$6:$CW$1002,AF$1,0),"")</f>
        <v>2045.11</v>
      </c>
      <c r="AG117">
        <f ca="1">IF(ISNUMBER(VLOOKUP($B117,Bonds!$B$6:$CW$1002,AG$1,0)), VLOOKUP($B117,Bonds!$B$6:$CW$1002,AG$1,0),"")</f>
        <v>2203.59</v>
      </c>
      <c r="AH117">
        <f ca="1">IF(ISNUMBER(VLOOKUP($B117,Bonds!$B$6:$CW$1002,AH$1,0)), VLOOKUP($B117,Bonds!$B$6:$CW$1002,AH$1,0),"")</f>
        <v>2884.47</v>
      </c>
      <c r="AI117">
        <f ca="1">IF(ISNUMBER(VLOOKUP($B117,Bonds!$B$6:$CW$1002,AI$1,0)), VLOOKUP($B117,Bonds!$B$6:$CW$1002,AI$1,0),"")</f>
        <v>149.2561</v>
      </c>
      <c r="AJ117">
        <f ca="1">IF(ISNUMBER(VLOOKUP($B117,Bonds!$B$6:$CW$1002,AJ$1,0)), VLOOKUP($B117,Bonds!$B$6:$CW$1002,AJ$1,0),"")</f>
        <v>1303.7090000000001</v>
      </c>
      <c r="AK117">
        <f ca="1">IF(ISNUMBER(VLOOKUP($B117,Bonds!$B$6:$CW$1002,AK$1,0)), VLOOKUP($B117,Bonds!$B$6:$CW$1002,AK$1,0),"")</f>
        <v>214.64590000000001</v>
      </c>
      <c r="AL117">
        <f ca="1">IF(ISNUMBER(VLOOKUP($B117,Bonds!$B$6:$CW$1002,AL$1,0)), VLOOKUP($B117,Bonds!$B$6:$CW$1002,AL$1,0),"")</f>
        <v>191.43029999999999</v>
      </c>
      <c r="AM117">
        <f ca="1">IF(ISNUMBER(VLOOKUP($B117,Bonds!$B$6:$CW$1002,AM$1,0)), VLOOKUP($B117,Bonds!$B$6:$CW$1002,AM$1,0),"")</f>
        <v>286.55739999999997</v>
      </c>
      <c r="AN117">
        <f ca="1">IF(ISNUMBER(VLOOKUP($B117,Bonds!$B$6:$CW$1002,AN$1,0)), VLOOKUP($B117,Bonds!$B$6:$CW$1002,AN$1,0),"")</f>
        <v>204.08750000000001</v>
      </c>
      <c r="AO117">
        <f ca="1">IF(ISNUMBER(VLOOKUP($B117,Bonds!$B$6:$CW$1002,AO$1,0)), VLOOKUP($B117,Bonds!$B$6:$CW$1002,AO$1,0),"")</f>
        <v>203.65620000000001</v>
      </c>
      <c r="AP117">
        <f ca="1">IF(ISNUMBER(VLOOKUP($B117,Bonds!$B$6:$CW$1002,AP$1,0)), VLOOKUP($B117,Bonds!$B$6:$CW$1002,AP$1,0),"")</f>
        <v>225.63740000000001</v>
      </c>
      <c r="AQ117">
        <f ca="1">IF(ISNUMBER(VLOOKUP($B117,Bonds!$B$6:$CW$1002,AQ$1,0)), VLOOKUP($B117,Bonds!$B$6:$CW$1002,AQ$1,0),"")</f>
        <v>220.054</v>
      </c>
      <c r="AR117">
        <f ca="1">IF(ISNUMBER(VLOOKUP($B117,Bonds!$B$6:$CW$1002,AR$1,0)), VLOOKUP($B117,Bonds!$B$6:$CW$1002,AR$1,0),"")</f>
        <v>285.16250000000002</v>
      </c>
      <c r="AS117">
        <f ca="1">IF(ISNUMBER(VLOOKUP($B117,Bonds!$B$6:$CW$1002,AS$1,0)), VLOOKUP($B117,Bonds!$B$6:$CW$1002,AS$1,0),"")</f>
        <v>2.2730000000000001</v>
      </c>
      <c r="AT117">
        <f ca="1">IF(ISNUMBER(VLOOKUP($B117,Bonds!$B$6:$CW$1002,AT$1,0)), VLOOKUP($B117,Bonds!$B$6:$CW$1002,AT$1,0),"")</f>
        <v>0.40300000000000002</v>
      </c>
      <c r="AU117">
        <f ca="1">IF(ISNUMBER(VLOOKUP($B117,Bonds!$B$6:$CW$1002,AU$1,0)), VLOOKUP($B117,Bonds!$B$6:$CW$1002,AU$1,0),"")</f>
        <v>1.7682</v>
      </c>
      <c r="AV117">
        <f ca="1">IF(ISNUMBER(VLOOKUP($B117,Bonds!$B$6:$CW$1002,AV$1,0)), VLOOKUP($B117,Bonds!$B$6:$CW$1002,AV$1,0),"")</f>
        <v>1.8567</v>
      </c>
      <c r="AW117">
        <f ca="1">IF(ISNUMBER(VLOOKUP($B117,Bonds!$B$6:$CW$1002,AW$1,0)), VLOOKUP($B117,Bonds!$B$6:$CW$1002,AW$1,0),"")</f>
        <v>2.2738</v>
      </c>
      <c r="AX117">
        <f ca="1">IF(ISNUMBER(VLOOKUP($B117,Bonds!$B$6:$CW$1002,AX$1,0)), VLOOKUP($B117,Bonds!$B$6:$CW$1002,AX$1,0),"")</f>
        <v>1.375</v>
      </c>
      <c r="AY117">
        <f ca="1">IF(ISNUMBER(VLOOKUP($B117,Bonds!$B$6:$CW$1002,AY$1,0)), VLOOKUP($B117,Bonds!$B$6:$CW$1002,AY$1,0),"")</f>
        <v>41.364199999999997</v>
      </c>
      <c r="AZ117">
        <f ca="1">IF(ISNUMBER(VLOOKUP($B117,Bonds!$B$6:$CW$1002,AZ$1,0)), VLOOKUP($B117,Bonds!$B$6:$CW$1002,AZ$1,0),"")</f>
        <v>-3.88</v>
      </c>
      <c r="BA117">
        <f ca="1">IF(ISNUMBER(VLOOKUP($B117,Credit_Vol!$B$6:$CW$1002,BA$1,0)), VLOOKUP($B117,Credit_Vol!$B$6:$CW$1002,BA$1,0),"")</f>
        <v>243.13399999999999</v>
      </c>
      <c r="BB117">
        <f ca="1">IF(ISNUMBER(VLOOKUP($B117,Credit_Vol!$B$6:$CW$1002,BB$1,0)), VLOOKUP($B117,Credit_Vol!$B$6:$CW$1002,BB$1,0),"")</f>
        <v>133.83699999999999</v>
      </c>
      <c r="BC117">
        <f ca="1">IF(ISNUMBER(VLOOKUP($B117,Credit_Vol!$B$6:$CW$1002,BC$1,0)), VLOOKUP($B117,Credit_Vol!$B$6:$CW$1002,BC$1,0),"")</f>
        <v>54.573999999999998</v>
      </c>
      <c r="BD117">
        <f ca="1">IF(ISNUMBER(VLOOKUP($B117,Credit_Vol!$B$6:$CW$1002,BD$1,0)), VLOOKUP($B117,Credit_Vol!$B$6:$CW$1002,BD$1,0),"")</f>
        <v>319.81599999999997</v>
      </c>
      <c r="BE117">
        <f ca="1">IF(ISNUMBER(VLOOKUP($B117,Credit_Vol!$B$6:$CW$1002,BE$1,0)), VLOOKUP($B117,Credit_Vol!$B$6:$CW$1002,BE$1,0),"")</f>
        <v>177.76599999999999</v>
      </c>
      <c r="BF117">
        <f ca="1">IF(ISNUMBER(VLOOKUP($B117,Credit_Vol!$B$6:$CW$1002,BF$1,0)), VLOOKUP($B117,Credit_Vol!$B$6:$CW$1002,BF$1,0),"")</f>
        <v>224.1908</v>
      </c>
      <c r="BG117">
        <f ca="1">IF(ISNUMBER(VLOOKUP($B117,Credit_Vol!$B$6:$CW$1002,BG$1,0)), VLOOKUP($B117,Credit_Vol!$B$6:$CW$1002,BG$1,0),"")</f>
        <v>160.61199999999999</v>
      </c>
      <c r="BH117">
        <f ca="1">IF(ISNUMBER(VLOOKUP($B117,Credit_Vol!$B$6:$CW$1002,BH$1,0)), VLOOKUP($B117,Credit_Vol!$B$6:$CW$1002,BH$1,0),"")</f>
        <v>438.21679999999998</v>
      </c>
      <c r="BI117">
        <f ca="1">IF(ISNUMBER(VLOOKUP($B117,Credit_Vol!$B$6:$CW$1002,BI$1,0)), VLOOKUP($B117,Credit_Vol!$B$6:$CW$1002,BI$1,0),"")</f>
        <v>9.61</v>
      </c>
      <c r="BJ117">
        <f ca="1">IF(ISNUMBER(VLOOKUP($B117,Credit_Vol!$B$6:$CW$1002,BJ$1,0)), VLOOKUP($B117,Credit_Vol!$B$6:$CW$1002,BJ$1,0),"")</f>
        <v>14.7</v>
      </c>
      <c r="BK117">
        <f ca="1">IF(ISNUMBER(VLOOKUP($B117,Credit_Vol!$B$6:$CW$1002,BK$1,0)), VLOOKUP($B117,Credit_Vol!$B$6:$CW$1002,BK$1,0),"")</f>
        <v>7.7</v>
      </c>
      <c r="BL117">
        <f ca="1">IF(ISNUMBER(VLOOKUP($B117,Credit_Vol!$B$6:$CW$1002,BL$1,0)), VLOOKUP($B117,Credit_Vol!$B$6:$CW$1002,BL$1,0),"")</f>
        <v>5.38</v>
      </c>
      <c r="BM117">
        <f ca="1">IF(ISNUMBER(VLOOKUP($B117,Commodities!$B$6:$CW$1002,BM$1,0)), VLOOKUP($B117,Commodities!$B$6:$CW$1002,BM$1,0),"")</f>
        <v>1301.5</v>
      </c>
      <c r="BN117">
        <f ca="1">IF(ISNUMBER(VLOOKUP($B117,Commodities!$B$6:$CW$1002,BN$1,0)), VLOOKUP($B117,Commodities!$B$6:$CW$1002,BN$1,0),"")</f>
        <v>17.411000000000001</v>
      </c>
      <c r="BO117">
        <f ca="1">IF(ISNUMBER(VLOOKUP($B117,Commodities!$B$6:$CW$1002,BO$1,0)), VLOOKUP($B117,Commodities!$B$6:$CW$1002,BO$1,0),"")</f>
        <v>51.45</v>
      </c>
      <c r="BP117">
        <f ca="1">IF(ISNUMBER(VLOOKUP($B117,Currencies!$B$6:$CW$1002,BP$1,0)), VLOOKUP($B117,Currencies!$B$6:$CW$1002,BP$1,0),"")</f>
        <v>6.5682999999999998</v>
      </c>
      <c r="BQ117">
        <f ca="1">IF(ISNUMBER(VLOOKUP($B117,Currencies!$B$6:$CW$1002,BQ$1,0)), VLOOKUP($B117,Currencies!$B$6:$CW$1002,BQ$1,0),"")</f>
        <v>108.14</v>
      </c>
      <c r="BR117">
        <f ca="1">IF(ISNUMBER(VLOOKUP($B117,Currencies!$B$6:$CW$1002,BR$1,0)), VLOOKUP($B117,Currencies!$B$6:$CW$1002,BR$1,0),"")</f>
        <v>1.1819999999999999</v>
      </c>
      <c r="BS117">
        <f ca="1">IF(ISNUMBER(VLOOKUP($B117,Currencies!$B$6:$CW$1002,BS$1,0)), VLOOKUP($B117,Currencies!$B$6:$CW$1002,BS$1,0),"")</f>
        <v>1.3285</v>
      </c>
      <c r="BT117">
        <f ca="1">IF(ISNUMBER(VLOOKUP($B117,Currencies!$B$6:$CW$1002,BT$1,0)), VLOOKUP($B117,Currencies!$B$6:$CW$1002,BT$1,0),"")</f>
        <v>111.82</v>
      </c>
      <c r="BU117">
        <f ca="1">IF(ISNUMBER(VLOOKUP($B117,Currencies!$B$6:$CW$1002,BU$1,0)), VLOOKUP($B117,Currencies!$B$6:$CW$1002,BU$1,0),"")</f>
        <v>57.178600000000003</v>
      </c>
      <c r="BV117">
        <f ca="1">IF(ISNUMBER(VLOOKUP($B117,Currencies!$B$6:$CW$1002,BV$1,0)), VLOOKUP($B117,Currencies!$B$6:$CW$1002,BV$1,0),"")</f>
        <v>13.268000000000001</v>
      </c>
      <c r="BW117">
        <f ca="1">IF(ISNUMBER(VLOOKUP($B117,Currencies!$B$6:$CW$1002,BW$1,0)), VLOOKUP($B117,Currencies!$B$6:$CW$1002,BW$1,0),"")</f>
        <v>3.1454</v>
      </c>
    </row>
    <row r="118" spans="2:75">
      <c r="B118" s="12">
        <f>IF(ISNUMBER(Equities!$C119),Equities!B119,"")</f>
        <v>43020</v>
      </c>
      <c r="C118">
        <f t="shared" ca="1" si="10"/>
        <v>162.34479999999999</v>
      </c>
      <c r="D118" t="str">
        <f t="shared" ca="1" si="11"/>
        <v/>
      </c>
      <c r="E118" t="str">
        <f t="shared" ca="1" si="11"/>
        <v/>
      </c>
      <c r="F118" t="str">
        <f t="shared" ca="1" si="11"/>
        <v/>
      </c>
      <c r="G118">
        <f>IF(ISNUMBER(VLOOKUP($B118,Equities!$B$6:$DH$1002,G$1,0)), VLOOKUP($B118,Equities!$B$6:$DH$1002,G$1,0),"")</f>
        <v>6.96</v>
      </c>
      <c r="H118">
        <f>IF(ISNUMBER(VLOOKUP($B118,Equities!$B$6:$DH$1002,H$1,0)), VLOOKUP($B118,Equities!$B$6:$DH$1002,H$1,0),"")</f>
        <v>11.94</v>
      </c>
      <c r="I118">
        <f>IF(ISNUMBER(VLOOKUP($B118,Equities!$B$6:$DH$1002,I$1,0)), VLOOKUP($B118,Equities!$B$6:$DH$1002,I$1,0),"")</f>
        <v>15.53</v>
      </c>
      <c r="J118" s="70"/>
      <c r="K118">
        <f ca="1">IF(ISNUMBER(VLOOKUP($B118,Equities!$B$6:$DH$1002,K$1,0)), VLOOKUP($B118,Equities!$B$6:$DH$1002,K$1,0),"")</f>
        <v>2550.9299999999998</v>
      </c>
      <c r="L118">
        <f ca="1">IF(ISNUMBER(VLOOKUP($B118,Equities!$B$6:$DH$1002,L$1,0)), VLOOKUP($B118,Equities!$B$6:$DH$1002,L$1,0),"")</f>
        <v>3605.54</v>
      </c>
      <c r="M118">
        <f ca="1">IF(ISNUMBER(VLOOKUP($B118,Equities!$B$6:$DH$1002,M$1,0)), VLOOKUP($B118,Equities!$B$6:$DH$1002,M$1,0),"")</f>
        <v>76659.8</v>
      </c>
      <c r="N118">
        <f ca="1">IF(ISNUMBER(VLOOKUP($B118,Equities!$B$6:$DH$1002,N$1,0)), VLOOKUP($B118,Equities!$B$6:$DH$1002,N$1,0),"")</f>
        <v>20954.72</v>
      </c>
      <c r="O118">
        <f ca="1">IF(ISNUMBER(VLOOKUP($B118,Equities!$B$6:$DH$1002,O$1,0)), VLOOKUP($B118,Equities!$B$6:$DH$1002,O$1,0),"")</f>
        <v>28459.03</v>
      </c>
      <c r="P118">
        <f ca="1">IF(ISNUMBER(VLOOKUP($B118,Equities!$B$6:$DH$1002,P$1,0)), VLOOKUP($B118,Equities!$B$6:$DH$1002,P$1,0),"")</f>
        <v>11500.34</v>
      </c>
      <c r="Q118">
        <f ca="1">IF(ISNUMBER(VLOOKUP($B118,Equities!$B$6:$DH$1002,Q$1,0)), VLOOKUP($B118,Equities!$B$6:$DH$1002,Q$1,0),"")</f>
        <v>2089.42</v>
      </c>
      <c r="R118">
        <f ca="1">IF(ISNUMBER(VLOOKUP($B118,Equities!$B$6:$DH$1002,R$1,0)), VLOOKUP($B118,Equities!$B$6:$DH$1002,R$1,0),"")</f>
        <v>2367.92</v>
      </c>
      <c r="S118">
        <f ca="1">IF(ISNUMBER(VLOOKUP($B118,Equities!$B$6:$DH$1002,S$1,0)), VLOOKUP($B118,Equities!$B$6:$DH$1002,S$1,0),"")</f>
        <v>210.20509999999999</v>
      </c>
      <c r="T118">
        <f ca="1">IF(ISNUMBER(VLOOKUP($B118,Equities!$B$6:$DH$1002,T$1,0)), VLOOKUP($B118,Equities!$B$6:$DH$1002,T$1,0),"")</f>
        <v>264.58</v>
      </c>
      <c r="U118">
        <f ca="1">IF(ISNUMBER(VLOOKUP($B118,Equities!$B$6:$DH$1002,U$1,0)), VLOOKUP($B118,Equities!$B$6:$DH$1002,U$1,0),"")</f>
        <v>252.23</v>
      </c>
      <c r="V118">
        <f ca="1">IF(ISNUMBER(VLOOKUP($B118,Equities!$B$6:$DH$1002,V$1,0)), VLOOKUP($B118,Equities!$B$6:$DH$1002,V$1,0),"")</f>
        <v>225.26</v>
      </c>
      <c r="W118">
        <f ca="1">IF(ISNUMBER(VLOOKUP($B118,Equities!$B$6:$DH$1002,W$1,0)), VLOOKUP($B118,Equities!$B$6:$DH$1002,W$1,0),"")</f>
        <v>230.03739999999999</v>
      </c>
      <c r="X118">
        <f ca="1">IF(ISNUMBER(VLOOKUP($B118,Equities!$B$6:$DH$1002,X$1,0)), VLOOKUP($B118,Equities!$B$6:$DH$1002,X$1,0),"")</f>
        <v>228.2688</v>
      </c>
      <c r="Y118">
        <f ca="1">IF(ISNUMBER(VLOOKUP($B118,Equities!$B$6:$DH$1002,Y$1,0)), VLOOKUP($B118,Equities!$B$6:$DH$1002,Y$1,0),"")</f>
        <v>121.73099999999999</v>
      </c>
      <c r="Z118">
        <f ca="1">IF(ISNUMBER(VLOOKUP($B118,Equities!$B$6:$DH$1002,Z$1,0)), VLOOKUP($B118,Equities!$B$6:$DH$1002,Z$1,0),"")</f>
        <v>208.77459999999999</v>
      </c>
      <c r="AA118">
        <f ca="1">IF(ISNUMBER(VLOOKUP($B118,Equities!$B$6:$DH$1002,AA$1,0)), VLOOKUP($B118,Equities!$B$6:$DH$1002,AA$1,0),"")</f>
        <v>69.36</v>
      </c>
      <c r="AB118">
        <f ca="1">IF(ISNUMBER(VLOOKUP($B118,Equities!$B$6:$DH$1002,AB$1,0)), VLOOKUP($B118,Equities!$B$6:$DH$1002,AB$1,0),"")</f>
        <v>131.41999999999999</v>
      </c>
      <c r="AC118">
        <f ca="1">IF(ISNUMBER(VLOOKUP($B118,Bonds!$B$6:$CW$1002,AC$1,0)), VLOOKUP($B118,Bonds!$B$6:$CW$1002,AC$1,0),"")</f>
        <v>480.06700000000001</v>
      </c>
      <c r="AD118">
        <f ca="1">IF(ISNUMBER(VLOOKUP($B118,Bonds!$B$6:$CW$1002,AD$1,0)), VLOOKUP($B118,Bonds!$B$6:$CW$1002,AD$1,0),"")</f>
        <v>216.50909999999999</v>
      </c>
      <c r="AE118">
        <f ca="1">IF(ISNUMBER(VLOOKUP($B118,Bonds!$B$6:$CW$1002,AE$1,0)), VLOOKUP($B118,Bonds!$B$6:$CW$1002,AE$1,0),"")</f>
        <v>254.6003</v>
      </c>
      <c r="AF118">
        <f ca="1">IF(ISNUMBER(VLOOKUP($B118,Bonds!$B$6:$CW$1002,AF$1,0)), VLOOKUP($B118,Bonds!$B$6:$CW$1002,AF$1,0),"")</f>
        <v>2040.7</v>
      </c>
      <c r="AG118">
        <f ca="1">IF(ISNUMBER(VLOOKUP($B118,Bonds!$B$6:$CW$1002,AG$1,0)), VLOOKUP($B118,Bonds!$B$6:$CW$1002,AG$1,0),"")</f>
        <v>2198.5500000000002</v>
      </c>
      <c r="AH118">
        <f ca="1">IF(ISNUMBER(VLOOKUP($B118,Bonds!$B$6:$CW$1002,AH$1,0)), VLOOKUP($B118,Bonds!$B$6:$CW$1002,AH$1,0),"")</f>
        <v>2875.99</v>
      </c>
      <c r="AI118">
        <f ca="1">IF(ISNUMBER(VLOOKUP($B118,Bonds!$B$6:$CW$1002,AI$1,0)), VLOOKUP($B118,Bonds!$B$6:$CW$1002,AI$1,0),"")</f>
        <v>149.2002</v>
      </c>
      <c r="AJ118">
        <f ca="1">IF(ISNUMBER(VLOOKUP($B118,Bonds!$B$6:$CW$1002,AJ$1,0)), VLOOKUP($B118,Bonds!$B$6:$CW$1002,AJ$1,0),"")</f>
        <v>1302.7938999999999</v>
      </c>
      <c r="AK118">
        <f ca="1">IF(ISNUMBER(VLOOKUP($B118,Bonds!$B$6:$CW$1002,AK$1,0)), VLOOKUP($B118,Bonds!$B$6:$CW$1002,AK$1,0),"")</f>
        <v>214.50620000000001</v>
      </c>
      <c r="AL118">
        <f ca="1">IF(ISNUMBER(VLOOKUP($B118,Bonds!$B$6:$CW$1002,AL$1,0)), VLOOKUP($B118,Bonds!$B$6:$CW$1002,AL$1,0),"")</f>
        <v>191.29650000000001</v>
      </c>
      <c r="AM118">
        <f ca="1">IF(ISNUMBER(VLOOKUP($B118,Bonds!$B$6:$CW$1002,AM$1,0)), VLOOKUP($B118,Bonds!$B$6:$CW$1002,AM$1,0),"")</f>
        <v>286.41789999999997</v>
      </c>
      <c r="AN118">
        <f ca="1">IF(ISNUMBER(VLOOKUP($B118,Bonds!$B$6:$CW$1002,AN$1,0)), VLOOKUP($B118,Bonds!$B$6:$CW$1002,AN$1,0),"")</f>
        <v>203.91630000000001</v>
      </c>
      <c r="AO118">
        <f ca="1">IF(ISNUMBER(VLOOKUP($B118,Bonds!$B$6:$CW$1002,AO$1,0)), VLOOKUP($B118,Bonds!$B$6:$CW$1002,AO$1,0),"")</f>
        <v>203.59739999999999</v>
      </c>
      <c r="AP118">
        <f ca="1">IF(ISNUMBER(VLOOKUP($B118,Bonds!$B$6:$CW$1002,AP$1,0)), VLOOKUP($B118,Bonds!$B$6:$CW$1002,AP$1,0),"")</f>
        <v>225.46299999999999</v>
      </c>
      <c r="AQ118">
        <f ca="1">IF(ISNUMBER(VLOOKUP($B118,Bonds!$B$6:$CW$1002,AQ$1,0)), VLOOKUP($B118,Bonds!$B$6:$CW$1002,AQ$1,0),"")</f>
        <v>219.7732</v>
      </c>
      <c r="AR118">
        <f ca="1">IF(ISNUMBER(VLOOKUP($B118,Bonds!$B$6:$CW$1002,AR$1,0)), VLOOKUP($B118,Bonds!$B$6:$CW$1002,AR$1,0),"")</f>
        <v>284.74639999999999</v>
      </c>
      <c r="AS118">
        <f ca="1">IF(ISNUMBER(VLOOKUP($B118,Bonds!$B$6:$CW$1002,AS$1,0)), VLOOKUP($B118,Bonds!$B$6:$CW$1002,AS$1,0),"")</f>
        <v>2.3176999999999999</v>
      </c>
      <c r="AT118">
        <f ca="1">IF(ISNUMBER(VLOOKUP($B118,Bonds!$B$6:$CW$1002,AT$1,0)), VLOOKUP($B118,Bonds!$B$6:$CW$1002,AT$1,0),"")</f>
        <v>0.44500000000000001</v>
      </c>
      <c r="AU118">
        <f ca="1">IF(ISNUMBER(VLOOKUP($B118,Bonds!$B$6:$CW$1002,AU$1,0)), VLOOKUP($B118,Bonds!$B$6:$CW$1002,AU$1,0),"")</f>
        <v>1.8164</v>
      </c>
      <c r="AV118">
        <f ca="1">IF(ISNUMBER(VLOOKUP($B118,Bonds!$B$6:$CW$1002,AV$1,0)), VLOOKUP($B118,Bonds!$B$6:$CW$1002,AV$1,0),"")</f>
        <v>1.8944999999999999</v>
      </c>
      <c r="AW118">
        <f ca="1">IF(ISNUMBER(VLOOKUP($B118,Bonds!$B$6:$CW$1002,AW$1,0)), VLOOKUP($B118,Bonds!$B$6:$CW$1002,AW$1,0),"")</f>
        <v>2.242</v>
      </c>
      <c r="AX118">
        <f ca="1">IF(ISNUMBER(VLOOKUP($B118,Bonds!$B$6:$CW$1002,AX$1,0)), VLOOKUP($B118,Bonds!$B$6:$CW$1002,AX$1,0),"")</f>
        <v>1.377</v>
      </c>
      <c r="AY118">
        <f ca="1">IF(ISNUMBER(VLOOKUP($B118,Bonds!$B$6:$CW$1002,AY$1,0)), VLOOKUP($B118,Bonds!$B$6:$CW$1002,AY$1,0),"")</f>
        <v>41.771500000000003</v>
      </c>
      <c r="AZ118">
        <f ca="1">IF(ISNUMBER(VLOOKUP($B118,Bonds!$B$6:$CW$1002,AZ$1,0)), VLOOKUP($B118,Bonds!$B$6:$CW$1002,AZ$1,0),"")</f>
        <v>-4.1900000000000004</v>
      </c>
      <c r="BA118">
        <f ca="1">IF(ISNUMBER(VLOOKUP($B118,Credit_Vol!$B$6:$CW$1002,BA$1,0)), VLOOKUP($B118,Credit_Vol!$B$6:$CW$1002,BA$1,0),"")</f>
        <v>244.732</v>
      </c>
      <c r="BB118">
        <f ca="1">IF(ISNUMBER(VLOOKUP($B118,Credit_Vol!$B$6:$CW$1002,BB$1,0)), VLOOKUP($B118,Credit_Vol!$B$6:$CW$1002,BB$1,0),"")</f>
        <v>135.68299999999999</v>
      </c>
      <c r="BC118">
        <f ca="1">IF(ISNUMBER(VLOOKUP($B118,Credit_Vol!$B$6:$CW$1002,BC$1,0)), VLOOKUP($B118,Credit_Vol!$B$6:$CW$1002,BC$1,0),"")</f>
        <v>55.649000000000001</v>
      </c>
      <c r="BD118">
        <f ca="1">IF(ISNUMBER(VLOOKUP($B118,Credit_Vol!$B$6:$CW$1002,BD$1,0)), VLOOKUP($B118,Credit_Vol!$B$6:$CW$1002,BD$1,0),"")</f>
        <v>322.45600000000002</v>
      </c>
      <c r="BE118">
        <f ca="1">IF(ISNUMBER(VLOOKUP($B118,Credit_Vol!$B$6:$CW$1002,BE$1,0)), VLOOKUP($B118,Credit_Vol!$B$6:$CW$1002,BE$1,0),"")</f>
        <v>178.65100000000001</v>
      </c>
      <c r="BF118">
        <f ca="1">IF(ISNUMBER(VLOOKUP($B118,Credit_Vol!$B$6:$CW$1002,BF$1,0)), VLOOKUP($B118,Credit_Vol!$B$6:$CW$1002,BF$1,0),"")</f>
        <v>224.88730000000001</v>
      </c>
      <c r="BG118">
        <f ca="1">IF(ISNUMBER(VLOOKUP($B118,Credit_Vol!$B$6:$CW$1002,BG$1,0)), VLOOKUP($B118,Credit_Vol!$B$6:$CW$1002,BG$1,0),"")</f>
        <v>161.3083</v>
      </c>
      <c r="BH118">
        <f ca="1">IF(ISNUMBER(VLOOKUP($B118,Credit_Vol!$B$6:$CW$1002,BH$1,0)), VLOOKUP($B118,Credit_Vol!$B$6:$CW$1002,BH$1,0),"")</f>
        <v>438.8304</v>
      </c>
      <c r="BI118">
        <f ca="1">IF(ISNUMBER(VLOOKUP($B118,Credit_Vol!$B$6:$CW$1002,BI$1,0)), VLOOKUP($B118,Credit_Vol!$B$6:$CW$1002,BI$1,0),"")</f>
        <v>9.91</v>
      </c>
      <c r="BJ118">
        <f ca="1">IF(ISNUMBER(VLOOKUP($B118,Credit_Vol!$B$6:$CW$1002,BJ$1,0)), VLOOKUP($B118,Credit_Vol!$B$6:$CW$1002,BJ$1,0),"")</f>
        <v>15.53</v>
      </c>
      <c r="BK118">
        <f ca="1">IF(ISNUMBER(VLOOKUP($B118,Credit_Vol!$B$6:$CW$1002,BK$1,0)), VLOOKUP($B118,Credit_Vol!$B$6:$CW$1002,BK$1,0),"")</f>
        <v>7.83</v>
      </c>
      <c r="BL118">
        <f ca="1">IF(ISNUMBER(VLOOKUP($B118,Credit_Vol!$B$6:$CW$1002,BL$1,0)), VLOOKUP($B118,Credit_Vol!$B$6:$CW$1002,BL$1,0),"")</f>
        <v>5.43</v>
      </c>
      <c r="BM118">
        <f ca="1">IF(ISNUMBER(VLOOKUP($B118,Commodities!$B$6:$CW$1002,BM$1,0)), VLOOKUP($B118,Commodities!$B$6:$CW$1002,BM$1,0),"")</f>
        <v>1293.3</v>
      </c>
      <c r="BN118">
        <f ca="1">IF(ISNUMBER(VLOOKUP($B118,Commodities!$B$6:$CW$1002,BN$1,0)), VLOOKUP($B118,Commodities!$B$6:$CW$1002,BN$1,0),"")</f>
        <v>17.265999999999998</v>
      </c>
      <c r="BO118">
        <f ca="1">IF(ISNUMBER(VLOOKUP($B118,Commodities!$B$6:$CW$1002,BO$1,0)), VLOOKUP($B118,Commodities!$B$6:$CW$1002,BO$1,0),"")</f>
        <v>50.6</v>
      </c>
      <c r="BP118">
        <f ca="1">IF(ISNUMBER(VLOOKUP($B118,Currencies!$B$6:$CW$1002,BP$1,0)), VLOOKUP($B118,Currencies!$B$6:$CW$1002,BP$1,0),"")</f>
        <v>6.5783000000000005</v>
      </c>
      <c r="BQ118">
        <f ca="1">IF(ISNUMBER(VLOOKUP($B118,Currencies!$B$6:$CW$1002,BQ$1,0)), VLOOKUP($B118,Currencies!$B$6:$CW$1002,BQ$1,0),"")</f>
        <v>107.88</v>
      </c>
      <c r="BR118">
        <f ca="1">IF(ISNUMBER(VLOOKUP($B118,Currencies!$B$6:$CW$1002,BR$1,0)), VLOOKUP($B118,Currencies!$B$6:$CW$1002,BR$1,0),"")</f>
        <v>1.1830000000000001</v>
      </c>
      <c r="BS118">
        <f ca="1">IF(ISNUMBER(VLOOKUP($B118,Currencies!$B$6:$CW$1002,BS$1,0)), VLOOKUP($B118,Currencies!$B$6:$CW$1002,BS$1,0),"")</f>
        <v>1.3262</v>
      </c>
      <c r="BT118">
        <f ca="1">IF(ISNUMBER(VLOOKUP($B118,Currencies!$B$6:$CW$1002,BT$1,0)), VLOOKUP($B118,Currencies!$B$6:$CW$1002,BT$1,0),"")</f>
        <v>112.28</v>
      </c>
      <c r="BU118">
        <f ca="1">IF(ISNUMBER(VLOOKUP($B118,Currencies!$B$6:$CW$1002,BU$1,0)), VLOOKUP($B118,Currencies!$B$6:$CW$1002,BU$1,0),"")</f>
        <v>57.687199999999997</v>
      </c>
      <c r="BV118">
        <f ca="1">IF(ISNUMBER(VLOOKUP($B118,Currencies!$B$6:$CW$1002,BV$1,0)), VLOOKUP($B118,Currencies!$B$6:$CW$1002,BV$1,0),"")</f>
        <v>13.476599999999999</v>
      </c>
      <c r="BW118">
        <f ca="1">IF(ISNUMBER(VLOOKUP($B118,Currencies!$B$6:$CW$1002,BW$1,0)), VLOOKUP($B118,Currencies!$B$6:$CW$1002,BW$1,0),"")</f>
        <v>3.1749000000000001</v>
      </c>
    </row>
    <row r="119" spans="2:75">
      <c r="B119" s="12">
        <f>IF(ISNUMBER(Equities!$C120),Equities!B120,"")</f>
        <v>43019</v>
      </c>
      <c r="C119">
        <f t="shared" ca="1" si="10"/>
        <v>162.98099999999999</v>
      </c>
      <c r="D119" t="str">
        <f t="shared" ca="1" si="11"/>
        <v/>
      </c>
      <c r="E119" t="str">
        <f t="shared" ca="1" si="11"/>
        <v/>
      </c>
      <c r="F119" t="str">
        <f t="shared" ca="1" si="11"/>
        <v/>
      </c>
      <c r="G119">
        <f>IF(ISNUMBER(VLOOKUP($B119,Equities!$B$6:$DH$1002,G$1,0)), VLOOKUP($B119,Equities!$B$6:$DH$1002,G$1,0),"")</f>
        <v>6.9399999999999995</v>
      </c>
      <c r="H119">
        <f>IF(ISNUMBER(VLOOKUP($B119,Equities!$B$6:$DH$1002,H$1,0)), VLOOKUP($B119,Equities!$B$6:$DH$1002,H$1,0),"")</f>
        <v>11.94</v>
      </c>
      <c r="I119">
        <f>IF(ISNUMBER(VLOOKUP($B119,Equities!$B$6:$DH$1002,I$1,0)), VLOOKUP($B119,Equities!$B$6:$DH$1002,I$1,0),"")</f>
        <v>15.48</v>
      </c>
      <c r="J119" s="70"/>
      <c r="K119">
        <f ca="1">IF(ISNUMBER(VLOOKUP($B119,Equities!$B$6:$DH$1002,K$1,0)), VLOOKUP($B119,Equities!$B$6:$DH$1002,K$1,0),"")</f>
        <v>2555.2399999999998</v>
      </c>
      <c r="L119">
        <f ca="1">IF(ISNUMBER(VLOOKUP($B119,Equities!$B$6:$DH$1002,L$1,0)), VLOOKUP($B119,Equities!$B$6:$DH$1002,L$1,0),"")</f>
        <v>3607.39</v>
      </c>
      <c r="M119">
        <f ca="1">IF(ISNUMBER(VLOOKUP($B119,Equities!$B$6:$DH$1002,M$1,0)), VLOOKUP($B119,Equities!$B$6:$DH$1002,M$1,0),"")</f>
        <v>76659.8</v>
      </c>
      <c r="N119">
        <f ca="1">IF(ISNUMBER(VLOOKUP($B119,Equities!$B$6:$DH$1002,N$1,0)), VLOOKUP($B119,Equities!$B$6:$DH$1002,N$1,0),"")</f>
        <v>20881.27</v>
      </c>
      <c r="O119">
        <f ca="1">IF(ISNUMBER(VLOOKUP($B119,Equities!$B$6:$DH$1002,O$1,0)), VLOOKUP($B119,Equities!$B$6:$DH$1002,O$1,0),"")</f>
        <v>28389.57</v>
      </c>
      <c r="P119">
        <f ca="1">IF(ISNUMBER(VLOOKUP($B119,Equities!$B$6:$DH$1002,P$1,0)), VLOOKUP($B119,Equities!$B$6:$DH$1002,P$1,0),"")</f>
        <v>11411.41</v>
      </c>
      <c r="Q119">
        <f ca="1">IF(ISNUMBER(VLOOKUP($B119,Equities!$B$6:$DH$1002,Q$1,0)), VLOOKUP($B119,Equities!$B$6:$DH$1002,Q$1,0),"")</f>
        <v>2090.38</v>
      </c>
      <c r="R119">
        <f ca="1">IF(ISNUMBER(VLOOKUP($B119,Equities!$B$6:$DH$1002,R$1,0)), VLOOKUP($B119,Equities!$B$6:$DH$1002,R$1,0),"")</f>
        <v>2365.2399999999998</v>
      </c>
      <c r="S119">
        <f ca="1">IF(ISNUMBER(VLOOKUP($B119,Equities!$B$6:$DH$1002,S$1,0)), VLOOKUP($B119,Equities!$B$6:$DH$1002,S$1,0),"")</f>
        <v>210.958</v>
      </c>
      <c r="T119">
        <f ca="1">IF(ISNUMBER(VLOOKUP($B119,Equities!$B$6:$DH$1002,T$1,0)), VLOOKUP($B119,Equities!$B$6:$DH$1002,T$1,0),"")</f>
        <v>264.12</v>
      </c>
      <c r="U119">
        <f ca="1">IF(ISNUMBER(VLOOKUP($B119,Equities!$B$6:$DH$1002,U$1,0)), VLOOKUP($B119,Equities!$B$6:$DH$1002,U$1,0),"")</f>
        <v>251.14</v>
      </c>
      <c r="V119">
        <f ca="1">IF(ISNUMBER(VLOOKUP($B119,Equities!$B$6:$DH$1002,V$1,0)), VLOOKUP($B119,Equities!$B$6:$DH$1002,V$1,0),"")</f>
        <v>226.12</v>
      </c>
      <c r="W119">
        <f ca="1">IF(ISNUMBER(VLOOKUP($B119,Equities!$B$6:$DH$1002,W$1,0)), VLOOKUP($B119,Equities!$B$6:$DH$1002,W$1,0),"")</f>
        <v>229.09049999999999</v>
      </c>
      <c r="X119">
        <f ca="1">IF(ISNUMBER(VLOOKUP($B119,Equities!$B$6:$DH$1002,X$1,0)), VLOOKUP($B119,Equities!$B$6:$DH$1002,X$1,0),"")</f>
        <v>228.60040000000001</v>
      </c>
      <c r="Y119">
        <f ca="1">IF(ISNUMBER(VLOOKUP($B119,Equities!$B$6:$DH$1002,Y$1,0)), VLOOKUP($B119,Equities!$B$6:$DH$1002,Y$1,0),"")</f>
        <v>122.1537</v>
      </c>
      <c r="Z119">
        <f ca="1">IF(ISNUMBER(VLOOKUP($B119,Equities!$B$6:$DH$1002,Z$1,0)), VLOOKUP($B119,Equities!$B$6:$DH$1002,Z$1,0),"")</f>
        <v>208.66929999999999</v>
      </c>
      <c r="AA119">
        <f ca="1">IF(ISNUMBER(VLOOKUP($B119,Equities!$B$6:$DH$1002,AA$1,0)), VLOOKUP($B119,Equities!$B$6:$DH$1002,AA$1,0),"")</f>
        <v>70.22</v>
      </c>
      <c r="AB119">
        <f ca="1">IF(ISNUMBER(VLOOKUP($B119,Equities!$B$6:$DH$1002,AB$1,0)), VLOOKUP($B119,Equities!$B$6:$DH$1002,AB$1,0),"")</f>
        <v>130.82</v>
      </c>
      <c r="AC119">
        <f ca="1">IF(ISNUMBER(VLOOKUP($B119,Bonds!$B$6:$CW$1002,AC$1,0)), VLOOKUP($B119,Bonds!$B$6:$CW$1002,AC$1,0),"")</f>
        <v>479.61700000000002</v>
      </c>
      <c r="AD119">
        <f ca="1">IF(ISNUMBER(VLOOKUP($B119,Bonds!$B$6:$CW$1002,AD$1,0)), VLOOKUP($B119,Bonds!$B$6:$CW$1002,AD$1,0),"")</f>
        <v>216.31909999999999</v>
      </c>
      <c r="AE119">
        <f ca="1">IF(ISNUMBER(VLOOKUP($B119,Bonds!$B$6:$CW$1002,AE$1,0)), VLOOKUP($B119,Bonds!$B$6:$CW$1002,AE$1,0),"")</f>
        <v>254.36359999999999</v>
      </c>
      <c r="AF119">
        <f ca="1">IF(ISNUMBER(VLOOKUP($B119,Bonds!$B$6:$CW$1002,AF$1,0)), VLOOKUP($B119,Bonds!$B$6:$CW$1002,AF$1,0),"")</f>
        <v>2038.67</v>
      </c>
      <c r="AG119">
        <f ca="1">IF(ISNUMBER(VLOOKUP($B119,Bonds!$B$6:$CW$1002,AG$1,0)), VLOOKUP($B119,Bonds!$B$6:$CW$1002,AG$1,0),"")</f>
        <v>2196.17</v>
      </c>
      <c r="AH119">
        <f ca="1">IF(ISNUMBER(VLOOKUP($B119,Bonds!$B$6:$CW$1002,AH$1,0)), VLOOKUP($B119,Bonds!$B$6:$CW$1002,AH$1,0),"")</f>
        <v>2873.39</v>
      </c>
      <c r="AI119">
        <f ca="1">IF(ISNUMBER(VLOOKUP($B119,Bonds!$B$6:$CW$1002,AI$1,0)), VLOOKUP($B119,Bonds!$B$6:$CW$1002,AI$1,0),"")</f>
        <v>149.05459999999999</v>
      </c>
      <c r="AJ119">
        <f ca="1">IF(ISNUMBER(VLOOKUP($B119,Bonds!$B$6:$CW$1002,AJ$1,0)), VLOOKUP($B119,Bonds!$B$6:$CW$1002,AJ$1,0),"")</f>
        <v>1302.403</v>
      </c>
      <c r="AK119">
        <f ca="1">IF(ISNUMBER(VLOOKUP($B119,Bonds!$B$6:$CW$1002,AK$1,0)), VLOOKUP($B119,Bonds!$B$6:$CW$1002,AK$1,0),"")</f>
        <v>214.2413</v>
      </c>
      <c r="AL119">
        <f ca="1">IF(ISNUMBER(VLOOKUP($B119,Bonds!$B$6:$CW$1002,AL$1,0)), VLOOKUP($B119,Bonds!$B$6:$CW$1002,AL$1,0),"")</f>
        <v>191.04929999999999</v>
      </c>
      <c r="AM119">
        <f ca="1">IF(ISNUMBER(VLOOKUP($B119,Bonds!$B$6:$CW$1002,AM$1,0)), VLOOKUP($B119,Bonds!$B$6:$CW$1002,AM$1,0),"")</f>
        <v>286.12079999999997</v>
      </c>
      <c r="AN119">
        <f ca="1">IF(ISNUMBER(VLOOKUP($B119,Bonds!$B$6:$CW$1002,AN$1,0)), VLOOKUP($B119,Bonds!$B$6:$CW$1002,AN$1,0),"")</f>
        <v>203.608</v>
      </c>
      <c r="AO119">
        <f ca="1">IF(ISNUMBER(VLOOKUP($B119,Bonds!$B$6:$CW$1002,AO$1,0)), VLOOKUP($B119,Bonds!$B$6:$CW$1002,AO$1,0),"")</f>
        <v>203.40799999999999</v>
      </c>
      <c r="AP119">
        <f ca="1">IF(ISNUMBER(VLOOKUP($B119,Bonds!$B$6:$CW$1002,AP$1,0)), VLOOKUP($B119,Bonds!$B$6:$CW$1002,AP$1,0),"")</f>
        <v>225.2028</v>
      </c>
      <c r="AQ119">
        <f ca="1">IF(ISNUMBER(VLOOKUP($B119,Bonds!$B$6:$CW$1002,AQ$1,0)), VLOOKUP($B119,Bonds!$B$6:$CW$1002,AQ$1,0),"")</f>
        <v>219.3356</v>
      </c>
      <c r="AR119">
        <f ca="1">IF(ISNUMBER(VLOOKUP($B119,Bonds!$B$6:$CW$1002,AR$1,0)), VLOOKUP($B119,Bonds!$B$6:$CW$1002,AR$1,0),"")</f>
        <v>284.07810000000001</v>
      </c>
      <c r="AS119">
        <f ca="1">IF(ISNUMBER(VLOOKUP($B119,Bonds!$B$6:$CW$1002,AS$1,0)), VLOOKUP($B119,Bonds!$B$6:$CW$1002,AS$1,0),"")</f>
        <v>2.3481000000000001</v>
      </c>
      <c r="AT119">
        <f ca="1">IF(ISNUMBER(VLOOKUP($B119,Bonds!$B$6:$CW$1002,AT$1,0)), VLOOKUP($B119,Bonds!$B$6:$CW$1002,AT$1,0),"")</f>
        <v>0.46300000000000002</v>
      </c>
      <c r="AU119">
        <f ca="1">IF(ISNUMBER(VLOOKUP($B119,Bonds!$B$6:$CW$1002,AU$1,0)), VLOOKUP($B119,Bonds!$B$6:$CW$1002,AU$1,0),"")</f>
        <v>1.8162</v>
      </c>
      <c r="AV119">
        <f ca="1">IF(ISNUMBER(VLOOKUP($B119,Bonds!$B$6:$CW$1002,AV$1,0)), VLOOKUP($B119,Bonds!$B$6:$CW$1002,AV$1,0),"")</f>
        <v>1.8883999999999999</v>
      </c>
      <c r="AW119">
        <f ca="1">IF(ISNUMBER(VLOOKUP($B119,Bonds!$B$6:$CW$1002,AW$1,0)), VLOOKUP($B119,Bonds!$B$6:$CW$1002,AW$1,0),"")</f>
        <v>2.2812999999999999</v>
      </c>
      <c r="AX119">
        <f ca="1">IF(ISNUMBER(VLOOKUP($B119,Bonds!$B$6:$CW$1002,AX$1,0)), VLOOKUP($B119,Bonds!$B$6:$CW$1002,AX$1,0),"")</f>
        <v>1.387</v>
      </c>
      <c r="AY119">
        <f ca="1">IF(ISNUMBER(VLOOKUP($B119,Bonds!$B$6:$CW$1002,AY$1,0)), VLOOKUP($B119,Bonds!$B$6:$CW$1002,AY$1,0),"")</f>
        <v>42.143599999999999</v>
      </c>
      <c r="AZ119">
        <f ca="1">IF(ISNUMBER(VLOOKUP($B119,Bonds!$B$6:$CW$1002,AZ$1,0)), VLOOKUP($B119,Bonds!$B$6:$CW$1002,AZ$1,0),"")</f>
        <v>-4.5600000000000005</v>
      </c>
      <c r="BA119">
        <f ca="1">IF(ISNUMBER(VLOOKUP($B119,Credit_Vol!$B$6:$CW$1002,BA$1,0)), VLOOKUP($B119,Credit_Vol!$B$6:$CW$1002,BA$1,0),"")</f>
        <v>242.958</v>
      </c>
      <c r="BB119">
        <f ca="1">IF(ISNUMBER(VLOOKUP($B119,Credit_Vol!$B$6:$CW$1002,BB$1,0)), VLOOKUP($B119,Credit_Vol!$B$6:$CW$1002,BB$1,0),"")</f>
        <v>136.767</v>
      </c>
      <c r="BC119">
        <f ca="1">IF(ISNUMBER(VLOOKUP($B119,Credit_Vol!$B$6:$CW$1002,BC$1,0)), VLOOKUP($B119,Credit_Vol!$B$6:$CW$1002,BC$1,0),"")</f>
        <v>54.761000000000003</v>
      </c>
      <c r="BD119">
        <f ca="1">IF(ISNUMBER(VLOOKUP($B119,Credit_Vol!$B$6:$CW$1002,BD$1,0)), VLOOKUP($B119,Credit_Vol!$B$6:$CW$1002,BD$1,0),"")</f>
        <v>318.26299999999998</v>
      </c>
      <c r="BE119">
        <f ca="1">IF(ISNUMBER(VLOOKUP($B119,Credit_Vol!$B$6:$CW$1002,BE$1,0)), VLOOKUP($B119,Credit_Vol!$B$6:$CW$1002,BE$1,0),"")</f>
        <v>176.893</v>
      </c>
      <c r="BF119">
        <f ca="1">IF(ISNUMBER(VLOOKUP($B119,Credit_Vol!$B$6:$CW$1002,BF$1,0)), VLOOKUP($B119,Credit_Vol!$B$6:$CW$1002,BF$1,0),"")</f>
        <v>224.8775</v>
      </c>
      <c r="BG119">
        <f ca="1">IF(ISNUMBER(VLOOKUP($B119,Credit_Vol!$B$6:$CW$1002,BG$1,0)), VLOOKUP($B119,Credit_Vol!$B$6:$CW$1002,BG$1,0),"")</f>
        <v>161.386</v>
      </c>
      <c r="BH119">
        <f ca="1">IF(ISNUMBER(VLOOKUP($B119,Credit_Vol!$B$6:$CW$1002,BH$1,0)), VLOOKUP($B119,Credit_Vol!$B$6:$CW$1002,BH$1,0),"")</f>
        <v>438.44279999999998</v>
      </c>
      <c r="BI119">
        <f ca="1">IF(ISNUMBER(VLOOKUP($B119,Credit_Vol!$B$6:$CW$1002,BI$1,0)), VLOOKUP($B119,Credit_Vol!$B$6:$CW$1002,BI$1,0),"")</f>
        <v>9.85</v>
      </c>
      <c r="BJ119">
        <f ca="1">IF(ISNUMBER(VLOOKUP($B119,Credit_Vol!$B$6:$CW$1002,BJ$1,0)), VLOOKUP($B119,Credit_Vol!$B$6:$CW$1002,BJ$1,0),"")</f>
        <v>15.44</v>
      </c>
      <c r="BK119">
        <f ca="1">IF(ISNUMBER(VLOOKUP($B119,Credit_Vol!$B$6:$CW$1002,BK$1,0)), VLOOKUP($B119,Credit_Vol!$B$6:$CW$1002,BK$1,0),"")</f>
        <v>7.95</v>
      </c>
      <c r="BL119">
        <f ca="1">IF(ISNUMBER(VLOOKUP($B119,Credit_Vol!$B$6:$CW$1002,BL$1,0)), VLOOKUP($B119,Credit_Vol!$B$6:$CW$1002,BL$1,0),"")</f>
        <v>5.6899999999999995</v>
      </c>
      <c r="BM119">
        <f ca="1">IF(ISNUMBER(VLOOKUP($B119,Commodities!$B$6:$CW$1002,BM$1,0)), VLOOKUP($B119,Commodities!$B$6:$CW$1002,BM$1,0),"")</f>
        <v>1285.8</v>
      </c>
      <c r="BN119">
        <f ca="1">IF(ISNUMBER(VLOOKUP($B119,Commodities!$B$6:$CW$1002,BN$1,0)), VLOOKUP($B119,Commodities!$B$6:$CW$1002,BN$1,0),"")</f>
        <v>17.132999999999999</v>
      </c>
      <c r="BO119">
        <f ca="1">IF(ISNUMBER(VLOOKUP($B119,Commodities!$B$6:$CW$1002,BO$1,0)), VLOOKUP($B119,Commodities!$B$6:$CW$1002,BO$1,0),"")</f>
        <v>51.3</v>
      </c>
      <c r="BP119">
        <f ca="1">IF(ISNUMBER(VLOOKUP($B119,Currencies!$B$6:$CW$1002,BP$1,0)), VLOOKUP($B119,Currencies!$B$6:$CW$1002,BP$1,0),"")</f>
        <v>6.5736999999999997</v>
      </c>
      <c r="BQ119">
        <f ca="1">IF(ISNUMBER(VLOOKUP($B119,Currencies!$B$6:$CW$1002,BQ$1,0)), VLOOKUP($B119,Currencies!$B$6:$CW$1002,BQ$1,0),"")</f>
        <v>107.83</v>
      </c>
      <c r="BR119">
        <f ca="1">IF(ISNUMBER(VLOOKUP($B119,Currencies!$B$6:$CW$1002,BR$1,0)), VLOOKUP($B119,Currencies!$B$6:$CW$1002,BR$1,0),"")</f>
        <v>1.1859</v>
      </c>
      <c r="BS119">
        <f ca="1">IF(ISNUMBER(VLOOKUP($B119,Currencies!$B$6:$CW$1002,BS$1,0)), VLOOKUP($B119,Currencies!$B$6:$CW$1002,BS$1,0),"")</f>
        <v>1.3223</v>
      </c>
      <c r="BT119">
        <f ca="1">IF(ISNUMBER(VLOOKUP($B119,Currencies!$B$6:$CW$1002,BT$1,0)), VLOOKUP($B119,Currencies!$B$6:$CW$1002,BT$1,0),"")</f>
        <v>112.5</v>
      </c>
      <c r="BU119">
        <f ca="1">IF(ISNUMBER(VLOOKUP($B119,Currencies!$B$6:$CW$1002,BU$1,0)), VLOOKUP($B119,Currencies!$B$6:$CW$1002,BU$1,0),"")</f>
        <v>57.828000000000003</v>
      </c>
      <c r="BV119">
        <f ca="1">IF(ISNUMBER(VLOOKUP($B119,Currencies!$B$6:$CW$1002,BV$1,0)), VLOOKUP($B119,Currencies!$B$6:$CW$1002,BV$1,0),"")</f>
        <v>13.526899999999999</v>
      </c>
      <c r="BW119">
        <f ca="1">IF(ISNUMBER(VLOOKUP($B119,Currencies!$B$6:$CW$1002,BW$1,0)), VLOOKUP($B119,Currencies!$B$6:$CW$1002,BW$1,0),"")</f>
        <v>3.1749000000000001</v>
      </c>
    </row>
    <row r="120" spans="2:75">
      <c r="B120" s="12">
        <f>IF(ISNUMBER(Equities!$C121),Equities!B121,"")</f>
        <v>43018</v>
      </c>
      <c r="C120">
        <f t="shared" ca="1" si="10"/>
        <v>163.67869999999999</v>
      </c>
      <c r="D120" t="str">
        <f t="shared" ca="1" si="11"/>
        <v/>
      </c>
      <c r="E120" t="str">
        <f t="shared" ca="1" si="11"/>
        <v/>
      </c>
      <c r="F120" t="str">
        <f t="shared" ca="1" si="11"/>
        <v/>
      </c>
      <c r="G120">
        <f>IF(ISNUMBER(VLOOKUP($B120,Equities!$B$6:$DH$1002,G$1,0)), VLOOKUP($B120,Equities!$B$6:$DH$1002,G$1,0),"")</f>
        <v>7.01</v>
      </c>
      <c r="H120">
        <f>IF(ISNUMBER(VLOOKUP($B120,Equities!$B$6:$DH$1002,H$1,0)), VLOOKUP($B120,Equities!$B$6:$DH$1002,H$1,0),"")</f>
        <v>11.9</v>
      </c>
      <c r="I120">
        <f>IF(ISNUMBER(VLOOKUP($B120,Equities!$B$6:$DH$1002,I$1,0)), VLOOKUP($B120,Equities!$B$6:$DH$1002,I$1,0),"")</f>
        <v>15.5</v>
      </c>
      <c r="J120" s="70"/>
      <c r="K120">
        <f ca="1">IF(ISNUMBER(VLOOKUP($B120,Equities!$B$6:$DH$1002,K$1,0)), VLOOKUP($B120,Equities!$B$6:$DH$1002,K$1,0),"")</f>
        <v>2550.64</v>
      </c>
      <c r="L120">
        <f ca="1">IF(ISNUMBER(VLOOKUP($B120,Equities!$B$6:$DH$1002,L$1,0)), VLOOKUP($B120,Equities!$B$6:$DH$1002,L$1,0),"")</f>
        <v>3598.79</v>
      </c>
      <c r="M120">
        <f ca="1">IF(ISNUMBER(VLOOKUP($B120,Equities!$B$6:$DH$1002,M$1,0)), VLOOKUP($B120,Equities!$B$6:$DH$1002,M$1,0),"")</f>
        <v>76897.210000000006</v>
      </c>
      <c r="N120">
        <f ca="1">IF(ISNUMBER(VLOOKUP($B120,Equities!$B$6:$DH$1002,N$1,0)), VLOOKUP($B120,Equities!$B$6:$DH$1002,N$1,0),"")</f>
        <v>20823.509999999998</v>
      </c>
      <c r="O120">
        <f ca="1">IF(ISNUMBER(VLOOKUP($B120,Equities!$B$6:$DH$1002,O$1,0)), VLOOKUP($B120,Equities!$B$6:$DH$1002,O$1,0),"")</f>
        <v>28490.83</v>
      </c>
      <c r="P120">
        <f ca="1">IF(ISNUMBER(VLOOKUP($B120,Equities!$B$6:$DH$1002,P$1,0)), VLOOKUP($B120,Equities!$B$6:$DH$1002,P$1,0),"")</f>
        <v>11418.76</v>
      </c>
      <c r="Q120">
        <f ca="1">IF(ISNUMBER(VLOOKUP($B120,Equities!$B$6:$DH$1002,Q$1,0)), VLOOKUP($B120,Equities!$B$6:$DH$1002,Q$1,0),"")</f>
        <v>2086.5100000000002</v>
      </c>
      <c r="R120">
        <f ca="1">IF(ISNUMBER(VLOOKUP($B120,Equities!$B$6:$DH$1002,R$1,0)), VLOOKUP($B120,Equities!$B$6:$DH$1002,R$1,0),"")</f>
        <v>2359.58</v>
      </c>
      <c r="S120">
        <f ca="1">IF(ISNUMBER(VLOOKUP($B120,Equities!$B$6:$DH$1002,S$1,0)), VLOOKUP($B120,Equities!$B$6:$DH$1002,S$1,0),"")</f>
        <v>210.50960000000001</v>
      </c>
      <c r="T120">
        <f ca="1">IF(ISNUMBER(VLOOKUP($B120,Equities!$B$6:$DH$1002,T$1,0)), VLOOKUP($B120,Equities!$B$6:$DH$1002,T$1,0),"")</f>
        <v>264.83</v>
      </c>
      <c r="U120">
        <f ca="1">IF(ISNUMBER(VLOOKUP($B120,Equities!$B$6:$DH$1002,U$1,0)), VLOOKUP($B120,Equities!$B$6:$DH$1002,U$1,0),"")</f>
        <v>250.98</v>
      </c>
      <c r="V120">
        <f ca="1">IF(ISNUMBER(VLOOKUP($B120,Equities!$B$6:$DH$1002,V$1,0)), VLOOKUP($B120,Equities!$B$6:$DH$1002,V$1,0),"")</f>
        <v>226.12</v>
      </c>
      <c r="W120">
        <f ca="1">IF(ISNUMBER(VLOOKUP($B120,Equities!$B$6:$DH$1002,W$1,0)), VLOOKUP($B120,Equities!$B$6:$DH$1002,W$1,0),"")</f>
        <v>228.5428</v>
      </c>
      <c r="X120">
        <f ca="1">IF(ISNUMBER(VLOOKUP($B120,Equities!$B$6:$DH$1002,X$1,0)), VLOOKUP($B120,Equities!$B$6:$DH$1002,X$1,0),"")</f>
        <v>228.0686</v>
      </c>
      <c r="Y120">
        <f ca="1">IF(ISNUMBER(VLOOKUP($B120,Equities!$B$6:$DH$1002,Y$1,0)), VLOOKUP($B120,Equities!$B$6:$DH$1002,Y$1,0),"")</f>
        <v>122.1748</v>
      </c>
      <c r="Z120">
        <f ca="1">IF(ISNUMBER(VLOOKUP($B120,Equities!$B$6:$DH$1002,Z$1,0)), VLOOKUP($B120,Equities!$B$6:$DH$1002,Z$1,0),"")</f>
        <v>207.82910000000001</v>
      </c>
      <c r="AA120">
        <f ca="1">IF(ISNUMBER(VLOOKUP($B120,Equities!$B$6:$DH$1002,AA$1,0)), VLOOKUP($B120,Equities!$B$6:$DH$1002,AA$1,0),"")</f>
        <v>70.27</v>
      </c>
      <c r="AB120">
        <f ca="1">IF(ISNUMBER(VLOOKUP($B120,Equities!$B$6:$DH$1002,AB$1,0)), VLOOKUP($B120,Equities!$B$6:$DH$1002,AB$1,0),"")</f>
        <v>129.91</v>
      </c>
      <c r="AC120">
        <f ca="1">IF(ISNUMBER(VLOOKUP($B120,Bonds!$B$6:$CW$1002,AC$1,0)), VLOOKUP($B120,Bonds!$B$6:$CW$1002,AC$1,0),"")</f>
        <v>479.60539999999997</v>
      </c>
      <c r="AD120">
        <f ca="1">IF(ISNUMBER(VLOOKUP($B120,Bonds!$B$6:$CW$1002,AD$1,0)), VLOOKUP($B120,Bonds!$B$6:$CW$1002,AD$1,0),"")</f>
        <v>216.3758</v>
      </c>
      <c r="AE120">
        <f ca="1">IF(ISNUMBER(VLOOKUP($B120,Bonds!$B$6:$CW$1002,AE$1,0)), VLOOKUP($B120,Bonds!$B$6:$CW$1002,AE$1,0),"")</f>
        <v>254.29679999999999</v>
      </c>
      <c r="AF120">
        <f ca="1">IF(ISNUMBER(VLOOKUP($B120,Bonds!$B$6:$CW$1002,AF$1,0)), VLOOKUP($B120,Bonds!$B$6:$CW$1002,AF$1,0),"")</f>
        <v>2038.55</v>
      </c>
      <c r="AG120">
        <f ca="1">IF(ISNUMBER(VLOOKUP($B120,Bonds!$B$6:$CW$1002,AG$1,0)), VLOOKUP($B120,Bonds!$B$6:$CW$1002,AG$1,0),"")</f>
        <v>2196.3200000000002</v>
      </c>
      <c r="AH120">
        <f ca="1">IF(ISNUMBER(VLOOKUP($B120,Bonds!$B$6:$CW$1002,AH$1,0)), VLOOKUP($B120,Bonds!$B$6:$CW$1002,AH$1,0),"")</f>
        <v>2873.54</v>
      </c>
      <c r="AI120">
        <f ca="1">IF(ISNUMBER(VLOOKUP($B120,Bonds!$B$6:$CW$1002,AI$1,0)), VLOOKUP($B120,Bonds!$B$6:$CW$1002,AI$1,0),"")</f>
        <v>149.0395</v>
      </c>
      <c r="AJ120">
        <f ca="1">IF(ISNUMBER(VLOOKUP($B120,Bonds!$B$6:$CW$1002,AJ$1,0)), VLOOKUP($B120,Bonds!$B$6:$CW$1002,AJ$1,0),"")</f>
        <v>1301.4849999999999</v>
      </c>
      <c r="AK120">
        <f ca="1">IF(ISNUMBER(VLOOKUP($B120,Bonds!$B$6:$CW$1002,AK$1,0)), VLOOKUP($B120,Bonds!$B$6:$CW$1002,AK$1,0),"")</f>
        <v>214.01480000000001</v>
      </c>
      <c r="AL120">
        <f ca="1">IF(ISNUMBER(VLOOKUP($B120,Bonds!$B$6:$CW$1002,AL$1,0)), VLOOKUP($B120,Bonds!$B$6:$CW$1002,AL$1,0),"")</f>
        <v>190.83320000000001</v>
      </c>
      <c r="AM120">
        <f ca="1">IF(ISNUMBER(VLOOKUP($B120,Bonds!$B$6:$CW$1002,AM$1,0)), VLOOKUP($B120,Bonds!$B$6:$CW$1002,AM$1,0),"")</f>
        <v>285.89109999999999</v>
      </c>
      <c r="AN120">
        <f ca="1">IF(ISNUMBER(VLOOKUP($B120,Bonds!$B$6:$CW$1002,AN$1,0)), VLOOKUP($B120,Bonds!$B$6:$CW$1002,AN$1,0),"")</f>
        <v>203.3252</v>
      </c>
      <c r="AO120">
        <f ca="1">IF(ISNUMBER(VLOOKUP($B120,Bonds!$B$6:$CW$1002,AO$1,0)), VLOOKUP($B120,Bonds!$B$6:$CW$1002,AO$1,0),"")</f>
        <v>203.29</v>
      </c>
      <c r="AP120">
        <f ca="1">IF(ISNUMBER(VLOOKUP($B120,Bonds!$B$6:$CW$1002,AP$1,0)), VLOOKUP($B120,Bonds!$B$6:$CW$1002,AP$1,0),"")</f>
        <v>224.94919999999999</v>
      </c>
      <c r="AQ120">
        <f ca="1">IF(ISNUMBER(VLOOKUP($B120,Bonds!$B$6:$CW$1002,AQ$1,0)), VLOOKUP($B120,Bonds!$B$6:$CW$1002,AQ$1,0),"")</f>
        <v>218.8501</v>
      </c>
      <c r="AR120">
        <f ca="1">IF(ISNUMBER(VLOOKUP($B120,Bonds!$B$6:$CW$1002,AR$1,0)), VLOOKUP($B120,Bonds!$B$6:$CW$1002,AR$1,0),"")</f>
        <v>283.51659999999998</v>
      </c>
      <c r="AS120">
        <f ca="1">IF(ISNUMBER(VLOOKUP($B120,Bonds!$B$6:$CW$1002,AS$1,0)), VLOOKUP($B120,Bonds!$B$6:$CW$1002,AS$1,0),"")</f>
        <v>2.3607</v>
      </c>
      <c r="AT120">
        <f ca="1">IF(ISNUMBER(VLOOKUP($B120,Bonds!$B$6:$CW$1002,AT$1,0)), VLOOKUP($B120,Bonds!$B$6:$CW$1002,AT$1,0),"")</f>
        <v>0.442</v>
      </c>
      <c r="AU120">
        <f ca="1">IF(ISNUMBER(VLOOKUP($B120,Bonds!$B$6:$CW$1002,AU$1,0)), VLOOKUP($B120,Bonds!$B$6:$CW$1002,AU$1,0),"")</f>
        <v>1.8117999999999999</v>
      </c>
      <c r="AV120">
        <f ca="1">IF(ISNUMBER(VLOOKUP($B120,Bonds!$B$6:$CW$1002,AV$1,0)), VLOOKUP($B120,Bonds!$B$6:$CW$1002,AV$1,0),"")</f>
        <v>1.8837000000000002</v>
      </c>
      <c r="AW120">
        <f ca="1">IF(ISNUMBER(VLOOKUP($B120,Bonds!$B$6:$CW$1002,AW$1,0)), VLOOKUP($B120,Bonds!$B$6:$CW$1002,AW$1,0),"")</f>
        <v>2.2736999999999998</v>
      </c>
      <c r="AX120">
        <f ca="1">IF(ISNUMBER(VLOOKUP($B120,Bonds!$B$6:$CW$1002,AX$1,0)), VLOOKUP($B120,Bonds!$B$6:$CW$1002,AX$1,0),"")</f>
        <v>1.3780000000000001</v>
      </c>
      <c r="AY120">
        <f ca="1">IF(ISNUMBER(VLOOKUP($B120,Bonds!$B$6:$CW$1002,AY$1,0)), VLOOKUP($B120,Bonds!$B$6:$CW$1002,AY$1,0),"")</f>
        <v>27.4665</v>
      </c>
      <c r="AZ120">
        <f ca="1">IF(ISNUMBER(VLOOKUP($B120,Bonds!$B$6:$CW$1002,AZ$1,0)), VLOOKUP($B120,Bonds!$B$6:$CW$1002,AZ$1,0),"")</f>
        <v>-4.5600000000000005</v>
      </c>
      <c r="BA120">
        <f ca="1">IF(ISNUMBER(VLOOKUP($B120,Credit_Vol!$B$6:$CW$1002,BA$1,0)), VLOOKUP($B120,Credit_Vol!$B$6:$CW$1002,BA$1,0),"")</f>
        <v>245.69</v>
      </c>
      <c r="BB120">
        <f ca="1">IF(ISNUMBER(VLOOKUP($B120,Credit_Vol!$B$6:$CW$1002,BB$1,0)), VLOOKUP($B120,Credit_Vol!$B$6:$CW$1002,BB$1,0),"")</f>
        <v>137.029</v>
      </c>
      <c r="BC120">
        <f ca="1">IF(ISNUMBER(VLOOKUP($B120,Credit_Vol!$B$6:$CW$1002,BC$1,0)), VLOOKUP($B120,Credit_Vol!$B$6:$CW$1002,BC$1,0),"")</f>
        <v>54.27</v>
      </c>
      <c r="BD120">
        <f ca="1">IF(ISNUMBER(VLOOKUP($B120,Credit_Vol!$B$6:$CW$1002,BD$1,0)), VLOOKUP($B120,Credit_Vol!$B$6:$CW$1002,BD$1,0),"")</f>
        <v>317.983</v>
      </c>
      <c r="BE120">
        <f ca="1">IF(ISNUMBER(VLOOKUP($B120,Credit_Vol!$B$6:$CW$1002,BE$1,0)), VLOOKUP($B120,Credit_Vol!$B$6:$CW$1002,BE$1,0),"")</f>
        <v>179.62200000000001</v>
      </c>
      <c r="BF120">
        <f ca="1">IF(ISNUMBER(VLOOKUP($B120,Credit_Vol!$B$6:$CW$1002,BF$1,0)), VLOOKUP($B120,Credit_Vol!$B$6:$CW$1002,BF$1,0),"")</f>
        <v>226.06450000000001</v>
      </c>
      <c r="BG120">
        <f ca="1">IF(ISNUMBER(VLOOKUP($B120,Credit_Vol!$B$6:$CW$1002,BG$1,0)), VLOOKUP($B120,Credit_Vol!$B$6:$CW$1002,BG$1,0),"")</f>
        <v>162.6301</v>
      </c>
      <c r="BH120">
        <f ca="1">IF(ISNUMBER(VLOOKUP($B120,Credit_Vol!$B$6:$CW$1002,BH$1,0)), VLOOKUP($B120,Credit_Vol!$B$6:$CW$1002,BH$1,0),"")</f>
        <v>439.33449999999999</v>
      </c>
      <c r="BI120">
        <f ca="1">IF(ISNUMBER(VLOOKUP($B120,Credit_Vol!$B$6:$CW$1002,BI$1,0)), VLOOKUP($B120,Credit_Vol!$B$6:$CW$1002,BI$1,0),"")</f>
        <v>10.08</v>
      </c>
      <c r="BJ120">
        <f ca="1">IF(ISNUMBER(VLOOKUP($B120,Credit_Vol!$B$6:$CW$1002,BJ$1,0)), VLOOKUP($B120,Credit_Vol!$B$6:$CW$1002,BJ$1,0),"")</f>
        <v>15.92</v>
      </c>
      <c r="BK120">
        <f ca="1">IF(ISNUMBER(VLOOKUP($B120,Credit_Vol!$B$6:$CW$1002,BK$1,0)), VLOOKUP($B120,Credit_Vol!$B$6:$CW$1002,BK$1,0),"")</f>
        <v>7.96</v>
      </c>
      <c r="BL120">
        <f ca="1">IF(ISNUMBER(VLOOKUP($B120,Credit_Vol!$B$6:$CW$1002,BL$1,0)), VLOOKUP($B120,Credit_Vol!$B$6:$CW$1002,BL$1,0),"")</f>
        <v>5.9775</v>
      </c>
      <c r="BM120">
        <f ca="1">IF(ISNUMBER(VLOOKUP($B120,Commodities!$B$6:$CW$1002,BM$1,0)), VLOOKUP($B120,Commodities!$B$6:$CW$1002,BM$1,0),"")</f>
        <v>1290.5999999999999</v>
      </c>
      <c r="BN120">
        <f ca="1">IF(ISNUMBER(VLOOKUP($B120,Commodities!$B$6:$CW$1002,BN$1,0)), VLOOKUP($B120,Commodities!$B$6:$CW$1002,BN$1,0),"")</f>
        <v>17.207000000000001</v>
      </c>
      <c r="BO120">
        <f ca="1">IF(ISNUMBER(VLOOKUP($B120,Commodities!$B$6:$CW$1002,BO$1,0)), VLOOKUP($B120,Commodities!$B$6:$CW$1002,BO$1,0),"")</f>
        <v>50.92</v>
      </c>
      <c r="BP120">
        <f ca="1">IF(ISNUMBER(VLOOKUP($B120,Currencies!$B$6:$CW$1002,BP$1,0)), VLOOKUP($B120,Currencies!$B$6:$CW$1002,BP$1,0),"")</f>
        <v>6.5667</v>
      </c>
      <c r="BQ120">
        <f ca="1">IF(ISNUMBER(VLOOKUP($B120,Currencies!$B$6:$CW$1002,BQ$1,0)), VLOOKUP($B120,Currencies!$B$6:$CW$1002,BQ$1,0),"")</f>
        <v>107.75</v>
      </c>
      <c r="BR120">
        <f ca="1">IF(ISNUMBER(VLOOKUP($B120,Currencies!$B$6:$CW$1002,BR$1,0)), VLOOKUP($B120,Currencies!$B$6:$CW$1002,BR$1,0),"")</f>
        <v>1.1808000000000001</v>
      </c>
      <c r="BS120">
        <f ca="1">IF(ISNUMBER(VLOOKUP($B120,Currencies!$B$6:$CW$1002,BS$1,0)), VLOOKUP($B120,Currencies!$B$6:$CW$1002,BS$1,0),"")</f>
        <v>1.3203</v>
      </c>
      <c r="BT120">
        <f ca="1">IF(ISNUMBER(VLOOKUP($B120,Currencies!$B$6:$CW$1002,BT$1,0)), VLOOKUP($B120,Currencies!$B$6:$CW$1002,BT$1,0),"")</f>
        <v>112.45</v>
      </c>
      <c r="BU120">
        <f ca="1">IF(ISNUMBER(VLOOKUP($B120,Currencies!$B$6:$CW$1002,BU$1,0)), VLOOKUP($B120,Currencies!$B$6:$CW$1002,BU$1,0),"")</f>
        <v>57.980499999999999</v>
      </c>
      <c r="BV120">
        <f ca="1">IF(ISNUMBER(VLOOKUP($B120,Currencies!$B$6:$CW$1002,BV$1,0)), VLOOKUP($B120,Currencies!$B$6:$CW$1002,BV$1,0),"")</f>
        <v>13.6991</v>
      </c>
      <c r="BW120">
        <f ca="1">IF(ISNUMBER(VLOOKUP($B120,Currencies!$B$6:$CW$1002,BW$1,0)), VLOOKUP($B120,Currencies!$B$6:$CW$1002,BW$1,0),"")</f>
        <v>3.1797</v>
      </c>
    </row>
    <row r="121" spans="2:75">
      <c r="B121" s="12">
        <f>IF(ISNUMBER(Equities!$C122),Equities!B122,"")</f>
        <v>43017</v>
      </c>
      <c r="C121">
        <f t="shared" ca="1" si="10"/>
        <v>162.86429999999999</v>
      </c>
      <c r="D121" t="str">
        <f t="shared" ca="1" si="11"/>
        <v/>
      </c>
      <c r="E121" t="str">
        <f t="shared" ca="1" si="11"/>
        <v/>
      </c>
      <c r="F121" t="str">
        <f t="shared" ca="1" si="11"/>
        <v/>
      </c>
      <c r="G121">
        <f>IF(ISNUMBER(VLOOKUP($B121,Equities!$B$6:$DH$1002,G$1,0)), VLOOKUP($B121,Equities!$B$6:$DH$1002,G$1,0),"")</f>
        <v>7</v>
      </c>
      <c r="H121">
        <f>IF(ISNUMBER(VLOOKUP($B121,Equities!$B$6:$DH$1002,H$1,0)), VLOOKUP($B121,Equities!$B$6:$DH$1002,H$1,0),"")</f>
        <v>11.86</v>
      </c>
      <c r="I121">
        <f>IF(ISNUMBER(VLOOKUP($B121,Equities!$B$6:$DH$1002,I$1,0)), VLOOKUP($B121,Equities!$B$6:$DH$1002,I$1,0),"")</f>
        <v>15.52</v>
      </c>
      <c r="J121" s="70"/>
      <c r="K121">
        <f ca="1">IF(ISNUMBER(VLOOKUP($B121,Equities!$B$6:$DH$1002,K$1,0)), VLOOKUP($B121,Equities!$B$6:$DH$1002,K$1,0),"")</f>
        <v>2544.73</v>
      </c>
      <c r="L121">
        <f ca="1">IF(ISNUMBER(VLOOKUP($B121,Equities!$B$6:$DH$1002,L$1,0)), VLOOKUP($B121,Equities!$B$6:$DH$1002,L$1,0),"")</f>
        <v>3610.5</v>
      </c>
      <c r="M121">
        <f ca="1">IF(ISNUMBER(VLOOKUP($B121,Equities!$B$6:$DH$1002,M$1,0)), VLOOKUP($B121,Equities!$B$6:$DH$1002,M$1,0),"")</f>
        <v>75726.8</v>
      </c>
      <c r="N121">
        <f ca="1">IF(ISNUMBER(VLOOKUP($B121,Equities!$B$6:$DH$1002,N$1,0)), VLOOKUP($B121,Equities!$B$6:$DH$1002,N$1,0),"")</f>
        <v>20690.71</v>
      </c>
      <c r="O121">
        <f ca="1">IF(ISNUMBER(VLOOKUP($B121,Equities!$B$6:$DH$1002,O$1,0)), VLOOKUP($B121,Equities!$B$6:$DH$1002,O$1,0),"")</f>
        <v>28326.59</v>
      </c>
      <c r="P121">
        <f ca="1">IF(ISNUMBER(VLOOKUP($B121,Equities!$B$6:$DH$1002,P$1,0)), VLOOKUP($B121,Equities!$B$6:$DH$1002,P$1,0),"")</f>
        <v>11385.38</v>
      </c>
      <c r="Q121">
        <f ca="1">IF(ISNUMBER(VLOOKUP($B121,Equities!$B$6:$DH$1002,Q$1,0)), VLOOKUP($B121,Equities!$B$6:$DH$1002,Q$1,0),"")</f>
        <v>2079.64</v>
      </c>
      <c r="R121">
        <f ca="1">IF(ISNUMBER(VLOOKUP($B121,Equities!$B$6:$DH$1002,R$1,0)), VLOOKUP($B121,Equities!$B$6:$DH$1002,R$1,0),"")</f>
        <v>2351.09</v>
      </c>
      <c r="S121">
        <f ca="1">IF(ISNUMBER(VLOOKUP($B121,Equities!$B$6:$DH$1002,S$1,0)), VLOOKUP($B121,Equities!$B$6:$DH$1002,S$1,0),"")</f>
        <v>209.77780000000001</v>
      </c>
      <c r="T121">
        <f ca="1">IF(ISNUMBER(VLOOKUP($B121,Equities!$B$6:$DH$1002,T$1,0)), VLOOKUP($B121,Equities!$B$6:$DH$1002,T$1,0),"")</f>
        <v>263.57</v>
      </c>
      <c r="U121">
        <f ca="1">IF(ISNUMBER(VLOOKUP($B121,Equities!$B$6:$DH$1002,U$1,0)), VLOOKUP($B121,Equities!$B$6:$DH$1002,U$1,0),"")</f>
        <v>250.05</v>
      </c>
      <c r="V121">
        <f ca="1">IF(ISNUMBER(VLOOKUP($B121,Equities!$B$6:$DH$1002,V$1,0)), VLOOKUP($B121,Equities!$B$6:$DH$1002,V$1,0),"")</f>
        <v>225.33</v>
      </c>
      <c r="W121">
        <f ca="1">IF(ISNUMBER(VLOOKUP($B121,Equities!$B$6:$DH$1002,W$1,0)), VLOOKUP($B121,Equities!$B$6:$DH$1002,W$1,0),"")</f>
        <v>226.0352</v>
      </c>
      <c r="X121">
        <f ca="1">IF(ISNUMBER(VLOOKUP($B121,Equities!$B$6:$DH$1002,X$1,0)), VLOOKUP($B121,Equities!$B$6:$DH$1002,X$1,0),"")</f>
        <v>227.6482</v>
      </c>
      <c r="Y121">
        <f ca="1">IF(ISNUMBER(VLOOKUP($B121,Equities!$B$6:$DH$1002,Y$1,0)), VLOOKUP($B121,Equities!$B$6:$DH$1002,Y$1,0),"")</f>
        <v>121.6601</v>
      </c>
      <c r="Z121">
        <f ca="1">IF(ISNUMBER(VLOOKUP($B121,Equities!$B$6:$DH$1002,Z$1,0)), VLOOKUP($B121,Equities!$B$6:$DH$1002,Z$1,0),"")</f>
        <v>207.49879999999999</v>
      </c>
      <c r="AA121">
        <f ca="1">IF(ISNUMBER(VLOOKUP($B121,Equities!$B$6:$DH$1002,AA$1,0)), VLOOKUP($B121,Equities!$B$6:$DH$1002,AA$1,0),"")</f>
        <v>69.8</v>
      </c>
      <c r="AB121">
        <f ca="1">IF(ISNUMBER(VLOOKUP($B121,Equities!$B$6:$DH$1002,AB$1,0)), VLOOKUP($B121,Equities!$B$6:$DH$1002,AB$1,0),"")</f>
        <v>128.85</v>
      </c>
      <c r="AC121">
        <f ca="1">IF(ISNUMBER(VLOOKUP($B121,Bonds!$B$6:$CW$1002,AC$1,0)), VLOOKUP($B121,Bonds!$B$6:$CW$1002,AC$1,0),"")</f>
        <v>477.6662</v>
      </c>
      <c r="AD121">
        <f ca="1">IF(ISNUMBER(VLOOKUP($B121,Bonds!$B$6:$CW$1002,AD$1,0)), VLOOKUP($B121,Bonds!$B$6:$CW$1002,AD$1,0),"")</f>
        <v>215.34110000000001</v>
      </c>
      <c r="AE121">
        <f ca="1">IF(ISNUMBER(VLOOKUP($B121,Bonds!$B$6:$CW$1002,AE$1,0)), VLOOKUP($B121,Bonds!$B$6:$CW$1002,AE$1,0),"")</f>
        <v>253.4025</v>
      </c>
      <c r="AF121">
        <f ca="1">IF(ISNUMBER(VLOOKUP($B121,Bonds!$B$6:$CW$1002,AF$1,0)), VLOOKUP($B121,Bonds!$B$6:$CW$1002,AF$1,0),"")</f>
        <v>2035.35</v>
      </c>
      <c r="AG121">
        <f ca="1">IF(ISNUMBER(VLOOKUP($B121,Bonds!$B$6:$CW$1002,AG$1,0)), VLOOKUP($B121,Bonds!$B$6:$CW$1002,AG$1,0),"")</f>
        <v>2192.67</v>
      </c>
      <c r="AH121">
        <f ca="1">IF(ISNUMBER(VLOOKUP($B121,Bonds!$B$6:$CW$1002,AH$1,0)), VLOOKUP($B121,Bonds!$B$6:$CW$1002,AH$1,0),"")</f>
        <v>2867.35</v>
      </c>
      <c r="AI121">
        <f ca="1">IF(ISNUMBER(VLOOKUP($B121,Bonds!$B$6:$CW$1002,AI$1,0)), VLOOKUP($B121,Bonds!$B$6:$CW$1002,AI$1,0),"")</f>
        <v>149.08590000000001</v>
      </c>
      <c r="AJ121">
        <f ca="1">IF(ISNUMBER(VLOOKUP($B121,Bonds!$B$6:$CW$1002,AJ$1,0)), VLOOKUP($B121,Bonds!$B$6:$CW$1002,AJ$1,0),"")</f>
        <v>1299.144</v>
      </c>
      <c r="AK121">
        <f ca="1">IF(ISNUMBER(VLOOKUP($B121,Bonds!$B$6:$CW$1002,AK$1,0)), VLOOKUP($B121,Bonds!$B$6:$CW$1002,AK$1,0),"")</f>
        <v>213.79580000000001</v>
      </c>
      <c r="AL121">
        <f ca="1">IF(ISNUMBER(VLOOKUP($B121,Bonds!$B$6:$CW$1002,AL$1,0)), VLOOKUP($B121,Bonds!$B$6:$CW$1002,AL$1,0),"")</f>
        <v>190.62270000000001</v>
      </c>
      <c r="AM121">
        <f ca="1">IF(ISNUMBER(VLOOKUP($B121,Bonds!$B$6:$CW$1002,AM$1,0)), VLOOKUP($B121,Bonds!$B$6:$CW$1002,AM$1,0),"")</f>
        <v>285.67619999999999</v>
      </c>
      <c r="AN121">
        <f ca="1">IF(ISNUMBER(VLOOKUP($B121,Bonds!$B$6:$CW$1002,AN$1,0)), VLOOKUP($B121,Bonds!$B$6:$CW$1002,AN$1,0),"")</f>
        <v>203.09010000000001</v>
      </c>
      <c r="AO121">
        <f ca="1">IF(ISNUMBER(VLOOKUP($B121,Bonds!$B$6:$CW$1002,AO$1,0)), VLOOKUP($B121,Bonds!$B$6:$CW$1002,AO$1,0),"")</f>
        <v>203.1147</v>
      </c>
      <c r="AP121">
        <f ca="1">IF(ISNUMBER(VLOOKUP($B121,Bonds!$B$6:$CW$1002,AP$1,0)), VLOOKUP($B121,Bonds!$B$6:$CW$1002,AP$1,0),"")</f>
        <v>224.65209999999999</v>
      </c>
      <c r="AQ121">
        <f ca="1">IF(ISNUMBER(VLOOKUP($B121,Bonds!$B$6:$CW$1002,AQ$1,0)), VLOOKUP($B121,Bonds!$B$6:$CW$1002,AQ$1,0),"")</f>
        <v>218.3897</v>
      </c>
      <c r="AR121">
        <f ca="1">IF(ISNUMBER(VLOOKUP($B121,Bonds!$B$6:$CW$1002,AR$1,0)), VLOOKUP($B121,Bonds!$B$6:$CW$1002,AR$1,0),"")</f>
        <v>283.1182</v>
      </c>
      <c r="AS121">
        <f ca="1">IF(ISNUMBER(VLOOKUP($B121,Bonds!$B$6:$CW$1002,AS$1,0)), VLOOKUP($B121,Bonds!$B$6:$CW$1002,AS$1,0),"")</f>
        <v>2.3589000000000002</v>
      </c>
      <c r="AT121">
        <f ca="1">IF(ISNUMBER(VLOOKUP($B121,Bonds!$B$6:$CW$1002,AT$1,0)), VLOOKUP($B121,Bonds!$B$6:$CW$1002,AT$1,0),"")</f>
        <v>0.44400000000000001</v>
      </c>
      <c r="AU121">
        <f ca="1">IF(ISNUMBER(VLOOKUP($B121,Bonds!$B$6:$CW$1002,AU$1,0)), VLOOKUP($B121,Bonds!$B$6:$CW$1002,AU$1,0),"")</f>
        <v>1.8028999999999999</v>
      </c>
      <c r="AV121">
        <f ca="1">IF(ISNUMBER(VLOOKUP($B121,Bonds!$B$6:$CW$1002,AV$1,0)), VLOOKUP($B121,Bonds!$B$6:$CW$1002,AV$1,0),"")</f>
        <v>1.8740000000000001</v>
      </c>
      <c r="AW121">
        <f ca="1">IF(ISNUMBER(VLOOKUP($B121,Bonds!$B$6:$CW$1002,AW$1,0)), VLOOKUP($B121,Bonds!$B$6:$CW$1002,AW$1,0),"")</f>
        <v>2.2208000000000001</v>
      </c>
      <c r="AX121">
        <f ca="1">IF(ISNUMBER(VLOOKUP($B121,Bonds!$B$6:$CW$1002,AX$1,0)), VLOOKUP($B121,Bonds!$B$6:$CW$1002,AX$1,0),"")</f>
        <v>1.377</v>
      </c>
      <c r="AY121">
        <f ca="1">IF(ISNUMBER(VLOOKUP($B121,Bonds!$B$6:$CW$1002,AY$1,0)), VLOOKUP($B121,Bonds!$B$6:$CW$1002,AY$1,0),"")</f>
        <v>27.414100000000001</v>
      </c>
      <c r="AZ121">
        <f ca="1">IF(ISNUMBER(VLOOKUP($B121,Bonds!$B$6:$CW$1002,AZ$1,0)), VLOOKUP($B121,Bonds!$B$6:$CW$1002,AZ$1,0),"")</f>
        <v>-4.25</v>
      </c>
      <c r="BA121">
        <f ca="1">IF(ISNUMBER(VLOOKUP($B121,Credit_Vol!$B$6:$CW$1002,BA$1,0)), VLOOKUP($B121,Credit_Vol!$B$6:$CW$1002,BA$1,0),"")</f>
        <v>248.19300000000001</v>
      </c>
      <c r="BB121">
        <f ca="1">IF(ISNUMBER(VLOOKUP($B121,Credit_Vol!$B$6:$CW$1002,BB$1,0)), VLOOKUP($B121,Credit_Vol!$B$6:$CW$1002,BB$1,0),"")</f>
        <v>137.24299999999999</v>
      </c>
      <c r="BC121">
        <f ca="1">IF(ISNUMBER(VLOOKUP($B121,Credit_Vol!$B$6:$CW$1002,BC$1,0)), VLOOKUP($B121,Credit_Vol!$B$6:$CW$1002,BC$1,0),"")</f>
        <v>54.244</v>
      </c>
      <c r="BD121">
        <f ca="1">IF(ISNUMBER(VLOOKUP($B121,Credit_Vol!$B$6:$CW$1002,BD$1,0)), VLOOKUP($B121,Credit_Vol!$B$6:$CW$1002,BD$1,0),"")</f>
        <v>319.262</v>
      </c>
      <c r="BE121">
        <f ca="1">IF(ISNUMBER(VLOOKUP($B121,Credit_Vol!$B$6:$CW$1002,BE$1,0)), VLOOKUP($B121,Credit_Vol!$B$6:$CW$1002,BE$1,0),"")</f>
        <v>178.89</v>
      </c>
      <c r="BF121">
        <f ca="1">IF(ISNUMBER(VLOOKUP($B121,Credit_Vol!$B$6:$CW$1002,BF$1,0)), VLOOKUP($B121,Credit_Vol!$B$6:$CW$1002,BF$1,0),"")</f>
        <v>226.38339999999999</v>
      </c>
      <c r="BG121">
        <f ca="1">IF(ISNUMBER(VLOOKUP($B121,Credit_Vol!$B$6:$CW$1002,BG$1,0)), VLOOKUP($B121,Credit_Vol!$B$6:$CW$1002,BG$1,0),"")</f>
        <v>163.01660000000001</v>
      </c>
      <c r="BH121">
        <f ca="1">IF(ISNUMBER(VLOOKUP($B121,Credit_Vol!$B$6:$CW$1002,BH$1,0)), VLOOKUP($B121,Credit_Vol!$B$6:$CW$1002,BH$1,0),"")</f>
        <v>439.3732</v>
      </c>
      <c r="BI121">
        <f ca="1">IF(ISNUMBER(VLOOKUP($B121,Credit_Vol!$B$6:$CW$1002,BI$1,0)), VLOOKUP($B121,Credit_Vol!$B$6:$CW$1002,BI$1,0),"")</f>
        <v>10.33</v>
      </c>
      <c r="BJ121">
        <f ca="1">IF(ISNUMBER(VLOOKUP($B121,Credit_Vol!$B$6:$CW$1002,BJ$1,0)), VLOOKUP($B121,Credit_Vol!$B$6:$CW$1002,BJ$1,0),"")</f>
        <v>16.190000000000001</v>
      </c>
      <c r="BK121">
        <f ca="1">IF(ISNUMBER(VLOOKUP($B121,Credit_Vol!$B$6:$CW$1002,BK$1,0)), VLOOKUP($B121,Credit_Vol!$B$6:$CW$1002,BK$1,0),"")</f>
        <v>7.88</v>
      </c>
      <c r="BL121">
        <f ca="1">IF(ISNUMBER(VLOOKUP($B121,Credit_Vol!$B$6:$CW$1002,BL$1,0)), VLOOKUP($B121,Credit_Vol!$B$6:$CW$1002,BL$1,0),"")</f>
        <v>5.67</v>
      </c>
      <c r="BM121">
        <f ca="1">IF(ISNUMBER(VLOOKUP($B121,Commodities!$B$6:$CW$1002,BM$1,0)), VLOOKUP($B121,Commodities!$B$6:$CW$1002,BM$1,0),"")</f>
        <v>1281.8</v>
      </c>
      <c r="BN121">
        <f ca="1">IF(ISNUMBER(VLOOKUP($B121,Commodities!$B$6:$CW$1002,BN$1,0)), VLOOKUP($B121,Commodities!$B$6:$CW$1002,BN$1,0),"")</f>
        <v>16.971</v>
      </c>
      <c r="BO121">
        <f ca="1">IF(ISNUMBER(VLOOKUP($B121,Commodities!$B$6:$CW$1002,BO$1,0)), VLOOKUP($B121,Commodities!$B$6:$CW$1002,BO$1,0),"")</f>
        <v>49.58</v>
      </c>
      <c r="BP121">
        <f ca="1">IF(ISNUMBER(VLOOKUP($B121,Currencies!$B$6:$CW$1002,BP$1,0)), VLOOKUP($B121,Currencies!$B$6:$CW$1002,BP$1,0),"")</f>
        <v>6.6154000000000002</v>
      </c>
      <c r="BQ121">
        <f ca="1">IF(ISNUMBER(VLOOKUP($B121,Currencies!$B$6:$CW$1002,BQ$1,0)), VLOOKUP($B121,Currencies!$B$6:$CW$1002,BQ$1,0),"")</f>
        <v>107.24</v>
      </c>
      <c r="BR121">
        <f ca="1">IF(ISNUMBER(VLOOKUP($B121,Currencies!$B$6:$CW$1002,BR$1,0)), VLOOKUP($B121,Currencies!$B$6:$CW$1002,BR$1,0),"")</f>
        <v>1.1739999999999999</v>
      </c>
      <c r="BS121">
        <f ca="1">IF(ISNUMBER(VLOOKUP($B121,Currencies!$B$6:$CW$1002,BS$1,0)), VLOOKUP($B121,Currencies!$B$6:$CW$1002,BS$1,0),"")</f>
        <v>1.3142</v>
      </c>
      <c r="BT121">
        <f ca="1">IF(ISNUMBER(VLOOKUP($B121,Currencies!$B$6:$CW$1002,BT$1,0)), VLOOKUP($B121,Currencies!$B$6:$CW$1002,BT$1,0),"")</f>
        <v>112.68</v>
      </c>
      <c r="BU121">
        <f ca="1">IF(ISNUMBER(VLOOKUP($B121,Currencies!$B$6:$CW$1002,BU$1,0)), VLOOKUP($B121,Currencies!$B$6:$CW$1002,BU$1,0),"")</f>
        <v>58.344299999999997</v>
      </c>
      <c r="BV121">
        <f ca="1">IF(ISNUMBER(VLOOKUP($B121,Currencies!$B$6:$CW$1002,BV$1,0)), VLOOKUP($B121,Currencies!$B$6:$CW$1002,BV$1,0),"")</f>
        <v>13.8089</v>
      </c>
      <c r="BW121">
        <f ca="1">IF(ISNUMBER(VLOOKUP($B121,Currencies!$B$6:$CW$1002,BW$1,0)), VLOOKUP($B121,Currencies!$B$6:$CW$1002,BW$1,0),"")</f>
        <v>3.1882999999999999</v>
      </c>
    </row>
    <row r="122" spans="2:75">
      <c r="B122" s="12">
        <f>IF(ISNUMBER(Equities!$C123),Equities!B123,"")</f>
        <v>43014</v>
      </c>
      <c r="C122">
        <f t="shared" ca="1" si="10"/>
        <v>162.89519999999999</v>
      </c>
      <c r="D122" t="str">
        <f t="shared" ca="1" si="11"/>
        <v/>
      </c>
      <c r="E122" t="str">
        <f t="shared" ca="1" si="11"/>
        <v/>
      </c>
      <c r="F122" t="str">
        <f t="shared" ca="1" si="11"/>
        <v/>
      </c>
      <c r="G122">
        <f>IF(ISNUMBER(VLOOKUP($B122,Equities!$B$6:$DH$1002,G$1,0)), VLOOKUP($B122,Equities!$B$6:$DH$1002,G$1,0),"")</f>
        <v>6.99</v>
      </c>
      <c r="H122">
        <f>IF(ISNUMBER(VLOOKUP($B122,Equities!$B$6:$DH$1002,H$1,0)), VLOOKUP($B122,Equities!$B$6:$DH$1002,H$1,0),"")</f>
        <v>11.99</v>
      </c>
      <c r="I122">
        <f>IF(ISNUMBER(VLOOKUP($B122,Equities!$B$6:$DH$1002,I$1,0)), VLOOKUP($B122,Equities!$B$6:$DH$1002,I$1,0),"")</f>
        <v>15.71</v>
      </c>
      <c r="J122" s="70"/>
      <c r="K122">
        <f ca="1">IF(ISNUMBER(VLOOKUP($B122,Equities!$B$6:$DH$1002,K$1,0)), VLOOKUP($B122,Equities!$B$6:$DH$1002,K$1,0),"")</f>
        <v>2549.33</v>
      </c>
      <c r="L122">
        <f ca="1">IF(ISNUMBER(VLOOKUP($B122,Equities!$B$6:$DH$1002,L$1,0)), VLOOKUP($B122,Equities!$B$6:$DH$1002,L$1,0),"")</f>
        <v>3603.32</v>
      </c>
      <c r="M122">
        <f ca="1">IF(ISNUMBER(VLOOKUP($B122,Equities!$B$6:$DH$1002,M$1,0)), VLOOKUP($B122,Equities!$B$6:$DH$1002,M$1,0),"")</f>
        <v>76054.720000000001</v>
      </c>
      <c r="N122">
        <f ca="1">IF(ISNUMBER(VLOOKUP($B122,Equities!$B$6:$DH$1002,N$1,0)), VLOOKUP($B122,Equities!$B$6:$DH$1002,N$1,0),"")</f>
        <v>20690.71</v>
      </c>
      <c r="O122">
        <f ca="1">IF(ISNUMBER(VLOOKUP($B122,Equities!$B$6:$DH$1002,O$1,0)), VLOOKUP($B122,Equities!$B$6:$DH$1002,O$1,0),"")</f>
        <v>28458.04</v>
      </c>
      <c r="P122">
        <f ca="1">IF(ISNUMBER(VLOOKUP($B122,Equities!$B$6:$DH$1002,P$1,0)), VLOOKUP($B122,Equities!$B$6:$DH$1002,P$1,0),"")</f>
        <v>11459.09</v>
      </c>
      <c r="Q122">
        <f ca="1">IF(ISNUMBER(VLOOKUP($B122,Equities!$B$6:$DH$1002,Q$1,0)), VLOOKUP($B122,Equities!$B$6:$DH$1002,Q$1,0),"")</f>
        <v>2079.54</v>
      </c>
      <c r="R122">
        <f ca="1">IF(ISNUMBER(VLOOKUP($B122,Equities!$B$6:$DH$1002,R$1,0)), VLOOKUP($B122,Equities!$B$6:$DH$1002,R$1,0),"")</f>
        <v>2351.33</v>
      </c>
      <c r="S122">
        <f ca="1">IF(ISNUMBER(VLOOKUP($B122,Equities!$B$6:$DH$1002,S$1,0)), VLOOKUP($B122,Equities!$B$6:$DH$1002,S$1,0),"")</f>
        <v>209.32400000000001</v>
      </c>
      <c r="T122">
        <f ca="1">IF(ISNUMBER(VLOOKUP($B122,Equities!$B$6:$DH$1002,T$1,0)), VLOOKUP($B122,Equities!$B$6:$DH$1002,T$1,0),"")</f>
        <v>263.95</v>
      </c>
      <c r="U122">
        <f ca="1">IF(ISNUMBER(VLOOKUP($B122,Equities!$B$6:$DH$1002,U$1,0)), VLOOKUP($B122,Equities!$B$6:$DH$1002,U$1,0),"")</f>
        <v>250.38</v>
      </c>
      <c r="V122">
        <f ca="1">IF(ISNUMBER(VLOOKUP($B122,Equities!$B$6:$DH$1002,V$1,0)), VLOOKUP($B122,Equities!$B$6:$DH$1002,V$1,0),"")</f>
        <v>225.75</v>
      </c>
      <c r="W122">
        <f ca="1">IF(ISNUMBER(VLOOKUP($B122,Equities!$B$6:$DH$1002,W$1,0)), VLOOKUP($B122,Equities!$B$6:$DH$1002,W$1,0),"")</f>
        <v>225.8218</v>
      </c>
      <c r="X122">
        <f ca="1">IF(ISNUMBER(VLOOKUP($B122,Equities!$B$6:$DH$1002,X$1,0)), VLOOKUP($B122,Equities!$B$6:$DH$1002,X$1,0),"")</f>
        <v>228.68199999999999</v>
      </c>
      <c r="Y122">
        <f ca="1">IF(ISNUMBER(VLOOKUP($B122,Equities!$B$6:$DH$1002,Y$1,0)), VLOOKUP($B122,Equities!$B$6:$DH$1002,Y$1,0),"")</f>
        <v>121.8421</v>
      </c>
      <c r="Z122">
        <f ca="1">IF(ISNUMBER(VLOOKUP($B122,Equities!$B$6:$DH$1002,Z$1,0)), VLOOKUP($B122,Equities!$B$6:$DH$1002,Z$1,0),"")</f>
        <v>206.98</v>
      </c>
      <c r="AA122">
        <f ca="1">IF(ISNUMBER(VLOOKUP($B122,Equities!$B$6:$DH$1002,AA$1,0)), VLOOKUP($B122,Equities!$B$6:$DH$1002,AA$1,0),"")</f>
        <v>69.77</v>
      </c>
      <c r="AB122">
        <f ca="1">IF(ISNUMBER(VLOOKUP($B122,Equities!$B$6:$DH$1002,AB$1,0)), VLOOKUP($B122,Equities!$B$6:$DH$1002,AB$1,0),"")</f>
        <v>128.22</v>
      </c>
      <c r="AC122">
        <f ca="1">IF(ISNUMBER(VLOOKUP($B122,Bonds!$B$6:$CW$1002,AC$1,0)), VLOOKUP($B122,Bonds!$B$6:$CW$1002,AC$1,0),"")</f>
        <v>477.1737</v>
      </c>
      <c r="AD122">
        <f ca="1">IF(ISNUMBER(VLOOKUP($B122,Bonds!$B$6:$CW$1002,AD$1,0)), VLOOKUP($B122,Bonds!$B$6:$CW$1002,AD$1,0),"")</f>
        <v>215.04499999999999</v>
      </c>
      <c r="AE122">
        <f ca="1">IF(ISNUMBER(VLOOKUP($B122,Bonds!$B$6:$CW$1002,AE$1,0)), VLOOKUP($B122,Bonds!$B$6:$CW$1002,AE$1,0),"")</f>
        <v>253.21809999999999</v>
      </c>
      <c r="AF122">
        <f ca="1">IF(ISNUMBER(VLOOKUP($B122,Bonds!$B$6:$CW$1002,AF$1,0)), VLOOKUP($B122,Bonds!$B$6:$CW$1002,AF$1,0),"")</f>
        <v>2035.35</v>
      </c>
      <c r="AG122">
        <f ca="1">IF(ISNUMBER(VLOOKUP($B122,Bonds!$B$6:$CW$1002,AG$1,0)), VLOOKUP($B122,Bonds!$B$6:$CW$1002,AG$1,0),"")</f>
        <v>2192.67</v>
      </c>
      <c r="AH122">
        <f ca="1">IF(ISNUMBER(VLOOKUP($B122,Bonds!$B$6:$CW$1002,AH$1,0)), VLOOKUP($B122,Bonds!$B$6:$CW$1002,AH$1,0),"")</f>
        <v>2867.35</v>
      </c>
      <c r="AI122">
        <f ca="1">IF(ISNUMBER(VLOOKUP($B122,Bonds!$B$6:$CW$1002,AI$1,0)), VLOOKUP($B122,Bonds!$B$6:$CW$1002,AI$1,0),"")</f>
        <v>149.0925</v>
      </c>
      <c r="AJ122">
        <f ca="1">IF(ISNUMBER(VLOOKUP($B122,Bonds!$B$6:$CW$1002,AJ$1,0)), VLOOKUP($B122,Bonds!$B$6:$CW$1002,AJ$1,0),"")</f>
        <v>1298.7679000000001</v>
      </c>
      <c r="AK122">
        <f ca="1">IF(ISNUMBER(VLOOKUP($B122,Bonds!$B$6:$CW$1002,AK$1,0)), VLOOKUP($B122,Bonds!$B$6:$CW$1002,AK$1,0),"")</f>
        <v>213.79580000000001</v>
      </c>
      <c r="AL122">
        <f ca="1">IF(ISNUMBER(VLOOKUP($B122,Bonds!$B$6:$CW$1002,AL$1,0)), VLOOKUP($B122,Bonds!$B$6:$CW$1002,AL$1,0),"")</f>
        <v>190.62270000000001</v>
      </c>
      <c r="AM122">
        <f ca="1">IF(ISNUMBER(VLOOKUP($B122,Bonds!$B$6:$CW$1002,AM$1,0)), VLOOKUP($B122,Bonds!$B$6:$CW$1002,AM$1,0),"")</f>
        <v>285.67619999999999</v>
      </c>
      <c r="AN122">
        <f ca="1">IF(ISNUMBER(VLOOKUP($B122,Bonds!$B$6:$CW$1002,AN$1,0)), VLOOKUP($B122,Bonds!$B$6:$CW$1002,AN$1,0),"")</f>
        <v>203.09010000000001</v>
      </c>
      <c r="AO122">
        <f ca="1">IF(ISNUMBER(VLOOKUP($B122,Bonds!$B$6:$CW$1002,AO$1,0)), VLOOKUP($B122,Bonds!$B$6:$CW$1002,AO$1,0),"")</f>
        <v>203.1147</v>
      </c>
      <c r="AP122">
        <f ca="1">IF(ISNUMBER(VLOOKUP($B122,Bonds!$B$6:$CW$1002,AP$1,0)), VLOOKUP($B122,Bonds!$B$6:$CW$1002,AP$1,0),"")</f>
        <v>224.65209999999999</v>
      </c>
      <c r="AQ122">
        <f ca="1">IF(ISNUMBER(VLOOKUP($B122,Bonds!$B$6:$CW$1002,AQ$1,0)), VLOOKUP($B122,Bonds!$B$6:$CW$1002,AQ$1,0),"")</f>
        <v>218.3897</v>
      </c>
      <c r="AR122">
        <f ca="1">IF(ISNUMBER(VLOOKUP($B122,Bonds!$B$6:$CW$1002,AR$1,0)), VLOOKUP($B122,Bonds!$B$6:$CW$1002,AR$1,0),"")</f>
        <v>283.1182</v>
      </c>
      <c r="AS122">
        <f ca="1">IF(ISNUMBER(VLOOKUP($B122,Bonds!$B$6:$CW$1002,AS$1,0)), VLOOKUP($B122,Bonds!$B$6:$CW$1002,AS$1,0),"")</f>
        <v>2.3589000000000002</v>
      </c>
      <c r="AT122">
        <f ca="1">IF(ISNUMBER(VLOOKUP($B122,Bonds!$B$6:$CW$1002,AT$1,0)), VLOOKUP($B122,Bonds!$B$6:$CW$1002,AT$1,0),"")</f>
        <v>0.45900000000000002</v>
      </c>
      <c r="AU122">
        <f ca="1">IF(ISNUMBER(VLOOKUP($B122,Bonds!$B$6:$CW$1002,AU$1,0)), VLOOKUP($B122,Bonds!$B$6:$CW$1002,AU$1,0),"")</f>
        <v>1.8028999999999999</v>
      </c>
      <c r="AV122">
        <f ca="1">IF(ISNUMBER(VLOOKUP($B122,Bonds!$B$6:$CW$1002,AV$1,0)), VLOOKUP($B122,Bonds!$B$6:$CW$1002,AV$1,0),"")</f>
        <v>1.8740000000000001</v>
      </c>
      <c r="AW122">
        <f ca="1">IF(ISNUMBER(VLOOKUP($B122,Bonds!$B$6:$CW$1002,AW$1,0)), VLOOKUP($B122,Bonds!$B$6:$CW$1002,AW$1,0),"")</f>
        <v>2.2686999999999999</v>
      </c>
      <c r="AX122">
        <f ca="1">IF(ISNUMBER(VLOOKUP($B122,Bonds!$B$6:$CW$1002,AX$1,0)), VLOOKUP($B122,Bonds!$B$6:$CW$1002,AX$1,0),"")</f>
        <v>1.3759999999999999</v>
      </c>
      <c r="AY122">
        <f ca="1">IF(ISNUMBER(VLOOKUP($B122,Bonds!$B$6:$CW$1002,AY$1,0)), VLOOKUP($B122,Bonds!$B$6:$CW$1002,AY$1,0),"")</f>
        <v>27.6113</v>
      </c>
      <c r="AZ122">
        <f ca="1">IF(ISNUMBER(VLOOKUP($B122,Bonds!$B$6:$CW$1002,AZ$1,0)), VLOOKUP($B122,Bonds!$B$6:$CW$1002,AZ$1,0),"")</f>
        <v>-4.38</v>
      </c>
      <c r="BA122">
        <f ca="1">IF(ISNUMBER(VLOOKUP($B122,Credit_Vol!$B$6:$CW$1002,BA$1,0)), VLOOKUP($B122,Credit_Vol!$B$6:$CW$1002,BA$1,0),"")</f>
        <v>246.77799999999999</v>
      </c>
      <c r="BB122">
        <f ca="1">IF(ISNUMBER(VLOOKUP($B122,Credit_Vol!$B$6:$CW$1002,BB$1,0)), VLOOKUP($B122,Credit_Vol!$B$6:$CW$1002,BB$1,0),"")</f>
        <v>136.477</v>
      </c>
      <c r="BC122">
        <f ca="1">IF(ISNUMBER(VLOOKUP($B122,Credit_Vol!$B$6:$CW$1002,BC$1,0)), VLOOKUP($B122,Credit_Vol!$B$6:$CW$1002,BC$1,0),"")</f>
        <v>54.244</v>
      </c>
      <c r="BD122">
        <f ca="1">IF(ISNUMBER(VLOOKUP($B122,Credit_Vol!$B$6:$CW$1002,BD$1,0)), VLOOKUP($B122,Credit_Vol!$B$6:$CW$1002,BD$1,0),"")</f>
        <v>319.262</v>
      </c>
      <c r="BE122">
        <f ca="1">IF(ISNUMBER(VLOOKUP($B122,Credit_Vol!$B$6:$CW$1002,BE$1,0)), VLOOKUP($B122,Credit_Vol!$B$6:$CW$1002,BE$1,0),"")</f>
        <v>178.89</v>
      </c>
      <c r="BF122">
        <f ca="1">IF(ISNUMBER(VLOOKUP($B122,Credit_Vol!$B$6:$CW$1002,BF$1,0)), VLOOKUP($B122,Credit_Vol!$B$6:$CW$1002,BF$1,0),"")</f>
        <v>226.38339999999999</v>
      </c>
      <c r="BG122">
        <f ca="1">IF(ISNUMBER(VLOOKUP($B122,Credit_Vol!$B$6:$CW$1002,BG$1,0)), VLOOKUP($B122,Credit_Vol!$B$6:$CW$1002,BG$1,0),"")</f>
        <v>163.01660000000001</v>
      </c>
      <c r="BH122">
        <f ca="1">IF(ISNUMBER(VLOOKUP($B122,Credit_Vol!$B$6:$CW$1002,BH$1,0)), VLOOKUP($B122,Credit_Vol!$B$6:$CW$1002,BH$1,0),"")</f>
        <v>439.3732</v>
      </c>
      <c r="BI122">
        <f ca="1">IF(ISNUMBER(VLOOKUP($B122,Credit_Vol!$B$6:$CW$1002,BI$1,0)), VLOOKUP($B122,Credit_Vol!$B$6:$CW$1002,BI$1,0),"")</f>
        <v>9.65</v>
      </c>
      <c r="BJ122">
        <f ca="1">IF(ISNUMBER(VLOOKUP($B122,Credit_Vol!$B$6:$CW$1002,BJ$1,0)), VLOOKUP($B122,Credit_Vol!$B$6:$CW$1002,BJ$1,0),"")</f>
        <v>15.91</v>
      </c>
      <c r="BK122">
        <f ca="1">IF(ISNUMBER(VLOOKUP($B122,Credit_Vol!$B$6:$CW$1002,BK$1,0)), VLOOKUP($B122,Credit_Vol!$B$6:$CW$1002,BK$1,0),"")</f>
        <v>7.83</v>
      </c>
      <c r="BL122">
        <f ca="1">IF(ISNUMBER(VLOOKUP($B122,Credit_Vol!$B$6:$CW$1002,BL$1,0)), VLOOKUP($B122,Credit_Vol!$B$6:$CW$1002,BL$1,0),"")</f>
        <v>5.5175000000000001</v>
      </c>
      <c r="BM122">
        <f ca="1">IF(ISNUMBER(VLOOKUP($B122,Commodities!$B$6:$CW$1002,BM$1,0)), VLOOKUP($B122,Commodities!$B$6:$CW$1002,BM$1,0),"")</f>
        <v>1271.5999999999999</v>
      </c>
      <c r="BN122">
        <f ca="1">IF(ISNUMBER(VLOOKUP($B122,Commodities!$B$6:$CW$1002,BN$1,0)), VLOOKUP($B122,Commodities!$B$6:$CW$1002,BN$1,0),"")</f>
        <v>16.79</v>
      </c>
      <c r="BO122">
        <f ca="1">IF(ISNUMBER(VLOOKUP($B122,Commodities!$B$6:$CW$1002,BO$1,0)), VLOOKUP($B122,Commodities!$B$6:$CW$1002,BO$1,0),"")</f>
        <v>49.29</v>
      </c>
      <c r="BP122">
        <f ca="1">IF(ISNUMBER(VLOOKUP($B122,Currencies!$B$6:$CW$1002,BP$1,0)), VLOOKUP($B122,Currencies!$B$6:$CW$1002,BP$1,0),"")</f>
        <v>6.6505000000000001</v>
      </c>
      <c r="BQ122">
        <f ca="1">IF(ISNUMBER(VLOOKUP($B122,Currencies!$B$6:$CW$1002,BQ$1,0)), VLOOKUP($B122,Currencies!$B$6:$CW$1002,BQ$1,0),"")</f>
        <v>107.06</v>
      </c>
      <c r="BR122">
        <f ca="1">IF(ISNUMBER(VLOOKUP($B122,Currencies!$B$6:$CW$1002,BR$1,0)), VLOOKUP($B122,Currencies!$B$6:$CW$1002,BR$1,0),"")</f>
        <v>1.173</v>
      </c>
      <c r="BS122">
        <f ca="1">IF(ISNUMBER(VLOOKUP($B122,Currencies!$B$6:$CW$1002,BS$1,0)), VLOOKUP($B122,Currencies!$B$6:$CW$1002,BS$1,0),"")</f>
        <v>1.3066</v>
      </c>
      <c r="BT122">
        <f ca="1">IF(ISNUMBER(VLOOKUP($B122,Currencies!$B$6:$CW$1002,BT$1,0)), VLOOKUP($B122,Currencies!$B$6:$CW$1002,BT$1,0),"")</f>
        <v>112.65</v>
      </c>
      <c r="BU122">
        <f ca="1">IF(ISNUMBER(VLOOKUP($B122,Currencies!$B$6:$CW$1002,BU$1,0)), VLOOKUP($B122,Currencies!$B$6:$CW$1002,BU$1,0),"")</f>
        <v>58.182000000000002</v>
      </c>
      <c r="BV122">
        <f ca="1">IF(ISNUMBER(VLOOKUP($B122,Currencies!$B$6:$CW$1002,BV$1,0)), VLOOKUP($B122,Currencies!$B$6:$CW$1002,BV$1,0),"")</f>
        <v>13.7477</v>
      </c>
      <c r="BW122">
        <f ca="1">IF(ISNUMBER(VLOOKUP($B122,Currencies!$B$6:$CW$1002,BW$1,0)), VLOOKUP($B122,Currencies!$B$6:$CW$1002,BW$1,0),"")</f>
        <v>3.1554000000000002</v>
      </c>
    </row>
    <row r="123" spans="2:75">
      <c r="B123" s="12">
        <f>IF(ISNUMBER(Equities!$C124),Equities!B124,"")</f>
        <v>43013</v>
      </c>
      <c r="C123">
        <f t="shared" ca="1" si="10"/>
        <v>161.23650000000001</v>
      </c>
      <c r="D123" t="str">
        <f t="shared" ca="1" si="11"/>
        <v/>
      </c>
      <c r="E123" t="str">
        <f t="shared" ca="1" si="11"/>
        <v/>
      </c>
      <c r="F123" t="str">
        <f t="shared" ca="1" si="11"/>
        <v/>
      </c>
      <c r="G123">
        <f>IF(ISNUMBER(VLOOKUP($B123,Equities!$B$6:$DH$1002,G$1,0)), VLOOKUP($B123,Equities!$B$6:$DH$1002,G$1,0),"")</f>
        <v>7.03</v>
      </c>
      <c r="H123">
        <f>IF(ISNUMBER(VLOOKUP($B123,Equities!$B$6:$DH$1002,H$1,0)), VLOOKUP($B123,Equities!$B$6:$DH$1002,H$1,0),"")</f>
        <v>12.03</v>
      </c>
      <c r="I123">
        <f>IF(ISNUMBER(VLOOKUP($B123,Equities!$B$6:$DH$1002,I$1,0)), VLOOKUP($B123,Equities!$B$6:$DH$1002,I$1,0),"")</f>
        <v>15.78</v>
      </c>
      <c r="J123" s="70"/>
      <c r="K123">
        <f ca="1">IF(ISNUMBER(VLOOKUP($B123,Equities!$B$6:$DH$1002,K$1,0)), VLOOKUP($B123,Equities!$B$6:$DH$1002,K$1,0),"")</f>
        <v>2552.0700000000002</v>
      </c>
      <c r="L123">
        <f ca="1">IF(ISNUMBER(VLOOKUP($B123,Equities!$B$6:$DH$1002,L$1,0)), VLOOKUP($B123,Equities!$B$6:$DH$1002,L$1,0),"")</f>
        <v>3613.54</v>
      </c>
      <c r="M123">
        <f ca="1">IF(ISNUMBER(VLOOKUP($B123,Equities!$B$6:$DH$1002,M$1,0)), VLOOKUP($B123,Equities!$B$6:$DH$1002,M$1,0),"")</f>
        <v>76617.53</v>
      </c>
      <c r="N123">
        <f ca="1">IF(ISNUMBER(VLOOKUP($B123,Equities!$B$6:$DH$1002,N$1,0)), VLOOKUP($B123,Equities!$B$6:$DH$1002,N$1,0),"")</f>
        <v>20628.560000000001</v>
      </c>
      <c r="O123">
        <f ca="1">IF(ISNUMBER(VLOOKUP($B123,Equities!$B$6:$DH$1002,O$1,0)), VLOOKUP($B123,Equities!$B$6:$DH$1002,O$1,0),"")</f>
        <v>28379.18</v>
      </c>
      <c r="P123">
        <f ca="1">IF(ISNUMBER(VLOOKUP($B123,Equities!$B$6:$DH$1002,P$1,0)), VLOOKUP($B123,Equities!$B$6:$DH$1002,P$1,0),"")</f>
        <v>11397.17</v>
      </c>
      <c r="Q123">
        <f ca="1">IF(ISNUMBER(VLOOKUP($B123,Equities!$B$6:$DH$1002,Q$1,0)), VLOOKUP($B123,Equities!$B$6:$DH$1002,Q$1,0),"")</f>
        <v>2079.54</v>
      </c>
      <c r="R123">
        <f ca="1">IF(ISNUMBER(VLOOKUP($B123,Equities!$B$6:$DH$1002,R$1,0)), VLOOKUP($B123,Equities!$B$6:$DH$1002,R$1,0),"")</f>
        <v>2352.83</v>
      </c>
      <c r="S123">
        <f ca="1">IF(ISNUMBER(VLOOKUP($B123,Equities!$B$6:$DH$1002,S$1,0)), VLOOKUP($B123,Equities!$B$6:$DH$1002,S$1,0),"")</f>
        <v>211.09639999999999</v>
      </c>
      <c r="T123">
        <f ca="1">IF(ISNUMBER(VLOOKUP($B123,Equities!$B$6:$DH$1002,T$1,0)), VLOOKUP($B123,Equities!$B$6:$DH$1002,T$1,0),"")</f>
        <v>264.47000000000003</v>
      </c>
      <c r="U123">
        <f ca="1">IF(ISNUMBER(VLOOKUP($B123,Equities!$B$6:$DH$1002,U$1,0)), VLOOKUP($B123,Equities!$B$6:$DH$1002,U$1,0),"")</f>
        <v>250.68</v>
      </c>
      <c r="V123">
        <f ca="1">IF(ISNUMBER(VLOOKUP($B123,Equities!$B$6:$DH$1002,V$1,0)), VLOOKUP($B123,Equities!$B$6:$DH$1002,V$1,0),"")</f>
        <v>225.63</v>
      </c>
      <c r="W123">
        <f ca="1">IF(ISNUMBER(VLOOKUP($B123,Equities!$B$6:$DH$1002,W$1,0)), VLOOKUP($B123,Equities!$B$6:$DH$1002,W$1,0),"")</f>
        <v>227.3245</v>
      </c>
      <c r="X123">
        <f ca="1">IF(ISNUMBER(VLOOKUP($B123,Equities!$B$6:$DH$1002,X$1,0)), VLOOKUP($B123,Equities!$B$6:$DH$1002,X$1,0),"")</f>
        <v>228.732</v>
      </c>
      <c r="Y123">
        <f ca="1">IF(ISNUMBER(VLOOKUP($B123,Equities!$B$6:$DH$1002,Y$1,0)), VLOOKUP($B123,Equities!$B$6:$DH$1002,Y$1,0),"")</f>
        <v>121.6917</v>
      </c>
      <c r="Z123">
        <f ca="1">IF(ISNUMBER(VLOOKUP($B123,Equities!$B$6:$DH$1002,Z$1,0)), VLOOKUP($B123,Equities!$B$6:$DH$1002,Z$1,0),"")</f>
        <v>206.41929999999999</v>
      </c>
      <c r="AA123">
        <f ca="1">IF(ISNUMBER(VLOOKUP($B123,Equities!$B$6:$DH$1002,AA$1,0)), VLOOKUP($B123,Equities!$B$6:$DH$1002,AA$1,0),"")</f>
        <v>70.48</v>
      </c>
      <c r="AB123">
        <f ca="1">IF(ISNUMBER(VLOOKUP($B123,Equities!$B$6:$DH$1002,AB$1,0)), VLOOKUP($B123,Equities!$B$6:$DH$1002,AB$1,0),"")</f>
        <v>128.53</v>
      </c>
      <c r="AC123">
        <f ca="1">IF(ISNUMBER(VLOOKUP($B123,Bonds!$B$6:$CW$1002,AC$1,0)), VLOOKUP($B123,Bonds!$B$6:$CW$1002,AC$1,0),"")</f>
        <v>477.66430000000003</v>
      </c>
      <c r="AD123">
        <f ca="1">IF(ISNUMBER(VLOOKUP($B123,Bonds!$B$6:$CW$1002,AD$1,0)), VLOOKUP($B123,Bonds!$B$6:$CW$1002,AD$1,0),"")</f>
        <v>215.32589999999999</v>
      </c>
      <c r="AE123">
        <f ca="1">IF(ISNUMBER(VLOOKUP($B123,Bonds!$B$6:$CW$1002,AE$1,0)), VLOOKUP($B123,Bonds!$B$6:$CW$1002,AE$1,0),"")</f>
        <v>253.37809999999999</v>
      </c>
      <c r="AF123">
        <f ca="1">IF(ISNUMBER(VLOOKUP($B123,Bonds!$B$6:$CW$1002,AF$1,0)), VLOOKUP($B123,Bonds!$B$6:$CW$1002,AF$1,0),"")</f>
        <v>2037.37</v>
      </c>
      <c r="AG123">
        <f ca="1">IF(ISNUMBER(VLOOKUP($B123,Bonds!$B$6:$CW$1002,AG$1,0)), VLOOKUP($B123,Bonds!$B$6:$CW$1002,AG$1,0),"")</f>
        <v>2194.6799999999998</v>
      </c>
      <c r="AH123">
        <f ca="1">IF(ISNUMBER(VLOOKUP($B123,Bonds!$B$6:$CW$1002,AH$1,0)), VLOOKUP($B123,Bonds!$B$6:$CW$1002,AH$1,0),"")</f>
        <v>2869.85</v>
      </c>
      <c r="AI123">
        <f ca="1">IF(ISNUMBER(VLOOKUP($B123,Bonds!$B$6:$CW$1002,AI$1,0)), VLOOKUP($B123,Bonds!$B$6:$CW$1002,AI$1,0),"")</f>
        <v>149.25069999999999</v>
      </c>
      <c r="AJ123">
        <f ca="1">IF(ISNUMBER(VLOOKUP($B123,Bonds!$B$6:$CW$1002,AJ$1,0)), VLOOKUP($B123,Bonds!$B$6:$CW$1002,AJ$1,0),"")</f>
        <v>1299.239</v>
      </c>
      <c r="AK123">
        <f ca="1">IF(ISNUMBER(VLOOKUP($B123,Bonds!$B$6:$CW$1002,AK$1,0)), VLOOKUP($B123,Bonds!$B$6:$CW$1002,AK$1,0),"")</f>
        <v>213.99019999999999</v>
      </c>
      <c r="AL123">
        <f ca="1">IF(ISNUMBER(VLOOKUP($B123,Bonds!$B$6:$CW$1002,AL$1,0)), VLOOKUP($B123,Bonds!$B$6:$CW$1002,AL$1,0),"")</f>
        <v>190.858</v>
      </c>
      <c r="AM123">
        <f ca="1">IF(ISNUMBER(VLOOKUP($B123,Bonds!$B$6:$CW$1002,AM$1,0)), VLOOKUP($B123,Bonds!$B$6:$CW$1002,AM$1,0),"")</f>
        <v>285.61779999999999</v>
      </c>
      <c r="AN123">
        <f ca="1">IF(ISNUMBER(VLOOKUP($B123,Bonds!$B$6:$CW$1002,AN$1,0)), VLOOKUP($B123,Bonds!$B$6:$CW$1002,AN$1,0),"")</f>
        <v>203.273</v>
      </c>
      <c r="AO123">
        <f ca="1">IF(ISNUMBER(VLOOKUP($B123,Bonds!$B$6:$CW$1002,AO$1,0)), VLOOKUP($B123,Bonds!$B$6:$CW$1002,AO$1,0),"")</f>
        <v>203.30250000000001</v>
      </c>
      <c r="AP123">
        <f ca="1">IF(ISNUMBER(VLOOKUP($B123,Bonds!$B$6:$CW$1002,AP$1,0)), VLOOKUP($B123,Bonds!$B$6:$CW$1002,AP$1,0),"")</f>
        <v>224.8596</v>
      </c>
      <c r="AQ123">
        <f ca="1">IF(ISNUMBER(VLOOKUP($B123,Bonds!$B$6:$CW$1002,AQ$1,0)), VLOOKUP($B123,Bonds!$B$6:$CW$1002,AQ$1,0),"")</f>
        <v>218.7595</v>
      </c>
      <c r="AR123">
        <f ca="1">IF(ISNUMBER(VLOOKUP($B123,Bonds!$B$6:$CW$1002,AR$1,0)), VLOOKUP($B123,Bonds!$B$6:$CW$1002,AR$1,0),"")</f>
        <v>283.47809999999998</v>
      </c>
      <c r="AS123">
        <f ca="1">IF(ISNUMBER(VLOOKUP($B123,Bonds!$B$6:$CW$1002,AS$1,0)), VLOOKUP($B123,Bonds!$B$6:$CW$1002,AS$1,0),"")</f>
        <v>2.3479999999999999</v>
      </c>
      <c r="AT123">
        <f ca="1">IF(ISNUMBER(VLOOKUP($B123,Bonds!$B$6:$CW$1002,AT$1,0)), VLOOKUP($B123,Bonds!$B$6:$CW$1002,AT$1,0),"")</f>
        <v>0.45600000000000002</v>
      </c>
      <c r="AU123">
        <f ca="1">IF(ISNUMBER(VLOOKUP($B123,Bonds!$B$6:$CW$1002,AU$1,0)), VLOOKUP($B123,Bonds!$B$6:$CW$1002,AU$1,0),"")</f>
        <v>1.7945</v>
      </c>
      <c r="AV123">
        <f ca="1">IF(ISNUMBER(VLOOKUP($B123,Bonds!$B$6:$CW$1002,AV$1,0)), VLOOKUP($B123,Bonds!$B$6:$CW$1002,AV$1,0),"")</f>
        <v>1.8691</v>
      </c>
      <c r="AW123">
        <f ca="1">IF(ISNUMBER(VLOOKUP($B123,Bonds!$B$6:$CW$1002,AW$1,0)), VLOOKUP($B123,Bonds!$B$6:$CW$1002,AW$1,0),"")</f>
        <v>2.2431000000000001</v>
      </c>
      <c r="AX123">
        <f ca="1">IF(ISNUMBER(VLOOKUP($B123,Bonds!$B$6:$CW$1002,AX$1,0)), VLOOKUP($B123,Bonds!$B$6:$CW$1002,AX$1,0),"")</f>
        <v>1.377</v>
      </c>
      <c r="AY123">
        <f ca="1">IF(ISNUMBER(VLOOKUP($B123,Bonds!$B$6:$CW$1002,AY$1,0)), VLOOKUP($B123,Bonds!$B$6:$CW$1002,AY$1,0),"")</f>
        <v>27.8538</v>
      </c>
      <c r="AZ123">
        <f ca="1">IF(ISNUMBER(VLOOKUP($B123,Bonds!$B$6:$CW$1002,AZ$1,0)), VLOOKUP($B123,Bonds!$B$6:$CW$1002,AZ$1,0),"")</f>
        <v>-4.5</v>
      </c>
      <c r="BA123">
        <f ca="1">IF(ISNUMBER(VLOOKUP($B123,Credit_Vol!$B$6:$CW$1002,BA$1,0)), VLOOKUP($B123,Credit_Vol!$B$6:$CW$1002,BA$1,0),"")</f>
        <v>245.29599999999999</v>
      </c>
      <c r="BB123">
        <f ca="1">IF(ISNUMBER(VLOOKUP($B123,Credit_Vol!$B$6:$CW$1002,BB$1,0)), VLOOKUP($B123,Credit_Vol!$B$6:$CW$1002,BB$1,0),"")</f>
        <v>135.333</v>
      </c>
      <c r="BC123">
        <f ca="1">IF(ISNUMBER(VLOOKUP($B123,Credit_Vol!$B$6:$CW$1002,BC$1,0)), VLOOKUP($B123,Credit_Vol!$B$6:$CW$1002,BC$1,0),"")</f>
        <v>53.204000000000001</v>
      </c>
      <c r="BD123">
        <f ca="1">IF(ISNUMBER(VLOOKUP($B123,Credit_Vol!$B$6:$CW$1002,BD$1,0)), VLOOKUP($B123,Credit_Vol!$B$6:$CW$1002,BD$1,0),"")</f>
        <v>315.12200000000001</v>
      </c>
      <c r="BE123">
        <f ca="1">IF(ISNUMBER(VLOOKUP($B123,Credit_Vol!$B$6:$CW$1002,BE$1,0)), VLOOKUP($B123,Credit_Vol!$B$6:$CW$1002,BE$1,0),"")</f>
        <v>176.94</v>
      </c>
      <c r="BF123">
        <f ca="1">IF(ISNUMBER(VLOOKUP($B123,Credit_Vol!$B$6:$CW$1002,BF$1,0)), VLOOKUP($B123,Credit_Vol!$B$6:$CW$1002,BF$1,0),"")</f>
        <v>228.8672</v>
      </c>
      <c r="BG123">
        <f ca="1">IF(ISNUMBER(VLOOKUP($B123,Credit_Vol!$B$6:$CW$1002,BG$1,0)), VLOOKUP($B123,Credit_Vol!$B$6:$CW$1002,BG$1,0),"")</f>
        <v>165.20959999999999</v>
      </c>
      <c r="BH123">
        <f ca="1">IF(ISNUMBER(VLOOKUP($B123,Credit_Vol!$B$6:$CW$1002,BH$1,0)), VLOOKUP($B123,Credit_Vol!$B$6:$CW$1002,BH$1,0),"")</f>
        <v>443.22710000000001</v>
      </c>
      <c r="BI123">
        <f ca="1">IF(ISNUMBER(VLOOKUP($B123,Credit_Vol!$B$6:$CW$1002,BI$1,0)), VLOOKUP($B123,Credit_Vol!$B$6:$CW$1002,BI$1,0),"")</f>
        <v>9.19</v>
      </c>
      <c r="BJ123">
        <f ca="1">IF(ISNUMBER(VLOOKUP($B123,Credit_Vol!$B$6:$CW$1002,BJ$1,0)), VLOOKUP($B123,Credit_Vol!$B$6:$CW$1002,BJ$1,0),"")</f>
        <v>15.33</v>
      </c>
      <c r="BK123">
        <f ca="1">IF(ISNUMBER(VLOOKUP($B123,Credit_Vol!$B$6:$CW$1002,BK$1,0)), VLOOKUP($B123,Credit_Vol!$B$6:$CW$1002,BK$1,0),"")</f>
        <v>7.79</v>
      </c>
      <c r="BL123">
        <f ca="1">IF(ISNUMBER(VLOOKUP($B123,Credit_Vol!$B$6:$CW$1002,BL$1,0)), VLOOKUP($B123,Credit_Vol!$B$6:$CW$1002,BL$1,0),"")</f>
        <v>5.4074999999999998</v>
      </c>
      <c r="BM123">
        <f ca="1">IF(ISNUMBER(VLOOKUP($B123,Commodities!$B$6:$CW$1002,BM$1,0)), VLOOKUP($B123,Commodities!$B$6:$CW$1002,BM$1,0),"")</f>
        <v>1269.9000000000001</v>
      </c>
      <c r="BN123">
        <f ca="1">IF(ISNUMBER(VLOOKUP($B123,Commodities!$B$6:$CW$1002,BN$1,0)), VLOOKUP($B123,Commodities!$B$6:$CW$1002,BN$1,0),"")</f>
        <v>16.638000000000002</v>
      </c>
      <c r="BO123">
        <f ca="1">IF(ISNUMBER(VLOOKUP($B123,Commodities!$B$6:$CW$1002,BO$1,0)), VLOOKUP($B123,Commodities!$B$6:$CW$1002,BO$1,0),"")</f>
        <v>50.79</v>
      </c>
      <c r="BP123">
        <f ca="1">IF(ISNUMBER(VLOOKUP($B123,Currencies!$B$6:$CW$1002,BP$1,0)), VLOOKUP($B123,Currencies!$B$6:$CW$1002,BP$1,0),"")</f>
        <v>6.6543000000000001</v>
      </c>
      <c r="BQ123">
        <f ca="1">IF(ISNUMBER(VLOOKUP($B123,Currencies!$B$6:$CW$1002,BQ$1,0)), VLOOKUP($B123,Currencies!$B$6:$CW$1002,BQ$1,0),"")</f>
        <v>107.17</v>
      </c>
      <c r="BR123">
        <f ca="1">IF(ISNUMBER(VLOOKUP($B123,Currencies!$B$6:$CW$1002,BR$1,0)), VLOOKUP($B123,Currencies!$B$6:$CW$1002,BR$1,0),"")</f>
        <v>1.1711</v>
      </c>
      <c r="BS123">
        <f ca="1">IF(ISNUMBER(VLOOKUP($B123,Currencies!$B$6:$CW$1002,BS$1,0)), VLOOKUP($B123,Currencies!$B$6:$CW$1002,BS$1,0),"")</f>
        <v>1.3119000000000001</v>
      </c>
      <c r="BT123">
        <f ca="1">IF(ISNUMBER(VLOOKUP($B123,Currencies!$B$6:$CW$1002,BT$1,0)), VLOOKUP($B123,Currencies!$B$6:$CW$1002,BT$1,0),"")</f>
        <v>112.82</v>
      </c>
      <c r="BU123">
        <f ca="1">IF(ISNUMBER(VLOOKUP($B123,Currencies!$B$6:$CW$1002,BU$1,0)), VLOOKUP($B123,Currencies!$B$6:$CW$1002,BU$1,0),"")</f>
        <v>57.689</v>
      </c>
      <c r="BV123">
        <f ca="1">IF(ISNUMBER(VLOOKUP($B123,Currencies!$B$6:$CW$1002,BV$1,0)), VLOOKUP($B123,Currencies!$B$6:$CW$1002,BV$1,0),"")</f>
        <v>13.6798</v>
      </c>
      <c r="BW123">
        <f ca="1">IF(ISNUMBER(VLOOKUP($B123,Currencies!$B$6:$CW$1002,BW$1,0)), VLOOKUP($B123,Currencies!$B$6:$CW$1002,BW$1,0),"")</f>
        <v>3.1537000000000002</v>
      </c>
    </row>
    <row r="124" spans="2:75">
      <c r="B124" s="12">
        <f>IF(ISNUMBER(Equities!$C125),Equities!B125,"")</f>
        <v>43012</v>
      </c>
      <c r="C124">
        <f t="shared" ca="1" si="10"/>
        <v>161.24619999999999</v>
      </c>
      <c r="D124" t="str">
        <f t="shared" ca="1" si="11"/>
        <v/>
      </c>
      <c r="E124" t="str">
        <f t="shared" ca="1" si="11"/>
        <v/>
      </c>
      <c r="F124" t="str">
        <f t="shared" ca="1" si="11"/>
        <v/>
      </c>
      <c r="G124">
        <f>IF(ISNUMBER(VLOOKUP($B124,Equities!$B$6:$DH$1002,G$1,0)), VLOOKUP($B124,Equities!$B$6:$DH$1002,G$1,0),"")</f>
        <v>6.95</v>
      </c>
      <c r="H124">
        <f>IF(ISNUMBER(VLOOKUP($B124,Equities!$B$6:$DH$1002,H$1,0)), VLOOKUP($B124,Equities!$B$6:$DH$1002,H$1,0),"")</f>
        <v>12.03</v>
      </c>
      <c r="I124">
        <f>IF(ISNUMBER(VLOOKUP($B124,Equities!$B$6:$DH$1002,I$1,0)), VLOOKUP($B124,Equities!$B$6:$DH$1002,I$1,0),"")</f>
        <v>15.78</v>
      </c>
      <c r="J124" s="70"/>
      <c r="K124">
        <f ca="1">IF(ISNUMBER(VLOOKUP($B124,Equities!$B$6:$DH$1002,K$1,0)), VLOOKUP($B124,Equities!$B$6:$DH$1002,K$1,0),"")</f>
        <v>2537.7399999999998</v>
      </c>
      <c r="L124">
        <f ca="1">IF(ISNUMBER(VLOOKUP($B124,Equities!$B$6:$DH$1002,L$1,0)), VLOOKUP($B124,Equities!$B$6:$DH$1002,L$1,0),"")</f>
        <v>3594.91</v>
      </c>
      <c r="M124">
        <f ca="1">IF(ISNUMBER(VLOOKUP($B124,Equities!$B$6:$DH$1002,M$1,0)), VLOOKUP($B124,Equities!$B$6:$DH$1002,M$1,0),"")</f>
        <v>76591.44</v>
      </c>
      <c r="N124">
        <f ca="1">IF(ISNUMBER(VLOOKUP($B124,Equities!$B$6:$DH$1002,N$1,0)), VLOOKUP($B124,Equities!$B$6:$DH$1002,N$1,0),"")</f>
        <v>20626.66</v>
      </c>
      <c r="O124">
        <f ca="1">IF(ISNUMBER(VLOOKUP($B124,Equities!$B$6:$DH$1002,O$1,0)), VLOOKUP($B124,Equities!$B$6:$DH$1002,O$1,0),"")</f>
        <v>28379.18</v>
      </c>
      <c r="P124">
        <f ca="1">IF(ISNUMBER(VLOOKUP($B124,Equities!$B$6:$DH$1002,P$1,0)), VLOOKUP($B124,Equities!$B$6:$DH$1002,P$1,0),"")</f>
        <v>11397.17</v>
      </c>
      <c r="Q124">
        <f ca="1">IF(ISNUMBER(VLOOKUP($B124,Equities!$B$6:$DH$1002,Q$1,0)), VLOOKUP($B124,Equities!$B$6:$DH$1002,Q$1,0),"")</f>
        <v>2070.39</v>
      </c>
      <c r="R124">
        <f ca="1">IF(ISNUMBER(VLOOKUP($B124,Equities!$B$6:$DH$1002,R$1,0)), VLOOKUP($B124,Equities!$B$6:$DH$1002,R$1,0),"")</f>
        <v>2346.9499999999998</v>
      </c>
      <c r="S124">
        <f ca="1">IF(ISNUMBER(VLOOKUP($B124,Equities!$B$6:$DH$1002,S$1,0)), VLOOKUP($B124,Equities!$B$6:$DH$1002,S$1,0),"")</f>
        <v>210.48740000000001</v>
      </c>
      <c r="T124">
        <f ca="1">IF(ISNUMBER(VLOOKUP($B124,Equities!$B$6:$DH$1002,T$1,0)), VLOOKUP($B124,Equities!$B$6:$DH$1002,T$1,0),"")</f>
        <v>264.02999999999997</v>
      </c>
      <c r="U124">
        <f ca="1">IF(ISNUMBER(VLOOKUP($B124,Equities!$B$6:$DH$1002,U$1,0)), VLOOKUP($B124,Equities!$B$6:$DH$1002,U$1,0),"")</f>
        <v>251.1</v>
      </c>
      <c r="V124">
        <f ca="1">IF(ISNUMBER(VLOOKUP($B124,Equities!$B$6:$DH$1002,V$1,0)), VLOOKUP($B124,Equities!$B$6:$DH$1002,V$1,0),"")</f>
        <v>225.01</v>
      </c>
      <c r="W124">
        <f ca="1">IF(ISNUMBER(VLOOKUP($B124,Equities!$B$6:$DH$1002,W$1,0)), VLOOKUP($B124,Equities!$B$6:$DH$1002,W$1,0),"")</f>
        <v>227.01009999999999</v>
      </c>
      <c r="X124">
        <f ca="1">IF(ISNUMBER(VLOOKUP($B124,Equities!$B$6:$DH$1002,X$1,0)), VLOOKUP($B124,Equities!$B$6:$DH$1002,X$1,0),"")</f>
        <v>229.1951</v>
      </c>
      <c r="Y124">
        <f ca="1">IF(ISNUMBER(VLOOKUP($B124,Equities!$B$6:$DH$1002,Y$1,0)), VLOOKUP($B124,Equities!$B$6:$DH$1002,Y$1,0),"")</f>
        <v>121.1301</v>
      </c>
      <c r="Z124">
        <f ca="1">IF(ISNUMBER(VLOOKUP($B124,Equities!$B$6:$DH$1002,Z$1,0)), VLOOKUP($B124,Equities!$B$6:$DH$1002,Z$1,0),"")</f>
        <v>204.65770000000001</v>
      </c>
      <c r="AA124">
        <f ca="1">IF(ISNUMBER(VLOOKUP($B124,Equities!$B$6:$DH$1002,AA$1,0)), VLOOKUP($B124,Equities!$B$6:$DH$1002,AA$1,0),"")</f>
        <v>70.45</v>
      </c>
      <c r="AB124">
        <f ca="1">IF(ISNUMBER(VLOOKUP($B124,Equities!$B$6:$DH$1002,AB$1,0)), VLOOKUP($B124,Equities!$B$6:$DH$1002,AB$1,0),"")</f>
        <v>128.34</v>
      </c>
      <c r="AC124">
        <f ca="1">IF(ISNUMBER(VLOOKUP($B124,Bonds!$B$6:$CW$1002,AC$1,0)), VLOOKUP($B124,Bonds!$B$6:$CW$1002,AC$1,0),"")</f>
        <v>478.63560000000001</v>
      </c>
      <c r="AD124">
        <f ca="1">IF(ISNUMBER(VLOOKUP($B124,Bonds!$B$6:$CW$1002,AD$1,0)), VLOOKUP($B124,Bonds!$B$6:$CW$1002,AD$1,0),"")</f>
        <v>215.74430000000001</v>
      </c>
      <c r="AE124">
        <f ca="1">IF(ISNUMBER(VLOOKUP($B124,Bonds!$B$6:$CW$1002,AE$1,0)), VLOOKUP($B124,Bonds!$B$6:$CW$1002,AE$1,0),"")</f>
        <v>253.98439999999999</v>
      </c>
      <c r="AF124">
        <f ca="1">IF(ISNUMBER(VLOOKUP($B124,Bonds!$B$6:$CW$1002,AF$1,0)), VLOOKUP($B124,Bonds!$B$6:$CW$1002,AF$1,0),"")</f>
        <v>2039.36</v>
      </c>
      <c r="AG124">
        <f ca="1">IF(ISNUMBER(VLOOKUP($B124,Bonds!$B$6:$CW$1002,AG$1,0)), VLOOKUP($B124,Bonds!$B$6:$CW$1002,AG$1,0),"")</f>
        <v>2196.98</v>
      </c>
      <c r="AH124">
        <f ca="1">IF(ISNUMBER(VLOOKUP($B124,Bonds!$B$6:$CW$1002,AH$1,0)), VLOOKUP($B124,Bonds!$B$6:$CW$1002,AH$1,0),"")</f>
        <v>2872.63</v>
      </c>
      <c r="AI124">
        <f ca="1">IF(ISNUMBER(VLOOKUP($B124,Bonds!$B$6:$CW$1002,AI$1,0)), VLOOKUP($B124,Bonds!$B$6:$CW$1002,AI$1,0),"")</f>
        <v>149.2688</v>
      </c>
      <c r="AJ124">
        <f ca="1">IF(ISNUMBER(VLOOKUP($B124,Bonds!$B$6:$CW$1002,AJ$1,0)), VLOOKUP($B124,Bonds!$B$6:$CW$1002,AJ$1,0),"")</f>
        <v>1299.6210000000001</v>
      </c>
      <c r="AK124">
        <f ca="1">IF(ISNUMBER(VLOOKUP($B124,Bonds!$B$6:$CW$1002,AK$1,0)), VLOOKUP($B124,Bonds!$B$6:$CW$1002,AK$1,0),"")</f>
        <v>213.97130000000001</v>
      </c>
      <c r="AL124">
        <f ca="1">IF(ISNUMBER(VLOOKUP($B124,Bonds!$B$6:$CW$1002,AL$1,0)), VLOOKUP($B124,Bonds!$B$6:$CW$1002,AL$1,0),"")</f>
        <v>190.8681</v>
      </c>
      <c r="AM124">
        <f ca="1">IF(ISNUMBER(VLOOKUP($B124,Bonds!$B$6:$CW$1002,AM$1,0)), VLOOKUP($B124,Bonds!$B$6:$CW$1002,AM$1,0),"")</f>
        <v>285.45350000000002</v>
      </c>
      <c r="AN124">
        <f ca="1">IF(ISNUMBER(VLOOKUP($B124,Bonds!$B$6:$CW$1002,AN$1,0)), VLOOKUP($B124,Bonds!$B$6:$CW$1002,AN$1,0),"")</f>
        <v>203.25129999999999</v>
      </c>
      <c r="AO124">
        <f ca="1">IF(ISNUMBER(VLOOKUP($B124,Bonds!$B$6:$CW$1002,AO$1,0)), VLOOKUP($B124,Bonds!$B$6:$CW$1002,AO$1,0),"")</f>
        <v>203.28370000000001</v>
      </c>
      <c r="AP124">
        <f ca="1">IF(ISNUMBER(VLOOKUP($B124,Bonds!$B$6:$CW$1002,AP$1,0)), VLOOKUP($B124,Bonds!$B$6:$CW$1002,AP$1,0),"")</f>
        <v>224.85929999999999</v>
      </c>
      <c r="AQ124">
        <f ca="1">IF(ISNUMBER(VLOOKUP($B124,Bonds!$B$6:$CW$1002,AQ$1,0)), VLOOKUP($B124,Bonds!$B$6:$CW$1002,AQ$1,0),"")</f>
        <v>218.79169999999999</v>
      </c>
      <c r="AR124">
        <f ca="1">IF(ISNUMBER(VLOOKUP($B124,Bonds!$B$6:$CW$1002,AR$1,0)), VLOOKUP($B124,Bonds!$B$6:$CW$1002,AR$1,0),"")</f>
        <v>283.44659999999999</v>
      </c>
      <c r="AS124">
        <f ca="1">IF(ISNUMBER(VLOOKUP($B124,Bonds!$B$6:$CW$1002,AS$1,0)), VLOOKUP($B124,Bonds!$B$6:$CW$1002,AS$1,0),"")</f>
        <v>2.3229000000000002</v>
      </c>
      <c r="AT124">
        <f ca="1">IF(ISNUMBER(VLOOKUP($B124,Bonds!$B$6:$CW$1002,AT$1,0)), VLOOKUP($B124,Bonds!$B$6:$CW$1002,AT$1,0),"")</f>
        <v>0.45300000000000001</v>
      </c>
      <c r="AU124">
        <f ca="1">IF(ISNUMBER(VLOOKUP($B124,Bonds!$B$6:$CW$1002,AU$1,0)), VLOOKUP($B124,Bonds!$B$6:$CW$1002,AU$1,0),"")</f>
        <v>1.7806</v>
      </c>
      <c r="AV124">
        <f ca="1">IF(ISNUMBER(VLOOKUP($B124,Bonds!$B$6:$CW$1002,AV$1,0)), VLOOKUP($B124,Bonds!$B$6:$CW$1002,AV$1,0),"")</f>
        <v>1.8591</v>
      </c>
      <c r="AW124">
        <f ca="1">IF(ISNUMBER(VLOOKUP($B124,Bonds!$B$6:$CW$1002,AW$1,0)), VLOOKUP($B124,Bonds!$B$6:$CW$1002,AW$1,0),"")</f>
        <v>2.3115000000000001</v>
      </c>
      <c r="AX124">
        <f ca="1">IF(ISNUMBER(VLOOKUP($B124,Bonds!$B$6:$CW$1002,AX$1,0)), VLOOKUP($B124,Bonds!$B$6:$CW$1002,AX$1,0),"")</f>
        <v>1.37</v>
      </c>
      <c r="AY124">
        <f ca="1">IF(ISNUMBER(VLOOKUP($B124,Bonds!$B$6:$CW$1002,AY$1,0)), VLOOKUP($B124,Bonds!$B$6:$CW$1002,AY$1,0),"")</f>
        <v>29.435199999999998</v>
      </c>
      <c r="AZ124">
        <f ca="1">IF(ISNUMBER(VLOOKUP($B124,Bonds!$B$6:$CW$1002,AZ$1,0)), VLOOKUP($B124,Bonds!$B$6:$CW$1002,AZ$1,0),"")</f>
        <v>-4.13</v>
      </c>
      <c r="BA124">
        <f ca="1">IF(ISNUMBER(VLOOKUP($B124,Credit_Vol!$B$6:$CW$1002,BA$1,0)), VLOOKUP($B124,Credit_Vol!$B$6:$CW$1002,BA$1,0),"")</f>
        <v>248.15700000000001</v>
      </c>
      <c r="BB124">
        <f ca="1">IF(ISNUMBER(VLOOKUP($B124,Credit_Vol!$B$6:$CW$1002,BB$1,0)), VLOOKUP($B124,Credit_Vol!$B$6:$CW$1002,BB$1,0),"")</f>
        <v>137.846</v>
      </c>
      <c r="BC124">
        <f ca="1">IF(ISNUMBER(VLOOKUP($B124,Credit_Vol!$B$6:$CW$1002,BC$1,0)), VLOOKUP($B124,Credit_Vol!$B$6:$CW$1002,BC$1,0),"")</f>
        <v>54.470999999999997</v>
      </c>
      <c r="BD124">
        <f ca="1">IF(ISNUMBER(VLOOKUP($B124,Credit_Vol!$B$6:$CW$1002,BD$1,0)), VLOOKUP($B124,Credit_Vol!$B$6:$CW$1002,BD$1,0),"")</f>
        <v>320.27800000000002</v>
      </c>
      <c r="BE124">
        <f ca="1">IF(ISNUMBER(VLOOKUP($B124,Credit_Vol!$B$6:$CW$1002,BE$1,0)), VLOOKUP($B124,Credit_Vol!$B$6:$CW$1002,BE$1,0),"")</f>
        <v>177.727</v>
      </c>
      <c r="BF124">
        <f ca="1">IF(ISNUMBER(VLOOKUP($B124,Credit_Vol!$B$6:$CW$1002,BF$1,0)), VLOOKUP($B124,Credit_Vol!$B$6:$CW$1002,BF$1,0),"")</f>
        <v>229.3313</v>
      </c>
      <c r="BG124">
        <f ca="1">IF(ISNUMBER(VLOOKUP($B124,Credit_Vol!$B$6:$CW$1002,BG$1,0)), VLOOKUP($B124,Credit_Vol!$B$6:$CW$1002,BG$1,0),"")</f>
        <v>165.62350000000001</v>
      </c>
      <c r="BH124">
        <f ca="1">IF(ISNUMBER(VLOOKUP($B124,Credit_Vol!$B$6:$CW$1002,BH$1,0)), VLOOKUP($B124,Credit_Vol!$B$6:$CW$1002,BH$1,0),"")</f>
        <v>443.92219999999998</v>
      </c>
      <c r="BI124">
        <f ca="1">IF(ISNUMBER(VLOOKUP($B124,Credit_Vol!$B$6:$CW$1002,BI$1,0)), VLOOKUP($B124,Credit_Vol!$B$6:$CW$1002,BI$1,0),"")</f>
        <v>9.6300000000000008</v>
      </c>
      <c r="BJ124">
        <f ca="1">IF(ISNUMBER(VLOOKUP($B124,Credit_Vol!$B$6:$CW$1002,BJ$1,0)), VLOOKUP($B124,Credit_Vol!$B$6:$CW$1002,BJ$1,0),"")</f>
        <v>15.64</v>
      </c>
      <c r="BK124">
        <f ca="1">IF(ISNUMBER(VLOOKUP($B124,Credit_Vol!$B$6:$CW$1002,BK$1,0)), VLOOKUP($B124,Credit_Vol!$B$6:$CW$1002,BK$1,0),"")</f>
        <v>7.92</v>
      </c>
      <c r="BL124">
        <f ca="1">IF(ISNUMBER(VLOOKUP($B124,Credit_Vol!$B$6:$CW$1002,BL$1,0)), VLOOKUP($B124,Credit_Vol!$B$6:$CW$1002,BL$1,0),"")</f>
        <v>5.46</v>
      </c>
      <c r="BM124">
        <f ca="1">IF(ISNUMBER(VLOOKUP($B124,Commodities!$B$6:$CW$1002,BM$1,0)), VLOOKUP($B124,Commodities!$B$6:$CW$1002,BM$1,0),"")</f>
        <v>1273.7</v>
      </c>
      <c r="BN124">
        <f ca="1">IF(ISNUMBER(VLOOKUP($B124,Commodities!$B$6:$CW$1002,BN$1,0)), VLOOKUP($B124,Commodities!$B$6:$CW$1002,BN$1,0),"")</f>
        <v>16.623999999999999</v>
      </c>
      <c r="BO124">
        <f ca="1">IF(ISNUMBER(VLOOKUP($B124,Commodities!$B$6:$CW$1002,BO$1,0)), VLOOKUP($B124,Commodities!$B$6:$CW$1002,BO$1,0),"")</f>
        <v>49.98</v>
      </c>
      <c r="BP124">
        <f ca="1">IF(ISNUMBER(VLOOKUP($B124,Currencies!$B$6:$CW$1002,BP$1,0)), VLOOKUP($B124,Currencies!$B$6:$CW$1002,BP$1,0),"")</f>
        <v>6.6486999999999998</v>
      </c>
      <c r="BQ124">
        <f ca="1">IF(ISNUMBER(VLOOKUP($B124,Currencies!$B$6:$CW$1002,BQ$1,0)), VLOOKUP($B124,Currencies!$B$6:$CW$1002,BQ$1,0),"")</f>
        <v>107.27</v>
      </c>
      <c r="BR124">
        <f ca="1">IF(ISNUMBER(VLOOKUP($B124,Currencies!$B$6:$CW$1002,BR$1,0)), VLOOKUP($B124,Currencies!$B$6:$CW$1002,BR$1,0),"")</f>
        <v>1.1758999999999999</v>
      </c>
      <c r="BS124">
        <f ca="1">IF(ISNUMBER(VLOOKUP($B124,Currencies!$B$6:$CW$1002,BS$1,0)), VLOOKUP($B124,Currencies!$B$6:$CW$1002,BS$1,0),"")</f>
        <v>1.3248</v>
      </c>
      <c r="BT124">
        <f ca="1">IF(ISNUMBER(VLOOKUP($B124,Currencies!$B$6:$CW$1002,BT$1,0)), VLOOKUP($B124,Currencies!$B$6:$CW$1002,BT$1,0),"")</f>
        <v>112.76</v>
      </c>
      <c r="BU124">
        <f ca="1">IF(ISNUMBER(VLOOKUP($B124,Currencies!$B$6:$CW$1002,BU$1,0)), VLOOKUP($B124,Currencies!$B$6:$CW$1002,BU$1,0),"")</f>
        <v>57.684199999999997</v>
      </c>
      <c r="BV124">
        <f ca="1">IF(ISNUMBER(VLOOKUP($B124,Currencies!$B$6:$CW$1002,BV$1,0)), VLOOKUP($B124,Currencies!$B$6:$CW$1002,BV$1,0),"")</f>
        <v>13.5726</v>
      </c>
      <c r="BW124">
        <f ca="1">IF(ISNUMBER(VLOOKUP($B124,Currencies!$B$6:$CW$1002,BW$1,0)), VLOOKUP($B124,Currencies!$B$6:$CW$1002,BW$1,0),"")</f>
        <v>3.133</v>
      </c>
    </row>
    <row r="125" spans="2:75">
      <c r="B125" s="12">
        <f>IF(ISNUMBER(Equities!$C126),Equities!B126,"")</f>
        <v>43011</v>
      </c>
      <c r="C125">
        <f t="shared" ca="1" si="10"/>
        <v>161.01150000000001</v>
      </c>
      <c r="D125" t="str">
        <f t="shared" ca="1" si="11"/>
        <v/>
      </c>
      <c r="E125" t="str">
        <f t="shared" ca="1" si="11"/>
        <v/>
      </c>
      <c r="F125" t="str">
        <f t="shared" ca="1" si="11"/>
        <v/>
      </c>
      <c r="G125">
        <f>IF(ISNUMBER(VLOOKUP($B125,Equities!$B$6:$DH$1002,G$1,0)), VLOOKUP($B125,Equities!$B$6:$DH$1002,G$1,0),"")</f>
        <v>7.09</v>
      </c>
      <c r="H125">
        <f>IF(ISNUMBER(VLOOKUP($B125,Equities!$B$6:$DH$1002,H$1,0)), VLOOKUP($B125,Equities!$B$6:$DH$1002,H$1,0),"")</f>
        <v>12.29</v>
      </c>
      <c r="I125">
        <f>IF(ISNUMBER(VLOOKUP($B125,Equities!$B$6:$DH$1002,I$1,0)), VLOOKUP($B125,Equities!$B$6:$DH$1002,I$1,0),"")</f>
        <v>16.170000000000002</v>
      </c>
      <c r="J125" s="70"/>
      <c r="K125">
        <f ca="1">IF(ISNUMBER(VLOOKUP($B125,Equities!$B$6:$DH$1002,K$1,0)), VLOOKUP($B125,Equities!$B$6:$DH$1002,K$1,0),"")</f>
        <v>2534.58</v>
      </c>
      <c r="L125">
        <f ca="1">IF(ISNUMBER(VLOOKUP($B125,Equities!$B$6:$DH$1002,L$1,0)), VLOOKUP($B125,Equities!$B$6:$DH$1002,L$1,0),"")</f>
        <v>3605.73</v>
      </c>
      <c r="M125">
        <f ca="1">IF(ISNUMBER(VLOOKUP($B125,Equities!$B$6:$DH$1002,M$1,0)), VLOOKUP($B125,Equities!$B$6:$DH$1002,M$1,0),"")</f>
        <v>76762.91</v>
      </c>
      <c r="N125">
        <f ca="1">IF(ISNUMBER(VLOOKUP($B125,Equities!$B$6:$DH$1002,N$1,0)), VLOOKUP($B125,Equities!$B$6:$DH$1002,N$1,0),"")</f>
        <v>20614.07</v>
      </c>
      <c r="O125">
        <f ca="1">IF(ISNUMBER(VLOOKUP($B125,Equities!$B$6:$DH$1002,O$1,0)), VLOOKUP($B125,Equities!$B$6:$DH$1002,O$1,0),"")</f>
        <v>28173.21</v>
      </c>
      <c r="P125">
        <f ca="1">IF(ISNUMBER(VLOOKUP($B125,Equities!$B$6:$DH$1002,P$1,0)), VLOOKUP($B125,Equities!$B$6:$DH$1002,P$1,0),"")</f>
        <v>11305.38</v>
      </c>
      <c r="Q125">
        <f ca="1">IF(ISNUMBER(VLOOKUP($B125,Equities!$B$6:$DH$1002,Q$1,0)), VLOOKUP($B125,Equities!$B$6:$DH$1002,Q$1,0),"")</f>
        <v>2070.0700000000002</v>
      </c>
      <c r="R125">
        <f ca="1">IF(ISNUMBER(VLOOKUP($B125,Equities!$B$6:$DH$1002,R$1,0)), VLOOKUP($B125,Equities!$B$6:$DH$1002,R$1,0),"")</f>
        <v>2342.7199999999998</v>
      </c>
      <c r="S125">
        <f ca="1">IF(ISNUMBER(VLOOKUP($B125,Equities!$B$6:$DH$1002,S$1,0)), VLOOKUP($B125,Equities!$B$6:$DH$1002,S$1,0),"")</f>
        <v>211.0635</v>
      </c>
      <c r="T125">
        <f ca="1">IF(ISNUMBER(VLOOKUP($B125,Equities!$B$6:$DH$1002,T$1,0)), VLOOKUP($B125,Equities!$B$6:$DH$1002,T$1,0),"")</f>
        <v>263.27999999999997</v>
      </c>
      <c r="U125">
        <f ca="1">IF(ISNUMBER(VLOOKUP($B125,Equities!$B$6:$DH$1002,U$1,0)), VLOOKUP($B125,Equities!$B$6:$DH$1002,U$1,0),"")</f>
        <v>250.94</v>
      </c>
      <c r="V125">
        <f ca="1">IF(ISNUMBER(VLOOKUP($B125,Equities!$B$6:$DH$1002,V$1,0)), VLOOKUP($B125,Equities!$B$6:$DH$1002,V$1,0),"")</f>
        <v>224.08</v>
      </c>
      <c r="W125">
        <f ca="1">IF(ISNUMBER(VLOOKUP($B125,Equities!$B$6:$DH$1002,W$1,0)), VLOOKUP($B125,Equities!$B$6:$DH$1002,W$1,0),"")</f>
        <v>226.22890000000001</v>
      </c>
      <c r="X125">
        <f ca="1">IF(ISNUMBER(VLOOKUP($B125,Equities!$B$6:$DH$1002,X$1,0)), VLOOKUP($B125,Equities!$B$6:$DH$1002,X$1,0),"")</f>
        <v>228.2901</v>
      </c>
      <c r="Y125">
        <f ca="1">IF(ISNUMBER(VLOOKUP($B125,Equities!$B$6:$DH$1002,Y$1,0)), VLOOKUP($B125,Equities!$B$6:$DH$1002,Y$1,0),"")</f>
        <v>121.5415</v>
      </c>
      <c r="Z125">
        <f ca="1">IF(ISNUMBER(VLOOKUP($B125,Equities!$B$6:$DH$1002,Z$1,0)), VLOOKUP($B125,Equities!$B$6:$DH$1002,Z$1,0),"")</f>
        <v>204.96709999999999</v>
      </c>
      <c r="AA125">
        <f ca="1">IF(ISNUMBER(VLOOKUP($B125,Equities!$B$6:$DH$1002,AA$1,0)), VLOOKUP($B125,Equities!$B$6:$DH$1002,AA$1,0),"")</f>
        <v>70.52</v>
      </c>
      <c r="AB125">
        <f ca="1">IF(ISNUMBER(VLOOKUP($B125,Equities!$B$6:$DH$1002,AB$1,0)), VLOOKUP($B125,Equities!$B$6:$DH$1002,AB$1,0),"")</f>
        <v>128.13</v>
      </c>
      <c r="AC125">
        <f ca="1">IF(ISNUMBER(VLOOKUP($B125,Bonds!$B$6:$CW$1002,AC$1,0)), VLOOKUP($B125,Bonds!$B$6:$CW$1002,AC$1,0),"")</f>
        <v>478.28440000000001</v>
      </c>
      <c r="AD125">
        <f ca="1">IF(ISNUMBER(VLOOKUP($B125,Bonds!$B$6:$CW$1002,AD$1,0)), VLOOKUP($B125,Bonds!$B$6:$CW$1002,AD$1,0),"")</f>
        <v>215.55289999999999</v>
      </c>
      <c r="AE125">
        <f ca="1">IF(ISNUMBER(VLOOKUP($B125,Bonds!$B$6:$CW$1002,AE$1,0)), VLOOKUP($B125,Bonds!$B$6:$CW$1002,AE$1,0),"")</f>
        <v>253.8509</v>
      </c>
      <c r="AF125">
        <f ca="1">IF(ISNUMBER(VLOOKUP($B125,Bonds!$B$6:$CW$1002,AF$1,0)), VLOOKUP($B125,Bonds!$B$6:$CW$1002,AF$1,0),"")</f>
        <v>2039.48</v>
      </c>
      <c r="AG125">
        <f ca="1">IF(ISNUMBER(VLOOKUP($B125,Bonds!$B$6:$CW$1002,AG$1,0)), VLOOKUP($B125,Bonds!$B$6:$CW$1002,AG$1,0),"")</f>
        <v>2197.2399999999998</v>
      </c>
      <c r="AH125">
        <f ca="1">IF(ISNUMBER(VLOOKUP($B125,Bonds!$B$6:$CW$1002,AH$1,0)), VLOOKUP($B125,Bonds!$B$6:$CW$1002,AH$1,0),"")</f>
        <v>2872.66</v>
      </c>
      <c r="AI125">
        <f ca="1">IF(ISNUMBER(VLOOKUP($B125,Bonds!$B$6:$CW$1002,AI$1,0)), VLOOKUP($B125,Bonds!$B$6:$CW$1002,AI$1,0),"")</f>
        <v>148.99809999999999</v>
      </c>
      <c r="AJ125">
        <f ca="1">IF(ISNUMBER(VLOOKUP($B125,Bonds!$B$6:$CW$1002,AJ$1,0)), VLOOKUP($B125,Bonds!$B$6:$CW$1002,AJ$1,0),"")</f>
        <v>1298.778</v>
      </c>
      <c r="AK125">
        <f ca="1">IF(ISNUMBER(VLOOKUP($B125,Bonds!$B$6:$CW$1002,AK$1,0)), VLOOKUP($B125,Bonds!$B$6:$CW$1002,AK$1,0),"")</f>
        <v>213.6799</v>
      </c>
      <c r="AL125">
        <f ca="1">IF(ISNUMBER(VLOOKUP($B125,Bonds!$B$6:$CW$1002,AL$1,0)), VLOOKUP($B125,Bonds!$B$6:$CW$1002,AL$1,0),"")</f>
        <v>190.56809999999999</v>
      </c>
      <c r="AM125">
        <f ca="1">IF(ISNUMBER(VLOOKUP($B125,Bonds!$B$6:$CW$1002,AM$1,0)), VLOOKUP($B125,Bonds!$B$6:$CW$1002,AM$1,0),"")</f>
        <v>285.27089999999998</v>
      </c>
      <c r="AN125">
        <f ca="1">IF(ISNUMBER(VLOOKUP($B125,Bonds!$B$6:$CW$1002,AN$1,0)), VLOOKUP($B125,Bonds!$B$6:$CW$1002,AN$1,0),"")</f>
        <v>202.9545</v>
      </c>
      <c r="AO125">
        <f ca="1">IF(ISNUMBER(VLOOKUP($B125,Bonds!$B$6:$CW$1002,AO$1,0)), VLOOKUP($B125,Bonds!$B$6:$CW$1002,AO$1,0),"")</f>
        <v>203.0505</v>
      </c>
      <c r="AP125">
        <f ca="1">IF(ISNUMBER(VLOOKUP($B125,Bonds!$B$6:$CW$1002,AP$1,0)), VLOOKUP($B125,Bonds!$B$6:$CW$1002,AP$1,0),"")</f>
        <v>224.45160000000001</v>
      </c>
      <c r="AQ125">
        <f ca="1">IF(ISNUMBER(VLOOKUP($B125,Bonds!$B$6:$CW$1002,AQ$1,0)), VLOOKUP($B125,Bonds!$B$6:$CW$1002,AQ$1,0),"")</f>
        <v>218.26339999999999</v>
      </c>
      <c r="AR125">
        <f ca="1">IF(ISNUMBER(VLOOKUP($B125,Bonds!$B$6:$CW$1002,AR$1,0)), VLOOKUP($B125,Bonds!$B$6:$CW$1002,AR$1,0),"")</f>
        <v>282.88010000000003</v>
      </c>
      <c r="AS125">
        <f ca="1">IF(ISNUMBER(VLOOKUP($B125,Bonds!$B$6:$CW$1002,AS$1,0)), VLOOKUP($B125,Bonds!$B$6:$CW$1002,AS$1,0),"")</f>
        <v>2.3229000000000002</v>
      </c>
      <c r="AT125">
        <f ca="1">IF(ISNUMBER(VLOOKUP($B125,Bonds!$B$6:$CW$1002,AT$1,0)), VLOOKUP($B125,Bonds!$B$6:$CW$1002,AT$1,0),"")</f>
        <v>0.46300000000000002</v>
      </c>
      <c r="AU125">
        <f ca="1">IF(ISNUMBER(VLOOKUP($B125,Bonds!$B$6:$CW$1002,AU$1,0)), VLOOKUP($B125,Bonds!$B$6:$CW$1002,AU$1,0),"")</f>
        <v>1.7650000000000001</v>
      </c>
      <c r="AV125">
        <f ca="1">IF(ISNUMBER(VLOOKUP($B125,Bonds!$B$6:$CW$1002,AV$1,0)), VLOOKUP($B125,Bonds!$B$6:$CW$1002,AV$1,0),"")</f>
        <v>1.8506</v>
      </c>
      <c r="AW125">
        <f ca="1">IF(ISNUMBER(VLOOKUP($B125,Bonds!$B$6:$CW$1002,AW$1,0)), VLOOKUP($B125,Bonds!$B$6:$CW$1002,AW$1,0),"")</f>
        <v>2.2263000000000002</v>
      </c>
      <c r="AX125">
        <f ca="1">IF(ISNUMBER(VLOOKUP($B125,Bonds!$B$6:$CW$1002,AX$1,0)), VLOOKUP($B125,Bonds!$B$6:$CW$1002,AX$1,0),"")</f>
        <v>1.3660000000000001</v>
      </c>
      <c r="AY125">
        <f ca="1">IF(ISNUMBER(VLOOKUP($B125,Bonds!$B$6:$CW$1002,AY$1,0)), VLOOKUP($B125,Bonds!$B$6:$CW$1002,AY$1,0),"")</f>
        <v>28.807099999999998</v>
      </c>
      <c r="AZ125">
        <f ca="1">IF(ISNUMBER(VLOOKUP($B125,Bonds!$B$6:$CW$1002,AZ$1,0)), VLOOKUP($B125,Bonds!$B$6:$CW$1002,AZ$1,0),"")</f>
        <v>-4.13</v>
      </c>
      <c r="BA125">
        <f ca="1">IF(ISNUMBER(VLOOKUP($B125,Credit_Vol!$B$6:$CW$1002,BA$1,0)), VLOOKUP($B125,Credit_Vol!$B$6:$CW$1002,BA$1,0),"")</f>
        <v>248.042</v>
      </c>
      <c r="BB125">
        <f ca="1">IF(ISNUMBER(VLOOKUP($B125,Credit_Vol!$B$6:$CW$1002,BB$1,0)), VLOOKUP($B125,Credit_Vol!$B$6:$CW$1002,BB$1,0),"")</f>
        <v>135.52099999999999</v>
      </c>
      <c r="BC125">
        <f ca="1">IF(ISNUMBER(VLOOKUP($B125,Credit_Vol!$B$6:$CW$1002,BC$1,0)), VLOOKUP($B125,Credit_Vol!$B$6:$CW$1002,BC$1,0),"")</f>
        <v>54.177</v>
      </c>
      <c r="BD125">
        <f ca="1">IF(ISNUMBER(VLOOKUP($B125,Credit_Vol!$B$6:$CW$1002,BD$1,0)), VLOOKUP($B125,Credit_Vol!$B$6:$CW$1002,BD$1,0),"")</f>
        <v>320.11200000000002</v>
      </c>
      <c r="BE125">
        <f ca="1">IF(ISNUMBER(VLOOKUP($B125,Credit_Vol!$B$6:$CW$1002,BE$1,0)), VLOOKUP($B125,Credit_Vol!$B$6:$CW$1002,BE$1,0),"")</f>
        <v>178.81100000000001</v>
      </c>
      <c r="BF125">
        <f ca="1">IF(ISNUMBER(VLOOKUP($B125,Credit_Vol!$B$6:$CW$1002,BF$1,0)), VLOOKUP($B125,Credit_Vol!$B$6:$CW$1002,BF$1,0),"")</f>
        <v>227.00620000000001</v>
      </c>
      <c r="BG125">
        <f ca="1">IF(ISNUMBER(VLOOKUP($B125,Credit_Vol!$B$6:$CW$1002,BG$1,0)), VLOOKUP($B125,Credit_Vol!$B$6:$CW$1002,BG$1,0),"")</f>
        <v>163.45689999999999</v>
      </c>
      <c r="BH125">
        <f ca="1">IF(ISNUMBER(VLOOKUP($B125,Credit_Vol!$B$6:$CW$1002,BH$1,0)), VLOOKUP($B125,Credit_Vol!$B$6:$CW$1002,BH$1,0),"")</f>
        <v>440.81049999999999</v>
      </c>
      <c r="BI125">
        <f ca="1">IF(ISNUMBER(VLOOKUP($B125,Credit_Vol!$B$6:$CW$1002,BI$1,0)), VLOOKUP($B125,Credit_Vol!$B$6:$CW$1002,BI$1,0),"")</f>
        <v>9.51</v>
      </c>
      <c r="BJ125">
        <f ca="1">IF(ISNUMBER(VLOOKUP($B125,Credit_Vol!$B$6:$CW$1002,BJ$1,0)), VLOOKUP($B125,Credit_Vol!$B$6:$CW$1002,BJ$1,0),"")</f>
        <v>15.88</v>
      </c>
      <c r="BK125">
        <f ca="1">IF(ISNUMBER(VLOOKUP($B125,Credit_Vol!$B$6:$CW$1002,BK$1,0)), VLOOKUP($B125,Credit_Vol!$B$6:$CW$1002,BK$1,0),"")</f>
        <v>8.01</v>
      </c>
      <c r="BL125">
        <f ca="1">IF(ISNUMBER(VLOOKUP($B125,Credit_Vol!$B$6:$CW$1002,BL$1,0)), VLOOKUP($B125,Credit_Vol!$B$6:$CW$1002,BL$1,0),"")</f>
        <v>5.1524999999999999</v>
      </c>
      <c r="BM125">
        <f ca="1">IF(ISNUMBER(VLOOKUP($B125,Commodities!$B$6:$CW$1002,BM$1,0)), VLOOKUP($B125,Commodities!$B$6:$CW$1002,BM$1,0),"")</f>
        <v>1271.5</v>
      </c>
      <c r="BN125">
        <f ca="1">IF(ISNUMBER(VLOOKUP($B125,Commodities!$B$6:$CW$1002,BN$1,0)), VLOOKUP($B125,Commodities!$B$6:$CW$1002,BN$1,0),"")</f>
        <v>16.649999999999999</v>
      </c>
      <c r="BO125">
        <f ca="1">IF(ISNUMBER(VLOOKUP($B125,Commodities!$B$6:$CW$1002,BO$1,0)), VLOOKUP($B125,Commodities!$B$6:$CW$1002,BO$1,0),"")</f>
        <v>50.42</v>
      </c>
      <c r="BP125">
        <f ca="1">IF(ISNUMBER(VLOOKUP($B125,Currencies!$B$6:$CW$1002,BP$1,0)), VLOOKUP($B125,Currencies!$B$6:$CW$1002,BP$1,0),"")</f>
        <v>6.6664000000000003</v>
      </c>
      <c r="BQ125">
        <f ca="1">IF(ISNUMBER(VLOOKUP($B125,Currencies!$B$6:$CW$1002,BQ$1,0)), VLOOKUP($B125,Currencies!$B$6:$CW$1002,BQ$1,0),"")</f>
        <v>107.03</v>
      </c>
      <c r="BR125">
        <f ca="1">IF(ISNUMBER(VLOOKUP($B125,Currencies!$B$6:$CW$1002,BR$1,0)), VLOOKUP($B125,Currencies!$B$6:$CW$1002,BR$1,0),"")</f>
        <v>1.1743999999999999</v>
      </c>
      <c r="BS125">
        <f ca="1">IF(ISNUMBER(VLOOKUP($B125,Currencies!$B$6:$CW$1002,BS$1,0)), VLOOKUP($B125,Currencies!$B$6:$CW$1002,BS$1,0),"")</f>
        <v>1.3237000000000001</v>
      </c>
      <c r="BT125">
        <f ca="1">IF(ISNUMBER(VLOOKUP($B125,Currencies!$B$6:$CW$1002,BT$1,0)), VLOOKUP($B125,Currencies!$B$6:$CW$1002,BT$1,0),"")</f>
        <v>112.85</v>
      </c>
      <c r="BU125">
        <f ca="1">IF(ISNUMBER(VLOOKUP($B125,Currencies!$B$6:$CW$1002,BU$1,0)), VLOOKUP($B125,Currencies!$B$6:$CW$1002,BU$1,0),"")</f>
        <v>57.896900000000002</v>
      </c>
      <c r="BV125">
        <f ca="1">IF(ISNUMBER(VLOOKUP($B125,Currencies!$B$6:$CW$1002,BV$1,0)), VLOOKUP($B125,Currencies!$B$6:$CW$1002,BV$1,0),"")</f>
        <v>13.658300000000001</v>
      </c>
      <c r="BW125">
        <f ca="1">IF(ISNUMBER(VLOOKUP($B125,Currencies!$B$6:$CW$1002,BW$1,0)), VLOOKUP($B125,Currencies!$B$6:$CW$1002,BW$1,0),"")</f>
        <v>3.1432000000000002</v>
      </c>
    </row>
    <row r="126" spans="2:75">
      <c r="B126" s="12">
        <f>IF(ISNUMBER(Equities!$C127),Equities!B127,"")</f>
        <v>43010</v>
      </c>
      <c r="C126">
        <f t="shared" ca="1" si="10"/>
        <v>156.80539999999999</v>
      </c>
      <c r="D126" t="str">
        <f t="shared" ca="1" si="11"/>
        <v/>
      </c>
      <c r="E126" t="str">
        <f t="shared" ca="1" si="11"/>
        <v/>
      </c>
      <c r="F126" t="str">
        <f t="shared" ca="1" si="11"/>
        <v/>
      </c>
      <c r="G126">
        <f>IF(ISNUMBER(VLOOKUP($B126,Equities!$B$6:$DH$1002,G$1,0)), VLOOKUP($B126,Equities!$B$6:$DH$1002,G$1,0),"")</f>
        <v>7.09</v>
      </c>
      <c r="H126">
        <f>IF(ISNUMBER(VLOOKUP($B126,Equities!$B$6:$DH$1002,H$1,0)), VLOOKUP($B126,Equities!$B$6:$DH$1002,H$1,0),"")</f>
        <v>11.53</v>
      </c>
      <c r="I126">
        <f>IF(ISNUMBER(VLOOKUP($B126,Equities!$B$6:$DH$1002,I$1,0)), VLOOKUP($B126,Equities!$B$6:$DH$1002,I$1,0),"")</f>
        <v>14.5</v>
      </c>
      <c r="J126" s="70"/>
      <c r="K126">
        <f ca="1">IF(ISNUMBER(VLOOKUP($B126,Equities!$B$6:$DH$1002,K$1,0)), VLOOKUP($B126,Equities!$B$6:$DH$1002,K$1,0),"")</f>
        <v>2529.12</v>
      </c>
      <c r="L126">
        <f ca="1">IF(ISNUMBER(VLOOKUP($B126,Equities!$B$6:$DH$1002,L$1,0)), VLOOKUP($B126,Equities!$B$6:$DH$1002,L$1,0),"")</f>
        <v>3602.69</v>
      </c>
      <c r="M126">
        <f ca="1">IF(ISNUMBER(VLOOKUP($B126,Equities!$B$6:$DH$1002,M$1,0)), VLOOKUP($B126,Equities!$B$6:$DH$1002,M$1,0),"")</f>
        <v>74359.83</v>
      </c>
      <c r="N126">
        <f ca="1">IF(ISNUMBER(VLOOKUP($B126,Equities!$B$6:$DH$1002,N$1,0)), VLOOKUP($B126,Equities!$B$6:$DH$1002,N$1,0),"")</f>
        <v>20400.78</v>
      </c>
      <c r="O126">
        <f ca="1">IF(ISNUMBER(VLOOKUP($B126,Equities!$B$6:$DH$1002,O$1,0)), VLOOKUP($B126,Equities!$B$6:$DH$1002,O$1,0),"")</f>
        <v>27554.3</v>
      </c>
      <c r="P126">
        <f ca="1">IF(ISNUMBER(VLOOKUP($B126,Equities!$B$6:$DH$1002,P$1,0)), VLOOKUP($B126,Equities!$B$6:$DH$1002,P$1,0),"")</f>
        <v>10910.04</v>
      </c>
      <c r="Q126">
        <f ca="1">IF(ISNUMBER(VLOOKUP($B126,Equities!$B$6:$DH$1002,Q$1,0)), VLOOKUP($B126,Equities!$B$6:$DH$1002,Q$1,0),"")</f>
        <v>2063.85</v>
      </c>
      <c r="R126">
        <f ca="1">IF(ISNUMBER(VLOOKUP($B126,Equities!$B$6:$DH$1002,R$1,0)), VLOOKUP($B126,Equities!$B$6:$DH$1002,R$1,0),"")</f>
        <v>2336.9899999999998</v>
      </c>
      <c r="S126">
        <f ca="1">IF(ISNUMBER(VLOOKUP($B126,Equities!$B$6:$DH$1002,S$1,0)), VLOOKUP($B126,Equities!$B$6:$DH$1002,S$1,0),"")</f>
        <v>210.6035</v>
      </c>
      <c r="T126">
        <f ca="1">IF(ISNUMBER(VLOOKUP($B126,Equities!$B$6:$DH$1002,T$1,0)), VLOOKUP($B126,Equities!$B$6:$DH$1002,T$1,0),"")</f>
        <v>261.91000000000003</v>
      </c>
      <c r="U126">
        <f ca="1">IF(ISNUMBER(VLOOKUP($B126,Equities!$B$6:$DH$1002,U$1,0)), VLOOKUP($B126,Equities!$B$6:$DH$1002,U$1,0),"")</f>
        <v>250.13</v>
      </c>
      <c r="V126">
        <f ca="1">IF(ISNUMBER(VLOOKUP($B126,Equities!$B$6:$DH$1002,V$1,0)), VLOOKUP($B126,Equities!$B$6:$DH$1002,V$1,0),"")</f>
        <v>223.25</v>
      </c>
      <c r="W126">
        <f ca="1">IF(ISNUMBER(VLOOKUP($B126,Equities!$B$6:$DH$1002,W$1,0)), VLOOKUP($B126,Equities!$B$6:$DH$1002,W$1,0),"")</f>
        <v>225.80009999999999</v>
      </c>
      <c r="X126">
        <f ca="1">IF(ISNUMBER(VLOOKUP($B126,Equities!$B$6:$DH$1002,X$1,0)), VLOOKUP($B126,Equities!$B$6:$DH$1002,X$1,0),"")</f>
        <v>228.1799</v>
      </c>
      <c r="Y126">
        <f ca="1">IF(ISNUMBER(VLOOKUP($B126,Equities!$B$6:$DH$1002,Y$1,0)), VLOOKUP($B126,Equities!$B$6:$DH$1002,Y$1,0),"")</f>
        <v>121.2276</v>
      </c>
      <c r="Z126">
        <f ca="1">IF(ISNUMBER(VLOOKUP($B126,Equities!$B$6:$DH$1002,Z$1,0)), VLOOKUP($B126,Equities!$B$6:$DH$1002,Z$1,0),"")</f>
        <v>204.4205</v>
      </c>
      <c r="AA126">
        <f ca="1">IF(ISNUMBER(VLOOKUP($B126,Equities!$B$6:$DH$1002,AA$1,0)), VLOOKUP($B126,Equities!$B$6:$DH$1002,AA$1,0),"")</f>
        <v>70.180000000000007</v>
      </c>
      <c r="AB126">
        <f ca="1">IF(ISNUMBER(VLOOKUP($B126,Equities!$B$6:$DH$1002,AB$1,0)), VLOOKUP($B126,Equities!$B$6:$DH$1002,AB$1,0),"")</f>
        <v>128.54</v>
      </c>
      <c r="AC126">
        <f ca="1">IF(ISNUMBER(VLOOKUP($B126,Bonds!$B$6:$CW$1002,AC$1,0)), VLOOKUP($B126,Bonds!$B$6:$CW$1002,AC$1,0),"")</f>
        <v>478.23939999999999</v>
      </c>
      <c r="AD126">
        <f ca="1">IF(ISNUMBER(VLOOKUP($B126,Bonds!$B$6:$CW$1002,AD$1,0)), VLOOKUP($B126,Bonds!$B$6:$CW$1002,AD$1,0),"")</f>
        <v>215.63329999999999</v>
      </c>
      <c r="AE126">
        <f ca="1">IF(ISNUMBER(VLOOKUP($B126,Bonds!$B$6:$CW$1002,AE$1,0)), VLOOKUP($B126,Bonds!$B$6:$CW$1002,AE$1,0),"")</f>
        <v>253.66130000000001</v>
      </c>
      <c r="AF126">
        <f ca="1">IF(ISNUMBER(VLOOKUP($B126,Bonds!$B$6:$CW$1002,AF$1,0)), VLOOKUP($B126,Bonds!$B$6:$CW$1002,AF$1,0),"")</f>
        <v>2038.36</v>
      </c>
      <c r="AG126">
        <f ca="1">IF(ISNUMBER(VLOOKUP($B126,Bonds!$B$6:$CW$1002,AG$1,0)), VLOOKUP($B126,Bonds!$B$6:$CW$1002,AG$1,0),"")</f>
        <v>2196.8200000000002</v>
      </c>
      <c r="AH126">
        <f ca="1">IF(ISNUMBER(VLOOKUP($B126,Bonds!$B$6:$CW$1002,AH$1,0)), VLOOKUP($B126,Bonds!$B$6:$CW$1002,AH$1,0),"")</f>
        <v>2869.24</v>
      </c>
      <c r="AI126">
        <f ca="1">IF(ISNUMBER(VLOOKUP($B126,Bonds!$B$6:$CW$1002,AI$1,0)), VLOOKUP($B126,Bonds!$B$6:$CW$1002,AI$1,0),"")</f>
        <v>149.0121</v>
      </c>
      <c r="AJ126">
        <f ca="1">IF(ISNUMBER(VLOOKUP($B126,Bonds!$B$6:$CW$1002,AJ$1,0)), VLOOKUP($B126,Bonds!$B$6:$CW$1002,AJ$1,0),"")</f>
        <v>1297.576</v>
      </c>
      <c r="AK126">
        <f ca="1">IF(ISNUMBER(VLOOKUP($B126,Bonds!$B$6:$CW$1002,AK$1,0)), VLOOKUP($B126,Bonds!$B$6:$CW$1002,AK$1,0),"")</f>
        <v>213.68889999999999</v>
      </c>
      <c r="AL126">
        <f ca="1">IF(ISNUMBER(VLOOKUP($B126,Bonds!$B$6:$CW$1002,AL$1,0)), VLOOKUP($B126,Bonds!$B$6:$CW$1002,AL$1,0),"")</f>
        <v>190.56700000000001</v>
      </c>
      <c r="AM126">
        <f ca="1">IF(ISNUMBER(VLOOKUP($B126,Bonds!$B$6:$CW$1002,AM$1,0)), VLOOKUP($B126,Bonds!$B$6:$CW$1002,AM$1,0),"")</f>
        <v>285.33030000000002</v>
      </c>
      <c r="AN126">
        <f ca="1">IF(ISNUMBER(VLOOKUP($B126,Bonds!$B$6:$CW$1002,AN$1,0)), VLOOKUP($B126,Bonds!$B$6:$CW$1002,AN$1,0),"")</f>
        <v>202.9254</v>
      </c>
      <c r="AO126">
        <f ca="1">IF(ISNUMBER(VLOOKUP($B126,Bonds!$B$6:$CW$1002,AO$1,0)), VLOOKUP($B126,Bonds!$B$6:$CW$1002,AO$1,0),"")</f>
        <v>203.047</v>
      </c>
      <c r="AP126">
        <f ca="1">IF(ISNUMBER(VLOOKUP($B126,Bonds!$B$6:$CW$1002,AP$1,0)), VLOOKUP($B126,Bonds!$B$6:$CW$1002,AP$1,0),"")</f>
        <v>224.38810000000001</v>
      </c>
      <c r="AQ126">
        <f ca="1">IF(ISNUMBER(VLOOKUP($B126,Bonds!$B$6:$CW$1002,AQ$1,0)), VLOOKUP($B126,Bonds!$B$6:$CW$1002,AQ$1,0),"")</f>
        <v>218.291</v>
      </c>
      <c r="AR126">
        <f ca="1">IF(ISNUMBER(VLOOKUP($B126,Bonds!$B$6:$CW$1002,AR$1,0)), VLOOKUP($B126,Bonds!$B$6:$CW$1002,AR$1,0),"")</f>
        <v>283.06490000000002</v>
      </c>
      <c r="AS126">
        <f ca="1">IF(ISNUMBER(VLOOKUP($B126,Bonds!$B$6:$CW$1002,AS$1,0)), VLOOKUP($B126,Bonds!$B$6:$CW$1002,AS$1,0),"")</f>
        <v>2.3407999999999998</v>
      </c>
      <c r="AT126">
        <f ca="1">IF(ISNUMBER(VLOOKUP($B126,Bonds!$B$6:$CW$1002,AT$1,0)), VLOOKUP($B126,Bonds!$B$6:$CW$1002,AT$1,0),"")</f>
        <v>0.45100000000000001</v>
      </c>
      <c r="AU126">
        <f ca="1">IF(ISNUMBER(VLOOKUP($B126,Bonds!$B$6:$CW$1002,AU$1,0)), VLOOKUP($B126,Bonds!$B$6:$CW$1002,AU$1,0),"")</f>
        <v>1.7605</v>
      </c>
      <c r="AV126">
        <f ca="1">IF(ISNUMBER(VLOOKUP($B126,Bonds!$B$6:$CW$1002,AV$1,0)), VLOOKUP($B126,Bonds!$B$6:$CW$1002,AV$1,0),"")</f>
        <v>1.8446</v>
      </c>
      <c r="AW126">
        <f ca="1">IF(ISNUMBER(VLOOKUP($B126,Bonds!$B$6:$CW$1002,AW$1,0)), VLOOKUP($B126,Bonds!$B$6:$CW$1002,AW$1,0),"")</f>
        <v>2.2622999999999998</v>
      </c>
      <c r="AX126">
        <f ca="1">IF(ISNUMBER(VLOOKUP($B126,Bonds!$B$6:$CW$1002,AX$1,0)), VLOOKUP($B126,Bonds!$B$6:$CW$1002,AX$1,0),"")</f>
        <v>1.248</v>
      </c>
      <c r="AY126">
        <f ca="1">IF(ISNUMBER(VLOOKUP($B126,Bonds!$B$6:$CW$1002,AY$1,0)), VLOOKUP($B126,Bonds!$B$6:$CW$1002,AY$1,0),"")</f>
        <v>28.631599999999999</v>
      </c>
      <c r="AZ126">
        <f ca="1">IF(ISNUMBER(VLOOKUP($B126,Bonds!$B$6:$CW$1002,AZ$1,0)), VLOOKUP($B126,Bonds!$B$6:$CW$1002,AZ$1,0),"")</f>
        <v>-4.13</v>
      </c>
      <c r="BA126">
        <f ca="1">IF(ISNUMBER(VLOOKUP($B126,Credit_Vol!$B$6:$CW$1002,BA$1,0)), VLOOKUP($B126,Credit_Vol!$B$6:$CW$1002,BA$1,0),"")</f>
        <v>250.29599999999999</v>
      </c>
      <c r="BB126">
        <f ca="1">IF(ISNUMBER(VLOOKUP($B126,Credit_Vol!$B$6:$CW$1002,BB$1,0)), VLOOKUP($B126,Credit_Vol!$B$6:$CW$1002,BB$1,0),"")</f>
        <v>136.15199999999999</v>
      </c>
      <c r="BC126">
        <f ca="1">IF(ISNUMBER(VLOOKUP($B126,Credit_Vol!$B$6:$CW$1002,BC$1,0)), VLOOKUP($B126,Credit_Vol!$B$6:$CW$1002,BC$1,0),"")</f>
        <v>54.628</v>
      </c>
      <c r="BD126">
        <f ca="1">IF(ISNUMBER(VLOOKUP($B126,Credit_Vol!$B$6:$CW$1002,BD$1,0)), VLOOKUP($B126,Credit_Vol!$B$6:$CW$1002,BD$1,0),"")</f>
        <v>322.34199999999998</v>
      </c>
      <c r="BE126">
        <f ca="1">IF(ISNUMBER(VLOOKUP($B126,Credit_Vol!$B$6:$CW$1002,BE$1,0)), VLOOKUP($B126,Credit_Vol!$B$6:$CW$1002,BE$1,0),"")</f>
        <v>181.99700000000001</v>
      </c>
      <c r="BF126">
        <f ca="1">IF(ISNUMBER(VLOOKUP($B126,Credit_Vol!$B$6:$CW$1002,BF$1,0)), VLOOKUP($B126,Credit_Vol!$B$6:$CW$1002,BF$1,0),"")</f>
        <v>227.40119999999999</v>
      </c>
      <c r="BG126">
        <f ca="1">IF(ISNUMBER(VLOOKUP($B126,Credit_Vol!$B$6:$CW$1002,BG$1,0)), VLOOKUP($B126,Credit_Vol!$B$6:$CW$1002,BG$1,0),"")</f>
        <v>164.07740000000001</v>
      </c>
      <c r="BH126">
        <f ca="1">IF(ISNUMBER(VLOOKUP($B126,Credit_Vol!$B$6:$CW$1002,BH$1,0)), VLOOKUP($B126,Credit_Vol!$B$6:$CW$1002,BH$1,0),"")</f>
        <v>440.471</v>
      </c>
      <c r="BI126">
        <f ca="1">IF(ISNUMBER(VLOOKUP($B126,Credit_Vol!$B$6:$CW$1002,BI$1,0)), VLOOKUP($B126,Credit_Vol!$B$6:$CW$1002,BI$1,0),"")</f>
        <v>9.4499999999999993</v>
      </c>
      <c r="BJ126">
        <f ca="1">IF(ISNUMBER(VLOOKUP($B126,Credit_Vol!$B$6:$CW$1002,BJ$1,0)), VLOOKUP($B126,Credit_Vol!$B$6:$CW$1002,BJ$1,0),"")</f>
        <v>16.38</v>
      </c>
      <c r="BK126">
        <f ca="1">IF(ISNUMBER(VLOOKUP($B126,Credit_Vol!$B$6:$CW$1002,BK$1,0)), VLOOKUP($B126,Credit_Vol!$B$6:$CW$1002,BK$1,0),"")</f>
        <v>8.23</v>
      </c>
      <c r="BL126">
        <f ca="1">IF(ISNUMBER(VLOOKUP($B126,Credit_Vol!$B$6:$CW$1002,BL$1,0)), VLOOKUP($B126,Credit_Vol!$B$6:$CW$1002,BL$1,0),"")</f>
        <v>4.9800000000000004</v>
      </c>
      <c r="BM126">
        <f ca="1">IF(ISNUMBER(VLOOKUP($B126,Commodities!$B$6:$CW$1002,BM$1,0)), VLOOKUP($B126,Commodities!$B$6:$CW$1002,BM$1,0),"")</f>
        <v>1272.7</v>
      </c>
      <c r="BN126">
        <f ca="1">IF(ISNUMBER(VLOOKUP($B126,Commodities!$B$6:$CW$1002,BN$1,0)), VLOOKUP($B126,Commodities!$B$6:$CW$1002,BN$1,0),"")</f>
        <v>16.654</v>
      </c>
      <c r="BO126">
        <f ca="1">IF(ISNUMBER(VLOOKUP($B126,Commodities!$B$6:$CW$1002,BO$1,0)), VLOOKUP($B126,Commodities!$B$6:$CW$1002,BO$1,0),"")</f>
        <v>50.58</v>
      </c>
      <c r="BP126">
        <f ca="1">IF(ISNUMBER(VLOOKUP($B126,Currencies!$B$6:$CW$1002,BP$1,0)), VLOOKUP($B126,Currencies!$B$6:$CW$1002,BP$1,0),"")</f>
        <v>6.6729000000000003</v>
      </c>
      <c r="BQ126">
        <f ca="1">IF(ISNUMBER(VLOOKUP($B126,Currencies!$B$6:$CW$1002,BQ$1,0)), VLOOKUP($B126,Currencies!$B$6:$CW$1002,BQ$1,0),"")</f>
        <v>106.88</v>
      </c>
      <c r="BR126">
        <f ca="1">IF(ISNUMBER(VLOOKUP($B126,Currencies!$B$6:$CW$1002,BR$1,0)), VLOOKUP($B126,Currencies!$B$6:$CW$1002,BR$1,0),"")</f>
        <v>1.1733</v>
      </c>
      <c r="BS126">
        <f ca="1">IF(ISNUMBER(VLOOKUP($B126,Currencies!$B$6:$CW$1002,BS$1,0)), VLOOKUP($B126,Currencies!$B$6:$CW$1002,BS$1,0),"")</f>
        <v>1.3275999999999999</v>
      </c>
      <c r="BT126">
        <f ca="1">IF(ISNUMBER(VLOOKUP($B126,Currencies!$B$6:$CW$1002,BT$1,0)), VLOOKUP($B126,Currencies!$B$6:$CW$1002,BT$1,0),"")</f>
        <v>112.77</v>
      </c>
      <c r="BU126">
        <f ca="1">IF(ISNUMBER(VLOOKUP($B126,Currencies!$B$6:$CW$1002,BU$1,0)), VLOOKUP($B126,Currencies!$B$6:$CW$1002,BU$1,0),"")</f>
        <v>57.903799999999997</v>
      </c>
      <c r="BV126">
        <f ca="1">IF(ISNUMBER(VLOOKUP($B126,Currencies!$B$6:$CW$1002,BV$1,0)), VLOOKUP($B126,Currencies!$B$6:$CW$1002,BV$1,0),"")</f>
        <v>13.600999999999999</v>
      </c>
      <c r="BW126">
        <f ca="1">IF(ISNUMBER(VLOOKUP($B126,Currencies!$B$6:$CW$1002,BW$1,0)), VLOOKUP($B126,Currencies!$B$6:$CW$1002,BW$1,0),"")</f>
        <v>3.1541999999999999</v>
      </c>
    </row>
    <row r="127" spans="2:75">
      <c r="B127" s="12">
        <f>IF(ISNUMBER(Equities!$C128),Equities!B128,"")</f>
        <v>43007</v>
      </c>
      <c r="C127">
        <f t="shared" ca="1" si="10"/>
        <v>156.53299999999999</v>
      </c>
      <c r="D127" t="str">
        <f t="shared" ca="1" si="11"/>
        <v/>
      </c>
      <c r="E127" t="str">
        <f t="shared" ca="1" si="11"/>
        <v/>
      </c>
      <c r="F127" t="str">
        <f t="shared" ca="1" si="11"/>
        <v/>
      </c>
      <c r="G127">
        <f>IF(ISNUMBER(VLOOKUP($B127,Equities!$B$6:$DH$1002,G$1,0)), VLOOKUP($B127,Equities!$B$6:$DH$1002,G$1,0),"")</f>
        <v>7.06</v>
      </c>
      <c r="H127">
        <f>IF(ISNUMBER(VLOOKUP($B127,Equities!$B$6:$DH$1002,H$1,0)), VLOOKUP($B127,Equities!$B$6:$DH$1002,H$1,0),"")</f>
        <v>11.53</v>
      </c>
      <c r="I127">
        <f>IF(ISNUMBER(VLOOKUP($B127,Equities!$B$6:$DH$1002,I$1,0)), VLOOKUP($B127,Equities!$B$6:$DH$1002,I$1,0),"")</f>
        <v>14.5</v>
      </c>
      <c r="J127" s="70"/>
      <c r="K127">
        <f ca="1">IF(ISNUMBER(VLOOKUP($B127,Equities!$B$6:$DH$1002,K$1,0)), VLOOKUP($B127,Equities!$B$6:$DH$1002,K$1,0),"")</f>
        <v>2519.36</v>
      </c>
      <c r="L127">
        <f ca="1">IF(ISNUMBER(VLOOKUP($B127,Equities!$B$6:$DH$1002,L$1,0)), VLOOKUP($B127,Equities!$B$6:$DH$1002,L$1,0),"")</f>
        <v>3594.85</v>
      </c>
      <c r="M127">
        <f ca="1">IF(ISNUMBER(VLOOKUP($B127,Equities!$B$6:$DH$1002,M$1,0)), VLOOKUP($B127,Equities!$B$6:$DH$1002,M$1,0),"")</f>
        <v>74293.509999999995</v>
      </c>
      <c r="N127">
        <f ca="1">IF(ISNUMBER(VLOOKUP($B127,Equities!$B$6:$DH$1002,N$1,0)), VLOOKUP($B127,Equities!$B$6:$DH$1002,N$1,0),"")</f>
        <v>20356.28</v>
      </c>
      <c r="O127">
        <f ca="1">IF(ISNUMBER(VLOOKUP($B127,Equities!$B$6:$DH$1002,O$1,0)), VLOOKUP($B127,Equities!$B$6:$DH$1002,O$1,0),"")</f>
        <v>27554.3</v>
      </c>
      <c r="P127">
        <f ca="1">IF(ISNUMBER(VLOOKUP($B127,Equities!$B$6:$DH$1002,P$1,0)), VLOOKUP($B127,Equities!$B$6:$DH$1002,P$1,0),"")</f>
        <v>10910.04</v>
      </c>
      <c r="Q127">
        <f ca="1">IF(ISNUMBER(VLOOKUP($B127,Equities!$B$6:$DH$1002,Q$1,0)), VLOOKUP($B127,Equities!$B$6:$DH$1002,Q$1,0),"")</f>
        <v>2059.0700000000002</v>
      </c>
      <c r="R127">
        <f ca="1">IF(ISNUMBER(VLOOKUP($B127,Equities!$B$6:$DH$1002,R$1,0)), VLOOKUP($B127,Equities!$B$6:$DH$1002,R$1,0),"")</f>
        <v>2333.25</v>
      </c>
      <c r="S127">
        <f ca="1">IF(ISNUMBER(VLOOKUP($B127,Equities!$B$6:$DH$1002,S$1,0)), VLOOKUP($B127,Equities!$B$6:$DH$1002,S$1,0),"")</f>
        <v>210.98589999999999</v>
      </c>
      <c r="T127">
        <f ca="1">IF(ISNUMBER(VLOOKUP($B127,Equities!$B$6:$DH$1002,T$1,0)), VLOOKUP($B127,Equities!$B$6:$DH$1002,T$1,0),"")</f>
        <v>260.70999999999998</v>
      </c>
      <c r="U127">
        <f ca="1">IF(ISNUMBER(VLOOKUP($B127,Equities!$B$6:$DH$1002,U$1,0)), VLOOKUP($B127,Equities!$B$6:$DH$1002,U$1,0),"")</f>
        <v>249.46</v>
      </c>
      <c r="V127">
        <f ca="1">IF(ISNUMBER(VLOOKUP($B127,Equities!$B$6:$DH$1002,V$1,0)), VLOOKUP($B127,Equities!$B$6:$DH$1002,V$1,0),"")</f>
        <v>223.11</v>
      </c>
      <c r="W127">
        <f ca="1">IF(ISNUMBER(VLOOKUP($B127,Equities!$B$6:$DH$1002,W$1,0)), VLOOKUP($B127,Equities!$B$6:$DH$1002,W$1,0),"")</f>
        <v>226.02590000000001</v>
      </c>
      <c r="X127">
        <f ca="1">IF(ISNUMBER(VLOOKUP($B127,Equities!$B$6:$DH$1002,X$1,0)), VLOOKUP($B127,Equities!$B$6:$DH$1002,X$1,0),"")</f>
        <v>226.1808</v>
      </c>
      <c r="Y127">
        <f ca="1">IF(ISNUMBER(VLOOKUP($B127,Equities!$B$6:$DH$1002,Y$1,0)), VLOOKUP($B127,Equities!$B$6:$DH$1002,Y$1,0),"")</f>
        <v>120.88200000000001</v>
      </c>
      <c r="Z127">
        <f ca="1">IF(ISNUMBER(VLOOKUP($B127,Equities!$B$6:$DH$1002,Z$1,0)), VLOOKUP($B127,Equities!$B$6:$DH$1002,Z$1,0),"")</f>
        <v>204.1413</v>
      </c>
      <c r="AA127">
        <f ca="1">IF(ISNUMBER(VLOOKUP($B127,Equities!$B$6:$DH$1002,AA$1,0)), VLOOKUP($B127,Equities!$B$6:$DH$1002,AA$1,0),"")</f>
        <v>70.489999999999995</v>
      </c>
      <c r="AB127">
        <f ca="1">IF(ISNUMBER(VLOOKUP($B127,Equities!$B$6:$DH$1002,AB$1,0)), VLOOKUP($B127,Equities!$B$6:$DH$1002,AB$1,0),"")</f>
        <v>128.43</v>
      </c>
      <c r="AC127">
        <f ca="1">IF(ISNUMBER(VLOOKUP($B127,Bonds!$B$6:$CW$1002,AC$1,0)), VLOOKUP($B127,Bonds!$B$6:$CW$1002,AC$1,0),"")</f>
        <v>479.56650000000002</v>
      </c>
      <c r="AD127">
        <f ca="1">IF(ISNUMBER(VLOOKUP($B127,Bonds!$B$6:$CW$1002,AD$1,0)), VLOOKUP($B127,Bonds!$B$6:$CW$1002,AD$1,0),"")</f>
        <v>216.38990000000001</v>
      </c>
      <c r="AE127">
        <f ca="1">IF(ISNUMBER(VLOOKUP($B127,Bonds!$B$6:$CW$1002,AE$1,0)), VLOOKUP($B127,Bonds!$B$6:$CW$1002,AE$1,0),"")</f>
        <v>254.16900000000001</v>
      </c>
      <c r="AF127">
        <f ca="1">IF(ISNUMBER(VLOOKUP($B127,Bonds!$B$6:$CW$1002,AF$1,0)), VLOOKUP($B127,Bonds!$B$6:$CW$1002,AF$1,0),"")</f>
        <v>2038.46</v>
      </c>
      <c r="AG127">
        <f ca="1">IF(ISNUMBER(VLOOKUP($B127,Bonds!$B$6:$CW$1002,AG$1,0)), VLOOKUP($B127,Bonds!$B$6:$CW$1002,AG$1,0),"")</f>
        <v>2197.75</v>
      </c>
      <c r="AH127">
        <f ca="1">IF(ISNUMBER(VLOOKUP($B127,Bonds!$B$6:$CW$1002,AH$1,0)), VLOOKUP($B127,Bonds!$B$6:$CW$1002,AH$1,0),"")</f>
        <v>2868.16</v>
      </c>
      <c r="AI127">
        <f ca="1">IF(ISNUMBER(VLOOKUP($B127,Bonds!$B$6:$CW$1002,AI$1,0)), VLOOKUP($B127,Bonds!$B$6:$CW$1002,AI$1,0),"")</f>
        <v>149.11789999999999</v>
      </c>
      <c r="AJ127">
        <f ca="1">IF(ISNUMBER(VLOOKUP($B127,Bonds!$B$6:$CW$1002,AJ$1,0)), VLOOKUP($B127,Bonds!$B$6:$CW$1002,AJ$1,0),"")</f>
        <v>1298.5908999999999</v>
      </c>
      <c r="AK127">
        <f ca="1">IF(ISNUMBER(VLOOKUP($B127,Bonds!$B$6:$CW$1002,AK$1,0)), VLOOKUP($B127,Bonds!$B$6:$CW$1002,AK$1,0),"")</f>
        <v>213.81960000000001</v>
      </c>
      <c r="AL127">
        <f ca="1">IF(ISNUMBER(VLOOKUP($B127,Bonds!$B$6:$CW$1002,AL$1,0)), VLOOKUP($B127,Bonds!$B$6:$CW$1002,AL$1,0),"")</f>
        <v>190.7295</v>
      </c>
      <c r="AM127">
        <f ca="1">IF(ISNUMBER(VLOOKUP($B127,Bonds!$B$6:$CW$1002,AM$1,0)), VLOOKUP($B127,Bonds!$B$6:$CW$1002,AM$1,0),"")</f>
        <v>285.26830000000001</v>
      </c>
      <c r="AN127">
        <f ca="1">IF(ISNUMBER(VLOOKUP($B127,Bonds!$B$6:$CW$1002,AN$1,0)), VLOOKUP($B127,Bonds!$B$6:$CW$1002,AN$1,0),"")</f>
        <v>203.09800000000001</v>
      </c>
      <c r="AO127">
        <f ca="1">IF(ISNUMBER(VLOOKUP($B127,Bonds!$B$6:$CW$1002,AO$1,0)), VLOOKUP($B127,Bonds!$B$6:$CW$1002,AO$1,0),"")</f>
        <v>203.21</v>
      </c>
      <c r="AP127">
        <f ca="1">IF(ISNUMBER(VLOOKUP($B127,Bonds!$B$6:$CW$1002,AP$1,0)), VLOOKUP($B127,Bonds!$B$6:$CW$1002,AP$1,0),"")</f>
        <v>224.58779999999999</v>
      </c>
      <c r="AQ127">
        <f ca="1">IF(ISNUMBER(VLOOKUP($B127,Bonds!$B$6:$CW$1002,AQ$1,0)), VLOOKUP($B127,Bonds!$B$6:$CW$1002,AQ$1,0),"")</f>
        <v>218.58690000000001</v>
      </c>
      <c r="AR127">
        <f ca="1">IF(ISNUMBER(VLOOKUP($B127,Bonds!$B$6:$CW$1002,AR$1,0)), VLOOKUP($B127,Bonds!$B$6:$CW$1002,AR$1,0),"")</f>
        <v>283.07709999999997</v>
      </c>
      <c r="AS127">
        <f ca="1">IF(ISNUMBER(VLOOKUP($B127,Bonds!$B$6:$CW$1002,AS$1,0)), VLOOKUP($B127,Bonds!$B$6:$CW$1002,AS$1,0),"")</f>
        <v>2.3336000000000001</v>
      </c>
      <c r="AT127">
        <f ca="1">IF(ISNUMBER(VLOOKUP($B127,Bonds!$B$6:$CW$1002,AT$1,0)), VLOOKUP($B127,Bonds!$B$6:$CW$1002,AT$1,0),"")</f>
        <v>0.46400000000000002</v>
      </c>
      <c r="AU127">
        <f ca="1">IF(ISNUMBER(VLOOKUP($B127,Bonds!$B$6:$CW$1002,AU$1,0)), VLOOKUP($B127,Bonds!$B$6:$CW$1002,AU$1,0),"")</f>
        <v>1.7768999999999999</v>
      </c>
      <c r="AV127">
        <f ca="1">IF(ISNUMBER(VLOOKUP($B127,Bonds!$B$6:$CW$1002,AV$1,0)), VLOOKUP($B127,Bonds!$B$6:$CW$1002,AV$1,0),"")</f>
        <v>1.8542999999999998</v>
      </c>
      <c r="AW127">
        <f ca="1">IF(ISNUMBER(VLOOKUP($B127,Bonds!$B$6:$CW$1002,AW$1,0)), VLOOKUP($B127,Bonds!$B$6:$CW$1002,AW$1,0),"")</f>
        <v>2.2800000000000002</v>
      </c>
      <c r="AX127">
        <f ca="1">IF(ISNUMBER(VLOOKUP($B127,Bonds!$B$6:$CW$1002,AX$1,0)), VLOOKUP($B127,Bonds!$B$6:$CW$1002,AX$1,0),"")</f>
        <v>1.248</v>
      </c>
      <c r="AY127">
        <f ca="1">IF(ISNUMBER(VLOOKUP($B127,Bonds!$B$6:$CW$1002,AY$1,0)), VLOOKUP($B127,Bonds!$B$6:$CW$1002,AY$1,0),"")</f>
        <v>27.9833</v>
      </c>
      <c r="AZ127">
        <f ca="1">IF(ISNUMBER(VLOOKUP($B127,Bonds!$B$6:$CW$1002,AZ$1,0)), VLOOKUP($B127,Bonds!$B$6:$CW$1002,AZ$1,0),"")</f>
        <v>-4.38</v>
      </c>
      <c r="BA127">
        <f ca="1">IF(ISNUMBER(VLOOKUP($B127,Credit_Vol!$B$6:$CW$1002,BA$1,0)), VLOOKUP($B127,Credit_Vol!$B$6:$CW$1002,BA$1,0),"")</f>
        <v>253.88499999999999</v>
      </c>
      <c r="BB127">
        <f ca="1">IF(ISNUMBER(VLOOKUP($B127,Credit_Vol!$B$6:$CW$1002,BB$1,0)), VLOOKUP($B127,Credit_Vol!$B$6:$CW$1002,BB$1,0),"")</f>
        <v>136.536</v>
      </c>
      <c r="BC127">
        <f ca="1">IF(ISNUMBER(VLOOKUP($B127,Credit_Vol!$B$6:$CW$1002,BC$1,0)), VLOOKUP($B127,Credit_Vol!$B$6:$CW$1002,BC$1,0),"")</f>
        <v>55.631999999999998</v>
      </c>
      <c r="BD127">
        <f ca="1">IF(ISNUMBER(VLOOKUP($B127,Credit_Vol!$B$6:$CW$1002,BD$1,0)), VLOOKUP($B127,Credit_Vol!$B$6:$CW$1002,BD$1,0),"")</f>
        <v>325.05</v>
      </c>
      <c r="BE127">
        <f ca="1">IF(ISNUMBER(VLOOKUP($B127,Credit_Vol!$B$6:$CW$1002,BE$1,0)), VLOOKUP($B127,Credit_Vol!$B$6:$CW$1002,BE$1,0),"")</f>
        <v>184.95099999999999</v>
      </c>
      <c r="BF127">
        <f ca="1">IF(ISNUMBER(VLOOKUP($B127,Credit_Vol!$B$6:$CW$1002,BF$1,0)), VLOOKUP($B127,Credit_Vol!$B$6:$CW$1002,BF$1,0),"")</f>
        <v>230.06540000000001</v>
      </c>
      <c r="BG127">
        <f ca="1">IF(ISNUMBER(VLOOKUP($B127,Credit_Vol!$B$6:$CW$1002,BG$1,0)), VLOOKUP($B127,Credit_Vol!$B$6:$CW$1002,BG$1,0),"")</f>
        <v>166.38550000000001</v>
      </c>
      <c r="BH127">
        <f ca="1">IF(ISNUMBER(VLOOKUP($B127,Credit_Vol!$B$6:$CW$1002,BH$1,0)), VLOOKUP($B127,Credit_Vol!$B$6:$CW$1002,BH$1,0),"")</f>
        <v>444.40859999999998</v>
      </c>
      <c r="BI127">
        <f ca="1">IF(ISNUMBER(VLOOKUP($B127,Credit_Vol!$B$6:$CW$1002,BI$1,0)), VLOOKUP($B127,Credit_Vol!$B$6:$CW$1002,BI$1,0),"")</f>
        <v>9.51</v>
      </c>
      <c r="BJ127">
        <f ca="1">IF(ISNUMBER(VLOOKUP($B127,Credit_Vol!$B$6:$CW$1002,BJ$1,0)), VLOOKUP($B127,Credit_Vol!$B$6:$CW$1002,BJ$1,0),"")</f>
        <v>16.03</v>
      </c>
      <c r="BK127">
        <f ca="1">IF(ISNUMBER(VLOOKUP($B127,Credit_Vol!$B$6:$CW$1002,BK$1,0)), VLOOKUP($B127,Credit_Vol!$B$6:$CW$1002,BK$1,0),"")</f>
        <v>8.3699999999999992</v>
      </c>
      <c r="BL127">
        <f ca="1">IF(ISNUMBER(VLOOKUP($B127,Credit_Vol!$B$6:$CW$1002,BL$1,0)), VLOOKUP($B127,Credit_Vol!$B$6:$CW$1002,BL$1,0),"")</f>
        <v>4.93</v>
      </c>
      <c r="BM127">
        <f ca="1">IF(ISNUMBER(VLOOKUP($B127,Commodities!$B$6:$CW$1002,BM$1,0)), VLOOKUP($B127,Commodities!$B$6:$CW$1002,BM$1,0),"")</f>
        <v>1281.5</v>
      </c>
      <c r="BN127">
        <f ca="1">IF(ISNUMBER(VLOOKUP($B127,Commodities!$B$6:$CW$1002,BN$1,0)), VLOOKUP($B127,Commodities!$B$6:$CW$1002,BN$1,0),"")</f>
        <v>16.675999999999998</v>
      </c>
      <c r="BO127">
        <f ca="1">IF(ISNUMBER(VLOOKUP($B127,Commodities!$B$6:$CW$1002,BO$1,0)), VLOOKUP($B127,Commodities!$B$6:$CW$1002,BO$1,0),"")</f>
        <v>51.67</v>
      </c>
      <c r="BP127">
        <f ca="1">IF(ISNUMBER(VLOOKUP($B127,Currencies!$B$6:$CW$1002,BP$1,0)), VLOOKUP($B127,Currencies!$B$6:$CW$1002,BP$1,0),"")</f>
        <v>6.6467999999999998</v>
      </c>
      <c r="BQ127">
        <f ca="1">IF(ISNUMBER(VLOOKUP($B127,Currencies!$B$6:$CW$1002,BQ$1,0)), VLOOKUP($B127,Currencies!$B$6:$CW$1002,BQ$1,0),"")</f>
        <v>107.23</v>
      </c>
      <c r="BR127">
        <f ca="1">IF(ISNUMBER(VLOOKUP($B127,Currencies!$B$6:$CW$1002,BR$1,0)), VLOOKUP($B127,Currencies!$B$6:$CW$1002,BR$1,0),"")</f>
        <v>1.1814</v>
      </c>
      <c r="BS127">
        <f ca="1">IF(ISNUMBER(VLOOKUP($B127,Currencies!$B$6:$CW$1002,BS$1,0)), VLOOKUP($B127,Currencies!$B$6:$CW$1002,BS$1,0),"")</f>
        <v>1.3397999999999999</v>
      </c>
      <c r="BT127">
        <f ca="1">IF(ISNUMBER(VLOOKUP($B127,Currencies!$B$6:$CW$1002,BT$1,0)), VLOOKUP($B127,Currencies!$B$6:$CW$1002,BT$1,0),"")</f>
        <v>112.51</v>
      </c>
      <c r="BU127">
        <f ca="1">IF(ISNUMBER(VLOOKUP($B127,Currencies!$B$6:$CW$1002,BU$1,0)), VLOOKUP($B127,Currencies!$B$6:$CW$1002,BU$1,0),"")</f>
        <v>57.4938</v>
      </c>
      <c r="BV127">
        <f ca="1">IF(ISNUMBER(VLOOKUP($B127,Currencies!$B$6:$CW$1002,BV$1,0)), VLOOKUP($B127,Currencies!$B$6:$CW$1002,BV$1,0),"")</f>
        <v>13.558999999999999</v>
      </c>
      <c r="BW127">
        <f ca="1">IF(ISNUMBER(VLOOKUP($B127,Currencies!$B$6:$CW$1002,BW$1,0)), VLOOKUP($B127,Currencies!$B$6:$CW$1002,BW$1,0),"")</f>
        <v>3.1623000000000001</v>
      </c>
    </row>
    <row r="128" spans="2:75">
      <c r="B128" s="12">
        <f>IF(ISNUMBER(Equities!$C129),Equities!B129,"")</f>
        <v>43006</v>
      </c>
      <c r="C128">
        <f t="shared" ca="1" si="10"/>
        <v>155.08680000000001</v>
      </c>
      <c r="D128" t="str">
        <f t="shared" ca="1" si="11"/>
        <v/>
      </c>
      <c r="E128" t="str">
        <f t="shared" ca="1" si="11"/>
        <v/>
      </c>
      <c r="F128" t="str">
        <f t="shared" ca="1" si="11"/>
        <v/>
      </c>
      <c r="G128">
        <f>IF(ISNUMBER(VLOOKUP($B128,Equities!$B$6:$DH$1002,G$1,0)), VLOOKUP($B128,Equities!$B$6:$DH$1002,G$1,0),"")</f>
        <v>7.13</v>
      </c>
      <c r="H128">
        <f>IF(ISNUMBER(VLOOKUP($B128,Equities!$B$6:$DH$1002,H$1,0)), VLOOKUP($B128,Equities!$B$6:$DH$1002,H$1,0),"")</f>
        <v>11.58</v>
      </c>
      <c r="I128">
        <f>IF(ISNUMBER(VLOOKUP($B128,Equities!$B$6:$DH$1002,I$1,0)), VLOOKUP($B128,Equities!$B$6:$DH$1002,I$1,0),"")</f>
        <v>14.65</v>
      </c>
      <c r="J128" s="70"/>
      <c r="K128">
        <f ca="1">IF(ISNUMBER(VLOOKUP($B128,Equities!$B$6:$DH$1002,K$1,0)), VLOOKUP($B128,Equities!$B$6:$DH$1002,K$1,0),"")</f>
        <v>2510.06</v>
      </c>
      <c r="L128">
        <f ca="1">IF(ISNUMBER(VLOOKUP($B128,Equities!$B$6:$DH$1002,L$1,0)), VLOOKUP($B128,Equities!$B$6:$DH$1002,L$1,0),"")</f>
        <v>3563.64</v>
      </c>
      <c r="M128">
        <f ca="1">IF(ISNUMBER(VLOOKUP($B128,Equities!$B$6:$DH$1002,M$1,0)), VLOOKUP($B128,Equities!$B$6:$DH$1002,M$1,0),"")</f>
        <v>73567.25</v>
      </c>
      <c r="N128">
        <f ca="1">IF(ISNUMBER(VLOOKUP($B128,Equities!$B$6:$DH$1002,N$1,0)), VLOOKUP($B128,Equities!$B$6:$DH$1002,N$1,0),"")</f>
        <v>20363.11</v>
      </c>
      <c r="O128">
        <f ca="1">IF(ISNUMBER(VLOOKUP($B128,Equities!$B$6:$DH$1002,O$1,0)), VLOOKUP($B128,Equities!$B$6:$DH$1002,O$1,0),"")</f>
        <v>27421.599999999999</v>
      </c>
      <c r="P128">
        <f ca="1">IF(ISNUMBER(VLOOKUP($B128,Equities!$B$6:$DH$1002,P$1,0)), VLOOKUP($B128,Equities!$B$6:$DH$1002,P$1,0),"")</f>
        <v>10874.52</v>
      </c>
      <c r="Q128">
        <f ca="1">IF(ISNUMBER(VLOOKUP($B128,Equities!$B$6:$DH$1002,Q$1,0)), VLOOKUP($B128,Equities!$B$6:$DH$1002,Q$1,0),"")</f>
        <v>2046.99</v>
      </c>
      <c r="R128">
        <f ca="1">IF(ISNUMBER(VLOOKUP($B128,Equities!$B$6:$DH$1002,R$1,0)), VLOOKUP($B128,Equities!$B$6:$DH$1002,R$1,0),"")</f>
        <v>2321.1</v>
      </c>
      <c r="S128">
        <f ca="1">IF(ISNUMBER(VLOOKUP($B128,Equities!$B$6:$DH$1002,S$1,0)), VLOOKUP($B128,Equities!$B$6:$DH$1002,S$1,0),"")</f>
        <v>211.01900000000001</v>
      </c>
      <c r="T128">
        <f ca="1">IF(ISNUMBER(VLOOKUP($B128,Equities!$B$6:$DH$1002,T$1,0)), VLOOKUP($B128,Equities!$B$6:$DH$1002,T$1,0),"")</f>
        <v>259.94</v>
      </c>
      <c r="U128">
        <f ca="1">IF(ISNUMBER(VLOOKUP($B128,Equities!$B$6:$DH$1002,U$1,0)), VLOOKUP($B128,Equities!$B$6:$DH$1002,U$1,0),"")</f>
        <v>248.85</v>
      </c>
      <c r="V128">
        <f ca="1">IF(ISNUMBER(VLOOKUP($B128,Equities!$B$6:$DH$1002,V$1,0)), VLOOKUP($B128,Equities!$B$6:$DH$1002,V$1,0),"")</f>
        <v>222.06</v>
      </c>
      <c r="W128">
        <f ca="1">IF(ISNUMBER(VLOOKUP($B128,Equities!$B$6:$DH$1002,W$1,0)), VLOOKUP($B128,Equities!$B$6:$DH$1002,W$1,0),"")</f>
        <v>225.5017</v>
      </c>
      <c r="X128">
        <f ca="1">IF(ISNUMBER(VLOOKUP($B128,Equities!$B$6:$DH$1002,X$1,0)), VLOOKUP($B128,Equities!$B$6:$DH$1002,X$1,0),"")</f>
        <v>224.8305</v>
      </c>
      <c r="Y128">
        <f ca="1">IF(ISNUMBER(VLOOKUP($B128,Equities!$B$6:$DH$1002,Y$1,0)), VLOOKUP($B128,Equities!$B$6:$DH$1002,Y$1,0),"")</f>
        <v>120.35129999999999</v>
      </c>
      <c r="Z128">
        <f ca="1">IF(ISNUMBER(VLOOKUP($B128,Equities!$B$6:$DH$1002,Z$1,0)), VLOOKUP($B128,Equities!$B$6:$DH$1002,Z$1,0),"")</f>
        <v>202.73330000000001</v>
      </c>
      <c r="AA128">
        <f ca="1">IF(ISNUMBER(VLOOKUP($B128,Equities!$B$6:$DH$1002,AA$1,0)), VLOOKUP($B128,Equities!$B$6:$DH$1002,AA$1,0),"")</f>
        <v>70.22</v>
      </c>
      <c r="AB128">
        <f ca="1">IF(ISNUMBER(VLOOKUP($B128,Equities!$B$6:$DH$1002,AB$1,0)), VLOOKUP($B128,Equities!$B$6:$DH$1002,AB$1,0),"")</f>
        <v>128.26</v>
      </c>
      <c r="AC128">
        <f ca="1">IF(ISNUMBER(VLOOKUP($B128,Bonds!$B$6:$CW$1002,AC$1,0)), VLOOKUP($B128,Bonds!$B$6:$CW$1002,AC$1,0),"")</f>
        <v>478.8218</v>
      </c>
      <c r="AD128">
        <f ca="1">IF(ISNUMBER(VLOOKUP($B128,Bonds!$B$6:$CW$1002,AD$1,0)), VLOOKUP($B128,Bonds!$B$6:$CW$1002,AD$1,0),"")</f>
        <v>215.9622</v>
      </c>
      <c r="AE128">
        <f ca="1">IF(ISNUMBER(VLOOKUP($B128,Bonds!$B$6:$CW$1002,AE$1,0)), VLOOKUP($B128,Bonds!$B$6:$CW$1002,AE$1,0),"")</f>
        <v>253.81729999999999</v>
      </c>
      <c r="AF128">
        <f ca="1">IF(ISNUMBER(VLOOKUP($B128,Bonds!$B$6:$CW$1002,AF$1,0)), VLOOKUP($B128,Bonds!$B$6:$CW$1002,AF$1,0),"")</f>
        <v>2038.55</v>
      </c>
      <c r="AG128">
        <f ca="1">IF(ISNUMBER(VLOOKUP($B128,Bonds!$B$6:$CW$1002,AG$1,0)), VLOOKUP($B128,Bonds!$B$6:$CW$1002,AG$1,0),"")</f>
        <v>2198.83</v>
      </c>
      <c r="AH128">
        <f ca="1">IF(ISNUMBER(VLOOKUP($B128,Bonds!$B$6:$CW$1002,AH$1,0)), VLOOKUP($B128,Bonds!$B$6:$CW$1002,AH$1,0),"")</f>
        <v>2865.36</v>
      </c>
      <c r="AI128">
        <f ca="1">IF(ISNUMBER(VLOOKUP($B128,Bonds!$B$6:$CW$1002,AI$1,0)), VLOOKUP($B128,Bonds!$B$6:$CW$1002,AI$1,0),"")</f>
        <v>148.9512</v>
      </c>
      <c r="AJ128">
        <f ca="1">IF(ISNUMBER(VLOOKUP($B128,Bonds!$B$6:$CW$1002,AJ$1,0)), VLOOKUP($B128,Bonds!$B$6:$CW$1002,AJ$1,0),"")</f>
        <v>1296.6869999999999</v>
      </c>
      <c r="AK128">
        <f ca="1">IF(ISNUMBER(VLOOKUP($B128,Bonds!$B$6:$CW$1002,AK$1,0)), VLOOKUP($B128,Bonds!$B$6:$CW$1002,AK$1,0),"")</f>
        <v>213.54689999999999</v>
      </c>
      <c r="AL128">
        <f ca="1">IF(ISNUMBER(VLOOKUP($B128,Bonds!$B$6:$CW$1002,AL$1,0)), VLOOKUP($B128,Bonds!$B$6:$CW$1002,AL$1,0),"")</f>
        <v>190.43639999999999</v>
      </c>
      <c r="AM128">
        <f ca="1">IF(ISNUMBER(VLOOKUP($B128,Bonds!$B$6:$CW$1002,AM$1,0)), VLOOKUP($B128,Bonds!$B$6:$CW$1002,AM$1,0),"")</f>
        <v>285.16309999999999</v>
      </c>
      <c r="AN128">
        <f ca="1">IF(ISNUMBER(VLOOKUP($B128,Bonds!$B$6:$CW$1002,AN$1,0)), VLOOKUP($B128,Bonds!$B$6:$CW$1002,AN$1,0),"")</f>
        <v>202.7285</v>
      </c>
      <c r="AO128">
        <f ca="1">IF(ISNUMBER(VLOOKUP($B128,Bonds!$B$6:$CW$1002,AO$1,0)), VLOOKUP($B128,Bonds!$B$6:$CW$1002,AO$1,0),"")</f>
        <v>203.01669999999999</v>
      </c>
      <c r="AP128">
        <f ca="1">IF(ISNUMBER(VLOOKUP($B128,Bonds!$B$6:$CW$1002,AP$1,0)), VLOOKUP($B128,Bonds!$B$6:$CW$1002,AP$1,0),"")</f>
        <v>224.2809</v>
      </c>
      <c r="AQ128">
        <f ca="1">IF(ISNUMBER(VLOOKUP($B128,Bonds!$B$6:$CW$1002,AQ$1,0)), VLOOKUP($B128,Bonds!$B$6:$CW$1002,AQ$1,0),"")</f>
        <v>218.15629999999999</v>
      </c>
      <c r="AR128">
        <f ca="1">IF(ISNUMBER(VLOOKUP($B128,Bonds!$B$6:$CW$1002,AR$1,0)), VLOOKUP($B128,Bonds!$B$6:$CW$1002,AR$1,0),"")</f>
        <v>282.36500000000001</v>
      </c>
      <c r="AS128">
        <f ca="1">IF(ISNUMBER(VLOOKUP($B128,Bonds!$B$6:$CW$1002,AS$1,0)), VLOOKUP($B128,Bonds!$B$6:$CW$1002,AS$1,0),"")</f>
        <v>2.3085</v>
      </c>
      <c r="AT128">
        <f ca="1">IF(ISNUMBER(VLOOKUP($B128,Bonds!$B$6:$CW$1002,AT$1,0)), VLOOKUP($B128,Bonds!$B$6:$CW$1002,AT$1,0),"")</f>
        <v>0.47899999999999998</v>
      </c>
      <c r="AU128">
        <f ca="1">IF(ISNUMBER(VLOOKUP($B128,Bonds!$B$6:$CW$1002,AU$1,0)), VLOOKUP($B128,Bonds!$B$6:$CW$1002,AU$1,0),"")</f>
        <v>1.8001</v>
      </c>
      <c r="AV128">
        <f ca="1">IF(ISNUMBER(VLOOKUP($B128,Bonds!$B$6:$CW$1002,AV$1,0)), VLOOKUP($B128,Bonds!$B$6:$CW$1002,AV$1,0),"")</f>
        <v>1.879</v>
      </c>
      <c r="AW128">
        <f ca="1">IF(ISNUMBER(VLOOKUP($B128,Bonds!$B$6:$CW$1002,AW$1,0)), VLOOKUP($B128,Bonds!$B$6:$CW$1002,AW$1,0),"")</f>
        <v>2.2942</v>
      </c>
      <c r="AX128">
        <f ca="1">IF(ISNUMBER(VLOOKUP($B128,Bonds!$B$6:$CW$1002,AX$1,0)), VLOOKUP($B128,Bonds!$B$6:$CW$1002,AX$1,0),"")</f>
        <v>1.254</v>
      </c>
      <c r="AY128">
        <f ca="1">IF(ISNUMBER(VLOOKUP($B128,Bonds!$B$6:$CW$1002,AY$1,0)), VLOOKUP($B128,Bonds!$B$6:$CW$1002,AY$1,0),"")</f>
        <v>28.696000000000002</v>
      </c>
      <c r="AZ128">
        <f ca="1">IF(ISNUMBER(VLOOKUP($B128,Bonds!$B$6:$CW$1002,AZ$1,0)), VLOOKUP($B128,Bonds!$B$6:$CW$1002,AZ$1,0),"")</f>
        <v>-4.04</v>
      </c>
      <c r="BA128">
        <f ca="1">IF(ISNUMBER(VLOOKUP($B128,Credit_Vol!$B$6:$CW$1002,BA$1,0)), VLOOKUP($B128,Credit_Vol!$B$6:$CW$1002,BA$1,0),"")</f>
        <v>255.24700000000001</v>
      </c>
      <c r="BB128">
        <f ca="1">IF(ISNUMBER(VLOOKUP($B128,Credit_Vol!$B$6:$CW$1002,BB$1,0)), VLOOKUP($B128,Credit_Vol!$B$6:$CW$1002,BB$1,0),"")</f>
        <v>136.53399999999999</v>
      </c>
      <c r="BC128">
        <f ca="1">IF(ISNUMBER(VLOOKUP($B128,Credit_Vol!$B$6:$CW$1002,BC$1,0)), VLOOKUP($B128,Credit_Vol!$B$6:$CW$1002,BC$1,0),"")</f>
        <v>56.615000000000002</v>
      </c>
      <c r="BD128">
        <f ca="1">IF(ISNUMBER(VLOOKUP($B128,Credit_Vol!$B$6:$CW$1002,BD$1,0)), VLOOKUP($B128,Credit_Vol!$B$6:$CW$1002,BD$1,0),"")</f>
        <v>330.37700000000001</v>
      </c>
      <c r="BE128">
        <f ca="1">IF(ISNUMBER(VLOOKUP($B128,Credit_Vol!$B$6:$CW$1002,BE$1,0)), VLOOKUP($B128,Credit_Vol!$B$6:$CW$1002,BE$1,0),"")</f>
        <v>186.178</v>
      </c>
      <c r="BF128">
        <f ca="1">IF(ISNUMBER(VLOOKUP($B128,Credit_Vol!$B$6:$CW$1002,BF$1,0)), VLOOKUP($B128,Credit_Vol!$B$6:$CW$1002,BF$1,0),"")</f>
        <v>228.9444</v>
      </c>
      <c r="BG128">
        <f ca="1">IF(ISNUMBER(VLOOKUP($B128,Credit_Vol!$B$6:$CW$1002,BG$1,0)), VLOOKUP($B128,Credit_Vol!$B$6:$CW$1002,BG$1,0),"")</f>
        <v>165.577</v>
      </c>
      <c r="BH128">
        <f ca="1">IF(ISNUMBER(VLOOKUP($B128,Credit_Vol!$B$6:$CW$1002,BH$1,0)), VLOOKUP($B128,Credit_Vol!$B$6:$CW$1002,BH$1,0),"")</f>
        <v>442.36110000000002</v>
      </c>
      <c r="BI128">
        <f ca="1">IF(ISNUMBER(VLOOKUP($B128,Credit_Vol!$B$6:$CW$1002,BI$1,0)), VLOOKUP($B128,Credit_Vol!$B$6:$CW$1002,BI$1,0),"")</f>
        <v>9.5500000000000007</v>
      </c>
      <c r="BJ128">
        <f ca="1">IF(ISNUMBER(VLOOKUP($B128,Credit_Vol!$B$6:$CW$1002,BJ$1,0)), VLOOKUP($B128,Credit_Vol!$B$6:$CW$1002,BJ$1,0),"")</f>
        <v>16.34</v>
      </c>
      <c r="BK128">
        <f ca="1">IF(ISNUMBER(VLOOKUP($B128,Credit_Vol!$B$6:$CW$1002,BK$1,0)), VLOOKUP($B128,Credit_Vol!$B$6:$CW$1002,BK$1,0),"")</f>
        <v>8.5500000000000007</v>
      </c>
      <c r="BL128">
        <f ca="1">IF(ISNUMBER(VLOOKUP($B128,Credit_Vol!$B$6:$CW$1002,BL$1,0)), VLOOKUP($B128,Credit_Vol!$B$6:$CW$1002,BL$1,0),"")</f>
        <v>5.1275000000000004</v>
      </c>
      <c r="BM128">
        <f ca="1">IF(ISNUMBER(VLOOKUP($B128,Commodities!$B$6:$CW$1002,BM$1,0)), VLOOKUP($B128,Commodities!$B$6:$CW$1002,BM$1,0),"")</f>
        <v>1285.5</v>
      </c>
      <c r="BN128">
        <f ca="1">IF(ISNUMBER(VLOOKUP($B128,Commodities!$B$6:$CW$1002,BN$1,0)), VLOOKUP($B128,Commodities!$B$6:$CW$1002,BN$1,0),"")</f>
        <v>16.847000000000001</v>
      </c>
      <c r="BO128">
        <f ca="1">IF(ISNUMBER(VLOOKUP($B128,Commodities!$B$6:$CW$1002,BO$1,0)), VLOOKUP($B128,Commodities!$B$6:$CW$1002,BO$1,0),"")</f>
        <v>51.56</v>
      </c>
      <c r="BP128">
        <f ca="1">IF(ISNUMBER(VLOOKUP($B128,Currencies!$B$6:$CW$1002,BP$1,0)), VLOOKUP($B128,Currencies!$B$6:$CW$1002,BP$1,0),"")</f>
        <v>6.6543000000000001</v>
      </c>
      <c r="BQ128">
        <f ca="1">IF(ISNUMBER(VLOOKUP($B128,Currencies!$B$6:$CW$1002,BQ$1,0)), VLOOKUP($B128,Currencies!$B$6:$CW$1002,BQ$1,0),"")</f>
        <v>107.12</v>
      </c>
      <c r="BR128">
        <f ca="1">IF(ISNUMBER(VLOOKUP($B128,Currencies!$B$6:$CW$1002,BR$1,0)), VLOOKUP($B128,Currencies!$B$6:$CW$1002,BR$1,0),"")</f>
        <v>1.1786000000000001</v>
      </c>
      <c r="BS128">
        <f ca="1">IF(ISNUMBER(VLOOKUP($B128,Currencies!$B$6:$CW$1002,BS$1,0)), VLOOKUP($B128,Currencies!$B$6:$CW$1002,BS$1,0),"")</f>
        <v>1.3442000000000001</v>
      </c>
      <c r="BT128">
        <f ca="1">IF(ISNUMBER(VLOOKUP($B128,Currencies!$B$6:$CW$1002,BT$1,0)), VLOOKUP($B128,Currencies!$B$6:$CW$1002,BT$1,0),"")</f>
        <v>112.34</v>
      </c>
      <c r="BU128">
        <f ca="1">IF(ISNUMBER(VLOOKUP($B128,Currencies!$B$6:$CW$1002,BU$1,0)), VLOOKUP($B128,Currencies!$B$6:$CW$1002,BU$1,0),"")</f>
        <v>57.917999999999999</v>
      </c>
      <c r="BV128">
        <f ca="1">IF(ISNUMBER(VLOOKUP($B128,Currencies!$B$6:$CW$1002,BV$1,0)), VLOOKUP($B128,Currencies!$B$6:$CW$1002,BV$1,0),"")</f>
        <v>13.514799999999999</v>
      </c>
      <c r="BW128">
        <f ca="1">IF(ISNUMBER(VLOOKUP($B128,Currencies!$B$6:$CW$1002,BW$1,0)), VLOOKUP($B128,Currencies!$B$6:$CW$1002,BW$1,0),"")</f>
        <v>3.1819999999999999</v>
      </c>
    </row>
    <row r="129" spans="2:75">
      <c r="B129" s="12">
        <f>IF(ISNUMBER(Equities!$C130),Equities!B130,"")</f>
        <v>43005</v>
      </c>
      <c r="C129">
        <f t="shared" ca="1" si="10"/>
        <v>156.15610000000001</v>
      </c>
      <c r="D129" t="str">
        <f t="shared" ca="1" si="11"/>
        <v/>
      </c>
      <c r="E129" t="str">
        <f t="shared" ca="1" si="11"/>
        <v/>
      </c>
      <c r="F129" t="str">
        <f t="shared" ca="1" si="11"/>
        <v/>
      </c>
      <c r="G129">
        <f>IF(ISNUMBER(VLOOKUP($B129,Equities!$B$6:$DH$1002,G$1,0)), VLOOKUP($B129,Equities!$B$6:$DH$1002,G$1,0),"")</f>
        <v>7.44</v>
      </c>
      <c r="H129">
        <f>IF(ISNUMBER(VLOOKUP($B129,Equities!$B$6:$DH$1002,H$1,0)), VLOOKUP($B129,Equities!$B$6:$DH$1002,H$1,0),"")</f>
        <v>11.43</v>
      </c>
      <c r="I129">
        <f>IF(ISNUMBER(VLOOKUP($B129,Equities!$B$6:$DH$1002,I$1,0)), VLOOKUP($B129,Equities!$B$6:$DH$1002,I$1,0),"")</f>
        <v>14.3</v>
      </c>
      <c r="J129" s="70"/>
      <c r="K129">
        <f ca="1">IF(ISNUMBER(VLOOKUP($B129,Equities!$B$6:$DH$1002,K$1,0)), VLOOKUP($B129,Equities!$B$6:$DH$1002,K$1,0),"")</f>
        <v>2507.04</v>
      </c>
      <c r="L129">
        <f ca="1">IF(ISNUMBER(VLOOKUP($B129,Equities!$B$6:$DH$1002,L$1,0)), VLOOKUP($B129,Equities!$B$6:$DH$1002,L$1,0),"")</f>
        <v>3555.17</v>
      </c>
      <c r="M129">
        <f ca="1">IF(ISNUMBER(VLOOKUP($B129,Equities!$B$6:$DH$1002,M$1,0)), VLOOKUP($B129,Equities!$B$6:$DH$1002,M$1,0),"")</f>
        <v>73796.710000000006</v>
      </c>
      <c r="N129">
        <f ca="1">IF(ISNUMBER(VLOOKUP($B129,Equities!$B$6:$DH$1002,N$1,0)), VLOOKUP($B129,Equities!$B$6:$DH$1002,N$1,0),"")</f>
        <v>20267.05</v>
      </c>
      <c r="O129">
        <f ca="1">IF(ISNUMBER(VLOOKUP($B129,Equities!$B$6:$DH$1002,O$1,0)), VLOOKUP($B129,Equities!$B$6:$DH$1002,O$1,0),"")</f>
        <v>27642.43</v>
      </c>
      <c r="P129">
        <f ca="1">IF(ISNUMBER(VLOOKUP($B129,Equities!$B$6:$DH$1002,P$1,0)), VLOOKUP($B129,Equities!$B$6:$DH$1002,P$1,0),"")</f>
        <v>11035.78</v>
      </c>
      <c r="Q129">
        <f ca="1">IF(ISNUMBER(VLOOKUP($B129,Equities!$B$6:$DH$1002,Q$1,0)), VLOOKUP($B129,Equities!$B$6:$DH$1002,Q$1,0),"")</f>
        <v>2040.91</v>
      </c>
      <c r="R129">
        <f ca="1">IF(ISNUMBER(VLOOKUP($B129,Equities!$B$6:$DH$1002,R$1,0)), VLOOKUP($B129,Equities!$B$6:$DH$1002,R$1,0),"")</f>
        <v>2316.04</v>
      </c>
      <c r="S129">
        <f ca="1">IF(ISNUMBER(VLOOKUP($B129,Equities!$B$6:$DH$1002,S$1,0)), VLOOKUP($B129,Equities!$B$6:$DH$1002,S$1,0),"")</f>
        <v>210.61099999999999</v>
      </c>
      <c r="T129">
        <f ca="1">IF(ISNUMBER(VLOOKUP($B129,Equities!$B$6:$DH$1002,T$1,0)), VLOOKUP($B129,Equities!$B$6:$DH$1002,T$1,0),"")</f>
        <v>258.52999999999997</v>
      </c>
      <c r="U129">
        <f ca="1">IF(ISNUMBER(VLOOKUP($B129,Equities!$B$6:$DH$1002,U$1,0)), VLOOKUP($B129,Equities!$B$6:$DH$1002,U$1,0),"")</f>
        <v>247.97</v>
      </c>
      <c r="V129">
        <f ca="1">IF(ISNUMBER(VLOOKUP($B129,Equities!$B$6:$DH$1002,V$1,0)), VLOOKUP($B129,Equities!$B$6:$DH$1002,V$1,0),"")</f>
        <v>221.99</v>
      </c>
      <c r="W129">
        <f ca="1">IF(ISNUMBER(VLOOKUP($B129,Equities!$B$6:$DH$1002,W$1,0)), VLOOKUP($B129,Equities!$B$6:$DH$1002,W$1,0),"")</f>
        <v>225.39269999999999</v>
      </c>
      <c r="X129">
        <f ca="1">IF(ISNUMBER(VLOOKUP($B129,Equities!$B$6:$DH$1002,X$1,0)), VLOOKUP($B129,Equities!$B$6:$DH$1002,X$1,0),"")</f>
        <v>224.33750000000001</v>
      </c>
      <c r="Y129">
        <f ca="1">IF(ISNUMBER(VLOOKUP($B129,Equities!$B$6:$DH$1002,Y$1,0)), VLOOKUP($B129,Equities!$B$6:$DH$1002,Y$1,0),"")</f>
        <v>120.0421</v>
      </c>
      <c r="Z129">
        <f ca="1">IF(ISNUMBER(VLOOKUP($B129,Equities!$B$6:$DH$1002,Z$1,0)), VLOOKUP($B129,Equities!$B$6:$DH$1002,Z$1,0),"")</f>
        <v>202.1985</v>
      </c>
      <c r="AA129">
        <f ca="1">IF(ISNUMBER(VLOOKUP($B129,Equities!$B$6:$DH$1002,AA$1,0)), VLOOKUP($B129,Equities!$B$6:$DH$1002,AA$1,0),"")</f>
        <v>70.23</v>
      </c>
      <c r="AB129">
        <f ca="1">IF(ISNUMBER(VLOOKUP($B129,Equities!$B$6:$DH$1002,AB$1,0)), VLOOKUP($B129,Equities!$B$6:$DH$1002,AB$1,0),"")</f>
        <v>128.16</v>
      </c>
      <c r="AC129">
        <f ca="1">IF(ISNUMBER(VLOOKUP($B129,Bonds!$B$6:$CW$1002,AC$1,0)), VLOOKUP($B129,Bonds!$B$6:$CW$1002,AC$1,0),"")</f>
        <v>478.47649999999999</v>
      </c>
      <c r="AD129">
        <f ca="1">IF(ISNUMBER(VLOOKUP($B129,Bonds!$B$6:$CW$1002,AD$1,0)), VLOOKUP($B129,Bonds!$B$6:$CW$1002,AD$1,0),"")</f>
        <v>215.8973</v>
      </c>
      <c r="AE129">
        <f ca="1">IF(ISNUMBER(VLOOKUP($B129,Bonds!$B$6:$CW$1002,AE$1,0)), VLOOKUP($B129,Bonds!$B$6:$CW$1002,AE$1,0),"")</f>
        <v>253.40299999999999</v>
      </c>
      <c r="AF129">
        <f ca="1">IF(ISNUMBER(VLOOKUP($B129,Bonds!$B$6:$CW$1002,AF$1,0)), VLOOKUP($B129,Bonds!$B$6:$CW$1002,AF$1,0),"")</f>
        <v>2036.98</v>
      </c>
      <c r="AG129">
        <f ca="1">IF(ISNUMBER(VLOOKUP($B129,Bonds!$B$6:$CW$1002,AG$1,0)), VLOOKUP($B129,Bonds!$B$6:$CW$1002,AG$1,0),"")</f>
        <v>2197.9899999999998</v>
      </c>
      <c r="AH129">
        <f ca="1">IF(ISNUMBER(VLOOKUP($B129,Bonds!$B$6:$CW$1002,AH$1,0)), VLOOKUP($B129,Bonds!$B$6:$CW$1002,AH$1,0),"")</f>
        <v>2861.68</v>
      </c>
      <c r="AI129">
        <f ca="1">IF(ISNUMBER(VLOOKUP($B129,Bonds!$B$6:$CW$1002,AI$1,0)), VLOOKUP($B129,Bonds!$B$6:$CW$1002,AI$1,0),"")</f>
        <v>149.41</v>
      </c>
      <c r="AJ129">
        <f ca="1">IF(ISNUMBER(VLOOKUP($B129,Bonds!$B$6:$CW$1002,AJ$1,0)), VLOOKUP($B129,Bonds!$B$6:$CW$1002,AJ$1,0),"")</f>
        <v>1294.5030999999999</v>
      </c>
      <c r="AK129">
        <f ca="1">IF(ISNUMBER(VLOOKUP($B129,Bonds!$B$6:$CW$1002,AK$1,0)), VLOOKUP($B129,Bonds!$B$6:$CW$1002,AK$1,0),"")</f>
        <v>213.904</v>
      </c>
      <c r="AL129">
        <f ca="1">IF(ISNUMBER(VLOOKUP($B129,Bonds!$B$6:$CW$1002,AL$1,0)), VLOOKUP($B129,Bonds!$B$6:$CW$1002,AL$1,0),"")</f>
        <v>190.80459999999999</v>
      </c>
      <c r="AM129">
        <f ca="1">IF(ISNUMBER(VLOOKUP($B129,Bonds!$B$6:$CW$1002,AM$1,0)), VLOOKUP($B129,Bonds!$B$6:$CW$1002,AM$1,0),"")</f>
        <v>285.38200000000001</v>
      </c>
      <c r="AN129">
        <f ca="1">IF(ISNUMBER(VLOOKUP($B129,Bonds!$B$6:$CW$1002,AN$1,0)), VLOOKUP($B129,Bonds!$B$6:$CW$1002,AN$1,0),"")</f>
        <v>203.22900000000001</v>
      </c>
      <c r="AO129">
        <f ca="1">IF(ISNUMBER(VLOOKUP($B129,Bonds!$B$6:$CW$1002,AO$1,0)), VLOOKUP($B129,Bonds!$B$6:$CW$1002,AO$1,0),"")</f>
        <v>203.1413</v>
      </c>
      <c r="AP129">
        <f ca="1">IF(ISNUMBER(VLOOKUP($B129,Bonds!$B$6:$CW$1002,AP$1,0)), VLOOKUP($B129,Bonds!$B$6:$CW$1002,AP$1,0),"")</f>
        <v>224.5934</v>
      </c>
      <c r="AQ129">
        <f ca="1">IF(ISNUMBER(VLOOKUP($B129,Bonds!$B$6:$CW$1002,AQ$1,0)), VLOOKUP($B129,Bonds!$B$6:$CW$1002,AQ$1,0),"")</f>
        <v>218.78229999999999</v>
      </c>
      <c r="AR129">
        <f ca="1">IF(ISNUMBER(VLOOKUP($B129,Bonds!$B$6:$CW$1002,AR$1,0)), VLOOKUP($B129,Bonds!$B$6:$CW$1002,AR$1,0),"")</f>
        <v>283.79849999999999</v>
      </c>
      <c r="AS129">
        <f ca="1">IF(ISNUMBER(VLOOKUP($B129,Bonds!$B$6:$CW$1002,AS$1,0)), VLOOKUP($B129,Bonds!$B$6:$CW$1002,AS$1,0),"")</f>
        <v>2.3102999999999998</v>
      </c>
      <c r="AT129">
        <f ca="1">IF(ISNUMBER(VLOOKUP($B129,Bonds!$B$6:$CW$1002,AT$1,0)), VLOOKUP($B129,Bonds!$B$6:$CW$1002,AT$1,0),"")</f>
        <v>0.46800000000000003</v>
      </c>
      <c r="AU129">
        <f ca="1">IF(ISNUMBER(VLOOKUP($B129,Bonds!$B$6:$CW$1002,AU$1,0)), VLOOKUP($B129,Bonds!$B$6:$CW$1002,AU$1,0),"")</f>
        <v>1.8052000000000001</v>
      </c>
      <c r="AV129">
        <f ca="1">IF(ISNUMBER(VLOOKUP($B129,Bonds!$B$6:$CW$1002,AV$1,0)), VLOOKUP($B129,Bonds!$B$6:$CW$1002,AV$1,0),"")</f>
        <v>1.8726</v>
      </c>
      <c r="AW129">
        <f ca="1">IF(ISNUMBER(VLOOKUP($B129,Bonds!$B$6:$CW$1002,AW$1,0)), VLOOKUP($B129,Bonds!$B$6:$CW$1002,AW$1,0),"")</f>
        <v>2.2726000000000002</v>
      </c>
      <c r="AX129">
        <f ca="1">IF(ISNUMBER(VLOOKUP($B129,Bonds!$B$6:$CW$1002,AX$1,0)), VLOOKUP($B129,Bonds!$B$6:$CW$1002,AX$1,0),"")</f>
        <v>1.246</v>
      </c>
      <c r="AY129">
        <f ca="1">IF(ISNUMBER(VLOOKUP($B129,Bonds!$B$6:$CW$1002,AY$1,0)), VLOOKUP($B129,Bonds!$B$6:$CW$1002,AY$1,0),"")</f>
        <v>29.472300000000001</v>
      </c>
      <c r="AZ129">
        <f ca="1">IF(ISNUMBER(VLOOKUP($B129,Bonds!$B$6:$CW$1002,AZ$1,0)), VLOOKUP($B129,Bonds!$B$6:$CW$1002,AZ$1,0),"")</f>
        <v>-4.08</v>
      </c>
      <c r="BA129">
        <f ca="1">IF(ISNUMBER(VLOOKUP($B129,Credit_Vol!$B$6:$CW$1002,BA$1,0)), VLOOKUP($B129,Credit_Vol!$B$6:$CW$1002,BA$1,0),"")</f>
        <v>254.62700000000001</v>
      </c>
      <c r="BB129">
        <f ca="1">IF(ISNUMBER(VLOOKUP($B129,Credit_Vol!$B$6:$CW$1002,BB$1,0)), VLOOKUP($B129,Credit_Vol!$B$6:$CW$1002,BB$1,0),"")</f>
        <v>135.77099999999999</v>
      </c>
      <c r="BC129">
        <f ca="1">IF(ISNUMBER(VLOOKUP($B129,Credit_Vol!$B$6:$CW$1002,BC$1,0)), VLOOKUP($B129,Credit_Vol!$B$6:$CW$1002,BC$1,0),"")</f>
        <v>57.472000000000001</v>
      </c>
      <c r="BD129">
        <f ca="1">IF(ISNUMBER(VLOOKUP($B129,Credit_Vol!$B$6:$CW$1002,BD$1,0)), VLOOKUP($B129,Credit_Vol!$B$6:$CW$1002,BD$1,0),"")</f>
        <v>332.95499999999998</v>
      </c>
      <c r="BE129">
        <f ca="1">IF(ISNUMBER(VLOOKUP($B129,Credit_Vol!$B$6:$CW$1002,BE$1,0)), VLOOKUP($B129,Credit_Vol!$B$6:$CW$1002,BE$1,0),"")</f>
        <v>189.309</v>
      </c>
      <c r="BF129">
        <f ca="1">IF(ISNUMBER(VLOOKUP($B129,Credit_Vol!$B$6:$CW$1002,BF$1,0)), VLOOKUP($B129,Credit_Vol!$B$6:$CW$1002,BF$1,0),"")</f>
        <v>227.9128</v>
      </c>
      <c r="BG129">
        <f ca="1">IF(ISNUMBER(VLOOKUP($B129,Credit_Vol!$B$6:$CW$1002,BG$1,0)), VLOOKUP($B129,Credit_Vol!$B$6:$CW$1002,BG$1,0),"")</f>
        <v>164.53380000000001</v>
      </c>
      <c r="BH129">
        <f ca="1">IF(ISNUMBER(VLOOKUP($B129,Credit_Vol!$B$6:$CW$1002,BH$1,0)), VLOOKUP($B129,Credit_Vol!$B$6:$CW$1002,BH$1,0),"")</f>
        <v>441.67500000000001</v>
      </c>
      <c r="BI129">
        <f ca="1">IF(ISNUMBER(VLOOKUP($B129,Credit_Vol!$B$6:$CW$1002,BI$1,0)), VLOOKUP($B129,Credit_Vol!$B$6:$CW$1002,BI$1,0),"")</f>
        <v>9.8699999999999992</v>
      </c>
      <c r="BJ129">
        <f ca="1">IF(ISNUMBER(VLOOKUP($B129,Credit_Vol!$B$6:$CW$1002,BJ$1,0)), VLOOKUP($B129,Credit_Vol!$B$6:$CW$1002,BJ$1,0),"")</f>
        <v>17.239999999999998</v>
      </c>
      <c r="BK129">
        <f ca="1">IF(ISNUMBER(VLOOKUP($B129,Credit_Vol!$B$6:$CW$1002,BK$1,0)), VLOOKUP($B129,Credit_Vol!$B$6:$CW$1002,BK$1,0),"")</f>
        <v>8.57</v>
      </c>
      <c r="BL129">
        <f ca="1">IF(ISNUMBER(VLOOKUP($B129,Credit_Vol!$B$6:$CW$1002,BL$1,0)), VLOOKUP($B129,Credit_Vol!$B$6:$CW$1002,BL$1,0),"")</f>
        <v>5.22</v>
      </c>
      <c r="BM129">
        <f ca="1">IF(ISNUMBER(VLOOKUP($B129,Commodities!$B$6:$CW$1002,BM$1,0)), VLOOKUP($B129,Commodities!$B$6:$CW$1002,BM$1,0),"")</f>
        <v>1284.0999999999999</v>
      </c>
      <c r="BN129">
        <f ca="1">IF(ISNUMBER(VLOOKUP($B129,Commodities!$B$6:$CW$1002,BN$1,0)), VLOOKUP($B129,Commodities!$B$6:$CW$1002,BN$1,0),"")</f>
        <v>16.748000000000001</v>
      </c>
      <c r="BO129">
        <f ca="1">IF(ISNUMBER(VLOOKUP($B129,Commodities!$B$6:$CW$1002,BO$1,0)), VLOOKUP($B129,Commodities!$B$6:$CW$1002,BO$1,0),"")</f>
        <v>52.14</v>
      </c>
      <c r="BP129">
        <f ca="1">IF(ISNUMBER(VLOOKUP($B129,Currencies!$B$6:$CW$1002,BP$1,0)), VLOOKUP($B129,Currencies!$B$6:$CW$1002,BP$1,0),"")</f>
        <v>6.6398000000000001</v>
      </c>
      <c r="BQ129">
        <f ca="1">IF(ISNUMBER(VLOOKUP($B129,Currencies!$B$6:$CW$1002,BQ$1,0)), VLOOKUP($B129,Currencies!$B$6:$CW$1002,BQ$1,0),"")</f>
        <v>107.24</v>
      </c>
      <c r="BR129">
        <f ca="1">IF(ISNUMBER(VLOOKUP($B129,Currencies!$B$6:$CW$1002,BR$1,0)), VLOOKUP($B129,Currencies!$B$6:$CW$1002,BR$1,0),"")</f>
        <v>1.1745000000000001</v>
      </c>
      <c r="BS129">
        <f ca="1">IF(ISNUMBER(VLOOKUP($B129,Currencies!$B$6:$CW$1002,BS$1,0)), VLOOKUP($B129,Currencies!$B$6:$CW$1002,BS$1,0),"")</f>
        <v>1.3387</v>
      </c>
      <c r="BT129">
        <f ca="1">IF(ISNUMBER(VLOOKUP($B129,Currencies!$B$6:$CW$1002,BT$1,0)), VLOOKUP($B129,Currencies!$B$6:$CW$1002,BT$1,0),"")</f>
        <v>112.84</v>
      </c>
      <c r="BU129">
        <f ca="1">IF(ISNUMBER(VLOOKUP($B129,Currencies!$B$6:$CW$1002,BU$1,0)), VLOOKUP($B129,Currencies!$B$6:$CW$1002,BU$1,0),"")</f>
        <v>58.194499999999998</v>
      </c>
      <c r="BV129">
        <f ca="1">IF(ISNUMBER(VLOOKUP($B129,Currencies!$B$6:$CW$1002,BV$1,0)), VLOOKUP($B129,Currencies!$B$6:$CW$1002,BV$1,0),"")</f>
        <v>13.5884</v>
      </c>
      <c r="BW129">
        <f ca="1">IF(ISNUMBER(VLOOKUP($B129,Currencies!$B$6:$CW$1002,BW$1,0)), VLOOKUP($B129,Currencies!$B$6:$CW$1002,BW$1,0),"")</f>
        <v>3.1928999999999998</v>
      </c>
    </row>
    <row r="130" spans="2:75">
      <c r="B130" s="12">
        <f>IF(ISNUMBER(Equities!$C131),Equities!B131,"")</f>
        <v>43004</v>
      </c>
      <c r="C130">
        <f t="shared" ca="1" si="10"/>
        <v>153.92619999999999</v>
      </c>
      <c r="D130" t="str">
        <f t="shared" ca="1" si="11"/>
        <v/>
      </c>
      <c r="E130" t="str">
        <f t="shared" ca="1" si="11"/>
        <v/>
      </c>
      <c r="F130" t="str">
        <f t="shared" ca="1" si="11"/>
        <v/>
      </c>
      <c r="G130">
        <f>IF(ISNUMBER(VLOOKUP($B130,Equities!$B$6:$DH$1002,G$1,0)), VLOOKUP($B130,Equities!$B$6:$DH$1002,G$1,0),"")</f>
        <v>7.4</v>
      </c>
      <c r="H130">
        <f>IF(ISNUMBER(VLOOKUP($B130,Equities!$B$6:$DH$1002,H$1,0)), VLOOKUP($B130,Equities!$B$6:$DH$1002,H$1,0),"")</f>
        <v>11.44</v>
      </c>
      <c r="I130">
        <f>IF(ISNUMBER(VLOOKUP($B130,Equities!$B$6:$DH$1002,I$1,0)), VLOOKUP($B130,Equities!$B$6:$DH$1002,I$1,0),"")</f>
        <v>14.32</v>
      </c>
      <c r="J130" s="70"/>
      <c r="K130">
        <f ca="1">IF(ISNUMBER(VLOOKUP($B130,Equities!$B$6:$DH$1002,K$1,0)), VLOOKUP($B130,Equities!$B$6:$DH$1002,K$1,0),"")</f>
        <v>2496.84</v>
      </c>
      <c r="L130">
        <f ca="1">IF(ISNUMBER(VLOOKUP($B130,Equities!$B$6:$DH$1002,L$1,0)), VLOOKUP($B130,Equities!$B$6:$DH$1002,L$1,0),"")</f>
        <v>3536.38</v>
      </c>
      <c r="M130">
        <f ca="1">IF(ISNUMBER(VLOOKUP($B130,Equities!$B$6:$DH$1002,M$1,0)), VLOOKUP($B130,Equities!$B$6:$DH$1002,M$1,0),"")</f>
        <v>74318.720000000001</v>
      </c>
      <c r="N130">
        <f ca="1">IF(ISNUMBER(VLOOKUP($B130,Equities!$B$6:$DH$1002,N$1,0)), VLOOKUP($B130,Equities!$B$6:$DH$1002,N$1,0),"")</f>
        <v>20330.189999999999</v>
      </c>
      <c r="O130">
        <f ca="1">IF(ISNUMBER(VLOOKUP($B130,Equities!$B$6:$DH$1002,O$1,0)), VLOOKUP($B130,Equities!$B$6:$DH$1002,O$1,0),"")</f>
        <v>27513.01</v>
      </c>
      <c r="P130">
        <f ca="1">IF(ISNUMBER(VLOOKUP($B130,Equities!$B$6:$DH$1002,P$1,0)), VLOOKUP($B130,Equities!$B$6:$DH$1002,P$1,0),"")</f>
        <v>10968.39</v>
      </c>
      <c r="Q130">
        <f ca="1">IF(ISNUMBER(VLOOKUP($B130,Equities!$B$6:$DH$1002,Q$1,0)), VLOOKUP($B130,Equities!$B$6:$DH$1002,Q$1,0),"")</f>
        <v>2021.1</v>
      </c>
      <c r="R130">
        <f ca="1">IF(ISNUMBER(VLOOKUP($B130,Equities!$B$6:$DH$1002,R$1,0)), VLOOKUP($B130,Equities!$B$6:$DH$1002,R$1,0),"")</f>
        <v>2307.5</v>
      </c>
      <c r="S130">
        <f ca="1">IF(ISNUMBER(VLOOKUP($B130,Equities!$B$6:$DH$1002,S$1,0)), VLOOKUP($B130,Equities!$B$6:$DH$1002,S$1,0),"")</f>
        <v>210.04499999999999</v>
      </c>
      <c r="T130">
        <f ca="1">IF(ISNUMBER(VLOOKUP($B130,Equities!$B$6:$DH$1002,T$1,0)), VLOOKUP($B130,Equities!$B$6:$DH$1002,T$1,0),"")</f>
        <v>258.5</v>
      </c>
      <c r="U130">
        <f ca="1">IF(ISNUMBER(VLOOKUP($B130,Equities!$B$6:$DH$1002,U$1,0)), VLOOKUP($B130,Equities!$B$6:$DH$1002,U$1,0),"")</f>
        <v>248.05</v>
      </c>
      <c r="V130">
        <f ca="1">IF(ISNUMBER(VLOOKUP($B130,Equities!$B$6:$DH$1002,V$1,0)), VLOOKUP($B130,Equities!$B$6:$DH$1002,V$1,0),"")</f>
        <v>221.53</v>
      </c>
      <c r="W130">
        <f ca="1">IF(ISNUMBER(VLOOKUP($B130,Equities!$B$6:$DH$1002,W$1,0)), VLOOKUP($B130,Equities!$B$6:$DH$1002,W$1,0),"")</f>
        <v>226.7713</v>
      </c>
      <c r="X130">
        <f ca="1">IF(ISNUMBER(VLOOKUP($B130,Equities!$B$6:$DH$1002,X$1,0)), VLOOKUP($B130,Equities!$B$6:$DH$1002,X$1,0),"")</f>
        <v>224.83519999999999</v>
      </c>
      <c r="Y130">
        <f ca="1">IF(ISNUMBER(VLOOKUP($B130,Equities!$B$6:$DH$1002,Y$1,0)), VLOOKUP($B130,Equities!$B$6:$DH$1002,Y$1,0),"")</f>
        <v>118.7889</v>
      </c>
      <c r="Z130">
        <f ca="1">IF(ISNUMBER(VLOOKUP($B130,Equities!$B$6:$DH$1002,Z$1,0)), VLOOKUP($B130,Equities!$B$6:$DH$1002,Z$1,0),"")</f>
        <v>200.24299999999999</v>
      </c>
      <c r="AA130">
        <f ca="1">IF(ISNUMBER(VLOOKUP($B130,Equities!$B$6:$DH$1002,AA$1,0)), VLOOKUP($B130,Equities!$B$6:$DH$1002,AA$1,0),"")</f>
        <v>70.33</v>
      </c>
      <c r="AB130">
        <f ca="1">IF(ISNUMBER(VLOOKUP($B130,Equities!$B$6:$DH$1002,AB$1,0)), VLOOKUP($B130,Equities!$B$6:$DH$1002,AB$1,0),"")</f>
        <v>129.58000000000001</v>
      </c>
      <c r="AC130">
        <f ca="1">IF(ISNUMBER(VLOOKUP($B130,Bonds!$B$6:$CW$1002,AC$1,0)), VLOOKUP($B130,Bonds!$B$6:$CW$1002,AC$1,0),"")</f>
        <v>480.5813</v>
      </c>
      <c r="AD130">
        <f ca="1">IF(ISNUMBER(VLOOKUP($B130,Bonds!$B$6:$CW$1002,AD$1,0)), VLOOKUP($B130,Bonds!$B$6:$CW$1002,AD$1,0),"")</f>
        <v>217.01439999999999</v>
      </c>
      <c r="AE130">
        <f ca="1">IF(ISNUMBER(VLOOKUP($B130,Bonds!$B$6:$CW$1002,AE$1,0)), VLOOKUP($B130,Bonds!$B$6:$CW$1002,AE$1,0),"")</f>
        <v>254.4367</v>
      </c>
      <c r="AF130">
        <f ca="1">IF(ISNUMBER(VLOOKUP($B130,Bonds!$B$6:$CW$1002,AF$1,0)), VLOOKUP($B130,Bonds!$B$6:$CW$1002,AF$1,0),"")</f>
        <v>2044.52</v>
      </c>
      <c r="AG130">
        <f ca="1">IF(ISNUMBER(VLOOKUP($B130,Bonds!$B$6:$CW$1002,AG$1,0)), VLOOKUP($B130,Bonds!$B$6:$CW$1002,AG$1,0),"")</f>
        <v>2207.66</v>
      </c>
      <c r="AH130">
        <f ca="1">IF(ISNUMBER(VLOOKUP($B130,Bonds!$B$6:$CW$1002,AH$1,0)), VLOOKUP($B130,Bonds!$B$6:$CW$1002,AH$1,0),"")</f>
        <v>2874.43</v>
      </c>
      <c r="AI130">
        <f ca="1">IF(ISNUMBER(VLOOKUP($B130,Bonds!$B$6:$CW$1002,AI$1,0)), VLOOKUP($B130,Bonds!$B$6:$CW$1002,AI$1,0),"")</f>
        <v>149.63</v>
      </c>
      <c r="AJ130">
        <f ca="1">IF(ISNUMBER(VLOOKUP($B130,Bonds!$B$6:$CW$1002,AJ$1,0)), VLOOKUP($B130,Bonds!$B$6:$CW$1002,AJ$1,0),"")</f>
        <v>1296.431</v>
      </c>
      <c r="AK130">
        <f ca="1">IF(ISNUMBER(VLOOKUP($B130,Bonds!$B$6:$CW$1002,AK$1,0)), VLOOKUP($B130,Bonds!$B$6:$CW$1002,AK$1,0),"")</f>
        <v>214.34809999999999</v>
      </c>
      <c r="AL130">
        <f ca="1">IF(ISNUMBER(VLOOKUP($B130,Bonds!$B$6:$CW$1002,AL$1,0)), VLOOKUP($B130,Bonds!$B$6:$CW$1002,AL$1,0),"")</f>
        <v>191.2919</v>
      </c>
      <c r="AM130">
        <f ca="1">IF(ISNUMBER(VLOOKUP($B130,Bonds!$B$6:$CW$1002,AM$1,0)), VLOOKUP($B130,Bonds!$B$6:$CW$1002,AM$1,0),"")</f>
        <v>285.50170000000003</v>
      </c>
      <c r="AN130">
        <f ca="1">IF(ISNUMBER(VLOOKUP($B130,Bonds!$B$6:$CW$1002,AN$1,0)), VLOOKUP($B130,Bonds!$B$6:$CW$1002,AN$1,0),"")</f>
        <v>203.79259999999999</v>
      </c>
      <c r="AO130">
        <f ca="1">IF(ISNUMBER(VLOOKUP($B130,Bonds!$B$6:$CW$1002,AO$1,0)), VLOOKUP($B130,Bonds!$B$6:$CW$1002,AO$1,0),"")</f>
        <v>203.41040000000001</v>
      </c>
      <c r="AP130">
        <f ca="1">IF(ISNUMBER(VLOOKUP($B130,Bonds!$B$6:$CW$1002,AP$1,0)), VLOOKUP($B130,Bonds!$B$6:$CW$1002,AP$1,0),"")</f>
        <v>225.06290000000001</v>
      </c>
      <c r="AQ130">
        <f ca="1">IF(ISNUMBER(VLOOKUP($B130,Bonds!$B$6:$CW$1002,AQ$1,0)), VLOOKUP($B130,Bonds!$B$6:$CW$1002,AQ$1,0),"")</f>
        <v>219.5917</v>
      </c>
      <c r="AR130">
        <f ca="1">IF(ISNUMBER(VLOOKUP($B130,Bonds!$B$6:$CW$1002,AR$1,0)), VLOOKUP($B130,Bonds!$B$6:$CW$1002,AR$1,0),"")</f>
        <v>285.1696</v>
      </c>
      <c r="AS130">
        <f ca="1">IF(ISNUMBER(VLOOKUP($B130,Bonds!$B$6:$CW$1002,AS$1,0)), VLOOKUP($B130,Bonds!$B$6:$CW$1002,AS$1,0),"")</f>
        <v>2.2357</v>
      </c>
      <c r="AT130">
        <f ca="1">IF(ISNUMBER(VLOOKUP($B130,Bonds!$B$6:$CW$1002,AT$1,0)), VLOOKUP($B130,Bonds!$B$6:$CW$1002,AT$1,0),"")</f>
        <v>0.40799999999999997</v>
      </c>
      <c r="AU130">
        <f ca="1">IF(ISNUMBER(VLOOKUP($B130,Bonds!$B$6:$CW$1002,AU$1,0)), VLOOKUP($B130,Bonds!$B$6:$CW$1002,AU$1,0),"")</f>
        <v>1.7821</v>
      </c>
      <c r="AV130">
        <f ca="1">IF(ISNUMBER(VLOOKUP($B130,Bonds!$B$6:$CW$1002,AV$1,0)), VLOOKUP($B130,Bonds!$B$6:$CW$1002,AV$1,0),"")</f>
        <v>1.8465</v>
      </c>
      <c r="AW130">
        <f ca="1">IF(ISNUMBER(VLOOKUP($B130,Bonds!$B$6:$CW$1002,AW$1,0)), VLOOKUP($B130,Bonds!$B$6:$CW$1002,AW$1,0),"")</f>
        <v>2.2513000000000001</v>
      </c>
      <c r="AX130">
        <f ca="1">IF(ISNUMBER(VLOOKUP($B130,Bonds!$B$6:$CW$1002,AX$1,0)), VLOOKUP($B130,Bonds!$B$6:$CW$1002,AX$1,0),"")</f>
        <v>1.2310000000000001</v>
      </c>
      <c r="AY130">
        <f ca="1">IF(ISNUMBER(VLOOKUP($B130,Bonds!$B$6:$CW$1002,AY$1,0)), VLOOKUP($B130,Bonds!$B$6:$CW$1002,AY$1,0),"")</f>
        <v>29.729199999999999</v>
      </c>
      <c r="AZ130">
        <f ca="1">IF(ISNUMBER(VLOOKUP($B130,Bonds!$B$6:$CW$1002,AZ$1,0)), VLOOKUP($B130,Bonds!$B$6:$CW$1002,AZ$1,0),"")</f>
        <v>-3.84</v>
      </c>
      <c r="BA130">
        <f ca="1">IF(ISNUMBER(VLOOKUP($B130,Credit_Vol!$B$6:$CW$1002,BA$1,0)), VLOOKUP($B130,Credit_Vol!$B$6:$CW$1002,BA$1,0),"")</f>
        <v>257.01400000000001</v>
      </c>
      <c r="BB130">
        <f ca="1">IF(ISNUMBER(VLOOKUP($B130,Credit_Vol!$B$6:$CW$1002,BB$1,0)), VLOOKUP($B130,Credit_Vol!$B$6:$CW$1002,BB$1,0),"")</f>
        <v>136.18</v>
      </c>
      <c r="BC130">
        <f ca="1">IF(ISNUMBER(VLOOKUP($B130,Credit_Vol!$B$6:$CW$1002,BC$1,0)), VLOOKUP($B130,Credit_Vol!$B$6:$CW$1002,BC$1,0),"")</f>
        <v>58.712000000000003</v>
      </c>
      <c r="BD130">
        <f ca="1">IF(ISNUMBER(VLOOKUP($B130,Credit_Vol!$B$6:$CW$1002,BD$1,0)), VLOOKUP($B130,Credit_Vol!$B$6:$CW$1002,BD$1,0),"")</f>
        <v>325.66399999999999</v>
      </c>
      <c r="BE130">
        <f ca="1">IF(ISNUMBER(VLOOKUP($B130,Credit_Vol!$B$6:$CW$1002,BE$1,0)), VLOOKUP($B130,Credit_Vol!$B$6:$CW$1002,BE$1,0),"")</f>
        <v>189.387</v>
      </c>
      <c r="BF130">
        <f ca="1">IF(ISNUMBER(VLOOKUP($B130,Credit_Vol!$B$6:$CW$1002,BF$1,0)), VLOOKUP($B130,Credit_Vol!$B$6:$CW$1002,BF$1,0),"")</f>
        <v>230.61</v>
      </c>
      <c r="BG130">
        <f ca="1">IF(ISNUMBER(VLOOKUP($B130,Credit_Vol!$B$6:$CW$1002,BG$1,0)), VLOOKUP($B130,Credit_Vol!$B$6:$CW$1002,BG$1,0),"")</f>
        <v>166.98330000000001</v>
      </c>
      <c r="BH130">
        <f ca="1">IF(ISNUMBER(VLOOKUP($B130,Credit_Vol!$B$6:$CW$1002,BH$1,0)), VLOOKUP($B130,Credit_Vol!$B$6:$CW$1002,BH$1,0),"")</f>
        <v>445.77780000000001</v>
      </c>
      <c r="BI130">
        <f ca="1">IF(ISNUMBER(VLOOKUP($B130,Credit_Vol!$B$6:$CW$1002,BI$1,0)), VLOOKUP($B130,Credit_Vol!$B$6:$CW$1002,BI$1,0),"")</f>
        <v>10.17</v>
      </c>
      <c r="BJ130">
        <f ca="1">IF(ISNUMBER(VLOOKUP($B130,Credit_Vol!$B$6:$CW$1002,BJ$1,0)), VLOOKUP($B130,Credit_Vol!$B$6:$CW$1002,BJ$1,0),"")</f>
        <v>17.739999999999998</v>
      </c>
      <c r="BK130">
        <f ca="1">IF(ISNUMBER(VLOOKUP($B130,Credit_Vol!$B$6:$CW$1002,BK$1,0)), VLOOKUP($B130,Credit_Vol!$B$6:$CW$1002,BK$1,0),"")</f>
        <v>8.65</v>
      </c>
      <c r="BL130">
        <f ca="1">IF(ISNUMBER(VLOOKUP($B130,Credit_Vol!$B$6:$CW$1002,BL$1,0)), VLOOKUP($B130,Credit_Vol!$B$6:$CW$1002,BL$1,0),"")</f>
        <v>5.2374999999999998</v>
      </c>
      <c r="BM130">
        <f ca="1">IF(ISNUMBER(VLOOKUP($B130,Commodities!$B$6:$CW$1002,BM$1,0)), VLOOKUP($B130,Commodities!$B$6:$CW$1002,BM$1,0),"")</f>
        <v>1297.7</v>
      </c>
      <c r="BN130">
        <f ca="1">IF(ISNUMBER(VLOOKUP($B130,Commodities!$B$6:$CW$1002,BN$1,0)), VLOOKUP($B130,Commodities!$B$6:$CW$1002,BN$1,0),"")</f>
        <v>16.803999999999998</v>
      </c>
      <c r="BO130">
        <f ca="1">IF(ISNUMBER(VLOOKUP($B130,Commodities!$B$6:$CW$1002,BO$1,0)), VLOOKUP($B130,Commodities!$B$6:$CW$1002,BO$1,0),"")</f>
        <v>51.88</v>
      </c>
      <c r="BP130">
        <f ca="1">IF(ISNUMBER(VLOOKUP($B130,Currencies!$B$6:$CW$1002,BP$1,0)), VLOOKUP($B130,Currencies!$B$6:$CW$1002,BP$1,0),"")</f>
        <v>6.6284000000000001</v>
      </c>
      <c r="BQ130">
        <f ca="1">IF(ISNUMBER(VLOOKUP($B130,Currencies!$B$6:$CW$1002,BQ$1,0)), VLOOKUP($B130,Currencies!$B$6:$CW$1002,BQ$1,0),"")</f>
        <v>107.5</v>
      </c>
      <c r="BR130">
        <f ca="1">IF(ISNUMBER(VLOOKUP($B130,Currencies!$B$6:$CW$1002,BR$1,0)), VLOOKUP($B130,Currencies!$B$6:$CW$1002,BR$1,0),"")</f>
        <v>1.1793</v>
      </c>
      <c r="BS130">
        <f ca="1">IF(ISNUMBER(VLOOKUP($B130,Currencies!$B$6:$CW$1002,BS$1,0)), VLOOKUP($B130,Currencies!$B$6:$CW$1002,BS$1,0),"")</f>
        <v>1.3458000000000001</v>
      </c>
      <c r="BT130">
        <f ca="1">IF(ISNUMBER(VLOOKUP($B130,Currencies!$B$6:$CW$1002,BT$1,0)), VLOOKUP($B130,Currencies!$B$6:$CW$1002,BT$1,0),"")</f>
        <v>112.24</v>
      </c>
      <c r="BU130">
        <f ca="1">IF(ISNUMBER(VLOOKUP($B130,Currencies!$B$6:$CW$1002,BU$1,0)), VLOOKUP($B130,Currencies!$B$6:$CW$1002,BU$1,0),"")</f>
        <v>57.813299999999998</v>
      </c>
      <c r="BV130">
        <f ca="1">IF(ISNUMBER(VLOOKUP($B130,Currencies!$B$6:$CW$1002,BV$1,0)), VLOOKUP($B130,Currencies!$B$6:$CW$1002,BV$1,0),"")</f>
        <v>13.373799999999999</v>
      </c>
      <c r="BW130">
        <f ca="1">IF(ISNUMBER(VLOOKUP($B130,Currencies!$B$6:$CW$1002,BW$1,0)), VLOOKUP($B130,Currencies!$B$6:$CW$1002,BW$1,0),"")</f>
        <v>3.1661000000000001</v>
      </c>
    </row>
    <row r="131" spans="2:75">
      <c r="B131" s="12">
        <f>IF(ISNUMBER(Equities!$C132),Equities!B132,"")</f>
        <v>43003</v>
      </c>
      <c r="C131">
        <f t="shared" ca="1" si="10"/>
        <v>154.4477</v>
      </c>
      <c r="D131" t="str">
        <f t="shared" ca="1" si="11"/>
        <v/>
      </c>
      <c r="E131" t="str">
        <f t="shared" ca="1" si="11"/>
        <v/>
      </c>
      <c r="F131" t="str">
        <f t="shared" ca="1" si="11"/>
        <v/>
      </c>
      <c r="G131">
        <f>IF(ISNUMBER(VLOOKUP($B131,Equities!$B$6:$DH$1002,G$1,0)), VLOOKUP($B131,Equities!$B$6:$DH$1002,G$1,0),"")</f>
        <v>7.41</v>
      </c>
      <c r="H131">
        <f>IF(ISNUMBER(VLOOKUP($B131,Equities!$B$6:$DH$1002,H$1,0)), VLOOKUP($B131,Equities!$B$6:$DH$1002,H$1,0),"")</f>
        <v>11.97</v>
      </c>
      <c r="I131">
        <f>IF(ISNUMBER(VLOOKUP($B131,Equities!$B$6:$DH$1002,I$1,0)), VLOOKUP($B131,Equities!$B$6:$DH$1002,I$1,0),"")</f>
        <v>14.49</v>
      </c>
      <c r="J131" s="70"/>
      <c r="K131">
        <f ca="1">IF(ISNUMBER(VLOOKUP($B131,Equities!$B$6:$DH$1002,K$1,0)), VLOOKUP($B131,Equities!$B$6:$DH$1002,K$1,0),"")</f>
        <v>2496.66</v>
      </c>
      <c r="L131">
        <f ca="1">IF(ISNUMBER(VLOOKUP($B131,Equities!$B$6:$DH$1002,L$1,0)), VLOOKUP($B131,Equities!$B$6:$DH$1002,L$1,0),"")</f>
        <v>3537.81</v>
      </c>
      <c r="M131">
        <f ca="1">IF(ISNUMBER(VLOOKUP($B131,Equities!$B$6:$DH$1002,M$1,0)), VLOOKUP($B131,Equities!$B$6:$DH$1002,M$1,0),"")</f>
        <v>74443.48</v>
      </c>
      <c r="N131">
        <f ca="1">IF(ISNUMBER(VLOOKUP($B131,Equities!$B$6:$DH$1002,N$1,0)), VLOOKUP($B131,Equities!$B$6:$DH$1002,N$1,0),"")</f>
        <v>20397.580000000002</v>
      </c>
      <c r="O131">
        <f ca="1">IF(ISNUMBER(VLOOKUP($B131,Equities!$B$6:$DH$1002,O$1,0)), VLOOKUP($B131,Equities!$B$6:$DH$1002,O$1,0),"")</f>
        <v>27500.34</v>
      </c>
      <c r="P131">
        <f ca="1">IF(ISNUMBER(VLOOKUP($B131,Equities!$B$6:$DH$1002,P$1,0)), VLOOKUP($B131,Equities!$B$6:$DH$1002,P$1,0),"")</f>
        <v>10912.46</v>
      </c>
      <c r="Q131">
        <f ca="1">IF(ISNUMBER(VLOOKUP($B131,Equities!$B$6:$DH$1002,Q$1,0)), VLOOKUP($B131,Equities!$B$6:$DH$1002,Q$1,0),"")</f>
        <v>2024.64</v>
      </c>
      <c r="R131">
        <f ca="1">IF(ISNUMBER(VLOOKUP($B131,Equities!$B$6:$DH$1002,R$1,0)), VLOOKUP($B131,Equities!$B$6:$DH$1002,R$1,0),"")</f>
        <v>2313.17</v>
      </c>
      <c r="S131">
        <f ca="1">IF(ISNUMBER(VLOOKUP($B131,Equities!$B$6:$DH$1002,S$1,0)), VLOOKUP($B131,Equities!$B$6:$DH$1002,S$1,0),"")</f>
        <v>210.70959999999999</v>
      </c>
      <c r="T131">
        <f ca="1">IF(ISNUMBER(VLOOKUP($B131,Equities!$B$6:$DH$1002,T$1,0)), VLOOKUP($B131,Equities!$B$6:$DH$1002,T$1,0),"")</f>
        <v>260.19</v>
      </c>
      <c r="U131">
        <f ca="1">IF(ISNUMBER(VLOOKUP($B131,Equities!$B$6:$DH$1002,U$1,0)), VLOOKUP($B131,Equities!$B$6:$DH$1002,U$1,0),"")</f>
        <v>248.86</v>
      </c>
      <c r="V131">
        <f ca="1">IF(ISNUMBER(VLOOKUP($B131,Equities!$B$6:$DH$1002,V$1,0)), VLOOKUP($B131,Equities!$B$6:$DH$1002,V$1,0),"")</f>
        <v>222.21</v>
      </c>
      <c r="W131">
        <f ca="1">IF(ISNUMBER(VLOOKUP($B131,Equities!$B$6:$DH$1002,W$1,0)), VLOOKUP($B131,Equities!$B$6:$DH$1002,W$1,0),"")</f>
        <v>226.75559999999999</v>
      </c>
      <c r="X131">
        <f ca="1">IF(ISNUMBER(VLOOKUP($B131,Equities!$B$6:$DH$1002,X$1,0)), VLOOKUP($B131,Equities!$B$6:$DH$1002,X$1,0),"")</f>
        <v>225.99690000000001</v>
      </c>
      <c r="Y131">
        <f ca="1">IF(ISNUMBER(VLOOKUP($B131,Equities!$B$6:$DH$1002,Y$1,0)), VLOOKUP($B131,Equities!$B$6:$DH$1002,Y$1,0),"")</f>
        <v>119.37690000000001</v>
      </c>
      <c r="Z131">
        <f ca="1">IF(ISNUMBER(VLOOKUP($B131,Equities!$B$6:$DH$1002,Z$1,0)), VLOOKUP($B131,Equities!$B$6:$DH$1002,Z$1,0),"")</f>
        <v>199.9821</v>
      </c>
      <c r="AA131">
        <f ca="1">IF(ISNUMBER(VLOOKUP($B131,Equities!$B$6:$DH$1002,AA$1,0)), VLOOKUP($B131,Equities!$B$6:$DH$1002,AA$1,0),"")</f>
        <v>70.81</v>
      </c>
      <c r="AB131">
        <f ca="1">IF(ISNUMBER(VLOOKUP($B131,Equities!$B$6:$DH$1002,AB$1,0)), VLOOKUP($B131,Equities!$B$6:$DH$1002,AB$1,0),"")</f>
        <v>130.09</v>
      </c>
      <c r="AC131">
        <f ca="1">IF(ISNUMBER(VLOOKUP($B131,Bonds!$B$6:$CW$1002,AC$1,0)), VLOOKUP($B131,Bonds!$B$6:$CW$1002,AC$1,0),"")</f>
        <v>482.53039999999999</v>
      </c>
      <c r="AD131">
        <f ca="1">IF(ISNUMBER(VLOOKUP($B131,Bonds!$B$6:$CW$1002,AD$1,0)), VLOOKUP($B131,Bonds!$B$6:$CW$1002,AD$1,0),"")</f>
        <v>218.11859999999999</v>
      </c>
      <c r="AE131">
        <f ca="1">IF(ISNUMBER(VLOOKUP($B131,Bonds!$B$6:$CW$1002,AE$1,0)), VLOOKUP($B131,Bonds!$B$6:$CW$1002,AE$1,0),"")</f>
        <v>255.19720000000001</v>
      </c>
      <c r="AF131">
        <f ca="1">IF(ISNUMBER(VLOOKUP($B131,Bonds!$B$6:$CW$1002,AF$1,0)), VLOOKUP($B131,Bonds!$B$6:$CW$1002,AF$1,0),"")</f>
        <v>2045.01</v>
      </c>
      <c r="AG131">
        <f ca="1">IF(ISNUMBER(VLOOKUP($B131,Bonds!$B$6:$CW$1002,AG$1,0)), VLOOKUP($B131,Bonds!$B$6:$CW$1002,AG$1,0),"")</f>
        <v>2209.0500000000002</v>
      </c>
      <c r="AH131">
        <f ca="1">IF(ISNUMBER(VLOOKUP($B131,Bonds!$B$6:$CW$1002,AH$1,0)), VLOOKUP($B131,Bonds!$B$6:$CW$1002,AH$1,0),"")</f>
        <v>2875.06</v>
      </c>
      <c r="AI131">
        <f ca="1">IF(ISNUMBER(VLOOKUP($B131,Bonds!$B$6:$CW$1002,AI$1,0)), VLOOKUP($B131,Bonds!$B$6:$CW$1002,AI$1,0),"")</f>
        <v>149.74</v>
      </c>
      <c r="AJ131">
        <f ca="1">IF(ISNUMBER(VLOOKUP($B131,Bonds!$B$6:$CW$1002,AJ$1,0)), VLOOKUP($B131,Bonds!$B$6:$CW$1002,AJ$1,0),"")</f>
        <v>1297.787</v>
      </c>
      <c r="AK131">
        <f ca="1">IF(ISNUMBER(VLOOKUP($B131,Bonds!$B$6:$CW$1002,AK$1,0)), VLOOKUP($B131,Bonds!$B$6:$CW$1002,AK$1,0),"")</f>
        <v>214.33340000000001</v>
      </c>
      <c r="AL131">
        <f ca="1">IF(ISNUMBER(VLOOKUP($B131,Bonds!$B$6:$CW$1002,AL$1,0)), VLOOKUP($B131,Bonds!$B$6:$CW$1002,AL$1,0),"")</f>
        <v>191.25309999999999</v>
      </c>
      <c r="AM131">
        <f ca="1">IF(ISNUMBER(VLOOKUP($B131,Bonds!$B$6:$CW$1002,AM$1,0)), VLOOKUP($B131,Bonds!$B$6:$CW$1002,AM$1,0),"")</f>
        <v>285.61520000000002</v>
      </c>
      <c r="AN131">
        <f ca="1">IF(ISNUMBER(VLOOKUP($B131,Bonds!$B$6:$CW$1002,AN$1,0)), VLOOKUP($B131,Bonds!$B$6:$CW$1002,AN$1,0),"")</f>
        <v>203.8023</v>
      </c>
      <c r="AO131">
        <f ca="1">IF(ISNUMBER(VLOOKUP($B131,Bonds!$B$6:$CW$1002,AO$1,0)), VLOOKUP($B131,Bonds!$B$6:$CW$1002,AO$1,0),"")</f>
        <v>203.39510000000001</v>
      </c>
      <c r="AP131">
        <f ca="1">IF(ISNUMBER(VLOOKUP($B131,Bonds!$B$6:$CW$1002,AP$1,0)), VLOOKUP($B131,Bonds!$B$6:$CW$1002,AP$1,0),"")</f>
        <v>224.9828</v>
      </c>
      <c r="AQ131">
        <f ca="1">IF(ISNUMBER(VLOOKUP($B131,Bonds!$B$6:$CW$1002,AQ$1,0)), VLOOKUP($B131,Bonds!$B$6:$CW$1002,AQ$1,0),"")</f>
        <v>219.5205</v>
      </c>
      <c r="AR131">
        <f ca="1">IF(ISNUMBER(VLOOKUP($B131,Bonds!$B$6:$CW$1002,AR$1,0)), VLOOKUP($B131,Bonds!$B$6:$CW$1002,AR$1,0),"")</f>
        <v>285.20870000000002</v>
      </c>
      <c r="AS131">
        <f ca="1">IF(ISNUMBER(VLOOKUP($B131,Bonds!$B$6:$CW$1002,AS$1,0)), VLOOKUP($B131,Bonds!$B$6:$CW$1002,AS$1,0),"")</f>
        <v>2.2198000000000002</v>
      </c>
      <c r="AT131">
        <f ca="1">IF(ISNUMBER(VLOOKUP($B131,Bonds!$B$6:$CW$1002,AT$1,0)), VLOOKUP($B131,Bonds!$B$6:$CW$1002,AT$1,0),"")</f>
        <v>0.4</v>
      </c>
      <c r="AU131">
        <f ca="1">IF(ISNUMBER(VLOOKUP($B131,Bonds!$B$6:$CW$1002,AU$1,0)), VLOOKUP($B131,Bonds!$B$6:$CW$1002,AU$1,0),"")</f>
        <v>1.7779</v>
      </c>
      <c r="AV131">
        <f ca="1">IF(ISNUMBER(VLOOKUP($B131,Bonds!$B$6:$CW$1002,AV$1,0)), VLOOKUP($B131,Bonds!$B$6:$CW$1002,AV$1,0),"")</f>
        <v>1.8449</v>
      </c>
      <c r="AW131">
        <f ca="1">IF(ISNUMBER(VLOOKUP($B131,Bonds!$B$6:$CW$1002,AW$1,0)), VLOOKUP($B131,Bonds!$B$6:$CW$1002,AW$1,0),"")</f>
        <v>2.2437999999999998</v>
      </c>
      <c r="AX131">
        <f ca="1">IF(ISNUMBER(VLOOKUP($B131,Bonds!$B$6:$CW$1002,AX$1,0)), VLOOKUP($B131,Bonds!$B$6:$CW$1002,AX$1,0),"")</f>
        <v>1.2250000000000001</v>
      </c>
      <c r="AY131">
        <f ca="1">IF(ISNUMBER(VLOOKUP($B131,Bonds!$B$6:$CW$1002,AY$1,0)), VLOOKUP($B131,Bonds!$B$6:$CW$1002,AY$1,0),"")</f>
        <v>29.900500000000001</v>
      </c>
      <c r="AZ131">
        <f ca="1">IF(ISNUMBER(VLOOKUP($B131,Bonds!$B$6:$CW$1002,AZ$1,0)), VLOOKUP($B131,Bonds!$B$6:$CW$1002,AZ$1,0),"")</f>
        <v>-3.5</v>
      </c>
      <c r="BA131">
        <f ca="1">IF(ISNUMBER(VLOOKUP($B131,Credit_Vol!$B$6:$CW$1002,BA$1,0)), VLOOKUP($B131,Credit_Vol!$B$6:$CW$1002,BA$1,0),"")</f>
        <v>259.32499999999999</v>
      </c>
      <c r="BB131">
        <f ca="1">IF(ISNUMBER(VLOOKUP($B131,Credit_Vol!$B$6:$CW$1002,BB$1,0)), VLOOKUP($B131,Credit_Vol!$B$6:$CW$1002,BB$1,0),"")</f>
        <v>134.75299999999999</v>
      </c>
      <c r="BC131">
        <f ca="1">IF(ISNUMBER(VLOOKUP($B131,Credit_Vol!$B$6:$CW$1002,BC$1,0)), VLOOKUP($B131,Credit_Vol!$B$6:$CW$1002,BC$1,0),"")</f>
        <v>59.438000000000002</v>
      </c>
      <c r="BD131">
        <f ca="1">IF(ISNUMBER(VLOOKUP($B131,Credit_Vol!$B$6:$CW$1002,BD$1,0)), VLOOKUP($B131,Credit_Vol!$B$6:$CW$1002,BD$1,0),"")</f>
        <v>328.59800000000001</v>
      </c>
      <c r="BE131">
        <f ca="1">IF(ISNUMBER(VLOOKUP($B131,Credit_Vol!$B$6:$CW$1002,BE$1,0)), VLOOKUP($B131,Credit_Vol!$B$6:$CW$1002,BE$1,0),"")</f>
        <v>190.952</v>
      </c>
      <c r="BF131">
        <f ca="1">IF(ISNUMBER(VLOOKUP($B131,Credit_Vol!$B$6:$CW$1002,BF$1,0)), VLOOKUP($B131,Credit_Vol!$B$6:$CW$1002,BF$1,0),"")</f>
        <v>228.91929999999999</v>
      </c>
      <c r="BG131">
        <f ca="1">IF(ISNUMBER(VLOOKUP($B131,Credit_Vol!$B$6:$CW$1002,BG$1,0)), VLOOKUP($B131,Credit_Vol!$B$6:$CW$1002,BG$1,0),"")</f>
        <v>165.47880000000001</v>
      </c>
      <c r="BH131">
        <f ca="1">IF(ISNUMBER(VLOOKUP($B131,Credit_Vol!$B$6:$CW$1002,BH$1,0)), VLOOKUP($B131,Credit_Vol!$B$6:$CW$1002,BH$1,0),"")</f>
        <v>443.28519999999997</v>
      </c>
      <c r="BI131">
        <f ca="1">IF(ISNUMBER(VLOOKUP($B131,Credit_Vol!$B$6:$CW$1002,BI$1,0)), VLOOKUP($B131,Credit_Vol!$B$6:$CW$1002,BI$1,0),"")</f>
        <v>10.210000000000001</v>
      </c>
      <c r="BJ131">
        <f ca="1">IF(ISNUMBER(VLOOKUP($B131,Credit_Vol!$B$6:$CW$1002,BJ$1,0)), VLOOKUP($B131,Credit_Vol!$B$6:$CW$1002,BJ$1,0),"")</f>
        <v>17.670000000000002</v>
      </c>
      <c r="BK131">
        <f ca="1">IF(ISNUMBER(VLOOKUP($B131,Credit_Vol!$B$6:$CW$1002,BK$1,0)), VLOOKUP($B131,Credit_Vol!$B$6:$CW$1002,BK$1,0),"")</f>
        <v>8.7100000000000009</v>
      </c>
      <c r="BL131">
        <f ca="1">IF(ISNUMBER(VLOOKUP($B131,Credit_Vol!$B$6:$CW$1002,BL$1,0)), VLOOKUP($B131,Credit_Vol!$B$6:$CW$1002,BL$1,0),"")</f>
        <v>4.8975</v>
      </c>
      <c r="BM131">
        <f ca="1">IF(ISNUMBER(VLOOKUP($B131,Commodities!$B$6:$CW$1002,BM$1,0)), VLOOKUP($B131,Commodities!$B$6:$CW$1002,BM$1,0),"")</f>
        <v>1307.0999999999999</v>
      </c>
      <c r="BN131">
        <f ca="1">IF(ISNUMBER(VLOOKUP($B131,Commodities!$B$6:$CW$1002,BN$1,0)), VLOOKUP($B131,Commodities!$B$6:$CW$1002,BN$1,0),"")</f>
        <v>17.059000000000001</v>
      </c>
      <c r="BO131">
        <f ca="1">IF(ISNUMBER(VLOOKUP($B131,Commodities!$B$6:$CW$1002,BO$1,0)), VLOOKUP($B131,Commodities!$B$6:$CW$1002,BO$1,0),"")</f>
        <v>52.22</v>
      </c>
      <c r="BP131">
        <f ca="1">IF(ISNUMBER(VLOOKUP($B131,Currencies!$B$6:$CW$1002,BP$1,0)), VLOOKUP($B131,Currencies!$B$6:$CW$1002,BP$1,0),"")</f>
        <v>6.6124000000000001</v>
      </c>
      <c r="BQ131">
        <f ca="1">IF(ISNUMBER(VLOOKUP($B131,Currencies!$B$6:$CW$1002,BQ$1,0)), VLOOKUP($B131,Currencies!$B$6:$CW$1002,BQ$1,0),"")</f>
        <v>107.68</v>
      </c>
      <c r="BR131">
        <f ca="1">IF(ISNUMBER(VLOOKUP($B131,Currencies!$B$6:$CW$1002,BR$1,0)), VLOOKUP($B131,Currencies!$B$6:$CW$1002,BR$1,0),"")</f>
        <v>1.1848000000000001</v>
      </c>
      <c r="BS131">
        <f ca="1">IF(ISNUMBER(VLOOKUP($B131,Currencies!$B$6:$CW$1002,BS$1,0)), VLOOKUP($B131,Currencies!$B$6:$CW$1002,BS$1,0),"")</f>
        <v>1.3466</v>
      </c>
      <c r="BT131">
        <f ca="1">IF(ISNUMBER(VLOOKUP($B131,Currencies!$B$6:$CW$1002,BT$1,0)), VLOOKUP($B131,Currencies!$B$6:$CW$1002,BT$1,0),"")</f>
        <v>111.73</v>
      </c>
      <c r="BU131">
        <f ca="1">IF(ISNUMBER(VLOOKUP($B131,Currencies!$B$6:$CW$1002,BU$1,0)), VLOOKUP($B131,Currencies!$B$6:$CW$1002,BU$1,0),"")</f>
        <v>57.552300000000002</v>
      </c>
      <c r="BV131">
        <f ca="1">IF(ISNUMBER(VLOOKUP($B131,Currencies!$B$6:$CW$1002,BV$1,0)), VLOOKUP($B131,Currencies!$B$6:$CW$1002,BV$1,0),"")</f>
        <v>13.3317</v>
      </c>
      <c r="BW131">
        <f ca="1">IF(ISNUMBER(VLOOKUP($B131,Currencies!$B$6:$CW$1002,BW$1,0)), VLOOKUP($B131,Currencies!$B$6:$CW$1002,BW$1,0),"")</f>
        <v>3.1597</v>
      </c>
    </row>
    <row r="132" spans="2:75">
      <c r="B132" s="12">
        <f>IF(ISNUMBER(Equities!$C133),Equities!B133,"")</f>
        <v>43000</v>
      </c>
      <c r="C132">
        <f t="shared" ca="1" si="10"/>
        <v>158.4342</v>
      </c>
      <c r="D132" t="str">
        <f t="shared" ca="1" si="11"/>
        <v/>
      </c>
      <c r="E132" t="str">
        <f t="shared" ca="1" si="11"/>
        <v/>
      </c>
      <c r="F132" t="str">
        <f t="shared" ca="1" si="11"/>
        <v/>
      </c>
      <c r="G132">
        <f>IF(ISNUMBER(VLOOKUP($B132,Equities!$B$6:$DH$1002,G$1,0)), VLOOKUP($B132,Equities!$B$6:$DH$1002,G$1,0),"")</f>
        <v>7.39</v>
      </c>
      <c r="H132">
        <f>IF(ISNUMBER(VLOOKUP($B132,Equities!$B$6:$DH$1002,H$1,0)), VLOOKUP($B132,Equities!$B$6:$DH$1002,H$1,0),"")</f>
        <v>11.55</v>
      </c>
      <c r="I132">
        <f>IF(ISNUMBER(VLOOKUP($B132,Equities!$B$6:$DH$1002,I$1,0)), VLOOKUP($B132,Equities!$B$6:$DH$1002,I$1,0),"")</f>
        <v>13.95</v>
      </c>
      <c r="J132" s="70"/>
      <c r="K132">
        <f ca="1">IF(ISNUMBER(VLOOKUP($B132,Equities!$B$6:$DH$1002,K$1,0)), VLOOKUP($B132,Equities!$B$6:$DH$1002,K$1,0),"")</f>
        <v>2502.2199999999998</v>
      </c>
      <c r="L132">
        <f ca="1">IF(ISNUMBER(VLOOKUP($B132,Equities!$B$6:$DH$1002,L$1,0)), VLOOKUP($B132,Equities!$B$6:$DH$1002,L$1,0),"")</f>
        <v>3541.42</v>
      </c>
      <c r="M132">
        <f ca="1">IF(ISNUMBER(VLOOKUP($B132,Equities!$B$6:$DH$1002,M$1,0)), VLOOKUP($B132,Equities!$B$6:$DH$1002,M$1,0),"")</f>
        <v>75389.75</v>
      </c>
      <c r="N132">
        <f ca="1">IF(ISNUMBER(VLOOKUP($B132,Equities!$B$6:$DH$1002,N$1,0)), VLOOKUP($B132,Equities!$B$6:$DH$1002,N$1,0),"")</f>
        <v>20296.45</v>
      </c>
      <c r="O132">
        <f ca="1">IF(ISNUMBER(VLOOKUP($B132,Equities!$B$6:$DH$1002,O$1,0)), VLOOKUP($B132,Equities!$B$6:$DH$1002,O$1,0),"")</f>
        <v>27880.53</v>
      </c>
      <c r="P132">
        <f ca="1">IF(ISNUMBER(VLOOKUP($B132,Equities!$B$6:$DH$1002,P$1,0)), VLOOKUP($B132,Equities!$B$6:$DH$1002,P$1,0),"")</f>
        <v>11109</v>
      </c>
      <c r="Q132">
        <f ca="1">IF(ISNUMBER(VLOOKUP($B132,Equities!$B$6:$DH$1002,Q$1,0)), VLOOKUP($B132,Equities!$B$6:$DH$1002,Q$1,0),"")</f>
        <v>2044.43</v>
      </c>
      <c r="R132">
        <f ca="1">IF(ISNUMBER(VLOOKUP($B132,Equities!$B$6:$DH$1002,R$1,0)), VLOOKUP($B132,Equities!$B$6:$DH$1002,R$1,0),"")</f>
        <v>2325.11</v>
      </c>
      <c r="S132">
        <f ca="1">IF(ISNUMBER(VLOOKUP($B132,Equities!$B$6:$DH$1002,S$1,0)), VLOOKUP($B132,Equities!$B$6:$DH$1002,S$1,0),"")</f>
        <v>208.57679999999999</v>
      </c>
      <c r="T132">
        <f ca="1">IF(ISNUMBER(VLOOKUP($B132,Equities!$B$6:$DH$1002,T$1,0)), VLOOKUP($B132,Equities!$B$6:$DH$1002,T$1,0),"")</f>
        <v>261.45999999999998</v>
      </c>
      <c r="U132">
        <f ca="1">IF(ISNUMBER(VLOOKUP($B132,Equities!$B$6:$DH$1002,U$1,0)), VLOOKUP($B132,Equities!$B$6:$DH$1002,U$1,0),"")</f>
        <v>249.16</v>
      </c>
      <c r="V132">
        <f ca="1">IF(ISNUMBER(VLOOKUP($B132,Equities!$B$6:$DH$1002,V$1,0)), VLOOKUP($B132,Equities!$B$6:$DH$1002,V$1,0),"")</f>
        <v>222.71</v>
      </c>
      <c r="W132">
        <f ca="1">IF(ISNUMBER(VLOOKUP($B132,Equities!$B$6:$DH$1002,W$1,0)), VLOOKUP($B132,Equities!$B$6:$DH$1002,W$1,0),"")</f>
        <v>226.04390000000001</v>
      </c>
      <c r="X132">
        <f ca="1">IF(ISNUMBER(VLOOKUP($B132,Equities!$B$6:$DH$1002,X$1,0)), VLOOKUP($B132,Equities!$B$6:$DH$1002,X$1,0),"")</f>
        <v>226.22280000000001</v>
      </c>
      <c r="Y132">
        <f ca="1">IF(ISNUMBER(VLOOKUP($B132,Equities!$B$6:$DH$1002,Y$1,0)), VLOOKUP($B132,Equities!$B$6:$DH$1002,Y$1,0),"")</f>
        <v>120.07259999999999</v>
      </c>
      <c r="Z132">
        <f ca="1">IF(ISNUMBER(VLOOKUP($B132,Equities!$B$6:$DH$1002,Z$1,0)), VLOOKUP($B132,Equities!$B$6:$DH$1002,Z$1,0),"")</f>
        <v>202.5325</v>
      </c>
      <c r="AA132">
        <f ca="1">IF(ISNUMBER(VLOOKUP($B132,Equities!$B$6:$DH$1002,AA$1,0)), VLOOKUP($B132,Equities!$B$6:$DH$1002,AA$1,0),"")</f>
        <v>70.55</v>
      </c>
      <c r="AB132">
        <f ca="1">IF(ISNUMBER(VLOOKUP($B132,Equities!$B$6:$DH$1002,AB$1,0)), VLOOKUP($B132,Equities!$B$6:$DH$1002,AB$1,0),"")</f>
        <v>129.66999999999999</v>
      </c>
      <c r="AC132">
        <f ca="1">IF(ISNUMBER(VLOOKUP($B132,Bonds!$B$6:$CW$1002,AC$1,0)), VLOOKUP($B132,Bonds!$B$6:$CW$1002,AC$1,0),"")</f>
        <v>482.78480000000002</v>
      </c>
      <c r="AD132">
        <f ca="1">IF(ISNUMBER(VLOOKUP($B132,Bonds!$B$6:$CW$1002,AD$1,0)), VLOOKUP($B132,Bonds!$B$6:$CW$1002,AD$1,0),"")</f>
        <v>218.2885</v>
      </c>
      <c r="AE132">
        <f ca="1">IF(ISNUMBER(VLOOKUP($B132,Bonds!$B$6:$CW$1002,AE$1,0)), VLOOKUP($B132,Bonds!$B$6:$CW$1002,AE$1,0),"")</f>
        <v>255.18020000000001</v>
      </c>
      <c r="AF132">
        <f ca="1">IF(ISNUMBER(VLOOKUP($B132,Bonds!$B$6:$CW$1002,AF$1,0)), VLOOKUP($B132,Bonds!$B$6:$CW$1002,AF$1,0),"")</f>
        <v>2040.42</v>
      </c>
      <c r="AG132">
        <f ca="1">IF(ISNUMBER(VLOOKUP($B132,Bonds!$B$6:$CW$1002,AG$1,0)), VLOOKUP($B132,Bonds!$B$6:$CW$1002,AG$1,0),"")</f>
        <v>2203.87</v>
      </c>
      <c r="AH132">
        <f ca="1">IF(ISNUMBER(VLOOKUP($B132,Bonds!$B$6:$CW$1002,AH$1,0)), VLOOKUP($B132,Bonds!$B$6:$CW$1002,AH$1,0),"")</f>
        <v>2866.25</v>
      </c>
      <c r="AI132">
        <f ca="1">IF(ISNUMBER(VLOOKUP($B132,Bonds!$B$6:$CW$1002,AI$1,0)), VLOOKUP($B132,Bonds!$B$6:$CW$1002,AI$1,0),"")</f>
        <v>149.78</v>
      </c>
      <c r="AJ132">
        <f ca="1">IF(ISNUMBER(VLOOKUP($B132,Bonds!$B$6:$CW$1002,AJ$1,0)), VLOOKUP($B132,Bonds!$B$6:$CW$1002,AJ$1,0),"")</f>
        <v>1299.0640000000001</v>
      </c>
      <c r="AK132">
        <f ca="1">IF(ISNUMBER(VLOOKUP($B132,Bonds!$B$6:$CW$1002,AK$1,0)), VLOOKUP($B132,Bonds!$B$6:$CW$1002,AK$1,0),"")</f>
        <v>214.15260000000001</v>
      </c>
      <c r="AL132">
        <f ca="1">IF(ISNUMBER(VLOOKUP($B132,Bonds!$B$6:$CW$1002,AL$1,0)), VLOOKUP($B132,Bonds!$B$6:$CW$1002,AL$1,0),"")</f>
        <v>191.05119999999999</v>
      </c>
      <c r="AM132">
        <f ca="1">IF(ISNUMBER(VLOOKUP($B132,Bonds!$B$6:$CW$1002,AM$1,0)), VLOOKUP($B132,Bonds!$B$6:$CW$1002,AM$1,0),"")</f>
        <v>285.5849</v>
      </c>
      <c r="AN132">
        <f ca="1">IF(ISNUMBER(VLOOKUP($B132,Bonds!$B$6:$CW$1002,AN$1,0)), VLOOKUP($B132,Bonds!$B$6:$CW$1002,AN$1,0),"")</f>
        <v>203.53729999999999</v>
      </c>
      <c r="AO132">
        <f ca="1">IF(ISNUMBER(VLOOKUP($B132,Bonds!$B$6:$CW$1002,AO$1,0)), VLOOKUP($B132,Bonds!$B$6:$CW$1002,AO$1,0),"")</f>
        <v>203.28890000000001</v>
      </c>
      <c r="AP132">
        <f ca="1">IF(ISNUMBER(VLOOKUP($B132,Bonds!$B$6:$CW$1002,AP$1,0)), VLOOKUP($B132,Bonds!$B$6:$CW$1002,AP$1,0),"")</f>
        <v>224.8014</v>
      </c>
      <c r="AQ132">
        <f ca="1">IF(ISNUMBER(VLOOKUP($B132,Bonds!$B$6:$CW$1002,AQ$1,0)), VLOOKUP($B132,Bonds!$B$6:$CW$1002,AQ$1,0),"")</f>
        <v>219.2526</v>
      </c>
      <c r="AR132">
        <f ca="1">IF(ISNUMBER(VLOOKUP($B132,Bonds!$B$6:$CW$1002,AR$1,0)), VLOOKUP($B132,Bonds!$B$6:$CW$1002,AR$1,0),"")</f>
        <v>284.5471</v>
      </c>
      <c r="AS132">
        <f ca="1">IF(ISNUMBER(VLOOKUP($B132,Bonds!$B$6:$CW$1002,AS$1,0)), VLOOKUP($B132,Bonds!$B$6:$CW$1002,AS$1,0),"")</f>
        <v>2.2499000000000002</v>
      </c>
      <c r="AT132">
        <f ca="1">IF(ISNUMBER(VLOOKUP($B132,Bonds!$B$6:$CW$1002,AT$1,0)), VLOOKUP($B132,Bonds!$B$6:$CW$1002,AT$1,0),"")</f>
        <v>0.44700000000000001</v>
      </c>
      <c r="AU132">
        <f ca="1">IF(ISNUMBER(VLOOKUP($B132,Bonds!$B$6:$CW$1002,AU$1,0)), VLOOKUP($B132,Bonds!$B$6:$CW$1002,AU$1,0),"")</f>
        <v>1.7694000000000001</v>
      </c>
      <c r="AV132">
        <f ca="1">IF(ISNUMBER(VLOOKUP($B132,Bonds!$B$6:$CW$1002,AV$1,0)), VLOOKUP($B132,Bonds!$B$6:$CW$1002,AV$1,0),"")</f>
        <v>1.8526</v>
      </c>
      <c r="AW132">
        <f ca="1">IF(ISNUMBER(VLOOKUP($B132,Bonds!$B$6:$CW$1002,AW$1,0)), VLOOKUP($B132,Bonds!$B$6:$CW$1002,AW$1,0),"")</f>
        <v>2.2694999999999999</v>
      </c>
      <c r="AX132">
        <f ca="1">IF(ISNUMBER(VLOOKUP($B132,Bonds!$B$6:$CW$1002,AX$1,0)), VLOOKUP($B132,Bonds!$B$6:$CW$1002,AX$1,0),"")</f>
        <v>1.222</v>
      </c>
      <c r="AY132">
        <f ca="1">IF(ISNUMBER(VLOOKUP($B132,Bonds!$B$6:$CW$1002,AY$1,0)), VLOOKUP($B132,Bonds!$B$6:$CW$1002,AY$1,0),"")</f>
        <v>28.443999999999999</v>
      </c>
      <c r="AZ132">
        <f ca="1">IF(ISNUMBER(VLOOKUP($B132,Bonds!$B$6:$CW$1002,AZ$1,0)), VLOOKUP($B132,Bonds!$B$6:$CW$1002,AZ$1,0),"")</f>
        <v>-3.23</v>
      </c>
      <c r="BA132">
        <f ca="1">IF(ISNUMBER(VLOOKUP($B132,Credit_Vol!$B$6:$CW$1002,BA$1,0)), VLOOKUP($B132,Credit_Vol!$B$6:$CW$1002,BA$1,0),"")</f>
        <v>257.697</v>
      </c>
      <c r="BB132">
        <f ca="1">IF(ISNUMBER(VLOOKUP($B132,Credit_Vol!$B$6:$CW$1002,BB$1,0)), VLOOKUP($B132,Credit_Vol!$B$6:$CW$1002,BB$1,0),"")</f>
        <v>133.34100000000001</v>
      </c>
      <c r="BC132">
        <f ca="1">IF(ISNUMBER(VLOOKUP($B132,Credit_Vol!$B$6:$CW$1002,BC$1,0)), VLOOKUP($B132,Credit_Vol!$B$6:$CW$1002,BC$1,0),"")</f>
        <v>59.905999999999999</v>
      </c>
      <c r="BD132">
        <f ca="1">IF(ISNUMBER(VLOOKUP($B132,Credit_Vol!$B$6:$CW$1002,BD$1,0)), VLOOKUP($B132,Credit_Vol!$B$6:$CW$1002,BD$1,0),"")</f>
        <v>329.70600000000002</v>
      </c>
      <c r="BE132">
        <f ca="1">IF(ISNUMBER(VLOOKUP($B132,Credit_Vol!$B$6:$CW$1002,BE$1,0)), VLOOKUP($B132,Credit_Vol!$B$6:$CW$1002,BE$1,0),"")</f>
        <v>188.69</v>
      </c>
      <c r="BF132">
        <f ca="1">IF(ISNUMBER(VLOOKUP($B132,Credit_Vol!$B$6:$CW$1002,BF$1,0)), VLOOKUP($B132,Credit_Vol!$B$6:$CW$1002,BF$1,0),"")</f>
        <v>228.7516</v>
      </c>
      <c r="BG132">
        <f ca="1">IF(ISNUMBER(VLOOKUP($B132,Credit_Vol!$B$6:$CW$1002,BG$1,0)), VLOOKUP($B132,Credit_Vol!$B$6:$CW$1002,BG$1,0),"")</f>
        <v>165.5598</v>
      </c>
      <c r="BH132">
        <f ca="1">IF(ISNUMBER(VLOOKUP($B132,Credit_Vol!$B$6:$CW$1002,BH$1,0)), VLOOKUP($B132,Credit_Vol!$B$6:$CW$1002,BH$1,0),"")</f>
        <v>442.03469999999999</v>
      </c>
      <c r="BI132">
        <f ca="1">IF(ISNUMBER(VLOOKUP($B132,Credit_Vol!$B$6:$CW$1002,BI$1,0)), VLOOKUP($B132,Credit_Vol!$B$6:$CW$1002,BI$1,0),"")</f>
        <v>9.59</v>
      </c>
      <c r="BJ132">
        <f ca="1">IF(ISNUMBER(VLOOKUP($B132,Credit_Vol!$B$6:$CW$1002,BJ$1,0)), VLOOKUP($B132,Credit_Vol!$B$6:$CW$1002,BJ$1,0),"")</f>
        <v>15.24</v>
      </c>
      <c r="BK132">
        <f ca="1">IF(ISNUMBER(VLOOKUP($B132,Credit_Vol!$B$6:$CW$1002,BK$1,0)), VLOOKUP($B132,Credit_Vol!$B$6:$CW$1002,BK$1,0),"")</f>
        <v>8.89</v>
      </c>
      <c r="BL132">
        <f ca="1">IF(ISNUMBER(VLOOKUP($B132,Credit_Vol!$B$6:$CW$1002,BL$1,0)), VLOOKUP($B132,Credit_Vol!$B$6:$CW$1002,BL$1,0),"")</f>
        <v>4.8425000000000002</v>
      </c>
      <c r="BM132">
        <f ca="1">IF(ISNUMBER(VLOOKUP($B132,Commodities!$B$6:$CW$1002,BM$1,0)), VLOOKUP($B132,Commodities!$B$6:$CW$1002,BM$1,0),"")</f>
        <v>1293.3</v>
      </c>
      <c r="BN132">
        <f ca="1">IF(ISNUMBER(VLOOKUP($B132,Commodities!$B$6:$CW$1002,BN$1,0)), VLOOKUP($B132,Commodities!$B$6:$CW$1002,BN$1,0),"")</f>
        <v>16.902999999999999</v>
      </c>
      <c r="BO132">
        <f ca="1">IF(ISNUMBER(VLOOKUP($B132,Commodities!$B$6:$CW$1002,BO$1,0)), VLOOKUP($B132,Commodities!$B$6:$CW$1002,BO$1,0),"")</f>
        <v>50.66</v>
      </c>
      <c r="BP132">
        <f ca="1">IF(ISNUMBER(VLOOKUP($B132,Currencies!$B$6:$CW$1002,BP$1,0)), VLOOKUP($B132,Currencies!$B$6:$CW$1002,BP$1,0),"")</f>
        <v>6.5793999999999997</v>
      </c>
      <c r="BQ132">
        <f ca="1">IF(ISNUMBER(VLOOKUP($B132,Currencies!$B$6:$CW$1002,BQ$1,0)), VLOOKUP($B132,Currencies!$B$6:$CW$1002,BQ$1,0),"")</f>
        <v>108.04</v>
      </c>
      <c r="BR132">
        <f ca="1">IF(ISNUMBER(VLOOKUP($B132,Currencies!$B$6:$CW$1002,BR$1,0)), VLOOKUP($B132,Currencies!$B$6:$CW$1002,BR$1,0),"")</f>
        <v>1.1951000000000001</v>
      </c>
      <c r="BS132">
        <f ca="1">IF(ISNUMBER(VLOOKUP($B132,Currencies!$B$6:$CW$1002,BS$1,0)), VLOOKUP($B132,Currencies!$B$6:$CW$1002,BS$1,0),"")</f>
        <v>1.3504</v>
      </c>
      <c r="BT132">
        <f ca="1">IF(ISNUMBER(VLOOKUP($B132,Currencies!$B$6:$CW$1002,BT$1,0)), VLOOKUP($B132,Currencies!$B$6:$CW$1002,BT$1,0),"")</f>
        <v>111.99</v>
      </c>
      <c r="BU132">
        <f ca="1">IF(ISNUMBER(VLOOKUP($B132,Currencies!$B$6:$CW$1002,BU$1,0)), VLOOKUP($B132,Currencies!$B$6:$CW$1002,BU$1,0),"")</f>
        <v>57.482999999999997</v>
      </c>
      <c r="BV132">
        <f ca="1">IF(ISNUMBER(VLOOKUP($B132,Currencies!$B$6:$CW$1002,BV$1,0)), VLOOKUP($B132,Currencies!$B$6:$CW$1002,BV$1,0),"")</f>
        <v>13.2523</v>
      </c>
      <c r="BW132">
        <f ca="1">IF(ISNUMBER(VLOOKUP($B132,Currencies!$B$6:$CW$1002,BW$1,0)), VLOOKUP($B132,Currencies!$B$6:$CW$1002,BW$1,0),"")</f>
        <v>3.1240000000000001</v>
      </c>
    </row>
    <row r="133" spans="2:75">
      <c r="B133" s="12">
        <f>IF(ISNUMBER(Equities!$C134),Equities!B134,"")</f>
        <v>42999</v>
      </c>
      <c r="C133" t="str">
        <f t="shared" ca="1" si="10"/>
        <v/>
      </c>
      <c r="D133" t="str">
        <f t="shared" ca="1" si="11"/>
        <v/>
      </c>
      <c r="E133" t="str">
        <f t="shared" ca="1" si="11"/>
        <v/>
      </c>
      <c r="F133" t="str">
        <f ca="1">IF(ISNUMBER(VLOOKUP($B133,INDIRECT(F$3&amp;"!"&amp;$B$3),2,0)), VLOOKUP($B133,INDIRECT(F$3&amp;"!"&amp;$B$3),2,0),"")</f>
        <v/>
      </c>
      <c r="G133">
        <f>IF(ISNUMBER(VLOOKUP($B133,Equities!$B$6:$DH$1002,G$1,0)), VLOOKUP($B133,Equities!$B$6:$DH$1002,G$1,0),"")</f>
        <v>7.64</v>
      </c>
      <c r="H133">
        <f>IF(ISNUMBER(VLOOKUP($B133,Equities!$B$6:$DH$1002,H$1,0)), VLOOKUP($B133,Equities!$B$6:$DH$1002,H$1,0),"")</f>
        <v>11.53</v>
      </c>
      <c r="I133">
        <f>IF(ISNUMBER(VLOOKUP($B133,Equities!$B$6:$DH$1002,I$1,0)), VLOOKUP($B133,Equities!$B$6:$DH$1002,I$1,0),"")</f>
        <v>13.9</v>
      </c>
      <c r="J133" s="70"/>
      <c r="K133">
        <f ca="1">IF(ISNUMBER(VLOOKUP($B133,Equities!$B$6:$DH$1002,K$1,0)), VLOOKUP($B133,Equities!$B$6:$DH$1002,K$1,0),"")</f>
        <v>2500.6</v>
      </c>
      <c r="L133">
        <f ca="1">IF(ISNUMBER(VLOOKUP($B133,Equities!$B$6:$DH$1002,L$1,0)), VLOOKUP($B133,Equities!$B$6:$DH$1002,L$1,0),"")</f>
        <v>3539.59</v>
      </c>
      <c r="M133">
        <f ca="1">IF(ISNUMBER(VLOOKUP($B133,Equities!$B$6:$DH$1002,M$1,0)), VLOOKUP($B133,Equities!$B$6:$DH$1002,M$1,0),"")</f>
        <v>75604.34</v>
      </c>
      <c r="N133">
        <f ca="1">IF(ISNUMBER(VLOOKUP($B133,Equities!$B$6:$DH$1002,N$1,0)), VLOOKUP($B133,Equities!$B$6:$DH$1002,N$1,0),"")</f>
        <v>20347.48</v>
      </c>
      <c r="O133">
        <f ca="1">IF(ISNUMBER(VLOOKUP($B133,Equities!$B$6:$DH$1002,O$1,0)), VLOOKUP($B133,Equities!$B$6:$DH$1002,O$1,0),"")</f>
        <v>28110.33</v>
      </c>
      <c r="P133">
        <f ca="1">IF(ISNUMBER(VLOOKUP($B133,Equities!$B$6:$DH$1002,P$1,0)), VLOOKUP($B133,Equities!$B$6:$DH$1002,P$1,0),"")</f>
        <v>11198.32</v>
      </c>
      <c r="Q133">
        <f ca="1">IF(ISNUMBER(VLOOKUP($B133,Equities!$B$6:$DH$1002,Q$1,0)), VLOOKUP($B133,Equities!$B$6:$DH$1002,Q$1,0),"")</f>
        <v>2041.91</v>
      </c>
      <c r="R133">
        <f ca="1">IF(ISNUMBER(VLOOKUP($B133,Equities!$B$6:$DH$1002,R$1,0)), VLOOKUP($B133,Equities!$B$6:$DH$1002,R$1,0),"")</f>
        <v>2321.54</v>
      </c>
      <c r="S133">
        <f ca="1">IF(ISNUMBER(VLOOKUP($B133,Equities!$B$6:$DH$1002,S$1,0)), VLOOKUP($B133,Equities!$B$6:$DH$1002,S$1,0),"")</f>
        <v>207.50559999999999</v>
      </c>
      <c r="T133">
        <f ca="1">IF(ISNUMBER(VLOOKUP($B133,Equities!$B$6:$DH$1002,T$1,0)), VLOOKUP($B133,Equities!$B$6:$DH$1002,T$1,0),"")</f>
        <v>261.36</v>
      </c>
      <c r="U133">
        <f ca="1">IF(ISNUMBER(VLOOKUP($B133,Equities!$B$6:$DH$1002,U$1,0)), VLOOKUP($B133,Equities!$B$6:$DH$1002,U$1,0),"")</f>
        <v>248.55</v>
      </c>
      <c r="V133">
        <f ca="1">IF(ISNUMBER(VLOOKUP($B133,Equities!$B$6:$DH$1002,V$1,0)), VLOOKUP($B133,Equities!$B$6:$DH$1002,V$1,0),"")</f>
        <v>222.06</v>
      </c>
      <c r="W133">
        <f ca="1">IF(ISNUMBER(VLOOKUP($B133,Equities!$B$6:$DH$1002,W$1,0)), VLOOKUP($B133,Equities!$B$6:$DH$1002,W$1,0),"")</f>
        <v>225.88740000000001</v>
      </c>
      <c r="X133">
        <f ca="1">IF(ISNUMBER(VLOOKUP($B133,Equities!$B$6:$DH$1002,X$1,0)), VLOOKUP($B133,Equities!$B$6:$DH$1002,X$1,0),"")</f>
        <v>225.70140000000001</v>
      </c>
      <c r="Y133">
        <f ca="1">IF(ISNUMBER(VLOOKUP($B133,Equities!$B$6:$DH$1002,Y$1,0)), VLOOKUP($B133,Equities!$B$6:$DH$1002,Y$1,0),"")</f>
        <v>119.6735</v>
      </c>
      <c r="Z133">
        <f ca="1">IF(ISNUMBER(VLOOKUP($B133,Equities!$B$6:$DH$1002,Z$1,0)), VLOOKUP($B133,Equities!$B$6:$DH$1002,Z$1,0),"")</f>
        <v>202.28299999999999</v>
      </c>
      <c r="AA133">
        <f ca="1">IF(ISNUMBER(VLOOKUP($B133,Equities!$B$6:$DH$1002,AA$1,0)), VLOOKUP($B133,Equities!$B$6:$DH$1002,AA$1,0),"")</f>
        <v>70.069999999999993</v>
      </c>
      <c r="AB133">
        <f ca="1">IF(ISNUMBER(VLOOKUP($B133,Equities!$B$6:$DH$1002,AB$1,0)), VLOOKUP($B133,Equities!$B$6:$DH$1002,AB$1,0),"")</f>
        <v>130.05000000000001</v>
      </c>
      <c r="AC133">
        <f ca="1">IF(ISNUMBER(VLOOKUP($B133,Bonds!$B$6:$CW$1002,AC$1,0)), VLOOKUP($B133,Bonds!$B$6:$CW$1002,AC$1,0),"")</f>
        <v>481.60820000000001</v>
      </c>
      <c r="AD133">
        <f ca="1">IF(ISNUMBER(VLOOKUP($B133,Bonds!$B$6:$CW$1002,AD$1,0)), VLOOKUP($B133,Bonds!$B$6:$CW$1002,AD$1,0),"")</f>
        <v>217.6387</v>
      </c>
      <c r="AE133">
        <f ca="1">IF(ISNUMBER(VLOOKUP($B133,Bonds!$B$6:$CW$1002,AE$1,0)), VLOOKUP($B133,Bonds!$B$6:$CW$1002,AE$1,0),"")</f>
        <v>254.75309999999999</v>
      </c>
      <c r="AF133">
        <f ca="1">IF(ISNUMBER(VLOOKUP($B133,Bonds!$B$6:$CW$1002,AF$1,0)), VLOOKUP($B133,Bonds!$B$6:$CW$1002,AF$1,0),"")</f>
        <v>2038.72</v>
      </c>
      <c r="AG133">
        <f ca="1">IF(ISNUMBER(VLOOKUP($B133,Bonds!$B$6:$CW$1002,AG$1,0)), VLOOKUP($B133,Bonds!$B$6:$CW$1002,AG$1,0),"")</f>
        <v>2202.08</v>
      </c>
      <c r="AH133">
        <f ca="1">IF(ISNUMBER(VLOOKUP($B133,Bonds!$B$6:$CW$1002,AH$1,0)), VLOOKUP($B133,Bonds!$B$6:$CW$1002,AH$1,0),"")</f>
        <v>2863.71</v>
      </c>
      <c r="AI133">
        <f ca="1">IF(ISNUMBER(VLOOKUP($B133,Bonds!$B$6:$CW$1002,AI$1,0)), VLOOKUP($B133,Bonds!$B$6:$CW$1002,AI$1,0),"")</f>
        <v>149.75</v>
      </c>
      <c r="AJ133">
        <f ca="1">IF(ISNUMBER(VLOOKUP($B133,Bonds!$B$6:$CW$1002,AJ$1,0)), VLOOKUP($B133,Bonds!$B$6:$CW$1002,AJ$1,0),"")</f>
        <v>1297.7080000000001</v>
      </c>
      <c r="AK133">
        <f ca="1">IF(ISNUMBER(VLOOKUP($B133,Bonds!$B$6:$CW$1002,AK$1,0)), VLOOKUP($B133,Bonds!$B$6:$CW$1002,AK$1,0),"")</f>
        <v>213.9623</v>
      </c>
      <c r="AL133">
        <f ca="1">IF(ISNUMBER(VLOOKUP($B133,Bonds!$B$6:$CW$1002,AL$1,0)), VLOOKUP($B133,Bonds!$B$6:$CW$1002,AL$1,0),"")</f>
        <v>190.84989999999999</v>
      </c>
      <c r="AM133">
        <f ca="1">IF(ISNUMBER(VLOOKUP($B133,Bonds!$B$6:$CW$1002,AM$1,0)), VLOOKUP($B133,Bonds!$B$6:$CW$1002,AM$1,0),"")</f>
        <v>285.49439999999998</v>
      </c>
      <c r="AN133">
        <f ca="1">IF(ISNUMBER(VLOOKUP($B133,Bonds!$B$6:$CW$1002,AN$1,0)), VLOOKUP($B133,Bonds!$B$6:$CW$1002,AN$1,0),"")</f>
        <v>203.33240000000001</v>
      </c>
      <c r="AO133">
        <f ca="1">IF(ISNUMBER(VLOOKUP($B133,Bonds!$B$6:$CW$1002,AO$1,0)), VLOOKUP($B133,Bonds!$B$6:$CW$1002,AO$1,0),"")</f>
        <v>203.17449999999999</v>
      </c>
      <c r="AP133">
        <f ca="1">IF(ISNUMBER(VLOOKUP($B133,Bonds!$B$6:$CW$1002,AP$1,0)), VLOOKUP($B133,Bonds!$B$6:$CW$1002,AP$1,0),"")</f>
        <v>224.57400000000001</v>
      </c>
      <c r="AQ133">
        <f ca="1">IF(ISNUMBER(VLOOKUP($B133,Bonds!$B$6:$CW$1002,AQ$1,0)), VLOOKUP($B133,Bonds!$B$6:$CW$1002,AQ$1,0),"")</f>
        <v>218.88210000000001</v>
      </c>
      <c r="AR133">
        <f ca="1">IF(ISNUMBER(VLOOKUP($B133,Bonds!$B$6:$CW$1002,AR$1,0)), VLOOKUP($B133,Bonds!$B$6:$CW$1002,AR$1,0),"")</f>
        <v>284.12049999999999</v>
      </c>
      <c r="AS133">
        <f ca="1">IF(ISNUMBER(VLOOKUP($B133,Bonds!$B$6:$CW$1002,AS$1,0)), VLOOKUP($B133,Bonds!$B$6:$CW$1002,AS$1,0),"")</f>
        <v>2.2765</v>
      </c>
      <c r="AT133">
        <f ca="1">IF(ISNUMBER(VLOOKUP($B133,Bonds!$B$6:$CW$1002,AT$1,0)), VLOOKUP($B133,Bonds!$B$6:$CW$1002,AT$1,0),"")</f>
        <v>0.45500000000000002</v>
      </c>
      <c r="AU133">
        <f ca="1">IF(ISNUMBER(VLOOKUP($B133,Bonds!$B$6:$CW$1002,AU$1,0)), VLOOKUP($B133,Bonds!$B$6:$CW$1002,AU$1,0),"")</f>
        <v>1.7522</v>
      </c>
      <c r="AV133">
        <f ca="1">IF(ISNUMBER(VLOOKUP($B133,Bonds!$B$6:$CW$1002,AV$1,0)), VLOOKUP($B133,Bonds!$B$6:$CW$1002,AV$1,0),"")</f>
        <v>1.8384</v>
      </c>
      <c r="AW133">
        <f ca="1">IF(ISNUMBER(VLOOKUP($B133,Bonds!$B$6:$CW$1002,AW$1,0)), VLOOKUP($B133,Bonds!$B$6:$CW$1002,AW$1,0),"")</f>
        <v>2.2618</v>
      </c>
      <c r="AX133">
        <f ca="1">IF(ISNUMBER(VLOOKUP($B133,Bonds!$B$6:$CW$1002,AX$1,0)), VLOOKUP($B133,Bonds!$B$6:$CW$1002,AX$1,0),"")</f>
        <v>1.2210000000000001</v>
      </c>
      <c r="AY133">
        <f ca="1">IF(ISNUMBER(VLOOKUP($B133,Bonds!$B$6:$CW$1002,AY$1,0)), VLOOKUP($B133,Bonds!$B$6:$CW$1002,AY$1,0),"")</f>
        <v>28.2624</v>
      </c>
      <c r="AZ133">
        <f ca="1">IF(ISNUMBER(VLOOKUP($B133,Bonds!$B$6:$CW$1002,AZ$1,0)), VLOOKUP($B133,Bonds!$B$6:$CW$1002,AZ$1,0),"")</f>
        <v>-2.88</v>
      </c>
      <c r="BA133">
        <f ca="1">IF(ISNUMBER(VLOOKUP($B133,Credit_Vol!$B$6:$CW$1002,BA$1,0)), VLOOKUP($B133,Credit_Vol!$B$6:$CW$1002,BA$1,0),"")</f>
        <v>254.059</v>
      </c>
      <c r="BB133">
        <f ca="1">IF(ISNUMBER(VLOOKUP($B133,Credit_Vol!$B$6:$CW$1002,BB$1,0)), VLOOKUP($B133,Credit_Vol!$B$6:$CW$1002,BB$1,0),"")</f>
        <v>129.05000000000001</v>
      </c>
      <c r="BC133">
        <f ca="1">IF(ISNUMBER(VLOOKUP($B133,Credit_Vol!$B$6:$CW$1002,BC$1,0)), VLOOKUP($B133,Credit_Vol!$B$6:$CW$1002,BC$1,0),"")</f>
        <v>59.555999999999997</v>
      </c>
      <c r="BD133">
        <f ca="1">IF(ISNUMBER(VLOOKUP($B133,Credit_Vol!$B$6:$CW$1002,BD$1,0)), VLOOKUP($B133,Credit_Vol!$B$6:$CW$1002,BD$1,0),"")</f>
        <v>330.41399999999999</v>
      </c>
      <c r="BE133">
        <f ca="1">IF(ISNUMBER(VLOOKUP($B133,Credit_Vol!$B$6:$CW$1002,BE$1,0)), VLOOKUP($B133,Credit_Vol!$B$6:$CW$1002,BE$1,0),"")</f>
        <v>189.25</v>
      </c>
      <c r="BF133">
        <f ca="1">IF(ISNUMBER(VLOOKUP($B133,Credit_Vol!$B$6:$CW$1002,BF$1,0)), VLOOKUP($B133,Credit_Vol!$B$6:$CW$1002,BF$1,0),"")</f>
        <v>228.65379999999999</v>
      </c>
      <c r="BG133">
        <f ca="1">IF(ISNUMBER(VLOOKUP($B133,Credit_Vol!$B$6:$CW$1002,BG$1,0)), VLOOKUP($B133,Credit_Vol!$B$6:$CW$1002,BG$1,0),"")</f>
        <v>165.5676</v>
      </c>
      <c r="BH133">
        <f ca="1">IF(ISNUMBER(VLOOKUP($B133,Credit_Vol!$B$6:$CW$1002,BH$1,0)), VLOOKUP($B133,Credit_Vol!$B$6:$CW$1002,BH$1,0),"")</f>
        <v>441.3229</v>
      </c>
      <c r="BI133">
        <f ca="1">IF(ISNUMBER(VLOOKUP($B133,Credit_Vol!$B$6:$CW$1002,BI$1,0)), VLOOKUP($B133,Credit_Vol!$B$6:$CW$1002,BI$1,0),"")</f>
        <v>9.67</v>
      </c>
      <c r="BJ133">
        <f ca="1">IF(ISNUMBER(VLOOKUP($B133,Credit_Vol!$B$6:$CW$1002,BJ$1,0)), VLOOKUP($B133,Credit_Vol!$B$6:$CW$1002,BJ$1,0),"")</f>
        <v>15.42</v>
      </c>
      <c r="BK133">
        <f ca="1">IF(ISNUMBER(VLOOKUP($B133,Credit_Vol!$B$6:$CW$1002,BK$1,0)), VLOOKUP($B133,Credit_Vol!$B$6:$CW$1002,BK$1,0),"")</f>
        <v>8.8000000000000007</v>
      </c>
      <c r="BL133">
        <f ca="1">IF(ISNUMBER(VLOOKUP($B133,Credit_Vol!$B$6:$CW$1002,BL$1,0)), VLOOKUP($B133,Credit_Vol!$B$6:$CW$1002,BL$1,0),"")</f>
        <v>4.7850000000000001</v>
      </c>
      <c r="BM133">
        <f ca="1">IF(ISNUMBER(VLOOKUP($B133,Commodities!$B$6:$CW$1002,BM$1,0)), VLOOKUP($B133,Commodities!$B$6:$CW$1002,BM$1,0),"")</f>
        <v>1290.5999999999999</v>
      </c>
      <c r="BN133">
        <f ca="1">IF(ISNUMBER(VLOOKUP($B133,Commodities!$B$6:$CW$1002,BN$1,0)), VLOOKUP($B133,Commodities!$B$6:$CW$1002,BN$1,0),"")</f>
        <v>16.937000000000001</v>
      </c>
      <c r="BO133">
        <f ca="1">IF(ISNUMBER(VLOOKUP($B133,Commodities!$B$6:$CW$1002,BO$1,0)), VLOOKUP($B133,Commodities!$B$6:$CW$1002,BO$1,0),"")</f>
        <v>50.55</v>
      </c>
      <c r="BP133">
        <f ca="1">IF(ISNUMBER(VLOOKUP($B133,Currencies!$B$6:$CW$1002,BP$1,0)), VLOOKUP($B133,Currencies!$B$6:$CW$1002,BP$1,0),"")</f>
        <v>6.5686</v>
      </c>
      <c r="BQ133">
        <f ca="1">IF(ISNUMBER(VLOOKUP($B133,Currencies!$B$6:$CW$1002,BQ$1,0)), VLOOKUP($B133,Currencies!$B$6:$CW$1002,BQ$1,0),"")</f>
        <v>108.08</v>
      </c>
      <c r="BR133">
        <f ca="1">IF(ISNUMBER(VLOOKUP($B133,Currencies!$B$6:$CW$1002,BR$1,0)), VLOOKUP($B133,Currencies!$B$6:$CW$1002,BR$1,0),"")</f>
        <v>1.1940999999999999</v>
      </c>
      <c r="BS133">
        <f ca="1">IF(ISNUMBER(VLOOKUP($B133,Currencies!$B$6:$CW$1002,BS$1,0)), VLOOKUP($B133,Currencies!$B$6:$CW$1002,BS$1,0),"")</f>
        <v>1.3580000000000001</v>
      </c>
      <c r="BT133">
        <f ca="1">IF(ISNUMBER(VLOOKUP($B133,Currencies!$B$6:$CW$1002,BT$1,0)), VLOOKUP($B133,Currencies!$B$6:$CW$1002,BT$1,0),"")</f>
        <v>112.48</v>
      </c>
      <c r="BU133">
        <f ca="1">IF(ISNUMBER(VLOOKUP($B133,Currencies!$B$6:$CW$1002,BU$1,0)), VLOOKUP($B133,Currencies!$B$6:$CW$1002,BU$1,0),"")</f>
        <v>57.8964</v>
      </c>
      <c r="BV133">
        <f ca="1">IF(ISNUMBER(VLOOKUP($B133,Currencies!$B$6:$CW$1002,BV$1,0)), VLOOKUP($B133,Currencies!$B$6:$CW$1002,BV$1,0),"")</f>
        <v>13.2791</v>
      </c>
      <c r="BW133">
        <f ca="1">IF(ISNUMBER(VLOOKUP($B133,Currencies!$B$6:$CW$1002,BW$1,0)), VLOOKUP($B133,Currencies!$B$6:$CW$1002,BW$1,0),"")</f>
        <v>3.1374</v>
      </c>
    </row>
    <row r="134" spans="2:75">
      <c r="B134" s="12">
        <f>IF(ISNUMBER(Equities!$C135),Equities!B135,"")</f>
        <v>42998</v>
      </c>
      <c r="C134" t="str">
        <f t="shared" ca="1" si="10"/>
        <v/>
      </c>
      <c r="D134" t="str">
        <f t="shared" ref="D134:F165" ca="1" si="12">IF(ISNUMBER(VLOOKUP($B134,INDIRECT(D$3&amp;"!"&amp;$B$3),2,0)), VLOOKUP($B134,INDIRECT(D$3&amp;"!"&amp;$B$3),2,0),"")</f>
        <v/>
      </c>
      <c r="E134" t="str">
        <f t="shared" ca="1" si="12"/>
        <v/>
      </c>
      <c r="F134" t="str">
        <f ca="1">IF(ISNUMBER(VLOOKUP($B134,INDIRECT(F$3&amp;"!"&amp;$B$3),2,0)), VLOOKUP($B134,INDIRECT(F$3&amp;"!"&amp;$B$3),2,0),"")</f>
        <v/>
      </c>
      <c r="G134">
        <f>IF(ISNUMBER(VLOOKUP($B134,Equities!$B$6:$DH$1002,G$1,0)), VLOOKUP($B134,Equities!$B$6:$DH$1002,G$1,0),"")</f>
        <v>7.8</v>
      </c>
      <c r="H134">
        <f>IF(ISNUMBER(VLOOKUP($B134,Equities!$B$6:$DH$1002,H$1,0)), VLOOKUP($B134,Equities!$B$6:$DH$1002,H$1,0),"")</f>
        <v>11.7</v>
      </c>
      <c r="I134">
        <f>IF(ISNUMBER(VLOOKUP($B134,Equities!$B$6:$DH$1002,I$1,0)), VLOOKUP($B134,Equities!$B$6:$DH$1002,I$1,0),"")</f>
        <v>13.9</v>
      </c>
      <c r="J134" s="70"/>
      <c r="K134">
        <f ca="1">IF(ISNUMBER(VLOOKUP($B134,Equities!$B$6:$DH$1002,K$1,0)), VLOOKUP($B134,Equities!$B$6:$DH$1002,K$1,0),"")</f>
        <v>2508.2399999999998</v>
      </c>
      <c r="L134">
        <f ca="1">IF(ISNUMBER(VLOOKUP($B134,Equities!$B$6:$DH$1002,L$1,0)), VLOOKUP($B134,Equities!$B$6:$DH$1002,L$1,0),"")</f>
        <v>3525.55</v>
      </c>
      <c r="M134">
        <f ca="1">IF(ISNUMBER(VLOOKUP($B134,Equities!$B$6:$DH$1002,M$1,0)), VLOOKUP($B134,Equities!$B$6:$DH$1002,M$1,0),"")</f>
        <v>76004.149999999994</v>
      </c>
      <c r="N134">
        <f ca="1">IF(ISNUMBER(VLOOKUP($B134,Equities!$B$6:$DH$1002,N$1,0)), VLOOKUP($B134,Equities!$B$6:$DH$1002,N$1,0),"")</f>
        <v>20310.46</v>
      </c>
      <c r="O134">
        <f ca="1">IF(ISNUMBER(VLOOKUP($B134,Equities!$B$6:$DH$1002,O$1,0)), VLOOKUP($B134,Equities!$B$6:$DH$1002,O$1,0),"")</f>
        <v>28127.8</v>
      </c>
      <c r="P134">
        <f ca="1">IF(ISNUMBER(VLOOKUP($B134,Equities!$B$6:$DH$1002,P$1,0)), VLOOKUP($B134,Equities!$B$6:$DH$1002,P$1,0),"")</f>
        <v>11173.51</v>
      </c>
      <c r="Q134">
        <f ca="1">IF(ISNUMBER(VLOOKUP($B134,Equities!$B$6:$DH$1002,Q$1,0)), VLOOKUP($B134,Equities!$B$6:$DH$1002,Q$1,0),"")</f>
        <v>2049.89</v>
      </c>
      <c r="R134">
        <f ca="1">IF(ISNUMBER(VLOOKUP($B134,Equities!$B$6:$DH$1002,R$1,0)), VLOOKUP($B134,Equities!$B$6:$DH$1002,R$1,0),"")</f>
        <v>2334.52</v>
      </c>
      <c r="S134">
        <f ca="1">IF(ISNUMBER(VLOOKUP($B134,Equities!$B$6:$DH$1002,S$1,0)), VLOOKUP($B134,Equities!$B$6:$DH$1002,S$1,0),"")</f>
        <v>207.54589999999999</v>
      </c>
      <c r="T134">
        <f ca="1">IF(ISNUMBER(VLOOKUP($B134,Equities!$B$6:$DH$1002,T$1,0)), VLOOKUP($B134,Equities!$B$6:$DH$1002,T$1,0),"")</f>
        <v>263.07</v>
      </c>
      <c r="U134">
        <f ca="1">IF(ISNUMBER(VLOOKUP($B134,Equities!$B$6:$DH$1002,U$1,0)), VLOOKUP($B134,Equities!$B$6:$DH$1002,U$1,0),"")</f>
        <v>248.62</v>
      </c>
      <c r="V134">
        <f ca="1">IF(ISNUMBER(VLOOKUP($B134,Equities!$B$6:$DH$1002,V$1,0)), VLOOKUP($B134,Equities!$B$6:$DH$1002,V$1,0),"")</f>
        <v>222.83</v>
      </c>
      <c r="W134">
        <f ca="1">IF(ISNUMBER(VLOOKUP($B134,Equities!$B$6:$DH$1002,W$1,0)), VLOOKUP($B134,Equities!$B$6:$DH$1002,W$1,0),"")</f>
        <v>228.48330000000001</v>
      </c>
      <c r="X134">
        <f ca="1">IF(ISNUMBER(VLOOKUP($B134,Equities!$B$6:$DH$1002,X$1,0)), VLOOKUP($B134,Equities!$B$6:$DH$1002,X$1,0),"")</f>
        <v>226.8734</v>
      </c>
      <c r="Y134">
        <f ca="1">IF(ISNUMBER(VLOOKUP($B134,Equities!$B$6:$DH$1002,Y$1,0)), VLOOKUP($B134,Equities!$B$6:$DH$1002,Y$1,0),"")</f>
        <v>119.5804</v>
      </c>
      <c r="Z134">
        <f ca="1">IF(ISNUMBER(VLOOKUP($B134,Equities!$B$6:$DH$1002,Z$1,0)), VLOOKUP($B134,Equities!$B$6:$DH$1002,Z$1,0),"")</f>
        <v>203.69069999999999</v>
      </c>
      <c r="AA134">
        <f ca="1">IF(ISNUMBER(VLOOKUP($B134,Equities!$B$6:$DH$1002,AA$1,0)), VLOOKUP($B134,Equities!$B$6:$DH$1002,AA$1,0),"")</f>
        <v>70.94</v>
      </c>
      <c r="AB134">
        <f ca="1">IF(ISNUMBER(VLOOKUP($B134,Equities!$B$6:$DH$1002,AB$1,0)), VLOOKUP($B134,Equities!$B$6:$DH$1002,AB$1,0),"")</f>
        <v>130.83000000000001</v>
      </c>
      <c r="AC134">
        <f ca="1">IF(ISNUMBER(VLOOKUP($B134,Bonds!$B$6:$CW$1002,AC$1,0)), VLOOKUP($B134,Bonds!$B$6:$CW$1002,AC$1,0),"")</f>
        <v>483.62099999999998</v>
      </c>
      <c r="AD134">
        <f ca="1">IF(ISNUMBER(VLOOKUP($B134,Bonds!$B$6:$CW$1002,AD$1,0)), VLOOKUP($B134,Bonds!$B$6:$CW$1002,AD$1,0),"")</f>
        <v>218.8314</v>
      </c>
      <c r="AE134">
        <f ca="1">IF(ISNUMBER(VLOOKUP($B134,Bonds!$B$6:$CW$1002,AE$1,0)), VLOOKUP($B134,Bonds!$B$6:$CW$1002,AE$1,0),"")</f>
        <v>255.34</v>
      </c>
      <c r="AF134">
        <f ca="1">IF(ISNUMBER(VLOOKUP($B134,Bonds!$B$6:$CW$1002,AF$1,0)), VLOOKUP($B134,Bonds!$B$6:$CW$1002,AF$1,0),"")</f>
        <v>2038.38</v>
      </c>
      <c r="AG134">
        <f ca="1">IF(ISNUMBER(VLOOKUP($B134,Bonds!$B$6:$CW$1002,AG$1,0)), VLOOKUP($B134,Bonds!$B$6:$CW$1002,AG$1,0),"")</f>
        <v>2201.35</v>
      </c>
      <c r="AH134">
        <f ca="1">IF(ISNUMBER(VLOOKUP($B134,Bonds!$B$6:$CW$1002,AH$1,0)), VLOOKUP($B134,Bonds!$B$6:$CW$1002,AH$1,0),"")</f>
        <v>2862.29</v>
      </c>
      <c r="AI134">
        <f ca="1">IF(ISNUMBER(VLOOKUP($B134,Bonds!$B$6:$CW$1002,AI$1,0)), VLOOKUP($B134,Bonds!$B$6:$CW$1002,AI$1,0),"")</f>
        <v>149.72999999999999</v>
      </c>
      <c r="AJ134">
        <f ca="1">IF(ISNUMBER(VLOOKUP($B134,Bonds!$B$6:$CW$1002,AJ$1,0)), VLOOKUP($B134,Bonds!$B$6:$CW$1002,AJ$1,0),"")</f>
        <v>1299.396</v>
      </c>
      <c r="AK134">
        <f ca="1">IF(ISNUMBER(VLOOKUP($B134,Bonds!$B$6:$CW$1002,AK$1,0)), VLOOKUP($B134,Bonds!$B$6:$CW$1002,AK$1,0),"")</f>
        <v>214.1713</v>
      </c>
      <c r="AL134">
        <f ca="1">IF(ISNUMBER(VLOOKUP($B134,Bonds!$B$6:$CW$1002,AL$1,0)), VLOOKUP($B134,Bonds!$B$6:$CW$1002,AL$1,0),"")</f>
        <v>191.10890000000001</v>
      </c>
      <c r="AM134">
        <f ca="1">IF(ISNUMBER(VLOOKUP($B134,Bonds!$B$6:$CW$1002,AM$1,0)), VLOOKUP($B134,Bonds!$B$6:$CW$1002,AM$1,0),"")</f>
        <v>285.39749999999998</v>
      </c>
      <c r="AN134">
        <f ca="1">IF(ISNUMBER(VLOOKUP($B134,Bonds!$B$6:$CW$1002,AN$1,0)), VLOOKUP($B134,Bonds!$B$6:$CW$1002,AN$1,0),"")</f>
        <v>203.57419999999999</v>
      </c>
      <c r="AO134">
        <f ca="1">IF(ISNUMBER(VLOOKUP($B134,Bonds!$B$6:$CW$1002,AO$1,0)), VLOOKUP($B134,Bonds!$B$6:$CW$1002,AO$1,0),"")</f>
        <v>203.4161</v>
      </c>
      <c r="AP134">
        <f ca="1">IF(ISNUMBER(VLOOKUP($B134,Bonds!$B$6:$CW$1002,AP$1,0)), VLOOKUP($B134,Bonds!$B$6:$CW$1002,AP$1,0),"")</f>
        <v>224.8938</v>
      </c>
      <c r="AQ134">
        <f ca="1">IF(ISNUMBER(VLOOKUP($B134,Bonds!$B$6:$CW$1002,AQ$1,0)), VLOOKUP($B134,Bonds!$B$6:$CW$1002,AQ$1,0),"")</f>
        <v>219.3382</v>
      </c>
      <c r="AR134">
        <f ca="1">IF(ISNUMBER(VLOOKUP($B134,Bonds!$B$6:$CW$1002,AR$1,0)), VLOOKUP($B134,Bonds!$B$6:$CW$1002,AR$1,0),"")</f>
        <v>284.16000000000003</v>
      </c>
      <c r="AS134">
        <f ca="1">IF(ISNUMBER(VLOOKUP($B134,Bonds!$B$6:$CW$1002,AS$1,0)), VLOOKUP($B134,Bonds!$B$6:$CW$1002,AS$1,0),"")</f>
        <v>2.2675999999999998</v>
      </c>
      <c r="AT134">
        <f ca="1">IF(ISNUMBER(VLOOKUP($B134,Bonds!$B$6:$CW$1002,AT$1,0)), VLOOKUP($B134,Bonds!$B$6:$CW$1002,AT$1,0),"")</f>
        <v>0.443</v>
      </c>
      <c r="AU134">
        <f ca="1">IF(ISNUMBER(VLOOKUP($B134,Bonds!$B$6:$CW$1002,AU$1,0)), VLOOKUP($B134,Bonds!$B$6:$CW$1002,AU$1,0),"")</f>
        <v>1.7654999999999998</v>
      </c>
      <c r="AV134">
        <f ca="1">IF(ISNUMBER(VLOOKUP($B134,Bonds!$B$6:$CW$1002,AV$1,0)), VLOOKUP($B134,Bonds!$B$6:$CW$1002,AV$1,0),"")</f>
        <v>1.8536000000000001</v>
      </c>
      <c r="AW134">
        <f ca="1">IF(ISNUMBER(VLOOKUP($B134,Bonds!$B$6:$CW$1002,AW$1,0)), VLOOKUP($B134,Bonds!$B$6:$CW$1002,AW$1,0),"")</f>
        <v>2.3201000000000001</v>
      </c>
      <c r="AX134">
        <f ca="1">IF(ISNUMBER(VLOOKUP($B134,Bonds!$B$6:$CW$1002,AX$1,0)), VLOOKUP($B134,Bonds!$B$6:$CW$1002,AX$1,0),"")</f>
        <v>1.21</v>
      </c>
      <c r="AY134">
        <f ca="1">IF(ISNUMBER(VLOOKUP($B134,Bonds!$B$6:$CW$1002,AY$1,0)), VLOOKUP($B134,Bonds!$B$6:$CW$1002,AY$1,0),"")</f>
        <v>28.407299999999999</v>
      </c>
      <c r="AZ134">
        <f ca="1">IF(ISNUMBER(VLOOKUP($B134,Bonds!$B$6:$CW$1002,AZ$1,0)), VLOOKUP($B134,Bonds!$B$6:$CW$1002,AZ$1,0),"")</f>
        <v>-3.38</v>
      </c>
      <c r="BA134">
        <f ca="1">IF(ISNUMBER(VLOOKUP($B134,Credit_Vol!$B$6:$CW$1002,BA$1,0)), VLOOKUP($B134,Credit_Vol!$B$6:$CW$1002,BA$1,0),"")</f>
        <v>256.90899999999999</v>
      </c>
      <c r="BB134">
        <f ca="1">IF(ISNUMBER(VLOOKUP($B134,Credit_Vol!$B$6:$CW$1002,BB$1,0)), VLOOKUP($B134,Credit_Vol!$B$6:$CW$1002,BB$1,0),"")</f>
        <v>129.33699999999999</v>
      </c>
      <c r="BC134">
        <f ca="1">IF(ISNUMBER(VLOOKUP($B134,Credit_Vol!$B$6:$CW$1002,BC$1,0)), VLOOKUP($B134,Credit_Vol!$B$6:$CW$1002,BC$1,0),"")</f>
        <v>58.719000000000001</v>
      </c>
      <c r="BD134">
        <f ca="1">IF(ISNUMBER(VLOOKUP($B134,Credit_Vol!$B$6:$CW$1002,BD$1,0)), VLOOKUP($B134,Credit_Vol!$B$6:$CW$1002,BD$1,0),"")</f>
        <v>326.78500000000003</v>
      </c>
      <c r="BE134">
        <f ca="1">IF(ISNUMBER(VLOOKUP($B134,Credit_Vol!$B$6:$CW$1002,BE$1,0)), VLOOKUP($B134,Credit_Vol!$B$6:$CW$1002,BE$1,0),"")</f>
        <v>191.50399999999999</v>
      </c>
      <c r="BF134">
        <f ca="1">IF(ISNUMBER(VLOOKUP($B134,Credit_Vol!$B$6:$CW$1002,BF$1,0)), VLOOKUP($B134,Credit_Vol!$B$6:$CW$1002,BF$1,0),"")</f>
        <v>231.7706</v>
      </c>
      <c r="BG134">
        <f ca="1">IF(ISNUMBER(VLOOKUP($B134,Credit_Vol!$B$6:$CW$1002,BG$1,0)), VLOOKUP($B134,Credit_Vol!$B$6:$CW$1002,BG$1,0),"")</f>
        <v>168.24209999999999</v>
      </c>
      <c r="BH134">
        <f ca="1">IF(ISNUMBER(VLOOKUP($B134,Credit_Vol!$B$6:$CW$1002,BH$1,0)), VLOOKUP($B134,Credit_Vol!$B$6:$CW$1002,BH$1,0),"")</f>
        <v>446.17770000000002</v>
      </c>
      <c r="BI134">
        <f ca="1">IF(ISNUMBER(VLOOKUP($B134,Credit_Vol!$B$6:$CW$1002,BI$1,0)), VLOOKUP($B134,Credit_Vol!$B$6:$CW$1002,BI$1,0),"")</f>
        <v>9.7799999999999994</v>
      </c>
      <c r="BJ134">
        <f ca="1">IF(ISNUMBER(VLOOKUP($B134,Credit_Vol!$B$6:$CW$1002,BJ$1,0)), VLOOKUP($B134,Credit_Vol!$B$6:$CW$1002,BJ$1,0),"")</f>
        <v>15.42</v>
      </c>
      <c r="BK134">
        <f ca="1">IF(ISNUMBER(VLOOKUP($B134,Credit_Vol!$B$6:$CW$1002,BK$1,0)), VLOOKUP($B134,Credit_Vol!$B$6:$CW$1002,BK$1,0),"")</f>
        <v>8.74</v>
      </c>
      <c r="BL134">
        <f ca="1">IF(ISNUMBER(VLOOKUP($B134,Credit_Vol!$B$6:$CW$1002,BL$1,0)), VLOOKUP($B134,Credit_Vol!$B$6:$CW$1002,BL$1,0),"")</f>
        <v>4.8375000000000004</v>
      </c>
      <c r="BM134">
        <f ca="1">IF(ISNUMBER(VLOOKUP($B134,Commodities!$B$6:$CW$1002,BM$1,0)), VLOOKUP($B134,Commodities!$B$6:$CW$1002,BM$1,0),"")</f>
        <v>1312.5</v>
      </c>
      <c r="BN134">
        <f ca="1">IF(ISNUMBER(VLOOKUP($B134,Commodities!$B$6:$CW$1002,BN$1,0)), VLOOKUP($B134,Commodities!$B$6:$CW$1002,BN$1,0),"")</f>
        <v>17.251000000000001</v>
      </c>
      <c r="BO134">
        <f ca="1">IF(ISNUMBER(VLOOKUP($B134,Commodities!$B$6:$CW$1002,BO$1,0)), VLOOKUP($B134,Commodities!$B$6:$CW$1002,BO$1,0),"")</f>
        <v>50.41</v>
      </c>
      <c r="BP134">
        <f ca="1">IF(ISNUMBER(VLOOKUP($B134,Currencies!$B$6:$CW$1002,BP$1,0)), VLOOKUP($B134,Currencies!$B$6:$CW$1002,BP$1,0),"")</f>
        <v>6.5862999999999996</v>
      </c>
      <c r="BQ134">
        <f ca="1">IF(ISNUMBER(VLOOKUP($B134,Currencies!$B$6:$CW$1002,BQ$1,0)), VLOOKUP($B134,Currencies!$B$6:$CW$1002,BQ$1,0),"")</f>
        <v>108.06</v>
      </c>
      <c r="BR134">
        <f ca="1">IF(ISNUMBER(VLOOKUP($B134,Currencies!$B$6:$CW$1002,BR$1,0)), VLOOKUP($B134,Currencies!$B$6:$CW$1002,BR$1,0),"")</f>
        <v>1.1892</v>
      </c>
      <c r="BS134">
        <f ca="1">IF(ISNUMBER(VLOOKUP($B134,Currencies!$B$6:$CW$1002,BS$1,0)), VLOOKUP($B134,Currencies!$B$6:$CW$1002,BS$1,0),"")</f>
        <v>1.3494999999999999</v>
      </c>
      <c r="BT134">
        <f ca="1">IF(ISNUMBER(VLOOKUP($B134,Currencies!$B$6:$CW$1002,BT$1,0)), VLOOKUP($B134,Currencies!$B$6:$CW$1002,BT$1,0),"")</f>
        <v>112.22</v>
      </c>
      <c r="BU134">
        <f ca="1">IF(ISNUMBER(VLOOKUP($B134,Currencies!$B$6:$CW$1002,BU$1,0)), VLOOKUP($B134,Currencies!$B$6:$CW$1002,BU$1,0),"")</f>
        <v>58.1113</v>
      </c>
      <c r="BV134">
        <f ca="1">IF(ISNUMBER(VLOOKUP($B134,Currencies!$B$6:$CW$1002,BV$1,0)), VLOOKUP($B134,Currencies!$B$6:$CW$1002,BV$1,0),"")</f>
        <v>13.3233</v>
      </c>
      <c r="BW134">
        <f ca="1">IF(ISNUMBER(VLOOKUP($B134,Currencies!$B$6:$CW$1002,BW$1,0)), VLOOKUP($B134,Currencies!$B$6:$CW$1002,BW$1,0),"")</f>
        <v>3.1349</v>
      </c>
    </row>
    <row r="135" spans="2:75">
      <c r="B135" s="12">
        <f>IF(ISNUMBER(Equities!$C136),Equities!B136,"")</f>
        <v>42997</v>
      </c>
      <c r="C135" t="str">
        <f t="shared" ref="C135" ca="1" si="13">IF(ISNUMBER(VLOOKUP($B135,INDIRECT(C$3&amp;"!"&amp;$B$3),2,0)), VLOOKUP($B135,INDIRECT(C$3&amp;"!"&amp;$B$3),2,0),"")</f>
        <v/>
      </c>
      <c r="D135" t="str">
        <f t="shared" ca="1" si="12"/>
        <v/>
      </c>
      <c r="E135" t="str">
        <f t="shared" ca="1" si="12"/>
        <v/>
      </c>
      <c r="F135" t="str">
        <f ca="1">IF(ISNUMBER(VLOOKUP($B135,INDIRECT(F$3&amp;"!"&amp;$B$3),2,0)), VLOOKUP($B135,INDIRECT(F$3&amp;"!"&amp;$B$3),2,0),"")</f>
        <v/>
      </c>
      <c r="G135">
        <f>IF(ISNUMBER(VLOOKUP($B135,Equities!$B$6:$DH$1002,G$1,0)), VLOOKUP($B135,Equities!$B$6:$DH$1002,G$1,0),"")</f>
        <v>8.01</v>
      </c>
      <c r="H135">
        <f>IF(ISNUMBER(VLOOKUP($B135,Equities!$B$6:$DH$1002,H$1,0)), VLOOKUP($B135,Equities!$B$6:$DH$1002,H$1,0),"")</f>
        <v>11.8</v>
      </c>
      <c r="I135">
        <f>IF(ISNUMBER(VLOOKUP($B135,Equities!$B$6:$DH$1002,I$1,0)), VLOOKUP($B135,Equities!$B$6:$DH$1002,I$1,0),"")</f>
        <v>14.04</v>
      </c>
      <c r="J135" s="70"/>
      <c r="K135">
        <f ca="1">IF(ISNUMBER(VLOOKUP($B135,Equities!$B$6:$DH$1002,K$1,0)), VLOOKUP($B135,Equities!$B$6:$DH$1002,K$1,0),"")</f>
        <v>2506.65</v>
      </c>
      <c r="L135">
        <f ca="1">IF(ISNUMBER(VLOOKUP($B135,Equities!$B$6:$DH$1002,L$1,0)), VLOOKUP($B135,Equities!$B$6:$DH$1002,L$1,0),"")</f>
        <v>3531.18</v>
      </c>
      <c r="M135">
        <f ca="1">IF(ISNUMBER(VLOOKUP($B135,Equities!$B$6:$DH$1002,M$1,0)), VLOOKUP($B135,Equities!$B$6:$DH$1002,M$1,0),"")</f>
        <v>75974.179999999993</v>
      </c>
      <c r="N135">
        <f ca="1">IF(ISNUMBER(VLOOKUP($B135,Equities!$B$6:$DH$1002,N$1,0)), VLOOKUP($B135,Equities!$B$6:$DH$1002,N$1,0),"")</f>
        <v>20299.38</v>
      </c>
      <c r="O135">
        <f ca="1">IF(ISNUMBER(VLOOKUP($B135,Equities!$B$6:$DH$1002,O$1,0)), VLOOKUP($B135,Equities!$B$6:$DH$1002,O$1,0),"")</f>
        <v>28051.41</v>
      </c>
      <c r="P135">
        <f ca="1">IF(ISNUMBER(VLOOKUP($B135,Equities!$B$6:$DH$1002,P$1,0)), VLOOKUP($B135,Equities!$B$6:$DH$1002,P$1,0),"")</f>
        <v>11125.71</v>
      </c>
      <c r="Q135">
        <f ca="1">IF(ISNUMBER(VLOOKUP($B135,Equities!$B$6:$DH$1002,Q$1,0)), VLOOKUP($B135,Equities!$B$6:$DH$1002,Q$1,0),"")</f>
        <v>2049.77</v>
      </c>
      <c r="R135">
        <f ca="1">IF(ISNUMBER(VLOOKUP($B135,Equities!$B$6:$DH$1002,R$1,0)), VLOOKUP($B135,Equities!$B$6:$DH$1002,R$1,0),"")</f>
        <v>2331.98</v>
      </c>
      <c r="S135">
        <f ca="1">IF(ISNUMBER(VLOOKUP($B135,Equities!$B$6:$DH$1002,S$1,0)), VLOOKUP($B135,Equities!$B$6:$DH$1002,S$1,0),"")</f>
        <v>205.61670000000001</v>
      </c>
      <c r="T135">
        <f ca="1">IF(ISNUMBER(VLOOKUP($B135,Equities!$B$6:$DH$1002,T$1,0)), VLOOKUP($B135,Equities!$B$6:$DH$1002,T$1,0),"")</f>
        <v>262.10000000000002</v>
      </c>
      <c r="U135">
        <f ca="1">IF(ISNUMBER(VLOOKUP($B135,Equities!$B$6:$DH$1002,U$1,0)), VLOOKUP($B135,Equities!$B$6:$DH$1002,U$1,0),"")</f>
        <v>247.58</v>
      </c>
      <c r="V135">
        <f ca="1">IF(ISNUMBER(VLOOKUP($B135,Equities!$B$6:$DH$1002,V$1,0)), VLOOKUP($B135,Equities!$B$6:$DH$1002,V$1,0),"")</f>
        <v>222.11</v>
      </c>
      <c r="W135">
        <f ca="1">IF(ISNUMBER(VLOOKUP($B135,Equities!$B$6:$DH$1002,W$1,0)), VLOOKUP($B135,Equities!$B$6:$DH$1002,W$1,0),"")</f>
        <v>230.0437</v>
      </c>
      <c r="X135">
        <f ca="1">IF(ISNUMBER(VLOOKUP($B135,Equities!$B$6:$DH$1002,X$1,0)), VLOOKUP($B135,Equities!$B$6:$DH$1002,X$1,0),"")</f>
        <v>226.49789999999999</v>
      </c>
      <c r="Y135">
        <f ca="1">IF(ISNUMBER(VLOOKUP($B135,Equities!$B$6:$DH$1002,Y$1,0)), VLOOKUP($B135,Equities!$B$6:$DH$1002,Y$1,0),"")</f>
        <v>119.1069</v>
      </c>
      <c r="Z135">
        <f ca="1">IF(ISNUMBER(VLOOKUP($B135,Equities!$B$6:$DH$1002,Z$1,0)), VLOOKUP($B135,Equities!$B$6:$DH$1002,Z$1,0),"")</f>
        <v>204.4795</v>
      </c>
      <c r="AA135">
        <f ca="1">IF(ISNUMBER(VLOOKUP($B135,Equities!$B$6:$DH$1002,AA$1,0)), VLOOKUP($B135,Equities!$B$6:$DH$1002,AA$1,0),"")</f>
        <v>70.64</v>
      </c>
      <c r="AB135">
        <f ca="1">IF(ISNUMBER(VLOOKUP($B135,Equities!$B$6:$DH$1002,AB$1,0)), VLOOKUP($B135,Equities!$B$6:$DH$1002,AB$1,0),"")</f>
        <v>131.25</v>
      </c>
      <c r="AC135">
        <f ca="1">IF(ISNUMBER(VLOOKUP($B135,Bonds!$B$6:$CW$1002,AC$1,0)), VLOOKUP($B135,Bonds!$B$6:$CW$1002,AC$1,0),"")</f>
        <v>483.34460000000001</v>
      </c>
      <c r="AD135">
        <f ca="1">IF(ISNUMBER(VLOOKUP($B135,Bonds!$B$6:$CW$1002,AD$1,0)), VLOOKUP($B135,Bonds!$B$6:$CW$1002,AD$1,0),"")</f>
        <v>218.626</v>
      </c>
      <c r="AE135">
        <f ca="1">IF(ISNUMBER(VLOOKUP($B135,Bonds!$B$6:$CW$1002,AE$1,0)), VLOOKUP($B135,Bonds!$B$6:$CW$1002,AE$1,0),"")</f>
        <v>255.27189999999999</v>
      </c>
      <c r="AF135">
        <f ca="1">IF(ISNUMBER(VLOOKUP($B135,Bonds!$B$6:$CW$1002,AF$1,0)), VLOOKUP($B135,Bonds!$B$6:$CW$1002,AF$1,0),"")</f>
        <v>2041.26</v>
      </c>
      <c r="AG135">
        <f ca="1">IF(ISNUMBER(VLOOKUP($B135,Bonds!$B$6:$CW$1002,AG$1,0)), VLOOKUP($B135,Bonds!$B$6:$CW$1002,AG$1,0),"")</f>
        <v>2204.98</v>
      </c>
      <c r="AH135">
        <f ca="1">IF(ISNUMBER(VLOOKUP($B135,Bonds!$B$6:$CW$1002,AH$1,0)), VLOOKUP($B135,Bonds!$B$6:$CW$1002,AH$1,0),"")</f>
        <v>2865.26</v>
      </c>
      <c r="AI135">
        <f ca="1">IF(ISNUMBER(VLOOKUP($B135,Bonds!$B$6:$CW$1002,AI$1,0)), VLOOKUP($B135,Bonds!$B$6:$CW$1002,AI$1,0),"")</f>
        <v>149.57</v>
      </c>
      <c r="AJ135">
        <f ca="1">IF(ISNUMBER(VLOOKUP($B135,Bonds!$B$6:$CW$1002,AJ$1,0)), VLOOKUP($B135,Bonds!$B$6:$CW$1002,AJ$1,0),"")</f>
        <v>1299.162</v>
      </c>
      <c r="AK135">
        <f ca="1">IF(ISNUMBER(VLOOKUP($B135,Bonds!$B$6:$CW$1002,AK$1,0)), VLOOKUP($B135,Bonds!$B$6:$CW$1002,AK$1,0),"")</f>
        <v>214.14779999999999</v>
      </c>
      <c r="AL135">
        <f ca="1">IF(ISNUMBER(VLOOKUP($B135,Bonds!$B$6:$CW$1002,AL$1,0)), VLOOKUP($B135,Bonds!$B$6:$CW$1002,AL$1,0),"")</f>
        <v>191.09129999999999</v>
      </c>
      <c r="AM135">
        <f ca="1">IF(ISNUMBER(VLOOKUP($B135,Bonds!$B$6:$CW$1002,AM$1,0)), VLOOKUP($B135,Bonds!$B$6:$CW$1002,AM$1,0),"")</f>
        <v>285.34840000000003</v>
      </c>
      <c r="AN135">
        <f ca="1">IF(ISNUMBER(VLOOKUP($B135,Bonds!$B$6:$CW$1002,AN$1,0)), VLOOKUP($B135,Bonds!$B$6:$CW$1002,AN$1,0),"")</f>
        <v>203.5761</v>
      </c>
      <c r="AO135">
        <f ca="1">IF(ISNUMBER(VLOOKUP($B135,Bonds!$B$6:$CW$1002,AO$1,0)), VLOOKUP($B135,Bonds!$B$6:$CW$1002,AO$1,0),"")</f>
        <v>203.3725</v>
      </c>
      <c r="AP135">
        <f ca="1">IF(ISNUMBER(VLOOKUP($B135,Bonds!$B$6:$CW$1002,AP$1,0)), VLOOKUP($B135,Bonds!$B$6:$CW$1002,AP$1,0),"")</f>
        <v>224.8263</v>
      </c>
      <c r="AQ135">
        <f ca="1">IF(ISNUMBER(VLOOKUP($B135,Bonds!$B$6:$CW$1002,AQ$1,0)), VLOOKUP($B135,Bonds!$B$6:$CW$1002,AQ$1,0),"")</f>
        <v>219.3117</v>
      </c>
      <c r="AR135">
        <f ca="1">IF(ISNUMBER(VLOOKUP($B135,Bonds!$B$6:$CW$1002,AR$1,0)), VLOOKUP($B135,Bonds!$B$6:$CW$1002,AR$1,0),"")</f>
        <v>284.22590000000002</v>
      </c>
      <c r="AS135">
        <f ca="1">IF(ISNUMBER(VLOOKUP($B135,Bonds!$B$6:$CW$1002,AS$1,0)), VLOOKUP($B135,Bonds!$B$6:$CW$1002,AS$1,0),"")</f>
        <v>2.2446000000000002</v>
      </c>
      <c r="AT135">
        <f ca="1">IF(ISNUMBER(VLOOKUP($B135,Bonds!$B$6:$CW$1002,AT$1,0)), VLOOKUP($B135,Bonds!$B$6:$CW$1002,AT$1,0),"")</f>
        <v>0.45200000000000001</v>
      </c>
      <c r="AU135">
        <f ca="1">IF(ISNUMBER(VLOOKUP($B135,Bonds!$B$6:$CW$1002,AU$1,0)), VLOOKUP($B135,Bonds!$B$6:$CW$1002,AU$1,0),"")</f>
        <v>1.7854000000000001</v>
      </c>
      <c r="AV135">
        <f ca="1">IF(ISNUMBER(VLOOKUP($B135,Bonds!$B$6:$CW$1002,AV$1,0)), VLOOKUP($B135,Bonds!$B$6:$CW$1002,AV$1,0),"")</f>
        <v>1.8782000000000001</v>
      </c>
      <c r="AW135">
        <f ca="1">IF(ISNUMBER(VLOOKUP($B135,Bonds!$B$6:$CW$1002,AW$1,0)), VLOOKUP($B135,Bonds!$B$6:$CW$1002,AW$1,0),"")</f>
        <v>2.3138000000000001</v>
      </c>
      <c r="AX135">
        <f ca="1">IF(ISNUMBER(VLOOKUP($B135,Bonds!$B$6:$CW$1002,AX$1,0)), VLOOKUP($B135,Bonds!$B$6:$CW$1002,AX$1,0),"")</f>
        <v>1.208</v>
      </c>
      <c r="AY135">
        <f ca="1">IF(ISNUMBER(VLOOKUP($B135,Bonds!$B$6:$CW$1002,AY$1,0)), VLOOKUP($B135,Bonds!$B$6:$CW$1002,AY$1,0),"")</f>
        <v>27.247299999999999</v>
      </c>
      <c r="AZ135">
        <f ca="1">IF(ISNUMBER(VLOOKUP($B135,Bonds!$B$6:$CW$1002,AZ$1,0)), VLOOKUP($B135,Bonds!$B$6:$CW$1002,AZ$1,0),"")</f>
        <v>-3.63</v>
      </c>
      <c r="BA135">
        <f ca="1">IF(ISNUMBER(VLOOKUP($B135,Credit_Vol!$B$6:$CW$1002,BA$1,0)), VLOOKUP($B135,Credit_Vol!$B$6:$CW$1002,BA$1,0),"")</f>
        <v>219.886</v>
      </c>
      <c r="BB135">
        <f ca="1">IF(ISNUMBER(VLOOKUP($B135,Credit_Vol!$B$6:$CW$1002,BB$1,0)), VLOOKUP($B135,Credit_Vol!$B$6:$CW$1002,BB$1,0),"")</f>
        <v>107.67</v>
      </c>
      <c r="BC135">
        <f ca="1">IF(ISNUMBER(VLOOKUP($B135,Credit_Vol!$B$6:$CW$1002,BC$1,0)), VLOOKUP($B135,Credit_Vol!$B$6:$CW$1002,BC$1,0),"")</f>
        <v>54.960999999999999</v>
      </c>
      <c r="BD135">
        <f ca="1">IF(ISNUMBER(VLOOKUP($B135,Credit_Vol!$B$6:$CW$1002,BD$1,0)), VLOOKUP($B135,Credit_Vol!$B$6:$CW$1002,BD$1,0),"")</f>
        <v>324.26400000000001</v>
      </c>
      <c r="BE135">
        <f ca="1">IF(ISNUMBER(VLOOKUP($B135,Credit_Vol!$B$6:$CW$1002,BE$1,0)), VLOOKUP($B135,Credit_Vol!$B$6:$CW$1002,BE$1,0),"")</f>
        <v>175.30099999999999</v>
      </c>
      <c r="BF135">
        <f ca="1">IF(ISNUMBER(VLOOKUP($B135,Credit_Vol!$B$6:$CW$1002,BF$1,0)), VLOOKUP($B135,Credit_Vol!$B$6:$CW$1002,BF$1,0),"")</f>
        <v>231.571</v>
      </c>
      <c r="BG135">
        <f ca="1">IF(ISNUMBER(VLOOKUP($B135,Credit_Vol!$B$6:$CW$1002,BG$1,0)), VLOOKUP($B135,Credit_Vol!$B$6:$CW$1002,BG$1,0),"")</f>
        <v>168.05869999999999</v>
      </c>
      <c r="BH135">
        <f ca="1">IF(ISNUMBER(VLOOKUP($B135,Credit_Vol!$B$6:$CW$1002,BH$1,0)), VLOOKUP($B135,Credit_Vol!$B$6:$CW$1002,BH$1,0),"")</f>
        <v>445.95749999999998</v>
      </c>
      <c r="BI135">
        <f ca="1">IF(ISNUMBER(VLOOKUP($B135,Credit_Vol!$B$6:$CW$1002,BI$1,0)), VLOOKUP($B135,Credit_Vol!$B$6:$CW$1002,BI$1,0),"")</f>
        <v>10.18</v>
      </c>
      <c r="BJ135">
        <f ca="1">IF(ISNUMBER(VLOOKUP($B135,Credit_Vol!$B$6:$CW$1002,BJ$1,0)), VLOOKUP($B135,Credit_Vol!$B$6:$CW$1002,BJ$1,0),"")</f>
        <v>15.48</v>
      </c>
      <c r="BK135">
        <f ca="1">IF(ISNUMBER(VLOOKUP($B135,Credit_Vol!$B$6:$CW$1002,BK$1,0)), VLOOKUP($B135,Credit_Vol!$B$6:$CW$1002,BK$1,0),"")</f>
        <v>8.93</v>
      </c>
      <c r="BL135">
        <f ca="1">IF(ISNUMBER(VLOOKUP($B135,Credit_Vol!$B$6:$CW$1002,BL$1,0)), VLOOKUP($B135,Credit_Vol!$B$6:$CW$1002,BL$1,0),"")</f>
        <v>4.7850000000000001</v>
      </c>
      <c r="BM135">
        <f ca="1">IF(ISNUMBER(VLOOKUP($B135,Commodities!$B$6:$CW$1002,BM$1,0)), VLOOKUP($B135,Commodities!$B$6:$CW$1002,BM$1,0),"")</f>
        <v>1306.7</v>
      </c>
      <c r="BN135">
        <f ca="1">IF(ISNUMBER(VLOOKUP($B135,Commodities!$B$6:$CW$1002,BN$1,0)), VLOOKUP($B135,Commodities!$B$6:$CW$1002,BN$1,0),"")</f>
        <v>17.195</v>
      </c>
      <c r="BO135">
        <f ca="1">IF(ISNUMBER(VLOOKUP($B135,Commodities!$B$6:$CW$1002,BO$1,0)), VLOOKUP($B135,Commodities!$B$6:$CW$1002,BO$1,0),"")</f>
        <v>49.48</v>
      </c>
      <c r="BP135">
        <f ca="1">IF(ISNUMBER(VLOOKUP($B135,Currencies!$B$6:$CW$1002,BP$1,0)), VLOOKUP($B135,Currencies!$B$6:$CW$1002,BP$1,0),"")</f>
        <v>6.5838999999999999</v>
      </c>
      <c r="BQ135">
        <f ca="1">IF(ISNUMBER(VLOOKUP($B135,Currencies!$B$6:$CW$1002,BQ$1,0)), VLOOKUP($B135,Currencies!$B$6:$CW$1002,BQ$1,0),"")</f>
        <v>108.25</v>
      </c>
      <c r="BR135">
        <f ca="1">IF(ISNUMBER(VLOOKUP($B135,Currencies!$B$6:$CW$1002,BR$1,0)), VLOOKUP($B135,Currencies!$B$6:$CW$1002,BR$1,0),"")</f>
        <v>1.1994</v>
      </c>
      <c r="BS135">
        <f ca="1">IF(ISNUMBER(VLOOKUP($B135,Currencies!$B$6:$CW$1002,BS$1,0)), VLOOKUP($B135,Currencies!$B$6:$CW$1002,BS$1,0),"")</f>
        <v>1.3503000000000001</v>
      </c>
      <c r="BT135">
        <f ca="1">IF(ISNUMBER(VLOOKUP($B135,Currencies!$B$6:$CW$1002,BT$1,0)), VLOOKUP($B135,Currencies!$B$6:$CW$1002,BT$1,0),"")</f>
        <v>111.59</v>
      </c>
      <c r="BU135">
        <f ca="1">IF(ISNUMBER(VLOOKUP($B135,Currencies!$B$6:$CW$1002,BU$1,0)), VLOOKUP($B135,Currencies!$B$6:$CW$1002,BU$1,0),"")</f>
        <v>58.133099999999999</v>
      </c>
      <c r="BV135">
        <f ca="1">IF(ISNUMBER(VLOOKUP($B135,Currencies!$B$6:$CW$1002,BV$1,0)), VLOOKUP($B135,Currencies!$B$6:$CW$1002,BV$1,0),"")</f>
        <v>13.3188</v>
      </c>
      <c r="BW135">
        <f ca="1">IF(ISNUMBER(VLOOKUP($B135,Currencies!$B$6:$CW$1002,BW$1,0)), VLOOKUP($B135,Currencies!$B$6:$CW$1002,BW$1,0),"")</f>
        <v>3.1360000000000001</v>
      </c>
    </row>
    <row r="136" spans="2:75">
      <c r="B136" s="12" t="str">
        <f>IF(ISNUMBER(Equities!$C137),Equities!B137,"")</f>
        <v/>
      </c>
      <c r="C136" t="str">
        <f t="shared" ref="C136:C187" ca="1" si="14">IF(ISNUMBER(VLOOKUP($B136,INDIRECT(C$3&amp;"!"&amp;$B$3),2,0)), VLOOKUP($B136,INDIRECT(C$3&amp;"!"&amp;$B$3),2,0),"")</f>
        <v/>
      </c>
      <c r="D136" t="str">
        <f t="shared" ca="1" si="12"/>
        <v/>
      </c>
      <c r="E136" t="str">
        <f t="shared" ca="1" si="12"/>
        <v/>
      </c>
      <c r="F136" t="str">
        <f ca="1">IF(ISNUMBER(VLOOKUP($B136,INDIRECT(F$3&amp;"!"&amp;$B$3),2,0)), VLOOKUP($B136,INDIRECT(F$3&amp;"!"&amp;$B$3),2,0),"")</f>
        <v/>
      </c>
      <c r="G136" t="str">
        <f>IF(ISNUMBER(VLOOKUP($B136,Equities!$B$6:$DH$1002,G$1,0)), VLOOKUP($B136,Equities!$B$6:$DH$1002,G$1,0),"")</f>
        <v/>
      </c>
      <c r="H136" t="str">
        <f>IF(ISNUMBER(VLOOKUP($B136,Equities!$B$6:$DH$1002,H$1,0)), VLOOKUP($B136,Equities!$B$6:$DH$1002,H$1,0),"")</f>
        <v/>
      </c>
      <c r="I136" t="str">
        <f>IF(ISNUMBER(VLOOKUP($B136,Equities!$B$6:$DH$1002,I$1,0)), VLOOKUP($B136,Equities!$B$6:$DH$1002,I$1,0),"")</f>
        <v/>
      </c>
      <c r="J136" s="70"/>
      <c r="K136" t="str">
        <f>IF(ISNUMBER(VLOOKUP($B136,Equities!$B$6:$DH$1002,K$1,0)), VLOOKUP($B136,Equities!$B$6:$DH$1002,K$1,0),"")</f>
        <v/>
      </c>
      <c r="L136" t="str">
        <f>IF(ISNUMBER(VLOOKUP($B136,Equities!$B$6:$DH$1002,L$1,0)), VLOOKUP($B136,Equities!$B$6:$DH$1002,L$1,0),"")</f>
        <v/>
      </c>
      <c r="M136" t="str">
        <f>IF(ISNUMBER(VLOOKUP($B136,Equities!$B$6:$DH$1002,M$1,0)), VLOOKUP($B136,Equities!$B$6:$DH$1002,M$1,0),"")</f>
        <v/>
      </c>
      <c r="N136" t="str">
        <f>IF(ISNUMBER(VLOOKUP($B136,Equities!$B$6:$DH$1002,N$1,0)), VLOOKUP($B136,Equities!$B$6:$DH$1002,N$1,0),"")</f>
        <v/>
      </c>
      <c r="O136" t="str">
        <f>IF(ISNUMBER(VLOOKUP($B136,Equities!$B$6:$DH$1002,O$1,0)), VLOOKUP($B136,Equities!$B$6:$DH$1002,O$1,0),"")</f>
        <v/>
      </c>
      <c r="P136" t="str">
        <f>IF(ISNUMBER(VLOOKUP($B136,Equities!$B$6:$DH$1002,P$1,0)), VLOOKUP($B136,Equities!$B$6:$DH$1002,P$1,0),"")</f>
        <v/>
      </c>
      <c r="Q136" t="str">
        <f>IF(ISNUMBER(VLOOKUP($B136,Equities!$B$6:$DH$1002,Q$1,0)), VLOOKUP($B136,Equities!$B$6:$DH$1002,Q$1,0),"")</f>
        <v/>
      </c>
      <c r="R136" t="str">
        <f>IF(ISNUMBER(VLOOKUP($B136,Equities!$B$6:$DH$1002,R$1,0)), VLOOKUP($B136,Equities!$B$6:$DH$1002,R$1,0),"")</f>
        <v/>
      </c>
      <c r="S136" t="str">
        <f>IF(ISNUMBER(VLOOKUP($B136,Equities!$B$6:$DH$1002,S$1,0)), VLOOKUP($B136,Equities!$B$6:$DH$1002,S$1,0),"")</f>
        <v/>
      </c>
      <c r="T136" t="str">
        <f>IF(ISNUMBER(VLOOKUP($B136,Equities!$B$6:$DH$1002,T$1,0)), VLOOKUP($B136,Equities!$B$6:$DH$1002,T$1,0),"")</f>
        <v/>
      </c>
      <c r="U136" t="str">
        <f>IF(ISNUMBER(VLOOKUP($B136,Equities!$B$6:$DH$1002,U$1,0)), VLOOKUP($B136,Equities!$B$6:$DH$1002,U$1,0),"")</f>
        <v/>
      </c>
      <c r="V136" t="str">
        <f>IF(ISNUMBER(VLOOKUP($B136,Equities!$B$6:$DH$1002,V$1,0)), VLOOKUP($B136,Equities!$B$6:$DH$1002,V$1,0),"")</f>
        <v/>
      </c>
      <c r="W136" t="str">
        <f>IF(ISNUMBER(VLOOKUP($B136,Equities!$B$6:$DH$1002,W$1,0)), VLOOKUP($B136,Equities!$B$6:$DH$1002,W$1,0),"")</f>
        <v/>
      </c>
      <c r="X136" t="str">
        <f>IF(ISNUMBER(VLOOKUP($B136,Equities!$B$6:$DH$1002,X$1,0)), VLOOKUP($B136,Equities!$B$6:$DH$1002,X$1,0),"")</f>
        <v/>
      </c>
      <c r="Y136" t="str">
        <f>IF(ISNUMBER(VLOOKUP($B136,Equities!$B$6:$DH$1002,Y$1,0)), VLOOKUP($B136,Equities!$B$6:$DH$1002,Y$1,0),"")</f>
        <v/>
      </c>
      <c r="Z136" t="str">
        <f>IF(ISNUMBER(VLOOKUP($B136,Equities!$B$6:$DH$1002,Z$1,0)), VLOOKUP($B136,Equities!$B$6:$DH$1002,Z$1,0),"")</f>
        <v/>
      </c>
      <c r="AA136" t="str">
        <f>IF(ISNUMBER(VLOOKUP($B136,Equities!$B$6:$DH$1002,AA$1,0)), VLOOKUP($B136,Equities!$B$6:$DH$1002,AA$1,0),"")</f>
        <v/>
      </c>
      <c r="AB136" t="str">
        <f>IF(ISNUMBER(VLOOKUP($B136,Equities!$B$6:$DH$1002,AB$1,0)), VLOOKUP($B136,Equities!$B$6:$DH$1002,AB$1,0),"")</f>
        <v/>
      </c>
      <c r="AC136" t="str">
        <f>IF(ISNUMBER(VLOOKUP($B136,Bonds!$B$6:$CW$1002,AC$1,0)), VLOOKUP($B136,Bonds!$B$6:$CW$1002,AC$1,0),"")</f>
        <v/>
      </c>
      <c r="AD136" t="str">
        <f>IF(ISNUMBER(VLOOKUP($B136,Bonds!$B$6:$CW$1002,AD$1,0)), VLOOKUP($B136,Bonds!$B$6:$CW$1002,AD$1,0),"")</f>
        <v/>
      </c>
      <c r="AE136" t="str">
        <f>IF(ISNUMBER(VLOOKUP($B136,Bonds!$B$6:$CW$1002,AE$1,0)), VLOOKUP($B136,Bonds!$B$6:$CW$1002,AE$1,0),"")</f>
        <v/>
      </c>
      <c r="AF136" t="str">
        <f>IF(ISNUMBER(VLOOKUP($B136,Bonds!$B$6:$CW$1002,AF$1,0)), VLOOKUP($B136,Bonds!$B$6:$CW$1002,AF$1,0),"")</f>
        <v/>
      </c>
      <c r="AG136" t="str">
        <f>IF(ISNUMBER(VLOOKUP($B136,Bonds!$B$6:$CW$1002,AG$1,0)), VLOOKUP($B136,Bonds!$B$6:$CW$1002,AG$1,0),"")</f>
        <v/>
      </c>
      <c r="AH136" t="str">
        <f>IF(ISNUMBER(VLOOKUP($B136,Bonds!$B$6:$CW$1002,AH$1,0)), VLOOKUP($B136,Bonds!$B$6:$CW$1002,AH$1,0),"")</f>
        <v/>
      </c>
      <c r="AI136" t="str">
        <f>IF(ISNUMBER(VLOOKUP($B136,Bonds!$B$6:$CW$1002,AI$1,0)), VLOOKUP($B136,Bonds!$B$6:$CW$1002,AI$1,0),"")</f>
        <v/>
      </c>
      <c r="AJ136" t="str">
        <f>IF(ISNUMBER(VLOOKUP($B136,Bonds!$B$6:$CW$1002,AJ$1,0)), VLOOKUP($B136,Bonds!$B$6:$CW$1002,AJ$1,0),"")</f>
        <v/>
      </c>
      <c r="AK136" t="str">
        <f>IF(ISNUMBER(VLOOKUP($B136,Bonds!$B$6:$CW$1002,AK$1,0)), VLOOKUP($B136,Bonds!$B$6:$CW$1002,AK$1,0),"")</f>
        <v/>
      </c>
      <c r="AL136" t="str">
        <f>IF(ISNUMBER(VLOOKUP($B136,Bonds!$B$6:$CW$1002,AL$1,0)), VLOOKUP($B136,Bonds!$B$6:$CW$1002,AL$1,0),"")</f>
        <v/>
      </c>
      <c r="AM136" t="str">
        <f>IF(ISNUMBER(VLOOKUP($B136,Bonds!$B$6:$CW$1002,AM$1,0)), VLOOKUP($B136,Bonds!$B$6:$CW$1002,AM$1,0),"")</f>
        <v/>
      </c>
      <c r="AN136" t="str">
        <f>IF(ISNUMBER(VLOOKUP($B136,Bonds!$B$6:$CW$1002,AN$1,0)), VLOOKUP($B136,Bonds!$B$6:$CW$1002,AN$1,0),"")</f>
        <v/>
      </c>
      <c r="AO136" t="str">
        <f>IF(ISNUMBER(VLOOKUP($B136,Bonds!$B$6:$CW$1002,AO$1,0)), VLOOKUP($B136,Bonds!$B$6:$CW$1002,AO$1,0),"")</f>
        <v/>
      </c>
      <c r="AP136" t="str">
        <f>IF(ISNUMBER(VLOOKUP($B136,Bonds!$B$6:$CW$1002,AP$1,0)), VLOOKUP($B136,Bonds!$B$6:$CW$1002,AP$1,0),"")</f>
        <v/>
      </c>
      <c r="AQ136" t="str">
        <f>IF(ISNUMBER(VLOOKUP($B136,Bonds!$B$6:$CW$1002,AQ$1,0)), VLOOKUP($B136,Bonds!$B$6:$CW$1002,AQ$1,0),"")</f>
        <v/>
      </c>
      <c r="AR136" t="str">
        <f>IF(ISNUMBER(VLOOKUP($B136,Bonds!$B$6:$CW$1002,AR$1,0)), VLOOKUP($B136,Bonds!$B$6:$CW$1002,AR$1,0),"")</f>
        <v/>
      </c>
      <c r="AS136" t="str">
        <f>IF(ISNUMBER(VLOOKUP($B136,Bonds!$B$6:$CW$1002,AS$1,0)), VLOOKUP($B136,Bonds!$B$6:$CW$1002,AS$1,0),"")</f>
        <v/>
      </c>
      <c r="AT136" t="str">
        <f>IF(ISNUMBER(VLOOKUP($B136,Bonds!$B$6:$CW$1002,AT$1,0)), VLOOKUP($B136,Bonds!$B$6:$CW$1002,AT$1,0),"")</f>
        <v/>
      </c>
      <c r="AU136" t="str">
        <f>IF(ISNUMBER(VLOOKUP($B136,Bonds!$B$6:$CW$1002,AU$1,0)), VLOOKUP($B136,Bonds!$B$6:$CW$1002,AU$1,0),"")</f>
        <v/>
      </c>
      <c r="AV136" t="str">
        <f>IF(ISNUMBER(VLOOKUP($B136,Bonds!$B$6:$CW$1002,AV$1,0)), VLOOKUP($B136,Bonds!$B$6:$CW$1002,AV$1,0),"")</f>
        <v/>
      </c>
      <c r="AW136" t="str">
        <f>IF(ISNUMBER(VLOOKUP($B136,Bonds!$B$6:$CW$1002,AW$1,0)), VLOOKUP($B136,Bonds!$B$6:$CW$1002,AW$1,0),"")</f>
        <v/>
      </c>
      <c r="AX136" t="str">
        <f>IF(ISNUMBER(VLOOKUP($B136,Bonds!$B$6:$CW$1002,AX$1,0)), VLOOKUP($B136,Bonds!$B$6:$CW$1002,AX$1,0),"")</f>
        <v/>
      </c>
      <c r="AY136" t="str">
        <f>IF(ISNUMBER(VLOOKUP($B136,Bonds!$B$6:$CW$1002,AY$1,0)), VLOOKUP($B136,Bonds!$B$6:$CW$1002,AY$1,0),"")</f>
        <v/>
      </c>
      <c r="AZ136" t="str">
        <f>IF(ISNUMBER(VLOOKUP($B136,Bonds!$B$6:$CW$1002,AZ$1,0)), VLOOKUP($B136,Bonds!$B$6:$CW$1002,AZ$1,0),"")</f>
        <v/>
      </c>
      <c r="BA136" t="str">
        <f>IF(ISNUMBER(VLOOKUP($B136,Credit_Vol!$B$6:$CW$1002,BA$1,0)), VLOOKUP($B136,Credit_Vol!$B$6:$CW$1002,BA$1,0),"")</f>
        <v/>
      </c>
      <c r="BB136" t="str">
        <f>IF(ISNUMBER(VLOOKUP($B136,Credit_Vol!$B$6:$CW$1002,BB$1,0)), VLOOKUP($B136,Credit_Vol!$B$6:$CW$1002,BB$1,0),"")</f>
        <v/>
      </c>
      <c r="BC136" t="str">
        <f>IF(ISNUMBER(VLOOKUP($B136,Credit_Vol!$B$6:$CW$1002,BC$1,0)), VLOOKUP($B136,Credit_Vol!$B$6:$CW$1002,BC$1,0),"")</f>
        <v/>
      </c>
      <c r="BD136" t="str">
        <f>IF(ISNUMBER(VLOOKUP($B136,Credit_Vol!$B$6:$CW$1002,BD$1,0)), VLOOKUP($B136,Credit_Vol!$B$6:$CW$1002,BD$1,0),"")</f>
        <v/>
      </c>
      <c r="BE136" t="str">
        <f>IF(ISNUMBER(VLOOKUP($B136,Credit_Vol!$B$6:$CW$1002,BE$1,0)), VLOOKUP($B136,Credit_Vol!$B$6:$CW$1002,BE$1,0),"")</f>
        <v/>
      </c>
      <c r="BF136" t="str">
        <f>IF(ISNUMBER(VLOOKUP($B136,Credit_Vol!$B$6:$CW$1002,BF$1,0)), VLOOKUP($B136,Credit_Vol!$B$6:$CW$1002,BF$1,0),"")</f>
        <v/>
      </c>
      <c r="BG136" t="str">
        <f>IF(ISNUMBER(VLOOKUP($B136,Credit_Vol!$B$6:$CW$1002,BG$1,0)), VLOOKUP($B136,Credit_Vol!$B$6:$CW$1002,BG$1,0),"")</f>
        <v/>
      </c>
      <c r="BH136" t="str">
        <f>IF(ISNUMBER(VLOOKUP($B136,Credit_Vol!$B$6:$CW$1002,BH$1,0)), VLOOKUP($B136,Credit_Vol!$B$6:$CW$1002,BH$1,0),"")</f>
        <v/>
      </c>
      <c r="BI136" t="str">
        <f>IF(ISNUMBER(VLOOKUP($B136,Credit_Vol!$B$6:$CW$1002,BI$1,0)), VLOOKUP($B136,Credit_Vol!$B$6:$CW$1002,BI$1,0),"")</f>
        <v/>
      </c>
      <c r="BJ136" t="str">
        <f>IF(ISNUMBER(VLOOKUP($B136,Credit_Vol!$B$6:$CW$1002,BJ$1,0)), VLOOKUP($B136,Credit_Vol!$B$6:$CW$1002,BJ$1,0),"")</f>
        <v/>
      </c>
      <c r="BK136" t="str">
        <f>IF(ISNUMBER(VLOOKUP($B136,Credit_Vol!$B$6:$CW$1002,BK$1,0)), VLOOKUP($B136,Credit_Vol!$B$6:$CW$1002,BK$1,0),"")</f>
        <v/>
      </c>
      <c r="BL136" t="str">
        <f>IF(ISNUMBER(VLOOKUP($B136,Credit_Vol!$B$6:$CW$1002,BL$1,0)), VLOOKUP($B136,Credit_Vol!$B$6:$CW$1002,BL$1,0),"")</f>
        <v/>
      </c>
      <c r="BM136" t="str">
        <f>IF(ISNUMBER(VLOOKUP($B136,Commodities!$B$6:$CW$1002,BM$1,0)), VLOOKUP($B136,Commodities!$B$6:$CW$1002,BM$1,0),"")</f>
        <v/>
      </c>
      <c r="BN136" t="str">
        <f>IF(ISNUMBER(VLOOKUP($B136,Commodities!$B$6:$CW$1002,BN$1,0)), VLOOKUP($B136,Commodities!$B$6:$CW$1002,BN$1,0),"")</f>
        <v/>
      </c>
      <c r="BO136" t="str">
        <f>IF(ISNUMBER(VLOOKUP($B136,Commodities!$B$6:$CW$1002,BO$1,0)), VLOOKUP($B136,Commodities!$B$6:$CW$1002,BO$1,0),"")</f>
        <v/>
      </c>
      <c r="BP136" t="str">
        <f>IF(ISNUMBER(VLOOKUP($B136,Currencies!$B$6:$CW$1002,BP$1,0)), VLOOKUP($B136,Currencies!$B$6:$CW$1002,BP$1,0),"")</f>
        <v/>
      </c>
      <c r="BQ136" t="str">
        <f>IF(ISNUMBER(VLOOKUP($B136,Currencies!$B$6:$CW$1002,BQ$1,0)), VLOOKUP($B136,Currencies!$B$6:$CW$1002,BQ$1,0),"")</f>
        <v/>
      </c>
      <c r="BR136" t="str">
        <f>IF(ISNUMBER(VLOOKUP($B136,Currencies!$B$6:$CW$1002,BR$1,0)), VLOOKUP($B136,Currencies!$B$6:$CW$1002,BR$1,0),"")</f>
        <v/>
      </c>
      <c r="BS136" t="str">
        <f>IF(ISNUMBER(VLOOKUP($B136,Currencies!$B$6:$CW$1002,BS$1,0)), VLOOKUP($B136,Currencies!$B$6:$CW$1002,BS$1,0),"")</f>
        <v/>
      </c>
      <c r="BT136" t="str">
        <f>IF(ISNUMBER(VLOOKUP($B136,Currencies!$B$6:$CW$1002,BT$1,0)), VLOOKUP($B136,Currencies!$B$6:$CW$1002,BT$1,0),"")</f>
        <v/>
      </c>
      <c r="BU136" t="str">
        <f>IF(ISNUMBER(VLOOKUP($B136,Currencies!$B$6:$CW$1002,BU$1,0)), VLOOKUP($B136,Currencies!$B$6:$CW$1002,BU$1,0),"")</f>
        <v/>
      </c>
      <c r="BV136" t="str">
        <f>IF(ISNUMBER(VLOOKUP($B136,Currencies!$B$6:$CW$1002,BV$1,0)), VLOOKUP($B136,Currencies!$B$6:$CW$1002,BV$1,0),"")</f>
        <v/>
      </c>
      <c r="BW136" t="str">
        <f>IF(ISNUMBER(VLOOKUP($B136,Currencies!$B$6:$CW$1002,BW$1,0)), VLOOKUP($B136,Currencies!$B$6:$CW$1002,BW$1,0),"")</f>
        <v/>
      </c>
    </row>
    <row r="137" spans="2:75">
      <c r="B137" s="12" t="str">
        <f>IF(ISNUMBER(Equities!$C138),Equities!B138,"")</f>
        <v/>
      </c>
      <c r="C137" t="str">
        <f t="shared" ca="1" si="14"/>
        <v/>
      </c>
      <c r="D137" t="str">
        <f t="shared" ca="1" si="12"/>
        <v/>
      </c>
      <c r="E137" t="str">
        <f t="shared" ca="1" si="12"/>
        <v/>
      </c>
      <c r="F137" t="str">
        <f t="shared" ca="1" si="12"/>
        <v/>
      </c>
      <c r="G137" t="str">
        <f>IF(ISNUMBER(VLOOKUP($B137,Equities!$B$6:$DH$1002,G$1,0)), VLOOKUP($B137,Equities!$B$6:$DH$1002,G$1,0),"")</f>
        <v/>
      </c>
      <c r="H137" t="str">
        <f>IF(ISNUMBER(VLOOKUP($B137,Equities!$B$6:$DH$1002,H$1,0)), VLOOKUP($B137,Equities!$B$6:$DH$1002,H$1,0),"")</f>
        <v/>
      </c>
      <c r="I137" t="str">
        <f>IF(ISNUMBER(VLOOKUP($B137,Equities!$B$6:$DH$1002,I$1,0)), VLOOKUP($B137,Equities!$B$6:$DH$1002,I$1,0),"")</f>
        <v/>
      </c>
      <c r="J137" s="70"/>
      <c r="K137" t="str">
        <f>IF(ISNUMBER(VLOOKUP($B137,Equities!$B$6:$DH$1002,K$1,0)), VLOOKUP($B137,Equities!$B$6:$DH$1002,K$1,0),"")</f>
        <v/>
      </c>
      <c r="L137" t="str">
        <f>IF(ISNUMBER(VLOOKUP($B137,Equities!$B$6:$DH$1002,L$1,0)), VLOOKUP($B137,Equities!$B$6:$DH$1002,L$1,0),"")</f>
        <v/>
      </c>
      <c r="M137" t="str">
        <f>IF(ISNUMBER(VLOOKUP($B137,Equities!$B$6:$DH$1002,M$1,0)), VLOOKUP($B137,Equities!$B$6:$DH$1002,M$1,0),"")</f>
        <v/>
      </c>
      <c r="N137" t="str">
        <f>IF(ISNUMBER(VLOOKUP($B137,Equities!$B$6:$DH$1002,N$1,0)), VLOOKUP($B137,Equities!$B$6:$DH$1002,N$1,0),"")</f>
        <v/>
      </c>
      <c r="O137" t="str">
        <f>IF(ISNUMBER(VLOOKUP($B137,Equities!$B$6:$DH$1002,O$1,0)), VLOOKUP($B137,Equities!$B$6:$DH$1002,O$1,0),"")</f>
        <v/>
      </c>
      <c r="P137" t="str">
        <f>IF(ISNUMBER(VLOOKUP($B137,Equities!$B$6:$DH$1002,P$1,0)), VLOOKUP($B137,Equities!$B$6:$DH$1002,P$1,0),"")</f>
        <v/>
      </c>
      <c r="Q137" t="str">
        <f>IF(ISNUMBER(VLOOKUP($B137,Equities!$B$6:$DH$1002,Q$1,0)), VLOOKUP($B137,Equities!$B$6:$DH$1002,Q$1,0),"")</f>
        <v/>
      </c>
      <c r="R137" t="str">
        <f>IF(ISNUMBER(VLOOKUP($B137,Equities!$B$6:$DH$1002,R$1,0)), VLOOKUP($B137,Equities!$B$6:$DH$1002,R$1,0),"")</f>
        <v/>
      </c>
      <c r="S137" t="str">
        <f>IF(ISNUMBER(VLOOKUP($B137,Equities!$B$6:$DH$1002,S$1,0)), VLOOKUP($B137,Equities!$B$6:$DH$1002,S$1,0),"")</f>
        <v/>
      </c>
      <c r="T137" t="str">
        <f>IF(ISNUMBER(VLOOKUP($B137,Equities!$B$6:$DH$1002,T$1,0)), VLOOKUP($B137,Equities!$B$6:$DH$1002,T$1,0),"")</f>
        <v/>
      </c>
      <c r="U137" t="str">
        <f>IF(ISNUMBER(VLOOKUP($B137,Equities!$B$6:$DH$1002,U$1,0)), VLOOKUP($B137,Equities!$B$6:$DH$1002,U$1,0),"")</f>
        <v/>
      </c>
      <c r="V137" t="str">
        <f>IF(ISNUMBER(VLOOKUP($B137,Equities!$B$6:$DH$1002,V$1,0)), VLOOKUP($B137,Equities!$B$6:$DH$1002,V$1,0),"")</f>
        <v/>
      </c>
      <c r="W137" t="str">
        <f>IF(ISNUMBER(VLOOKUP($B137,Equities!$B$6:$DH$1002,W$1,0)), VLOOKUP($B137,Equities!$B$6:$DH$1002,W$1,0),"")</f>
        <v/>
      </c>
      <c r="X137" t="str">
        <f>IF(ISNUMBER(VLOOKUP($B137,Equities!$B$6:$DH$1002,X$1,0)), VLOOKUP($B137,Equities!$B$6:$DH$1002,X$1,0),"")</f>
        <v/>
      </c>
      <c r="Y137" t="str">
        <f>IF(ISNUMBER(VLOOKUP($B137,Equities!$B$6:$DH$1002,Y$1,0)), VLOOKUP($B137,Equities!$B$6:$DH$1002,Y$1,0),"")</f>
        <v/>
      </c>
      <c r="Z137" t="str">
        <f>IF(ISNUMBER(VLOOKUP($B137,Equities!$B$6:$DH$1002,Z$1,0)), VLOOKUP($B137,Equities!$B$6:$DH$1002,Z$1,0),"")</f>
        <v/>
      </c>
      <c r="AA137" t="str">
        <f>IF(ISNUMBER(VLOOKUP($B137,Equities!$B$6:$DH$1002,AA$1,0)), VLOOKUP($B137,Equities!$B$6:$DH$1002,AA$1,0),"")</f>
        <v/>
      </c>
      <c r="AB137" t="str">
        <f>IF(ISNUMBER(VLOOKUP($B137,Equities!$B$6:$DH$1002,AB$1,0)), VLOOKUP($B137,Equities!$B$6:$DH$1002,AB$1,0),"")</f>
        <v/>
      </c>
      <c r="AC137" t="str">
        <f>IF(ISNUMBER(VLOOKUP($B137,Bonds!$B$6:$CW$1002,AC$1,0)), VLOOKUP($B137,Bonds!$B$6:$CW$1002,AC$1,0),"")</f>
        <v/>
      </c>
      <c r="AD137" t="str">
        <f>IF(ISNUMBER(VLOOKUP($B137,Bonds!$B$6:$CW$1002,AD$1,0)), VLOOKUP($B137,Bonds!$B$6:$CW$1002,AD$1,0),"")</f>
        <v/>
      </c>
      <c r="AE137" t="str">
        <f>IF(ISNUMBER(VLOOKUP($B137,Bonds!$B$6:$CW$1002,AE$1,0)), VLOOKUP($B137,Bonds!$B$6:$CW$1002,AE$1,0),"")</f>
        <v/>
      </c>
      <c r="AF137" t="str">
        <f>IF(ISNUMBER(VLOOKUP($B137,Bonds!$B$6:$CW$1002,AF$1,0)), VLOOKUP($B137,Bonds!$B$6:$CW$1002,AF$1,0),"")</f>
        <v/>
      </c>
      <c r="AG137" t="str">
        <f>IF(ISNUMBER(VLOOKUP($B137,Bonds!$B$6:$CW$1002,AG$1,0)), VLOOKUP($B137,Bonds!$B$6:$CW$1002,AG$1,0),"")</f>
        <v/>
      </c>
      <c r="AH137" t="str">
        <f>IF(ISNUMBER(VLOOKUP($B137,Bonds!$B$6:$CW$1002,AH$1,0)), VLOOKUP($B137,Bonds!$B$6:$CW$1002,AH$1,0),"")</f>
        <v/>
      </c>
      <c r="AI137" t="str">
        <f>IF(ISNUMBER(VLOOKUP($B137,Bonds!$B$6:$CW$1002,AI$1,0)), VLOOKUP($B137,Bonds!$B$6:$CW$1002,AI$1,0),"")</f>
        <v/>
      </c>
      <c r="AJ137" t="str">
        <f>IF(ISNUMBER(VLOOKUP($B137,Bonds!$B$6:$CW$1002,AJ$1,0)), VLOOKUP($B137,Bonds!$B$6:$CW$1002,AJ$1,0),"")</f>
        <v/>
      </c>
      <c r="AK137" t="str">
        <f>IF(ISNUMBER(VLOOKUP($B137,Bonds!$B$6:$CW$1002,AK$1,0)), VLOOKUP($B137,Bonds!$B$6:$CW$1002,AK$1,0),"")</f>
        <v/>
      </c>
      <c r="AL137" t="str">
        <f>IF(ISNUMBER(VLOOKUP($B137,Bonds!$B$6:$CW$1002,AL$1,0)), VLOOKUP($B137,Bonds!$B$6:$CW$1002,AL$1,0),"")</f>
        <v/>
      </c>
      <c r="AM137" t="str">
        <f>IF(ISNUMBER(VLOOKUP($B137,Bonds!$B$6:$CW$1002,AM$1,0)), VLOOKUP($B137,Bonds!$B$6:$CW$1002,AM$1,0),"")</f>
        <v/>
      </c>
      <c r="AN137" t="str">
        <f>IF(ISNUMBER(VLOOKUP($B137,Bonds!$B$6:$CW$1002,AN$1,0)), VLOOKUP($B137,Bonds!$B$6:$CW$1002,AN$1,0),"")</f>
        <v/>
      </c>
      <c r="AO137" t="str">
        <f>IF(ISNUMBER(VLOOKUP($B137,Bonds!$B$6:$CW$1002,AO$1,0)), VLOOKUP($B137,Bonds!$B$6:$CW$1002,AO$1,0),"")</f>
        <v/>
      </c>
      <c r="AP137" t="str">
        <f>IF(ISNUMBER(VLOOKUP($B137,Bonds!$B$6:$CW$1002,AP$1,0)), VLOOKUP($B137,Bonds!$B$6:$CW$1002,AP$1,0),"")</f>
        <v/>
      </c>
      <c r="AQ137" t="str">
        <f>IF(ISNUMBER(VLOOKUP($B137,Bonds!$B$6:$CW$1002,AQ$1,0)), VLOOKUP($B137,Bonds!$B$6:$CW$1002,AQ$1,0),"")</f>
        <v/>
      </c>
      <c r="AR137" t="str">
        <f>IF(ISNUMBER(VLOOKUP($B137,Bonds!$B$6:$CW$1002,AR$1,0)), VLOOKUP($B137,Bonds!$B$6:$CW$1002,AR$1,0),"")</f>
        <v/>
      </c>
      <c r="AS137" t="str">
        <f>IF(ISNUMBER(VLOOKUP($B137,Bonds!$B$6:$CW$1002,AS$1,0)), VLOOKUP($B137,Bonds!$B$6:$CW$1002,AS$1,0),"")</f>
        <v/>
      </c>
      <c r="AT137" t="str">
        <f>IF(ISNUMBER(VLOOKUP($B137,Bonds!$B$6:$CW$1002,AT$1,0)), VLOOKUP($B137,Bonds!$B$6:$CW$1002,AT$1,0),"")</f>
        <v/>
      </c>
      <c r="AU137" t="str">
        <f>IF(ISNUMBER(VLOOKUP($B137,Bonds!$B$6:$CW$1002,AU$1,0)), VLOOKUP($B137,Bonds!$B$6:$CW$1002,AU$1,0),"")</f>
        <v/>
      </c>
      <c r="AV137" t="str">
        <f>IF(ISNUMBER(VLOOKUP($B137,Bonds!$B$6:$CW$1002,AV$1,0)), VLOOKUP($B137,Bonds!$B$6:$CW$1002,AV$1,0),"")</f>
        <v/>
      </c>
      <c r="AW137" t="str">
        <f>IF(ISNUMBER(VLOOKUP($B137,Bonds!$B$6:$CW$1002,AW$1,0)), VLOOKUP($B137,Bonds!$B$6:$CW$1002,AW$1,0),"")</f>
        <v/>
      </c>
      <c r="AX137" t="str">
        <f>IF(ISNUMBER(VLOOKUP($B137,Bonds!$B$6:$CW$1002,AX$1,0)), VLOOKUP($B137,Bonds!$B$6:$CW$1002,AX$1,0),"")</f>
        <v/>
      </c>
      <c r="AY137" t="str">
        <f>IF(ISNUMBER(VLOOKUP($B137,Bonds!$B$6:$CW$1002,AY$1,0)), VLOOKUP($B137,Bonds!$B$6:$CW$1002,AY$1,0),"")</f>
        <v/>
      </c>
      <c r="AZ137" t="str">
        <f>IF(ISNUMBER(VLOOKUP($B137,Bonds!$B$6:$CW$1002,AZ$1,0)), VLOOKUP($B137,Bonds!$B$6:$CW$1002,AZ$1,0),"")</f>
        <v/>
      </c>
      <c r="BA137" t="str">
        <f>IF(ISNUMBER(VLOOKUP($B137,Credit_Vol!$B$6:$CW$1002,BA$1,0)), VLOOKUP($B137,Credit_Vol!$B$6:$CW$1002,BA$1,0),"")</f>
        <v/>
      </c>
      <c r="BB137" t="str">
        <f>IF(ISNUMBER(VLOOKUP($B137,Credit_Vol!$B$6:$CW$1002,BB$1,0)), VLOOKUP($B137,Credit_Vol!$B$6:$CW$1002,BB$1,0),"")</f>
        <v/>
      </c>
      <c r="BC137" t="str">
        <f>IF(ISNUMBER(VLOOKUP($B137,Credit_Vol!$B$6:$CW$1002,BC$1,0)), VLOOKUP($B137,Credit_Vol!$B$6:$CW$1002,BC$1,0),"")</f>
        <v/>
      </c>
      <c r="BD137" t="str">
        <f>IF(ISNUMBER(VLOOKUP($B137,Credit_Vol!$B$6:$CW$1002,BD$1,0)), VLOOKUP($B137,Credit_Vol!$B$6:$CW$1002,BD$1,0),"")</f>
        <v/>
      </c>
      <c r="BE137" t="str">
        <f>IF(ISNUMBER(VLOOKUP($B137,Credit_Vol!$B$6:$CW$1002,BE$1,0)), VLOOKUP($B137,Credit_Vol!$B$6:$CW$1002,BE$1,0),"")</f>
        <v/>
      </c>
      <c r="BF137" t="str">
        <f>IF(ISNUMBER(VLOOKUP($B137,Credit_Vol!$B$6:$CW$1002,BF$1,0)), VLOOKUP($B137,Credit_Vol!$B$6:$CW$1002,BF$1,0),"")</f>
        <v/>
      </c>
      <c r="BG137" t="str">
        <f>IF(ISNUMBER(VLOOKUP($B137,Credit_Vol!$B$6:$CW$1002,BG$1,0)), VLOOKUP($B137,Credit_Vol!$B$6:$CW$1002,BG$1,0),"")</f>
        <v/>
      </c>
      <c r="BH137" t="str">
        <f>IF(ISNUMBER(VLOOKUP($B137,Credit_Vol!$B$6:$CW$1002,BH$1,0)), VLOOKUP($B137,Credit_Vol!$B$6:$CW$1002,BH$1,0),"")</f>
        <v/>
      </c>
      <c r="BI137" t="str">
        <f>IF(ISNUMBER(VLOOKUP($B137,Credit_Vol!$B$6:$CW$1002,BI$1,0)), VLOOKUP($B137,Credit_Vol!$B$6:$CW$1002,BI$1,0),"")</f>
        <v/>
      </c>
      <c r="BJ137" t="str">
        <f>IF(ISNUMBER(VLOOKUP($B137,Credit_Vol!$B$6:$CW$1002,BJ$1,0)), VLOOKUP($B137,Credit_Vol!$B$6:$CW$1002,BJ$1,0),"")</f>
        <v/>
      </c>
      <c r="BK137" t="str">
        <f>IF(ISNUMBER(VLOOKUP($B137,Credit_Vol!$B$6:$CW$1002,BK$1,0)), VLOOKUP($B137,Credit_Vol!$B$6:$CW$1002,BK$1,0),"")</f>
        <v/>
      </c>
      <c r="BL137" t="str">
        <f>IF(ISNUMBER(VLOOKUP($B137,Credit_Vol!$B$6:$CW$1002,BL$1,0)), VLOOKUP($B137,Credit_Vol!$B$6:$CW$1002,BL$1,0),"")</f>
        <v/>
      </c>
      <c r="BM137" t="str">
        <f>IF(ISNUMBER(VLOOKUP($B137,Commodities!$B$6:$CW$1002,BM$1,0)), VLOOKUP($B137,Commodities!$B$6:$CW$1002,BM$1,0),"")</f>
        <v/>
      </c>
      <c r="BN137" t="str">
        <f>IF(ISNUMBER(VLOOKUP($B137,Commodities!$B$6:$CW$1002,BN$1,0)), VLOOKUP($B137,Commodities!$B$6:$CW$1002,BN$1,0),"")</f>
        <v/>
      </c>
      <c r="BO137" t="str">
        <f>IF(ISNUMBER(VLOOKUP($B137,Commodities!$B$6:$CW$1002,BO$1,0)), VLOOKUP($B137,Commodities!$B$6:$CW$1002,BO$1,0),"")</f>
        <v/>
      </c>
      <c r="BP137" t="str">
        <f>IF(ISNUMBER(VLOOKUP($B137,Currencies!$B$6:$CW$1002,BP$1,0)), VLOOKUP($B137,Currencies!$B$6:$CW$1002,BP$1,0),"")</f>
        <v/>
      </c>
      <c r="BQ137" t="str">
        <f>IF(ISNUMBER(VLOOKUP($B137,Currencies!$B$6:$CW$1002,BQ$1,0)), VLOOKUP($B137,Currencies!$B$6:$CW$1002,BQ$1,0),"")</f>
        <v/>
      </c>
      <c r="BR137" t="str">
        <f>IF(ISNUMBER(VLOOKUP($B137,Currencies!$B$6:$CW$1002,BR$1,0)), VLOOKUP($B137,Currencies!$B$6:$CW$1002,BR$1,0),"")</f>
        <v/>
      </c>
      <c r="BS137" t="str">
        <f>IF(ISNUMBER(VLOOKUP($B137,Currencies!$B$6:$CW$1002,BS$1,0)), VLOOKUP($B137,Currencies!$B$6:$CW$1002,BS$1,0),"")</f>
        <v/>
      </c>
      <c r="BT137" t="str">
        <f>IF(ISNUMBER(VLOOKUP($B137,Currencies!$B$6:$CW$1002,BT$1,0)), VLOOKUP($B137,Currencies!$B$6:$CW$1002,BT$1,0),"")</f>
        <v/>
      </c>
      <c r="BU137" t="str">
        <f>IF(ISNUMBER(VLOOKUP($B137,Currencies!$B$6:$CW$1002,BU$1,0)), VLOOKUP($B137,Currencies!$B$6:$CW$1002,BU$1,0),"")</f>
        <v/>
      </c>
      <c r="BV137" t="str">
        <f>IF(ISNUMBER(VLOOKUP($B137,Currencies!$B$6:$CW$1002,BV$1,0)), VLOOKUP($B137,Currencies!$B$6:$CW$1002,BV$1,0),"")</f>
        <v/>
      </c>
      <c r="BW137" t="str">
        <f>IF(ISNUMBER(VLOOKUP($B137,Currencies!$B$6:$CW$1002,BW$1,0)), VLOOKUP($B137,Currencies!$B$6:$CW$1002,BW$1,0),"")</f>
        <v/>
      </c>
    </row>
    <row r="138" spans="2:75">
      <c r="B138" s="12" t="str">
        <f>IF(ISNUMBER(Equities!$C139),Equities!B139,"")</f>
        <v/>
      </c>
      <c r="C138" t="str">
        <f t="shared" ca="1" si="14"/>
        <v/>
      </c>
      <c r="D138" t="str">
        <f t="shared" ca="1" si="12"/>
        <v/>
      </c>
      <c r="E138" t="str">
        <f t="shared" ca="1" si="12"/>
        <v/>
      </c>
      <c r="F138" t="str">
        <f t="shared" ca="1" si="12"/>
        <v/>
      </c>
      <c r="G138" t="str">
        <f>IF(ISNUMBER(VLOOKUP($B138,Equities!$B$6:$DH$1002,G$1,0)), VLOOKUP($B138,Equities!$B$6:$DH$1002,G$1,0),"")</f>
        <v/>
      </c>
      <c r="H138" t="str">
        <f>IF(ISNUMBER(VLOOKUP($B138,Equities!$B$6:$DH$1002,H$1,0)), VLOOKUP($B138,Equities!$B$6:$DH$1002,H$1,0),"")</f>
        <v/>
      </c>
      <c r="I138" t="str">
        <f>IF(ISNUMBER(VLOOKUP($B138,Equities!$B$6:$DH$1002,I$1,0)), VLOOKUP($B138,Equities!$B$6:$DH$1002,I$1,0),"")</f>
        <v/>
      </c>
      <c r="J138" s="70"/>
      <c r="K138" t="str">
        <f>IF(ISNUMBER(VLOOKUP($B138,Equities!$B$6:$DH$1002,K$1,0)), VLOOKUP($B138,Equities!$B$6:$DH$1002,K$1,0),"")</f>
        <v/>
      </c>
      <c r="L138" t="str">
        <f>IF(ISNUMBER(VLOOKUP($B138,Equities!$B$6:$DH$1002,L$1,0)), VLOOKUP($B138,Equities!$B$6:$DH$1002,L$1,0),"")</f>
        <v/>
      </c>
      <c r="M138" t="str">
        <f>IF(ISNUMBER(VLOOKUP($B138,Equities!$B$6:$DH$1002,M$1,0)), VLOOKUP($B138,Equities!$B$6:$DH$1002,M$1,0),"")</f>
        <v/>
      </c>
      <c r="N138" t="str">
        <f>IF(ISNUMBER(VLOOKUP($B138,Equities!$B$6:$DH$1002,N$1,0)), VLOOKUP($B138,Equities!$B$6:$DH$1002,N$1,0),"")</f>
        <v/>
      </c>
      <c r="O138" t="str">
        <f>IF(ISNUMBER(VLOOKUP($B138,Equities!$B$6:$DH$1002,O$1,0)), VLOOKUP($B138,Equities!$B$6:$DH$1002,O$1,0),"")</f>
        <v/>
      </c>
      <c r="P138" t="str">
        <f>IF(ISNUMBER(VLOOKUP($B138,Equities!$B$6:$DH$1002,P$1,0)), VLOOKUP($B138,Equities!$B$6:$DH$1002,P$1,0),"")</f>
        <v/>
      </c>
      <c r="Q138" t="str">
        <f>IF(ISNUMBER(VLOOKUP($B138,Equities!$B$6:$DH$1002,Q$1,0)), VLOOKUP($B138,Equities!$B$6:$DH$1002,Q$1,0),"")</f>
        <v/>
      </c>
      <c r="R138" t="str">
        <f>IF(ISNUMBER(VLOOKUP($B138,Equities!$B$6:$DH$1002,R$1,0)), VLOOKUP($B138,Equities!$B$6:$DH$1002,R$1,0),"")</f>
        <v/>
      </c>
      <c r="S138" t="str">
        <f>IF(ISNUMBER(VLOOKUP($B138,Equities!$B$6:$DH$1002,S$1,0)), VLOOKUP($B138,Equities!$B$6:$DH$1002,S$1,0),"")</f>
        <v/>
      </c>
      <c r="T138" t="str">
        <f>IF(ISNUMBER(VLOOKUP($B138,Equities!$B$6:$DH$1002,T$1,0)), VLOOKUP($B138,Equities!$B$6:$DH$1002,T$1,0),"")</f>
        <v/>
      </c>
      <c r="U138" t="str">
        <f>IF(ISNUMBER(VLOOKUP($B138,Equities!$B$6:$DH$1002,U$1,0)), VLOOKUP($B138,Equities!$B$6:$DH$1002,U$1,0),"")</f>
        <v/>
      </c>
      <c r="V138" t="str">
        <f>IF(ISNUMBER(VLOOKUP($B138,Equities!$B$6:$DH$1002,V$1,0)), VLOOKUP($B138,Equities!$B$6:$DH$1002,V$1,0),"")</f>
        <v/>
      </c>
      <c r="W138" t="str">
        <f>IF(ISNUMBER(VLOOKUP($B138,Equities!$B$6:$DH$1002,W$1,0)), VLOOKUP($B138,Equities!$B$6:$DH$1002,W$1,0),"")</f>
        <v/>
      </c>
      <c r="X138" t="str">
        <f>IF(ISNUMBER(VLOOKUP($B138,Equities!$B$6:$DH$1002,X$1,0)), VLOOKUP($B138,Equities!$B$6:$DH$1002,X$1,0),"")</f>
        <v/>
      </c>
      <c r="Y138" t="str">
        <f>IF(ISNUMBER(VLOOKUP($B138,Equities!$B$6:$DH$1002,Y$1,0)), VLOOKUP($B138,Equities!$B$6:$DH$1002,Y$1,0),"")</f>
        <v/>
      </c>
      <c r="Z138" t="str">
        <f>IF(ISNUMBER(VLOOKUP($B138,Equities!$B$6:$DH$1002,Z$1,0)), VLOOKUP($B138,Equities!$B$6:$DH$1002,Z$1,0),"")</f>
        <v/>
      </c>
      <c r="AA138" t="str">
        <f>IF(ISNUMBER(VLOOKUP($B138,Equities!$B$6:$DH$1002,AA$1,0)), VLOOKUP($B138,Equities!$B$6:$DH$1002,AA$1,0),"")</f>
        <v/>
      </c>
      <c r="AB138" t="str">
        <f>IF(ISNUMBER(VLOOKUP($B138,Equities!$B$6:$DH$1002,AB$1,0)), VLOOKUP($B138,Equities!$B$6:$DH$1002,AB$1,0),"")</f>
        <v/>
      </c>
      <c r="AC138" t="str">
        <f>IF(ISNUMBER(VLOOKUP($B138,Bonds!$B$6:$CW$1002,AC$1,0)), VLOOKUP($B138,Bonds!$B$6:$CW$1002,AC$1,0),"")</f>
        <v/>
      </c>
      <c r="AD138" t="str">
        <f>IF(ISNUMBER(VLOOKUP($B138,Bonds!$B$6:$CW$1002,AD$1,0)), VLOOKUP($B138,Bonds!$B$6:$CW$1002,AD$1,0),"")</f>
        <v/>
      </c>
      <c r="AE138" t="str">
        <f>IF(ISNUMBER(VLOOKUP($B138,Bonds!$B$6:$CW$1002,AE$1,0)), VLOOKUP($B138,Bonds!$B$6:$CW$1002,AE$1,0),"")</f>
        <v/>
      </c>
      <c r="AF138" t="str">
        <f>IF(ISNUMBER(VLOOKUP($B138,Bonds!$B$6:$CW$1002,AF$1,0)), VLOOKUP($B138,Bonds!$B$6:$CW$1002,AF$1,0),"")</f>
        <v/>
      </c>
      <c r="AG138" t="str">
        <f>IF(ISNUMBER(VLOOKUP($B138,Bonds!$B$6:$CW$1002,AG$1,0)), VLOOKUP($B138,Bonds!$B$6:$CW$1002,AG$1,0),"")</f>
        <v/>
      </c>
      <c r="AH138" t="str">
        <f>IF(ISNUMBER(VLOOKUP($B138,Bonds!$B$6:$CW$1002,AH$1,0)), VLOOKUP($B138,Bonds!$B$6:$CW$1002,AH$1,0),"")</f>
        <v/>
      </c>
      <c r="AI138" t="str">
        <f>IF(ISNUMBER(VLOOKUP($B138,Bonds!$B$6:$CW$1002,AI$1,0)), VLOOKUP($B138,Bonds!$B$6:$CW$1002,AI$1,0),"")</f>
        <v/>
      </c>
      <c r="AJ138" t="str">
        <f>IF(ISNUMBER(VLOOKUP($B138,Bonds!$B$6:$CW$1002,AJ$1,0)), VLOOKUP($B138,Bonds!$B$6:$CW$1002,AJ$1,0),"")</f>
        <v/>
      </c>
      <c r="AK138" t="str">
        <f>IF(ISNUMBER(VLOOKUP($B138,Bonds!$B$6:$CW$1002,AK$1,0)), VLOOKUP($B138,Bonds!$B$6:$CW$1002,AK$1,0),"")</f>
        <v/>
      </c>
      <c r="AL138" t="str">
        <f>IF(ISNUMBER(VLOOKUP($B138,Bonds!$B$6:$CW$1002,AL$1,0)), VLOOKUP($B138,Bonds!$B$6:$CW$1002,AL$1,0),"")</f>
        <v/>
      </c>
      <c r="AM138" t="str">
        <f>IF(ISNUMBER(VLOOKUP($B138,Bonds!$B$6:$CW$1002,AM$1,0)), VLOOKUP($B138,Bonds!$B$6:$CW$1002,AM$1,0),"")</f>
        <v/>
      </c>
      <c r="AN138" t="str">
        <f>IF(ISNUMBER(VLOOKUP($B138,Bonds!$B$6:$CW$1002,AN$1,0)), VLOOKUP($B138,Bonds!$B$6:$CW$1002,AN$1,0),"")</f>
        <v/>
      </c>
      <c r="AO138" t="str">
        <f>IF(ISNUMBER(VLOOKUP($B138,Bonds!$B$6:$CW$1002,AO$1,0)), VLOOKUP($B138,Bonds!$B$6:$CW$1002,AO$1,0),"")</f>
        <v/>
      </c>
      <c r="AP138" t="str">
        <f>IF(ISNUMBER(VLOOKUP($B138,Bonds!$B$6:$CW$1002,AP$1,0)), VLOOKUP($B138,Bonds!$B$6:$CW$1002,AP$1,0),"")</f>
        <v/>
      </c>
      <c r="AQ138" t="str">
        <f>IF(ISNUMBER(VLOOKUP($B138,Bonds!$B$6:$CW$1002,AQ$1,0)), VLOOKUP($B138,Bonds!$B$6:$CW$1002,AQ$1,0),"")</f>
        <v/>
      </c>
      <c r="AR138" t="str">
        <f>IF(ISNUMBER(VLOOKUP($B138,Bonds!$B$6:$CW$1002,AR$1,0)), VLOOKUP($B138,Bonds!$B$6:$CW$1002,AR$1,0),"")</f>
        <v/>
      </c>
      <c r="AS138" t="str">
        <f>IF(ISNUMBER(VLOOKUP($B138,Bonds!$B$6:$CW$1002,AS$1,0)), VLOOKUP($B138,Bonds!$B$6:$CW$1002,AS$1,0),"")</f>
        <v/>
      </c>
      <c r="AT138" t="str">
        <f>IF(ISNUMBER(VLOOKUP($B138,Bonds!$B$6:$CW$1002,AT$1,0)), VLOOKUP($B138,Bonds!$B$6:$CW$1002,AT$1,0),"")</f>
        <v/>
      </c>
      <c r="AU138" t="str">
        <f>IF(ISNUMBER(VLOOKUP($B138,Bonds!$B$6:$CW$1002,AU$1,0)), VLOOKUP($B138,Bonds!$B$6:$CW$1002,AU$1,0),"")</f>
        <v/>
      </c>
      <c r="AV138" t="str">
        <f>IF(ISNUMBER(VLOOKUP($B138,Bonds!$B$6:$CW$1002,AV$1,0)), VLOOKUP($B138,Bonds!$B$6:$CW$1002,AV$1,0),"")</f>
        <v/>
      </c>
      <c r="AW138" t="str">
        <f>IF(ISNUMBER(VLOOKUP($B138,Bonds!$B$6:$CW$1002,AW$1,0)), VLOOKUP($B138,Bonds!$B$6:$CW$1002,AW$1,0),"")</f>
        <v/>
      </c>
      <c r="AX138" t="str">
        <f>IF(ISNUMBER(VLOOKUP($B138,Bonds!$B$6:$CW$1002,AX$1,0)), VLOOKUP($B138,Bonds!$B$6:$CW$1002,AX$1,0),"")</f>
        <v/>
      </c>
      <c r="AY138" t="str">
        <f>IF(ISNUMBER(VLOOKUP($B138,Bonds!$B$6:$CW$1002,AY$1,0)), VLOOKUP($B138,Bonds!$B$6:$CW$1002,AY$1,0),"")</f>
        <v/>
      </c>
      <c r="AZ138" t="str">
        <f>IF(ISNUMBER(VLOOKUP($B138,Bonds!$B$6:$CW$1002,AZ$1,0)), VLOOKUP($B138,Bonds!$B$6:$CW$1002,AZ$1,0),"")</f>
        <v/>
      </c>
      <c r="BA138" t="str">
        <f>IF(ISNUMBER(VLOOKUP($B138,Credit_Vol!$B$6:$CW$1002,BA$1,0)), VLOOKUP($B138,Credit_Vol!$B$6:$CW$1002,BA$1,0),"")</f>
        <v/>
      </c>
      <c r="BB138" t="str">
        <f>IF(ISNUMBER(VLOOKUP($B138,Credit_Vol!$B$6:$CW$1002,BB$1,0)), VLOOKUP($B138,Credit_Vol!$B$6:$CW$1002,BB$1,0),"")</f>
        <v/>
      </c>
      <c r="BC138" t="str">
        <f>IF(ISNUMBER(VLOOKUP($B138,Credit_Vol!$B$6:$CW$1002,BC$1,0)), VLOOKUP($B138,Credit_Vol!$B$6:$CW$1002,BC$1,0),"")</f>
        <v/>
      </c>
      <c r="BD138" t="str">
        <f>IF(ISNUMBER(VLOOKUP($B138,Credit_Vol!$B$6:$CW$1002,BD$1,0)), VLOOKUP($B138,Credit_Vol!$B$6:$CW$1002,BD$1,0),"")</f>
        <v/>
      </c>
      <c r="BE138" t="str">
        <f>IF(ISNUMBER(VLOOKUP($B138,Credit_Vol!$B$6:$CW$1002,BE$1,0)), VLOOKUP($B138,Credit_Vol!$B$6:$CW$1002,BE$1,0),"")</f>
        <v/>
      </c>
      <c r="BF138" t="str">
        <f>IF(ISNUMBER(VLOOKUP($B138,Credit_Vol!$B$6:$CW$1002,BF$1,0)), VLOOKUP($B138,Credit_Vol!$B$6:$CW$1002,BF$1,0),"")</f>
        <v/>
      </c>
      <c r="BG138" t="str">
        <f>IF(ISNUMBER(VLOOKUP($B138,Credit_Vol!$B$6:$CW$1002,BG$1,0)), VLOOKUP($B138,Credit_Vol!$B$6:$CW$1002,BG$1,0),"")</f>
        <v/>
      </c>
      <c r="BH138" t="str">
        <f>IF(ISNUMBER(VLOOKUP($B138,Credit_Vol!$B$6:$CW$1002,BH$1,0)), VLOOKUP($B138,Credit_Vol!$B$6:$CW$1002,BH$1,0),"")</f>
        <v/>
      </c>
      <c r="BI138" t="str">
        <f>IF(ISNUMBER(VLOOKUP($B138,Credit_Vol!$B$6:$CW$1002,BI$1,0)), VLOOKUP($B138,Credit_Vol!$B$6:$CW$1002,BI$1,0),"")</f>
        <v/>
      </c>
      <c r="BJ138" t="str">
        <f>IF(ISNUMBER(VLOOKUP($B138,Credit_Vol!$B$6:$CW$1002,BJ$1,0)), VLOOKUP($B138,Credit_Vol!$B$6:$CW$1002,BJ$1,0),"")</f>
        <v/>
      </c>
      <c r="BK138" t="str">
        <f>IF(ISNUMBER(VLOOKUP($B138,Credit_Vol!$B$6:$CW$1002,BK$1,0)), VLOOKUP($B138,Credit_Vol!$B$6:$CW$1002,BK$1,0),"")</f>
        <v/>
      </c>
      <c r="BL138" t="str">
        <f>IF(ISNUMBER(VLOOKUP($B138,Credit_Vol!$B$6:$CW$1002,BL$1,0)), VLOOKUP($B138,Credit_Vol!$B$6:$CW$1002,BL$1,0),"")</f>
        <v/>
      </c>
      <c r="BM138" t="str">
        <f>IF(ISNUMBER(VLOOKUP($B138,Commodities!$B$6:$CW$1002,BM$1,0)), VLOOKUP($B138,Commodities!$B$6:$CW$1002,BM$1,0),"")</f>
        <v/>
      </c>
      <c r="BN138" t="str">
        <f>IF(ISNUMBER(VLOOKUP($B138,Commodities!$B$6:$CW$1002,BN$1,0)), VLOOKUP($B138,Commodities!$B$6:$CW$1002,BN$1,0),"")</f>
        <v/>
      </c>
      <c r="BO138" t="str">
        <f>IF(ISNUMBER(VLOOKUP($B138,Commodities!$B$6:$CW$1002,BO$1,0)), VLOOKUP($B138,Commodities!$B$6:$CW$1002,BO$1,0),"")</f>
        <v/>
      </c>
      <c r="BP138" t="str">
        <f>IF(ISNUMBER(VLOOKUP($B138,Currencies!$B$6:$CW$1002,BP$1,0)), VLOOKUP($B138,Currencies!$B$6:$CW$1002,BP$1,0),"")</f>
        <v/>
      </c>
      <c r="BQ138" t="str">
        <f>IF(ISNUMBER(VLOOKUP($B138,Currencies!$B$6:$CW$1002,BQ$1,0)), VLOOKUP($B138,Currencies!$B$6:$CW$1002,BQ$1,0),"")</f>
        <v/>
      </c>
      <c r="BR138" t="str">
        <f>IF(ISNUMBER(VLOOKUP($B138,Currencies!$B$6:$CW$1002,BR$1,0)), VLOOKUP($B138,Currencies!$B$6:$CW$1002,BR$1,0),"")</f>
        <v/>
      </c>
      <c r="BS138" t="str">
        <f>IF(ISNUMBER(VLOOKUP($B138,Currencies!$B$6:$CW$1002,BS$1,0)), VLOOKUP($B138,Currencies!$B$6:$CW$1002,BS$1,0),"")</f>
        <v/>
      </c>
      <c r="BT138" t="str">
        <f>IF(ISNUMBER(VLOOKUP($B138,Currencies!$B$6:$CW$1002,BT$1,0)), VLOOKUP($B138,Currencies!$B$6:$CW$1002,BT$1,0),"")</f>
        <v/>
      </c>
      <c r="BU138" t="str">
        <f>IF(ISNUMBER(VLOOKUP($B138,Currencies!$B$6:$CW$1002,BU$1,0)), VLOOKUP($B138,Currencies!$B$6:$CW$1002,BU$1,0),"")</f>
        <v/>
      </c>
      <c r="BV138" t="str">
        <f>IF(ISNUMBER(VLOOKUP($B138,Currencies!$B$6:$CW$1002,BV$1,0)), VLOOKUP($B138,Currencies!$B$6:$CW$1002,BV$1,0),"")</f>
        <v/>
      </c>
      <c r="BW138" t="str">
        <f>IF(ISNUMBER(VLOOKUP($B138,Currencies!$B$6:$CW$1002,BW$1,0)), VLOOKUP($B138,Currencies!$B$6:$CW$1002,BW$1,0),"")</f>
        <v/>
      </c>
    </row>
    <row r="139" spans="2:75">
      <c r="B139" s="12" t="str">
        <f>IF(ISNUMBER(Equities!$C140),Equities!B140,"")</f>
        <v/>
      </c>
      <c r="C139" t="str">
        <f t="shared" ca="1" si="14"/>
        <v/>
      </c>
      <c r="D139" t="str">
        <f t="shared" ca="1" si="12"/>
        <v/>
      </c>
      <c r="E139" t="str">
        <f t="shared" ca="1" si="12"/>
        <v/>
      </c>
      <c r="F139" t="str">
        <f t="shared" ca="1" si="12"/>
        <v/>
      </c>
      <c r="G139" t="str">
        <f>IF(ISNUMBER(VLOOKUP($B139,Equities!$B$6:$DH$1002,G$1,0)), VLOOKUP($B139,Equities!$B$6:$DH$1002,G$1,0),"")</f>
        <v/>
      </c>
      <c r="H139" t="str">
        <f>IF(ISNUMBER(VLOOKUP($B139,Equities!$B$6:$DH$1002,H$1,0)), VLOOKUP($B139,Equities!$B$6:$DH$1002,H$1,0),"")</f>
        <v/>
      </c>
      <c r="I139" t="str">
        <f>IF(ISNUMBER(VLOOKUP($B139,Equities!$B$6:$DH$1002,I$1,0)), VLOOKUP($B139,Equities!$B$6:$DH$1002,I$1,0),"")</f>
        <v/>
      </c>
      <c r="J139" s="70"/>
      <c r="K139" t="str">
        <f>IF(ISNUMBER(VLOOKUP($B139,Equities!$B$6:$DH$1002,K$1,0)), VLOOKUP($B139,Equities!$B$6:$DH$1002,K$1,0),"")</f>
        <v/>
      </c>
      <c r="L139" t="str">
        <f>IF(ISNUMBER(VLOOKUP($B139,Equities!$B$6:$DH$1002,L$1,0)), VLOOKUP($B139,Equities!$B$6:$DH$1002,L$1,0),"")</f>
        <v/>
      </c>
      <c r="M139" t="str">
        <f>IF(ISNUMBER(VLOOKUP($B139,Equities!$B$6:$DH$1002,M$1,0)), VLOOKUP($B139,Equities!$B$6:$DH$1002,M$1,0),"")</f>
        <v/>
      </c>
      <c r="N139" t="str">
        <f>IF(ISNUMBER(VLOOKUP($B139,Equities!$B$6:$DH$1002,N$1,0)), VLOOKUP($B139,Equities!$B$6:$DH$1002,N$1,0),"")</f>
        <v/>
      </c>
      <c r="O139" t="str">
        <f>IF(ISNUMBER(VLOOKUP($B139,Equities!$B$6:$DH$1002,O$1,0)), VLOOKUP($B139,Equities!$B$6:$DH$1002,O$1,0),"")</f>
        <v/>
      </c>
      <c r="P139" t="str">
        <f>IF(ISNUMBER(VLOOKUP($B139,Equities!$B$6:$DH$1002,P$1,0)), VLOOKUP($B139,Equities!$B$6:$DH$1002,P$1,0),"")</f>
        <v/>
      </c>
      <c r="Q139" t="str">
        <f>IF(ISNUMBER(VLOOKUP($B139,Equities!$B$6:$DH$1002,Q$1,0)), VLOOKUP($B139,Equities!$B$6:$DH$1002,Q$1,0),"")</f>
        <v/>
      </c>
      <c r="R139" t="str">
        <f>IF(ISNUMBER(VLOOKUP($B139,Equities!$B$6:$DH$1002,R$1,0)), VLOOKUP($B139,Equities!$B$6:$DH$1002,R$1,0),"")</f>
        <v/>
      </c>
      <c r="S139" t="str">
        <f>IF(ISNUMBER(VLOOKUP($B139,Equities!$B$6:$DH$1002,S$1,0)), VLOOKUP($B139,Equities!$B$6:$DH$1002,S$1,0),"")</f>
        <v/>
      </c>
      <c r="T139" t="str">
        <f>IF(ISNUMBER(VLOOKUP($B139,Equities!$B$6:$DH$1002,T$1,0)), VLOOKUP($B139,Equities!$B$6:$DH$1002,T$1,0),"")</f>
        <v/>
      </c>
      <c r="U139" t="str">
        <f>IF(ISNUMBER(VLOOKUP($B139,Equities!$B$6:$DH$1002,U$1,0)), VLOOKUP($B139,Equities!$B$6:$DH$1002,U$1,0),"")</f>
        <v/>
      </c>
      <c r="V139" t="str">
        <f>IF(ISNUMBER(VLOOKUP($B139,Equities!$B$6:$DH$1002,V$1,0)), VLOOKUP($B139,Equities!$B$6:$DH$1002,V$1,0),"")</f>
        <v/>
      </c>
      <c r="W139" t="str">
        <f>IF(ISNUMBER(VLOOKUP($B139,Equities!$B$6:$DH$1002,W$1,0)), VLOOKUP($B139,Equities!$B$6:$DH$1002,W$1,0),"")</f>
        <v/>
      </c>
      <c r="X139" t="str">
        <f>IF(ISNUMBER(VLOOKUP($B139,Equities!$B$6:$DH$1002,X$1,0)), VLOOKUP($B139,Equities!$B$6:$DH$1002,X$1,0),"")</f>
        <v/>
      </c>
      <c r="Y139" t="str">
        <f>IF(ISNUMBER(VLOOKUP($B139,Equities!$B$6:$DH$1002,Y$1,0)), VLOOKUP($B139,Equities!$B$6:$DH$1002,Y$1,0),"")</f>
        <v/>
      </c>
      <c r="Z139" t="str">
        <f>IF(ISNUMBER(VLOOKUP($B139,Equities!$B$6:$DH$1002,Z$1,0)), VLOOKUP($B139,Equities!$B$6:$DH$1002,Z$1,0),"")</f>
        <v/>
      </c>
      <c r="AA139" t="str">
        <f>IF(ISNUMBER(VLOOKUP($B139,Equities!$B$6:$DH$1002,AA$1,0)), VLOOKUP($B139,Equities!$B$6:$DH$1002,AA$1,0),"")</f>
        <v/>
      </c>
      <c r="AB139" t="str">
        <f>IF(ISNUMBER(VLOOKUP($B139,Equities!$B$6:$DH$1002,AB$1,0)), VLOOKUP($B139,Equities!$B$6:$DH$1002,AB$1,0),"")</f>
        <v/>
      </c>
      <c r="AC139" t="str">
        <f>IF(ISNUMBER(VLOOKUP($B139,Bonds!$B$6:$CW$1002,AC$1,0)), VLOOKUP($B139,Bonds!$B$6:$CW$1002,AC$1,0),"")</f>
        <v/>
      </c>
      <c r="AD139" t="str">
        <f>IF(ISNUMBER(VLOOKUP($B139,Bonds!$B$6:$CW$1002,AD$1,0)), VLOOKUP($B139,Bonds!$B$6:$CW$1002,AD$1,0),"")</f>
        <v/>
      </c>
      <c r="AE139" t="str">
        <f>IF(ISNUMBER(VLOOKUP($B139,Bonds!$B$6:$CW$1002,AE$1,0)), VLOOKUP($B139,Bonds!$B$6:$CW$1002,AE$1,0),"")</f>
        <v/>
      </c>
      <c r="AF139" t="str">
        <f>IF(ISNUMBER(VLOOKUP($B139,Bonds!$B$6:$CW$1002,AF$1,0)), VLOOKUP($B139,Bonds!$B$6:$CW$1002,AF$1,0),"")</f>
        <v/>
      </c>
      <c r="AG139" t="str">
        <f>IF(ISNUMBER(VLOOKUP($B139,Bonds!$B$6:$CW$1002,AG$1,0)), VLOOKUP($B139,Bonds!$B$6:$CW$1002,AG$1,0),"")</f>
        <v/>
      </c>
      <c r="AH139" t="str">
        <f>IF(ISNUMBER(VLOOKUP($B139,Bonds!$B$6:$CW$1002,AH$1,0)), VLOOKUP($B139,Bonds!$B$6:$CW$1002,AH$1,0),"")</f>
        <v/>
      </c>
      <c r="AI139" t="str">
        <f>IF(ISNUMBER(VLOOKUP($B139,Bonds!$B$6:$CW$1002,AI$1,0)), VLOOKUP($B139,Bonds!$B$6:$CW$1002,AI$1,0),"")</f>
        <v/>
      </c>
      <c r="AJ139" t="str">
        <f>IF(ISNUMBER(VLOOKUP($B139,Bonds!$B$6:$CW$1002,AJ$1,0)), VLOOKUP($B139,Bonds!$B$6:$CW$1002,AJ$1,0),"")</f>
        <v/>
      </c>
      <c r="AK139" t="str">
        <f>IF(ISNUMBER(VLOOKUP($B139,Bonds!$B$6:$CW$1002,AK$1,0)), VLOOKUP($B139,Bonds!$B$6:$CW$1002,AK$1,0),"")</f>
        <v/>
      </c>
      <c r="AL139" t="str">
        <f>IF(ISNUMBER(VLOOKUP($B139,Bonds!$B$6:$CW$1002,AL$1,0)), VLOOKUP($B139,Bonds!$B$6:$CW$1002,AL$1,0),"")</f>
        <v/>
      </c>
      <c r="AM139" t="str">
        <f>IF(ISNUMBER(VLOOKUP($B139,Bonds!$B$6:$CW$1002,AM$1,0)), VLOOKUP($B139,Bonds!$B$6:$CW$1002,AM$1,0),"")</f>
        <v/>
      </c>
      <c r="AN139" t="str">
        <f>IF(ISNUMBER(VLOOKUP($B139,Bonds!$B$6:$CW$1002,AN$1,0)), VLOOKUP($B139,Bonds!$B$6:$CW$1002,AN$1,0),"")</f>
        <v/>
      </c>
      <c r="AO139" t="str">
        <f>IF(ISNUMBER(VLOOKUP($B139,Bonds!$B$6:$CW$1002,AO$1,0)), VLOOKUP($B139,Bonds!$B$6:$CW$1002,AO$1,0),"")</f>
        <v/>
      </c>
      <c r="AP139" t="str">
        <f>IF(ISNUMBER(VLOOKUP($B139,Bonds!$B$6:$CW$1002,AP$1,0)), VLOOKUP($B139,Bonds!$B$6:$CW$1002,AP$1,0),"")</f>
        <v/>
      </c>
      <c r="AQ139" t="str">
        <f>IF(ISNUMBER(VLOOKUP($B139,Bonds!$B$6:$CW$1002,AQ$1,0)), VLOOKUP($B139,Bonds!$B$6:$CW$1002,AQ$1,0),"")</f>
        <v/>
      </c>
      <c r="AR139" t="str">
        <f>IF(ISNUMBER(VLOOKUP($B139,Bonds!$B$6:$CW$1002,AR$1,0)), VLOOKUP($B139,Bonds!$B$6:$CW$1002,AR$1,0),"")</f>
        <v/>
      </c>
      <c r="AS139" t="str">
        <f>IF(ISNUMBER(VLOOKUP($B139,Bonds!$B$6:$CW$1002,AS$1,0)), VLOOKUP($B139,Bonds!$B$6:$CW$1002,AS$1,0),"")</f>
        <v/>
      </c>
      <c r="AT139" t="str">
        <f>IF(ISNUMBER(VLOOKUP($B139,Bonds!$B$6:$CW$1002,AT$1,0)), VLOOKUP($B139,Bonds!$B$6:$CW$1002,AT$1,0),"")</f>
        <v/>
      </c>
      <c r="AU139" t="str">
        <f>IF(ISNUMBER(VLOOKUP($B139,Bonds!$B$6:$CW$1002,AU$1,0)), VLOOKUP($B139,Bonds!$B$6:$CW$1002,AU$1,0),"")</f>
        <v/>
      </c>
      <c r="AV139" t="str">
        <f>IF(ISNUMBER(VLOOKUP($B139,Bonds!$B$6:$CW$1002,AV$1,0)), VLOOKUP($B139,Bonds!$B$6:$CW$1002,AV$1,0),"")</f>
        <v/>
      </c>
      <c r="AW139" t="str">
        <f>IF(ISNUMBER(VLOOKUP($B139,Bonds!$B$6:$CW$1002,AW$1,0)), VLOOKUP($B139,Bonds!$B$6:$CW$1002,AW$1,0),"")</f>
        <v/>
      </c>
      <c r="AX139" t="str">
        <f>IF(ISNUMBER(VLOOKUP($B139,Bonds!$B$6:$CW$1002,AX$1,0)), VLOOKUP($B139,Bonds!$B$6:$CW$1002,AX$1,0),"")</f>
        <v/>
      </c>
      <c r="AY139" t="str">
        <f>IF(ISNUMBER(VLOOKUP($B139,Bonds!$B$6:$CW$1002,AY$1,0)), VLOOKUP($B139,Bonds!$B$6:$CW$1002,AY$1,0),"")</f>
        <v/>
      </c>
      <c r="AZ139" t="str">
        <f>IF(ISNUMBER(VLOOKUP($B139,Bonds!$B$6:$CW$1002,AZ$1,0)), VLOOKUP($B139,Bonds!$B$6:$CW$1002,AZ$1,0),"")</f>
        <v/>
      </c>
      <c r="BA139" t="str">
        <f>IF(ISNUMBER(VLOOKUP($B139,Credit_Vol!$B$6:$CW$1002,BA$1,0)), VLOOKUP($B139,Credit_Vol!$B$6:$CW$1002,BA$1,0),"")</f>
        <v/>
      </c>
      <c r="BB139" t="str">
        <f>IF(ISNUMBER(VLOOKUP($B139,Credit_Vol!$B$6:$CW$1002,BB$1,0)), VLOOKUP($B139,Credit_Vol!$B$6:$CW$1002,BB$1,0),"")</f>
        <v/>
      </c>
      <c r="BC139" t="str">
        <f>IF(ISNUMBER(VLOOKUP($B139,Credit_Vol!$B$6:$CW$1002,BC$1,0)), VLOOKUP($B139,Credit_Vol!$B$6:$CW$1002,BC$1,0),"")</f>
        <v/>
      </c>
      <c r="BD139" t="str">
        <f>IF(ISNUMBER(VLOOKUP($B139,Credit_Vol!$B$6:$CW$1002,BD$1,0)), VLOOKUP($B139,Credit_Vol!$B$6:$CW$1002,BD$1,0),"")</f>
        <v/>
      </c>
      <c r="BE139" t="str">
        <f>IF(ISNUMBER(VLOOKUP($B139,Credit_Vol!$B$6:$CW$1002,BE$1,0)), VLOOKUP($B139,Credit_Vol!$B$6:$CW$1002,BE$1,0),"")</f>
        <v/>
      </c>
      <c r="BF139" t="str">
        <f>IF(ISNUMBER(VLOOKUP($B139,Credit_Vol!$B$6:$CW$1002,BF$1,0)), VLOOKUP($B139,Credit_Vol!$B$6:$CW$1002,BF$1,0),"")</f>
        <v/>
      </c>
      <c r="BG139" t="str">
        <f>IF(ISNUMBER(VLOOKUP($B139,Credit_Vol!$B$6:$CW$1002,BG$1,0)), VLOOKUP($B139,Credit_Vol!$B$6:$CW$1002,BG$1,0),"")</f>
        <v/>
      </c>
      <c r="BH139" t="str">
        <f>IF(ISNUMBER(VLOOKUP($B139,Credit_Vol!$B$6:$CW$1002,BH$1,0)), VLOOKUP($B139,Credit_Vol!$B$6:$CW$1002,BH$1,0),"")</f>
        <v/>
      </c>
      <c r="BI139" t="str">
        <f>IF(ISNUMBER(VLOOKUP($B139,Credit_Vol!$B$6:$CW$1002,BI$1,0)), VLOOKUP($B139,Credit_Vol!$B$6:$CW$1002,BI$1,0),"")</f>
        <v/>
      </c>
      <c r="BJ139" t="str">
        <f>IF(ISNUMBER(VLOOKUP($B139,Credit_Vol!$B$6:$CW$1002,BJ$1,0)), VLOOKUP($B139,Credit_Vol!$B$6:$CW$1002,BJ$1,0),"")</f>
        <v/>
      </c>
      <c r="BK139" t="str">
        <f>IF(ISNUMBER(VLOOKUP($B139,Credit_Vol!$B$6:$CW$1002,BK$1,0)), VLOOKUP($B139,Credit_Vol!$B$6:$CW$1002,BK$1,0),"")</f>
        <v/>
      </c>
      <c r="BL139" t="str">
        <f>IF(ISNUMBER(VLOOKUP($B139,Credit_Vol!$B$6:$CW$1002,BL$1,0)), VLOOKUP($B139,Credit_Vol!$B$6:$CW$1002,BL$1,0),"")</f>
        <v/>
      </c>
      <c r="BM139" t="str">
        <f>IF(ISNUMBER(VLOOKUP($B139,Commodities!$B$6:$CW$1002,BM$1,0)), VLOOKUP($B139,Commodities!$B$6:$CW$1002,BM$1,0),"")</f>
        <v/>
      </c>
      <c r="BN139" t="str">
        <f>IF(ISNUMBER(VLOOKUP($B139,Commodities!$B$6:$CW$1002,BN$1,0)), VLOOKUP($B139,Commodities!$B$6:$CW$1002,BN$1,0),"")</f>
        <v/>
      </c>
      <c r="BO139" t="str">
        <f>IF(ISNUMBER(VLOOKUP($B139,Commodities!$B$6:$CW$1002,BO$1,0)), VLOOKUP($B139,Commodities!$B$6:$CW$1002,BO$1,0),"")</f>
        <v/>
      </c>
      <c r="BP139" t="str">
        <f>IF(ISNUMBER(VLOOKUP($B139,Currencies!$B$6:$CW$1002,BP$1,0)), VLOOKUP($B139,Currencies!$B$6:$CW$1002,BP$1,0),"")</f>
        <v/>
      </c>
      <c r="BQ139" t="str">
        <f>IF(ISNUMBER(VLOOKUP($B139,Currencies!$B$6:$CW$1002,BQ$1,0)), VLOOKUP($B139,Currencies!$B$6:$CW$1002,BQ$1,0),"")</f>
        <v/>
      </c>
      <c r="BR139" t="str">
        <f>IF(ISNUMBER(VLOOKUP($B139,Currencies!$B$6:$CW$1002,BR$1,0)), VLOOKUP($B139,Currencies!$B$6:$CW$1002,BR$1,0),"")</f>
        <v/>
      </c>
      <c r="BS139" t="str">
        <f>IF(ISNUMBER(VLOOKUP($B139,Currencies!$B$6:$CW$1002,BS$1,0)), VLOOKUP($B139,Currencies!$B$6:$CW$1002,BS$1,0),"")</f>
        <v/>
      </c>
      <c r="BT139" t="str">
        <f>IF(ISNUMBER(VLOOKUP($B139,Currencies!$B$6:$CW$1002,BT$1,0)), VLOOKUP($B139,Currencies!$B$6:$CW$1002,BT$1,0),"")</f>
        <v/>
      </c>
      <c r="BU139" t="str">
        <f>IF(ISNUMBER(VLOOKUP($B139,Currencies!$B$6:$CW$1002,BU$1,0)), VLOOKUP($B139,Currencies!$B$6:$CW$1002,BU$1,0),"")</f>
        <v/>
      </c>
      <c r="BV139" t="str">
        <f>IF(ISNUMBER(VLOOKUP($B139,Currencies!$B$6:$CW$1002,BV$1,0)), VLOOKUP($B139,Currencies!$B$6:$CW$1002,BV$1,0),"")</f>
        <v/>
      </c>
      <c r="BW139" t="str">
        <f>IF(ISNUMBER(VLOOKUP($B139,Currencies!$B$6:$CW$1002,BW$1,0)), VLOOKUP($B139,Currencies!$B$6:$CW$1002,BW$1,0),"")</f>
        <v/>
      </c>
    </row>
    <row r="140" spans="2:75">
      <c r="B140" s="12" t="str">
        <f>IF(ISNUMBER(Equities!$C141),Equities!B141,"")</f>
        <v/>
      </c>
      <c r="C140" t="str">
        <f t="shared" ca="1" si="14"/>
        <v/>
      </c>
      <c r="D140" t="str">
        <f t="shared" ca="1" si="12"/>
        <v/>
      </c>
      <c r="E140" t="str">
        <f t="shared" ca="1" si="12"/>
        <v/>
      </c>
      <c r="F140" t="str">
        <f t="shared" ca="1" si="12"/>
        <v/>
      </c>
      <c r="G140" t="str">
        <f>IF(ISNUMBER(VLOOKUP($B140,Equities!$B$6:$DH$1002,G$1,0)), VLOOKUP($B140,Equities!$B$6:$DH$1002,G$1,0),"")</f>
        <v/>
      </c>
      <c r="H140" t="str">
        <f>IF(ISNUMBER(VLOOKUP($B140,Equities!$B$6:$DH$1002,H$1,0)), VLOOKUP($B140,Equities!$B$6:$DH$1002,H$1,0),"")</f>
        <v/>
      </c>
      <c r="I140" t="str">
        <f>IF(ISNUMBER(VLOOKUP($B140,Equities!$B$6:$DH$1002,I$1,0)), VLOOKUP($B140,Equities!$B$6:$DH$1002,I$1,0),"")</f>
        <v/>
      </c>
      <c r="J140" s="70"/>
      <c r="K140" t="str">
        <f>IF(ISNUMBER(VLOOKUP($B140,Equities!$B$6:$DH$1002,K$1,0)), VLOOKUP($B140,Equities!$B$6:$DH$1002,K$1,0),"")</f>
        <v/>
      </c>
      <c r="L140" t="str">
        <f>IF(ISNUMBER(VLOOKUP($B140,Equities!$B$6:$DH$1002,L$1,0)), VLOOKUP($B140,Equities!$B$6:$DH$1002,L$1,0),"")</f>
        <v/>
      </c>
      <c r="M140" t="str">
        <f>IF(ISNUMBER(VLOOKUP($B140,Equities!$B$6:$DH$1002,M$1,0)), VLOOKUP($B140,Equities!$B$6:$DH$1002,M$1,0),"")</f>
        <v/>
      </c>
      <c r="N140" t="str">
        <f>IF(ISNUMBER(VLOOKUP($B140,Equities!$B$6:$DH$1002,N$1,0)), VLOOKUP($B140,Equities!$B$6:$DH$1002,N$1,0),"")</f>
        <v/>
      </c>
      <c r="O140" t="str">
        <f>IF(ISNUMBER(VLOOKUP($B140,Equities!$B$6:$DH$1002,O$1,0)), VLOOKUP($B140,Equities!$B$6:$DH$1002,O$1,0),"")</f>
        <v/>
      </c>
      <c r="P140" t="str">
        <f>IF(ISNUMBER(VLOOKUP($B140,Equities!$B$6:$DH$1002,P$1,0)), VLOOKUP($B140,Equities!$B$6:$DH$1002,P$1,0),"")</f>
        <v/>
      </c>
      <c r="Q140" t="str">
        <f>IF(ISNUMBER(VLOOKUP($B140,Equities!$B$6:$DH$1002,Q$1,0)), VLOOKUP($B140,Equities!$B$6:$DH$1002,Q$1,0),"")</f>
        <v/>
      </c>
      <c r="R140" t="str">
        <f>IF(ISNUMBER(VLOOKUP($B140,Equities!$B$6:$DH$1002,R$1,0)), VLOOKUP($B140,Equities!$B$6:$DH$1002,R$1,0),"")</f>
        <v/>
      </c>
      <c r="S140" t="str">
        <f>IF(ISNUMBER(VLOOKUP($B140,Equities!$B$6:$DH$1002,S$1,0)), VLOOKUP($B140,Equities!$B$6:$DH$1002,S$1,0),"")</f>
        <v/>
      </c>
      <c r="T140" t="str">
        <f>IF(ISNUMBER(VLOOKUP($B140,Equities!$B$6:$DH$1002,T$1,0)), VLOOKUP($B140,Equities!$B$6:$DH$1002,T$1,0),"")</f>
        <v/>
      </c>
      <c r="U140" t="str">
        <f>IF(ISNUMBER(VLOOKUP($B140,Equities!$B$6:$DH$1002,U$1,0)), VLOOKUP($B140,Equities!$B$6:$DH$1002,U$1,0),"")</f>
        <v/>
      </c>
      <c r="V140" t="str">
        <f>IF(ISNUMBER(VLOOKUP($B140,Equities!$B$6:$DH$1002,V$1,0)), VLOOKUP($B140,Equities!$B$6:$DH$1002,V$1,0),"")</f>
        <v/>
      </c>
      <c r="W140" t="str">
        <f>IF(ISNUMBER(VLOOKUP($B140,Equities!$B$6:$DH$1002,W$1,0)), VLOOKUP($B140,Equities!$B$6:$DH$1002,W$1,0),"")</f>
        <v/>
      </c>
      <c r="X140" t="str">
        <f>IF(ISNUMBER(VLOOKUP($B140,Equities!$B$6:$DH$1002,X$1,0)), VLOOKUP($B140,Equities!$B$6:$DH$1002,X$1,0),"")</f>
        <v/>
      </c>
      <c r="Y140" t="str">
        <f>IF(ISNUMBER(VLOOKUP($B140,Equities!$B$6:$DH$1002,Y$1,0)), VLOOKUP($B140,Equities!$B$6:$DH$1002,Y$1,0),"")</f>
        <v/>
      </c>
      <c r="Z140" t="str">
        <f>IF(ISNUMBER(VLOOKUP($B140,Equities!$B$6:$DH$1002,Z$1,0)), VLOOKUP($B140,Equities!$B$6:$DH$1002,Z$1,0),"")</f>
        <v/>
      </c>
      <c r="AA140" t="str">
        <f>IF(ISNUMBER(VLOOKUP($B140,Equities!$B$6:$DH$1002,AA$1,0)), VLOOKUP($B140,Equities!$B$6:$DH$1002,AA$1,0),"")</f>
        <v/>
      </c>
      <c r="AB140" t="str">
        <f>IF(ISNUMBER(VLOOKUP($B140,Equities!$B$6:$DH$1002,AB$1,0)), VLOOKUP($B140,Equities!$B$6:$DH$1002,AB$1,0),"")</f>
        <v/>
      </c>
      <c r="AC140" t="str">
        <f>IF(ISNUMBER(VLOOKUP($B140,Bonds!$B$6:$CW$1002,AC$1,0)), VLOOKUP($B140,Bonds!$B$6:$CW$1002,AC$1,0),"")</f>
        <v/>
      </c>
      <c r="AD140" t="str">
        <f>IF(ISNUMBER(VLOOKUP($B140,Bonds!$B$6:$CW$1002,AD$1,0)), VLOOKUP($B140,Bonds!$B$6:$CW$1002,AD$1,0),"")</f>
        <v/>
      </c>
      <c r="AE140" t="str">
        <f>IF(ISNUMBER(VLOOKUP($B140,Bonds!$B$6:$CW$1002,AE$1,0)), VLOOKUP($B140,Bonds!$B$6:$CW$1002,AE$1,0),"")</f>
        <v/>
      </c>
      <c r="AF140" t="str">
        <f>IF(ISNUMBER(VLOOKUP($B140,Bonds!$B$6:$CW$1002,AF$1,0)), VLOOKUP($B140,Bonds!$B$6:$CW$1002,AF$1,0),"")</f>
        <v/>
      </c>
      <c r="AG140" t="str">
        <f>IF(ISNUMBER(VLOOKUP($B140,Bonds!$B$6:$CW$1002,AG$1,0)), VLOOKUP($B140,Bonds!$B$6:$CW$1002,AG$1,0),"")</f>
        <v/>
      </c>
      <c r="AH140" t="str">
        <f>IF(ISNUMBER(VLOOKUP($B140,Bonds!$B$6:$CW$1002,AH$1,0)), VLOOKUP($B140,Bonds!$B$6:$CW$1002,AH$1,0),"")</f>
        <v/>
      </c>
      <c r="AI140" t="str">
        <f>IF(ISNUMBER(VLOOKUP($B140,Bonds!$B$6:$CW$1002,AI$1,0)), VLOOKUP($B140,Bonds!$B$6:$CW$1002,AI$1,0),"")</f>
        <v/>
      </c>
      <c r="AJ140" t="str">
        <f>IF(ISNUMBER(VLOOKUP($B140,Bonds!$B$6:$CW$1002,AJ$1,0)), VLOOKUP($B140,Bonds!$B$6:$CW$1002,AJ$1,0),"")</f>
        <v/>
      </c>
      <c r="AK140" t="str">
        <f>IF(ISNUMBER(VLOOKUP($B140,Bonds!$B$6:$CW$1002,AK$1,0)), VLOOKUP($B140,Bonds!$B$6:$CW$1002,AK$1,0),"")</f>
        <v/>
      </c>
      <c r="AL140" t="str">
        <f>IF(ISNUMBER(VLOOKUP($B140,Bonds!$B$6:$CW$1002,AL$1,0)), VLOOKUP($B140,Bonds!$B$6:$CW$1002,AL$1,0),"")</f>
        <v/>
      </c>
      <c r="AM140" t="str">
        <f>IF(ISNUMBER(VLOOKUP($B140,Bonds!$B$6:$CW$1002,AM$1,0)), VLOOKUP($B140,Bonds!$B$6:$CW$1002,AM$1,0),"")</f>
        <v/>
      </c>
      <c r="AN140" t="str">
        <f>IF(ISNUMBER(VLOOKUP($B140,Bonds!$B$6:$CW$1002,AN$1,0)), VLOOKUP($B140,Bonds!$B$6:$CW$1002,AN$1,0),"")</f>
        <v/>
      </c>
      <c r="AO140" t="str">
        <f>IF(ISNUMBER(VLOOKUP($B140,Bonds!$B$6:$CW$1002,AO$1,0)), VLOOKUP($B140,Bonds!$B$6:$CW$1002,AO$1,0),"")</f>
        <v/>
      </c>
      <c r="AP140" t="str">
        <f>IF(ISNUMBER(VLOOKUP($B140,Bonds!$B$6:$CW$1002,AP$1,0)), VLOOKUP($B140,Bonds!$B$6:$CW$1002,AP$1,0),"")</f>
        <v/>
      </c>
      <c r="AQ140" t="str">
        <f>IF(ISNUMBER(VLOOKUP($B140,Bonds!$B$6:$CW$1002,AQ$1,0)), VLOOKUP($B140,Bonds!$B$6:$CW$1002,AQ$1,0),"")</f>
        <v/>
      </c>
      <c r="AR140" t="str">
        <f>IF(ISNUMBER(VLOOKUP($B140,Bonds!$B$6:$CW$1002,AR$1,0)), VLOOKUP($B140,Bonds!$B$6:$CW$1002,AR$1,0),"")</f>
        <v/>
      </c>
      <c r="AS140" t="str">
        <f>IF(ISNUMBER(VLOOKUP($B140,Bonds!$B$6:$CW$1002,AS$1,0)), VLOOKUP($B140,Bonds!$B$6:$CW$1002,AS$1,0),"")</f>
        <v/>
      </c>
      <c r="AT140" t="str">
        <f>IF(ISNUMBER(VLOOKUP($B140,Bonds!$B$6:$CW$1002,AT$1,0)), VLOOKUP($B140,Bonds!$B$6:$CW$1002,AT$1,0),"")</f>
        <v/>
      </c>
      <c r="AU140" t="str">
        <f>IF(ISNUMBER(VLOOKUP($B140,Bonds!$B$6:$CW$1002,AU$1,0)), VLOOKUP($B140,Bonds!$B$6:$CW$1002,AU$1,0),"")</f>
        <v/>
      </c>
      <c r="AV140" t="str">
        <f>IF(ISNUMBER(VLOOKUP($B140,Bonds!$B$6:$CW$1002,AV$1,0)), VLOOKUP($B140,Bonds!$B$6:$CW$1002,AV$1,0),"")</f>
        <v/>
      </c>
      <c r="AW140" t="str">
        <f>IF(ISNUMBER(VLOOKUP($B140,Bonds!$B$6:$CW$1002,AW$1,0)), VLOOKUP($B140,Bonds!$B$6:$CW$1002,AW$1,0),"")</f>
        <v/>
      </c>
      <c r="AX140" t="str">
        <f>IF(ISNUMBER(VLOOKUP($B140,Bonds!$B$6:$CW$1002,AX$1,0)), VLOOKUP($B140,Bonds!$B$6:$CW$1002,AX$1,0),"")</f>
        <v/>
      </c>
      <c r="AY140" t="str">
        <f>IF(ISNUMBER(VLOOKUP($B140,Bonds!$B$6:$CW$1002,AY$1,0)), VLOOKUP($B140,Bonds!$B$6:$CW$1002,AY$1,0),"")</f>
        <v/>
      </c>
      <c r="AZ140" t="str">
        <f>IF(ISNUMBER(VLOOKUP($B140,Bonds!$B$6:$CW$1002,AZ$1,0)), VLOOKUP($B140,Bonds!$B$6:$CW$1002,AZ$1,0),"")</f>
        <v/>
      </c>
      <c r="BA140" t="str">
        <f>IF(ISNUMBER(VLOOKUP($B140,Credit_Vol!$B$6:$CW$1002,BA$1,0)), VLOOKUP($B140,Credit_Vol!$B$6:$CW$1002,BA$1,0),"")</f>
        <v/>
      </c>
      <c r="BB140" t="str">
        <f>IF(ISNUMBER(VLOOKUP($B140,Credit_Vol!$B$6:$CW$1002,BB$1,0)), VLOOKUP($B140,Credit_Vol!$B$6:$CW$1002,BB$1,0),"")</f>
        <v/>
      </c>
      <c r="BC140" t="str">
        <f>IF(ISNUMBER(VLOOKUP($B140,Credit_Vol!$B$6:$CW$1002,BC$1,0)), VLOOKUP($B140,Credit_Vol!$B$6:$CW$1002,BC$1,0),"")</f>
        <v/>
      </c>
      <c r="BD140" t="str">
        <f>IF(ISNUMBER(VLOOKUP($B140,Credit_Vol!$B$6:$CW$1002,BD$1,0)), VLOOKUP($B140,Credit_Vol!$B$6:$CW$1002,BD$1,0),"")</f>
        <v/>
      </c>
      <c r="BE140" t="str">
        <f>IF(ISNUMBER(VLOOKUP($B140,Credit_Vol!$B$6:$CW$1002,BE$1,0)), VLOOKUP($B140,Credit_Vol!$B$6:$CW$1002,BE$1,0),"")</f>
        <v/>
      </c>
      <c r="BF140" t="str">
        <f>IF(ISNUMBER(VLOOKUP($B140,Credit_Vol!$B$6:$CW$1002,BF$1,0)), VLOOKUP($B140,Credit_Vol!$B$6:$CW$1002,BF$1,0),"")</f>
        <v/>
      </c>
      <c r="BG140" t="str">
        <f>IF(ISNUMBER(VLOOKUP($B140,Credit_Vol!$B$6:$CW$1002,BG$1,0)), VLOOKUP($B140,Credit_Vol!$B$6:$CW$1002,BG$1,0),"")</f>
        <v/>
      </c>
      <c r="BH140" t="str">
        <f>IF(ISNUMBER(VLOOKUP($B140,Credit_Vol!$B$6:$CW$1002,BH$1,0)), VLOOKUP($B140,Credit_Vol!$B$6:$CW$1002,BH$1,0),"")</f>
        <v/>
      </c>
      <c r="BI140" t="str">
        <f>IF(ISNUMBER(VLOOKUP($B140,Credit_Vol!$B$6:$CW$1002,BI$1,0)), VLOOKUP($B140,Credit_Vol!$B$6:$CW$1002,BI$1,0),"")</f>
        <v/>
      </c>
      <c r="BJ140" t="str">
        <f>IF(ISNUMBER(VLOOKUP($B140,Credit_Vol!$B$6:$CW$1002,BJ$1,0)), VLOOKUP($B140,Credit_Vol!$B$6:$CW$1002,BJ$1,0),"")</f>
        <v/>
      </c>
      <c r="BK140" t="str">
        <f>IF(ISNUMBER(VLOOKUP($B140,Credit_Vol!$B$6:$CW$1002,BK$1,0)), VLOOKUP($B140,Credit_Vol!$B$6:$CW$1002,BK$1,0),"")</f>
        <v/>
      </c>
      <c r="BL140" t="str">
        <f>IF(ISNUMBER(VLOOKUP($B140,Credit_Vol!$B$6:$CW$1002,BL$1,0)), VLOOKUP($B140,Credit_Vol!$B$6:$CW$1002,BL$1,0),"")</f>
        <v/>
      </c>
      <c r="BM140" t="str">
        <f>IF(ISNUMBER(VLOOKUP($B140,Commodities!$B$6:$CW$1002,BM$1,0)), VLOOKUP($B140,Commodities!$B$6:$CW$1002,BM$1,0),"")</f>
        <v/>
      </c>
      <c r="BN140" t="str">
        <f>IF(ISNUMBER(VLOOKUP($B140,Commodities!$B$6:$CW$1002,BN$1,0)), VLOOKUP($B140,Commodities!$B$6:$CW$1002,BN$1,0),"")</f>
        <v/>
      </c>
      <c r="BO140" t="str">
        <f>IF(ISNUMBER(VLOOKUP($B140,Commodities!$B$6:$CW$1002,BO$1,0)), VLOOKUP($B140,Commodities!$B$6:$CW$1002,BO$1,0),"")</f>
        <v/>
      </c>
      <c r="BP140" t="str">
        <f>IF(ISNUMBER(VLOOKUP($B140,Currencies!$B$6:$CW$1002,BP$1,0)), VLOOKUP($B140,Currencies!$B$6:$CW$1002,BP$1,0),"")</f>
        <v/>
      </c>
      <c r="BQ140" t="str">
        <f>IF(ISNUMBER(VLOOKUP($B140,Currencies!$B$6:$CW$1002,BQ$1,0)), VLOOKUP($B140,Currencies!$B$6:$CW$1002,BQ$1,0),"")</f>
        <v/>
      </c>
      <c r="BR140" t="str">
        <f>IF(ISNUMBER(VLOOKUP($B140,Currencies!$B$6:$CW$1002,BR$1,0)), VLOOKUP($B140,Currencies!$B$6:$CW$1002,BR$1,0),"")</f>
        <v/>
      </c>
      <c r="BS140" t="str">
        <f>IF(ISNUMBER(VLOOKUP($B140,Currencies!$B$6:$CW$1002,BS$1,0)), VLOOKUP($B140,Currencies!$B$6:$CW$1002,BS$1,0),"")</f>
        <v/>
      </c>
      <c r="BT140" t="str">
        <f>IF(ISNUMBER(VLOOKUP($B140,Currencies!$B$6:$CW$1002,BT$1,0)), VLOOKUP($B140,Currencies!$B$6:$CW$1002,BT$1,0),"")</f>
        <v/>
      </c>
      <c r="BU140" t="str">
        <f>IF(ISNUMBER(VLOOKUP($B140,Currencies!$B$6:$CW$1002,BU$1,0)), VLOOKUP($B140,Currencies!$B$6:$CW$1002,BU$1,0),"")</f>
        <v/>
      </c>
      <c r="BV140" t="str">
        <f>IF(ISNUMBER(VLOOKUP($B140,Currencies!$B$6:$CW$1002,BV$1,0)), VLOOKUP($B140,Currencies!$B$6:$CW$1002,BV$1,0),"")</f>
        <v/>
      </c>
      <c r="BW140" t="str">
        <f>IF(ISNUMBER(VLOOKUP($B140,Currencies!$B$6:$CW$1002,BW$1,0)), VLOOKUP($B140,Currencies!$B$6:$CW$1002,BW$1,0),"")</f>
        <v/>
      </c>
    </row>
    <row r="141" spans="2:75">
      <c r="B141" s="12" t="str">
        <f>IF(ISNUMBER(Equities!$C142),Equities!B142,"")</f>
        <v/>
      </c>
      <c r="C141" t="str">
        <f t="shared" ca="1" si="14"/>
        <v/>
      </c>
      <c r="D141" t="str">
        <f t="shared" ca="1" si="12"/>
        <v/>
      </c>
      <c r="E141" t="str">
        <f t="shared" ca="1" si="12"/>
        <v/>
      </c>
      <c r="F141" t="str">
        <f t="shared" ca="1" si="12"/>
        <v/>
      </c>
      <c r="G141" t="str">
        <f>IF(ISNUMBER(VLOOKUP($B141,Equities!$B$6:$DH$1002,G$1,0)), VLOOKUP($B141,Equities!$B$6:$DH$1002,G$1,0),"")</f>
        <v/>
      </c>
      <c r="H141" t="str">
        <f>IF(ISNUMBER(VLOOKUP($B141,Equities!$B$6:$DH$1002,H$1,0)), VLOOKUP($B141,Equities!$B$6:$DH$1002,H$1,0),"")</f>
        <v/>
      </c>
      <c r="I141" t="str">
        <f>IF(ISNUMBER(VLOOKUP($B141,Equities!$B$6:$DH$1002,I$1,0)), VLOOKUP($B141,Equities!$B$6:$DH$1002,I$1,0),"")</f>
        <v/>
      </c>
      <c r="J141" s="70"/>
      <c r="K141" t="str">
        <f>IF(ISNUMBER(VLOOKUP($B141,Equities!$B$6:$DH$1002,K$1,0)), VLOOKUP($B141,Equities!$B$6:$DH$1002,K$1,0),"")</f>
        <v/>
      </c>
      <c r="L141" t="str">
        <f>IF(ISNUMBER(VLOOKUP($B141,Equities!$B$6:$DH$1002,L$1,0)), VLOOKUP($B141,Equities!$B$6:$DH$1002,L$1,0),"")</f>
        <v/>
      </c>
      <c r="M141" t="str">
        <f>IF(ISNUMBER(VLOOKUP($B141,Equities!$B$6:$DH$1002,M$1,0)), VLOOKUP($B141,Equities!$B$6:$DH$1002,M$1,0),"")</f>
        <v/>
      </c>
      <c r="N141" t="str">
        <f>IF(ISNUMBER(VLOOKUP($B141,Equities!$B$6:$DH$1002,N$1,0)), VLOOKUP($B141,Equities!$B$6:$DH$1002,N$1,0),"")</f>
        <v/>
      </c>
      <c r="O141" t="str">
        <f>IF(ISNUMBER(VLOOKUP($B141,Equities!$B$6:$DH$1002,O$1,0)), VLOOKUP($B141,Equities!$B$6:$DH$1002,O$1,0),"")</f>
        <v/>
      </c>
      <c r="P141" t="str">
        <f>IF(ISNUMBER(VLOOKUP($B141,Equities!$B$6:$DH$1002,P$1,0)), VLOOKUP($B141,Equities!$B$6:$DH$1002,P$1,0),"")</f>
        <v/>
      </c>
      <c r="Q141" t="str">
        <f>IF(ISNUMBER(VLOOKUP($B141,Equities!$B$6:$DH$1002,Q$1,0)), VLOOKUP($B141,Equities!$B$6:$DH$1002,Q$1,0),"")</f>
        <v/>
      </c>
      <c r="R141" t="str">
        <f>IF(ISNUMBER(VLOOKUP($B141,Equities!$B$6:$DH$1002,R$1,0)), VLOOKUP($B141,Equities!$B$6:$DH$1002,R$1,0),"")</f>
        <v/>
      </c>
      <c r="S141" t="str">
        <f>IF(ISNUMBER(VLOOKUP($B141,Equities!$B$6:$DH$1002,S$1,0)), VLOOKUP($B141,Equities!$B$6:$DH$1002,S$1,0),"")</f>
        <v/>
      </c>
      <c r="T141" t="str">
        <f>IF(ISNUMBER(VLOOKUP($B141,Equities!$B$6:$DH$1002,T$1,0)), VLOOKUP($B141,Equities!$B$6:$DH$1002,T$1,0),"")</f>
        <v/>
      </c>
      <c r="U141" t="str">
        <f>IF(ISNUMBER(VLOOKUP($B141,Equities!$B$6:$DH$1002,U$1,0)), VLOOKUP($B141,Equities!$B$6:$DH$1002,U$1,0),"")</f>
        <v/>
      </c>
      <c r="V141" t="str">
        <f>IF(ISNUMBER(VLOOKUP($B141,Equities!$B$6:$DH$1002,V$1,0)), VLOOKUP($B141,Equities!$B$6:$DH$1002,V$1,0),"")</f>
        <v/>
      </c>
      <c r="W141" t="str">
        <f>IF(ISNUMBER(VLOOKUP($B141,Equities!$B$6:$DH$1002,W$1,0)), VLOOKUP($B141,Equities!$B$6:$DH$1002,W$1,0),"")</f>
        <v/>
      </c>
      <c r="X141" t="str">
        <f>IF(ISNUMBER(VLOOKUP($B141,Equities!$B$6:$DH$1002,X$1,0)), VLOOKUP($B141,Equities!$B$6:$DH$1002,X$1,0),"")</f>
        <v/>
      </c>
      <c r="Y141" t="str">
        <f>IF(ISNUMBER(VLOOKUP($B141,Equities!$B$6:$DH$1002,Y$1,0)), VLOOKUP($B141,Equities!$B$6:$DH$1002,Y$1,0),"")</f>
        <v/>
      </c>
      <c r="Z141" t="str">
        <f>IF(ISNUMBER(VLOOKUP($B141,Equities!$B$6:$DH$1002,Z$1,0)), VLOOKUP($B141,Equities!$B$6:$DH$1002,Z$1,0),"")</f>
        <v/>
      </c>
      <c r="AA141" t="str">
        <f>IF(ISNUMBER(VLOOKUP($B141,Equities!$B$6:$DH$1002,AA$1,0)), VLOOKUP($B141,Equities!$B$6:$DH$1002,AA$1,0),"")</f>
        <v/>
      </c>
      <c r="AB141" t="str">
        <f>IF(ISNUMBER(VLOOKUP($B141,Equities!$B$6:$DH$1002,AB$1,0)), VLOOKUP($B141,Equities!$B$6:$DH$1002,AB$1,0),"")</f>
        <v/>
      </c>
      <c r="AC141" t="str">
        <f>IF(ISNUMBER(VLOOKUP($B141,Bonds!$B$6:$CW$1002,AC$1,0)), VLOOKUP($B141,Bonds!$B$6:$CW$1002,AC$1,0),"")</f>
        <v/>
      </c>
      <c r="AD141" t="str">
        <f>IF(ISNUMBER(VLOOKUP($B141,Bonds!$B$6:$CW$1002,AD$1,0)), VLOOKUP($B141,Bonds!$B$6:$CW$1002,AD$1,0),"")</f>
        <v/>
      </c>
      <c r="AE141" t="str">
        <f>IF(ISNUMBER(VLOOKUP($B141,Bonds!$B$6:$CW$1002,AE$1,0)), VLOOKUP($B141,Bonds!$B$6:$CW$1002,AE$1,0),"")</f>
        <v/>
      </c>
      <c r="AF141" t="str">
        <f>IF(ISNUMBER(VLOOKUP($B141,Bonds!$B$6:$CW$1002,AF$1,0)), VLOOKUP($B141,Bonds!$B$6:$CW$1002,AF$1,0),"")</f>
        <v/>
      </c>
      <c r="AG141" t="str">
        <f>IF(ISNUMBER(VLOOKUP($B141,Bonds!$B$6:$CW$1002,AG$1,0)), VLOOKUP($B141,Bonds!$B$6:$CW$1002,AG$1,0),"")</f>
        <v/>
      </c>
      <c r="AH141" t="str">
        <f>IF(ISNUMBER(VLOOKUP($B141,Bonds!$B$6:$CW$1002,AH$1,0)), VLOOKUP($B141,Bonds!$B$6:$CW$1002,AH$1,0),"")</f>
        <v/>
      </c>
      <c r="AI141" t="str">
        <f>IF(ISNUMBER(VLOOKUP($B141,Bonds!$B$6:$CW$1002,AI$1,0)), VLOOKUP($B141,Bonds!$B$6:$CW$1002,AI$1,0),"")</f>
        <v/>
      </c>
      <c r="AJ141" t="str">
        <f>IF(ISNUMBER(VLOOKUP($B141,Bonds!$B$6:$CW$1002,AJ$1,0)), VLOOKUP($B141,Bonds!$B$6:$CW$1002,AJ$1,0),"")</f>
        <v/>
      </c>
      <c r="AK141" t="str">
        <f>IF(ISNUMBER(VLOOKUP($B141,Bonds!$B$6:$CW$1002,AK$1,0)), VLOOKUP($B141,Bonds!$B$6:$CW$1002,AK$1,0),"")</f>
        <v/>
      </c>
      <c r="AL141" t="str">
        <f>IF(ISNUMBER(VLOOKUP($B141,Bonds!$B$6:$CW$1002,AL$1,0)), VLOOKUP($B141,Bonds!$B$6:$CW$1002,AL$1,0),"")</f>
        <v/>
      </c>
      <c r="AM141" t="str">
        <f>IF(ISNUMBER(VLOOKUP($B141,Bonds!$B$6:$CW$1002,AM$1,0)), VLOOKUP($B141,Bonds!$B$6:$CW$1002,AM$1,0),"")</f>
        <v/>
      </c>
      <c r="AN141" t="str">
        <f>IF(ISNUMBER(VLOOKUP($B141,Bonds!$B$6:$CW$1002,AN$1,0)), VLOOKUP($B141,Bonds!$B$6:$CW$1002,AN$1,0),"")</f>
        <v/>
      </c>
      <c r="AO141" t="str">
        <f>IF(ISNUMBER(VLOOKUP($B141,Bonds!$B$6:$CW$1002,AO$1,0)), VLOOKUP($B141,Bonds!$B$6:$CW$1002,AO$1,0),"")</f>
        <v/>
      </c>
      <c r="AP141" t="str">
        <f>IF(ISNUMBER(VLOOKUP($B141,Bonds!$B$6:$CW$1002,AP$1,0)), VLOOKUP($B141,Bonds!$B$6:$CW$1002,AP$1,0),"")</f>
        <v/>
      </c>
      <c r="AQ141" t="str">
        <f>IF(ISNUMBER(VLOOKUP($B141,Bonds!$B$6:$CW$1002,AQ$1,0)), VLOOKUP($B141,Bonds!$B$6:$CW$1002,AQ$1,0),"")</f>
        <v/>
      </c>
      <c r="AR141" t="str">
        <f>IF(ISNUMBER(VLOOKUP($B141,Bonds!$B$6:$CW$1002,AR$1,0)), VLOOKUP($B141,Bonds!$B$6:$CW$1002,AR$1,0),"")</f>
        <v/>
      </c>
      <c r="AS141" t="str">
        <f>IF(ISNUMBER(VLOOKUP($B141,Bonds!$B$6:$CW$1002,AS$1,0)), VLOOKUP($B141,Bonds!$B$6:$CW$1002,AS$1,0),"")</f>
        <v/>
      </c>
      <c r="AT141" t="str">
        <f>IF(ISNUMBER(VLOOKUP($B141,Bonds!$B$6:$CW$1002,AT$1,0)), VLOOKUP($B141,Bonds!$B$6:$CW$1002,AT$1,0),"")</f>
        <v/>
      </c>
      <c r="AU141" t="str">
        <f>IF(ISNUMBER(VLOOKUP($B141,Bonds!$B$6:$CW$1002,AU$1,0)), VLOOKUP($B141,Bonds!$B$6:$CW$1002,AU$1,0),"")</f>
        <v/>
      </c>
      <c r="AV141" t="str">
        <f>IF(ISNUMBER(VLOOKUP($B141,Bonds!$B$6:$CW$1002,AV$1,0)), VLOOKUP($B141,Bonds!$B$6:$CW$1002,AV$1,0),"")</f>
        <v/>
      </c>
      <c r="AW141" t="str">
        <f>IF(ISNUMBER(VLOOKUP($B141,Bonds!$B$6:$CW$1002,AW$1,0)), VLOOKUP($B141,Bonds!$B$6:$CW$1002,AW$1,0),"")</f>
        <v/>
      </c>
      <c r="AX141" t="str">
        <f>IF(ISNUMBER(VLOOKUP($B141,Bonds!$B$6:$CW$1002,AX$1,0)), VLOOKUP($B141,Bonds!$B$6:$CW$1002,AX$1,0),"")</f>
        <v/>
      </c>
      <c r="AY141" t="str">
        <f>IF(ISNUMBER(VLOOKUP($B141,Bonds!$B$6:$CW$1002,AY$1,0)), VLOOKUP($B141,Bonds!$B$6:$CW$1002,AY$1,0),"")</f>
        <v/>
      </c>
      <c r="AZ141" t="str">
        <f>IF(ISNUMBER(VLOOKUP($B141,Bonds!$B$6:$CW$1002,AZ$1,0)), VLOOKUP($B141,Bonds!$B$6:$CW$1002,AZ$1,0),"")</f>
        <v/>
      </c>
      <c r="BA141" t="str">
        <f>IF(ISNUMBER(VLOOKUP($B141,Credit_Vol!$B$6:$CW$1002,BA$1,0)), VLOOKUP($B141,Credit_Vol!$B$6:$CW$1002,BA$1,0),"")</f>
        <v/>
      </c>
      <c r="BB141" t="str">
        <f>IF(ISNUMBER(VLOOKUP($B141,Credit_Vol!$B$6:$CW$1002,BB$1,0)), VLOOKUP($B141,Credit_Vol!$B$6:$CW$1002,BB$1,0),"")</f>
        <v/>
      </c>
      <c r="BC141" t="str">
        <f>IF(ISNUMBER(VLOOKUP($B141,Credit_Vol!$B$6:$CW$1002,BC$1,0)), VLOOKUP($B141,Credit_Vol!$B$6:$CW$1002,BC$1,0),"")</f>
        <v/>
      </c>
      <c r="BD141" t="str">
        <f>IF(ISNUMBER(VLOOKUP($B141,Credit_Vol!$B$6:$CW$1002,BD$1,0)), VLOOKUP($B141,Credit_Vol!$B$6:$CW$1002,BD$1,0),"")</f>
        <v/>
      </c>
      <c r="BE141" t="str">
        <f>IF(ISNUMBER(VLOOKUP($B141,Credit_Vol!$B$6:$CW$1002,BE$1,0)), VLOOKUP($B141,Credit_Vol!$B$6:$CW$1002,BE$1,0),"")</f>
        <v/>
      </c>
      <c r="BF141" t="str">
        <f>IF(ISNUMBER(VLOOKUP($B141,Credit_Vol!$B$6:$CW$1002,BF$1,0)), VLOOKUP($B141,Credit_Vol!$B$6:$CW$1002,BF$1,0),"")</f>
        <v/>
      </c>
      <c r="BG141" t="str">
        <f>IF(ISNUMBER(VLOOKUP($B141,Credit_Vol!$B$6:$CW$1002,BG$1,0)), VLOOKUP($B141,Credit_Vol!$B$6:$CW$1002,BG$1,0),"")</f>
        <v/>
      </c>
      <c r="BH141" t="str">
        <f>IF(ISNUMBER(VLOOKUP($B141,Credit_Vol!$B$6:$CW$1002,BH$1,0)), VLOOKUP($B141,Credit_Vol!$B$6:$CW$1002,BH$1,0),"")</f>
        <v/>
      </c>
      <c r="BI141" t="str">
        <f>IF(ISNUMBER(VLOOKUP($B141,Credit_Vol!$B$6:$CW$1002,BI$1,0)), VLOOKUP($B141,Credit_Vol!$B$6:$CW$1002,BI$1,0),"")</f>
        <v/>
      </c>
      <c r="BJ141" t="str">
        <f>IF(ISNUMBER(VLOOKUP($B141,Credit_Vol!$B$6:$CW$1002,BJ$1,0)), VLOOKUP($B141,Credit_Vol!$B$6:$CW$1002,BJ$1,0),"")</f>
        <v/>
      </c>
      <c r="BK141" t="str">
        <f>IF(ISNUMBER(VLOOKUP($B141,Credit_Vol!$B$6:$CW$1002,BK$1,0)), VLOOKUP($B141,Credit_Vol!$B$6:$CW$1002,BK$1,0),"")</f>
        <v/>
      </c>
      <c r="BL141" t="str">
        <f>IF(ISNUMBER(VLOOKUP($B141,Credit_Vol!$B$6:$CW$1002,BL$1,0)), VLOOKUP($B141,Credit_Vol!$B$6:$CW$1002,BL$1,0),"")</f>
        <v/>
      </c>
      <c r="BM141" t="str">
        <f>IF(ISNUMBER(VLOOKUP($B141,Commodities!$B$6:$CW$1002,BM$1,0)), VLOOKUP($B141,Commodities!$B$6:$CW$1002,BM$1,0),"")</f>
        <v/>
      </c>
      <c r="BN141" t="str">
        <f>IF(ISNUMBER(VLOOKUP($B141,Commodities!$B$6:$CW$1002,BN$1,0)), VLOOKUP($B141,Commodities!$B$6:$CW$1002,BN$1,0),"")</f>
        <v/>
      </c>
      <c r="BO141" t="str">
        <f>IF(ISNUMBER(VLOOKUP($B141,Commodities!$B$6:$CW$1002,BO$1,0)), VLOOKUP($B141,Commodities!$B$6:$CW$1002,BO$1,0),"")</f>
        <v/>
      </c>
      <c r="BP141" t="str">
        <f>IF(ISNUMBER(VLOOKUP($B141,Currencies!$B$6:$CW$1002,BP$1,0)), VLOOKUP($B141,Currencies!$B$6:$CW$1002,BP$1,0),"")</f>
        <v/>
      </c>
      <c r="BQ141" t="str">
        <f>IF(ISNUMBER(VLOOKUP($B141,Currencies!$B$6:$CW$1002,BQ$1,0)), VLOOKUP($B141,Currencies!$B$6:$CW$1002,BQ$1,0),"")</f>
        <v/>
      </c>
      <c r="BR141" t="str">
        <f>IF(ISNUMBER(VLOOKUP($B141,Currencies!$B$6:$CW$1002,BR$1,0)), VLOOKUP($B141,Currencies!$B$6:$CW$1002,BR$1,0),"")</f>
        <v/>
      </c>
      <c r="BS141" t="str">
        <f>IF(ISNUMBER(VLOOKUP($B141,Currencies!$B$6:$CW$1002,BS$1,0)), VLOOKUP($B141,Currencies!$B$6:$CW$1002,BS$1,0),"")</f>
        <v/>
      </c>
      <c r="BT141" t="str">
        <f>IF(ISNUMBER(VLOOKUP($B141,Currencies!$B$6:$CW$1002,BT$1,0)), VLOOKUP($B141,Currencies!$B$6:$CW$1002,BT$1,0),"")</f>
        <v/>
      </c>
      <c r="BU141" t="str">
        <f>IF(ISNUMBER(VLOOKUP($B141,Currencies!$B$6:$CW$1002,BU$1,0)), VLOOKUP($B141,Currencies!$B$6:$CW$1002,BU$1,0),"")</f>
        <v/>
      </c>
      <c r="BV141" t="str">
        <f>IF(ISNUMBER(VLOOKUP($B141,Currencies!$B$6:$CW$1002,BV$1,0)), VLOOKUP($B141,Currencies!$B$6:$CW$1002,BV$1,0),"")</f>
        <v/>
      </c>
      <c r="BW141" t="str">
        <f>IF(ISNUMBER(VLOOKUP($B141,Currencies!$B$6:$CW$1002,BW$1,0)), VLOOKUP($B141,Currencies!$B$6:$CW$1002,BW$1,0),"")</f>
        <v/>
      </c>
    </row>
    <row r="142" spans="2:75">
      <c r="B142" s="12" t="str">
        <f>IF(ISNUMBER(Equities!$C143),Equities!B143,"")</f>
        <v/>
      </c>
      <c r="C142" t="str">
        <f t="shared" ca="1" si="14"/>
        <v/>
      </c>
      <c r="D142" t="str">
        <f t="shared" ca="1" si="12"/>
        <v/>
      </c>
      <c r="E142" t="str">
        <f t="shared" ca="1" si="12"/>
        <v/>
      </c>
      <c r="F142" t="str">
        <f t="shared" ca="1" si="12"/>
        <v/>
      </c>
      <c r="G142" t="str">
        <f>IF(ISNUMBER(VLOOKUP($B142,Equities!$B$6:$DH$1002,G$1,0)), VLOOKUP($B142,Equities!$B$6:$DH$1002,G$1,0),"")</f>
        <v/>
      </c>
      <c r="H142" t="str">
        <f>IF(ISNUMBER(VLOOKUP($B142,Equities!$B$6:$DH$1002,H$1,0)), VLOOKUP($B142,Equities!$B$6:$DH$1002,H$1,0),"")</f>
        <v/>
      </c>
      <c r="I142" t="str">
        <f>IF(ISNUMBER(VLOOKUP($B142,Equities!$B$6:$DH$1002,I$1,0)), VLOOKUP($B142,Equities!$B$6:$DH$1002,I$1,0),"")</f>
        <v/>
      </c>
      <c r="J142" s="70"/>
      <c r="K142" t="str">
        <f>IF(ISNUMBER(VLOOKUP($B142,Equities!$B$6:$DH$1002,K$1,0)), VLOOKUP($B142,Equities!$B$6:$DH$1002,K$1,0),"")</f>
        <v/>
      </c>
      <c r="L142" t="str">
        <f>IF(ISNUMBER(VLOOKUP($B142,Equities!$B$6:$DH$1002,L$1,0)), VLOOKUP($B142,Equities!$B$6:$DH$1002,L$1,0),"")</f>
        <v/>
      </c>
      <c r="M142" t="str">
        <f>IF(ISNUMBER(VLOOKUP($B142,Equities!$B$6:$DH$1002,M$1,0)), VLOOKUP($B142,Equities!$B$6:$DH$1002,M$1,0),"")</f>
        <v/>
      </c>
      <c r="N142" t="str">
        <f>IF(ISNUMBER(VLOOKUP($B142,Equities!$B$6:$DH$1002,N$1,0)), VLOOKUP($B142,Equities!$B$6:$DH$1002,N$1,0),"")</f>
        <v/>
      </c>
      <c r="O142" t="str">
        <f>IF(ISNUMBER(VLOOKUP($B142,Equities!$B$6:$DH$1002,O$1,0)), VLOOKUP($B142,Equities!$B$6:$DH$1002,O$1,0),"")</f>
        <v/>
      </c>
      <c r="P142" t="str">
        <f>IF(ISNUMBER(VLOOKUP($B142,Equities!$B$6:$DH$1002,P$1,0)), VLOOKUP($B142,Equities!$B$6:$DH$1002,P$1,0),"")</f>
        <v/>
      </c>
      <c r="Q142" t="str">
        <f>IF(ISNUMBER(VLOOKUP($B142,Equities!$B$6:$DH$1002,Q$1,0)), VLOOKUP($B142,Equities!$B$6:$DH$1002,Q$1,0),"")</f>
        <v/>
      </c>
      <c r="R142" t="str">
        <f>IF(ISNUMBER(VLOOKUP($B142,Equities!$B$6:$DH$1002,R$1,0)), VLOOKUP($B142,Equities!$B$6:$DH$1002,R$1,0),"")</f>
        <v/>
      </c>
      <c r="S142" t="str">
        <f>IF(ISNUMBER(VLOOKUP($B142,Equities!$B$6:$DH$1002,S$1,0)), VLOOKUP($B142,Equities!$B$6:$DH$1002,S$1,0),"")</f>
        <v/>
      </c>
      <c r="T142" t="str">
        <f>IF(ISNUMBER(VLOOKUP($B142,Equities!$B$6:$DH$1002,T$1,0)), VLOOKUP($B142,Equities!$B$6:$DH$1002,T$1,0),"")</f>
        <v/>
      </c>
      <c r="U142" t="str">
        <f>IF(ISNUMBER(VLOOKUP($B142,Equities!$B$6:$DH$1002,U$1,0)), VLOOKUP($B142,Equities!$B$6:$DH$1002,U$1,0),"")</f>
        <v/>
      </c>
      <c r="V142" t="str">
        <f>IF(ISNUMBER(VLOOKUP($B142,Equities!$B$6:$DH$1002,V$1,0)), VLOOKUP($B142,Equities!$B$6:$DH$1002,V$1,0),"")</f>
        <v/>
      </c>
      <c r="W142" t="str">
        <f>IF(ISNUMBER(VLOOKUP($B142,Equities!$B$6:$DH$1002,W$1,0)), VLOOKUP($B142,Equities!$B$6:$DH$1002,W$1,0),"")</f>
        <v/>
      </c>
      <c r="X142" t="str">
        <f>IF(ISNUMBER(VLOOKUP($B142,Equities!$B$6:$DH$1002,X$1,0)), VLOOKUP($B142,Equities!$B$6:$DH$1002,X$1,0),"")</f>
        <v/>
      </c>
      <c r="Y142" t="str">
        <f>IF(ISNUMBER(VLOOKUP($B142,Equities!$B$6:$DH$1002,Y$1,0)), VLOOKUP($B142,Equities!$B$6:$DH$1002,Y$1,0),"")</f>
        <v/>
      </c>
      <c r="Z142" t="str">
        <f>IF(ISNUMBER(VLOOKUP($B142,Equities!$B$6:$DH$1002,Z$1,0)), VLOOKUP($B142,Equities!$B$6:$DH$1002,Z$1,0),"")</f>
        <v/>
      </c>
      <c r="AA142" t="str">
        <f>IF(ISNUMBER(VLOOKUP($B142,Equities!$B$6:$DH$1002,AA$1,0)), VLOOKUP($B142,Equities!$B$6:$DH$1002,AA$1,0),"")</f>
        <v/>
      </c>
      <c r="AB142" t="str">
        <f>IF(ISNUMBER(VLOOKUP($B142,Equities!$B$6:$DH$1002,AB$1,0)), VLOOKUP($B142,Equities!$B$6:$DH$1002,AB$1,0),"")</f>
        <v/>
      </c>
      <c r="AC142" t="str">
        <f>IF(ISNUMBER(VLOOKUP($B142,Bonds!$B$6:$CW$1002,AC$1,0)), VLOOKUP($B142,Bonds!$B$6:$CW$1002,AC$1,0),"")</f>
        <v/>
      </c>
      <c r="AD142" t="str">
        <f>IF(ISNUMBER(VLOOKUP($B142,Bonds!$B$6:$CW$1002,AD$1,0)), VLOOKUP($B142,Bonds!$B$6:$CW$1002,AD$1,0),"")</f>
        <v/>
      </c>
      <c r="AE142" t="str">
        <f>IF(ISNUMBER(VLOOKUP($B142,Bonds!$B$6:$CW$1002,AE$1,0)), VLOOKUP($B142,Bonds!$B$6:$CW$1002,AE$1,0),"")</f>
        <v/>
      </c>
      <c r="AF142" t="str">
        <f>IF(ISNUMBER(VLOOKUP($B142,Bonds!$B$6:$CW$1002,AF$1,0)), VLOOKUP($B142,Bonds!$B$6:$CW$1002,AF$1,0),"")</f>
        <v/>
      </c>
      <c r="AG142" t="str">
        <f>IF(ISNUMBER(VLOOKUP($B142,Bonds!$B$6:$CW$1002,AG$1,0)), VLOOKUP($B142,Bonds!$B$6:$CW$1002,AG$1,0),"")</f>
        <v/>
      </c>
      <c r="AH142" t="str">
        <f>IF(ISNUMBER(VLOOKUP($B142,Bonds!$B$6:$CW$1002,AH$1,0)), VLOOKUP($B142,Bonds!$B$6:$CW$1002,AH$1,0),"")</f>
        <v/>
      </c>
      <c r="AI142" t="str">
        <f>IF(ISNUMBER(VLOOKUP($B142,Bonds!$B$6:$CW$1002,AI$1,0)), VLOOKUP($B142,Bonds!$B$6:$CW$1002,AI$1,0),"")</f>
        <v/>
      </c>
      <c r="AJ142" t="str">
        <f>IF(ISNUMBER(VLOOKUP($B142,Bonds!$B$6:$CW$1002,AJ$1,0)), VLOOKUP($B142,Bonds!$B$6:$CW$1002,AJ$1,0),"")</f>
        <v/>
      </c>
      <c r="AK142" t="str">
        <f>IF(ISNUMBER(VLOOKUP($B142,Bonds!$B$6:$CW$1002,AK$1,0)), VLOOKUP($B142,Bonds!$B$6:$CW$1002,AK$1,0),"")</f>
        <v/>
      </c>
      <c r="AL142" t="str">
        <f>IF(ISNUMBER(VLOOKUP($B142,Bonds!$B$6:$CW$1002,AL$1,0)), VLOOKUP($B142,Bonds!$B$6:$CW$1002,AL$1,0),"")</f>
        <v/>
      </c>
      <c r="AM142" t="str">
        <f>IF(ISNUMBER(VLOOKUP($B142,Bonds!$B$6:$CW$1002,AM$1,0)), VLOOKUP($B142,Bonds!$B$6:$CW$1002,AM$1,0),"")</f>
        <v/>
      </c>
      <c r="AN142" t="str">
        <f>IF(ISNUMBER(VLOOKUP($B142,Bonds!$B$6:$CW$1002,AN$1,0)), VLOOKUP($B142,Bonds!$B$6:$CW$1002,AN$1,0),"")</f>
        <v/>
      </c>
      <c r="AO142" t="str">
        <f>IF(ISNUMBER(VLOOKUP($B142,Bonds!$B$6:$CW$1002,AO$1,0)), VLOOKUP($B142,Bonds!$B$6:$CW$1002,AO$1,0),"")</f>
        <v/>
      </c>
      <c r="AP142" t="str">
        <f>IF(ISNUMBER(VLOOKUP($B142,Bonds!$B$6:$CW$1002,AP$1,0)), VLOOKUP($B142,Bonds!$B$6:$CW$1002,AP$1,0),"")</f>
        <v/>
      </c>
      <c r="AQ142" t="str">
        <f>IF(ISNUMBER(VLOOKUP($B142,Bonds!$B$6:$CW$1002,AQ$1,0)), VLOOKUP($B142,Bonds!$B$6:$CW$1002,AQ$1,0),"")</f>
        <v/>
      </c>
      <c r="AR142" t="str">
        <f>IF(ISNUMBER(VLOOKUP($B142,Bonds!$B$6:$CW$1002,AR$1,0)), VLOOKUP($B142,Bonds!$B$6:$CW$1002,AR$1,0),"")</f>
        <v/>
      </c>
      <c r="AS142" t="str">
        <f>IF(ISNUMBER(VLOOKUP($B142,Bonds!$B$6:$CW$1002,AS$1,0)), VLOOKUP($B142,Bonds!$B$6:$CW$1002,AS$1,0),"")</f>
        <v/>
      </c>
      <c r="AT142" t="str">
        <f>IF(ISNUMBER(VLOOKUP($B142,Bonds!$B$6:$CW$1002,AT$1,0)), VLOOKUP($B142,Bonds!$B$6:$CW$1002,AT$1,0),"")</f>
        <v/>
      </c>
      <c r="AU142" t="str">
        <f>IF(ISNUMBER(VLOOKUP($B142,Bonds!$B$6:$CW$1002,AU$1,0)), VLOOKUP($B142,Bonds!$B$6:$CW$1002,AU$1,0),"")</f>
        <v/>
      </c>
      <c r="AV142" t="str">
        <f>IF(ISNUMBER(VLOOKUP($B142,Bonds!$B$6:$CW$1002,AV$1,0)), VLOOKUP($B142,Bonds!$B$6:$CW$1002,AV$1,0),"")</f>
        <v/>
      </c>
      <c r="AW142" t="str">
        <f>IF(ISNUMBER(VLOOKUP($B142,Bonds!$B$6:$CW$1002,AW$1,0)), VLOOKUP($B142,Bonds!$B$6:$CW$1002,AW$1,0),"")</f>
        <v/>
      </c>
      <c r="AX142" t="str">
        <f>IF(ISNUMBER(VLOOKUP($B142,Bonds!$B$6:$CW$1002,AX$1,0)), VLOOKUP($B142,Bonds!$B$6:$CW$1002,AX$1,0),"")</f>
        <v/>
      </c>
      <c r="AY142" t="str">
        <f>IF(ISNUMBER(VLOOKUP($B142,Bonds!$B$6:$CW$1002,AY$1,0)), VLOOKUP($B142,Bonds!$B$6:$CW$1002,AY$1,0),"")</f>
        <v/>
      </c>
      <c r="AZ142" t="str">
        <f>IF(ISNUMBER(VLOOKUP($B142,Bonds!$B$6:$CW$1002,AZ$1,0)), VLOOKUP($B142,Bonds!$B$6:$CW$1002,AZ$1,0),"")</f>
        <v/>
      </c>
      <c r="BA142" t="str">
        <f>IF(ISNUMBER(VLOOKUP($B142,Credit_Vol!$B$6:$CW$1002,BA$1,0)), VLOOKUP($B142,Credit_Vol!$B$6:$CW$1002,BA$1,0),"")</f>
        <v/>
      </c>
      <c r="BB142" t="str">
        <f>IF(ISNUMBER(VLOOKUP($B142,Credit_Vol!$B$6:$CW$1002,BB$1,0)), VLOOKUP($B142,Credit_Vol!$B$6:$CW$1002,BB$1,0),"")</f>
        <v/>
      </c>
      <c r="BC142" t="str">
        <f>IF(ISNUMBER(VLOOKUP($B142,Credit_Vol!$B$6:$CW$1002,BC$1,0)), VLOOKUP($B142,Credit_Vol!$B$6:$CW$1002,BC$1,0),"")</f>
        <v/>
      </c>
      <c r="BD142" t="str">
        <f>IF(ISNUMBER(VLOOKUP($B142,Credit_Vol!$B$6:$CW$1002,BD$1,0)), VLOOKUP($B142,Credit_Vol!$B$6:$CW$1002,BD$1,0),"")</f>
        <v/>
      </c>
      <c r="BE142" t="str">
        <f>IF(ISNUMBER(VLOOKUP($B142,Credit_Vol!$B$6:$CW$1002,BE$1,0)), VLOOKUP($B142,Credit_Vol!$B$6:$CW$1002,BE$1,0),"")</f>
        <v/>
      </c>
      <c r="BF142" t="str">
        <f>IF(ISNUMBER(VLOOKUP($B142,Credit_Vol!$B$6:$CW$1002,BF$1,0)), VLOOKUP($B142,Credit_Vol!$B$6:$CW$1002,BF$1,0),"")</f>
        <v/>
      </c>
      <c r="BG142" t="str">
        <f>IF(ISNUMBER(VLOOKUP($B142,Credit_Vol!$B$6:$CW$1002,BG$1,0)), VLOOKUP($B142,Credit_Vol!$B$6:$CW$1002,BG$1,0),"")</f>
        <v/>
      </c>
      <c r="BH142" t="str">
        <f>IF(ISNUMBER(VLOOKUP($B142,Credit_Vol!$B$6:$CW$1002,BH$1,0)), VLOOKUP($B142,Credit_Vol!$B$6:$CW$1002,BH$1,0),"")</f>
        <v/>
      </c>
      <c r="BI142" t="str">
        <f>IF(ISNUMBER(VLOOKUP($B142,Credit_Vol!$B$6:$CW$1002,BI$1,0)), VLOOKUP($B142,Credit_Vol!$B$6:$CW$1002,BI$1,0),"")</f>
        <v/>
      </c>
      <c r="BJ142" t="str">
        <f>IF(ISNUMBER(VLOOKUP($B142,Credit_Vol!$B$6:$CW$1002,BJ$1,0)), VLOOKUP($B142,Credit_Vol!$B$6:$CW$1002,BJ$1,0),"")</f>
        <v/>
      </c>
      <c r="BK142" t="str">
        <f>IF(ISNUMBER(VLOOKUP($B142,Credit_Vol!$B$6:$CW$1002,BK$1,0)), VLOOKUP($B142,Credit_Vol!$B$6:$CW$1002,BK$1,0),"")</f>
        <v/>
      </c>
      <c r="BL142" t="str">
        <f>IF(ISNUMBER(VLOOKUP($B142,Credit_Vol!$B$6:$CW$1002,BL$1,0)), VLOOKUP($B142,Credit_Vol!$B$6:$CW$1002,BL$1,0),"")</f>
        <v/>
      </c>
      <c r="BM142" t="str">
        <f>IF(ISNUMBER(VLOOKUP($B142,Commodities!$B$6:$CW$1002,BM$1,0)), VLOOKUP($B142,Commodities!$B$6:$CW$1002,BM$1,0),"")</f>
        <v/>
      </c>
      <c r="BN142" t="str">
        <f>IF(ISNUMBER(VLOOKUP($B142,Commodities!$B$6:$CW$1002,BN$1,0)), VLOOKUP($B142,Commodities!$B$6:$CW$1002,BN$1,0),"")</f>
        <v/>
      </c>
      <c r="BO142" t="str">
        <f>IF(ISNUMBER(VLOOKUP($B142,Commodities!$B$6:$CW$1002,BO$1,0)), VLOOKUP($B142,Commodities!$B$6:$CW$1002,BO$1,0),"")</f>
        <v/>
      </c>
      <c r="BP142" t="str">
        <f>IF(ISNUMBER(VLOOKUP($B142,Currencies!$B$6:$CW$1002,BP$1,0)), VLOOKUP($B142,Currencies!$B$6:$CW$1002,BP$1,0),"")</f>
        <v/>
      </c>
      <c r="BQ142" t="str">
        <f>IF(ISNUMBER(VLOOKUP($B142,Currencies!$B$6:$CW$1002,BQ$1,0)), VLOOKUP($B142,Currencies!$B$6:$CW$1002,BQ$1,0),"")</f>
        <v/>
      </c>
      <c r="BR142" t="str">
        <f>IF(ISNUMBER(VLOOKUP($B142,Currencies!$B$6:$CW$1002,BR$1,0)), VLOOKUP($B142,Currencies!$B$6:$CW$1002,BR$1,0),"")</f>
        <v/>
      </c>
      <c r="BS142" t="str">
        <f>IF(ISNUMBER(VLOOKUP($B142,Currencies!$B$6:$CW$1002,BS$1,0)), VLOOKUP($B142,Currencies!$B$6:$CW$1002,BS$1,0),"")</f>
        <v/>
      </c>
      <c r="BT142" t="str">
        <f>IF(ISNUMBER(VLOOKUP($B142,Currencies!$B$6:$CW$1002,BT$1,0)), VLOOKUP($B142,Currencies!$B$6:$CW$1002,BT$1,0),"")</f>
        <v/>
      </c>
      <c r="BU142" t="str">
        <f>IF(ISNUMBER(VLOOKUP($B142,Currencies!$B$6:$CW$1002,BU$1,0)), VLOOKUP($B142,Currencies!$B$6:$CW$1002,BU$1,0),"")</f>
        <v/>
      </c>
      <c r="BV142" t="str">
        <f>IF(ISNUMBER(VLOOKUP($B142,Currencies!$B$6:$CW$1002,BV$1,0)), VLOOKUP($B142,Currencies!$B$6:$CW$1002,BV$1,0),"")</f>
        <v/>
      </c>
      <c r="BW142" t="str">
        <f>IF(ISNUMBER(VLOOKUP($B142,Currencies!$B$6:$CW$1002,BW$1,0)), VLOOKUP($B142,Currencies!$B$6:$CW$1002,BW$1,0),"")</f>
        <v/>
      </c>
    </row>
    <row r="143" spans="2:75">
      <c r="B143" s="12" t="str">
        <f>IF(ISNUMBER(Equities!$C144),Equities!B144,"")</f>
        <v/>
      </c>
      <c r="C143" t="str">
        <f t="shared" ca="1" si="14"/>
        <v/>
      </c>
      <c r="D143" t="str">
        <f t="shared" ca="1" si="12"/>
        <v/>
      </c>
      <c r="E143" t="str">
        <f t="shared" ca="1" si="12"/>
        <v/>
      </c>
      <c r="F143" t="str">
        <f t="shared" ca="1" si="12"/>
        <v/>
      </c>
      <c r="G143" t="str">
        <f>IF(ISNUMBER(VLOOKUP($B143,Equities!$B$6:$DH$1002,G$1,0)), VLOOKUP($B143,Equities!$B$6:$DH$1002,G$1,0),"")</f>
        <v/>
      </c>
      <c r="H143" t="str">
        <f>IF(ISNUMBER(VLOOKUP($B143,Equities!$B$6:$DH$1002,H$1,0)), VLOOKUP($B143,Equities!$B$6:$DH$1002,H$1,0),"")</f>
        <v/>
      </c>
      <c r="I143" t="str">
        <f>IF(ISNUMBER(VLOOKUP($B143,Equities!$B$6:$DH$1002,I$1,0)), VLOOKUP($B143,Equities!$B$6:$DH$1002,I$1,0),"")</f>
        <v/>
      </c>
      <c r="J143" s="70"/>
      <c r="K143" t="str">
        <f>IF(ISNUMBER(VLOOKUP($B143,Equities!$B$6:$DH$1002,K$1,0)), VLOOKUP($B143,Equities!$B$6:$DH$1002,K$1,0),"")</f>
        <v/>
      </c>
      <c r="L143" t="str">
        <f>IF(ISNUMBER(VLOOKUP($B143,Equities!$B$6:$DH$1002,L$1,0)), VLOOKUP($B143,Equities!$B$6:$DH$1002,L$1,0),"")</f>
        <v/>
      </c>
      <c r="M143" t="str">
        <f>IF(ISNUMBER(VLOOKUP($B143,Equities!$B$6:$DH$1002,M$1,0)), VLOOKUP($B143,Equities!$B$6:$DH$1002,M$1,0),"")</f>
        <v/>
      </c>
      <c r="N143" t="str">
        <f>IF(ISNUMBER(VLOOKUP($B143,Equities!$B$6:$DH$1002,N$1,0)), VLOOKUP($B143,Equities!$B$6:$DH$1002,N$1,0),"")</f>
        <v/>
      </c>
      <c r="O143" t="str">
        <f>IF(ISNUMBER(VLOOKUP($B143,Equities!$B$6:$DH$1002,O$1,0)), VLOOKUP($B143,Equities!$B$6:$DH$1002,O$1,0),"")</f>
        <v/>
      </c>
      <c r="P143" t="str">
        <f>IF(ISNUMBER(VLOOKUP($B143,Equities!$B$6:$DH$1002,P$1,0)), VLOOKUP($B143,Equities!$B$6:$DH$1002,P$1,0),"")</f>
        <v/>
      </c>
      <c r="Q143" t="str">
        <f>IF(ISNUMBER(VLOOKUP($B143,Equities!$B$6:$DH$1002,Q$1,0)), VLOOKUP($B143,Equities!$B$6:$DH$1002,Q$1,0),"")</f>
        <v/>
      </c>
      <c r="R143" t="str">
        <f>IF(ISNUMBER(VLOOKUP($B143,Equities!$B$6:$DH$1002,R$1,0)), VLOOKUP($B143,Equities!$B$6:$DH$1002,R$1,0),"")</f>
        <v/>
      </c>
      <c r="S143" t="str">
        <f>IF(ISNUMBER(VLOOKUP($B143,Equities!$B$6:$DH$1002,S$1,0)), VLOOKUP($B143,Equities!$B$6:$DH$1002,S$1,0),"")</f>
        <v/>
      </c>
      <c r="T143" t="str">
        <f>IF(ISNUMBER(VLOOKUP($B143,Equities!$B$6:$DH$1002,T$1,0)), VLOOKUP($B143,Equities!$B$6:$DH$1002,T$1,0),"")</f>
        <v/>
      </c>
      <c r="U143" t="str">
        <f>IF(ISNUMBER(VLOOKUP($B143,Equities!$B$6:$DH$1002,U$1,0)), VLOOKUP($B143,Equities!$B$6:$DH$1002,U$1,0),"")</f>
        <v/>
      </c>
      <c r="V143" t="str">
        <f>IF(ISNUMBER(VLOOKUP($B143,Equities!$B$6:$DH$1002,V$1,0)), VLOOKUP($B143,Equities!$B$6:$DH$1002,V$1,0),"")</f>
        <v/>
      </c>
      <c r="W143" t="str">
        <f>IF(ISNUMBER(VLOOKUP($B143,Equities!$B$6:$DH$1002,W$1,0)), VLOOKUP($B143,Equities!$B$6:$DH$1002,W$1,0),"")</f>
        <v/>
      </c>
      <c r="X143" t="str">
        <f>IF(ISNUMBER(VLOOKUP($B143,Equities!$B$6:$DH$1002,X$1,0)), VLOOKUP($B143,Equities!$B$6:$DH$1002,X$1,0),"")</f>
        <v/>
      </c>
      <c r="Y143" t="str">
        <f>IF(ISNUMBER(VLOOKUP($B143,Equities!$B$6:$DH$1002,Y$1,0)), VLOOKUP($B143,Equities!$B$6:$DH$1002,Y$1,0),"")</f>
        <v/>
      </c>
      <c r="Z143" t="str">
        <f>IF(ISNUMBER(VLOOKUP($B143,Equities!$B$6:$DH$1002,Z$1,0)), VLOOKUP($B143,Equities!$B$6:$DH$1002,Z$1,0),"")</f>
        <v/>
      </c>
      <c r="AA143" t="str">
        <f>IF(ISNUMBER(VLOOKUP($B143,Equities!$B$6:$DH$1002,AA$1,0)), VLOOKUP($B143,Equities!$B$6:$DH$1002,AA$1,0),"")</f>
        <v/>
      </c>
      <c r="AB143" t="str">
        <f>IF(ISNUMBER(VLOOKUP($B143,Equities!$B$6:$DH$1002,AB$1,0)), VLOOKUP($B143,Equities!$B$6:$DH$1002,AB$1,0),"")</f>
        <v/>
      </c>
      <c r="AC143" t="str">
        <f>IF(ISNUMBER(VLOOKUP($B143,Bonds!$B$6:$CW$1002,AC$1,0)), VLOOKUP($B143,Bonds!$B$6:$CW$1002,AC$1,0),"")</f>
        <v/>
      </c>
      <c r="AD143" t="str">
        <f>IF(ISNUMBER(VLOOKUP($B143,Bonds!$B$6:$CW$1002,AD$1,0)), VLOOKUP($B143,Bonds!$B$6:$CW$1002,AD$1,0),"")</f>
        <v/>
      </c>
      <c r="AE143" t="str">
        <f>IF(ISNUMBER(VLOOKUP($B143,Bonds!$B$6:$CW$1002,AE$1,0)), VLOOKUP($B143,Bonds!$B$6:$CW$1002,AE$1,0),"")</f>
        <v/>
      </c>
      <c r="AF143" t="str">
        <f>IF(ISNUMBER(VLOOKUP($B143,Bonds!$B$6:$CW$1002,AF$1,0)), VLOOKUP($B143,Bonds!$B$6:$CW$1002,AF$1,0),"")</f>
        <v/>
      </c>
      <c r="AG143" t="str">
        <f>IF(ISNUMBER(VLOOKUP($B143,Bonds!$B$6:$CW$1002,AG$1,0)), VLOOKUP($B143,Bonds!$B$6:$CW$1002,AG$1,0),"")</f>
        <v/>
      </c>
      <c r="AH143" t="str">
        <f>IF(ISNUMBER(VLOOKUP($B143,Bonds!$B$6:$CW$1002,AH$1,0)), VLOOKUP($B143,Bonds!$B$6:$CW$1002,AH$1,0),"")</f>
        <v/>
      </c>
      <c r="AI143" t="str">
        <f>IF(ISNUMBER(VLOOKUP($B143,Bonds!$B$6:$CW$1002,AI$1,0)), VLOOKUP($B143,Bonds!$B$6:$CW$1002,AI$1,0),"")</f>
        <v/>
      </c>
      <c r="AJ143" t="str">
        <f>IF(ISNUMBER(VLOOKUP($B143,Bonds!$B$6:$CW$1002,AJ$1,0)), VLOOKUP($B143,Bonds!$B$6:$CW$1002,AJ$1,0),"")</f>
        <v/>
      </c>
      <c r="AK143" t="str">
        <f>IF(ISNUMBER(VLOOKUP($B143,Bonds!$B$6:$CW$1002,AK$1,0)), VLOOKUP($B143,Bonds!$B$6:$CW$1002,AK$1,0),"")</f>
        <v/>
      </c>
      <c r="AL143" t="str">
        <f>IF(ISNUMBER(VLOOKUP($B143,Bonds!$B$6:$CW$1002,AL$1,0)), VLOOKUP($B143,Bonds!$B$6:$CW$1002,AL$1,0),"")</f>
        <v/>
      </c>
      <c r="AM143" t="str">
        <f>IF(ISNUMBER(VLOOKUP($B143,Bonds!$B$6:$CW$1002,AM$1,0)), VLOOKUP($B143,Bonds!$B$6:$CW$1002,AM$1,0),"")</f>
        <v/>
      </c>
      <c r="AN143" t="str">
        <f>IF(ISNUMBER(VLOOKUP($B143,Bonds!$B$6:$CW$1002,AN$1,0)), VLOOKUP($B143,Bonds!$B$6:$CW$1002,AN$1,0),"")</f>
        <v/>
      </c>
      <c r="AO143" t="str">
        <f>IF(ISNUMBER(VLOOKUP($B143,Bonds!$B$6:$CW$1002,AO$1,0)), VLOOKUP($B143,Bonds!$B$6:$CW$1002,AO$1,0),"")</f>
        <v/>
      </c>
      <c r="AP143" t="str">
        <f>IF(ISNUMBER(VLOOKUP($B143,Bonds!$B$6:$CW$1002,AP$1,0)), VLOOKUP($B143,Bonds!$B$6:$CW$1002,AP$1,0),"")</f>
        <v/>
      </c>
      <c r="AQ143" t="str">
        <f>IF(ISNUMBER(VLOOKUP($B143,Bonds!$B$6:$CW$1002,AQ$1,0)), VLOOKUP($B143,Bonds!$B$6:$CW$1002,AQ$1,0),"")</f>
        <v/>
      </c>
      <c r="AR143" t="str">
        <f>IF(ISNUMBER(VLOOKUP($B143,Bonds!$B$6:$CW$1002,AR$1,0)), VLOOKUP($B143,Bonds!$B$6:$CW$1002,AR$1,0),"")</f>
        <v/>
      </c>
      <c r="AS143" t="str">
        <f>IF(ISNUMBER(VLOOKUP($B143,Bonds!$B$6:$CW$1002,AS$1,0)), VLOOKUP($B143,Bonds!$B$6:$CW$1002,AS$1,0),"")</f>
        <v/>
      </c>
      <c r="AT143" t="str">
        <f>IF(ISNUMBER(VLOOKUP($B143,Bonds!$B$6:$CW$1002,AT$1,0)), VLOOKUP($B143,Bonds!$B$6:$CW$1002,AT$1,0),"")</f>
        <v/>
      </c>
      <c r="AU143" t="str">
        <f>IF(ISNUMBER(VLOOKUP($B143,Bonds!$B$6:$CW$1002,AU$1,0)), VLOOKUP($B143,Bonds!$B$6:$CW$1002,AU$1,0),"")</f>
        <v/>
      </c>
      <c r="AV143" t="str">
        <f>IF(ISNUMBER(VLOOKUP($B143,Bonds!$B$6:$CW$1002,AV$1,0)), VLOOKUP($B143,Bonds!$B$6:$CW$1002,AV$1,0),"")</f>
        <v/>
      </c>
      <c r="AW143" t="str">
        <f>IF(ISNUMBER(VLOOKUP($B143,Bonds!$B$6:$CW$1002,AW$1,0)), VLOOKUP($B143,Bonds!$B$6:$CW$1002,AW$1,0),"")</f>
        <v/>
      </c>
      <c r="AX143" t="str">
        <f>IF(ISNUMBER(VLOOKUP($B143,Bonds!$B$6:$CW$1002,AX$1,0)), VLOOKUP($B143,Bonds!$B$6:$CW$1002,AX$1,0),"")</f>
        <v/>
      </c>
      <c r="AY143" t="str">
        <f>IF(ISNUMBER(VLOOKUP($B143,Bonds!$B$6:$CW$1002,AY$1,0)), VLOOKUP($B143,Bonds!$B$6:$CW$1002,AY$1,0),"")</f>
        <v/>
      </c>
      <c r="AZ143" t="str">
        <f>IF(ISNUMBER(VLOOKUP($B143,Bonds!$B$6:$CW$1002,AZ$1,0)), VLOOKUP($B143,Bonds!$B$6:$CW$1002,AZ$1,0),"")</f>
        <v/>
      </c>
      <c r="BA143" t="str">
        <f>IF(ISNUMBER(VLOOKUP($B143,Credit_Vol!$B$6:$CW$1002,BA$1,0)), VLOOKUP($B143,Credit_Vol!$B$6:$CW$1002,BA$1,0),"")</f>
        <v/>
      </c>
      <c r="BB143" t="str">
        <f>IF(ISNUMBER(VLOOKUP($B143,Credit_Vol!$B$6:$CW$1002,BB$1,0)), VLOOKUP($B143,Credit_Vol!$B$6:$CW$1002,BB$1,0),"")</f>
        <v/>
      </c>
      <c r="BC143" t="str">
        <f>IF(ISNUMBER(VLOOKUP($B143,Credit_Vol!$B$6:$CW$1002,BC$1,0)), VLOOKUP($B143,Credit_Vol!$B$6:$CW$1002,BC$1,0),"")</f>
        <v/>
      </c>
      <c r="BD143" t="str">
        <f>IF(ISNUMBER(VLOOKUP($B143,Credit_Vol!$B$6:$CW$1002,BD$1,0)), VLOOKUP($B143,Credit_Vol!$B$6:$CW$1002,BD$1,0),"")</f>
        <v/>
      </c>
      <c r="BE143" t="str">
        <f>IF(ISNUMBER(VLOOKUP($B143,Credit_Vol!$B$6:$CW$1002,BE$1,0)), VLOOKUP($B143,Credit_Vol!$B$6:$CW$1002,BE$1,0),"")</f>
        <v/>
      </c>
      <c r="BF143" t="str">
        <f>IF(ISNUMBER(VLOOKUP($B143,Credit_Vol!$B$6:$CW$1002,BF$1,0)), VLOOKUP($B143,Credit_Vol!$B$6:$CW$1002,BF$1,0),"")</f>
        <v/>
      </c>
      <c r="BG143" t="str">
        <f>IF(ISNUMBER(VLOOKUP($B143,Credit_Vol!$B$6:$CW$1002,BG$1,0)), VLOOKUP($B143,Credit_Vol!$B$6:$CW$1002,BG$1,0),"")</f>
        <v/>
      </c>
      <c r="BH143" t="str">
        <f>IF(ISNUMBER(VLOOKUP($B143,Credit_Vol!$B$6:$CW$1002,BH$1,0)), VLOOKUP($B143,Credit_Vol!$B$6:$CW$1002,BH$1,0),"")</f>
        <v/>
      </c>
      <c r="BI143" t="str">
        <f>IF(ISNUMBER(VLOOKUP($B143,Credit_Vol!$B$6:$CW$1002,BI$1,0)), VLOOKUP($B143,Credit_Vol!$B$6:$CW$1002,BI$1,0),"")</f>
        <v/>
      </c>
      <c r="BJ143" t="str">
        <f>IF(ISNUMBER(VLOOKUP($B143,Credit_Vol!$B$6:$CW$1002,BJ$1,0)), VLOOKUP($B143,Credit_Vol!$B$6:$CW$1002,BJ$1,0),"")</f>
        <v/>
      </c>
      <c r="BK143" t="str">
        <f>IF(ISNUMBER(VLOOKUP($B143,Credit_Vol!$B$6:$CW$1002,BK$1,0)), VLOOKUP($B143,Credit_Vol!$B$6:$CW$1002,BK$1,0),"")</f>
        <v/>
      </c>
      <c r="BL143" t="str">
        <f>IF(ISNUMBER(VLOOKUP($B143,Credit_Vol!$B$6:$CW$1002,BL$1,0)), VLOOKUP($B143,Credit_Vol!$B$6:$CW$1002,BL$1,0),"")</f>
        <v/>
      </c>
      <c r="BM143" t="str">
        <f>IF(ISNUMBER(VLOOKUP($B143,Commodities!$B$6:$CW$1002,BM$1,0)), VLOOKUP($B143,Commodities!$B$6:$CW$1002,BM$1,0),"")</f>
        <v/>
      </c>
      <c r="BN143" t="str">
        <f>IF(ISNUMBER(VLOOKUP($B143,Commodities!$B$6:$CW$1002,BN$1,0)), VLOOKUP($B143,Commodities!$B$6:$CW$1002,BN$1,0),"")</f>
        <v/>
      </c>
      <c r="BO143" t="str">
        <f>IF(ISNUMBER(VLOOKUP($B143,Commodities!$B$6:$CW$1002,BO$1,0)), VLOOKUP($B143,Commodities!$B$6:$CW$1002,BO$1,0),"")</f>
        <v/>
      </c>
      <c r="BP143" t="str">
        <f>IF(ISNUMBER(VLOOKUP($B143,Currencies!$B$6:$CW$1002,BP$1,0)), VLOOKUP($B143,Currencies!$B$6:$CW$1002,BP$1,0),"")</f>
        <v/>
      </c>
      <c r="BQ143" t="str">
        <f>IF(ISNUMBER(VLOOKUP($B143,Currencies!$B$6:$CW$1002,BQ$1,0)), VLOOKUP($B143,Currencies!$B$6:$CW$1002,BQ$1,0),"")</f>
        <v/>
      </c>
      <c r="BR143" t="str">
        <f>IF(ISNUMBER(VLOOKUP($B143,Currencies!$B$6:$CW$1002,BR$1,0)), VLOOKUP($B143,Currencies!$B$6:$CW$1002,BR$1,0),"")</f>
        <v/>
      </c>
      <c r="BS143" t="str">
        <f>IF(ISNUMBER(VLOOKUP($B143,Currencies!$B$6:$CW$1002,BS$1,0)), VLOOKUP($B143,Currencies!$B$6:$CW$1002,BS$1,0),"")</f>
        <v/>
      </c>
      <c r="BT143" t="str">
        <f>IF(ISNUMBER(VLOOKUP($B143,Currencies!$B$6:$CW$1002,BT$1,0)), VLOOKUP($B143,Currencies!$B$6:$CW$1002,BT$1,0),"")</f>
        <v/>
      </c>
      <c r="BU143" t="str">
        <f>IF(ISNUMBER(VLOOKUP($B143,Currencies!$B$6:$CW$1002,BU$1,0)), VLOOKUP($B143,Currencies!$B$6:$CW$1002,BU$1,0),"")</f>
        <v/>
      </c>
      <c r="BV143" t="str">
        <f>IF(ISNUMBER(VLOOKUP($B143,Currencies!$B$6:$CW$1002,BV$1,0)), VLOOKUP($B143,Currencies!$B$6:$CW$1002,BV$1,0),"")</f>
        <v/>
      </c>
      <c r="BW143" t="str">
        <f>IF(ISNUMBER(VLOOKUP($B143,Currencies!$B$6:$CW$1002,BW$1,0)), VLOOKUP($B143,Currencies!$B$6:$CW$1002,BW$1,0),"")</f>
        <v/>
      </c>
    </row>
    <row r="144" spans="2:75">
      <c r="B144" s="12" t="str">
        <f>IF(ISNUMBER(Equities!$C145),Equities!B145,"")</f>
        <v/>
      </c>
      <c r="C144" t="str">
        <f t="shared" ca="1" si="14"/>
        <v/>
      </c>
      <c r="D144" t="str">
        <f t="shared" ca="1" si="12"/>
        <v/>
      </c>
      <c r="E144" t="str">
        <f t="shared" ca="1" si="12"/>
        <v/>
      </c>
      <c r="F144" t="str">
        <f t="shared" ca="1" si="12"/>
        <v/>
      </c>
      <c r="G144" t="str">
        <f>IF(ISNUMBER(VLOOKUP($B144,Equities!$B$6:$DH$1002,G$1,0)), VLOOKUP($B144,Equities!$B$6:$DH$1002,G$1,0),"")</f>
        <v/>
      </c>
      <c r="H144" t="str">
        <f>IF(ISNUMBER(VLOOKUP($B144,Equities!$B$6:$DH$1002,H$1,0)), VLOOKUP($B144,Equities!$B$6:$DH$1002,H$1,0),"")</f>
        <v/>
      </c>
      <c r="I144" t="str">
        <f>IF(ISNUMBER(VLOOKUP($B144,Equities!$B$6:$DH$1002,I$1,0)), VLOOKUP($B144,Equities!$B$6:$DH$1002,I$1,0),"")</f>
        <v/>
      </c>
      <c r="J144" s="70"/>
      <c r="K144" t="str">
        <f>IF(ISNUMBER(VLOOKUP($B144,Equities!$B$6:$DH$1002,K$1,0)), VLOOKUP($B144,Equities!$B$6:$DH$1002,K$1,0),"")</f>
        <v/>
      </c>
      <c r="L144" t="str">
        <f>IF(ISNUMBER(VLOOKUP($B144,Equities!$B$6:$DH$1002,L$1,0)), VLOOKUP($B144,Equities!$B$6:$DH$1002,L$1,0),"")</f>
        <v/>
      </c>
      <c r="M144" t="str">
        <f>IF(ISNUMBER(VLOOKUP($B144,Equities!$B$6:$DH$1002,M$1,0)), VLOOKUP($B144,Equities!$B$6:$DH$1002,M$1,0),"")</f>
        <v/>
      </c>
      <c r="N144" t="str">
        <f>IF(ISNUMBER(VLOOKUP($B144,Equities!$B$6:$DH$1002,N$1,0)), VLOOKUP($B144,Equities!$B$6:$DH$1002,N$1,0),"")</f>
        <v/>
      </c>
      <c r="O144" t="str">
        <f>IF(ISNUMBER(VLOOKUP($B144,Equities!$B$6:$DH$1002,O$1,0)), VLOOKUP($B144,Equities!$B$6:$DH$1002,O$1,0),"")</f>
        <v/>
      </c>
      <c r="P144" t="str">
        <f>IF(ISNUMBER(VLOOKUP($B144,Equities!$B$6:$DH$1002,P$1,0)), VLOOKUP($B144,Equities!$B$6:$DH$1002,P$1,0),"")</f>
        <v/>
      </c>
      <c r="Q144" t="str">
        <f>IF(ISNUMBER(VLOOKUP($B144,Equities!$B$6:$DH$1002,Q$1,0)), VLOOKUP($B144,Equities!$B$6:$DH$1002,Q$1,0),"")</f>
        <v/>
      </c>
      <c r="R144" t="str">
        <f>IF(ISNUMBER(VLOOKUP($B144,Equities!$B$6:$DH$1002,R$1,0)), VLOOKUP($B144,Equities!$B$6:$DH$1002,R$1,0),"")</f>
        <v/>
      </c>
      <c r="S144" t="str">
        <f>IF(ISNUMBER(VLOOKUP($B144,Equities!$B$6:$DH$1002,S$1,0)), VLOOKUP($B144,Equities!$B$6:$DH$1002,S$1,0),"")</f>
        <v/>
      </c>
      <c r="T144" t="str">
        <f>IF(ISNUMBER(VLOOKUP($B144,Equities!$B$6:$DH$1002,T$1,0)), VLOOKUP($B144,Equities!$B$6:$DH$1002,T$1,0),"")</f>
        <v/>
      </c>
      <c r="U144" t="str">
        <f>IF(ISNUMBER(VLOOKUP($B144,Equities!$B$6:$DH$1002,U$1,0)), VLOOKUP($B144,Equities!$B$6:$DH$1002,U$1,0),"")</f>
        <v/>
      </c>
      <c r="V144" t="str">
        <f>IF(ISNUMBER(VLOOKUP($B144,Equities!$B$6:$DH$1002,V$1,0)), VLOOKUP($B144,Equities!$B$6:$DH$1002,V$1,0),"")</f>
        <v/>
      </c>
      <c r="W144" t="str">
        <f>IF(ISNUMBER(VLOOKUP($B144,Equities!$B$6:$DH$1002,W$1,0)), VLOOKUP($B144,Equities!$B$6:$DH$1002,W$1,0),"")</f>
        <v/>
      </c>
      <c r="X144" t="str">
        <f>IF(ISNUMBER(VLOOKUP($B144,Equities!$B$6:$DH$1002,X$1,0)), VLOOKUP($B144,Equities!$B$6:$DH$1002,X$1,0),"")</f>
        <v/>
      </c>
      <c r="Y144" t="str">
        <f>IF(ISNUMBER(VLOOKUP($B144,Equities!$B$6:$DH$1002,Y$1,0)), VLOOKUP($B144,Equities!$B$6:$DH$1002,Y$1,0),"")</f>
        <v/>
      </c>
      <c r="Z144" t="str">
        <f>IF(ISNUMBER(VLOOKUP($B144,Equities!$B$6:$DH$1002,Z$1,0)), VLOOKUP($B144,Equities!$B$6:$DH$1002,Z$1,0),"")</f>
        <v/>
      </c>
      <c r="AA144" t="str">
        <f>IF(ISNUMBER(VLOOKUP($B144,Equities!$B$6:$DH$1002,AA$1,0)), VLOOKUP($B144,Equities!$B$6:$DH$1002,AA$1,0),"")</f>
        <v/>
      </c>
      <c r="AB144" t="str">
        <f>IF(ISNUMBER(VLOOKUP($B144,Equities!$B$6:$DH$1002,AB$1,0)), VLOOKUP($B144,Equities!$B$6:$DH$1002,AB$1,0),"")</f>
        <v/>
      </c>
      <c r="AC144" t="str">
        <f>IF(ISNUMBER(VLOOKUP($B144,Bonds!$B$6:$CW$1002,AC$1,0)), VLOOKUP($B144,Bonds!$B$6:$CW$1002,AC$1,0),"")</f>
        <v/>
      </c>
      <c r="AD144" t="str">
        <f>IF(ISNUMBER(VLOOKUP($B144,Bonds!$B$6:$CW$1002,AD$1,0)), VLOOKUP($B144,Bonds!$B$6:$CW$1002,AD$1,0),"")</f>
        <v/>
      </c>
      <c r="AE144" t="str">
        <f>IF(ISNUMBER(VLOOKUP($B144,Bonds!$B$6:$CW$1002,AE$1,0)), VLOOKUP($B144,Bonds!$B$6:$CW$1002,AE$1,0),"")</f>
        <v/>
      </c>
      <c r="AF144" t="str">
        <f>IF(ISNUMBER(VLOOKUP($B144,Bonds!$B$6:$CW$1002,AF$1,0)), VLOOKUP($B144,Bonds!$B$6:$CW$1002,AF$1,0),"")</f>
        <v/>
      </c>
      <c r="AG144" t="str">
        <f>IF(ISNUMBER(VLOOKUP($B144,Bonds!$B$6:$CW$1002,AG$1,0)), VLOOKUP($B144,Bonds!$B$6:$CW$1002,AG$1,0),"")</f>
        <v/>
      </c>
      <c r="AH144" t="str">
        <f>IF(ISNUMBER(VLOOKUP($B144,Bonds!$B$6:$CW$1002,AH$1,0)), VLOOKUP($B144,Bonds!$B$6:$CW$1002,AH$1,0),"")</f>
        <v/>
      </c>
      <c r="AI144" t="str">
        <f>IF(ISNUMBER(VLOOKUP($B144,Bonds!$B$6:$CW$1002,AI$1,0)), VLOOKUP($B144,Bonds!$B$6:$CW$1002,AI$1,0),"")</f>
        <v/>
      </c>
      <c r="AJ144" t="str">
        <f>IF(ISNUMBER(VLOOKUP($B144,Bonds!$B$6:$CW$1002,AJ$1,0)), VLOOKUP($B144,Bonds!$B$6:$CW$1002,AJ$1,0),"")</f>
        <v/>
      </c>
      <c r="AK144" t="str">
        <f>IF(ISNUMBER(VLOOKUP($B144,Bonds!$B$6:$CW$1002,AK$1,0)), VLOOKUP($B144,Bonds!$B$6:$CW$1002,AK$1,0),"")</f>
        <v/>
      </c>
      <c r="AL144" t="str">
        <f>IF(ISNUMBER(VLOOKUP($B144,Bonds!$B$6:$CW$1002,AL$1,0)), VLOOKUP($B144,Bonds!$B$6:$CW$1002,AL$1,0),"")</f>
        <v/>
      </c>
      <c r="AM144" t="str">
        <f>IF(ISNUMBER(VLOOKUP($B144,Bonds!$B$6:$CW$1002,AM$1,0)), VLOOKUP($B144,Bonds!$B$6:$CW$1002,AM$1,0),"")</f>
        <v/>
      </c>
      <c r="AN144" t="str">
        <f>IF(ISNUMBER(VLOOKUP($B144,Bonds!$B$6:$CW$1002,AN$1,0)), VLOOKUP($B144,Bonds!$B$6:$CW$1002,AN$1,0),"")</f>
        <v/>
      </c>
      <c r="AO144" t="str">
        <f>IF(ISNUMBER(VLOOKUP($B144,Bonds!$B$6:$CW$1002,AO$1,0)), VLOOKUP($B144,Bonds!$B$6:$CW$1002,AO$1,0),"")</f>
        <v/>
      </c>
      <c r="AP144" t="str">
        <f>IF(ISNUMBER(VLOOKUP($B144,Bonds!$B$6:$CW$1002,AP$1,0)), VLOOKUP($B144,Bonds!$B$6:$CW$1002,AP$1,0),"")</f>
        <v/>
      </c>
      <c r="AQ144" t="str">
        <f>IF(ISNUMBER(VLOOKUP($B144,Bonds!$B$6:$CW$1002,AQ$1,0)), VLOOKUP($B144,Bonds!$B$6:$CW$1002,AQ$1,0),"")</f>
        <v/>
      </c>
      <c r="AR144" t="str">
        <f>IF(ISNUMBER(VLOOKUP($B144,Bonds!$B$6:$CW$1002,AR$1,0)), VLOOKUP($B144,Bonds!$B$6:$CW$1002,AR$1,0),"")</f>
        <v/>
      </c>
      <c r="AS144" t="str">
        <f>IF(ISNUMBER(VLOOKUP($B144,Bonds!$B$6:$CW$1002,AS$1,0)), VLOOKUP($B144,Bonds!$B$6:$CW$1002,AS$1,0),"")</f>
        <v/>
      </c>
      <c r="AT144" t="str">
        <f>IF(ISNUMBER(VLOOKUP($B144,Bonds!$B$6:$CW$1002,AT$1,0)), VLOOKUP($B144,Bonds!$B$6:$CW$1002,AT$1,0),"")</f>
        <v/>
      </c>
      <c r="AU144" t="str">
        <f>IF(ISNUMBER(VLOOKUP($B144,Bonds!$B$6:$CW$1002,AU$1,0)), VLOOKUP($B144,Bonds!$B$6:$CW$1002,AU$1,0),"")</f>
        <v/>
      </c>
      <c r="AV144" t="str">
        <f>IF(ISNUMBER(VLOOKUP($B144,Bonds!$B$6:$CW$1002,AV$1,0)), VLOOKUP($B144,Bonds!$B$6:$CW$1002,AV$1,0),"")</f>
        <v/>
      </c>
      <c r="AW144" t="str">
        <f>IF(ISNUMBER(VLOOKUP($B144,Bonds!$B$6:$CW$1002,AW$1,0)), VLOOKUP($B144,Bonds!$B$6:$CW$1002,AW$1,0),"")</f>
        <v/>
      </c>
      <c r="AX144" t="str">
        <f>IF(ISNUMBER(VLOOKUP($B144,Bonds!$B$6:$CW$1002,AX$1,0)), VLOOKUP($B144,Bonds!$B$6:$CW$1002,AX$1,0),"")</f>
        <v/>
      </c>
      <c r="AY144" t="str">
        <f>IF(ISNUMBER(VLOOKUP($B144,Bonds!$B$6:$CW$1002,AY$1,0)), VLOOKUP($B144,Bonds!$B$6:$CW$1002,AY$1,0),"")</f>
        <v/>
      </c>
      <c r="AZ144" t="str">
        <f>IF(ISNUMBER(VLOOKUP($B144,Bonds!$B$6:$CW$1002,AZ$1,0)), VLOOKUP($B144,Bonds!$B$6:$CW$1002,AZ$1,0),"")</f>
        <v/>
      </c>
      <c r="BA144" t="str">
        <f>IF(ISNUMBER(VLOOKUP($B144,Credit_Vol!$B$6:$CW$1002,BA$1,0)), VLOOKUP($B144,Credit_Vol!$B$6:$CW$1002,BA$1,0),"")</f>
        <v/>
      </c>
      <c r="BB144" t="str">
        <f>IF(ISNUMBER(VLOOKUP($B144,Credit_Vol!$B$6:$CW$1002,BB$1,0)), VLOOKUP($B144,Credit_Vol!$B$6:$CW$1002,BB$1,0),"")</f>
        <v/>
      </c>
      <c r="BC144" t="str">
        <f>IF(ISNUMBER(VLOOKUP($B144,Credit_Vol!$B$6:$CW$1002,BC$1,0)), VLOOKUP($B144,Credit_Vol!$B$6:$CW$1002,BC$1,0),"")</f>
        <v/>
      </c>
      <c r="BD144" t="str">
        <f>IF(ISNUMBER(VLOOKUP($B144,Credit_Vol!$B$6:$CW$1002,BD$1,0)), VLOOKUP($B144,Credit_Vol!$B$6:$CW$1002,BD$1,0),"")</f>
        <v/>
      </c>
      <c r="BE144" t="str">
        <f>IF(ISNUMBER(VLOOKUP($B144,Credit_Vol!$B$6:$CW$1002,BE$1,0)), VLOOKUP($B144,Credit_Vol!$B$6:$CW$1002,BE$1,0),"")</f>
        <v/>
      </c>
      <c r="BF144" t="str">
        <f>IF(ISNUMBER(VLOOKUP($B144,Credit_Vol!$B$6:$CW$1002,BF$1,0)), VLOOKUP($B144,Credit_Vol!$B$6:$CW$1002,BF$1,0),"")</f>
        <v/>
      </c>
      <c r="BG144" t="str">
        <f>IF(ISNUMBER(VLOOKUP($B144,Credit_Vol!$B$6:$CW$1002,BG$1,0)), VLOOKUP($B144,Credit_Vol!$B$6:$CW$1002,BG$1,0),"")</f>
        <v/>
      </c>
      <c r="BH144" t="str">
        <f>IF(ISNUMBER(VLOOKUP($B144,Credit_Vol!$B$6:$CW$1002,BH$1,0)), VLOOKUP($B144,Credit_Vol!$B$6:$CW$1002,BH$1,0),"")</f>
        <v/>
      </c>
      <c r="BI144" t="str">
        <f>IF(ISNUMBER(VLOOKUP($B144,Credit_Vol!$B$6:$CW$1002,BI$1,0)), VLOOKUP($B144,Credit_Vol!$B$6:$CW$1002,BI$1,0),"")</f>
        <v/>
      </c>
      <c r="BJ144" t="str">
        <f>IF(ISNUMBER(VLOOKUP($B144,Credit_Vol!$B$6:$CW$1002,BJ$1,0)), VLOOKUP($B144,Credit_Vol!$B$6:$CW$1002,BJ$1,0),"")</f>
        <v/>
      </c>
      <c r="BK144" t="str">
        <f>IF(ISNUMBER(VLOOKUP($B144,Credit_Vol!$B$6:$CW$1002,BK$1,0)), VLOOKUP($B144,Credit_Vol!$B$6:$CW$1002,BK$1,0),"")</f>
        <v/>
      </c>
      <c r="BL144" t="str">
        <f>IF(ISNUMBER(VLOOKUP($B144,Credit_Vol!$B$6:$CW$1002,BL$1,0)), VLOOKUP($B144,Credit_Vol!$B$6:$CW$1002,BL$1,0),"")</f>
        <v/>
      </c>
      <c r="BM144" t="str">
        <f>IF(ISNUMBER(VLOOKUP($B144,Commodities!$B$6:$CW$1002,BM$1,0)), VLOOKUP($B144,Commodities!$B$6:$CW$1002,BM$1,0),"")</f>
        <v/>
      </c>
      <c r="BN144" t="str">
        <f>IF(ISNUMBER(VLOOKUP($B144,Commodities!$B$6:$CW$1002,BN$1,0)), VLOOKUP($B144,Commodities!$B$6:$CW$1002,BN$1,0),"")</f>
        <v/>
      </c>
      <c r="BO144" t="str">
        <f>IF(ISNUMBER(VLOOKUP($B144,Commodities!$B$6:$CW$1002,BO$1,0)), VLOOKUP($B144,Commodities!$B$6:$CW$1002,BO$1,0),"")</f>
        <v/>
      </c>
      <c r="BP144" t="str">
        <f>IF(ISNUMBER(VLOOKUP($B144,Currencies!$B$6:$CW$1002,BP$1,0)), VLOOKUP($B144,Currencies!$B$6:$CW$1002,BP$1,0),"")</f>
        <v/>
      </c>
      <c r="BQ144" t="str">
        <f>IF(ISNUMBER(VLOOKUP($B144,Currencies!$B$6:$CW$1002,BQ$1,0)), VLOOKUP($B144,Currencies!$B$6:$CW$1002,BQ$1,0),"")</f>
        <v/>
      </c>
      <c r="BR144" t="str">
        <f>IF(ISNUMBER(VLOOKUP($B144,Currencies!$B$6:$CW$1002,BR$1,0)), VLOOKUP($B144,Currencies!$B$6:$CW$1002,BR$1,0),"")</f>
        <v/>
      </c>
      <c r="BS144" t="str">
        <f>IF(ISNUMBER(VLOOKUP($B144,Currencies!$B$6:$CW$1002,BS$1,0)), VLOOKUP($B144,Currencies!$B$6:$CW$1002,BS$1,0),"")</f>
        <v/>
      </c>
      <c r="BT144" t="str">
        <f>IF(ISNUMBER(VLOOKUP($B144,Currencies!$B$6:$CW$1002,BT$1,0)), VLOOKUP($B144,Currencies!$B$6:$CW$1002,BT$1,0),"")</f>
        <v/>
      </c>
      <c r="BU144" t="str">
        <f>IF(ISNUMBER(VLOOKUP($B144,Currencies!$B$6:$CW$1002,BU$1,0)), VLOOKUP($B144,Currencies!$B$6:$CW$1002,BU$1,0),"")</f>
        <v/>
      </c>
      <c r="BV144" t="str">
        <f>IF(ISNUMBER(VLOOKUP($B144,Currencies!$B$6:$CW$1002,BV$1,0)), VLOOKUP($B144,Currencies!$B$6:$CW$1002,BV$1,0),"")</f>
        <v/>
      </c>
      <c r="BW144" t="str">
        <f>IF(ISNUMBER(VLOOKUP($B144,Currencies!$B$6:$CW$1002,BW$1,0)), VLOOKUP($B144,Currencies!$B$6:$CW$1002,BW$1,0),"")</f>
        <v/>
      </c>
    </row>
    <row r="145" spans="2:75">
      <c r="B145" s="12" t="str">
        <f>IF(ISNUMBER(Equities!$C146),Equities!B146,"")</f>
        <v/>
      </c>
      <c r="C145" t="str">
        <f t="shared" ca="1" si="14"/>
        <v/>
      </c>
      <c r="D145" t="str">
        <f t="shared" ca="1" si="12"/>
        <v/>
      </c>
      <c r="E145" t="str">
        <f t="shared" ca="1" si="12"/>
        <v/>
      </c>
      <c r="F145" t="str">
        <f t="shared" ca="1" si="12"/>
        <v/>
      </c>
      <c r="G145" t="str">
        <f>IF(ISNUMBER(VLOOKUP($B145,Equities!$B$6:$DH$1002,G$1,0)), VLOOKUP($B145,Equities!$B$6:$DH$1002,G$1,0),"")</f>
        <v/>
      </c>
      <c r="H145" t="str">
        <f>IF(ISNUMBER(VLOOKUP($B145,Equities!$B$6:$DH$1002,H$1,0)), VLOOKUP($B145,Equities!$B$6:$DH$1002,H$1,0),"")</f>
        <v/>
      </c>
      <c r="I145" t="str">
        <f>IF(ISNUMBER(VLOOKUP($B145,Equities!$B$6:$DH$1002,I$1,0)), VLOOKUP($B145,Equities!$B$6:$DH$1002,I$1,0),"")</f>
        <v/>
      </c>
      <c r="J145" s="70"/>
      <c r="K145" t="str">
        <f>IF(ISNUMBER(VLOOKUP($B145,Equities!$B$6:$DH$1002,K$1,0)), VLOOKUP($B145,Equities!$B$6:$DH$1002,K$1,0),"")</f>
        <v/>
      </c>
      <c r="L145" t="str">
        <f>IF(ISNUMBER(VLOOKUP($B145,Equities!$B$6:$DH$1002,L$1,0)), VLOOKUP($B145,Equities!$B$6:$DH$1002,L$1,0),"")</f>
        <v/>
      </c>
      <c r="M145" t="str">
        <f>IF(ISNUMBER(VLOOKUP($B145,Equities!$B$6:$DH$1002,M$1,0)), VLOOKUP($B145,Equities!$B$6:$DH$1002,M$1,0),"")</f>
        <v/>
      </c>
      <c r="N145" t="str">
        <f>IF(ISNUMBER(VLOOKUP($B145,Equities!$B$6:$DH$1002,N$1,0)), VLOOKUP($B145,Equities!$B$6:$DH$1002,N$1,0),"")</f>
        <v/>
      </c>
      <c r="O145" t="str">
        <f>IF(ISNUMBER(VLOOKUP($B145,Equities!$B$6:$DH$1002,O$1,0)), VLOOKUP($B145,Equities!$B$6:$DH$1002,O$1,0),"")</f>
        <v/>
      </c>
      <c r="P145" t="str">
        <f>IF(ISNUMBER(VLOOKUP($B145,Equities!$B$6:$DH$1002,P$1,0)), VLOOKUP($B145,Equities!$B$6:$DH$1002,P$1,0),"")</f>
        <v/>
      </c>
      <c r="Q145" t="str">
        <f>IF(ISNUMBER(VLOOKUP($B145,Equities!$B$6:$DH$1002,Q$1,0)), VLOOKUP($B145,Equities!$B$6:$DH$1002,Q$1,0),"")</f>
        <v/>
      </c>
      <c r="R145" t="str">
        <f>IF(ISNUMBER(VLOOKUP($B145,Equities!$B$6:$DH$1002,R$1,0)), VLOOKUP($B145,Equities!$B$6:$DH$1002,R$1,0),"")</f>
        <v/>
      </c>
      <c r="S145" t="str">
        <f>IF(ISNUMBER(VLOOKUP($B145,Equities!$B$6:$DH$1002,S$1,0)), VLOOKUP($B145,Equities!$B$6:$DH$1002,S$1,0),"")</f>
        <v/>
      </c>
      <c r="T145" t="str">
        <f>IF(ISNUMBER(VLOOKUP($B145,Equities!$B$6:$DH$1002,T$1,0)), VLOOKUP($B145,Equities!$B$6:$DH$1002,T$1,0),"")</f>
        <v/>
      </c>
      <c r="U145" t="str">
        <f>IF(ISNUMBER(VLOOKUP($B145,Equities!$B$6:$DH$1002,U$1,0)), VLOOKUP($B145,Equities!$B$6:$DH$1002,U$1,0),"")</f>
        <v/>
      </c>
      <c r="V145" t="str">
        <f>IF(ISNUMBER(VLOOKUP($B145,Equities!$B$6:$DH$1002,V$1,0)), VLOOKUP($B145,Equities!$B$6:$DH$1002,V$1,0),"")</f>
        <v/>
      </c>
      <c r="W145" t="str">
        <f>IF(ISNUMBER(VLOOKUP($B145,Equities!$B$6:$DH$1002,W$1,0)), VLOOKUP($B145,Equities!$B$6:$DH$1002,W$1,0),"")</f>
        <v/>
      </c>
      <c r="X145" t="str">
        <f>IF(ISNUMBER(VLOOKUP($B145,Equities!$B$6:$DH$1002,X$1,0)), VLOOKUP($B145,Equities!$B$6:$DH$1002,X$1,0),"")</f>
        <v/>
      </c>
      <c r="Y145" t="str">
        <f>IF(ISNUMBER(VLOOKUP($B145,Equities!$B$6:$DH$1002,Y$1,0)), VLOOKUP($B145,Equities!$B$6:$DH$1002,Y$1,0),"")</f>
        <v/>
      </c>
      <c r="Z145" t="str">
        <f>IF(ISNUMBER(VLOOKUP($B145,Equities!$B$6:$DH$1002,Z$1,0)), VLOOKUP($B145,Equities!$B$6:$DH$1002,Z$1,0),"")</f>
        <v/>
      </c>
      <c r="AA145" t="str">
        <f>IF(ISNUMBER(VLOOKUP($B145,Equities!$B$6:$DH$1002,AA$1,0)), VLOOKUP($B145,Equities!$B$6:$DH$1002,AA$1,0),"")</f>
        <v/>
      </c>
      <c r="AB145" t="str">
        <f>IF(ISNUMBER(VLOOKUP($B145,Equities!$B$6:$DH$1002,AB$1,0)), VLOOKUP($B145,Equities!$B$6:$DH$1002,AB$1,0),"")</f>
        <v/>
      </c>
      <c r="AC145" t="str">
        <f>IF(ISNUMBER(VLOOKUP($B145,Bonds!$B$6:$CW$1002,AC$1,0)), VLOOKUP($B145,Bonds!$B$6:$CW$1002,AC$1,0),"")</f>
        <v/>
      </c>
      <c r="AD145" t="str">
        <f>IF(ISNUMBER(VLOOKUP($B145,Bonds!$B$6:$CW$1002,AD$1,0)), VLOOKUP($B145,Bonds!$B$6:$CW$1002,AD$1,0),"")</f>
        <v/>
      </c>
      <c r="AE145" t="str">
        <f>IF(ISNUMBER(VLOOKUP($B145,Bonds!$B$6:$CW$1002,AE$1,0)), VLOOKUP($B145,Bonds!$B$6:$CW$1002,AE$1,0),"")</f>
        <v/>
      </c>
      <c r="AF145" t="str">
        <f>IF(ISNUMBER(VLOOKUP($B145,Bonds!$B$6:$CW$1002,AF$1,0)), VLOOKUP($B145,Bonds!$B$6:$CW$1002,AF$1,0),"")</f>
        <v/>
      </c>
      <c r="AG145" t="str">
        <f>IF(ISNUMBER(VLOOKUP($B145,Bonds!$B$6:$CW$1002,AG$1,0)), VLOOKUP($B145,Bonds!$B$6:$CW$1002,AG$1,0),"")</f>
        <v/>
      </c>
      <c r="AH145" t="str">
        <f>IF(ISNUMBER(VLOOKUP($B145,Bonds!$B$6:$CW$1002,AH$1,0)), VLOOKUP($B145,Bonds!$B$6:$CW$1002,AH$1,0),"")</f>
        <v/>
      </c>
      <c r="AI145" t="str">
        <f>IF(ISNUMBER(VLOOKUP($B145,Bonds!$B$6:$CW$1002,AI$1,0)), VLOOKUP($B145,Bonds!$B$6:$CW$1002,AI$1,0),"")</f>
        <v/>
      </c>
      <c r="AJ145" t="str">
        <f>IF(ISNUMBER(VLOOKUP($B145,Bonds!$B$6:$CW$1002,AJ$1,0)), VLOOKUP($B145,Bonds!$B$6:$CW$1002,AJ$1,0),"")</f>
        <v/>
      </c>
      <c r="AK145" t="str">
        <f>IF(ISNUMBER(VLOOKUP($B145,Bonds!$B$6:$CW$1002,AK$1,0)), VLOOKUP($B145,Bonds!$B$6:$CW$1002,AK$1,0),"")</f>
        <v/>
      </c>
      <c r="AL145" t="str">
        <f>IF(ISNUMBER(VLOOKUP($B145,Bonds!$B$6:$CW$1002,AL$1,0)), VLOOKUP($B145,Bonds!$B$6:$CW$1002,AL$1,0),"")</f>
        <v/>
      </c>
      <c r="AM145" t="str">
        <f>IF(ISNUMBER(VLOOKUP($B145,Bonds!$B$6:$CW$1002,AM$1,0)), VLOOKUP($B145,Bonds!$B$6:$CW$1002,AM$1,0),"")</f>
        <v/>
      </c>
      <c r="AN145" t="str">
        <f>IF(ISNUMBER(VLOOKUP($B145,Bonds!$B$6:$CW$1002,AN$1,0)), VLOOKUP($B145,Bonds!$B$6:$CW$1002,AN$1,0),"")</f>
        <v/>
      </c>
      <c r="AO145" t="str">
        <f>IF(ISNUMBER(VLOOKUP($B145,Bonds!$B$6:$CW$1002,AO$1,0)), VLOOKUP($B145,Bonds!$B$6:$CW$1002,AO$1,0),"")</f>
        <v/>
      </c>
      <c r="AP145" t="str">
        <f>IF(ISNUMBER(VLOOKUP($B145,Bonds!$B$6:$CW$1002,AP$1,0)), VLOOKUP($B145,Bonds!$B$6:$CW$1002,AP$1,0),"")</f>
        <v/>
      </c>
      <c r="AQ145" t="str">
        <f>IF(ISNUMBER(VLOOKUP($B145,Bonds!$B$6:$CW$1002,AQ$1,0)), VLOOKUP($B145,Bonds!$B$6:$CW$1002,AQ$1,0),"")</f>
        <v/>
      </c>
      <c r="AR145" t="str">
        <f>IF(ISNUMBER(VLOOKUP($B145,Bonds!$B$6:$CW$1002,AR$1,0)), VLOOKUP($B145,Bonds!$B$6:$CW$1002,AR$1,0),"")</f>
        <v/>
      </c>
      <c r="AS145" t="str">
        <f>IF(ISNUMBER(VLOOKUP($B145,Bonds!$B$6:$CW$1002,AS$1,0)), VLOOKUP($B145,Bonds!$B$6:$CW$1002,AS$1,0),"")</f>
        <v/>
      </c>
      <c r="AT145" t="str">
        <f>IF(ISNUMBER(VLOOKUP($B145,Bonds!$B$6:$CW$1002,AT$1,0)), VLOOKUP($B145,Bonds!$B$6:$CW$1002,AT$1,0),"")</f>
        <v/>
      </c>
      <c r="AU145" t="str">
        <f>IF(ISNUMBER(VLOOKUP($B145,Bonds!$B$6:$CW$1002,AU$1,0)), VLOOKUP($B145,Bonds!$B$6:$CW$1002,AU$1,0),"")</f>
        <v/>
      </c>
      <c r="AV145" t="str">
        <f>IF(ISNUMBER(VLOOKUP($B145,Bonds!$B$6:$CW$1002,AV$1,0)), VLOOKUP($B145,Bonds!$B$6:$CW$1002,AV$1,0),"")</f>
        <v/>
      </c>
      <c r="AW145" t="str">
        <f>IF(ISNUMBER(VLOOKUP($B145,Bonds!$B$6:$CW$1002,AW$1,0)), VLOOKUP($B145,Bonds!$B$6:$CW$1002,AW$1,0),"")</f>
        <v/>
      </c>
      <c r="AX145" t="str">
        <f>IF(ISNUMBER(VLOOKUP($B145,Bonds!$B$6:$CW$1002,AX$1,0)), VLOOKUP($B145,Bonds!$B$6:$CW$1002,AX$1,0),"")</f>
        <v/>
      </c>
      <c r="AY145" t="str">
        <f>IF(ISNUMBER(VLOOKUP($B145,Bonds!$B$6:$CW$1002,AY$1,0)), VLOOKUP($B145,Bonds!$B$6:$CW$1002,AY$1,0),"")</f>
        <v/>
      </c>
      <c r="AZ145" t="str">
        <f>IF(ISNUMBER(VLOOKUP($B145,Bonds!$B$6:$CW$1002,AZ$1,0)), VLOOKUP($B145,Bonds!$B$6:$CW$1002,AZ$1,0),"")</f>
        <v/>
      </c>
      <c r="BA145" t="str">
        <f>IF(ISNUMBER(VLOOKUP($B145,Credit_Vol!$B$6:$CW$1002,BA$1,0)), VLOOKUP($B145,Credit_Vol!$B$6:$CW$1002,BA$1,0),"")</f>
        <v/>
      </c>
      <c r="BB145" t="str">
        <f>IF(ISNUMBER(VLOOKUP($B145,Credit_Vol!$B$6:$CW$1002,BB$1,0)), VLOOKUP($B145,Credit_Vol!$B$6:$CW$1002,BB$1,0),"")</f>
        <v/>
      </c>
      <c r="BC145" t="str">
        <f>IF(ISNUMBER(VLOOKUP($B145,Credit_Vol!$B$6:$CW$1002,BC$1,0)), VLOOKUP($B145,Credit_Vol!$B$6:$CW$1002,BC$1,0),"")</f>
        <v/>
      </c>
      <c r="BD145" t="str">
        <f>IF(ISNUMBER(VLOOKUP($B145,Credit_Vol!$B$6:$CW$1002,BD$1,0)), VLOOKUP($B145,Credit_Vol!$B$6:$CW$1002,BD$1,0),"")</f>
        <v/>
      </c>
      <c r="BE145" t="str">
        <f>IF(ISNUMBER(VLOOKUP($B145,Credit_Vol!$B$6:$CW$1002,BE$1,0)), VLOOKUP($B145,Credit_Vol!$B$6:$CW$1002,BE$1,0),"")</f>
        <v/>
      </c>
      <c r="BF145" t="str">
        <f>IF(ISNUMBER(VLOOKUP($B145,Credit_Vol!$B$6:$CW$1002,BF$1,0)), VLOOKUP($B145,Credit_Vol!$B$6:$CW$1002,BF$1,0),"")</f>
        <v/>
      </c>
      <c r="BG145" t="str">
        <f>IF(ISNUMBER(VLOOKUP($B145,Credit_Vol!$B$6:$CW$1002,BG$1,0)), VLOOKUP($B145,Credit_Vol!$B$6:$CW$1002,BG$1,0),"")</f>
        <v/>
      </c>
      <c r="BH145" t="str">
        <f>IF(ISNUMBER(VLOOKUP($B145,Credit_Vol!$B$6:$CW$1002,BH$1,0)), VLOOKUP($B145,Credit_Vol!$B$6:$CW$1002,BH$1,0),"")</f>
        <v/>
      </c>
      <c r="BI145" t="str">
        <f>IF(ISNUMBER(VLOOKUP($B145,Credit_Vol!$B$6:$CW$1002,BI$1,0)), VLOOKUP($B145,Credit_Vol!$B$6:$CW$1002,BI$1,0),"")</f>
        <v/>
      </c>
      <c r="BJ145" t="str">
        <f>IF(ISNUMBER(VLOOKUP($B145,Credit_Vol!$B$6:$CW$1002,BJ$1,0)), VLOOKUP($B145,Credit_Vol!$B$6:$CW$1002,BJ$1,0),"")</f>
        <v/>
      </c>
      <c r="BK145" t="str">
        <f>IF(ISNUMBER(VLOOKUP($B145,Credit_Vol!$B$6:$CW$1002,BK$1,0)), VLOOKUP($B145,Credit_Vol!$B$6:$CW$1002,BK$1,0),"")</f>
        <v/>
      </c>
      <c r="BL145" t="str">
        <f>IF(ISNUMBER(VLOOKUP($B145,Credit_Vol!$B$6:$CW$1002,BL$1,0)), VLOOKUP($B145,Credit_Vol!$B$6:$CW$1002,BL$1,0),"")</f>
        <v/>
      </c>
      <c r="BM145" t="str">
        <f>IF(ISNUMBER(VLOOKUP($B145,Commodities!$B$6:$CW$1002,BM$1,0)), VLOOKUP($B145,Commodities!$B$6:$CW$1002,BM$1,0),"")</f>
        <v/>
      </c>
      <c r="BN145" t="str">
        <f>IF(ISNUMBER(VLOOKUP($B145,Commodities!$B$6:$CW$1002,BN$1,0)), VLOOKUP($B145,Commodities!$B$6:$CW$1002,BN$1,0),"")</f>
        <v/>
      </c>
      <c r="BO145" t="str">
        <f>IF(ISNUMBER(VLOOKUP($B145,Commodities!$B$6:$CW$1002,BO$1,0)), VLOOKUP($B145,Commodities!$B$6:$CW$1002,BO$1,0),"")</f>
        <v/>
      </c>
      <c r="BP145" t="str">
        <f>IF(ISNUMBER(VLOOKUP($B145,Currencies!$B$6:$CW$1002,BP$1,0)), VLOOKUP($B145,Currencies!$B$6:$CW$1002,BP$1,0),"")</f>
        <v/>
      </c>
      <c r="BQ145" t="str">
        <f>IF(ISNUMBER(VLOOKUP($B145,Currencies!$B$6:$CW$1002,BQ$1,0)), VLOOKUP($B145,Currencies!$B$6:$CW$1002,BQ$1,0),"")</f>
        <v/>
      </c>
      <c r="BR145" t="str">
        <f>IF(ISNUMBER(VLOOKUP($B145,Currencies!$B$6:$CW$1002,BR$1,0)), VLOOKUP($B145,Currencies!$B$6:$CW$1002,BR$1,0),"")</f>
        <v/>
      </c>
      <c r="BS145" t="str">
        <f>IF(ISNUMBER(VLOOKUP($B145,Currencies!$B$6:$CW$1002,BS$1,0)), VLOOKUP($B145,Currencies!$B$6:$CW$1002,BS$1,0),"")</f>
        <v/>
      </c>
      <c r="BT145" t="str">
        <f>IF(ISNUMBER(VLOOKUP($B145,Currencies!$B$6:$CW$1002,BT$1,0)), VLOOKUP($B145,Currencies!$B$6:$CW$1002,BT$1,0),"")</f>
        <v/>
      </c>
      <c r="BU145" t="str">
        <f>IF(ISNUMBER(VLOOKUP($B145,Currencies!$B$6:$CW$1002,BU$1,0)), VLOOKUP($B145,Currencies!$B$6:$CW$1002,BU$1,0),"")</f>
        <v/>
      </c>
      <c r="BV145" t="str">
        <f>IF(ISNUMBER(VLOOKUP($B145,Currencies!$B$6:$CW$1002,BV$1,0)), VLOOKUP($B145,Currencies!$B$6:$CW$1002,BV$1,0),"")</f>
        <v/>
      </c>
      <c r="BW145" t="str">
        <f>IF(ISNUMBER(VLOOKUP($B145,Currencies!$B$6:$CW$1002,BW$1,0)), VLOOKUP($B145,Currencies!$B$6:$CW$1002,BW$1,0),"")</f>
        <v/>
      </c>
    </row>
    <row r="146" spans="2:75">
      <c r="B146" s="12" t="str">
        <f>IF(ISNUMBER(Equities!$C147),Equities!B147,"")</f>
        <v/>
      </c>
      <c r="C146" t="str">
        <f t="shared" ca="1" si="14"/>
        <v/>
      </c>
      <c r="D146" t="str">
        <f t="shared" ca="1" si="12"/>
        <v/>
      </c>
      <c r="E146" t="str">
        <f t="shared" ca="1" si="12"/>
        <v/>
      </c>
      <c r="F146" t="str">
        <f t="shared" ca="1" si="12"/>
        <v/>
      </c>
      <c r="G146" t="str">
        <f>IF(ISNUMBER(VLOOKUP($B146,Equities!$B$6:$DH$1002,G$1,0)), VLOOKUP($B146,Equities!$B$6:$DH$1002,G$1,0),"")</f>
        <v/>
      </c>
      <c r="H146" t="str">
        <f>IF(ISNUMBER(VLOOKUP($B146,Equities!$B$6:$DH$1002,H$1,0)), VLOOKUP($B146,Equities!$B$6:$DH$1002,H$1,0),"")</f>
        <v/>
      </c>
      <c r="I146" t="str">
        <f>IF(ISNUMBER(VLOOKUP($B146,Equities!$B$6:$DH$1002,I$1,0)), VLOOKUP($B146,Equities!$B$6:$DH$1002,I$1,0),"")</f>
        <v/>
      </c>
      <c r="J146" s="70"/>
      <c r="K146" t="str">
        <f>IF(ISNUMBER(VLOOKUP($B146,Equities!$B$6:$DH$1002,K$1,0)), VLOOKUP($B146,Equities!$B$6:$DH$1002,K$1,0),"")</f>
        <v/>
      </c>
      <c r="L146" t="str">
        <f>IF(ISNUMBER(VLOOKUP($B146,Equities!$B$6:$DH$1002,L$1,0)), VLOOKUP($B146,Equities!$B$6:$DH$1002,L$1,0),"")</f>
        <v/>
      </c>
      <c r="M146" t="str">
        <f>IF(ISNUMBER(VLOOKUP($B146,Equities!$B$6:$DH$1002,M$1,0)), VLOOKUP($B146,Equities!$B$6:$DH$1002,M$1,0),"")</f>
        <v/>
      </c>
      <c r="N146" t="str">
        <f>IF(ISNUMBER(VLOOKUP($B146,Equities!$B$6:$DH$1002,N$1,0)), VLOOKUP($B146,Equities!$B$6:$DH$1002,N$1,0),"")</f>
        <v/>
      </c>
      <c r="O146" t="str">
        <f>IF(ISNUMBER(VLOOKUP($B146,Equities!$B$6:$DH$1002,O$1,0)), VLOOKUP($B146,Equities!$B$6:$DH$1002,O$1,0),"")</f>
        <v/>
      </c>
      <c r="P146" t="str">
        <f>IF(ISNUMBER(VLOOKUP($B146,Equities!$B$6:$DH$1002,P$1,0)), VLOOKUP($B146,Equities!$B$6:$DH$1002,P$1,0),"")</f>
        <v/>
      </c>
      <c r="Q146" t="str">
        <f>IF(ISNUMBER(VLOOKUP($B146,Equities!$B$6:$DH$1002,Q$1,0)), VLOOKUP($B146,Equities!$B$6:$DH$1002,Q$1,0),"")</f>
        <v/>
      </c>
      <c r="R146" t="str">
        <f>IF(ISNUMBER(VLOOKUP($B146,Equities!$B$6:$DH$1002,R$1,0)), VLOOKUP($B146,Equities!$B$6:$DH$1002,R$1,0),"")</f>
        <v/>
      </c>
      <c r="S146" t="str">
        <f>IF(ISNUMBER(VLOOKUP($B146,Equities!$B$6:$DH$1002,S$1,0)), VLOOKUP($B146,Equities!$B$6:$DH$1002,S$1,0),"")</f>
        <v/>
      </c>
      <c r="T146" t="str">
        <f>IF(ISNUMBER(VLOOKUP($B146,Equities!$B$6:$DH$1002,T$1,0)), VLOOKUP($B146,Equities!$B$6:$DH$1002,T$1,0),"")</f>
        <v/>
      </c>
      <c r="U146" t="str">
        <f>IF(ISNUMBER(VLOOKUP($B146,Equities!$B$6:$DH$1002,U$1,0)), VLOOKUP($B146,Equities!$B$6:$DH$1002,U$1,0),"")</f>
        <v/>
      </c>
      <c r="V146" t="str">
        <f>IF(ISNUMBER(VLOOKUP($B146,Equities!$B$6:$DH$1002,V$1,0)), VLOOKUP($B146,Equities!$B$6:$DH$1002,V$1,0),"")</f>
        <v/>
      </c>
      <c r="W146" t="str">
        <f>IF(ISNUMBER(VLOOKUP($B146,Equities!$B$6:$DH$1002,W$1,0)), VLOOKUP($B146,Equities!$B$6:$DH$1002,W$1,0),"")</f>
        <v/>
      </c>
      <c r="X146" t="str">
        <f>IF(ISNUMBER(VLOOKUP($B146,Equities!$B$6:$DH$1002,X$1,0)), VLOOKUP($B146,Equities!$B$6:$DH$1002,X$1,0),"")</f>
        <v/>
      </c>
      <c r="Y146" t="str">
        <f>IF(ISNUMBER(VLOOKUP($B146,Equities!$B$6:$DH$1002,Y$1,0)), VLOOKUP($B146,Equities!$B$6:$DH$1002,Y$1,0),"")</f>
        <v/>
      </c>
      <c r="Z146" t="str">
        <f>IF(ISNUMBER(VLOOKUP($B146,Equities!$B$6:$DH$1002,Z$1,0)), VLOOKUP($B146,Equities!$B$6:$DH$1002,Z$1,0),"")</f>
        <v/>
      </c>
      <c r="AA146" t="str">
        <f>IF(ISNUMBER(VLOOKUP($B146,Equities!$B$6:$DH$1002,AA$1,0)), VLOOKUP($B146,Equities!$B$6:$DH$1002,AA$1,0),"")</f>
        <v/>
      </c>
      <c r="AB146" t="str">
        <f>IF(ISNUMBER(VLOOKUP($B146,Equities!$B$6:$DH$1002,AB$1,0)), VLOOKUP($B146,Equities!$B$6:$DH$1002,AB$1,0),"")</f>
        <v/>
      </c>
      <c r="AC146" t="str">
        <f>IF(ISNUMBER(VLOOKUP($B146,Bonds!$B$6:$CW$1002,AC$1,0)), VLOOKUP($B146,Bonds!$B$6:$CW$1002,AC$1,0),"")</f>
        <v/>
      </c>
      <c r="AD146" t="str">
        <f>IF(ISNUMBER(VLOOKUP($B146,Bonds!$B$6:$CW$1002,AD$1,0)), VLOOKUP($B146,Bonds!$B$6:$CW$1002,AD$1,0),"")</f>
        <v/>
      </c>
      <c r="AE146" t="str">
        <f>IF(ISNUMBER(VLOOKUP($B146,Bonds!$B$6:$CW$1002,AE$1,0)), VLOOKUP($B146,Bonds!$B$6:$CW$1002,AE$1,0),"")</f>
        <v/>
      </c>
      <c r="AF146" t="str">
        <f>IF(ISNUMBER(VLOOKUP($B146,Bonds!$B$6:$CW$1002,AF$1,0)), VLOOKUP($B146,Bonds!$B$6:$CW$1002,AF$1,0),"")</f>
        <v/>
      </c>
      <c r="AG146" t="str">
        <f>IF(ISNUMBER(VLOOKUP($B146,Bonds!$B$6:$CW$1002,AG$1,0)), VLOOKUP($B146,Bonds!$B$6:$CW$1002,AG$1,0),"")</f>
        <v/>
      </c>
      <c r="AH146" t="str">
        <f>IF(ISNUMBER(VLOOKUP($B146,Bonds!$B$6:$CW$1002,AH$1,0)), VLOOKUP($B146,Bonds!$B$6:$CW$1002,AH$1,0),"")</f>
        <v/>
      </c>
      <c r="AI146" t="str">
        <f>IF(ISNUMBER(VLOOKUP($B146,Bonds!$B$6:$CW$1002,AI$1,0)), VLOOKUP($B146,Bonds!$B$6:$CW$1002,AI$1,0),"")</f>
        <v/>
      </c>
      <c r="AJ146" t="str">
        <f>IF(ISNUMBER(VLOOKUP($B146,Bonds!$B$6:$CW$1002,AJ$1,0)), VLOOKUP($B146,Bonds!$B$6:$CW$1002,AJ$1,0),"")</f>
        <v/>
      </c>
      <c r="AK146" t="str">
        <f>IF(ISNUMBER(VLOOKUP($B146,Bonds!$B$6:$CW$1002,AK$1,0)), VLOOKUP($B146,Bonds!$B$6:$CW$1002,AK$1,0),"")</f>
        <v/>
      </c>
      <c r="AL146" t="str">
        <f>IF(ISNUMBER(VLOOKUP($B146,Bonds!$B$6:$CW$1002,AL$1,0)), VLOOKUP($B146,Bonds!$B$6:$CW$1002,AL$1,0),"")</f>
        <v/>
      </c>
      <c r="AM146" t="str">
        <f>IF(ISNUMBER(VLOOKUP($B146,Bonds!$B$6:$CW$1002,AM$1,0)), VLOOKUP($B146,Bonds!$B$6:$CW$1002,AM$1,0),"")</f>
        <v/>
      </c>
      <c r="AN146" t="str">
        <f>IF(ISNUMBER(VLOOKUP($B146,Bonds!$B$6:$CW$1002,AN$1,0)), VLOOKUP($B146,Bonds!$B$6:$CW$1002,AN$1,0),"")</f>
        <v/>
      </c>
      <c r="AO146" t="str">
        <f>IF(ISNUMBER(VLOOKUP($B146,Bonds!$B$6:$CW$1002,AO$1,0)), VLOOKUP($B146,Bonds!$B$6:$CW$1002,AO$1,0),"")</f>
        <v/>
      </c>
      <c r="AP146" t="str">
        <f>IF(ISNUMBER(VLOOKUP($B146,Bonds!$B$6:$CW$1002,AP$1,0)), VLOOKUP($B146,Bonds!$B$6:$CW$1002,AP$1,0),"")</f>
        <v/>
      </c>
      <c r="AQ146" t="str">
        <f>IF(ISNUMBER(VLOOKUP($B146,Bonds!$B$6:$CW$1002,AQ$1,0)), VLOOKUP($B146,Bonds!$B$6:$CW$1002,AQ$1,0),"")</f>
        <v/>
      </c>
      <c r="AR146" t="str">
        <f>IF(ISNUMBER(VLOOKUP($B146,Bonds!$B$6:$CW$1002,AR$1,0)), VLOOKUP($B146,Bonds!$B$6:$CW$1002,AR$1,0),"")</f>
        <v/>
      </c>
      <c r="AS146" t="str">
        <f>IF(ISNUMBER(VLOOKUP($B146,Bonds!$B$6:$CW$1002,AS$1,0)), VLOOKUP($B146,Bonds!$B$6:$CW$1002,AS$1,0),"")</f>
        <v/>
      </c>
      <c r="AT146" t="str">
        <f>IF(ISNUMBER(VLOOKUP($B146,Bonds!$B$6:$CW$1002,AT$1,0)), VLOOKUP($B146,Bonds!$B$6:$CW$1002,AT$1,0),"")</f>
        <v/>
      </c>
      <c r="AU146" t="str">
        <f>IF(ISNUMBER(VLOOKUP($B146,Bonds!$B$6:$CW$1002,AU$1,0)), VLOOKUP($B146,Bonds!$B$6:$CW$1002,AU$1,0),"")</f>
        <v/>
      </c>
      <c r="AV146" t="str">
        <f>IF(ISNUMBER(VLOOKUP($B146,Bonds!$B$6:$CW$1002,AV$1,0)), VLOOKUP($B146,Bonds!$B$6:$CW$1002,AV$1,0),"")</f>
        <v/>
      </c>
      <c r="AW146" t="str">
        <f>IF(ISNUMBER(VLOOKUP($B146,Bonds!$B$6:$CW$1002,AW$1,0)), VLOOKUP($B146,Bonds!$B$6:$CW$1002,AW$1,0),"")</f>
        <v/>
      </c>
      <c r="AX146" t="str">
        <f>IF(ISNUMBER(VLOOKUP($B146,Bonds!$B$6:$CW$1002,AX$1,0)), VLOOKUP($B146,Bonds!$B$6:$CW$1002,AX$1,0),"")</f>
        <v/>
      </c>
      <c r="AY146" t="str">
        <f>IF(ISNUMBER(VLOOKUP($B146,Bonds!$B$6:$CW$1002,AY$1,0)), VLOOKUP($B146,Bonds!$B$6:$CW$1002,AY$1,0),"")</f>
        <v/>
      </c>
      <c r="AZ146" t="str">
        <f>IF(ISNUMBER(VLOOKUP($B146,Bonds!$B$6:$CW$1002,AZ$1,0)), VLOOKUP($B146,Bonds!$B$6:$CW$1002,AZ$1,0),"")</f>
        <v/>
      </c>
      <c r="BA146" t="str">
        <f>IF(ISNUMBER(VLOOKUP($B146,Credit_Vol!$B$6:$CW$1002,BA$1,0)), VLOOKUP($B146,Credit_Vol!$B$6:$CW$1002,BA$1,0),"")</f>
        <v/>
      </c>
      <c r="BB146" t="str">
        <f>IF(ISNUMBER(VLOOKUP($B146,Credit_Vol!$B$6:$CW$1002,BB$1,0)), VLOOKUP($B146,Credit_Vol!$B$6:$CW$1002,BB$1,0),"")</f>
        <v/>
      </c>
      <c r="BC146" t="str">
        <f>IF(ISNUMBER(VLOOKUP($B146,Credit_Vol!$B$6:$CW$1002,BC$1,0)), VLOOKUP($B146,Credit_Vol!$B$6:$CW$1002,BC$1,0),"")</f>
        <v/>
      </c>
      <c r="BD146" t="str">
        <f>IF(ISNUMBER(VLOOKUP($B146,Credit_Vol!$B$6:$CW$1002,BD$1,0)), VLOOKUP($B146,Credit_Vol!$B$6:$CW$1002,BD$1,0),"")</f>
        <v/>
      </c>
      <c r="BE146" t="str">
        <f>IF(ISNUMBER(VLOOKUP($B146,Credit_Vol!$B$6:$CW$1002,BE$1,0)), VLOOKUP($B146,Credit_Vol!$B$6:$CW$1002,BE$1,0),"")</f>
        <v/>
      </c>
      <c r="BF146" t="str">
        <f>IF(ISNUMBER(VLOOKUP($B146,Credit_Vol!$B$6:$CW$1002,BF$1,0)), VLOOKUP($B146,Credit_Vol!$B$6:$CW$1002,BF$1,0),"")</f>
        <v/>
      </c>
      <c r="BG146" t="str">
        <f>IF(ISNUMBER(VLOOKUP($B146,Credit_Vol!$B$6:$CW$1002,BG$1,0)), VLOOKUP($B146,Credit_Vol!$B$6:$CW$1002,BG$1,0),"")</f>
        <v/>
      </c>
      <c r="BH146" t="str">
        <f>IF(ISNUMBER(VLOOKUP($B146,Credit_Vol!$B$6:$CW$1002,BH$1,0)), VLOOKUP($B146,Credit_Vol!$B$6:$CW$1002,BH$1,0),"")</f>
        <v/>
      </c>
      <c r="BI146" t="str">
        <f>IF(ISNUMBER(VLOOKUP($B146,Credit_Vol!$B$6:$CW$1002,BI$1,0)), VLOOKUP($B146,Credit_Vol!$B$6:$CW$1002,BI$1,0),"")</f>
        <v/>
      </c>
      <c r="BJ146" t="str">
        <f>IF(ISNUMBER(VLOOKUP($B146,Credit_Vol!$B$6:$CW$1002,BJ$1,0)), VLOOKUP($B146,Credit_Vol!$B$6:$CW$1002,BJ$1,0),"")</f>
        <v/>
      </c>
      <c r="BK146" t="str">
        <f>IF(ISNUMBER(VLOOKUP($B146,Credit_Vol!$B$6:$CW$1002,BK$1,0)), VLOOKUP($B146,Credit_Vol!$B$6:$CW$1002,BK$1,0),"")</f>
        <v/>
      </c>
      <c r="BL146" t="str">
        <f>IF(ISNUMBER(VLOOKUP($B146,Credit_Vol!$B$6:$CW$1002,BL$1,0)), VLOOKUP($B146,Credit_Vol!$B$6:$CW$1002,BL$1,0),"")</f>
        <v/>
      </c>
      <c r="BM146" t="str">
        <f>IF(ISNUMBER(VLOOKUP($B146,Commodities!$B$6:$CW$1002,BM$1,0)), VLOOKUP($B146,Commodities!$B$6:$CW$1002,BM$1,0),"")</f>
        <v/>
      </c>
      <c r="BN146" t="str">
        <f>IF(ISNUMBER(VLOOKUP($B146,Commodities!$B$6:$CW$1002,BN$1,0)), VLOOKUP($B146,Commodities!$B$6:$CW$1002,BN$1,0),"")</f>
        <v/>
      </c>
      <c r="BO146" t="str">
        <f>IF(ISNUMBER(VLOOKUP($B146,Commodities!$B$6:$CW$1002,BO$1,0)), VLOOKUP($B146,Commodities!$B$6:$CW$1002,BO$1,0),"")</f>
        <v/>
      </c>
      <c r="BP146" t="str">
        <f>IF(ISNUMBER(VLOOKUP($B146,Currencies!$B$6:$CW$1002,BP$1,0)), VLOOKUP($B146,Currencies!$B$6:$CW$1002,BP$1,0),"")</f>
        <v/>
      </c>
      <c r="BQ146" t="str">
        <f>IF(ISNUMBER(VLOOKUP($B146,Currencies!$B$6:$CW$1002,BQ$1,0)), VLOOKUP($B146,Currencies!$B$6:$CW$1002,BQ$1,0),"")</f>
        <v/>
      </c>
      <c r="BR146" t="str">
        <f>IF(ISNUMBER(VLOOKUP($B146,Currencies!$B$6:$CW$1002,BR$1,0)), VLOOKUP($B146,Currencies!$B$6:$CW$1002,BR$1,0),"")</f>
        <v/>
      </c>
      <c r="BS146" t="str">
        <f>IF(ISNUMBER(VLOOKUP($B146,Currencies!$B$6:$CW$1002,BS$1,0)), VLOOKUP($B146,Currencies!$B$6:$CW$1002,BS$1,0),"")</f>
        <v/>
      </c>
      <c r="BT146" t="str">
        <f>IF(ISNUMBER(VLOOKUP($B146,Currencies!$B$6:$CW$1002,BT$1,0)), VLOOKUP($B146,Currencies!$B$6:$CW$1002,BT$1,0),"")</f>
        <v/>
      </c>
      <c r="BU146" t="str">
        <f>IF(ISNUMBER(VLOOKUP($B146,Currencies!$B$6:$CW$1002,BU$1,0)), VLOOKUP($B146,Currencies!$B$6:$CW$1002,BU$1,0),"")</f>
        <v/>
      </c>
      <c r="BV146" t="str">
        <f>IF(ISNUMBER(VLOOKUP($B146,Currencies!$B$6:$CW$1002,BV$1,0)), VLOOKUP($B146,Currencies!$B$6:$CW$1002,BV$1,0),"")</f>
        <v/>
      </c>
      <c r="BW146" t="str">
        <f>IF(ISNUMBER(VLOOKUP($B146,Currencies!$B$6:$CW$1002,BW$1,0)), VLOOKUP($B146,Currencies!$B$6:$CW$1002,BW$1,0),"")</f>
        <v/>
      </c>
    </row>
    <row r="147" spans="2:75">
      <c r="B147" s="12" t="str">
        <f>IF(ISNUMBER(Equities!$C148),Equities!B148,"")</f>
        <v/>
      </c>
      <c r="C147" t="str">
        <f t="shared" ca="1" si="14"/>
        <v/>
      </c>
      <c r="D147" t="str">
        <f t="shared" ca="1" si="12"/>
        <v/>
      </c>
      <c r="E147" t="str">
        <f t="shared" ca="1" si="12"/>
        <v/>
      </c>
      <c r="F147" t="str">
        <f t="shared" ca="1" si="12"/>
        <v/>
      </c>
      <c r="G147" t="str">
        <f>IF(ISNUMBER(VLOOKUP($B147,Equities!$B$6:$DH$1002,G$1,0)), VLOOKUP($B147,Equities!$B$6:$DH$1002,G$1,0),"")</f>
        <v/>
      </c>
      <c r="H147" t="str">
        <f>IF(ISNUMBER(VLOOKUP($B147,Equities!$B$6:$DH$1002,H$1,0)), VLOOKUP($B147,Equities!$B$6:$DH$1002,H$1,0),"")</f>
        <v/>
      </c>
      <c r="I147" t="str">
        <f>IF(ISNUMBER(VLOOKUP($B147,Equities!$B$6:$DH$1002,I$1,0)), VLOOKUP($B147,Equities!$B$6:$DH$1002,I$1,0),"")</f>
        <v/>
      </c>
      <c r="J147" s="70"/>
      <c r="K147" t="str">
        <f>IF(ISNUMBER(VLOOKUP($B147,Equities!$B$6:$DH$1002,K$1,0)), VLOOKUP($B147,Equities!$B$6:$DH$1002,K$1,0),"")</f>
        <v/>
      </c>
      <c r="L147" t="str">
        <f>IF(ISNUMBER(VLOOKUP($B147,Equities!$B$6:$DH$1002,L$1,0)), VLOOKUP($B147,Equities!$B$6:$DH$1002,L$1,0),"")</f>
        <v/>
      </c>
      <c r="M147" t="str">
        <f>IF(ISNUMBER(VLOOKUP($B147,Equities!$B$6:$DH$1002,M$1,0)), VLOOKUP($B147,Equities!$B$6:$DH$1002,M$1,0),"")</f>
        <v/>
      </c>
      <c r="N147" t="str">
        <f>IF(ISNUMBER(VLOOKUP($B147,Equities!$B$6:$DH$1002,N$1,0)), VLOOKUP($B147,Equities!$B$6:$DH$1002,N$1,0),"")</f>
        <v/>
      </c>
      <c r="O147" t="str">
        <f>IF(ISNUMBER(VLOOKUP($B147,Equities!$B$6:$DH$1002,O$1,0)), VLOOKUP($B147,Equities!$B$6:$DH$1002,O$1,0),"")</f>
        <v/>
      </c>
      <c r="P147" t="str">
        <f>IF(ISNUMBER(VLOOKUP($B147,Equities!$B$6:$DH$1002,P$1,0)), VLOOKUP($B147,Equities!$B$6:$DH$1002,P$1,0),"")</f>
        <v/>
      </c>
      <c r="Q147" t="str">
        <f>IF(ISNUMBER(VLOOKUP($B147,Equities!$B$6:$DH$1002,Q$1,0)), VLOOKUP($B147,Equities!$B$6:$DH$1002,Q$1,0),"")</f>
        <v/>
      </c>
      <c r="R147" t="str">
        <f>IF(ISNUMBER(VLOOKUP($B147,Equities!$B$6:$DH$1002,R$1,0)), VLOOKUP($B147,Equities!$B$6:$DH$1002,R$1,0),"")</f>
        <v/>
      </c>
      <c r="S147" t="str">
        <f>IF(ISNUMBER(VLOOKUP($B147,Equities!$B$6:$DH$1002,S$1,0)), VLOOKUP($B147,Equities!$B$6:$DH$1002,S$1,0),"")</f>
        <v/>
      </c>
      <c r="T147" t="str">
        <f>IF(ISNUMBER(VLOOKUP($B147,Equities!$B$6:$DH$1002,T$1,0)), VLOOKUP($B147,Equities!$B$6:$DH$1002,T$1,0),"")</f>
        <v/>
      </c>
      <c r="U147" t="str">
        <f>IF(ISNUMBER(VLOOKUP($B147,Equities!$B$6:$DH$1002,U$1,0)), VLOOKUP($B147,Equities!$B$6:$DH$1002,U$1,0),"")</f>
        <v/>
      </c>
      <c r="V147" t="str">
        <f>IF(ISNUMBER(VLOOKUP($B147,Equities!$B$6:$DH$1002,V$1,0)), VLOOKUP($B147,Equities!$B$6:$DH$1002,V$1,0),"")</f>
        <v/>
      </c>
      <c r="W147" t="str">
        <f>IF(ISNUMBER(VLOOKUP($B147,Equities!$B$6:$DH$1002,W$1,0)), VLOOKUP($B147,Equities!$B$6:$DH$1002,W$1,0),"")</f>
        <v/>
      </c>
      <c r="X147" t="str">
        <f>IF(ISNUMBER(VLOOKUP($B147,Equities!$B$6:$DH$1002,X$1,0)), VLOOKUP($B147,Equities!$B$6:$DH$1002,X$1,0),"")</f>
        <v/>
      </c>
      <c r="Y147" t="str">
        <f>IF(ISNUMBER(VLOOKUP($B147,Equities!$B$6:$DH$1002,Y$1,0)), VLOOKUP($B147,Equities!$B$6:$DH$1002,Y$1,0),"")</f>
        <v/>
      </c>
      <c r="Z147" t="str">
        <f>IF(ISNUMBER(VLOOKUP($B147,Equities!$B$6:$DH$1002,Z$1,0)), VLOOKUP($B147,Equities!$B$6:$DH$1002,Z$1,0),"")</f>
        <v/>
      </c>
      <c r="AA147" t="str">
        <f>IF(ISNUMBER(VLOOKUP($B147,Equities!$B$6:$DH$1002,AA$1,0)), VLOOKUP($B147,Equities!$B$6:$DH$1002,AA$1,0),"")</f>
        <v/>
      </c>
      <c r="AB147" t="str">
        <f>IF(ISNUMBER(VLOOKUP($B147,Equities!$B$6:$DH$1002,AB$1,0)), VLOOKUP($B147,Equities!$B$6:$DH$1002,AB$1,0),"")</f>
        <v/>
      </c>
      <c r="AC147" t="str">
        <f>IF(ISNUMBER(VLOOKUP($B147,Bonds!$B$6:$CW$1002,AC$1,0)), VLOOKUP($B147,Bonds!$B$6:$CW$1002,AC$1,0),"")</f>
        <v/>
      </c>
      <c r="AD147" t="str">
        <f>IF(ISNUMBER(VLOOKUP($B147,Bonds!$B$6:$CW$1002,AD$1,0)), VLOOKUP($B147,Bonds!$B$6:$CW$1002,AD$1,0),"")</f>
        <v/>
      </c>
      <c r="AE147" t="str">
        <f>IF(ISNUMBER(VLOOKUP($B147,Bonds!$B$6:$CW$1002,AE$1,0)), VLOOKUP($B147,Bonds!$B$6:$CW$1002,AE$1,0),"")</f>
        <v/>
      </c>
      <c r="AF147" t="str">
        <f>IF(ISNUMBER(VLOOKUP($B147,Bonds!$B$6:$CW$1002,AF$1,0)), VLOOKUP($B147,Bonds!$B$6:$CW$1002,AF$1,0),"")</f>
        <v/>
      </c>
      <c r="AG147" t="str">
        <f>IF(ISNUMBER(VLOOKUP($B147,Bonds!$B$6:$CW$1002,AG$1,0)), VLOOKUP($B147,Bonds!$B$6:$CW$1002,AG$1,0),"")</f>
        <v/>
      </c>
      <c r="AH147" t="str">
        <f>IF(ISNUMBER(VLOOKUP($B147,Bonds!$B$6:$CW$1002,AH$1,0)), VLOOKUP($B147,Bonds!$B$6:$CW$1002,AH$1,0),"")</f>
        <v/>
      </c>
      <c r="AI147" t="str">
        <f>IF(ISNUMBER(VLOOKUP($B147,Bonds!$B$6:$CW$1002,AI$1,0)), VLOOKUP($B147,Bonds!$B$6:$CW$1002,AI$1,0),"")</f>
        <v/>
      </c>
      <c r="AJ147" t="str">
        <f>IF(ISNUMBER(VLOOKUP($B147,Bonds!$B$6:$CW$1002,AJ$1,0)), VLOOKUP($B147,Bonds!$B$6:$CW$1002,AJ$1,0),"")</f>
        <v/>
      </c>
      <c r="AK147" t="str">
        <f>IF(ISNUMBER(VLOOKUP($B147,Bonds!$B$6:$CW$1002,AK$1,0)), VLOOKUP($B147,Bonds!$B$6:$CW$1002,AK$1,0),"")</f>
        <v/>
      </c>
      <c r="AL147" t="str">
        <f>IF(ISNUMBER(VLOOKUP($B147,Bonds!$B$6:$CW$1002,AL$1,0)), VLOOKUP($B147,Bonds!$B$6:$CW$1002,AL$1,0),"")</f>
        <v/>
      </c>
      <c r="AM147" t="str">
        <f>IF(ISNUMBER(VLOOKUP($B147,Bonds!$B$6:$CW$1002,AM$1,0)), VLOOKUP($B147,Bonds!$B$6:$CW$1002,AM$1,0),"")</f>
        <v/>
      </c>
      <c r="AN147" t="str">
        <f>IF(ISNUMBER(VLOOKUP($B147,Bonds!$B$6:$CW$1002,AN$1,0)), VLOOKUP($B147,Bonds!$B$6:$CW$1002,AN$1,0),"")</f>
        <v/>
      </c>
      <c r="AO147" t="str">
        <f>IF(ISNUMBER(VLOOKUP($B147,Bonds!$B$6:$CW$1002,AO$1,0)), VLOOKUP($B147,Bonds!$B$6:$CW$1002,AO$1,0),"")</f>
        <v/>
      </c>
      <c r="AP147" t="str">
        <f>IF(ISNUMBER(VLOOKUP($B147,Bonds!$B$6:$CW$1002,AP$1,0)), VLOOKUP($B147,Bonds!$B$6:$CW$1002,AP$1,0),"")</f>
        <v/>
      </c>
      <c r="AQ147" t="str">
        <f>IF(ISNUMBER(VLOOKUP($B147,Bonds!$B$6:$CW$1002,AQ$1,0)), VLOOKUP($B147,Bonds!$B$6:$CW$1002,AQ$1,0),"")</f>
        <v/>
      </c>
      <c r="AR147" t="str">
        <f>IF(ISNUMBER(VLOOKUP($B147,Bonds!$B$6:$CW$1002,AR$1,0)), VLOOKUP($B147,Bonds!$B$6:$CW$1002,AR$1,0),"")</f>
        <v/>
      </c>
      <c r="AS147" t="str">
        <f>IF(ISNUMBER(VLOOKUP($B147,Bonds!$B$6:$CW$1002,AS$1,0)), VLOOKUP($B147,Bonds!$B$6:$CW$1002,AS$1,0),"")</f>
        <v/>
      </c>
      <c r="AT147" t="str">
        <f>IF(ISNUMBER(VLOOKUP($B147,Bonds!$B$6:$CW$1002,AT$1,0)), VLOOKUP($B147,Bonds!$B$6:$CW$1002,AT$1,0),"")</f>
        <v/>
      </c>
      <c r="AU147" t="str">
        <f>IF(ISNUMBER(VLOOKUP($B147,Bonds!$B$6:$CW$1002,AU$1,0)), VLOOKUP($B147,Bonds!$B$6:$CW$1002,AU$1,0),"")</f>
        <v/>
      </c>
      <c r="AV147" t="str">
        <f>IF(ISNUMBER(VLOOKUP($B147,Bonds!$B$6:$CW$1002,AV$1,0)), VLOOKUP($B147,Bonds!$B$6:$CW$1002,AV$1,0),"")</f>
        <v/>
      </c>
      <c r="AW147" t="str">
        <f>IF(ISNUMBER(VLOOKUP($B147,Bonds!$B$6:$CW$1002,AW$1,0)), VLOOKUP($B147,Bonds!$B$6:$CW$1002,AW$1,0),"")</f>
        <v/>
      </c>
      <c r="AX147" t="str">
        <f>IF(ISNUMBER(VLOOKUP($B147,Bonds!$B$6:$CW$1002,AX$1,0)), VLOOKUP($B147,Bonds!$B$6:$CW$1002,AX$1,0),"")</f>
        <v/>
      </c>
      <c r="AY147" t="str">
        <f>IF(ISNUMBER(VLOOKUP($B147,Bonds!$B$6:$CW$1002,AY$1,0)), VLOOKUP($B147,Bonds!$B$6:$CW$1002,AY$1,0),"")</f>
        <v/>
      </c>
      <c r="AZ147" t="str">
        <f>IF(ISNUMBER(VLOOKUP($B147,Bonds!$B$6:$CW$1002,AZ$1,0)), VLOOKUP($B147,Bonds!$B$6:$CW$1002,AZ$1,0),"")</f>
        <v/>
      </c>
      <c r="BA147" t="str">
        <f>IF(ISNUMBER(VLOOKUP($B147,Credit_Vol!$B$6:$CW$1002,BA$1,0)), VLOOKUP($B147,Credit_Vol!$B$6:$CW$1002,BA$1,0),"")</f>
        <v/>
      </c>
      <c r="BB147" t="str">
        <f>IF(ISNUMBER(VLOOKUP($B147,Credit_Vol!$B$6:$CW$1002,BB$1,0)), VLOOKUP($B147,Credit_Vol!$B$6:$CW$1002,BB$1,0),"")</f>
        <v/>
      </c>
      <c r="BC147" t="str">
        <f>IF(ISNUMBER(VLOOKUP($B147,Credit_Vol!$B$6:$CW$1002,BC$1,0)), VLOOKUP($B147,Credit_Vol!$B$6:$CW$1002,BC$1,0),"")</f>
        <v/>
      </c>
      <c r="BD147" t="str">
        <f>IF(ISNUMBER(VLOOKUP($B147,Credit_Vol!$B$6:$CW$1002,BD$1,0)), VLOOKUP($B147,Credit_Vol!$B$6:$CW$1002,BD$1,0),"")</f>
        <v/>
      </c>
      <c r="BE147" t="str">
        <f>IF(ISNUMBER(VLOOKUP($B147,Credit_Vol!$B$6:$CW$1002,BE$1,0)), VLOOKUP($B147,Credit_Vol!$B$6:$CW$1002,BE$1,0),"")</f>
        <v/>
      </c>
      <c r="BF147" t="str">
        <f>IF(ISNUMBER(VLOOKUP($B147,Credit_Vol!$B$6:$CW$1002,BF$1,0)), VLOOKUP($B147,Credit_Vol!$B$6:$CW$1002,BF$1,0),"")</f>
        <v/>
      </c>
      <c r="BG147" t="str">
        <f>IF(ISNUMBER(VLOOKUP($B147,Credit_Vol!$B$6:$CW$1002,BG$1,0)), VLOOKUP($B147,Credit_Vol!$B$6:$CW$1002,BG$1,0),"")</f>
        <v/>
      </c>
      <c r="BH147" t="str">
        <f>IF(ISNUMBER(VLOOKUP($B147,Credit_Vol!$B$6:$CW$1002,BH$1,0)), VLOOKUP($B147,Credit_Vol!$B$6:$CW$1002,BH$1,0),"")</f>
        <v/>
      </c>
      <c r="BI147" t="str">
        <f>IF(ISNUMBER(VLOOKUP($B147,Credit_Vol!$B$6:$CW$1002,BI$1,0)), VLOOKUP($B147,Credit_Vol!$B$6:$CW$1002,BI$1,0),"")</f>
        <v/>
      </c>
      <c r="BJ147" t="str">
        <f>IF(ISNUMBER(VLOOKUP($B147,Credit_Vol!$B$6:$CW$1002,BJ$1,0)), VLOOKUP($B147,Credit_Vol!$B$6:$CW$1002,BJ$1,0),"")</f>
        <v/>
      </c>
      <c r="BK147" t="str">
        <f>IF(ISNUMBER(VLOOKUP($B147,Credit_Vol!$B$6:$CW$1002,BK$1,0)), VLOOKUP($B147,Credit_Vol!$B$6:$CW$1002,BK$1,0),"")</f>
        <v/>
      </c>
      <c r="BL147" t="str">
        <f>IF(ISNUMBER(VLOOKUP($B147,Credit_Vol!$B$6:$CW$1002,BL$1,0)), VLOOKUP($B147,Credit_Vol!$B$6:$CW$1002,BL$1,0),"")</f>
        <v/>
      </c>
      <c r="BM147" t="str">
        <f>IF(ISNUMBER(VLOOKUP($B147,Commodities!$B$6:$CW$1002,BM$1,0)), VLOOKUP($B147,Commodities!$B$6:$CW$1002,BM$1,0),"")</f>
        <v/>
      </c>
      <c r="BN147" t="str">
        <f>IF(ISNUMBER(VLOOKUP($B147,Commodities!$B$6:$CW$1002,BN$1,0)), VLOOKUP($B147,Commodities!$B$6:$CW$1002,BN$1,0),"")</f>
        <v/>
      </c>
      <c r="BO147" t="str">
        <f>IF(ISNUMBER(VLOOKUP($B147,Commodities!$B$6:$CW$1002,BO$1,0)), VLOOKUP($B147,Commodities!$B$6:$CW$1002,BO$1,0),"")</f>
        <v/>
      </c>
      <c r="BP147" t="str">
        <f>IF(ISNUMBER(VLOOKUP($B147,Currencies!$B$6:$CW$1002,BP$1,0)), VLOOKUP($B147,Currencies!$B$6:$CW$1002,BP$1,0),"")</f>
        <v/>
      </c>
      <c r="BQ147" t="str">
        <f>IF(ISNUMBER(VLOOKUP($B147,Currencies!$B$6:$CW$1002,BQ$1,0)), VLOOKUP($B147,Currencies!$B$6:$CW$1002,BQ$1,0),"")</f>
        <v/>
      </c>
      <c r="BR147" t="str">
        <f>IF(ISNUMBER(VLOOKUP($B147,Currencies!$B$6:$CW$1002,BR$1,0)), VLOOKUP($B147,Currencies!$B$6:$CW$1002,BR$1,0),"")</f>
        <v/>
      </c>
      <c r="BS147" t="str">
        <f>IF(ISNUMBER(VLOOKUP($B147,Currencies!$B$6:$CW$1002,BS$1,0)), VLOOKUP($B147,Currencies!$B$6:$CW$1002,BS$1,0),"")</f>
        <v/>
      </c>
      <c r="BT147" t="str">
        <f>IF(ISNUMBER(VLOOKUP($B147,Currencies!$B$6:$CW$1002,BT$1,0)), VLOOKUP($B147,Currencies!$B$6:$CW$1002,BT$1,0),"")</f>
        <v/>
      </c>
      <c r="BU147" t="str">
        <f>IF(ISNUMBER(VLOOKUP($B147,Currencies!$B$6:$CW$1002,BU$1,0)), VLOOKUP($B147,Currencies!$B$6:$CW$1002,BU$1,0),"")</f>
        <v/>
      </c>
      <c r="BV147" t="str">
        <f>IF(ISNUMBER(VLOOKUP($B147,Currencies!$B$6:$CW$1002,BV$1,0)), VLOOKUP($B147,Currencies!$B$6:$CW$1002,BV$1,0),"")</f>
        <v/>
      </c>
      <c r="BW147" t="str">
        <f>IF(ISNUMBER(VLOOKUP($B147,Currencies!$B$6:$CW$1002,BW$1,0)), VLOOKUP($B147,Currencies!$B$6:$CW$1002,BW$1,0),"")</f>
        <v/>
      </c>
    </row>
    <row r="148" spans="2:75">
      <c r="B148" s="12" t="str">
        <f>IF(ISNUMBER(Equities!$C149),Equities!B149,"")</f>
        <v/>
      </c>
      <c r="C148" t="str">
        <f t="shared" ca="1" si="14"/>
        <v/>
      </c>
      <c r="D148" t="str">
        <f t="shared" ca="1" si="12"/>
        <v/>
      </c>
      <c r="E148" t="str">
        <f t="shared" ca="1" si="12"/>
        <v/>
      </c>
      <c r="F148" t="str">
        <f t="shared" ca="1" si="12"/>
        <v/>
      </c>
      <c r="G148" t="str">
        <f>IF(ISNUMBER(VLOOKUP($B148,Equities!$B$6:$DH$1002,G$1,0)), VLOOKUP($B148,Equities!$B$6:$DH$1002,G$1,0),"")</f>
        <v/>
      </c>
      <c r="H148" t="str">
        <f>IF(ISNUMBER(VLOOKUP($B148,Equities!$B$6:$DH$1002,H$1,0)), VLOOKUP($B148,Equities!$B$6:$DH$1002,H$1,0),"")</f>
        <v/>
      </c>
      <c r="I148" t="str">
        <f>IF(ISNUMBER(VLOOKUP($B148,Equities!$B$6:$DH$1002,I$1,0)), VLOOKUP($B148,Equities!$B$6:$DH$1002,I$1,0),"")</f>
        <v/>
      </c>
      <c r="J148" s="70"/>
      <c r="K148" t="str">
        <f>IF(ISNUMBER(VLOOKUP($B148,Equities!$B$6:$DH$1002,K$1,0)), VLOOKUP($B148,Equities!$B$6:$DH$1002,K$1,0),"")</f>
        <v/>
      </c>
      <c r="L148" t="str">
        <f>IF(ISNUMBER(VLOOKUP($B148,Equities!$B$6:$DH$1002,L$1,0)), VLOOKUP($B148,Equities!$B$6:$DH$1002,L$1,0),"")</f>
        <v/>
      </c>
      <c r="M148" t="str">
        <f>IF(ISNUMBER(VLOOKUP($B148,Equities!$B$6:$DH$1002,M$1,0)), VLOOKUP($B148,Equities!$B$6:$DH$1002,M$1,0),"")</f>
        <v/>
      </c>
      <c r="N148" t="str">
        <f>IF(ISNUMBER(VLOOKUP($B148,Equities!$B$6:$DH$1002,N$1,0)), VLOOKUP($B148,Equities!$B$6:$DH$1002,N$1,0),"")</f>
        <v/>
      </c>
      <c r="O148" t="str">
        <f>IF(ISNUMBER(VLOOKUP($B148,Equities!$B$6:$DH$1002,O$1,0)), VLOOKUP($B148,Equities!$B$6:$DH$1002,O$1,0),"")</f>
        <v/>
      </c>
      <c r="P148" t="str">
        <f>IF(ISNUMBER(VLOOKUP($B148,Equities!$B$6:$DH$1002,P$1,0)), VLOOKUP($B148,Equities!$B$6:$DH$1002,P$1,0),"")</f>
        <v/>
      </c>
      <c r="Q148" t="str">
        <f>IF(ISNUMBER(VLOOKUP($B148,Equities!$B$6:$DH$1002,Q$1,0)), VLOOKUP($B148,Equities!$B$6:$DH$1002,Q$1,0),"")</f>
        <v/>
      </c>
      <c r="R148" t="str">
        <f>IF(ISNUMBER(VLOOKUP($B148,Equities!$B$6:$DH$1002,R$1,0)), VLOOKUP($B148,Equities!$B$6:$DH$1002,R$1,0),"")</f>
        <v/>
      </c>
      <c r="S148" t="str">
        <f>IF(ISNUMBER(VLOOKUP($B148,Equities!$B$6:$DH$1002,S$1,0)), VLOOKUP($B148,Equities!$B$6:$DH$1002,S$1,0),"")</f>
        <v/>
      </c>
      <c r="T148" t="str">
        <f>IF(ISNUMBER(VLOOKUP($B148,Equities!$B$6:$DH$1002,T$1,0)), VLOOKUP($B148,Equities!$B$6:$DH$1002,T$1,0),"")</f>
        <v/>
      </c>
      <c r="U148" t="str">
        <f>IF(ISNUMBER(VLOOKUP($B148,Equities!$B$6:$DH$1002,U$1,0)), VLOOKUP($B148,Equities!$B$6:$DH$1002,U$1,0),"")</f>
        <v/>
      </c>
      <c r="V148" t="str">
        <f>IF(ISNUMBER(VLOOKUP($B148,Equities!$B$6:$DH$1002,V$1,0)), VLOOKUP($B148,Equities!$B$6:$DH$1002,V$1,0),"")</f>
        <v/>
      </c>
      <c r="W148" t="str">
        <f>IF(ISNUMBER(VLOOKUP($B148,Equities!$B$6:$DH$1002,W$1,0)), VLOOKUP($B148,Equities!$B$6:$DH$1002,W$1,0),"")</f>
        <v/>
      </c>
      <c r="X148" t="str">
        <f>IF(ISNUMBER(VLOOKUP($B148,Equities!$B$6:$DH$1002,X$1,0)), VLOOKUP($B148,Equities!$B$6:$DH$1002,X$1,0),"")</f>
        <v/>
      </c>
      <c r="Y148" t="str">
        <f>IF(ISNUMBER(VLOOKUP($B148,Equities!$B$6:$DH$1002,Y$1,0)), VLOOKUP($B148,Equities!$B$6:$DH$1002,Y$1,0),"")</f>
        <v/>
      </c>
      <c r="Z148" t="str">
        <f>IF(ISNUMBER(VLOOKUP($B148,Equities!$B$6:$DH$1002,Z$1,0)), VLOOKUP($B148,Equities!$B$6:$DH$1002,Z$1,0),"")</f>
        <v/>
      </c>
      <c r="AA148" t="str">
        <f>IF(ISNUMBER(VLOOKUP($B148,Equities!$B$6:$DH$1002,AA$1,0)), VLOOKUP($B148,Equities!$B$6:$DH$1002,AA$1,0),"")</f>
        <v/>
      </c>
      <c r="AB148" t="str">
        <f>IF(ISNUMBER(VLOOKUP($B148,Equities!$B$6:$DH$1002,AB$1,0)), VLOOKUP($B148,Equities!$B$6:$DH$1002,AB$1,0),"")</f>
        <v/>
      </c>
      <c r="AC148" t="str">
        <f>IF(ISNUMBER(VLOOKUP($B148,Bonds!$B$6:$CW$1002,AC$1,0)), VLOOKUP($B148,Bonds!$B$6:$CW$1002,AC$1,0),"")</f>
        <v/>
      </c>
      <c r="AD148" t="str">
        <f>IF(ISNUMBER(VLOOKUP($B148,Bonds!$B$6:$CW$1002,AD$1,0)), VLOOKUP($B148,Bonds!$B$6:$CW$1002,AD$1,0),"")</f>
        <v/>
      </c>
      <c r="AE148" t="str">
        <f>IF(ISNUMBER(VLOOKUP($B148,Bonds!$B$6:$CW$1002,AE$1,0)), VLOOKUP($B148,Bonds!$B$6:$CW$1002,AE$1,0),"")</f>
        <v/>
      </c>
      <c r="AF148" t="str">
        <f>IF(ISNUMBER(VLOOKUP($B148,Bonds!$B$6:$CW$1002,AF$1,0)), VLOOKUP($B148,Bonds!$B$6:$CW$1002,AF$1,0),"")</f>
        <v/>
      </c>
      <c r="AG148" t="str">
        <f>IF(ISNUMBER(VLOOKUP($B148,Bonds!$B$6:$CW$1002,AG$1,0)), VLOOKUP($B148,Bonds!$B$6:$CW$1002,AG$1,0),"")</f>
        <v/>
      </c>
      <c r="AH148" t="str">
        <f>IF(ISNUMBER(VLOOKUP($B148,Bonds!$B$6:$CW$1002,AH$1,0)), VLOOKUP($B148,Bonds!$B$6:$CW$1002,AH$1,0),"")</f>
        <v/>
      </c>
      <c r="AI148" t="str">
        <f>IF(ISNUMBER(VLOOKUP($B148,Bonds!$B$6:$CW$1002,AI$1,0)), VLOOKUP($B148,Bonds!$B$6:$CW$1002,AI$1,0),"")</f>
        <v/>
      </c>
      <c r="AJ148" t="str">
        <f>IF(ISNUMBER(VLOOKUP($B148,Bonds!$B$6:$CW$1002,AJ$1,0)), VLOOKUP($B148,Bonds!$B$6:$CW$1002,AJ$1,0),"")</f>
        <v/>
      </c>
      <c r="AK148" t="str">
        <f>IF(ISNUMBER(VLOOKUP($B148,Bonds!$B$6:$CW$1002,AK$1,0)), VLOOKUP($B148,Bonds!$B$6:$CW$1002,AK$1,0),"")</f>
        <v/>
      </c>
      <c r="AL148" t="str">
        <f>IF(ISNUMBER(VLOOKUP($B148,Bonds!$B$6:$CW$1002,AL$1,0)), VLOOKUP($B148,Bonds!$B$6:$CW$1002,AL$1,0),"")</f>
        <v/>
      </c>
      <c r="AM148" t="str">
        <f>IF(ISNUMBER(VLOOKUP($B148,Bonds!$B$6:$CW$1002,AM$1,0)), VLOOKUP($B148,Bonds!$B$6:$CW$1002,AM$1,0),"")</f>
        <v/>
      </c>
      <c r="AN148" t="str">
        <f>IF(ISNUMBER(VLOOKUP($B148,Bonds!$B$6:$CW$1002,AN$1,0)), VLOOKUP($B148,Bonds!$B$6:$CW$1002,AN$1,0),"")</f>
        <v/>
      </c>
      <c r="AO148" t="str">
        <f>IF(ISNUMBER(VLOOKUP($B148,Bonds!$B$6:$CW$1002,AO$1,0)), VLOOKUP($B148,Bonds!$B$6:$CW$1002,AO$1,0),"")</f>
        <v/>
      </c>
      <c r="AP148" t="str">
        <f>IF(ISNUMBER(VLOOKUP($B148,Bonds!$B$6:$CW$1002,AP$1,0)), VLOOKUP($B148,Bonds!$B$6:$CW$1002,AP$1,0),"")</f>
        <v/>
      </c>
      <c r="AQ148" t="str">
        <f>IF(ISNUMBER(VLOOKUP($B148,Bonds!$B$6:$CW$1002,AQ$1,0)), VLOOKUP($B148,Bonds!$B$6:$CW$1002,AQ$1,0),"")</f>
        <v/>
      </c>
      <c r="AR148" t="str">
        <f>IF(ISNUMBER(VLOOKUP($B148,Bonds!$B$6:$CW$1002,AR$1,0)), VLOOKUP($B148,Bonds!$B$6:$CW$1002,AR$1,0),"")</f>
        <v/>
      </c>
      <c r="AS148" t="str">
        <f>IF(ISNUMBER(VLOOKUP($B148,Bonds!$B$6:$CW$1002,AS$1,0)), VLOOKUP($B148,Bonds!$B$6:$CW$1002,AS$1,0),"")</f>
        <v/>
      </c>
      <c r="AT148" t="str">
        <f>IF(ISNUMBER(VLOOKUP($B148,Bonds!$B$6:$CW$1002,AT$1,0)), VLOOKUP($B148,Bonds!$B$6:$CW$1002,AT$1,0),"")</f>
        <v/>
      </c>
      <c r="AU148" t="str">
        <f>IF(ISNUMBER(VLOOKUP($B148,Bonds!$B$6:$CW$1002,AU$1,0)), VLOOKUP($B148,Bonds!$B$6:$CW$1002,AU$1,0),"")</f>
        <v/>
      </c>
      <c r="AV148" t="str">
        <f>IF(ISNUMBER(VLOOKUP($B148,Bonds!$B$6:$CW$1002,AV$1,0)), VLOOKUP($B148,Bonds!$B$6:$CW$1002,AV$1,0),"")</f>
        <v/>
      </c>
      <c r="AW148" t="str">
        <f>IF(ISNUMBER(VLOOKUP($B148,Bonds!$B$6:$CW$1002,AW$1,0)), VLOOKUP($B148,Bonds!$B$6:$CW$1002,AW$1,0),"")</f>
        <v/>
      </c>
      <c r="AX148" t="str">
        <f>IF(ISNUMBER(VLOOKUP($B148,Bonds!$B$6:$CW$1002,AX$1,0)), VLOOKUP($B148,Bonds!$B$6:$CW$1002,AX$1,0),"")</f>
        <v/>
      </c>
      <c r="AY148" t="str">
        <f>IF(ISNUMBER(VLOOKUP($B148,Bonds!$B$6:$CW$1002,AY$1,0)), VLOOKUP($B148,Bonds!$B$6:$CW$1002,AY$1,0),"")</f>
        <v/>
      </c>
      <c r="AZ148" t="str">
        <f>IF(ISNUMBER(VLOOKUP($B148,Bonds!$B$6:$CW$1002,AZ$1,0)), VLOOKUP($B148,Bonds!$B$6:$CW$1002,AZ$1,0),"")</f>
        <v/>
      </c>
      <c r="BA148" t="str">
        <f>IF(ISNUMBER(VLOOKUP($B148,Credit_Vol!$B$6:$CW$1002,BA$1,0)), VLOOKUP($B148,Credit_Vol!$B$6:$CW$1002,BA$1,0),"")</f>
        <v/>
      </c>
      <c r="BB148" t="str">
        <f>IF(ISNUMBER(VLOOKUP($B148,Credit_Vol!$B$6:$CW$1002,BB$1,0)), VLOOKUP($B148,Credit_Vol!$B$6:$CW$1002,BB$1,0),"")</f>
        <v/>
      </c>
      <c r="BC148" t="str">
        <f>IF(ISNUMBER(VLOOKUP($B148,Credit_Vol!$B$6:$CW$1002,BC$1,0)), VLOOKUP($B148,Credit_Vol!$B$6:$CW$1002,BC$1,0),"")</f>
        <v/>
      </c>
      <c r="BD148" t="str">
        <f>IF(ISNUMBER(VLOOKUP($B148,Credit_Vol!$B$6:$CW$1002,BD$1,0)), VLOOKUP($B148,Credit_Vol!$B$6:$CW$1002,BD$1,0),"")</f>
        <v/>
      </c>
      <c r="BE148" t="str">
        <f>IF(ISNUMBER(VLOOKUP($B148,Credit_Vol!$B$6:$CW$1002,BE$1,0)), VLOOKUP($B148,Credit_Vol!$B$6:$CW$1002,BE$1,0),"")</f>
        <v/>
      </c>
      <c r="BF148" t="str">
        <f>IF(ISNUMBER(VLOOKUP($B148,Credit_Vol!$B$6:$CW$1002,BF$1,0)), VLOOKUP($B148,Credit_Vol!$B$6:$CW$1002,BF$1,0),"")</f>
        <v/>
      </c>
      <c r="BG148" t="str">
        <f>IF(ISNUMBER(VLOOKUP($B148,Credit_Vol!$B$6:$CW$1002,BG$1,0)), VLOOKUP($B148,Credit_Vol!$B$6:$CW$1002,BG$1,0),"")</f>
        <v/>
      </c>
      <c r="BH148" t="str">
        <f>IF(ISNUMBER(VLOOKUP($B148,Credit_Vol!$B$6:$CW$1002,BH$1,0)), VLOOKUP($B148,Credit_Vol!$B$6:$CW$1002,BH$1,0),"")</f>
        <v/>
      </c>
      <c r="BI148" t="str">
        <f>IF(ISNUMBER(VLOOKUP($B148,Credit_Vol!$B$6:$CW$1002,BI$1,0)), VLOOKUP($B148,Credit_Vol!$B$6:$CW$1002,BI$1,0),"")</f>
        <v/>
      </c>
      <c r="BJ148" t="str">
        <f>IF(ISNUMBER(VLOOKUP($B148,Credit_Vol!$B$6:$CW$1002,BJ$1,0)), VLOOKUP($B148,Credit_Vol!$B$6:$CW$1002,BJ$1,0),"")</f>
        <v/>
      </c>
      <c r="BK148" t="str">
        <f>IF(ISNUMBER(VLOOKUP($B148,Credit_Vol!$B$6:$CW$1002,BK$1,0)), VLOOKUP($B148,Credit_Vol!$B$6:$CW$1002,BK$1,0),"")</f>
        <v/>
      </c>
      <c r="BL148" t="str">
        <f>IF(ISNUMBER(VLOOKUP($B148,Credit_Vol!$B$6:$CW$1002,BL$1,0)), VLOOKUP($B148,Credit_Vol!$B$6:$CW$1002,BL$1,0),"")</f>
        <v/>
      </c>
      <c r="BM148" t="str">
        <f>IF(ISNUMBER(VLOOKUP($B148,Commodities!$B$6:$CW$1002,BM$1,0)), VLOOKUP($B148,Commodities!$B$6:$CW$1002,BM$1,0),"")</f>
        <v/>
      </c>
      <c r="BN148" t="str">
        <f>IF(ISNUMBER(VLOOKUP($B148,Commodities!$B$6:$CW$1002,BN$1,0)), VLOOKUP($B148,Commodities!$B$6:$CW$1002,BN$1,0),"")</f>
        <v/>
      </c>
      <c r="BO148" t="str">
        <f>IF(ISNUMBER(VLOOKUP($B148,Commodities!$B$6:$CW$1002,BO$1,0)), VLOOKUP($B148,Commodities!$B$6:$CW$1002,BO$1,0),"")</f>
        <v/>
      </c>
      <c r="BP148" t="str">
        <f>IF(ISNUMBER(VLOOKUP($B148,Currencies!$B$6:$CW$1002,BP$1,0)), VLOOKUP($B148,Currencies!$B$6:$CW$1002,BP$1,0),"")</f>
        <v/>
      </c>
      <c r="BQ148" t="str">
        <f>IF(ISNUMBER(VLOOKUP($B148,Currencies!$B$6:$CW$1002,BQ$1,0)), VLOOKUP($B148,Currencies!$B$6:$CW$1002,BQ$1,0),"")</f>
        <v/>
      </c>
      <c r="BR148" t="str">
        <f>IF(ISNUMBER(VLOOKUP($B148,Currencies!$B$6:$CW$1002,BR$1,0)), VLOOKUP($B148,Currencies!$B$6:$CW$1002,BR$1,0),"")</f>
        <v/>
      </c>
      <c r="BS148" t="str">
        <f>IF(ISNUMBER(VLOOKUP($B148,Currencies!$B$6:$CW$1002,BS$1,0)), VLOOKUP($B148,Currencies!$B$6:$CW$1002,BS$1,0),"")</f>
        <v/>
      </c>
      <c r="BT148" t="str">
        <f>IF(ISNUMBER(VLOOKUP($B148,Currencies!$B$6:$CW$1002,BT$1,0)), VLOOKUP($B148,Currencies!$B$6:$CW$1002,BT$1,0),"")</f>
        <v/>
      </c>
      <c r="BU148" t="str">
        <f>IF(ISNUMBER(VLOOKUP($B148,Currencies!$B$6:$CW$1002,BU$1,0)), VLOOKUP($B148,Currencies!$B$6:$CW$1002,BU$1,0),"")</f>
        <v/>
      </c>
      <c r="BV148" t="str">
        <f>IF(ISNUMBER(VLOOKUP($B148,Currencies!$B$6:$CW$1002,BV$1,0)), VLOOKUP($B148,Currencies!$B$6:$CW$1002,BV$1,0),"")</f>
        <v/>
      </c>
      <c r="BW148" t="str">
        <f>IF(ISNUMBER(VLOOKUP($B148,Currencies!$B$6:$CW$1002,BW$1,0)), VLOOKUP($B148,Currencies!$B$6:$CW$1002,BW$1,0),"")</f>
        <v/>
      </c>
    </row>
    <row r="149" spans="2:75">
      <c r="B149" s="12" t="str">
        <f>IF(ISNUMBER(Equities!$C150),Equities!B150,"")</f>
        <v/>
      </c>
      <c r="C149" t="str">
        <f t="shared" ca="1" si="14"/>
        <v/>
      </c>
      <c r="D149" t="str">
        <f t="shared" ca="1" si="12"/>
        <v/>
      </c>
      <c r="E149" t="str">
        <f t="shared" ca="1" si="12"/>
        <v/>
      </c>
      <c r="F149" t="str">
        <f t="shared" ca="1" si="12"/>
        <v/>
      </c>
      <c r="G149" t="str">
        <f>IF(ISNUMBER(VLOOKUP($B149,Equities!$B$6:$DH$1002,G$1,0)), VLOOKUP($B149,Equities!$B$6:$DH$1002,G$1,0),"")</f>
        <v/>
      </c>
      <c r="H149" t="str">
        <f>IF(ISNUMBER(VLOOKUP($B149,Equities!$B$6:$DH$1002,H$1,0)), VLOOKUP($B149,Equities!$B$6:$DH$1002,H$1,0),"")</f>
        <v/>
      </c>
      <c r="I149" t="str">
        <f>IF(ISNUMBER(VLOOKUP($B149,Equities!$B$6:$DH$1002,I$1,0)), VLOOKUP($B149,Equities!$B$6:$DH$1002,I$1,0),"")</f>
        <v/>
      </c>
      <c r="J149" s="70"/>
      <c r="K149" t="str">
        <f>IF(ISNUMBER(VLOOKUP($B149,Equities!$B$6:$DH$1002,K$1,0)), VLOOKUP($B149,Equities!$B$6:$DH$1002,K$1,0),"")</f>
        <v/>
      </c>
      <c r="L149" t="str">
        <f>IF(ISNUMBER(VLOOKUP($B149,Equities!$B$6:$DH$1002,L$1,0)), VLOOKUP($B149,Equities!$B$6:$DH$1002,L$1,0),"")</f>
        <v/>
      </c>
      <c r="M149" t="str">
        <f>IF(ISNUMBER(VLOOKUP($B149,Equities!$B$6:$DH$1002,M$1,0)), VLOOKUP($B149,Equities!$B$6:$DH$1002,M$1,0),"")</f>
        <v/>
      </c>
      <c r="N149" t="str">
        <f>IF(ISNUMBER(VLOOKUP($B149,Equities!$B$6:$DH$1002,N$1,0)), VLOOKUP($B149,Equities!$B$6:$DH$1002,N$1,0),"")</f>
        <v/>
      </c>
      <c r="O149" t="str">
        <f>IF(ISNUMBER(VLOOKUP($B149,Equities!$B$6:$DH$1002,O$1,0)), VLOOKUP($B149,Equities!$B$6:$DH$1002,O$1,0),"")</f>
        <v/>
      </c>
      <c r="P149" t="str">
        <f>IF(ISNUMBER(VLOOKUP($B149,Equities!$B$6:$DH$1002,P$1,0)), VLOOKUP($B149,Equities!$B$6:$DH$1002,P$1,0),"")</f>
        <v/>
      </c>
      <c r="Q149" t="str">
        <f>IF(ISNUMBER(VLOOKUP($B149,Equities!$B$6:$DH$1002,Q$1,0)), VLOOKUP($B149,Equities!$B$6:$DH$1002,Q$1,0),"")</f>
        <v/>
      </c>
      <c r="R149" t="str">
        <f>IF(ISNUMBER(VLOOKUP($B149,Equities!$B$6:$DH$1002,R$1,0)), VLOOKUP($B149,Equities!$B$6:$DH$1002,R$1,0),"")</f>
        <v/>
      </c>
      <c r="S149" t="str">
        <f>IF(ISNUMBER(VLOOKUP($B149,Equities!$B$6:$DH$1002,S$1,0)), VLOOKUP($B149,Equities!$B$6:$DH$1002,S$1,0),"")</f>
        <v/>
      </c>
      <c r="T149" t="str">
        <f>IF(ISNUMBER(VLOOKUP($B149,Equities!$B$6:$DH$1002,T$1,0)), VLOOKUP($B149,Equities!$B$6:$DH$1002,T$1,0),"")</f>
        <v/>
      </c>
      <c r="U149" t="str">
        <f>IF(ISNUMBER(VLOOKUP($B149,Equities!$B$6:$DH$1002,U$1,0)), VLOOKUP($B149,Equities!$B$6:$DH$1002,U$1,0),"")</f>
        <v/>
      </c>
      <c r="V149" t="str">
        <f>IF(ISNUMBER(VLOOKUP($B149,Equities!$B$6:$DH$1002,V$1,0)), VLOOKUP($B149,Equities!$B$6:$DH$1002,V$1,0),"")</f>
        <v/>
      </c>
      <c r="W149" t="str">
        <f>IF(ISNUMBER(VLOOKUP($B149,Equities!$B$6:$DH$1002,W$1,0)), VLOOKUP($B149,Equities!$B$6:$DH$1002,W$1,0),"")</f>
        <v/>
      </c>
      <c r="X149" t="str">
        <f>IF(ISNUMBER(VLOOKUP($B149,Equities!$B$6:$DH$1002,X$1,0)), VLOOKUP($B149,Equities!$B$6:$DH$1002,X$1,0),"")</f>
        <v/>
      </c>
      <c r="Y149" t="str">
        <f>IF(ISNUMBER(VLOOKUP($B149,Equities!$B$6:$DH$1002,Y$1,0)), VLOOKUP($B149,Equities!$B$6:$DH$1002,Y$1,0),"")</f>
        <v/>
      </c>
      <c r="Z149" t="str">
        <f>IF(ISNUMBER(VLOOKUP($B149,Equities!$B$6:$DH$1002,Z$1,0)), VLOOKUP($B149,Equities!$B$6:$DH$1002,Z$1,0),"")</f>
        <v/>
      </c>
      <c r="AA149" t="str">
        <f>IF(ISNUMBER(VLOOKUP($B149,Equities!$B$6:$DH$1002,AA$1,0)), VLOOKUP($B149,Equities!$B$6:$DH$1002,AA$1,0),"")</f>
        <v/>
      </c>
      <c r="AB149" t="str">
        <f>IF(ISNUMBER(VLOOKUP($B149,Equities!$B$6:$DH$1002,AB$1,0)), VLOOKUP($B149,Equities!$B$6:$DH$1002,AB$1,0),"")</f>
        <v/>
      </c>
      <c r="AC149" t="str">
        <f>IF(ISNUMBER(VLOOKUP($B149,Bonds!$B$6:$CW$1002,AC$1,0)), VLOOKUP($B149,Bonds!$B$6:$CW$1002,AC$1,0),"")</f>
        <v/>
      </c>
      <c r="AD149" t="str">
        <f>IF(ISNUMBER(VLOOKUP($B149,Bonds!$B$6:$CW$1002,AD$1,0)), VLOOKUP($B149,Bonds!$B$6:$CW$1002,AD$1,0),"")</f>
        <v/>
      </c>
      <c r="AE149" t="str">
        <f>IF(ISNUMBER(VLOOKUP($B149,Bonds!$B$6:$CW$1002,AE$1,0)), VLOOKUP($B149,Bonds!$B$6:$CW$1002,AE$1,0),"")</f>
        <v/>
      </c>
      <c r="AF149" t="str">
        <f>IF(ISNUMBER(VLOOKUP($B149,Bonds!$B$6:$CW$1002,AF$1,0)), VLOOKUP($B149,Bonds!$B$6:$CW$1002,AF$1,0),"")</f>
        <v/>
      </c>
      <c r="AG149" t="str">
        <f>IF(ISNUMBER(VLOOKUP($B149,Bonds!$B$6:$CW$1002,AG$1,0)), VLOOKUP($B149,Bonds!$B$6:$CW$1002,AG$1,0),"")</f>
        <v/>
      </c>
      <c r="AH149" t="str">
        <f>IF(ISNUMBER(VLOOKUP($B149,Bonds!$B$6:$CW$1002,AH$1,0)), VLOOKUP($B149,Bonds!$B$6:$CW$1002,AH$1,0),"")</f>
        <v/>
      </c>
      <c r="AI149" t="str">
        <f>IF(ISNUMBER(VLOOKUP($B149,Bonds!$B$6:$CW$1002,AI$1,0)), VLOOKUP($B149,Bonds!$B$6:$CW$1002,AI$1,0),"")</f>
        <v/>
      </c>
      <c r="AJ149" t="str">
        <f>IF(ISNUMBER(VLOOKUP($B149,Bonds!$B$6:$CW$1002,AJ$1,0)), VLOOKUP($B149,Bonds!$B$6:$CW$1002,AJ$1,0),"")</f>
        <v/>
      </c>
      <c r="AK149" t="str">
        <f>IF(ISNUMBER(VLOOKUP($B149,Bonds!$B$6:$CW$1002,AK$1,0)), VLOOKUP($B149,Bonds!$B$6:$CW$1002,AK$1,0),"")</f>
        <v/>
      </c>
      <c r="AL149" t="str">
        <f>IF(ISNUMBER(VLOOKUP($B149,Bonds!$B$6:$CW$1002,AL$1,0)), VLOOKUP($B149,Bonds!$B$6:$CW$1002,AL$1,0),"")</f>
        <v/>
      </c>
      <c r="AM149" t="str">
        <f>IF(ISNUMBER(VLOOKUP($B149,Bonds!$B$6:$CW$1002,AM$1,0)), VLOOKUP($B149,Bonds!$B$6:$CW$1002,AM$1,0),"")</f>
        <v/>
      </c>
      <c r="AN149" t="str">
        <f>IF(ISNUMBER(VLOOKUP($B149,Bonds!$B$6:$CW$1002,AN$1,0)), VLOOKUP($B149,Bonds!$B$6:$CW$1002,AN$1,0),"")</f>
        <v/>
      </c>
      <c r="AO149" t="str">
        <f>IF(ISNUMBER(VLOOKUP($B149,Bonds!$B$6:$CW$1002,AO$1,0)), VLOOKUP($B149,Bonds!$B$6:$CW$1002,AO$1,0),"")</f>
        <v/>
      </c>
      <c r="AP149" t="str">
        <f>IF(ISNUMBER(VLOOKUP($B149,Bonds!$B$6:$CW$1002,AP$1,0)), VLOOKUP($B149,Bonds!$B$6:$CW$1002,AP$1,0),"")</f>
        <v/>
      </c>
      <c r="AQ149" t="str">
        <f>IF(ISNUMBER(VLOOKUP($B149,Bonds!$B$6:$CW$1002,AQ$1,0)), VLOOKUP($B149,Bonds!$B$6:$CW$1002,AQ$1,0),"")</f>
        <v/>
      </c>
      <c r="AR149" t="str">
        <f>IF(ISNUMBER(VLOOKUP($B149,Bonds!$B$6:$CW$1002,AR$1,0)), VLOOKUP($B149,Bonds!$B$6:$CW$1002,AR$1,0),"")</f>
        <v/>
      </c>
      <c r="AS149" t="str">
        <f>IF(ISNUMBER(VLOOKUP($B149,Bonds!$B$6:$CW$1002,AS$1,0)), VLOOKUP($B149,Bonds!$B$6:$CW$1002,AS$1,0),"")</f>
        <v/>
      </c>
      <c r="AT149" t="str">
        <f>IF(ISNUMBER(VLOOKUP($B149,Bonds!$B$6:$CW$1002,AT$1,0)), VLOOKUP($B149,Bonds!$B$6:$CW$1002,AT$1,0),"")</f>
        <v/>
      </c>
      <c r="AU149" t="str">
        <f>IF(ISNUMBER(VLOOKUP($B149,Bonds!$B$6:$CW$1002,AU$1,0)), VLOOKUP($B149,Bonds!$B$6:$CW$1002,AU$1,0),"")</f>
        <v/>
      </c>
      <c r="AV149" t="str">
        <f>IF(ISNUMBER(VLOOKUP($B149,Bonds!$B$6:$CW$1002,AV$1,0)), VLOOKUP($B149,Bonds!$B$6:$CW$1002,AV$1,0),"")</f>
        <v/>
      </c>
      <c r="AW149" t="str">
        <f>IF(ISNUMBER(VLOOKUP($B149,Bonds!$B$6:$CW$1002,AW$1,0)), VLOOKUP($B149,Bonds!$B$6:$CW$1002,AW$1,0),"")</f>
        <v/>
      </c>
      <c r="AX149" t="str">
        <f>IF(ISNUMBER(VLOOKUP($B149,Bonds!$B$6:$CW$1002,AX$1,0)), VLOOKUP($B149,Bonds!$B$6:$CW$1002,AX$1,0),"")</f>
        <v/>
      </c>
      <c r="AY149" t="str">
        <f>IF(ISNUMBER(VLOOKUP($B149,Bonds!$B$6:$CW$1002,AY$1,0)), VLOOKUP($B149,Bonds!$B$6:$CW$1002,AY$1,0),"")</f>
        <v/>
      </c>
      <c r="AZ149" t="str">
        <f>IF(ISNUMBER(VLOOKUP($B149,Bonds!$B$6:$CW$1002,AZ$1,0)), VLOOKUP($B149,Bonds!$B$6:$CW$1002,AZ$1,0),"")</f>
        <v/>
      </c>
      <c r="BA149" t="str">
        <f>IF(ISNUMBER(VLOOKUP($B149,Credit_Vol!$B$6:$CW$1002,BA$1,0)), VLOOKUP($B149,Credit_Vol!$B$6:$CW$1002,BA$1,0),"")</f>
        <v/>
      </c>
      <c r="BB149" t="str">
        <f>IF(ISNUMBER(VLOOKUP($B149,Credit_Vol!$B$6:$CW$1002,BB$1,0)), VLOOKUP($B149,Credit_Vol!$B$6:$CW$1002,BB$1,0),"")</f>
        <v/>
      </c>
      <c r="BC149" t="str">
        <f>IF(ISNUMBER(VLOOKUP($B149,Credit_Vol!$B$6:$CW$1002,BC$1,0)), VLOOKUP($B149,Credit_Vol!$B$6:$CW$1002,BC$1,0),"")</f>
        <v/>
      </c>
      <c r="BD149" t="str">
        <f>IF(ISNUMBER(VLOOKUP($B149,Credit_Vol!$B$6:$CW$1002,BD$1,0)), VLOOKUP($B149,Credit_Vol!$B$6:$CW$1002,BD$1,0),"")</f>
        <v/>
      </c>
      <c r="BE149" t="str">
        <f>IF(ISNUMBER(VLOOKUP($B149,Credit_Vol!$B$6:$CW$1002,BE$1,0)), VLOOKUP($B149,Credit_Vol!$B$6:$CW$1002,BE$1,0),"")</f>
        <v/>
      </c>
      <c r="BF149" t="str">
        <f>IF(ISNUMBER(VLOOKUP($B149,Credit_Vol!$B$6:$CW$1002,BF$1,0)), VLOOKUP($B149,Credit_Vol!$B$6:$CW$1002,BF$1,0),"")</f>
        <v/>
      </c>
      <c r="BG149" t="str">
        <f>IF(ISNUMBER(VLOOKUP($B149,Credit_Vol!$B$6:$CW$1002,BG$1,0)), VLOOKUP($B149,Credit_Vol!$B$6:$CW$1002,BG$1,0),"")</f>
        <v/>
      </c>
      <c r="BH149" t="str">
        <f>IF(ISNUMBER(VLOOKUP($B149,Credit_Vol!$B$6:$CW$1002,BH$1,0)), VLOOKUP($B149,Credit_Vol!$B$6:$CW$1002,BH$1,0),"")</f>
        <v/>
      </c>
      <c r="BI149" t="str">
        <f>IF(ISNUMBER(VLOOKUP($B149,Credit_Vol!$B$6:$CW$1002,BI$1,0)), VLOOKUP($B149,Credit_Vol!$B$6:$CW$1002,BI$1,0),"")</f>
        <v/>
      </c>
      <c r="BJ149" t="str">
        <f>IF(ISNUMBER(VLOOKUP($B149,Credit_Vol!$B$6:$CW$1002,BJ$1,0)), VLOOKUP($B149,Credit_Vol!$B$6:$CW$1002,BJ$1,0),"")</f>
        <v/>
      </c>
      <c r="BK149" t="str">
        <f>IF(ISNUMBER(VLOOKUP($B149,Credit_Vol!$B$6:$CW$1002,BK$1,0)), VLOOKUP($B149,Credit_Vol!$B$6:$CW$1002,BK$1,0),"")</f>
        <v/>
      </c>
      <c r="BL149" t="str">
        <f>IF(ISNUMBER(VLOOKUP($B149,Credit_Vol!$B$6:$CW$1002,BL$1,0)), VLOOKUP($B149,Credit_Vol!$B$6:$CW$1002,BL$1,0),"")</f>
        <v/>
      </c>
      <c r="BM149" t="str">
        <f>IF(ISNUMBER(VLOOKUP($B149,Commodities!$B$6:$CW$1002,BM$1,0)), VLOOKUP($B149,Commodities!$B$6:$CW$1002,BM$1,0),"")</f>
        <v/>
      </c>
      <c r="BN149" t="str">
        <f>IF(ISNUMBER(VLOOKUP($B149,Commodities!$B$6:$CW$1002,BN$1,0)), VLOOKUP($B149,Commodities!$B$6:$CW$1002,BN$1,0),"")</f>
        <v/>
      </c>
      <c r="BO149" t="str">
        <f>IF(ISNUMBER(VLOOKUP($B149,Commodities!$B$6:$CW$1002,BO$1,0)), VLOOKUP($B149,Commodities!$B$6:$CW$1002,BO$1,0),"")</f>
        <v/>
      </c>
      <c r="BP149" t="str">
        <f>IF(ISNUMBER(VLOOKUP($B149,Currencies!$B$6:$CW$1002,BP$1,0)), VLOOKUP($B149,Currencies!$B$6:$CW$1002,BP$1,0),"")</f>
        <v/>
      </c>
      <c r="BQ149" t="str">
        <f>IF(ISNUMBER(VLOOKUP($B149,Currencies!$B$6:$CW$1002,BQ$1,0)), VLOOKUP($B149,Currencies!$B$6:$CW$1002,BQ$1,0),"")</f>
        <v/>
      </c>
      <c r="BR149" t="str">
        <f>IF(ISNUMBER(VLOOKUP($B149,Currencies!$B$6:$CW$1002,BR$1,0)), VLOOKUP($B149,Currencies!$B$6:$CW$1002,BR$1,0),"")</f>
        <v/>
      </c>
      <c r="BS149" t="str">
        <f>IF(ISNUMBER(VLOOKUP($B149,Currencies!$B$6:$CW$1002,BS$1,0)), VLOOKUP($B149,Currencies!$B$6:$CW$1002,BS$1,0),"")</f>
        <v/>
      </c>
      <c r="BT149" t="str">
        <f>IF(ISNUMBER(VLOOKUP($B149,Currencies!$B$6:$CW$1002,BT$1,0)), VLOOKUP($B149,Currencies!$B$6:$CW$1002,BT$1,0),"")</f>
        <v/>
      </c>
      <c r="BU149" t="str">
        <f>IF(ISNUMBER(VLOOKUP($B149,Currencies!$B$6:$CW$1002,BU$1,0)), VLOOKUP($B149,Currencies!$B$6:$CW$1002,BU$1,0),"")</f>
        <v/>
      </c>
      <c r="BV149" t="str">
        <f>IF(ISNUMBER(VLOOKUP($B149,Currencies!$B$6:$CW$1002,BV$1,0)), VLOOKUP($B149,Currencies!$B$6:$CW$1002,BV$1,0),"")</f>
        <v/>
      </c>
      <c r="BW149" t="str">
        <f>IF(ISNUMBER(VLOOKUP($B149,Currencies!$B$6:$CW$1002,BW$1,0)), VLOOKUP($B149,Currencies!$B$6:$CW$1002,BW$1,0),"")</f>
        <v/>
      </c>
    </row>
    <row r="150" spans="2:75">
      <c r="B150" s="12" t="str">
        <f>IF(ISNUMBER(Equities!$C151),Equities!B151,"")</f>
        <v/>
      </c>
      <c r="C150" t="str">
        <f t="shared" ca="1" si="14"/>
        <v/>
      </c>
      <c r="D150" t="str">
        <f t="shared" ca="1" si="12"/>
        <v/>
      </c>
      <c r="E150" t="str">
        <f t="shared" ca="1" si="12"/>
        <v/>
      </c>
      <c r="F150" t="str">
        <f t="shared" ca="1" si="12"/>
        <v/>
      </c>
      <c r="G150" t="str">
        <f>IF(ISNUMBER(VLOOKUP($B150,Equities!$B$6:$DH$1002,G$1,0)), VLOOKUP($B150,Equities!$B$6:$DH$1002,G$1,0),"")</f>
        <v/>
      </c>
      <c r="H150" t="str">
        <f>IF(ISNUMBER(VLOOKUP($B150,Equities!$B$6:$DH$1002,H$1,0)), VLOOKUP($B150,Equities!$B$6:$DH$1002,H$1,0),"")</f>
        <v/>
      </c>
      <c r="I150" t="str">
        <f>IF(ISNUMBER(VLOOKUP($B150,Equities!$B$6:$DH$1002,I$1,0)), VLOOKUP($B150,Equities!$B$6:$DH$1002,I$1,0),"")</f>
        <v/>
      </c>
      <c r="J150" s="70"/>
      <c r="K150" t="str">
        <f>IF(ISNUMBER(VLOOKUP($B150,Equities!$B$6:$DH$1002,K$1,0)), VLOOKUP($B150,Equities!$B$6:$DH$1002,K$1,0),"")</f>
        <v/>
      </c>
      <c r="L150" t="str">
        <f>IF(ISNUMBER(VLOOKUP($B150,Equities!$B$6:$DH$1002,L$1,0)), VLOOKUP($B150,Equities!$B$6:$DH$1002,L$1,0),"")</f>
        <v/>
      </c>
      <c r="M150" t="str">
        <f>IF(ISNUMBER(VLOOKUP($B150,Equities!$B$6:$DH$1002,M$1,0)), VLOOKUP($B150,Equities!$B$6:$DH$1002,M$1,0),"")</f>
        <v/>
      </c>
      <c r="N150" t="str">
        <f>IF(ISNUMBER(VLOOKUP($B150,Equities!$B$6:$DH$1002,N$1,0)), VLOOKUP($B150,Equities!$B$6:$DH$1002,N$1,0),"")</f>
        <v/>
      </c>
      <c r="O150" t="str">
        <f>IF(ISNUMBER(VLOOKUP($B150,Equities!$B$6:$DH$1002,O$1,0)), VLOOKUP($B150,Equities!$B$6:$DH$1002,O$1,0),"")</f>
        <v/>
      </c>
      <c r="P150" t="str">
        <f>IF(ISNUMBER(VLOOKUP($B150,Equities!$B$6:$DH$1002,P$1,0)), VLOOKUP($B150,Equities!$B$6:$DH$1002,P$1,0),"")</f>
        <v/>
      </c>
      <c r="Q150" t="str">
        <f>IF(ISNUMBER(VLOOKUP($B150,Equities!$B$6:$DH$1002,Q$1,0)), VLOOKUP($B150,Equities!$B$6:$DH$1002,Q$1,0),"")</f>
        <v/>
      </c>
      <c r="R150" t="str">
        <f>IF(ISNUMBER(VLOOKUP($B150,Equities!$B$6:$DH$1002,R$1,0)), VLOOKUP($B150,Equities!$B$6:$DH$1002,R$1,0),"")</f>
        <v/>
      </c>
      <c r="S150" t="str">
        <f>IF(ISNUMBER(VLOOKUP($B150,Equities!$B$6:$DH$1002,S$1,0)), VLOOKUP($B150,Equities!$B$6:$DH$1002,S$1,0),"")</f>
        <v/>
      </c>
      <c r="T150" t="str">
        <f>IF(ISNUMBER(VLOOKUP($B150,Equities!$B$6:$DH$1002,T$1,0)), VLOOKUP($B150,Equities!$B$6:$DH$1002,T$1,0),"")</f>
        <v/>
      </c>
      <c r="U150" t="str">
        <f>IF(ISNUMBER(VLOOKUP($B150,Equities!$B$6:$DH$1002,U$1,0)), VLOOKUP($B150,Equities!$B$6:$DH$1002,U$1,0),"")</f>
        <v/>
      </c>
      <c r="V150" t="str">
        <f>IF(ISNUMBER(VLOOKUP($B150,Equities!$B$6:$DH$1002,V$1,0)), VLOOKUP($B150,Equities!$B$6:$DH$1002,V$1,0),"")</f>
        <v/>
      </c>
      <c r="W150" t="str">
        <f>IF(ISNUMBER(VLOOKUP($B150,Equities!$B$6:$DH$1002,W$1,0)), VLOOKUP($B150,Equities!$B$6:$DH$1002,W$1,0),"")</f>
        <v/>
      </c>
      <c r="X150" t="str">
        <f>IF(ISNUMBER(VLOOKUP($B150,Equities!$B$6:$DH$1002,X$1,0)), VLOOKUP($B150,Equities!$B$6:$DH$1002,X$1,0),"")</f>
        <v/>
      </c>
      <c r="Y150" t="str">
        <f>IF(ISNUMBER(VLOOKUP($B150,Equities!$B$6:$DH$1002,Y$1,0)), VLOOKUP($B150,Equities!$B$6:$DH$1002,Y$1,0),"")</f>
        <v/>
      </c>
      <c r="Z150" t="str">
        <f>IF(ISNUMBER(VLOOKUP($B150,Equities!$B$6:$DH$1002,Z$1,0)), VLOOKUP($B150,Equities!$B$6:$DH$1002,Z$1,0),"")</f>
        <v/>
      </c>
      <c r="AA150" t="str">
        <f>IF(ISNUMBER(VLOOKUP($B150,Equities!$B$6:$DH$1002,AA$1,0)), VLOOKUP($B150,Equities!$B$6:$DH$1002,AA$1,0),"")</f>
        <v/>
      </c>
      <c r="AB150" t="str">
        <f>IF(ISNUMBER(VLOOKUP($B150,Equities!$B$6:$DH$1002,AB$1,0)), VLOOKUP($B150,Equities!$B$6:$DH$1002,AB$1,0),"")</f>
        <v/>
      </c>
      <c r="AC150" t="str">
        <f>IF(ISNUMBER(VLOOKUP($B150,Bonds!$B$6:$CW$1002,AC$1,0)), VLOOKUP($B150,Bonds!$B$6:$CW$1002,AC$1,0),"")</f>
        <v/>
      </c>
      <c r="AD150" t="str">
        <f>IF(ISNUMBER(VLOOKUP($B150,Bonds!$B$6:$CW$1002,AD$1,0)), VLOOKUP($B150,Bonds!$B$6:$CW$1002,AD$1,0),"")</f>
        <v/>
      </c>
      <c r="AE150" t="str">
        <f>IF(ISNUMBER(VLOOKUP($B150,Bonds!$B$6:$CW$1002,AE$1,0)), VLOOKUP($B150,Bonds!$B$6:$CW$1002,AE$1,0),"")</f>
        <v/>
      </c>
      <c r="AF150" t="str">
        <f>IF(ISNUMBER(VLOOKUP($B150,Bonds!$B$6:$CW$1002,AF$1,0)), VLOOKUP($B150,Bonds!$B$6:$CW$1002,AF$1,0),"")</f>
        <v/>
      </c>
      <c r="AG150" t="str">
        <f>IF(ISNUMBER(VLOOKUP($B150,Bonds!$B$6:$CW$1002,AG$1,0)), VLOOKUP($B150,Bonds!$B$6:$CW$1002,AG$1,0),"")</f>
        <v/>
      </c>
      <c r="AH150" t="str">
        <f>IF(ISNUMBER(VLOOKUP($B150,Bonds!$B$6:$CW$1002,AH$1,0)), VLOOKUP($B150,Bonds!$B$6:$CW$1002,AH$1,0),"")</f>
        <v/>
      </c>
      <c r="AI150" t="str">
        <f>IF(ISNUMBER(VLOOKUP($B150,Bonds!$B$6:$CW$1002,AI$1,0)), VLOOKUP($B150,Bonds!$B$6:$CW$1002,AI$1,0),"")</f>
        <v/>
      </c>
      <c r="AJ150" t="str">
        <f>IF(ISNUMBER(VLOOKUP($B150,Bonds!$B$6:$CW$1002,AJ$1,0)), VLOOKUP($B150,Bonds!$B$6:$CW$1002,AJ$1,0),"")</f>
        <v/>
      </c>
      <c r="AK150" t="str">
        <f>IF(ISNUMBER(VLOOKUP($B150,Bonds!$B$6:$CW$1002,AK$1,0)), VLOOKUP($B150,Bonds!$B$6:$CW$1002,AK$1,0),"")</f>
        <v/>
      </c>
      <c r="AL150" t="str">
        <f>IF(ISNUMBER(VLOOKUP($B150,Bonds!$B$6:$CW$1002,AL$1,0)), VLOOKUP($B150,Bonds!$B$6:$CW$1002,AL$1,0),"")</f>
        <v/>
      </c>
      <c r="AM150" t="str">
        <f>IF(ISNUMBER(VLOOKUP($B150,Bonds!$B$6:$CW$1002,AM$1,0)), VLOOKUP($B150,Bonds!$B$6:$CW$1002,AM$1,0),"")</f>
        <v/>
      </c>
      <c r="AN150" t="str">
        <f>IF(ISNUMBER(VLOOKUP($B150,Bonds!$B$6:$CW$1002,AN$1,0)), VLOOKUP($B150,Bonds!$B$6:$CW$1002,AN$1,0),"")</f>
        <v/>
      </c>
      <c r="AO150" t="str">
        <f>IF(ISNUMBER(VLOOKUP($B150,Bonds!$B$6:$CW$1002,AO$1,0)), VLOOKUP($B150,Bonds!$B$6:$CW$1002,AO$1,0),"")</f>
        <v/>
      </c>
      <c r="AP150" t="str">
        <f>IF(ISNUMBER(VLOOKUP($B150,Bonds!$B$6:$CW$1002,AP$1,0)), VLOOKUP($B150,Bonds!$B$6:$CW$1002,AP$1,0),"")</f>
        <v/>
      </c>
      <c r="AQ150" t="str">
        <f>IF(ISNUMBER(VLOOKUP($B150,Bonds!$B$6:$CW$1002,AQ$1,0)), VLOOKUP($B150,Bonds!$B$6:$CW$1002,AQ$1,0),"")</f>
        <v/>
      </c>
      <c r="AR150" t="str">
        <f>IF(ISNUMBER(VLOOKUP($B150,Bonds!$B$6:$CW$1002,AR$1,0)), VLOOKUP($B150,Bonds!$B$6:$CW$1002,AR$1,0),"")</f>
        <v/>
      </c>
      <c r="AS150" t="str">
        <f>IF(ISNUMBER(VLOOKUP($B150,Bonds!$B$6:$CW$1002,AS$1,0)), VLOOKUP($B150,Bonds!$B$6:$CW$1002,AS$1,0),"")</f>
        <v/>
      </c>
      <c r="AT150" t="str">
        <f>IF(ISNUMBER(VLOOKUP($B150,Bonds!$B$6:$CW$1002,AT$1,0)), VLOOKUP($B150,Bonds!$B$6:$CW$1002,AT$1,0),"")</f>
        <v/>
      </c>
      <c r="AU150" t="str">
        <f>IF(ISNUMBER(VLOOKUP($B150,Bonds!$B$6:$CW$1002,AU$1,0)), VLOOKUP($B150,Bonds!$B$6:$CW$1002,AU$1,0),"")</f>
        <v/>
      </c>
      <c r="AV150" t="str">
        <f>IF(ISNUMBER(VLOOKUP($B150,Bonds!$B$6:$CW$1002,AV$1,0)), VLOOKUP($B150,Bonds!$B$6:$CW$1002,AV$1,0),"")</f>
        <v/>
      </c>
      <c r="AW150" t="str">
        <f>IF(ISNUMBER(VLOOKUP($B150,Bonds!$B$6:$CW$1002,AW$1,0)), VLOOKUP($B150,Bonds!$B$6:$CW$1002,AW$1,0),"")</f>
        <v/>
      </c>
      <c r="AX150" t="str">
        <f>IF(ISNUMBER(VLOOKUP($B150,Bonds!$B$6:$CW$1002,AX$1,0)), VLOOKUP($B150,Bonds!$B$6:$CW$1002,AX$1,0),"")</f>
        <v/>
      </c>
      <c r="AY150" t="str">
        <f>IF(ISNUMBER(VLOOKUP($B150,Bonds!$B$6:$CW$1002,AY$1,0)), VLOOKUP($B150,Bonds!$B$6:$CW$1002,AY$1,0),"")</f>
        <v/>
      </c>
      <c r="AZ150" t="str">
        <f>IF(ISNUMBER(VLOOKUP($B150,Bonds!$B$6:$CW$1002,AZ$1,0)), VLOOKUP($B150,Bonds!$B$6:$CW$1002,AZ$1,0),"")</f>
        <v/>
      </c>
      <c r="BA150" t="str">
        <f>IF(ISNUMBER(VLOOKUP($B150,Credit_Vol!$B$6:$CW$1002,BA$1,0)), VLOOKUP($B150,Credit_Vol!$B$6:$CW$1002,BA$1,0),"")</f>
        <v/>
      </c>
      <c r="BB150" t="str">
        <f>IF(ISNUMBER(VLOOKUP($B150,Credit_Vol!$B$6:$CW$1002,BB$1,0)), VLOOKUP($B150,Credit_Vol!$B$6:$CW$1002,BB$1,0),"")</f>
        <v/>
      </c>
      <c r="BC150" t="str">
        <f>IF(ISNUMBER(VLOOKUP($B150,Credit_Vol!$B$6:$CW$1002,BC$1,0)), VLOOKUP($B150,Credit_Vol!$B$6:$CW$1002,BC$1,0),"")</f>
        <v/>
      </c>
      <c r="BD150" t="str">
        <f>IF(ISNUMBER(VLOOKUP($B150,Credit_Vol!$B$6:$CW$1002,BD$1,0)), VLOOKUP($B150,Credit_Vol!$B$6:$CW$1002,BD$1,0),"")</f>
        <v/>
      </c>
      <c r="BE150" t="str">
        <f>IF(ISNUMBER(VLOOKUP($B150,Credit_Vol!$B$6:$CW$1002,BE$1,0)), VLOOKUP($B150,Credit_Vol!$B$6:$CW$1002,BE$1,0),"")</f>
        <v/>
      </c>
      <c r="BF150" t="str">
        <f>IF(ISNUMBER(VLOOKUP($B150,Credit_Vol!$B$6:$CW$1002,BF$1,0)), VLOOKUP($B150,Credit_Vol!$B$6:$CW$1002,BF$1,0),"")</f>
        <v/>
      </c>
      <c r="BG150" t="str">
        <f>IF(ISNUMBER(VLOOKUP($B150,Credit_Vol!$B$6:$CW$1002,BG$1,0)), VLOOKUP($B150,Credit_Vol!$B$6:$CW$1002,BG$1,0),"")</f>
        <v/>
      </c>
      <c r="BH150" t="str">
        <f>IF(ISNUMBER(VLOOKUP($B150,Credit_Vol!$B$6:$CW$1002,BH$1,0)), VLOOKUP($B150,Credit_Vol!$B$6:$CW$1002,BH$1,0),"")</f>
        <v/>
      </c>
      <c r="BI150" t="str">
        <f>IF(ISNUMBER(VLOOKUP($B150,Credit_Vol!$B$6:$CW$1002,BI$1,0)), VLOOKUP($B150,Credit_Vol!$B$6:$CW$1002,BI$1,0),"")</f>
        <v/>
      </c>
      <c r="BJ150" t="str">
        <f>IF(ISNUMBER(VLOOKUP($B150,Credit_Vol!$B$6:$CW$1002,BJ$1,0)), VLOOKUP($B150,Credit_Vol!$B$6:$CW$1002,BJ$1,0),"")</f>
        <v/>
      </c>
      <c r="BK150" t="str">
        <f>IF(ISNUMBER(VLOOKUP($B150,Credit_Vol!$B$6:$CW$1002,BK$1,0)), VLOOKUP($B150,Credit_Vol!$B$6:$CW$1002,BK$1,0),"")</f>
        <v/>
      </c>
      <c r="BL150" t="str">
        <f>IF(ISNUMBER(VLOOKUP($B150,Credit_Vol!$B$6:$CW$1002,BL$1,0)), VLOOKUP($B150,Credit_Vol!$B$6:$CW$1002,BL$1,0),"")</f>
        <v/>
      </c>
      <c r="BM150" t="str">
        <f>IF(ISNUMBER(VLOOKUP($B150,Commodities!$B$6:$CW$1002,BM$1,0)), VLOOKUP($B150,Commodities!$B$6:$CW$1002,BM$1,0),"")</f>
        <v/>
      </c>
      <c r="BN150" t="str">
        <f>IF(ISNUMBER(VLOOKUP($B150,Commodities!$B$6:$CW$1002,BN$1,0)), VLOOKUP($B150,Commodities!$B$6:$CW$1002,BN$1,0),"")</f>
        <v/>
      </c>
      <c r="BO150" t="str">
        <f>IF(ISNUMBER(VLOOKUP($B150,Commodities!$B$6:$CW$1002,BO$1,0)), VLOOKUP($B150,Commodities!$B$6:$CW$1002,BO$1,0),"")</f>
        <v/>
      </c>
      <c r="BP150" t="str">
        <f>IF(ISNUMBER(VLOOKUP($B150,Currencies!$B$6:$CW$1002,BP$1,0)), VLOOKUP($B150,Currencies!$B$6:$CW$1002,BP$1,0),"")</f>
        <v/>
      </c>
      <c r="BQ150" t="str">
        <f>IF(ISNUMBER(VLOOKUP($B150,Currencies!$B$6:$CW$1002,BQ$1,0)), VLOOKUP($B150,Currencies!$B$6:$CW$1002,BQ$1,0),"")</f>
        <v/>
      </c>
      <c r="BR150" t="str">
        <f>IF(ISNUMBER(VLOOKUP($B150,Currencies!$B$6:$CW$1002,BR$1,0)), VLOOKUP($B150,Currencies!$B$6:$CW$1002,BR$1,0),"")</f>
        <v/>
      </c>
      <c r="BS150" t="str">
        <f>IF(ISNUMBER(VLOOKUP($B150,Currencies!$B$6:$CW$1002,BS$1,0)), VLOOKUP($B150,Currencies!$B$6:$CW$1002,BS$1,0),"")</f>
        <v/>
      </c>
      <c r="BT150" t="str">
        <f>IF(ISNUMBER(VLOOKUP($B150,Currencies!$B$6:$CW$1002,BT$1,0)), VLOOKUP($B150,Currencies!$B$6:$CW$1002,BT$1,0),"")</f>
        <v/>
      </c>
      <c r="BU150" t="str">
        <f>IF(ISNUMBER(VLOOKUP($B150,Currencies!$B$6:$CW$1002,BU$1,0)), VLOOKUP($B150,Currencies!$B$6:$CW$1002,BU$1,0),"")</f>
        <v/>
      </c>
      <c r="BV150" t="str">
        <f>IF(ISNUMBER(VLOOKUP($B150,Currencies!$B$6:$CW$1002,BV$1,0)), VLOOKUP($B150,Currencies!$B$6:$CW$1002,BV$1,0),"")</f>
        <v/>
      </c>
      <c r="BW150" t="str">
        <f>IF(ISNUMBER(VLOOKUP($B150,Currencies!$B$6:$CW$1002,BW$1,0)), VLOOKUP($B150,Currencies!$B$6:$CW$1002,BW$1,0),"")</f>
        <v/>
      </c>
    </row>
    <row r="151" spans="2:75">
      <c r="B151" s="12" t="str">
        <f>IF(ISNUMBER(Equities!$C152),Equities!B152,"")</f>
        <v/>
      </c>
      <c r="C151" t="str">
        <f t="shared" ca="1" si="14"/>
        <v/>
      </c>
      <c r="D151" t="str">
        <f t="shared" ca="1" si="12"/>
        <v/>
      </c>
      <c r="E151" t="str">
        <f t="shared" ca="1" si="12"/>
        <v/>
      </c>
      <c r="F151" t="str">
        <f t="shared" ca="1" si="12"/>
        <v/>
      </c>
      <c r="G151" t="str">
        <f>IF(ISNUMBER(VLOOKUP($B151,Equities!$B$6:$DH$1002,G$1,0)), VLOOKUP($B151,Equities!$B$6:$DH$1002,G$1,0),"")</f>
        <v/>
      </c>
      <c r="H151" t="str">
        <f>IF(ISNUMBER(VLOOKUP($B151,Equities!$B$6:$DH$1002,H$1,0)), VLOOKUP($B151,Equities!$B$6:$DH$1002,H$1,0),"")</f>
        <v/>
      </c>
      <c r="I151" t="str">
        <f>IF(ISNUMBER(VLOOKUP($B151,Equities!$B$6:$DH$1002,I$1,0)), VLOOKUP($B151,Equities!$B$6:$DH$1002,I$1,0),"")</f>
        <v/>
      </c>
      <c r="J151" s="70"/>
      <c r="K151" t="str">
        <f>IF(ISNUMBER(VLOOKUP($B151,Equities!$B$6:$DH$1002,K$1,0)), VLOOKUP($B151,Equities!$B$6:$DH$1002,K$1,0),"")</f>
        <v/>
      </c>
      <c r="L151" t="str">
        <f>IF(ISNUMBER(VLOOKUP($B151,Equities!$B$6:$DH$1002,L$1,0)), VLOOKUP($B151,Equities!$B$6:$DH$1002,L$1,0),"")</f>
        <v/>
      </c>
      <c r="M151" t="str">
        <f>IF(ISNUMBER(VLOOKUP($B151,Equities!$B$6:$DH$1002,M$1,0)), VLOOKUP($B151,Equities!$B$6:$DH$1002,M$1,0),"")</f>
        <v/>
      </c>
      <c r="N151" t="str">
        <f>IF(ISNUMBER(VLOOKUP($B151,Equities!$B$6:$DH$1002,N$1,0)), VLOOKUP($B151,Equities!$B$6:$DH$1002,N$1,0),"")</f>
        <v/>
      </c>
      <c r="O151" t="str">
        <f>IF(ISNUMBER(VLOOKUP($B151,Equities!$B$6:$DH$1002,O$1,0)), VLOOKUP($B151,Equities!$B$6:$DH$1002,O$1,0),"")</f>
        <v/>
      </c>
      <c r="P151" t="str">
        <f>IF(ISNUMBER(VLOOKUP($B151,Equities!$B$6:$DH$1002,P$1,0)), VLOOKUP($B151,Equities!$B$6:$DH$1002,P$1,0),"")</f>
        <v/>
      </c>
      <c r="Q151" t="str">
        <f>IF(ISNUMBER(VLOOKUP($B151,Equities!$B$6:$DH$1002,Q$1,0)), VLOOKUP($B151,Equities!$B$6:$DH$1002,Q$1,0),"")</f>
        <v/>
      </c>
      <c r="R151" t="str">
        <f>IF(ISNUMBER(VLOOKUP($B151,Equities!$B$6:$DH$1002,R$1,0)), VLOOKUP($B151,Equities!$B$6:$DH$1002,R$1,0),"")</f>
        <v/>
      </c>
      <c r="S151" t="str">
        <f>IF(ISNUMBER(VLOOKUP($B151,Equities!$B$6:$DH$1002,S$1,0)), VLOOKUP($B151,Equities!$B$6:$DH$1002,S$1,0),"")</f>
        <v/>
      </c>
      <c r="T151" t="str">
        <f>IF(ISNUMBER(VLOOKUP($B151,Equities!$B$6:$DH$1002,T$1,0)), VLOOKUP($B151,Equities!$B$6:$DH$1002,T$1,0),"")</f>
        <v/>
      </c>
      <c r="U151" t="str">
        <f>IF(ISNUMBER(VLOOKUP($B151,Equities!$B$6:$DH$1002,U$1,0)), VLOOKUP($B151,Equities!$B$6:$DH$1002,U$1,0),"")</f>
        <v/>
      </c>
      <c r="V151" t="str">
        <f>IF(ISNUMBER(VLOOKUP($B151,Equities!$B$6:$DH$1002,V$1,0)), VLOOKUP($B151,Equities!$B$6:$DH$1002,V$1,0),"")</f>
        <v/>
      </c>
      <c r="W151" t="str">
        <f>IF(ISNUMBER(VLOOKUP($B151,Equities!$B$6:$DH$1002,W$1,0)), VLOOKUP($B151,Equities!$B$6:$DH$1002,W$1,0),"")</f>
        <v/>
      </c>
      <c r="X151" t="str">
        <f>IF(ISNUMBER(VLOOKUP($B151,Equities!$B$6:$DH$1002,X$1,0)), VLOOKUP($B151,Equities!$B$6:$DH$1002,X$1,0),"")</f>
        <v/>
      </c>
      <c r="Y151" t="str">
        <f>IF(ISNUMBER(VLOOKUP($B151,Equities!$B$6:$DH$1002,Y$1,0)), VLOOKUP($B151,Equities!$B$6:$DH$1002,Y$1,0),"")</f>
        <v/>
      </c>
      <c r="Z151" t="str">
        <f>IF(ISNUMBER(VLOOKUP($B151,Equities!$B$6:$DH$1002,Z$1,0)), VLOOKUP($B151,Equities!$B$6:$DH$1002,Z$1,0),"")</f>
        <v/>
      </c>
      <c r="AA151" t="str">
        <f>IF(ISNUMBER(VLOOKUP($B151,Equities!$B$6:$DH$1002,AA$1,0)), VLOOKUP($B151,Equities!$B$6:$DH$1002,AA$1,0),"")</f>
        <v/>
      </c>
      <c r="AB151" t="str">
        <f>IF(ISNUMBER(VLOOKUP($B151,Equities!$B$6:$DH$1002,AB$1,0)), VLOOKUP($B151,Equities!$B$6:$DH$1002,AB$1,0),"")</f>
        <v/>
      </c>
      <c r="AC151" t="str">
        <f>IF(ISNUMBER(VLOOKUP($B151,Bonds!$B$6:$CW$1002,AC$1,0)), VLOOKUP($B151,Bonds!$B$6:$CW$1002,AC$1,0),"")</f>
        <v/>
      </c>
      <c r="AD151" t="str">
        <f>IF(ISNUMBER(VLOOKUP($B151,Bonds!$B$6:$CW$1002,AD$1,0)), VLOOKUP($B151,Bonds!$B$6:$CW$1002,AD$1,0),"")</f>
        <v/>
      </c>
      <c r="AE151" t="str">
        <f>IF(ISNUMBER(VLOOKUP($B151,Bonds!$B$6:$CW$1002,AE$1,0)), VLOOKUP($B151,Bonds!$B$6:$CW$1002,AE$1,0),"")</f>
        <v/>
      </c>
      <c r="AF151" t="str">
        <f>IF(ISNUMBER(VLOOKUP($B151,Bonds!$B$6:$CW$1002,AF$1,0)), VLOOKUP($B151,Bonds!$B$6:$CW$1002,AF$1,0),"")</f>
        <v/>
      </c>
      <c r="AG151" t="str">
        <f>IF(ISNUMBER(VLOOKUP($B151,Bonds!$B$6:$CW$1002,AG$1,0)), VLOOKUP($B151,Bonds!$B$6:$CW$1002,AG$1,0),"")</f>
        <v/>
      </c>
      <c r="AH151" t="str">
        <f>IF(ISNUMBER(VLOOKUP($B151,Bonds!$B$6:$CW$1002,AH$1,0)), VLOOKUP($B151,Bonds!$B$6:$CW$1002,AH$1,0),"")</f>
        <v/>
      </c>
      <c r="AI151" t="str">
        <f>IF(ISNUMBER(VLOOKUP($B151,Bonds!$B$6:$CW$1002,AI$1,0)), VLOOKUP($B151,Bonds!$B$6:$CW$1002,AI$1,0),"")</f>
        <v/>
      </c>
      <c r="AJ151" t="str">
        <f>IF(ISNUMBER(VLOOKUP($B151,Bonds!$B$6:$CW$1002,AJ$1,0)), VLOOKUP($B151,Bonds!$B$6:$CW$1002,AJ$1,0),"")</f>
        <v/>
      </c>
      <c r="AK151" t="str">
        <f>IF(ISNUMBER(VLOOKUP($B151,Bonds!$B$6:$CW$1002,AK$1,0)), VLOOKUP($B151,Bonds!$B$6:$CW$1002,AK$1,0),"")</f>
        <v/>
      </c>
      <c r="AL151" t="str">
        <f>IF(ISNUMBER(VLOOKUP($B151,Bonds!$B$6:$CW$1002,AL$1,0)), VLOOKUP($B151,Bonds!$B$6:$CW$1002,AL$1,0),"")</f>
        <v/>
      </c>
      <c r="AM151" t="str">
        <f>IF(ISNUMBER(VLOOKUP($B151,Bonds!$B$6:$CW$1002,AM$1,0)), VLOOKUP($B151,Bonds!$B$6:$CW$1002,AM$1,0),"")</f>
        <v/>
      </c>
      <c r="AN151" t="str">
        <f>IF(ISNUMBER(VLOOKUP($B151,Bonds!$B$6:$CW$1002,AN$1,0)), VLOOKUP($B151,Bonds!$B$6:$CW$1002,AN$1,0),"")</f>
        <v/>
      </c>
      <c r="AO151" t="str">
        <f>IF(ISNUMBER(VLOOKUP($B151,Bonds!$B$6:$CW$1002,AO$1,0)), VLOOKUP($B151,Bonds!$B$6:$CW$1002,AO$1,0),"")</f>
        <v/>
      </c>
      <c r="AP151" t="str">
        <f>IF(ISNUMBER(VLOOKUP($B151,Bonds!$B$6:$CW$1002,AP$1,0)), VLOOKUP($B151,Bonds!$B$6:$CW$1002,AP$1,0),"")</f>
        <v/>
      </c>
      <c r="AQ151" t="str">
        <f>IF(ISNUMBER(VLOOKUP($B151,Bonds!$B$6:$CW$1002,AQ$1,0)), VLOOKUP($B151,Bonds!$B$6:$CW$1002,AQ$1,0),"")</f>
        <v/>
      </c>
      <c r="AR151" t="str">
        <f>IF(ISNUMBER(VLOOKUP($B151,Bonds!$B$6:$CW$1002,AR$1,0)), VLOOKUP($B151,Bonds!$B$6:$CW$1002,AR$1,0),"")</f>
        <v/>
      </c>
      <c r="AS151" t="str">
        <f>IF(ISNUMBER(VLOOKUP($B151,Bonds!$B$6:$CW$1002,AS$1,0)), VLOOKUP($B151,Bonds!$B$6:$CW$1002,AS$1,0),"")</f>
        <v/>
      </c>
      <c r="AT151" t="str">
        <f>IF(ISNUMBER(VLOOKUP($B151,Bonds!$B$6:$CW$1002,AT$1,0)), VLOOKUP($B151,Bonds!$B$6:$CW$1002,AT$1,0),"")</f>
        <v/>
      </c>
      <c r="AU151" t="str">
        <f>IF(ISNUMBER(VLOOKUP($B151,Bonds!$B$6:$CW$1002,AU$1,0)), VLOOKUP($B151,Bonds!$B$6:$CW$1002,AU$1,0),"")</f>
        <v/>
      </c>
      <c r="AV151" t="str">
        <f>IF(ISNUMBER(VLOOKUP($B151,Bonds!$B$6:$CW$1002,AV$1,0)), VLOOKUP($B151,Bonds!$B$6:$CW$1002,AV$1,0),"")</f>
        <v/>
      </c>
      <c r="AW151" t="str">
        <f>IF(ISNUMBER(VLOOKUP($B151,Bonds!$B$6:$CW$1002,AW$1,0)), VLOOKUP($B151,Bonds!$B$6:$CW$1002,AW$1,0),"")</f>
        <v/>
      </c>
      <c r="AX151" t="str">
        <f>IF(ISNUMBER(VLOOKUP($B151,Bonds!$B$6:$CW$1002,AX$1,0)), VLOOKUP($B151,Bonds!$B$6:$CW$1002,AX$1,0),"")</f>
        <v/>
      </c>
      <c r="AY151" t="str">
        <f>IF(ISNUMBER(VLOOKUP($B151,Bonds!$B$6:$CW$1002,AY$1,0)), VLOOKUP($B151,Bonds!$B$6:$CW$1002,AY$1,0),"")</f>
        <v/>
      </c>
      <c r="AZ151" t="str">
        <f>IF(ISNUMBER(VLOOKUP($B151,Bonds!$B$6:$CW$1002,AZ$1,0)), VLOOKUP($B151,Bonds!$B$6:$CW$1002,AZ$1,0),"")</f>
        <v/>
      </c>
      <c r="BA151" t="str">
        <f>IF(ISNUMBER(VLOOKUP($B151,Credit_Vol!$B$6:$CW$1002,BA$1,0)), VLOOKUP($B151,Credit_Vol!$B$6:$CW$1002,BA$1,0),"")</f>
        <v/>
      </c>
      <c r="BB151" t="str">
        <f>IF(ISNUMBER(VLOOKUP($B151,Credit_Vol!$B$6:$CW$1002,BB$1,0)), VLOOKUP($B151,Credit_Vol!$B$6:$CW$1002,BB$1,0),"")</f>
        <v/>
      </c>
      <c r="BC151" t="str">
        <f>IF(ISNUMBER(VLOOKUP($B151,Credit_Vol!$B$6:$CW$1002,BC$1,0)), VLOOKUP($B151,Credit_Vol!$B$6:$CW$1002,BC$1,0),"")</f>
        <v/>
      </c>
      <c r="BD151" t="str">
        <f>IF(ISNUMBER(VLOOKUP($B151,Credit_Vol!$B$6:$CW$1002,BD$1,0)), VLOOKUP($B151,Credit_Vol!$B$6:$CW$1002,BD$1,0),"")</f>
        <v/>
      </c>
      <c r="BE151" t="str">
        <f>IF(ISNUMBER(VLOOKUP($B151,Credit_Vol!$B$6:$CW$1002,BE$1,0)), VLOOKUP($B151,Credit_Vol!$B$6:$CW$1002,BE$1,0),"")</f>
        <v/>
      </c>
      <c r="BF151" t="str">
        <f>IF(ISNUMBER(VLOOKUP($B151,Credit_Vol!$B$6:$CW$1002,BF$1,0)), VLOOKUP($B151,Credit_Vol!$B$6:$CW$1002,BF$1,0),"")</f>
        <v/>
      </c>
      <c r="BG151" t="str">
        <f>IF(ISNUMBER(VLOOKUP($B151,Credit_Vol!$B$6:$CW$1002,BG$1,0)), VLOOKUP($B151,Credit_Vol!$B$6:$CW$1002,BG$1,0),"")</f>
        <v/>
      </c>
      <c r="BH151" t="str">
        <f>IF(ISNUMBER(VLOOKUP($B151,Credit_Vol!$B$6:$CW$1002,BH$1,0)), VLOOKUP($B151,Credit_Vol!$B$6:$CW$1002,BH$1,0),"")</f>
        <v/>
      </c>
      <c r="BI151" t="str">
        <f>IF(ISNUMBER(VLOOKUP($B151,Credit_Vol!$B$6:$CW$1002,BI$1,0)), VLOOKUP($B151,Credit_Vol!$B$6:$CW$1002,BI$1,0),"")</f>
        <v/>
      </c>
      <c r="BJ151" t="str">
        <f>IF(ISNUMBER(VLOOKUP($B151,Credit_Vol!$B$6:$CW$1002,BJ$1,0)), VLOOKUP($B151,Credit_Vol!$B$6:$CW$1002,BJ$1,0),"")</f>
        <v/>
      </c>
      <c r="BK151" t="str">
        <f>IF(ISNUMBER(VLOOKUP($B151,Credit_Vol!$B$6:$CW$1002,BK$1,0)), VLOOKUP($B151,Credit_Vol!$B$6:$CW$1002,BK$1,0),"")</f>
        <v/>
      </c>
      <c r="BL151" t="str">
        <f>IF(ISNUMBER(VLOOKUP($B151,Credit_Vol!$B$6:$CW$1002,BL$1,0)), VLOOKUP($B151,Credit_Vol!$B$6:$CW$1002,BL$1,0),"")</f>
        <v/>
      </c>
      <c r="BM151" t="str">
        <f>IF(ISNUMBER(VLOOKUP($B151,Commodities!$B$6:$CW$1002,BM$1,0)), VLOOKUP($B151,Commodities!$B$6:$CW$1002,BM$1,0),"")</f>
        <v/>
      </c>
      <c r="BN151" t="str">
        <f>IF(ISNUMBER(VLOOKUP($B151,Commodities!$B$6:$CW$1002,BN$1,0)), VLOOKUP($B151,Commodities!$B$6:$CW$1002,BN$1,0),"")</f>
        <v/>
      </c>
      <c r="BO151" t="str">
        <f>IF(ISNUMBER(VLOOKUP($B151,Commodities!$B$6:$CW$1002,BO$1,0)), VLOOKUP($B151,Commodities!$B$6:$CW$1002,BO$1,0),"")</f>
        <v/>
      </c>
      <c r="BP151" t="str">
        <f>IF(ISNUMBER(VLOOKUP($B151,Currencies!$B$6:$CW$1002,BP$1,0)), VLOOKUP($B151,Currencies!$B$6:$CW$1002,BP$1,0),"")</f>
        <v/>
      </c>
      <c r="BQ151" t="str">
        <f>IF(ISNUMBER(VLOOKUP($B151,Currencies!$B$6:$CW$1002,BQ$1,0)), VLOOKUP($B151,Currencies!$B$6:$CW$1002,BQ$1,0),"")</f>
        <v/>
      </c>
      <c r="BR151" t="str">
        <f>IF(ISNUMBER(VLOOKUP($B151,Currencies!$B$6:$CW$1002,BR$1,0)), VLOOKUP($B151,Currencies!$B$6:$CW$1002,BR$1,0),"")</f>
        <v/>
      </c>
      <c r="BS151" t="str">
        <f>IF(ISNUMBER(VLOOKUP($B151,Currencies!$B$6:$CW$1002,BS$1,0)), VLOOKUP($B151,Currencies!$B$6:$CW$1002,BS$1,0),"")</f>
        <v/>
      </c>
      <c r="BT151" t="str">
        <f>IF(ISNUMBER(VLOOKUP($B151,Currencies!$B$6:$CW$1002,BT$1,0)), VLOOKUP($B151,Currencies!$B$6:$CW$1002,BT$1,0),"")</f>
        <v/>
      </c>
      <c r="BU151" t="str">
        <f>IF(ISNUMBER(VLOOKUP($B151,Currencies!$B$6:$CW$1002,BU$1,0)), VLOOKUP($B151,Currencies!$B$6:$CW$1002,BU$1,0),"")</f>
        <v/>
      </c>
      <c r="BV151" t="str">
        <f>IF(ISNUMBER(VLOOKUP($B151,Currencies!$B$6:$CW$1002,BV$1,0)), VLOOKUP($B151,Currencies!$B$6:$CW$1002,BV$1,0),"")</f>
        <v/>
      </c>
      <c r="BW151" t="str">
        <f>IF(ISNUMBER(VLOOKUP($B151,Currencies!$B$6:$CW$1002,BW$1,0)), VLOOKUP($B151,Currencies!$B$6:$CW$1002,BW$1,0),"")</f>
        <v/>
      </c>
    </row>
    <row r="152" spans="2:75">
      <c r="B152" s="12" t="str">
        <f>IF(ISNUMBER(Equities!$C153),Equities!B153,"")</f>
        <v/>
      </c>
      <c r="C152" t="str">
        <f t="shared" ca="1" si="14"/>
        <v/>
      </c>
      <c r="D152" t="str">
        <f t="shared" ca="1" si="12"/>
        <v/>
      </c>
      <c r="E152" t="str">
        <f t="shared" ca="1" si="12"/>
        <v/>
      </c>
      <c r="F152" t="str">
        <f t="shared" ca="1" si="12"/>
        <v/>
      </c>
      <c r="G152" t="str">
        <f>IF(ISNUMBER(VLOOKUP($B152,Equities!$B$6:$DH$1002,G$1,0)), VLOOKUP($B152,Equities!$B$6:$DH$1002,G$1,0),"")</f>
        <v/>
      </c>
      <c r="H152" t="str">
        <f>IF(ISNUMBER(VLOOKUP($B152,Equities!$B$6:$DH$1002,H$1,0)), VLOOKUP($B152,Equities!$B$6:$DH$1002,H$1,0),"")</f>
        <v/>
      </c>
      <c r="I152" t="str">
        <f>IF(ISNUMBER(VLOOKUP($B152,Equities!$B$6:$DH$1002,I$1,0)), VLOOKUP($B152,Equities!$B$6:$DH$1002,I$1,0),"")</f>
        <v/>
      </c>
      <c r="J152" s="70"/>
      <c r="K152" t="str">
        <f>IF(ISNUMBER(VLOOKUP($B152,Equities!$B$6:$DH$1002,K$1,0)), VLOOKUP($B152,Equities!$B$6:$DH$1002,K$1,0),"")</f>
        <v/>
      </c>
      <c r="L152" t="str">
        <f>IF(ISNUMBER(VLOOKUP($B152,Equities!$B$6:$DH$1002,L$1,0)), VLOOKUP($B152,Equities!$B$6:$DH$1002,L$1,0),"")</f>
        <v/>
      </c>
      <c r="M152" t="str">
        <f>IF(ISNUMBER(VLOOKUP($B152,Equities!$B$6:$DH$1002,M$1,0)), VLOOKUP($B152,Equities!$B$6:$DH$1002,M$1,0),"")</f>
        <v/>
      </c>
      <c r="N152" t="str">
        <f>IF(ISNUMBER(VLOOKUP($B152,Equities!$B$6:$DH$1002,N$1,0)), VLOOKUP($B152,Equities!$B$6:$DH$1002,N$1,0),"")</f>
        <v/>
      </c>
      <c r="O152" t="str">
        <f>IF(ISNUMBER(VLOOKUP($B152,Equities!$B$6:$DH$1002,O$1,0)), VLOOKUP($B152,Equities!$B$6:$DH$1002,O$1,0),"")</f>
        <v/>
      </c>
      <c r="P152" t="str">
        <f>IF(ISNUMBER(VLOOKUP($B152,Equities!$B$6:$DH$1002,P$1,0)), VLOOKUP($B152,Equities!$B$6:$DH$1002,P$1,0),"")</f>
        <v/>
      </c>
      <c r="Q152" t="str">
        <f>IF(ISNUMBER(VLOOKUP($B152,Equities!$B$6:$DH$1002,Q$1,0)), VLOOKUP($B152,Equities!$B$6:$DH$1002,Q$1,0),"")</f>
        <v/>
      </c>
      <c r="R152" t="str">
        <f>IF(ISNUMBER(VLOOKUP($B152,Equities!$B$6:$DH$1002,R$1,0)), VLOOKUP($B152,Equities!$B$6:$DH$1002,R$1,0),"")</f>
        <v/>
      </c>
      <c r="S152" t="str">
        <f>IF(ISNUMBER(VLOOKUP($B152,Equities!$B$6:$DH$1002,S$1,0)), VLOOKUP($B152,Equities!$B$6:$DH$1002,S$1,0),"")</f>
        <v/>
      </c>
      <c r="T152" t="str">
        <f>IF(ISNUMBER(VLOOKUP($B152,Equities!$B$6:$DH$1002,T$1,0)), VLOOKUP($B152,Equities!$B$6:$DH$1002,T$1,0),"")</f>
        <v/>
      </c>
      <c r="U152" t="str">
        <f>IF(ISNUMBER(VLOOKUP($B152,Equities!$B$6:$DH$1002,U$1,0)), VLOOKUP($B152,Equities!$B$6:$DH$1002,U$1,0),"")</f>
        <v/>
      </c>
      <c r="V152" t="str">
        <f>IF(ISNUMBER(VLOOKUP($B152,Equities!$B$6:$DH$1002,V$1,0)), VLOOKUP($B152,Equities!$B$6:$DH$1002,V$1,0),"")</f>
        <v/>
      </c>
      <c r="W152" t="str">
        <f>IF(ISNUMBER(VLOOKUP($B152,Equities!$B$6:$DH$1002,W$1,0)), VLOOKUP($B152,Equities!$B$6:$DH$1002,W$1,0),"")</f>
        <v/>
      </c>
      <c r="X152" t="str">
        <f>IF(ISNUMBER(VLOOKUP($B152,Equities!$B$6:$DH$1002,X$1,0)), VLOOKUP($B152,Equities!$B$6:$DH$1002,X$1,0),"")</f>
        <v/>
      </c>
      <c r="Y152" t="str">
        <f>IF(ISNUMBER(VLOOKUP($B152,Equities!$B$6:$DH$1002,Y$1,0)), VLOOKUP($B152,Equities!$B$6:$DH$1002,Y$1,0),"")</f>
        <v/>
      </c>
      <c r="Z152" t="str">
        <f>IF(ISNUMBER(VLOOKUP($B152,Equities!$B$6:$DH$1002,Z$1,0)), VLOOKUP($B152,Equities!$B$6:$DH$1002,Z$1,0),"")</f>
        <v/>
      </c>
      <c r="AA152" t="str">
        <f>IF(ISNUMBER(VLOOKUP($B152,Equities!$B$6:$DH$1002,AA$1,0)), VLOOKUP($B152,Equities!$B$6:$DH$1002,AA$1,0),"")</f>
        <v/>
      </c>
      <c r="AB152" t="str">
        <f>IF(ISNUMBER(VLOOKUP($B152,Equities!$B$6:$DH$1002,AB$1,0)), VLOOKUP($B152,Equities!$B$6:$DH$1002,AB$1,0),"")</f>
        <v/>
      </c>
      <c r="AC152" t="str">
        <f>IF(ISNUMBER(VLOOKUP($B152,Bonds!$B$6:$CW$1002,AC$1,0)), VLOOKUP($B152,Bonds!$B$6:$CW$1002,AC$1,0),"")</f>
        <v/>
      </c>
      <c r="AD152" t="str">
        <f>IF(ISNUMBER(VLOOKUP($B152,Bonds!$B$6:$CW$1002,AD$1,0)), VLOOKUP($B152,Bonds!$B$6:$CW$1002,AD$1,0),"")</f>
        <v/>
      </c>
      <c r="AE152" t="str">
        <f>IF(ISNUMBER(VLOOKUP($B152,Bonds!$B$6:$CW$1002,AE$1,0)), VLOOKUP($B152,Bonds!$B$6:$CW$1002,AE$1,0),"")</f>
        <v/>
      </c>
      <c r="AF152" t="str">
        <f>IF(ISNUMBER(VLOOKUP($B152,Bonds!$B$6:$CW$1002,AF$1,0)), VLOOKUP($B152,Bonds!$B$6:$CW$1002,AF$1,0),"")</f>
        <v/>
      </c>
      <c r="AG152" t="str">
        <f>IF(ISNUMBER(VLOOKUP($B152,Bonds!$B$6:$CW$1002,AG$1,0)), VLOOKUP($B152,Bonds!$B$6:$CW$1002,AG$1,0),"")</f>
        <v/>
      </c>
      <c r="AH152" t="str">
        <f>IF(ISNUMBER(VLOOKUP($B152,Bonds!$B$6:$CW$1002,AH$1,0)), VLOOKUP($B152,Bonds!$B$6:$CW$1002,AH$1,0),"")</f>
        <v/>
      </c>
      <c r="AI152" t="str">
        <f>IF(ISNUMBER(VLOOKUP($B152,Bonds!$B$6:$CW$1002,AI$1,0)), VLOOKUP($B152,Bonds!$B$6:$CW$1002,AI$1,0),"")</f>
        <v/>
      </c>
      <c r="AJ152" t="str">
        <f>IF(ISNUMBER(VLOOKUP($B152,Bonds!$B$6:$CW$1002,AJ$1,0)), VLOOKUP($B152,Bonds!$B$6:$CW$1002,AJ$1,0),"")</f>
        <v/>
      </c>
      <c r="AK152" t="str">
        <f>IF(ISNUMBER(VLOOKUP($B152,Bonds!$B$6:$CW$1002,AK$1,0)), VLOOKUP($B152,Bonds!$B$6:$CW$1002,AK$1,0),"")</f>
        <v/>
      </c>
      <c r="AL152" t="str">
        <f>IF(ISNUMBER(VLOOKUP($B152,Bonds!$B$6:$CW$1002,AL$1,0)), VLOOKUP($B152,Bonds!$B$6:$CW$1002,AL$1,0),"")</f>
        <v/>
      </c>
      <c r="AM152" t="str">
        <f>IF(ISNUMBER(VLOOKUP($B152,Bonds!$B$6:$CW$1002,AM$1,0)), VLOOKUP($B152,Bonds!$B$6:$CW$1002,AM$1,0),"")</f>
        <v/>
      </c>
      <c r="AN152" t="str">
        <f>IF(ISNUMBER(VLOOKUP($B152,Bonds!$B$6:$CW$1002,AN$1,0)), VLOOKUP($B152,Bonds!$B$6:$CW$1002,AN$1,0),"")</f>
        <v/>
      </c>
      <c r="AO152" t="str">
        <f>IF(ISNUMBER(VLOOKUP($B152,Bonds!$B$6:$CW$1002,AO$1,0)), VLOOKUP($B152,Bonds!$B$6:$CW$1002,AO$1,0),"")</f>
        <v/>
      </c>
      <c r="AP152" t="str">
        <f>IF(ISNUMBER(VLOOKUP($B152,Bonds!$B$6:$CW$1002,AP$1,0)), VLOOKUP($B152,Bonds!$B$6:$CW$1002,AP$1,0),"")</f>
        <v/>
      </c>
      <c r="AQ152" t="str">
        <f>IF(ISNUMBER(VLOOKUP($B152,Bonds!$B$6:$CW$1002,AQ$1,0)), VLOOKUP($B152,Bonds!$B$6:$CW$1002,AQ$1,0),"")</f>
        <v/>
      </c>
      <c r="AR152" t="str">
        <f>IF(ISNUMBER(VLOOKUP($B152,Bonds!$B$6:$CW$1002,AR$1,0)), VLOOKUP($B152,Bonds!$B$6:$CW$1002,AR$1,0),"")</f>
        <v/>
      </c>
      <c r="AS152" t="str">
        <f>IF(ISNUMBER(VLOOKUP($B152,Bonds!$B$6:$CW$1002,AS$1,0)), VLOOKUP($B152,Bonds!$B$6:$CW$1002,AS$1,0),"")</f>
        <v/>
      </c>
      <c r="AT152" t="str">
        <f>IF(ISNUMBER(VLOOKUP($B152,Bonds!$B$6:$CW$1002,AT$1,0)), VLOOKUP($B152,Bonds!$B$6:$CW$1002,AT$1,0),"")</f>
        <v/>
      </c>
      <c r="AU152" t="str">
        <f>IF(ISNUMBER(VLOOKUP($B152,Bonds!$B$6:$CW$1002,AU$1,0)), VLOOKUP($B152,Bonds!$B$6:$CW$1002,AU$1,0),"")</f>
        <v/>
      </c>
      <c r="AV152" t="str">
        <f>IF(ISNUMBER(VLOOKUP($B152,Bonds!$B$6:$CW$1002,AV$1,0)), VLOOKUP($B152,Bonds!$B$6:$CW$1002,AV$1,0),"")</f>
        <v/>
      </c>
      <c r="AW152" t="str">
        <f>IF(ISNUMBER(VLOOKUP($B152,Bonds!$B$6:$CW$1002,AW$1,0)), VLOOKUP($B152,Bonds!$B$6:$CW$1002,AW$1,0),"")</f>
        <v/>
      </c>
      <c r="AX152" t="str">
        <f>IF(ISNUMBER(VLOOKUP($B152,Bonds!$B$6:$CW$1002,AX$1,0)), VLOOKUP($B152,Bonds!$B$6:$CW$1002,AX$1,0),"")</f>
        <v/>
      </c>
      <c r="AY152" t="str">
        <f>IF(ISNUMBER(VLOOKUP($B152,Bonds!$B$6:$CW$1002,AY$1,0)), VLOOKUP($B152,Bonds!$B$6:$CW$1002,AY$1,0),"")</f>
        <v/>
      </c>
      <c r="AZ152" t="str">
        <f>IF(ISNUMBER(VLOOKUP($B152,Bonds!$B$6:$CW$1002,AZ$1,0)), VLOOKUP($B152,Bonds!$B$6:$CW$1002,AZ$1,0),"")</f>
        <v/>
      </c>
      <c r="BA152" t="str">
        <f>IF(ISNUMBER(VLOOKUP($B152,Credit_Vol!$B$6:$CW$1002,BA$1,0)), VLOOKUP($B152,Credit_Vol!$B$6:$CW$1002,BA$1,0),"")</f>
        <v/>
      </c>
      <c r="BB152" t="str">
        <f>IF(ISNUMBER(VLOOKUP($B152,Credit_Vol!$B$6:$CW$1002,BB$1,0)), VLOOKUP($B152,Credit_Vol!$B$6:$CW$1002,BB$1,0),"")</f>
        <v/>
      </c>
      <c r="BC152" t="str">
        <f>IF(ISNUMBER(VLOOKUP($B152,Credit_Vol!$B$6:$CW$1002,BC$1,0)), VLOOKUP($B152,Credit_Vol!$B$6:$CW$1002,BC$1,0),"")</f>
        <v/>
      </c>
      <c r="BD152" t="str">
        <f>IF(ISNUMBER(VLOOKUP($B152,Credit_Vol!$B$6:$CW$1002,BD$1,0)), VLOOKUP($B152,Credit_Vol!$B$6:$CW$1002,BD$1,0),"")</f>
        <v/>
      </c>
      <c r="BE152" t="str">
        <f>IF(ISNUMBER(VLOOKUP($B152,Credit_Vol!$B$6:$CW$1002,BE$1,0)), VLOOKUP($B152,Credit_Vol!$B$6:$CW$1002,BE$1,0),"")</f>
        <v/>
      </c>
      <c r="BF152" t="str">
        <f>IF(ISNUMBER(VLOOKUP($B152,Credit_Vol!$B$6:$CW$1002,BF$1,0)), VLOOKUP($B152,Credit_Vol!$B$6:$CW$1002,BF$1,0),"")</f>
        <v/>
      </c>
      <c r="BG152" t="str">
        <f>IF(ISNUMBER(VLOOKUP($B152,Credit_Vol!$B$6:$CW$1002,BG$1,0)), VLOOKUP($B152,Credit_Vol!$B$6:$CW$1002,BG$1,0),"")</f>
        <v/>
      </c>
      <c r="BH152" t="str">
        <f>IF(ISNUMBER(VLOOKUP($B152,Credit_Vol!$B$6:$CW$1002,BH$1,0)), VLOOKUP($B152,Credit_Vol!$B$6:$CW$1002,BH$1,0),"")</f>
        <v/>
      </c>
      <c r="BI152" t="str">
        <f>IF(ISNUMBER(VLOOKUP($B152,Credit_Vol!$B$6:$CW$1002,BI$1,0)), VLOOKUP($B152,Credit_Vol!$B$6:$CW$1002,BI$1,0),"")</f>
        <v/>
      </c>
      <c r="BJ152" t="str">
        <f>IF(ISNUMBER(VLOOKUP($B152,Credit_Vol!$B$6:$CW$1002,BJ$1,0)), VLOOKUP($B152,Credit_Vol!$B$6:$CW$1002,BJ$1,0),"")</f>
        <v/>
      </c>
      <c r="BK152" t="str">
        <f>IF(ISNUMBER(VLOOKUP($B152,Credit_Vol!$B$6:$CW$1002,BK$1,0)), VLOOKUP($B152,Credit_Vol!$B$6:$CW$1002,BK$1,0),"")</f>
        <v/>
      </c>
      <c r="BL152" t="str">
        <f>IF(ISNUMBER(VLOOKUP($B152,Credit_Vol!$B$6:$CW$1002,BL$1,0)), VLOOKUP($B152,Credit_Vol!$B$6:$CW$1002,BL$1,0),"")</f>
        <v/>
      </c>
      <c r="BM152" t="str">
        <f>IF(ISNUMBER(VLOOKUP($B152,Commodities!$B$6:$CW$1002,BM$1,0)), VLOOKUP($B152,Commodities!$B$6:$CW$1002,BM$1,0),"")</f>
        <v/>
      </c>
      <c r="BN152" t="str">
        <f>IF(ISNUMBER(VLOOKUP($B152,Commodities!$B$6:$CW$1002,BN$1,0)), VLOOKUP($B152,Commodities!$B$6:$CW$1002,BN$1,0),"")</f>
        <v/>
      </c>
      <c r="BO152" t="str">
        <f>IF(ISNUMBER(VLOOKUP($B152,Commodities!$B$6:$CW$1002,BO$1,0)), VLOOKUP($B152,Commodities!$B$6:$CW$1002,BO$1,0),"")</f>
        <v/>
      </c>
      <c r="BP152" t="str">
        <f>IF(ISNUMBER(VLOOKUP($B152,Currencies!$B$6:$CW$1002,BP$1,0)), VLOOKUP($B152,Currencies!$B$6:$CW$1002,BP$1,0),"")</f>
        <v/>
      </c>
      <c r="BQ152" t="str">
        <f>IF(ISNUMBER(VLOOKUP($B152,Currencies!$B$6:$CW$1002,BQ$1,0)), VLOOKUP($B152,Currencies!$B$6:$CW$1002,BQ$1,0),"")</f>
        <v/>
      </c>
      <c r="BR152" t="str">
        <f>IF(ISNUMBER(VLOOKUP($B152,Currencies!$B$6:$CW$1002,BR$1,0)), VLOOKUP($B152,Currencies!$B$6:$CW$1002,BR$1,0),"")</f>
        <v/>
      </c>
      <c r="BS152" t="str">
        <f>IF(ISNUMBER(VLOOKUP($B152,Currencies!$B$6:$CW$1002,BS$1,0)), VLOOKUP($B152,Currencies!$B$6:$CW$1002,BS$1,0),"")</f>
        <v/>
      </c>
      <c r="BT152" t="str">
        <f>IF(ISNUMBER(VLOOKUP($B152,Currencies!$B$6:$CW$1002,BT$1,0)), VLOOKUP($B152,Currencies!$B$6:$CW$1002,BT$1,0),"")</f>
        <v/>
      </c>
      <c r="BU152" t="str">
        <f>IF(ISNUMBER(VLOOKUP($B152,Currencies!$B$6:$CW$1002,BU$1,0)), VLOOKUP($B152,Currencies!$B$6:$CW$1002,BU$1,0),"")</f>
        <v/>
      </c>
      <c r="BV152" t="str">
        <f>IF(ISNUMBER(VLOOKUP($B152,Currencies!$B$6:$CW$1002,BV$1,0)), VLOOKUP($B152,Currencies!$B$6:$CW$1002,BV$1,0),"")</f>
        <v/>
      </c>
      <c r="BW152" t="str">
        <f>IF(ISNUMBER(VLOOKUP($B152,Currencies!$B$6:$CW$1002,BW$1,0)), VLOOKUP($B152,Currencies!$B$6:$CW$1002,BW$1,0),"")</f>
        <v/>
      </c>
    </row>
    <row r="153" spans="2:75">
      <c r="B153" s="12" t="str">
        <f>IF(ISNUMBER(Equities!$C154),Equities!B154,"")</f>
        <v/>
      </c>
      <c r="C153" t="str">
        <f t="shared" ca="1" si="14"/>
        <v/>
      </c>
      <c r="D153" t="str">
        <f t="shared" ca="1" si="12"/>
        <v/>
      </c>
      <c r="E153" t="str">
        <f t="shared" ca="1" si="12"/>
        <v/>
      </c>
      <c r="F153" t="str">
        <f t="shared" ca="1" si="12"/>
        <v/>
      </c>
      <c r="G153" t="str">
        <f>IF(ISNUMBER(VLOOKUP($B153,Equities!$B$6:$DH$1002,G$1,0)), VLOOKUP($B153,Equities!$B$6:$DH$1002,G$1,0),"")</f>
        <v/>
      </c>
      <c r="H153" t="str">
        <f>IF(ISNUMBER(VLOOKUP($B153,Equities!$B$6:$DH$1002,H$1,0)), VLOOKUP($B153,Equities!$B$6:$DH$1002,H$1,0),"")</f>
        <v/>
      </c>
      <c r="I153" t="str">
        <f>IF(ISNUMBER(VLOOKUP($B153,Equities!$B$6:$DH$1002,I$1,0)), VLOOKUP($B153,Equities!$B$6:$DH$1002,I$1,0),"")</f>
        <v/>
      </c>
      <c r="J153" s="70"/>
      <c r="K153" t="str">
        <f>IF(ISNUMBER(VLOOKUP($B153,Equities!$B$6:$DH$1002,K$1,0)), VLOOKUP($B153,Equities!$B$6:$DH$1002,K$1,0),"")</f>
        <v/>
      </c>
      <c r="L153" t="str">
        <f>IF(ISNUMBER(VLOOKUP($B153,Equities!$B$6:$DH$1002,L$1,0)), VLOOKUP($B153,Equities!$B$6:$DH$1002,L$1,0),"")</f>
        <v/>
      </c>
      <c r="M153" t="str">
        <f>IF(ISNUMBER(VLOOKUP($B153,Equities!$B$6:$DH$1002,M$1,0)), VLOOKUP($B153,Equities!$B$6:$DH$1002,M$1,0),"")</f>
        <v/>
      </c>
      <c r="N153" t="str">
        <f>IF(ISNUMBER(VLOOKUP($B153,Equities!$B$6:$DH$1002,N$1,0)), VLOOKUP($B153,Equities!$B$6:$DH$1002,N$1,0),"")</f>
        <v/>
      </c>
      <c r="O153" t="str">
        <f>IF(ISNUMBER(VLOOKUP($B153,Equities!$B$6:$DH$1002,O$1,0)), VLOOKUP($B153,Equities!$B$6:$DH$1002,O$1,0),"")</f>
        <v/>
      </c>
      <c r="P153" t="str">
        <f>IF(ISNUMBER(VLOOKUP($B153,Equities!$B$6:$DH$1002,P$1,0)), VLOOKUP($B153,Equities!$B$6:$DH$1002,P$1,0),"")</f>
        <v/>
      </c>
      <c r="Q153" t="str">
        <f>IF(ISNUMBER(VLOOKUP($B153,Equities!$B$6:$DH$1002,Q$1,0)), VLOOKUP($B153,Equities!$B$6:$DH$1002,Q$1,0),"")</f>
        <v/>
      </c>
      <c r="R153" t="str">
        <f>IF(ISNUMBER(VLOOKUP($B153,Equities!$B$6:$DH$1002,R$1,0)), VLOOKUP($B153,Equities!$B$6:$DH$1002,R$1,0),"")</f>
        <v/>
      </c>
      <c r="S153" t="str">
        <f>IF(ISNUMBER(VLOOKUP($B153,Equities!$B$6:$DH$1002,S$1,0)), VLOOKUP($B153,Equities!$B$6:$DH$1002,S$1,0),"")</f>
        <v/>
      </c>
      <c r="T153" t="str">
        <f>IF(ISNUMBER(VLOOKUP($B153,Equities!$B$6:$DH$1002,T$1,0)), VLOOKUP($B153,Equities!$B$6:$DH$1002,T$1,0),"")</f>
        <v/>
      </c>
      <c r="U153" t="str">
        <f>IF(ISNUMBER(VLOOKUP($B153,Equities!$B$6:$DH$1002,U$1,0)), VLOOKUP($B153,Equities!$B$6:$DH$1002,U$1,0),"")</f>
        <v/>
      </c>
      <c r="V153" t="str">
        <f>IF(ISNUMBER(VLOOKUP($B153,Equities!$B$6:$DH$1002,V$1,0)), VLOOKUP($B153,Equities!$B$6:$DH$1002,V$1,0),"")</f>
        <v/>
      </c>
      <c r="W153" t="str">
        <f>IF(ISNUMBER(VLOOKUP($B153,Equities!$B$6:$DH$1002,W$1,0)), VLOOKUP($B153,Equities!$B$6:$DH$1002,W$1,0),"")</f>
        <v/>
      </c>
      <c r="X153" t="str">
        <f>IF(ISNUMBER(VLOOKUP($B153,Equities!$B$6:$DH$1002,X$1,0)), VLOOKUP($B153,Equities!$B$6:$DH$1002,X$1,0),"")</f>
        <v/>
      </c>
      <c r="Y153" t="str">
        <f>IF(ISNUMBER(VLOOKUP($B153,Equities!$B$6:$DH$1002,Y$1,0)), VLOOKUP($B153,Equities!$B$6:$DH$1002,Y$1,0),"")</f>
        <v/>
      </c>
      <c r="Z153" t="str">
        <f>IF(ISNUMBER(VLOOKUP($B153,Equities!$B$6:$DH$1002,Z$1,0)), VLOOKUP($B153,Equities!$B$6:$DH$1002,Z$1,0),"")</f>
        <v/>
      </c>
      <c r="AA153" t="str">
        <f>IF(ISNUMBER(VLOOKUP($B153,Equities!$B$6:$DH$1002,AA$1,0)), VLOOKUP($B153,Equities!$B$6:$DH$1002,AA$1,0),"")</f>
        <v/>
      </c>
      <c r="AB153" t="str">
        <f>IF(ISNUMBER(VLOOKUP($B153,Equities!$B$6:$DH$1002,AB$1,0)), VLOOKUP($B153,Equities!$B$6:$DH$1002,AB$1,0),"")</f>
        <v/>
      </c>
      <c r="AC153" t="str">
        <f>IF(ISNUMBER(VLOOKUP($B153,Bonds!$B$6:$CW$1002,AC$1,0)), VLOOKUP($B153,Bonds!$B$6:$CW$1002,AC$1,0),"")</f>
        <v/>
      </c>
      <c r="AD153" t="str">
        <f>IF(ISNUMBER(VLOOKUP($B153,Bonds!$B$6:$CW$1002,AD$1,0)), VLOOKUP($B153,Bonds!$B$6:$CW$1002,AD$1,0),"")</f>
        <v/>
      </c>
      <c r="AE153" t="str">
        <f>IF(ISNUMBER(VLOOKUP($B153,Bonds!$B$6:$CW$1002,AE$1,0)), VLOOKUP($B153,Bonds!$B$6:$CW$1002,AE$1,0),"")</f>
        <v/>
      </c>
      <c r="AF153" t="str">
        <f>IF(ISNUMBER(VLOOKUP($B153,Bonds!$B$6:$CW$1002,AF$1,0)), VLOOKUP($B153,Bonds!$B$6:$CW$1002,AF$1,0),"")</f>
        <v/>
      </c>
      <c r="AG153" t="str">
        <f>IF(ISNUMBER(VLOOKUP($B153,Bonds!$B$6:$CW$1002,AG$1,0)), VLOOKUP($B153,Bonds!$B$6:$CW$1002,AG$1,0),"")</f>
        <v/>
      </c>
      <c r="AH153" t="str">
        <f>IF(ISNUMBER(VLOOKUP($B153,Bonds!$B$6:$CW$1002,AH$1,0)), VLOOKUP($B153,Bonds!$B$6:$CW$1002,AH$1,0),"")</f>
        <v/>
      </c>
      <c r="AI153" t="str">
        <f>IF(ISNUMBER(VLOOKUP($B153,Bonds!$B$6:$CW$1002,AI$1,0)), VLOOKUP($B153,Bonds!$B$6:$CW$1002,AI$1,0),"")</f>
        <v/>
      </c>
      <c r="AJ153" t="str">
        <f>IF(ISNUMBER(VLOOKUP($B153,Bonds!$B$6:$CW$1002,AJ$1,0)), VLOOKUP($B153,Bonds!$B$6:$CW$1002,AJ$1,0),"")</f>
        <v/>
      </c>
      <c r="AK153" t="str">
        <f>IF(ISNUMBER(VLOOKUP($B153,Bonds!$B$6:$CW$1002,AK$1,0)), VLOOKUP($B153,Bonds!$B$6:$CW$1002,AK$1,0),"")</f>
        <v/>
      </c>
      <c r="AL153" t="str">
        <f>IF(ISNUMBER(VLOOKUP($B153,Bonds!$B$6:$CW$1002,AL$1,0)), VLOOKUP($B153,Bonds!$B$6:$CW$1002,AL$1,0),"")</f>
        <v/>
      </c>
      <c r="AM153" t="str">
        <f>IF(ISNUMBER(VLOOKUP($B153,Bonds!$B$6:$CW$1002,AM$1,0)), VLOOKUP($B153,Bonds!$B$6:$CW$1002,AM$1,0),"")</f>
        <v/>
      </c>
      <c r="AN153" t="str">
        <f>IF(ISNUMBER(VLOOKUP($B153,Bonds!$B$6:$CW$1002,AN$1,0)), VLOOKUP($B153,Bonds!$B$6:$CW$1002,AN$1,0),"")</f>
        <v/>
      </c>
      <c r="AO153" t="str">
        <f>IF(ISNUMBER(VLOOKUP($B153,Bonds!$B$6:$CW$1002,AO$1,0)), VLOOKUP($B153,Bonds!$B$6:$CW$1002,AO$1,0),"")</f>
        <v/>
      </c>
      <c r="AP153" t="str">
        <f>IF(ISNUMBER(VLOOKUP($B153,Bonds!$B$6:$CW$1002,AP$1,0)), VLOOKUP($B153,Bonds!$B$6:$CW$1002,AP$1,0),"")</f>
        <v/>
      </c>
      <c r="AQ153" t="str">
        <f>IF(ISNUMBER(VLOOKUP($B153,Bonds!$B$6:$CW$1002,AQ$1,0)), VLOOKUP($B153,Bonds!$B$6:$CW$1002,AQ$1,0),"")</f>
        <v/>
      </c>
      <c r="AR153" t="str">
        <f>IF(ISNUMBER(VLOOKUP($B153,Bonds!$B$6:$CW$1002,AR$1,0)), VLOOKUP($B153,Bonds!$B$6:$CW$1002,AR$1,0),"")</f>
        <v/>
      </c>
      <c r="AS153" t="str">
        <f>IF(ISNUMBER(VLOOKUP($B153,Bonds!$B$6:$CW$1002,AS$1,0)), VLOOKUP($B153,Bonds!$B$6:$CW$1002,AS$1,0),"")</f>
        <v/>
      </c>
      <c r="AT153" t="str">
        <f>IF(ISNUMBER(VLOOKUP($B153,Bonds!$B$6:$CW$1002,AT$1,0)), VLOOKUP($B153,Bonds!$B$6:$CW$1002,AT$1,0),"")</f>
        <v/>
      </c>
      <c r="AU153" t="str">
        <f>IF(ISNUMBER(VLOOKUP($B153,Bonds!$B$6:$CW$1002,AU$1,0)), VLOOKUP($B153,Bonds!$B$6:$CW$1002,AU$1,0),"")</f>
        <v/>
      </c>
      <c r="AV153" t="str">
        <f>IF(ISNUMBER(VLOOKUP($B153,Bonds!$B$6:$CW$1002,AV$1,0)), VLOOKUP($B153,Bonds!$B$6:$CW$1002,AV$1,0),"")</f>
        <v/>
      </c>
      <c r="AW153" t="str">
        <f>IF(ISNUMBER(VLOOKUP($B153,Bonds!$B$6:$CW$1002,AW$1,0)), VLOOKUP($B153,Bonds!$B$6:$CW$1002,AW$1,0),"")</f>
        <v/>
      </c>
      <c r="AX153" t="str">
        <f>IF(ISNUMBER(VLOOKUP($B153,Bonds!$B$6:$CW$1002,AX$1,0)), VLOOKUP($B153,Bonds!$B$6:$CW$1002,AX$1,0),"")</f>
        <v/>
      </c>
      <c r="AY153" t="str">
        <f>IF(ISNUMBER(VLOOKUP($B153,Bonds!$B$6:$CW$1002,AY$1,0)), VLOOKUP($B153,Bonds!$B$6:$CW$1002,AY$1,0),"")</f>
        <v/>
      </c>
      <c r="AZ153" t="str">
        <f>IF(ISNUMBER(VLOOKUP($B153,Bonds!$B$6:$CW$1002,AZ$1,0)), VLOOKUP($B153,Bonds!$B$6:$CW$1002,AZ$1,0),"")</f>
        <v/>
      </c>
      <c r="BA153" t="str">
        <f>IF(ISNUMBER(VLOOKUP($B153,Credit_Vol!$B$6:$CW$1002,BA$1,0)), VLOOKUP($B153,Credit_Vol!$B$6:$CW$1002,BA$1,0),"")</f>
        <v/>
      </c>
      <c r="BB153" t="str">
        <f>IF(ISNUMBER(VLOOKUP($B153,Credit_Vol!$B$6:$CW$1002,BB$1,0)), VLOOKUP($B153,Credit_Vol!$B$6:$CW$1002,BB$1,0),"")</f>
        <v/>
      </c>
      <c r="BC153" t="str">
        <f>IF(ISNUMBER(VLOOKUP($B153,Credit_Vol!$B$6:$CW$1002,BC$1,0)), VLOOKUP($B153,Credit_Vol!$B$6:$CW$1002,BC$1,0),"")</f>
        <v/>
      </c>
      <c r="BD153" t="str">
        <f>IF(ISNUMBER(VLOOKUP($B153,Credit_Vol!$B$6:$CW$1002,BD$1,0)), VLOOKUP($B153,Credit_Vol!$B$6:$CW$1002,BD$1,0),"")</f>
        <v/>
      </c>
      <c r="BE153" t="str">
        <f>IF(ISNUMBER(VLOOKUP($B153,Credit_Vol!$B$6:$CW$1002,BE$1,0)), VLOOKUP($B153,Credit_Vol!$B$6:$CW$1002,BE$1,0),"")</f>
        <v/>
      </c>
      <c r="BF153" t="str">
        <f>IF(ISNUMBER(VLOOKUP($B153,Credit_Vol!$B$6:$CW$1002,BF$1,0)), VLOOKUP($B153,Credit_Vol!$B$6:$CW$1002,BF$1,0),"")</f>
        <v/>
      </c>
      <c r="BG153" t="str">
        <f>IF(ISNUMBER(VLOOKUP($B153,Credit_Vol!$B$6:$CW$1002,BG$1,0)), VLOOKUP($B153,Credit_Vol!$B$6:$CW$1002,BG$1,0),"")</f>
        <v/>
      </c>
      <c r="BH153" t="str">
        <f>IF(ISNUMBER(VLOOKUP($B153,Credit_Vol!$B$6:$CW$1002,BH$1,0)), VLOOKUP($B153,Credit_Vol!$B$6:$CW$1002,BH$1,0),"")</f>
        <v/>
      </c>
      <c r="BI153" t="str">
        <f>IF(ISNUMBER(VLOOKUP($B153,Credit_Vol!$B$6:$CW$1002,BI$1,0)), VLOOKUP($B153,Credit_Vol!$B$6:$CW$1002,BI$1,0),"")</f>
        <v/>
      </c>
      <c r="BJ153" t="str">
        <f>IF(ISNUMBER(VLOOKUP($B153,Credit_Vol!$B$6:$CW$1002,BJ$1,0)), VLOOKUP($B153,Credit_Vol!$B$6:$CW$1002,BJ$1,0),"")</f>
        <v/>
      </c>
      <c r="BK153" t="str">
        <f>IF(ISNUMBER(VLOOKUP($B153,Credit_Vol!$B$6:$CW$1002,BK$1,0)), VLOOKUP($B153,Credit_Vol!$B$6:$CW$1002,BK$1,0),"")</f>
        <v/>
      </c>
      <c r="BL153" t="str">
        <f>IF(ISNUMBER(VLOOKUP($B153,Credit_Vol!$B$6:$CW$1002,BL$1,0)), VLOOKUP($B153,Credit_Vol!$B$6:$CW$1002,BL$1,0),"")</f>
        <v/>
      </c>
      <c r="BM153" t="str">
        <f>IF(ISNUMBER(VLOOKUP($B153,Commodities!$B$6:$CW$1002,BM$1,0)), VLOOKUP($B153,Commodities!$B$6:$CW$1002,BM$1,0),"")</f>
        <v/>
      </c>
      <c r="BN153" t="str">
        <f>IF(ISNUMBER(VLOOKUP($B153,Commodities!$B$6:$CW$1002,BN$1,0)), VLOOKUP($B153,Commodities!$B$6:$CW$1002,BN$1,0),"")</f>
        <v/>
      </c>
      <c r="BO153" t="str">
        <f>IF(ISNUMBER(VLOOKUP($B153,Commodities!$B$6:$CW$1002,BO$1,0)), VLOOKUP($B153,Commodities!$B$6:$CW$1002,BO$1,0),"")</f>
        <v/>
      </c>
      <c r="BP153" t="str">
        <f>IF(ISNUMBER(VLOOKUP($B153,Currencies!$B$6:$CW$1002,BP$1,0)), VLOOKUP($B153,Currencies!$B$6:$CW$1002,BP$1,0),"")</f>
        <v/>
      </c>
      <c r="BQ153" t="str">
        <f>IF(ISNUMBER(VLOOKUP($B153,Currencies!$B$6:$CW$1002,BQ$1,0)), VLOOKUP($B153,Currencies!$B$6:$CW$1002,BQ$1,0),"")</f>
        <v/>
      </c>
      <c r="BR153" t="str">
        <f>IF(ISNUMBER(VLOOKUP($B153,Currencies!$B$6:$CW$1002,BR$1,0)), VLOOKUP($B153,Currencies!$B$6:$CW$1002,BR$1,0),"")</f>
        <v/>
      </c>
      <c r="BS153" t="str">
        <f>IF(ISNUMBER(VLOOKUP($B153,Currencies!$B$6:$CW$1002,BS$1,0)), VLOOKUP($B153,Currencies!$B$6:$CW$1002,BS$1,0),"")</f>
        <v/>
      </c>
      <c r="BT153" t="str">
        <f>IF(ISNUMBER(VLOOKUP($B153,Currencies!$B$6:$CW$1002,BT$1,0)), VLOOKUP($B153,Currencies!$B$6:$CW$1002,BT$1,0),"")</f>
        <v/>
      </c>
      <c r="BU153" t="str">
        <f>IF(ISNUMBER(VLOOKUP($B153,Currencies!$B$6:$CW$1002,BU$1,0)), VLOOKUP($B153,Currencies!$B$6:$CW$1002,BU$1,0),"")</f>
        <v/>
      </c>
      <c r="BV153" t="str">
        <f>IF(ISNUMBER(VLOOKUP($B153,Currencies!$B$6:$CW$1002,BV$1,0)), VLOOKUP($B153,Currencies!$B$6:$CW$1002,BV$1,0),"")</f>
        <v/>
      </c>
      <c r="BW153" t="str">
        <f>IF(ISNUMBER(VLOOKUP($B153,Currencies!$B$6:$CW$1002,BW$1,0)), VLOOKUP($B153,Currencies!$B$6:$CW$1002,BW$1,0),"")</f>
        <v/>
      </c>
    </row>
    <row r="154" spans="2:75">
      <c r="B154" s="12" t="str">
        <f>IF(ISNUMBER(Equities!$C155),Equities!B155,"")</f>
        <v/>
      </c>
      <c r="C154" t="str">
        <f t="shared" ca="1" si="14"/>
        <v/>
      </c>
      <c r="D154" t="str">
        <f t="shared" ca="1" si="12"/>
        <v/>
      </c>
      <c r="E154" t="str">
        <f t="shared" ca="1" si="12"/>
        <v/>
      </c>
      <c r="F154" t="str">
        <f t="shared" ca="1" si="12"/>
        <v/>
      </c>
      <c r="G154" t="str">
        <f>IF(ISNUMBER(VLOOKUP($B154,Equities!$B$6:$DH$1002,G$1,0)), VLOOKUP($B154,Equities!$B$6:$DH$1002,G$1,0),"")</f>
        <v/>
      </c>
      <c r="H154" t="str">
        <f>IF(ISNUMBER(VLOOKUP($B154,Equities!$B$6:$DH$1002,H$1,0)), VLOOKUP($B154,Equities!$B$6:$DH$1002,H$1,0),"")</f>
        <v/>
      </c>
      <c r="I154" t="str">
        <f>IF(ISNUMBER(VLOOKUP($B154,Equities!$B$6:$DH$1002,I$1,0)), VLOOKUP($B154,Equities!$B$6:$DH$1002,I$1,0),"")</f>
        <v/>
      </c>
      <c r="J154" s="70"/>
      <c r="K154" t="str">
        <f>IF(ISNUMBER(VLOOKUP($B154,Equities!$B$6:$DH$1002,K$1,0)), VLOOKUP($B154,Equities!$B$6:$DH$1002,K$1,0),"")</f>
        <v/>
      </c>
      <c r="L154" t="str">
        <f>IF(ISNUMBER(VLOOKUP($B154,Equities!$B$6:$DH$1002,L$1,0)), VLOOKUP($B154,Equities!$B$6:$DH$1002,L$1,0),"")</f>
        <v/>
      </c>
      <c r="M154" t="str">
        <f>IF(ISNUMBER(VLOOKUP($B154,Equities!$B$6:$DH$1002,M$1,0)), VLOOKUP($B154,Equities!$B$6:$DH$1002,M$1,0),"")</f>
        <v/>
      </c>
      <c r="N154" t="str">
        <f>IF(ISNUMBER(VLOOKUP($B154,Equities!$B$6:$DH$1002,N$1,0)), VLOOKUP($B154,Equities!$B$6:$DH$1002,N$1,0),"")</f>
        <v/>
      </c>
      <c r="O154" t="str">
        <f>IF(ISNUMBER(VLOOKUP($B154,Equities!$B$6:$DH$1002,O$1,0)), VLOOKUP($B154,Equities!$B$6:$DH$1002,O$1,0),"")</f>
        <v/>
      </c>
      <c r="P154" t="str">
        <f>IF(ISNUMBER(VLOOKUP($B154,Equities!$B$6:$DH$1002,P$1,0)), VLOOKUP($B154,Equities!$B$6:$DH$1002,P$1,0),"")</f>
        <v/>
      </c>
      <c r="Q154" t="str">
        <f>IF(ISNUMBER(VLOOKUP($B154,Equities!$B$6:$DH$1002,Q$1,0)), VLOOKUP($B154,Equities!$B$6:$DH$1002,Q$1,0),"")</f>
        <v/>
      </c>
      <c r="R154" t="str">
        <f>IF(ISNUMBER(VLOOKUP($B154,Equities!$B$6:$DH$1002,R$1,0)), VLOOKUP($B154,Equities!$B$6:$DH$1002,R$1,0),"")</f>
        <v/>
      </c>
      <c r="S154" t="str">
        <f>IF(ISNUMBER(VLOOKUP($B154,Equities!$B$6:$DH$1002,S$1,0)), VLOOKUP($B154,Equities!$B$6:$DH$1002,S$1,0),"")</f>
        <v/>
      </c>
      <c r="T154" t="str">
        <f>IF(ISNUMBER(VLOOKUP($B154,Equities!$B$6:$DH$1002,T$1,0)), VLOOKUP($B154,Equities!$B$6:$DH$1002,T$1,0),"")</f>
        <v/>
      </c>
      <c r="U154" t="str">
        <f>IF(ISNUMBER(VLOOKUP($B154,Equities!$B$6:$DH$1002,U$1,0)), VLOOKUP($B154,Equities!$B$6:$DH$1002,U$1,0),"")</f>
        <v/>
      </c>
      <c r="V154" t="str">
        <f>IF(ISNUMBER(VLOOKUP($B154,Equities!$B$6:$DH$1002,V$1,0)), VLOOKUP($B154,Equities!$B$6:$DH$1002,V$1,0),"")</f>
        <v/>
      </c>
      <c r="W154" t="str">
        <f>IF(ISNUMBER(VLOOKUP($B154,Equities!$B$6:$DH$1002,W$1,0)), VLOOKUP($B154,Equities!$B$6:$DH$1002,W$1,0),"")</f>
        <v/>
      </c>
      <c r="X154" t="str">
        <f>IF(ISNUMBER(VLOOKUP($B154,Equities!$B$6:$DH$1002,X$1,0)), VLOOKUP($B154,Equities!$B$6:$DH$1002,X$1,0),"")</f>
        <v/>
      </c>
      <c r="Y154" t="str">
        <f>IF(ISNUMBER(VLOOKUP($B154,Equities!$B$6:$DH$1002,Y$1,0)), VLOOKUP($B154,Equities!$B$6:$DH$1002,Y$1,0),"")</f>
        <v/>
      </c>
      <c r="Z154" t="str">
        <f>IF(ISNUMBER(VLOOKUP($B154,Equities!$B$6:$DH$1002,Z$1,0)), VLOOKUP($B154,Equities!$B$6:$DH$1002,Z$1,0),"")</f>
        <v/>
      </c>
      <c r="AA154" t="str">
        <f>IF(ISNUMBER(VLOOKUP($B154,Equities!$B$6:$DH$1002,AA$1,0)), VLOOKUP($B154,Equities!$B$6:$DH$1002,AA$1,0),"")</f>
        <v/>
      </c>
      <c r="AB154" t="str">
        <f>IF(ISNUMBER(VLOOKUP($B154,Equities!$B$6:$DH$1002,AB$1,0)), VLOOKUP($B154,Equities!$B$6:$DH$1002,AB$1,0),"")</f>
        <v/>
      </c>
      <c r="AC154" t="str">
        <f>IF(ISNUMBER(VLOOKUP($B154,Bonds!$B$6:$CW$1002,AC$1,0)), VLOOKUP($B154,Bonds!$B$6:$CW$1002,AC$1,0),"")</f>
        <v/>
      </c>
      <c r="AD154" t="str">
        <f>IF(ISNUMBER(VLOOKUP($B154,Bonds!$B$6:$CW$1002,AD$1,0)), VLOOKUP($B154,Bonds!$B$6:$CW$1002,AD$1,0),"")</f>
        <v/>
      </c>
      <c r="AE154" t="str">
        <f>IF(ISNUMBER(VLOOKUP($B154,Bonds!$B$6:$CW$1002,AE$1,0)), VLOOKUP($B154,Bonds!$B$6:$CW$1002,AE$1,0),"")</f>
        <v/>
      </c>
      <c r="AF154" t="str">
        <f>IF(ISNUMBER(VLOOKUP($B154,Bonds!$B$6:$CW$1002,AF$1,0)), VLOOKUP($B154,Bonds!$B$6:$CW$1002,AF$1,0),"")</f>
        <v/>
      </c>
      <c r="AG154" t="str">
        <f>IF(ISNUMBER(VLOOKUP($B154,Bonds!$B$6:$CW$1002,AG$1,0)), VLOOKUP($B154,Bonds!$B$6:$CW$1002,AG$1,0),"")</f>
        <v/>
      </c>
      <c r="AH154" t="str">
        <f>IF(ISNUMBER(VLOOKUP($B154,Bonds!$B$6:$CW$1002,AH$1,0)), VLOOKUP($B154,Bonds!$B$6:$CW$1002,AH$1,0),"")</f>
        <v/>
      </c>
      <c r="AI154" t="str">
        <f>IF(ISNUMBER(VLOOKUP($B154,Bonds!$B$6:$CW$1002,AI$1,0)), VLOOKUP($B154,Bonds!$B$6:$CW$1002,AI$1,0),"")</f>
        <v/>
      </c>
      <c r="AJ154" t="str">
        <f>IF(ISNUMBER(VLOOKUP($B154,Bonds!$B$6:$CW$1002,AJ$1,0)), VLOOKUP($B154,Bonds!$B$6:$CW$1002,AJ$1,0),"")</f>
        <v/>
      </c>
      <c r="AK154" t="str">
        <f>IF(ISNUMBER(VLOOKUP($B154,Bonds!$B$6:$CW$1002,AK$1,0)), VLOOKUP($B154,Bonds!$B$6:$CW$1002,AK$1,0),"")</f>
        <v/>
      </c>
      <c r="AL154" t="str">
        <f>IF(ISNUMBER(VLOOKUP($B154,Bonds!$B$6:$CW$1002,AL$1,0)), VLOOKUP($B154,Bonds!$B$6:$CW$1002,AL$1,0),"")</f>
        <v/>
      </c>
      <c r="AM154" t="str">
        <f>IF(ISNUMBER(VLOOKUP($B154,Bonds!$B$6:$CW$1002,AM$1,0)), VLOOKUP($B154,Bonds!$B$6:$CW$1002,AM$1,0),"")</f>
        <v/>
      </c>
      <c r="AN154" t="str">
        <f>IF(ISNUMBER(VLOOKUP($B154,Bonds!$B$6:$CW$1002,AN$1,0)), VLOOKUP($B154,Bonds!$B$6:$CW$1002,AN$1,0),"")</f>
        <v/>
      </c>
      <c r="AO154" t="str">
        <f>IF(ISNUMBER(VLOOKUP($B154,Bonds!$B$6:$CW$1002,AO$1,0)), VLOOKUP($B154,Bonds!$B$6:$CW$1002,AO$1,0),"")</f>
        <v/>
      </c>
      <c r="AP154" t="str">
        <f>IF(ISNUMBER(VLOOKUP($B154,Bonds!$B$6:$CW$1002,AP$1,0)), VLOOKUP($B154,Bonds!$B$6:$CW$1002,AP$1,0),"")</f>
        <v/>
      </c>
      <c r="AQ154" t="str">
        <f>IF(ISNUMBER(VLOOKUP($B154,Bonds!$B$6:$CW$1002,AQ$1,0)), VLOOKUP($B154,Bonds!$B$6:$CW$1002,AQ$1,0),"")</f>
        <v/>
      </c>
      <c r="AR154" t="str">
        <f>IF(ISNUMBER(VLOOKUP($B154,Bonds!$B$6:$CW$1002,AR$1,0)), VLOOKUP($B154,Bonds!$B$6:$CW$1002,AR$1,0),"")</f>
        <v/>
      </c>
      <c r="AS154" t="str">
        <f>IF(ISNUMBER(VLOOKUP($B154,Bonds!$B$6:$CW$1002,AS$1,0)), VLOOKUP($B154,Bonds!$B$6:$CW$1002,AS$1,0),"")</f>
        <v/>
      </c>
      <c r="AT154" t="str">
        <f>IF(ISNUMBER(VLOOKUP($B154,Bonds!$B$6:$CW$1002,AT$1,0)), VLOOKUP($B154,Bonds!$B$6:$CW$1002,AT$1,0),"")</f>
        <v/>
      </c>
      <c r="AU154" t="str">
        <f>IF(ISNUMBER(VLOOKUP($B154,Bonds!$B$6:$CW$1002,AU$1,0)), VLOOKUP($B154,Bonds!$B$6:$CW$1002,AU$1,0),"")</f>
        <v/>
      </c>
      <c r="AV154" t="str">
        <f>IF(ISNUMBER(VLOOKUP($B154,Bonds!$B$6:$CW$1002,AV$1,0)), VLOOKUP($B154,Bonds!$B$6:$CW$1002,AV$1,0),"")</f>
        <v/>
      </c>
      <c r="AW154" t="str">
        <f>IF(ISNUMBER(VLOOKUP($B154,Bonds!$B$6:$CW$1002,AW$1,0)), VLOOKUP($B154,Bonds!$B$6:$CW$1002,AW$1,0),"")</f>
        <v/>
      </c>
      <c r="AX154" t="str">
        <f>IF(ISNUMBER(VLOOKUP($B154,Bonds!$B$6:$CW$1002,AX$1,0)), VLOOKUP($B154,Bonds!$B$6:$CW$1002,AX$1,0),"")</f>
        <v/>
      </c>
      <c r="AY154" t="str">
        <f>IF(ISNUMBER(VLOOKUP($B154,Bonds!$B$6:$CW$1002,AY$1,0)), VLOOKUP($B154,Bonds!$B$6:$CW$1002,AY$1,0),"")</f>
        <v/>
      </c>
      <c r="AZ154" t="str">
        <f>IF(ISNUMBER(VLOOKUP($B154,Bonds!$B$6:$CW$1002,AZ$1,0)), VLOOKUP($B154,Bonds!$B$6:$CW$1002,AZ$1,0),"")</f>
        <v/>
      </c>
      <c r="BA154" t="str">
        <f>IF(ISNUMBER(VLOOKUP($B154,Credit_Vol!$B$6:$CW$1002,BA$1,0)), VLOOKUP($B154,Credit_Vol!$B$6:$CW$1002,BA$1,0),"")</f>
        <v/>
      </c>
      <c r="BB154" t="str">
        <f>IF(ISNUMBER(VLOOKUP($B154,Credit_Vol!$B$6:$CW$1002,BB$1,0)), VLOOKUP($B154,Credit_Vol!$B$6:$CW$1002,BB$1,0),"")</f>
        <v/>
      </c>
      <c r="BC154" t="str">
        <f>IF(ISNUMBER(VLOOKUP($B154,Credit_Vol!$B$6:$CW$1002,BC$1,0)), VLOOKUP($B154,Credit_Vol!$B$6:$CW$1002,BC$1,0),"")</f>
        <v/>
      </c>
      <c r="BD154" t="str">
        <f>IF(ISNUMBER(VLOOKUP($B154,Credit_Vol!$B$6:$CW$1002,BD$1,0)), VLOOKUP($B154,Credit_Vol!$B$6:$CW$1002,BD$1,0),"")</f>
        <v/>
      </c>
      <c r="BE154" t="str">
        <f>IF(ISNUMBER(VLOOKUP($B154,Credit_Vol!$B$6:$CW$1002,BE$1,0)), VLOOKUP($B154,Credit_Vol!$B$6:$CW$1002,BE$1,0),"")</f>
        <v/>
      </c>
      <c r="BF154" t="str">
        <f>IF(ISNUMBER(VLOOKUP($B154,Credit_Vol!$B$6:$CW$1002,BF$1,0)), VLOOKUP($B154,Credit_Vol!$B$6:$CW$1002,BF$1,0),"")</f>
        <v/>
      </c>
      <c r="BG154" t="str">
        <f>IF(ISNUMBER(VLOOKUP($B154,Credit_Vol!$B$6:$CW$1002,BG$1,0)), VLOOKUP($B154,Credit_Vol!$B$6:$CW$1002,BG$1,0),"")</f>
        <v/>
      </c>
      <c r="BH154" t="str">
        <f>IF(ISNUMBER(VLOOKUP($B154,Credit_Vol!$B$6:$CW$1002,BH$1,0)), VLOOKUP($B154,Credit_Vol!$B$6:$CW$1002,BH$1,0),"")</f>
        <v/>
      </c>
      <c r="BI154" t="str">
        <f>IF(ISNUMBER(VLOOKUP($B154,Credit_Vol!$B$6:$CW$1002,BI$1,0)), VLOOKUP($B154,Credit_Vol!$B$6:$CW$1002,BI$1,0),"")</f>
        <v/>
      </c>
      <c r="BJ154" t="str">
        <f>IF(ISNUMBER(VLOOKUP($B154,Credit_Vol!$B$6:$CW$1002,BJ$1,0)), VLOOKUP($B154,Credit_Vol!$B$6:$CW$1002,BJ$1,0),"")</f>
        <v/>
      </c>
      <c r="BK154" t="str">
        <f>IF(ISNUMBER(VLOOKUP($B154,Credit_Vol!$B$6:$CW$1002,BK$1,0)), VLOOKUP($B154,Credit_Vol!$B$6:$CW$1002,BK$1,0),"")</f>
        <v/>
      </c>
      <c r="BL154" t="str">
        <f>IF(ISNUMBER(VLOOKUP($B154,Credit_Vol!$B$6:$CW$1002,BL$1,0)), VLOOKUP($B154,Credit_Vol!$B$6:$CW$1002,BL$1,0),"")</f>
        <v/>
      </c>
      <c r="BM154" t="str">
        <f>IF(ISNUMBER(VLOOKUP($B154,Commodities!$B$6:$CW$1002,BM$1,0)), VLOOKUP($B154,Commodities!$B$6:$CW$1002,BM$1,0),"")</f>
        <v/>
      </c>
      <c r="BN154" t="str">
        <f>IF(ISNUMBER(VLOOKUP($B154,Commodities!$B$6:$CW$1002,BN$1,0)), VLOOKUP($B154,Commodities!$B$6:$CW$1002,BN$1,0),"")</f>
        <v/>
      </c>
      <c r="BO154" t="str">
        <f>IF(ISNUMBER(VLOOKUP($B154,Commodities!$B$6:$CW$1002,BO$1,0)), VLOOKUP($B154,Commodities!$B$6:$CW$1002,BO$1,0),"")</f>
        <v/>
      </c>
      <c r="BP154" t="str">
        <f>IF(ISNUMBER(VLOOKUP($B154,Currencies!$B$6:$CW$1002,BP$1,0)), VLOOKUP($B154,Currencies!$B$6:$CW$1002,BP$1,0),"")</f>
        <v/>
      </c>
      <c r="BQ154" t="str">
        <f>IF(ISNUMBER(VLOOKUP($B154,Currencies!$B$6:$CW$1002,BQ$1,0)), VLOOKUP($B154,Currencies!$B$6:$CW$1002,BQ$1,0),"")</f>
        <v/>
      </c>
      <c r="BR154" t="str">
        <f>IF(ISNUMBER(VLOOKUP($B154,Currencies!$B$6:$CW$1002,BR$1,0)), VLOOKUP($B154,Currencies!$B$6:$CW$1002,BR$1,0),"")</f>
        <v/>
      </c>
      <c r="BS154" t="str">
        <f>IF(ISNUMBER(VLOOKUP($B154,Currencies!$B$6:$CW$1002,BS$1,0)), VLOOKUP($B154,Currencies!$B$6:$CW$1002,BS$1,0),"")</f>
        <v/>
      </c>
      <c r="BT154" t="str">
        <f>IF(ISNUMBER(VLOOKUP($B154,Currencies!$B$6:$CW$1002,BT$1,0)), VLOOKUP($B154,Currencies!$B$6:$CW$1002,BT$1,0),"")</f>
        <v/>
      </c>
      <c r="BU154" t="str">
        <f>IF(ISNUMBER(VLOOKUP($B154,Currencies!$B$6:$CW$1002,BU$1,0)), VLOOKUP($B154,Currencies!$B$6:$CW$1002,BU$1,0),"")</f>
        <v/>
      </c>
      <c r="BV154" t="str">
        <f>IF(ISNUMBER(VLOOKUP($B154,Currencies!$B$6:$CW$1002,BV$1,0)), VLOOKUP($B154,Currencies!$B$6:$CW$1002,BV$1,0),"")</f>
        <v/>
      </c>
      <c r="BW154" t="str">
        <f>IF(ISNUMBER(VLOOKUP($B154,Currencies!$B$6:$CW$1002,BW$1,0)), VLOOKUP($B154,Currencies!$B$6:$CW$1002,BW$1,0),"")</f>
        <v/>
      </c>
    </row>
    <row r="155" spans="2:75">
      <c r="B155" s="12" t="str">
        <f>IF(ISNUMBER(Equities!$C156),Equities!B156,"")</f>
        <v/>
      </c>
      <c r="C155" t="str">
        <f t="shared" ca="1" si="14"/>
        <v/>
      </c>
      <c r="D155" t="str">
        <f t="shared" ca="1" si="12"/>
        <v/>
      </c>
      <c r="E155" t="str">
        <f t="shared" ca="1" si="12"/>
        <v/>
      </c>
      <c r="F155" t="str">
        <f t="shared" ca="1" si="12"/>
        <v/>
      </c>
      <c r="G155" t="str">
        <f>IF(ISNUMBER(VLOOKUP($B155,Equities!$B$6:$DH$1002,G$1,0)), VLOOKUP($B155,Equities!$B$6:$DH$1002,G$1,0),"")</f>
        <v/>
      </c>
      <c r="H155" t="str">
        <f>IF(ISNUMBER(VLOOKUP($B155,Equities!$B$6:$DH$1002,H$1,0)), VLOOKUP($B155,Equities!$B$6:$DH$1002,H$1,0),"")</f>
        <v/>
      </c>
      <c r="I155" t="str">
        <f>IF(ISNUMBER(VLOOKUP($B155,Equities!$B$6:$DH$1002,I$1,0)), VLOOKUP($B155,Equities!$B$6:$DH$1002,I$1,0),"")</f>
        <v/>
      </c>
      <c r="J155" s="70"/>
      <c r="K155" t="str">
        <f>IF(ISNUMBER(VLOOKUP($B155,Equities!$B$6:$DH$1002,K$1,0)), VLOOKUP($B155,Equities!$B$6:$DH$1002,K$1,0),"")</f>
        <v/>
      </c>
      <c r="L155" t="str">
        <f>IF(ISNUMBER(VLOOKUP($B155,Equities!$B$6:$DH$1002,L$1,0)), VLOOKUP($B155,Equities!$B$6:$DH$1002,L$1,0),"")</f>
        <v/>
      </c>
      <c r="M155" t="str">
        <f>IF(ISNUMBER(VLOOKUP($B155,Equities!$B$6:$DH$1002,M$1,0)), VLOOKUP($B155,Equities!$B$6:$DH$1002,M$1,0),"")</f>
        <v/>
      </c>
      <c r="N155" t="str">
        <f>IF(ISNUMBER(VLOOKUP($B155,Equities!$B$6:$DH$1002,N$1,0)), VLOOKUP($B155,Equities!$B$6:$DH$1002,N$1,0),"")</f>
        <v/>
      </c>
      <c r="O155" t="str">
        <f>IF(ISNUMBER(VLOOKUP($B155,Equities!$B$6:$DH$1002,O$1,0)), VLOOKUP($B155,Equities!$B$6:$DH$1002,O$1,0),"")</f>
        <v/>
      </c>
      <c r="P155" t="str">
        <f>IF(ISNUMBER(VLOOKUP($B155,Equities!$B$6:$DH$1002,P$1,0)), VLOOKUP($B155,Equities!$B$6:$DH$1002,P$1,0),"")</f>
        <v/>
      </c>
      <c r="Q155" t="str">
        <f>IF(ISNUMBER(VLOOKUP($B155,Equities!$B$6:$DH$1002,Q$1,0)), VLOOKUP($B155,Equities!$B$6:$DH$1002,Q$1,0),"")</f>
        <v/>
      </c>
      <c r="R155" t="str">
        <f>IF(ISNUMBER(VLOOKUP($B155,Equities!$B$6:$DH$1002,R$1,0)), VLOOKUP($B155,Equities!$B$6:$DH$1002,R$1,0),"")</f>
        <v/>
      </c>
      <c r="S155" t="str">
        <f>IF(ISNUMBER(VLOOKUP($B155,Equities!$B$6:$DH$1002,S$1,0)), VLOOKUP($B155,Equities!$B$6:$DH$1002,S$1,0),"")</f>
        <v/>
      </c>
      <c r="T155" t="str">
        <f>IF(ISNUMBER(VLOOKUP($B155,Equities!$B$6:$DH$1002,T$1,0)), VLOOKUP($B155,Equities!$B$6:$DH$1002,T$1,0),"")</f>
        <v/>
      </c>
      <c r="U155" t="str">
        <f>IF(ISNUMBER(VLOOKUP($B155,Equities!$B$6:$DH$1002,U$1,0)), VLOOKUP($B155,Equities!$B$6:$DH$1002,U$1,0),"")</f>
        <v/>
      </c>
      <c r="V155" t="str">
        <f>IF(ISNUMBER(VLOOKUP($B155,Equities!$B$6:$DH$1002,V$1,0)), VLOOKUP($B155,Equities!$B$6:$DH$1002,V$1,0),"")</f>
        <v/>
      </c>
      <c r="W155" t="str">
        <f>IF(ISNUMBER(VLOOKUP($B155,Equities!$B$6:$DH$1002,W$1,0)), VLOOKUP($B155,Equities!$B$6:$DH$1002,W$1,0),"")</f>
        <v/>
      </c>
      <c r="X155" t="str">
        <f>IF(ISNUMBER(VLOOKUP($B155,Equities!$B$6:$DH$1002,X$1,0)), VLOOKUP($B155,Equities!$B$6:$DH$1002,X$1,0),"")</f>
        <v/>
      </c>
      <c r="Y155" t="str">
        <f>IF(ISNUMBER(VLOOKUP($B155,Equities!$B$6:$DH$1002,Y$1,0)), VLOOKUP($B155,Equities!$B$6:$DH$1002,Y$1,0),"")</f>
        <v/>
      </c>
      <c r="Z155" t="str">
        <f>IF(ISNUMBER(VLOOKUP($B155,Equities!$B$6:$DH$1002,Z$1,0)), VLOOKUP($B155,Equities!$B$6:$DH$1002,Z$1,0),"")</f>
        <v/>
      </c>
      <c r="AA155" t="str">
        <f>IF(ISNUMBER(VLOOKUP($B155,Equities!$B$6:$DH$1002,AA$1,0)), VLOOKUP($B155,Equities!$B$6:$DH$1002,AA$1,0),"")</f>
        <v/>
      </c>
      <c r="AB155" t="str">
        <f>IF(ISNUMBER(VLOOKUP($B155,Equities!$B$6:$DH$1002,AB$1,0)), VLOOKUP($B155,Equities!$B$6:$DH$1002,AB$1,0),"")</f>
        <v/>
      </c>
      <c r="AC155" t="str">
        <f>IF(ISNUMBER(VLOOKUP($B155,Bonds!$B$6:$CW$1002,AC$1,0)), VLOOKUP($B155,Bonds!$B$6:$CW$1002,AC$1,0),"")</f>
        <v/>
      </c>
      <c r="AD155" t="str">
        <f>IF(ISNUMBER(VLOOKUP($B155,Bonds!$B$6:$CW$1002,AD$1,0)), VLOOKUP($B155,Bonds!$B$6:$CW$1002,AD$1,0),"")</f>
        <v/>
      </c>
      <c r="AE155" t="str">
        <f>IF(ISNUMBER(VLOOKUP($B155,Bonds!$B$6:$CW$1002,AE$1,0)), VLOOKUP($B155,Bonds!$B$6:$CW$1002,AE$1,0),"")</f>
        <v/>
      </c>
      <c r="AF155" t="str">
        <f>IF(ISNUMBER(VLOOKUP($B155,Bonds!$B$6:$CW$1002,AF$1,0)), VLOOKUP($B155,Bonds!$B$6:$CW$1002,AF$1,0),"")</f>
        <v/>
      </c>
      <c r="AG155" t="str">
        <f>IF(ISNUMBER(VLOOKUP($B155,Bonds!$B$6:$CW$1002,AG$1,0)), VLOOKUP($B155,Bonds!$B$6:$CW$1002,AG$1,0),"")</f>
        <v/>
      </c>
      <c r="AH155" t="str">
        <f>IF(ISNUMBER(VLOOKUP($B155,Bonds!$B$6:$CW$1002,AH$1,0)), VLOOKUP($B155,Bonds!$B$6:$CW$1002,AH$1,0),"")</f>
        <v/>
      </c>
      <c r="AI155" t="str">
        <f>IF(ISNUMBER(VLOOKUP($B155,Bonds!$B$6:$CW$1002,AI$1,0)), VLOOKUP($B155,Bonds!$B$6:$CW$1002,AI$1,0),"")</f>
        <v/>
      </c>
      <c r="AJ155" t="str">
        <f>IF(ISNUMBER(VLOOKUP($B155,Bonds!$B$6:$CW$1002,AJ$1,0)), VLOOKUP($B155,Bonds!$B$6:$CW$1002,AJ$1,0),"")</f>
        <v/>
      </c>
      <c r="AK155" t="str">
        <f>IF(ISNUMBER(VLOOKUP($B155,Bonds!$B$6:$CW$1002,AK$1,0)), VLOOKUP($B155,Bonds!$B$6:$CW$1002,AK$1,0),"")</f>
        <v/>
      </c>
      <c r="AL155" t="str">
        <f>IF(ISNUMBER(VLOOKUP($B155,Bonds!$B$6:$CW$1002,AL$1,0)), VLOOKUP($B155,Bonds!$B$6:$CW$1002,AL$1,0),"")</f>
        <v/>
      </c>
      <c r="AM155" t="str">
        <f>IF(ISNUMBER(VLOOKUP($B155,Bonds!$B$6:$CW$1002,AM$1,0)), VLOOKUP($B155,Bonds!$B$6:$CW$1002,AM$1,0),"")</f>
        <v/>
      </c>
      <c r="AN155" t="str">
        <f>IF(ISNUMBER(VLOOKUP($B155,Bonds!$B$6:$CW$1002,AN$1,0)), VLOOKUP($B155,Bonds!$B$6:$CW$1002,AN$1,0),"")</f>
        <v/>
      </c>
      <c r="AO155" t="str">
        <f>IF(ISNUMBER(VLOOKUP($B155,Bonds!$B$6:$CW$1002,AO$1,0)), VLOOKUP($B155,Bonds!$B$6:$CW$1002,AO$1,0),"")</f>
        <v/>
      </c>
      <c r="AP155" t="str">
        <f>IF(ISNUMBER(VLOOKUP($B155,Bonds!$B$6:$CW$1002,AP$1,0)), VLOOKUP($B155,Bonds!$B$6:$CW$1002,AP$1,0),"")</f>
        <v/>
      </c>
      <c r="AQ155" t="str">
        <f>IF(ISNUMBER(VLOOKUP($B155,Bonds!$B$6:$CW$1002,AQ$1,0)), VLOOKUP($B155,Bonds!$B$6:$CW$1002,AQ$1,0),"")</f>
        <v/>
      </c>
      <c r="AR155" t="str">
        <f>IF(ISNUMBER(VLOOKUP($B155,Bonds!$B$6:$CW$1002,AR$1,0)), VLOOKUP($B155,Bonds!$B$6:$CW$1002,AR$1,0),"")</f>
        <v/>
      </c>
      <c r="AS155" t="str">
        <f>IF(ISNUMBER(VLOOKUP($B155,Bonds!$B$6:$CW$1002,AS$1,0)), VLOOKUP($B155,Bonds!$B$6:$CW$1002,AS$1,0),"")</f>
        <v/>
      </c>
      <c r="AT155" t="str">
        <f>IF(ISNUMBER(VLOOKUP($B155,Bonds!$B$6:$CW$1002,AT$1,0)), VLOOKUP($B155,Bonds!$B$6:$CW$1002,AT$1,0),"")</f>
        <v/>
      </c>
      <c r="AU155" t="str">
        <f>IF(ISNUMBER(VLOOKUP($B155,Bonds!$B$6:$CW$1002,AU$1,0)), VLOOKUP($B155,Bonds!$B$6:$CW$1002,AU$1,0),"")</f>
        <v/>
      </c>
      <c r="AV155" t="str">
        <f>IF(ISNUMBER(VLOOKUP($B155,Bonds!$B$6:$CW$1002,AV$1,0)), VLOOKUP($B155,Bonds!$B$6:$CW$1002,AV$1,0),"")</f>
        <v/>
      </c>
      <c r="AW155" t="str">
        <f>IF(ISNUMBER(VLOOKUP($B155,Bonds!$B$6:$CW$1002,AW$1,0)), VLOOKUP($B155,Bonds!$B$6:$CW$1002,AW$1,0),"")</f>
        <v/>
      </c>
      <c r="AX155" t="str">
        <f>IF(ISNUMBER(VLOOKUP($B155,Bonds!$B$6:$CW$1002,AX$1,0)), VLOOKUP($B155,Bonds!$B$6:$CW$1002,AX$1,0),"")</f>
        <v/>
      </c>
      <c r="AY155" t="str">
        <f>IF(ISNUMBER(VLOOKUP($B155,Bonds!$B$6:$CW$1002,AY$1,0)), VLOOKUP($B155,Bonds!$B$6:$CW$1002,AY$1,0),"")</f>
        <v/>
      </c>
      <c r="AZ155" t="str">
        <f>IF(ISNUMBER(VLOOKUP($B155,Bonds!$B$6:$CW$1002,AZ$1,0)), VLOOKUP($B155,Bonds!$B$6:$CW$1002,AZ$1,0),"")</f>
        <v/>
      </c>
      <c r="BA155" t="str">
        <f>IF(ISNUMBER(VLOOKUP($B155,Credit_Vol!$B$6:$CW$1002,BA$1,0)), VLOOKUP($B155,Credit_Vol!$B$6:$CW$1002,BA$1,0),"")</f>
        <v/>
      </c>
      <c r="BB155" t="str">
        <f>IF(ISNUMBER(VLOOKUP($B155,Credit_Vol!$B$6:$CW$1002,BB$1,0)), VLOOKUP($B155,Credit_Vol!$B$6:$CW$1002,BB$1,0),"")</f>
        <v/>
      </c>
      <c r="BC155" t="str">
        <f>IF(ISNUMBER(VLOOKUP($B155,Credit_Vol!$B$6:$CW$1002,BC$1,0)), VLOOKUP($B155,Credit_Vol!$B$6:$CW$1002,BC$1,0),"")</f>
        <v/>
      </c>
      <c r="BD155" t="str">
        <f>IF(ISNUMBER(VLOOKUP($B155,Credit_Vol!$B$6:$CW$1002,BD$1,0)), VLOOKUP($B155,Credit_Vol!$B$6:$CW$1002,BD$1,0),"")</f>
        <v/>
      </c>
      <c r="BE155" t="str">
        <f>IF(ISNUMBER(VLOOKUP($B155,Credit_Vol!$B$6:$CW$1002,BE$1,0)), VLOOKUP($B155,Credit_Vol!$B$6:$CW$1002,BE$1,0),"")</f>
        <v/>
      </c>
      <c r="BF155" t="str">
        <f>IF(ISNUMBER(VLOOKUP($B155,Credit_Vol!$B$6:$CW$1002,BF$1,0)), VLOOKUP($B155,Credit_Vol!$B$6:$CW$1002,BF$1,0),"")</f>
        <v/>
      </c>
      <c r="BG155" t="str">
        <f>IF(ISNUMBER(VLOOKUP($B155,Credit_Vol!$B$6:$CW$1002,BG$1,0)), VLOOKUP($B155,Credit_Vol!$B$6:$CW$1002,BG$1,0),"")</f>
        <v/>
      </c>
      <c r="BH155" t="str">
        <f>IF(ISNUMBER(VLOOKUP($B155,Credit_Vol!$B$6:$CW$1002,BH$1,0)), VLOOKUP($B155,Credit_Vol!$B$6:$CW$1002,BH$1,0),"")</f>
        <v/>
      </c>
      <c r="BI155" t="str">
        <f>IF(ISNUMBER(VLOOKUP($B155,Credit_Vol!$B$6:$CW$1002,BI$1,0)), VLOOKUP($B155,Credit_Vol!$B$6:$CW$1002,BI$1,0),"")</f>
        <v/>
      </c>
      <c r="BJ155" t="str">
        <f>IF(ISNUMBER(VLOOKUP($B155,Credit_Vol!$B$6:$CW$1002,BJ$1,0)), VLOOKUP($B155,Credit_Vol!$B$6:$CW$1002,BJ$1,0),"")</f>
        <v/>
      </c>
      <c r="BK155" t="str">
        <f>IF(ISNUMBER(VLOOKUP($B155,Credit_Vol!$B$6:$CW$1002,BK$1,0)), VLOOKUP($B155,Credit_Vol!$B$6:$CW$1002,BK$1,0),"")</f>
        <v/>
      </c>
      <c r="BL155" t="str">
        <f>IF(ISNUMBER(VLOOKUP($B155,Credit_Vol!$B$6:$CW$1002,BL$1,0)), VLOOKUP($B155,Credit_Vol!$B$6:$CW$1002,BL$1,0),"")</f>
        <v/>
      </c>
      <c r="BM155" t="str">
        <f>IF(ISNUMBER(VLOOKUP($B155,Commodities!$B$6:$CW$1002,BM$1,0)), VLOOKUP($B155,Commodities!$B$6:$CW$1002,BM$1,0),"")</f>
        <v/>
      </c>
      <c r="BN155" t="str">
        <f>IF(ISNUMBER(VLOOKUP($B155,Commodities!$B$6:$CW$1002,BN$1,0)), VLOOKUP($B155,Commodities!$B$6:$CW$1002,BN$1,0),"")</f>
        <v/>
      </c>
      <c r="BO155" t="str">
        <f>IF(ISNUMBER(VLOOKUP($B155,Commodities!$B$6:$CW$1002,BO$1,0)), VLOOKUP($B155,Commodities!$B$6:$CW$1002,BO$1,0),"")</f>
        <v/>
      </c>
      <c r="BP155" t="str">
        <f>IF(ISNUMBER(VLOOKUP($B155,Currencies!$B$6:$CW$1002,BP$1,0)), VLOOKUP($B155,Currencies!$B$6:$CW$1002,BP$1,0),"")</f>
        <v/>
      </c>
      <c r="BQ155" t="str">
        <f>IF(ISNUMBER(VLOOKUP($B155,Currencies!$B$6:$CW$1002,BQ$1,0)), VLOOKUP($B155,Currencies!$B$6:$CW$1002,BQ$1,0),"")</f>
        <v/>
      </c>
      <c r="BR155" t="str">
        <f>IF(ISNUMBER(VLOOKUP($B155,Currencies!$B$6:$CW$1002,BR$1,0)), VLOOKUP($B155,Currencies!$B$6:$CW$1002,BR$1,0),"")</f>
        <v/>
      </c>
      <c r="BS155" t="str">
        <f>IF(ISNUMBER(VLOOKUP($B155,Currencies!$B$6:$CW$1002,BS$1,0)), VLOOKUP($B155,Currencies!$B$6:$CW$1002,BS$1,0),"")</f>
        <v/>
      </c>
      <c r="BT155" t="str">
        <f>IF(ISNUMBER(VLOOKUP($B155,Currencies!$B$6:$CW$1002,BT$1,0)), VLOOKUP($B155,Currencies!$B$6:$CW$1002,BT$1,0),"")</f>
        <v/>
      </c>
      <c r="BU155" t="str">
        <f>IF(ISNUMBER(VLOOKUP($B155,Currencies!$B$6:$CW$1002,BU$1,0)), VLOOKUP($B155,Currencies!$B$6:$CW$1002,BU$1,0),"")</f>
        <v/>
      </c>
      <c r="BV155" t="str">
        <f>IF(ISNUMBER(VLOOKUP($B155,Currencies!$B$6:$CW$1002,BV$1,0)), VLOOKUP($B155,Currencies!$B$6:$CW$1002,BV$1,0),"")</f>
        <v/>
      </c>
      <c r="BW155" t="str">
        <f>IF(ISNUMBER(VLOOKUP($B155,Currencies!$B$6:$CW$1002,BW$1,0)), VLOOKUP($B155,Currencies!$B$6:$CW$1002,BW$1,0),"")</f>
        <v/>
      </c>
    </row>
    <row r="156" spans="2:75">
      <c r="B156" s="12" t="str">
        <f>IF(ISNUMBER(Equities!$C157),Equities!B157,"")</f>
        <v/>
      </c>
      <c r="C156" t="str">
        <f t="shared" ca="1" si="14"/>
        <v/>
      </c>
      <c r="D156" t="str">
        <f t="shared" ca="1" si="12"/>
        <v/>
      </c>
      <c r="E156" t="str">
        <f t="shared" ca="1" si="12"/>
        <v/>
      </c>
      <c r="F156" t="str">
        <f t="shared" ca="1" si="12"/>
        <v/>
      </c>
      <c r="G156" t="str">
        <f>IF(ISNUMBER(VLOOKUP($B156,Equities!$B$6:$DH$1002,G$1,0)), VLOOKUP($B156,Equities!$B$6:$DH$1002,G$1,0),"")</f>
        <v/>
      </c>
      <c r="H156" t="str">
        <f>IF(ISNUMBER(VLOOKUP($B156,Equities!$B$6:$DH$1002,H$1,0)), VLOOKUP($B156,Equities!$B$6:$DH$1002,H$1,0),"")</f>
        <v/>
      </c>
      <c r="I156" t="str">
        <f>IF(ISNUMBER(VLOOKUP($B156,Equities!$B$6:$DH$1002,I$1,0)), VLOOKUP($B156,Equities!$B$6:$DH$1002,I$1,0),"")</f>
        <v/>
      </c>
      <c r="J156" s="70"/>
      <c r="K156" t="str">
        <f>IF(ISNUMBER(VLOOKUP($B156,Equities!$B$6:$DH$1002,K$1,0)), VLOOKUP($B156,Equities!$B$6:$DH$1002,K$1,0),"")</f>
        <v/>
      </c>
      <c r="L156" t="str">
        <f>IF(ISNUMBER(VLOOKUP($B156,Equities!$B$6:$DH$1002,L$1,0)), VLOOKUP($B156,Equities!$B$6:$DH$1002,L$1,0),"")</f>
        <v/>
      </c>
      <c r="M156" t="str">
        <f>IF(ISNUMBER(VLOOKUP($B156,Equities!$B$6:$DH$1002,M$1,0)), VLOOKUP($B156,Equities!$B$6:$DH$1002,M$1,0),"")</f>
        <v/>
      </c>
      <c r="N156" t="str">
        <f>IF(ISNUMBER(VLOOKUP($B156,Equities!$B$6:$DH$1002,N$1,0)), VLOOKUP($B156,Equities!$B$6:$DH$1002,N$1,0),"")</f>
        <v/>
      </c>
      <c r="O156" t="str">
        <f>IF(ISNUMBER(VLOOKUP($B156,Equities!$B$6:$DH$1002,O$1,0)), VLOOKUP($B156,Equities!$B$6:$DH$1002,O$1,0),"")</f>
        <v/>
      </c>
      <c r="P156" t="str">
        <f>IF(ISNUMBER(VLOOKUP($B156,Equities!$B$6:$DH$1002,P$1,0)), VLOOKUP($B156,Equities!$B$6:$DH$1002,P$1,0),"")</f>
        <v/>
      </c>
      <c r="Q156" t="str">
        <f>IF(ISNUMBER(VLOOKUP($B156,Equities!$B$6:$DH$1002,Q$1,0)), VLOOKUP($B156,Equities!$B$6:$DH$1002,Q$1,0),"")</f>
        <v/>
      </c>
      <c r="R156" t="str">
        <f>IF(ISNUMBER(VLOOKUP($B156,Equities!$B$6:$DH$1002,R$1,0)), VLOOKUP($B156,Equities!$B$6:$DH$1002,R$1,0),"")</f>
        <v/>
      </c>
      <c r="S156" t="str">
        <f>IF(ISNUMBER(VLOOKUP($B156,Equities!$B$6:$DH$1002,S$1,0)), VLOOKUP($B156,Equities!$B$6:$DH$1002,S$1,0),"")</f>
        <v/>
      </c>
      <c r="T156" t="str">
        <f>IF(ISNUMBER(VLOOKUP($B156,Equities!$B$6:$DH$1002,T$1,0)), VLOOKUP($B156,Equities!$B$6:$DH$1002,T$1,0),"")</f>
        <v/>
      </c>
      <c r="U156" t="str">
        <f>IF(ISNUMBER(VLOOKUP($B156,Equities!$B$6:$DH$1002,U$1,0)), VLOOKUP($B156,Equities!$B$6:$DH$1002,U$1,0),"")</f>
        <v/>
      </c>
      <c r="V156" t="str">
        <f>IF(ISNUMBER(VLOOKUP($B156,Equities!$B$6:$DH$1002,V$1,0)), VLOOKUP($B156,Equities!$B$6:$DH$1002,V$1,0),"")</f>
        <v/>
      </c>
      <c r="W156" t="str">
        <f>IF(ISNUMBER(VLOOKUP($B156,Equities!$B$6:$DH$1002,W$1,0)), VLOOKUP($B156,Equities!$B$6:$DH$1002,W$1,0),"")</f>
        <v/>
      </c>
      <c r="X156" t="str">
        <f>IF(ISNUMBER(VLOOKUP($B156,Equities!$B$6:$DH$1002,X$1,0)), VLOOKUP($B156,Equities!$B$6:$DH$1002,X$1,0),"")</f>
        <v/>
      </c>
      <c r="Y156" t="str">
        <f>IF(ISNUMBER(VLOOKUP($B156,Equities!$B$6:$DH$1002,Y$1,0)), VLOOKUP($B156,Equities!$B$6:$DH$1002,Y$1,0),"")</f>
        <v/>
      </c>
      <c r="Z156" t="str">
        <f>IF(ISNUMBER(VLOOKUP($B156,Equities!$B$6:$DH$1002,Z$1,0)), VLOOKUP($B156,Equities!$B$6:$DH$1002,Z$1,0),"")</f>
        <v/>
      </c>
      <c r="AA156" t="str">
        <f>IF(ISNUMBER(VLOOKUP($B156,Equities!$B$6:$DH$1002,AA$1,0)), VLOOKUP($B156,Equities!$B$6:$DH$1002,AA$1,0),"")</f>
        <v/>
      </c>
      <c r="AB156" t="str">
        <f>IF(ISNUMBER(VLOOKUP($B156,Equities!$B$6:$DH$1002,AB$1,0)), VLOOKUP($B156,Equities!$B$6:$DH$1002,AB$1,0),"")</f>
        <v/>
      </c>
      <c r="AC156" t="str">
        <f>IF(ISNUMBER(VLOOKUP($B156,Bonds!$B$6:$CW$1002,AC$1,0)), VLOOKUP($B156,Bonds!$B$6:$CW$1002,AC$1,0),"")</f>
        <v/>
      </c>
      <c r="AD156" t="str">
        <f>IF(ISNUMBER(VLOOKUP($B156,Bonds!$B$6:$CW$1002,AD$1,0)), VLOOKUP($B156,Bonds!$B$6:$CW$1002,AD$1,0),"")</f>
        <v/>
      </c>
      <c r="AE156" t="str">
        <f>IF(ISNUMBER(VLOOKUP($B156,Bonds!$B$6:$CW$1002,AE$1,0)), VLOOKUP($B156,Bonds!$B$6:$CW$1002,AE$1,0),"")</f>
        <v/>
      </c>
      <c r="AF156" t="str">
        <f>IF(ISNUMBER(VLOOKUP($B156,Bonds!$B$6:$CW$1002,AF$1,0)), VLOOKUP($B156,Bonds!$B$6:$CW$1002,AF$1,0),"")</f>
        <v/>
      </c>
      <c r="AG156" t="str">
        <f>IF(ISNUMBER(VLOOKUP($B156,Bonds!$B$6:$CW$1002,AG$1,0)), VLOOKUP($B156,Bonds!$B$6:$CW$1002,AG$1,0),"")</f>
        <v/>
      </c>
      <c r="AH156" t="str">
        <f>IF(ISNUMBER(VLOOKUP($B156,Bonds!$B$6:$CW$1002,AH$1,0)), VLOOKUP($B156,Bonds!$B$6:$CW$1002,AH$1,0),"")</f>
        <v/>
      </c>
      <c r="AI156" t="str">
        <f>IF(ISNUMBER(VLOOKUP($B156,Bonds!$B$6:$CW$1002,AI$1,0)), VLOOKUP($B156,Bonds!$B$6:$CW$1002,AI$1,0),"")</f>
        <v/>
      </c>
      <c r="AJ156" t="str">
        <f>IF(ISNUMBER(VLOOKUP($B156,Bonds!$B$6:$CW$1002,AJ$1,0)), VLOOKUP($B156,Bonds!$B$6:$CW$1002,AJ$1,0),"")</f>
        <v/>
      </c>
      <c r="AK156" t="str">
        <f>IF(ISNUMBER(VLOOKUP($B156,Bonds!$B$6:$CW$1002,AK$1,0)), VLOOKUP($B156,Bonds!$B$6:$CW$1002,AK$1,0),"")</f>
        <v/>
      </c>
      <c r="AL156" t="str">
        <f>IF(ISNUMBER(VLOOKUP($B156,Bonds!$B$6:$CW$1002,AL$1,0)), VLOOKUP($B156,Bonds!$B$6:$CW$1002,AL$1,0),"")</f>
        <v/>
      </c>
      <c r="AM156" t="str">
        <f>IF(ISNUMBER(VLOOKUP($B156,Bonds!$B$6:$CW$1002,AM$1,0)), VLOOKUP($B156,Bonds!$B$6:$CW$1002,AM$1,0),"")</f>
        <v/>
      </c>
      <c r="AN156" t="str">
        <f>IF(ISNUMBER(VLOOKUP($B156,Bonds!$B$6:$CW$1002,AN$1,0)), VLOOKUP($B156,Bonds!$B$6:$CW$1002,AN$1,0),"")</f>
        <v/>
      </c>
      <c r="AO156" t="str">
        <f>IF(ISNUMBER(VLOOKUP($B156,Bonds!$B$6:$CW$1002,AO$1,0)), VLOOKUP($B156,Bonds!$B$6:$CW$1002,AO$1,0),"")</f>
        <v/>
      </c>
      <c r="AP156" t="str">
        <f>IF(ISNUMBER(VLOOKUP($B156,Bonds!$B$6:$CW$1002,AP$1,0)), VLOOKUP($B156,Bonds!$B$6:$CW$1002,AP$1,0),"")</f>
        <v/>
      </c>
      <c r="AQ156" t="str">
        <f>IF(ISNUMBER(VLOOKUP($B156,Bonds!$B$6:$CW$1002,AQ$1,0)), VLOOKUP($B156,Bonds!$B$6:$CW$1002,AQ$1,0),"")</f>
        <v/>
      </c>
      <c r="AR156" t="str">
        <f>IF(ISNUMBER(VLOOKUP($B156,Bonds!$B$6:$CW$1002,AR$1,0)), VLOOKUP($B156,Bonds!$B$6:$CW$1002,AR$1,0),"")</f>
        <v/>
      </c>
      <c r="AS156" t="str">
        <f>IF(ISNUMBER(VLOOKUP($B156,Bonds!$B$6:$CW$1002,AS$1,0)), VLOOKUP($B156,Bonds!$B$6:$CW$1002,AS$1,0),"")</f>
        <v/>
      </c>
      <c r="AT156" t="str">
        <f>IF(ISNUMBER(VLOOKUP($B156,Bonds!$B$6:$CW$1002,AT$1,0)), VLOOKUP($B156,Bonds!$B$6:$CW$1002,AT$1,0),"")</f>
        <v/>
      </c>
      <c r="AU156" t="str">
        <f>IF(ISNUMBER(VLOOKUP($B156,Bonds!$B$6:$CW$1002,AU$1,0)), VLOOKUP($B156,Bonds!$B$6:$CW$1002,AU$1,0),"")</f>
        <v/>
      </c>
      <c r="AV156" t="str">
        <f>IF(ISNUMBER(VLOOKUP($B156,Bonds!$B$6:$CW$1002,AV$1,0)), VLOOKUP($B156,Bonds!$B$6:$CW$1002,AV$1,0),"")</f>
        <v/>
      </c>
      <c r="AW156" t="str">
        <f>IF(ISNUMBER(VLOOKUP($B156,Bonds!$B$6:$CW$1002,AW$1,0)), VLOOKUP($B156,Bonds!$B$6:$CW$1002,AW$1,0),"")</f>
        <v/>
      </c>
      <c r="AX156" t="str">
        <f>IF(ISNUMBER(VLOOKUP($B156,Bonds!$B$6:$CW$1002,AX$1,0)), VLOOKUP($B156,Bonds!$B$6:$CW$1002,AX$1,0),"")</f>
        <v/>
      </c>
      <c r="AY156" t="str">
        <f>IF(ISNUMBER(VLOOKUP($B156,Bonds!$B$6:$CW$1002,AY$1,0)), VLOOKUP($B156,Bonds!$B$6:$CW$1002,AY$1,0),"")</f>
        <v/>
      </c>
      <c r="AZ156" t="str">
        <f>IF(ISNUMBER(VLOOKUP($B156,Bonds!$B$6:$CW$1002,AZ$1,0)), VLOOKUP($B156,Bonds!$B$6:$CW$1002,AZ$1,0),"")</f>
        <v/>
      </c>
      <c r="BA156" t="str">
        <f>IF(ISNUMBER(VLOOKUP($B156,Credit_Vol!$B$6:$CW$1002,BA$1,0)), VLOOKUP($B156,Credit_Vol!$B$6:$CW$1002,BA$1,0),"")</f>
        <v/>
      </c>
      <c r="BB156" t="str">
        <f>IF(ISNUMBER(VLOOKUP($B156,Credit_Vol!$B$6:$CW$1002,BB$1,0)), VLOOKUP($B156,Credit_Vol!$B$6:$CW$1002,BB$1,0),"")</f>
        <v/>
      </c>
      <c r="BC156" t="str">
        <f>IF(ISNUMBER(VLOOKUP($B156,Credit_Vol!$B$6:$CW$1002,BC$1,0)), VLOOKUP($B156,Credit_Vol!$B$6:$CW$1002,BC$1,0),"")</f>
        <v/>
      </c>
      <c r="BD156" t="str">
        <f>IF(ISNUMBER(VLOOKUP($B156,Credit_Vol!$B$6:$CW$1002,BD$1,0)), VLOOKUP($B156,Credit_Vol!$B$6:$CW$1002,BD$1,0),"")</f>
        <v/>
      </c>
      <c r="BE156" t="str">
        <f>IF(ISNUMBER(VLOOKUP($B156,Credit_Vol!$B$6:$CW$1002,BE$1,0)), VLOOKUP($B156,Credit_Vol!$B$6:$CW$1002,BE$1,0),"")</f>
        <v/>
      </c>
      <c r="BF156" t="str">
        <f>IF(ISNUMBER(VLOOKUP($B156,Credit_Vol!$B$6:$CW$1002,BF$1,0)), VLOOKUP($B156,Credit_Vol!$B$6:$CW$1002,BF$1,0),"")</f>
        <v/>
      </c>
      <c r="BG156" t="str">
        <f>IF(ISNUMBER(VLOOKUP($B156,Credit_Vol!$B$6:$CW$1002,BG$1,0)), VLOOKUP($B156,Credit_Vol!$B$6:$CW$1002,BG$1,0),"")</f>
        <v/>
      </c>
      <c r="BH156" t="str">
        <f>IF(ISNUMBER(VLOOKUP($B156,Credit_Vol!$B$6:$CW$1002,BH$1,0)), VLOOKUP($B156,Credit_Vol!$B$6:$CW$1002,BH$1,0),"")</f>
        <v/>
      </c>
      <c r="BI156" t="str">
        <f>IF(ISNUMBER(VLOOKUP($B156,Credit_Vol!$B$6:$CW$1002,BI$1,0)), VLOOKUP($B156,Credit_Vol!$B$6:$CW$1002,BI$1,0),"")</f>
        <v/>
      </c>
      <c r="BJ156" t="str">
        <f>IF(ISNUMBER(VLOOKUP($B156,Credit_Vol!$B$6:$CW$1002,BJ$1,0)), VLOOKUP($B156,Credit_Vol!$B$6:$CW$1002,BJ$1,0),"")</f>
        <v/>
      </c>
      <c r="BK156" t="str">
        <f>IF(ISNUMBER(VLOOKUP($B156,Credit_Vol!$B$6:$CW$1002,BK$1,0)), VLOOKUP($B156,Credit_Vol!$B$6:$CW$1002,BK$1,0),"")</f>
        <v/>
      </c>
      <c r="BL156" t="str">
        <f>IF(ISNUMBER(VLOOKUP($B156,Credit_Vol!$B$6:$CW$1002,BL$1,0)), VLOOKUP($B156,Credit_Vol!$B$6:$CW$1002,BL$1,0),"")</f>
        <v/>
      </c>
      <c r="BM156" t="str">
        <f>IF(ISNUMBER(VLOOKUP($B156,Commodities!$B$6:$CW$1002,BM$1,0)), VLOOKUP($B156,Commodities!$B$6:$CW$1002,BM$1,0),"")</f>
        <v/>
      </c>
      <c r="BN156" t="str">
        <f>IF(ISNUMBER(VLOOKUP($B156,Commodities!$B$6:$CW$1002,BN$1,0)), VLOOKUP($B156,Commodities!$B$6:$CW$1002,BN$1,0),"")</f>
        <v/>
      </c>
      <c r="BO156" t="str">
        <f>IF(ISNUMBER(VLOOKUP($B156,Commodities!$B$6:$CW$1002,BO$1,0)), VLOOKUP($B156,Commodities!$B$6:$CW$1002,BO$1,0),"")</f>
        <v/>
      </c>
      <c r="BP156" t="str">
        <f>IF(ISNUMBER(VLOOKUP($B156,Currencies!$B$6:$CW$1002,BP$1,0)), VLOOKUP($B156,Currencies!$B$6:$CW$1002,BP$1,0),"")</f>
        <v/>
      </c>
      <c r="BQ156" t="str">
        <f>IF(ISNUMBER(VLOOKUP($B156,Currencies!$B$6:$CW$1002,BQ$1,0)), VLOOKUP($B156,Currencies!$B$6:$CW$1002,BQ$1,0),"")</f>
        <v/>
      </c>
      <c r="BR156" t="str">
        <f>IF(ISNUMBER(VLOOKUP($B156,Currencies!$B$6:$CW$1002,BR$1,0)), VLOOKUP($B156,Currencies!$B$6:$CW$1002,BR$1,0),"")</f>
        <v/>
      </c>
      <c r="BS156" t="str">
        <f>IF(ISNUMBER(VLOOKUP($B156,Currencies!$B$6:$CW$1002,BS$1,0)), VLOOKUP($B156,Currencies!$B$6:$CW$1002,BS$1,0),"")</f>
        <v/>
      </c>
      <c r="BT156" t="str">
        <f>IF(ISNUMBER(VLOOKUP($B156,Currencies!$B$6:$CW$1002,BT$1,0)), VLOOKUP($B156,Currencies!$B$6:$CW$1002,BT$1,0),"")</f>
        <v/>
      </c>
      <c r="BU156" t="str">
        <f>IF(ISNUMBER(VLOOKUP($B156,Currencies!$B$6:$CW$1002,BU$1,0)), VLOOKUP($B156,Currencies!$B$6:$CW$1002,BU$1,0),"")</f>
        <v/>
      </c>
      <c r="BV156" t="str">
        <f>IF(ISNUMBER(VLOOKUP($B156,Currencies!$B$6:$CW$1002,BV$1,0)), VLOOKUP($B156,Currencies!$B$6:$CW$1002,BV$1,0),"")</f>
        <v/>
      </c>
      <c r="BW156" t="str">
        <f>IF(ISNUMBER(VLOOKUP($B156,Currencies!$B$6:$CW$1002,BW$1,0)), VLOOKUP($B156,Currencies!$B$6:$CW$1002,BW$1,0),"")</f>
        <v/>
      </c>
    </row>
    <row r="157" spans="2:75">
      <c r="B157" s="12" t="str">
        <f>IF(ISNUMBER(Equities!$C158),Equities!B158,"")</f>
        <v/>
      </c>
      <c r="C157" t="str">
        <f t="shared" ca="1" si="14"/>
        <v/>
      </c>
      <c r="D157" t="str">
        <f t="shared" ca="1" si="12"/>
        <v/>
      </c>
      <c r="E157" t="str">
        <f t="shared" ca="1" si="12"/>
        <v/>
      </c>
      <c r="F157" t="str">
        <f t="shared" ca="1" si="12"/>
        <v/>
      </c>
      <c r="G157" t="str">
        <f>IF(ISNUMBER(VLOOKUP($B157,Equities!$B$6:$DH$1002,G$1,0)), VLOOKUP($B157,Equities!$B$6:$DH$1002,G$1,0),"")</f>
        <v/>
      </c>
      <c r="H157" t="str">
        <f>IF(ISNUMBER(VLOOKUP($B157,Equities!$B$6:$DH$1002,H$1,0)), VLOOKUP($B157,Equities!$B$6:$DH$1002,H$1,0),"")</f>
        <v/>
      </c>
      <c r="I157" t="str">
        <f>IF(ISNUMBER(VLOOKUP($B157,Equities!$B$6:$DH$1002,I$1,0)), VLOOKUP($B157,Equities!$B$6:$DH$1002,I$1,0),"")</f>
        <v/>
      </c>
      <c r="J157" s="70"/>
      <c r="K157" t="str">
        <f>IF(ISNUMBER(VLOOKUP($B157,Equities!$B$6:$DH$1002,K$1,0)), VLOOKUP($B157,Equities!$B$6:$DH$1002,K$1,0),"")</f>
        <v/>
      </c>
      <c r="L157" t="str">
        <f>IF(ISNUMBER(VLOOKUP($B157,Equities!$B$6:$DH$1002,L$1,0)), VLOOKUP($B157,Equities!$B$6:$DH$1002,L$1,0),"")</f>
        <v/>
      </c>
      <c r="M157" t="str">
        <f>IF(ISNUMBER(VLOOKUP($B157,Equities!$B$6:$DH$1002,M$1,0)), VLOOKUP($B157,Equities!$B$6:$DH$1002,M$1,0),"")</f>
        <v/>
      </c>
      <c r="N157" t="str">
        <f>IF(ISNUMBER(VLOOKUP($B157,Equities!$B$6:$DH$1002,N$1,0)), VLOOKUP($B157,Equities!$B$6:$DH$1002,N$1,0),"")</f>
        <v/>
      </c>
      <c r="O157" t="str">
        <f>IF(ISNUMBER(VLOOKUP($B157,Equities!$B$6:$DH$1002,O$1,0)), VLOOKUP($B157,Equities!$B$6:$DH$1002,O$1,0),"")</f>
        <v/>
      </c>
      <c r="P157" t="str">
        <f>IF(ISNUMBER(VLOOKUP($B157,Equities!$B$6:$DH$1002,P$1,0)), VLOOKUP($B157,Equities!$B$6:$DH$1002,P$1,0),"")</f>
        <v/>
      </c>
      <c r="Q157" t="str">
        <f>IF(ISNUMBER(VLOOKUP($B157,Equities!$B$6:$DH$1002,Q$1,0)), VLOOKUP($B157,Equities!$B$6:$DH$1002,Q$1,0),"")</f>
        <v/>
      </c>
      <c r="R157" t="str">
        <f>IF(ISNUMBER(VLOOKUP($B157,Equities!$B$6:$DH$1002,R$1,0)), VLOOKUP($B157,Equities!$B$6:$DH$1002,R$1,0),"")</f>
        <v/>
      </c>
      <c r="S157" t="str">
        <f>IF(ISNUMBER(VLOOKUP($B157,Equities!$B$6:$DH$1002,S$1,0)), VLOOKUP($B157,Equities!$B$6:$DH$1002,S$1,0),"")</f>
        <v/>
      </c>
      <c r="T157" t="str">
        <f>IF(ISNUMBER(VLOOKUP($B157,Equities!$B$6:$DH$1002,T$1,0)), VLOOKUP($B157,Equities!$B$6:$DH$1002,T$1,0),"")</f>
        <v/>
      </c>
      <c r="U157" t="str">
        <f>IF(ISNUMBER(VLOOKUP($B157,Equities!$B$6:$DH$1002,U$1,0)), VLOOKUP($B157,Equities!$B$6:$DH$1002,U$1,0),"")</f>
        <v/>
      </c>
      <c r="V157" t="str">
        <f>IF(ISNUMBER(VLOOKUP($B157,Equities!$B$6:$DH$1002,V$1,0)), VLOOKUP($B157,Equities!$B$6:$DH$1002,V$1,0),"")</f>
        <v/>
      </c>
      <c r="W157" t="str">
        <f>IF(ISNUMBER(VLOOKUP($B157,Equities!$B$6:$DH$1002,W$1,0)), VLOOKUP($B157,Equities!$B$6:$DH$1002,W$1,0),"")</f>
        <v/>
      </c>
      <c r="X157" t="str">
        <f>IF(ISNUMBER(VLOOKUP($B157,Equities!$B$6:$DH$1002,X$1,0)), VLOOKUP($B157,Equities!$B$6:$DH$1002,X$1,0),"")</f>
        <v/>
      </c>
      <c r="Y157" t="str">
        <f>IF(ISNUMBER(VLOOKUP($B157,Equities!$B$6:$DH$1002,Y$1,0)), VLOOKUP($B157,Equities!$B$6:$DH$1002,Y$1,0),"")</f>
        <v/>
      </c>
      <c r="Z157" t="str">
        <f>IF(ISNUMBER(VLOOKUP($B157,Equities!$B$6:$DH$1002,Z$1,0)), VLOOKUP($B157,Equities!$B$6:$DH$1002,Z$1,0),"")</f>
        <v/>
      </c>
      <c r="AA157" t="str">
        <f>IF(ISNUMBER(VLOOKUP($B157,Equities!$B$6:$DH$1002,AA$1,0)), VLOOKUP($B157,Equities!$B$6:$DH$1002,AA$1,0),"")</f>
        <v/>
      </c>
      <c r="AB157" t="str">
        <f>IF(ISNUMBER(VLOOKUP($B157,Equities!$B$6:$DH$1002,AB$1,0)), VLOOKUP($B157,Equities!$B$6:$DH$1002,AB$1,0),"")</f>
        <v/>
      </c>
      <c r="AC157" t="str">
        <f>IF(ISNUMBER(VLOOKUP($B157,Bonds!$B$6:$CW$1002,AC$1,0)), VLOOKUP($B157,Bonds!$B$6:$CW$1002,AC$1,0),"")</f>
        <v/>
      </c>
      <c r="AD157" t="str">
        <f>IF(ISNUMBER(VLOOKUP($B157,Bonds!$B$6:$CW$1002,AD$1,0)), VLOOKUP($B157,Bonds!$B$6:$CW$1002,AD$1,0),"")</f>
        <v/>
      </c>
      <c r="AE157" t="str">
        <f>IF(ISNUMBER(VLOOKUP($B157,Bonds!$B$6:$CW$1002,AE$1,0)), VLOOKUP($B157,Bonds!$B$6:$CW$1002,AE$1,0),"")</f>
        <v/>
      </c>
      <c r="AF157" t="str">
        <f>IF(ISNUMBER(VLOOKUP($B157,Bonds!$B$6:$CW$1002,AF$1,0)), VLOOKUP($B157,Bonds!$B$6:$CW$1002,AF$1,0),"")</f>
        <v/>
      </c>
      <c r="AG157" t="str">
        <f>IF(ISNUMBER(VLOOKUP($B157,Bonds!$B$6:$CW$1002,AG$1,0)), VLOOKUP($B157,Bonds!$B$6:$CW$1002,AG$1,0),"")</f>
        <v/>
      </c>
      <c r="AH157" t="str">
        <f>IF(ISNUMBER(VLOOKUP($B157,Bonds!$B$6:$CW$1002,AH$1,0)), VLOOKUP($B157,Bonds!$B$6:$CW$1002,AH$1,0),"")</f>
        <v/>
      </c>
      <c r="AI157" t="str">
        <f>IF(ISNUMBER(VLOOKUP($B157,Bonds!$B$6:$CW$1002,AI$1,0)), VLOOKUP($B157,Bonds!$B$6:$CW$1002,AI$1,0),"")</f>
        <v/>
      </c>
      <c r="AJ157" t="str">
        <f>IF(ISNUMBER(VLOOKUP($B157,Bonds!$B$6:$CW$1002,AJ$1,0)), VLOOKUP($B157,Bonds!$B$6:$CW$1002,AJ$1,0),"")</f>
        <v/>
      </c>
      <c r="AK157" t="str">
        <f>IF(ISNUMBER(VLOOKUP($B157,Bonds!$B$6:$CW$1002,AK$1,0)), VLOOKUP($B157,Bonds!$B$6:$CW$1002,AK$1,0),"")</f>
        <v/>
      </c>
      <c r="AL157" t="str">
        <f>IF(ISNUMBER(VLOOKUP($B157,Bonds!$B$6:$CW$1002,AL$1,0)), VLOOKUP($B157,Bonds!$B$6:$CW$1002,AL$1,0),"")</f>
        <v/>
      </c>
      <c r="AM157" t="str">
        <f>IF(ISNUMBER(VLOOKUP($B157,Bonds!$B$6:$CW$1002,AM$1,0)), VLOOKUP($B157,Bonds!$B$6:$CW$1002,AM$1,0),"")</f>
        <v/>
      </c>
      <c r="AN157" t="str">
        <f>IF(ISNUMBER(VLOOKUP($B157,Bonds!$B$6:$CW$1002,AN$1,0)), VLOOKUP($B157,Bonds!$B$6:$CW$1002,AN$1,0),"")</f>
        <v/>
      </c>
      <c r="AO157" t="str">
        <f>IF(ISNUMBER(VLOOKUP($B157,Bonds!$B$6:$CW$1002,AO$1,0)), VLOOKUP($B157,Bonds!$B$6:$CW$1002,AO$1,0),"")</f>
        <v/>
      </c>
      <c r="AP157" t="str">
        <f>IF(ISNUMBER(VLOOKUP($B157,Bonds!$B$6:$CW$1002,AP$1,0)), VLOOKUP($B157,Bonds!$B$6:$CW$1002,AP$1,0),"")</f>
        <v/>
      </c>
      <c r="AQ157" t="str">
        <f>IF(ISNUMBER(VLOOKUP($B157,Bonds!$B$6:$CW$1002,AQ$1,0)), VLOOKUP($B157,Bonds!$B$6:$CW$1002,AQ$1,0),"")</f>
        <v/>
      </c>
      <c r="AR157" t="str">
        <f>IF(ISNUMBER(VLOOKUP($B157,Bonds!$B$6:$CW$1002,AR$1,0)), VLOOKUP($B157,Bonds!$B$6:$CW$1002,AR$1,0),"")</f>
        <v/>
      </c>
      <c r="AS157" t="str">
        <f>IF(ISNUMBER(VLOOKUP($B157,Bonds!$B$6:$CW$1002,AS$1,0)), VLOOKUP($B157,Bonds!$B$6:$CW$1002,AS$1,0),"")</f>
        <v/>
      </c>
      <c r="AT157" t="str">
        <f>IF(ISNUMBER(VLOOKUP($B157,Bonds!$B$6:$CW$1002,AT$1,0)), VLOOKUP($B157,Bonds!$B$6:$CW$1002,AT$1,0),"")</f>
        <v/>
      </c>
      <c r="AU157" t="str">
        <f>IF(ISNUMBER(VLOOKUP($B157,Bonds!$B$6:$CW$1002,AU$1,0)), VLOOKUP($B157,Bonds!$B$6:$CW$1002,AU$1,0),"")</f>
        <v/>
      </c>
      <c r="AV157" t="str">
        <f>IF(ISNUMBER(VLOOKUP($B157,Bonds!$B$6:$CW$1002,AV$1,0)), VLOOKUP($B157,Bonds!$B$6:$CW$1002,AV$1,0),"")</f>
        <v/>
      </c>
      <c r="AW157" t="str">
        <f>IF(ISNUMBER(VLOOKUP($B157,Bonds!$B$6:$CW$1002,AW$1,0)), VLOOKUP($B157,Bonds!$B$6:$CW$1002,AW$1,0),"")</f>
        <v/>
      </c>
      <c r="AX157" t="str">
        <f>IF(ISNUMBER(VLOOKUP($B157,Bonds!$B$6:$CW$1002,AX$1,0)), VLOOKUP($B157,Bonds!$B$6:$CW$1002,AX$1,0),"")</f>
        <v/>
      </c>
      <c r="AY157" t="str">
        <f>IF(ISNUMBER(VLOOKUP($B157,Bonds!$B$6:$CW$1002,AY$1,0)), VLOOKUP($B157,Bonds!$B$6:$CW$1002,AY$1,0),"")</f>
        <v/>
      </c>
      <c r="AZ157" t="str">
        <f>IF(ISNUMBER(VLOOKUP($B157,Bonds!$B$6:$CW$1002,AZ$1,0)), VLOOKUP($B157,Bonds!$B$6:$CW$1002,AZ$1,0),"")</f>
        <v/>
      </c>
      <c r="BA157" t="str">
        <f>IF(ISNUMBER(VLOOKUP($B157,Credit_Vol!$B$6:$CW$1002,BA$1,0)), VLOOKUP($B157,Credit_Vol!$B$6:$CW$1002,BA$1,0),"")</f>
        <v/>
      </c>
      <c r="BB157" t="str">
        <f>IF(ISNUMBER(VLOOKUP($B157,Credit_Vol!$B$6:$CW$1002,BB$1,0)), VLOOKUP($B157,Credit_Vol!$B$6:$CW$1002,BB$1,0),"")</f>
        <v/>
      </c>
      <c r="BC157" t="str">
        <f>IF(ISNUMBER(VLOOKUP($B157,Credit_Vol!$B$6:$CW$1002,BC$1,0)), VLOOKUP($B157,Credit_Vol!$B$6:$CW$1002,BC$1,0),"")</f>
        <v/>
      </c>
      <c r="BD157" t="str">
        <f>IF(ISNUMBER(VLOOKUP($B157,Credit_Vol!$B$6:$CW$1002,BD$1,0)), VLOOKUP($B157,Credit_Vol!$B$6:$CW$1002,BD$1,0),"")</f>
        <v/>
      </c>
      <c r="BE157" t="str">
        <f>IF(ISNUMBER(VLOOKUP($B157,Credit_Vol!$B$6:$CW$1002,BE$1,0)), VLOOKUP($B157,Credit_Vol!$B$6:$CW$1002,BE$1,0),"")</f>
        <v/>
      </c>
      <c r="BF157" t="str">
        <f>IF(ISNUMBER(VLOOKUP($B157,Credit_Vol!$B$6:$CW$1002,BF$1,0)), VLOOKUP($B157,Credit_Vol!$B$6:$CW$1002,BF$1,0),"")</f>
        <v/>
      </c>
      <c r="BG157" t="str">
        <f>IF(ISNUMBER(VLOOKUP($B157,Credit_Vol!$B$6:$CW$1002,BG$1,0)), VLOOKUP($B157,Credit_Vol!$B$6:$CW$1002,BG$1,0),"")</f>
        <v/>
      </c>
      <c r="BH157" t="str">
        <f>IF(ISNUMBER(VLOOKUP($B157,Credit_Vol!$B$6:$CW$1002,BH$1,0)), VLOOKUP($B157,Credit_Vol!$B$6:$CW$1002,BH$1,0),"")</f>
        <v/>
      </c>
      <c r="BI157" t="str">
        <f>IF(ISNUMBER(VLOOKUP($B157,Credit_Vol!$B$6:$CW$1002,BI$1,0)), VLOOKUP($B157,Credit_Vol!$B$6:$CW$1002,BI$1,0),"")</f>
        <v/>
      </c>
      <c r="BJ157" t="str">
        <f>IF(ISNUMBER(VLOOKUP($B157,Credit_Vol!$B$6:$CW$1002,BJ$1,0)), VLOOKUP($B157,Credit_Vol!$B$6:$CW$1002,BJ$1,0),"")</f>
        <v/>
      </c>
      <c r="BK157" t="str">
        <f>IF(ISNUMBER(VLOOKUP($B157,Credit_Vol!$B$6:$CW$1002,BK$1,0)), VLOOKUP($B157,Credit_Vol!$B$6:$CW$1002,BK$1,0),"")</f>
        <v/>
      </c>
      <c r="BL157" t="str">
        <f>IF(ISNUMBER(VLOOKUP($B157,Credit_Vol!$B$6:$CW$1002,BL$1,0)), VLOOKUP($B157,Credit_Vol!$B$6:$CW$1002,BL$1,0),"")</f>
        <v/>
      </c>
      <c r="BM157" t="str">
        <f>IF(ISNUMBER(VLOOKUP($B157,Commodities!$B$6:$CW$1002,BM$1,0)), VLOOKUP($B157,Commodities!$B$6:$CW$1002,BM$1,0),"")</f>
        <v/>
      </c>
      <c r="BN157" t="str">
        <f>IF(ISNUMBER(VLOOKUP($B157,Commodities!$B$6:$CW$1002,BN$1,0)), VLOOKUP($B157,Commodities!$B$6:$CW$1002,BN$1,0),"")</f>
        <v/>
      </c>
      <c r="BO157" t="str">
        <f>IF(ISNUMBER(VLOOKUP($B157,Commodities!$B$6:$CW$1002,BO$1,0)), VLOOKUP($B157,Commodities!$B$6:$CW$1002,BO$1,0),"")</f>
        <v/>
      </c>
      <c r="BP157" t="str">
        <f>IF(ISNUMBER(VLOOKUP($B157,Currencies!$B$6:$CW$1002,BP$1,0)), VLOOKUP($B157,Currencies!$B$6:$CW$1002,BP$1,0),"")</f>
        <v/>
      </c>
      <c r="BQ157" t="str">
        <f>IF(ISNUMBER(VLOOKUP($B157,Currencies!$B$6:$CW$1002,BQ$1,0)), VLOOKUP($B157,Currencies!$B$6:$CW$1002,BQ$1,0),"")</f>
        <v/>
      </c>
      <c r="BR157" t="str">
        <f>IF(ISNUMBER(VLOOKUP($B157,Currencies!$B$6:$CW$1002,BR$1,0)), VLOOKUP($B157,Currencies!$B$6:$CW$1002,BR$1,0),"")</f>
        <v/>
      </c>
      <c r="BS157" t="str">
        <f>IF(ISNUMBER(VLOOKUP($B157,Currencies!$B$6:$CW$1002,BS$1,0)), VLOOKUP($B157,Currencies!$B$6:$CW$1002,BS$1,0),"")</f>
        <v/>
      </c>
      <c r="BT157" t="str">
        <f>IF(ISNUMBER(VLOOKUP($B157,Currencies!$B$6:$CW$1002,BT$1,0)), VLOOKUP($B157,Currencies!$B$6:$CW$1002,BT$1,0),"")</f>
        <v/>
      </c>
      <c r="BU157" t="str">
        <f>IF(ISNUMBER(VLOOKUP($B157,Currencies!$B$6:$CW$1002,BU$1,0)), VLOOKUP($B157,Currencies!$B$6:$CW$1002,BU$1,0),"")</f>
        <v/>
      </c>
      <c r="BV157" t="str">
        <f>IF(ISNUMBER(VLOOKUP($B157,Currencies!$B$6:$CW$1002,BV$1,0)), VLOOKUP($B157,Currencies!$B$6:$CW$1002,BV$1,0),"")</f>
        <v/>
      </c>
      <c r="BW157" t="str">
        <f>IF(ISNUMBER(VLOOKUP($B157,Currencies!$B$6:$CW$1002,BW$1,0)), VLOOKUP($B157,Currencies!$B$6:$CW$1002,BW$1,0),"")</f>
        <v/>
      </c>
    </row>
    <row r="158" spans="2:75">
      <c r="B158" s="12" t="str">
        <f>IF(ISNUMBER(Equities!$C159),Equities!B159,"")</f>
        <v/>
      </c>
      <c r="C158" t="str">
        <f t="shared" ca="1" si="14"/>
        <v/>
      </c>
      <c r="D158" t="str">
        <f t="shared" ca="1" si="12"/>
        <v/>
      </c>
      <c r="E158" t="str">
        <f t="shared" ca="1" si="12"/>
        <v/>
      </c>
      <c r="F158" t="str">
        <f t="shared" ca="1" si="12"/>
        <v/>
      </c>
      <c r="G158" t="str">
        <f>IF(ISNUMBER(VLOOKUP($B158,Equities!$B$6:$DH$1002,G$1,0)), VLOOKUP($B158,Equities!$B$6:$DH$1002,G$1,0),"")</f>
        <v/>
      </c>
      <c r="H158" t="str">
        <f>IF(ISNUMBER(VLOOKUP($B158,Equities!$B$6:$DH$1002,H$1,0)), VLOOKUP($B158,Equities!$B$6:$DH$1002,H$1,0),"")</f>
        <v/>
      </c>
      <c r="I158" t="str">
        <f>IF(ISNUMBER(VLOOKUP($B158,Equities!$B$6:$DH$1002,I$1,0)), VLOOKUP($B158,Equities!$B$6:$DH$1002,I$1,0),"")</f>
        <v/>
      </c>
      <c r="J158" s="70"/>
      <c r="K158" t="str">
        <f>IF(ISNUMBER(VLOOKUP($B158,Equities!$B$6:$DH$1002,K$1,0)), VLOOKUP($B158,Equities!$B$6:$DH$1002,K$1,0),"")</f>
        <v/>
      </c>
      <c r="L158" t="str">
        <f>IF(ISNUMBER(VLOOKUP($B158,Equities!$B$6:$DH$1002,L$1,0)), VLOOKUP($B158,Equities!$B$6:$DH$1002,L$1,0),"")</f>
        <v/>
      </c>
      <c r="M158" t="str">
        <f>IF(ISNUMBER(VLOOKUP($B158,Equities!$B$6:$DH$1002,M$1,0)), VLOOKUP($B158,Equities!$B$6:$DH$1002,M$1,0),"")</f>
        <v/>
      </c>
      <c r="N158" t="str">
        <f>IF(ISNUMBER(VLOOKUP($B158,Equities!$B$6:$DH$1002,N$1,0)), VLOOKUP($B158,Equities!$B$6:$DH$1002,N$1,0),"")</f>
        <v/>
      </c>
      <c r="O158" t="str">
        <f>IF(ISNUMBER(VLOOKUP($B158,Equities!$B$6:$DH$1002,O$1,0)), VLOOKUP($B158,Equities!$B$6:$DH$1002,O$1,0),"")</f>
        <v/>
      </c>
      <c r="P158" t="str">
        <f>IF(ISNUMBER(VLOOKUP($B158,Equities!$B$6:$DH$1002,P$1,0)), VLOOKUP($B158,Equities!$B$6:$DH$1002,P$1,0),"")</f>
        <v/>
      </c>
      <c r="Q158" t="str">
        <f>IF(ISNUMBER(VLOOKUP($B158,Equities!$B$6:$DH$1002,Q$1,0)), VLOOKUP($B158,Equities!$B$6:$DH$1002,Q$1,0),"")</f>
        <v/>
      </c>
      <c r="R158" t="str">
        <f>IF(ISNUMBER(VLOOKUP($B158,Equities!$B$6:$DH$1002,R$1,0)), VLOOKUP($B158,Equities!$B$6:$DH$1002,R$1,0),"")</f>
        <v/>
      </c>
      <c r="S158" t="str">
        <f>IF(ISNUMBER(VLOOKUP($B158,Equities!$B$6:$DH$1002,S$1,0)), VLOOKUP($B158,Equities!$B$6:$DH$1002,S$1,0),"")</f>
        <v/>
      </c>
      <c r="T158" t="str">
        <f>IF(ISNUMBER(VLOOKUP($B158,Equities!$B$6:$DH$1002,T$1,0)), VLOOKUP($B158,Equities!$B$6:$DH$1002,T$1,0),"")</f>
        <v/>
      </c>
      <c r="U158" t="str">
        <f>IF(ISNUMBER(VLOOKUP($B158,Equities!$B$6:$DH$1002,U$1,0)), VLOOKUP($B158,Equities!$B$6:$DH$1002,U$1,0),"")</f>
        <v/>
      </c>
      <c r="V158" t="str">
        <f>IF(ISNUMBER(VLOOKUP($B158,Equities!$B$6:$DH$1002,V$1,0)), VLOOKUP($B158,Equities!$B$6:$DH$1002,V$1,0),"")</f>
        <v/>
      </c>
      <c r="W158" t="str">
        <f>IF(ISNUMBER(VLOOKUP($B158,Equities!$B$6:$DH$1002,W$1,0)), VLOOKUP($B158,Equities!$B$6:$DH$1002,W$1,0),"")</f>
        <v/>
      </c>
      <c r="X158" t="str">
        <f>IF(ISNUMBER(VLOOKUP($B158,Equities!$B$6:$DH$1002,X$1,0)), VLOOKUP($B158,Equities!$B$6:$DH$1002,X$1,0),"")</f>
        <v/>
      </c>
      <c r="Y158" t="str">
        <f>IF(ISNUMBER(VLOOKUP($B158,Equities!$B$6:$DH$1002,Y$1,0)), VLOOKUP($B158,Equities!$B$6:$DH$1002,Y$1,0),"")</f>
        <v/>
      </c>
      <c r="Z158" t="str">
        <f>IF(ISNUMBER(VLOOKUP($B158,Equities!$B$6:$DH$1002,Z$1,0)), VLOOKUP($B158,Equities!$B$6:$DH$1002,Z$1,0),"")</f>
        <v/>
      </c>
      <c r="AA158" t="str">
        <f>IF(ISNUMBER(VLOOKUP($B158,Equities!$B$6:$DH$1002,AA$1,0)), VLOOKUP($B158,Equities!$B$6:$DH$1002,AA$1,0),"")</f>
        <v/>
      </c>
      <c r="AB158" t="str">
        <f>IF(ISNUMBER(VLOOKUP($B158,Equities!$B$6:$DH$1002,AB$1,0)), VLOOKUP($B158,Equities!$B$6:$DH$1002,AB$1,0),"")</f>
        <v/>
      </c>
      <c r="AC158" t="str">
        <f>IF(ISNUMBER(VLOOKUP($B158,Bonds!$B$6:$CW$1002,AC$1,0)), VLOOKUP($B158,Bonds!$B$6:$CW$1002,AC$1,0),"")</f>
        <v/>
      </c>
      <c r="AD158" t="str">
        <f>IF(ISNUMBER(VLOOKUP($B158,Bonds!$B$6:$CW$1002,AD$1,0)), VLOOKUP($B158,Bonds!$B$6:$CW$1002,AD$1,0),"")</f>
        <v/>
      </c>
      <c r="AE158" t="str">
        <f>IF(ISNUMBER(VLOOKUP($B158,Bonds!$B$6:$CW$1002,AE$1,0)), VLOOKUP($B158,Bonds!$B$6:$CW$1002,AE$1,0),"")</f>
        <v/>
      </c>
      <c r="AF158" t="str">
        <f>IF(ISNUMBER(VLOOKUP($B158,Bonds!$B$6:$CW$1002,AF$1,0)), VLOOKUP($B158,Bonds!$B$6:$CW$1002,AF$1,0),"")</f>
        <v/>
      </c>
      <c r="AG158" t="str">
        <f>IF(ISNUMBER(VLOOKUP($B158,Bonds!$B$6:$CW$1002,AG$1,0)), VLOOKUP($B158,Bonds!$B$6:$CW$1002,AG$1,0),"")</f>
        <v/>
      </c>
      <c r="AH158" t="str">
        <f>IF(ISNUMBER(VLOOKUP($B158,Bonds!$B$6:$CW$1002,AH$1,0)), VLOOKUP($B158,Bonds!$B$6:$CW$1002,AH$1,0),"")</f>
        <v/>
      </c>
      <c r="AI158" t="str">
        <f>IF(ISNUMBER(VLOOKUP($B158,Bonds!$B$6:$CW$1002,AI$1,0)), VLOOKUP($B158,Bonds!$B$6:$CW$1002,AI$1,0),"")</f>
        <v/>
      </c>
      <c r="AJ158" t="str">
        <f>IF(ISNUMBER(VLOOKUP($B158,Bonds!$B$6:$CW$1002,AJ$1,0)), VLOOKUP($B158,Bonds!$B$6:$CW$1002,AJ$1,0),"")</f>
        <v/>
      </c>
      <c r="AK158" t="str">
        <f>IF(ISNUMBER(VLOOKUP($B158,Bonds!$B$6:$CW$1002,AK$1,0)), VLOOKUP($B158,Bonds!$B$6:$CW$1002,AK$1,0),"")</f>
        <v/>
      </c>
      <c r="AL158" t="str">
        <f>IF(ISNUMBER(VLOOKUP($B158,Bonds!$B$6:$CW$1002,AL$1,0)), VLOOKUP($B158,Bonds!$B$6:$CW$1002,AL$1,0),"")</f>
        <v/>
      </c>
      <c r="AM158" t="str">
        <f>IF(ISNUMBER(VLOOKUP($B158,Bonds!$B$6:$CW$1002,AM$1,0)), VLOOKUP($B158,Bonds!$B$6:$CW$1002,AM$1,0),"")</f>
        <v/>
      </c>
      <c r="AN158" t="str">
        <f>IF(ISNUMBER(VLOOKUP($B158,Bonds!$B$6:$CW$1002,AN$1,0)), VLOOKUP($B158,Bonds!$B$6:$CW$1002,AN$1,0),"")</f>
        <v/>
      </c>
      <c r="AO158" t="str">
        <f>IF(ISNUMBER(VLOOKUP($B158,Bonds!$B$6:$CW$1002,AO$1,0)), VLOOKUP($B158,Bonds!$B$6:$CW$1002,AO$1,0),"")</f>
        <v/>
      </c>
      <c r="AP158" t="str">
        <f>IF(ISNUMBER(VLOOKUP($B158,Bonds!$B$6:$CW$1002,AP$1,0)), VLOOKUP($B158,Bonds!$B$6:$CW$1002,AP$1,0),"")</f>
        <v/>
      </c>
      <c r="AQ158" t="str">
        <f>IF(ISNUMBER(VLOOKUP($B158,Bonds!$B$6:$CW$1002,AQ$1,0)), VLOOKUP($B158,Bonds!$B$6:$CW$1002,AQ$1,0),"")</f>
        <v/>
      </c>
      <c r="AR158" t="str">
        <f>IF(ISNUMBER(VLOOKUP($B158,Bonds!$B$6:$CW$1002,AR$1,0)), VLOOKUP($B158,Bonds!$B$6:$CW$1002,AR$1,0),"")</f>
        <v/>
      </c>
      <c r="AS158" t="str">
        <f>IF(ISNUMBER(VLOOKUP($B158,Bonds!$B$6:$CW$1002,AS$1,0)), VLOOKUP($B158,Bonds!$B$6:$CW$1002,AS$1,0),"")</f>
        <v/>
      </c>
      <c r="AT158" t="str">
        <f>IF(ISNUMBER(VLOOKUP($B158,Bonds!$B$6:$CW$1002,AT$1,0)), VLOOKUP($B158,Bonds!$B$6:$CW$1002,AT$1,0),"")</f>
        <v/>
      </c>
      <c r="AU158" t="str">
        <f>IF(ISNUMBER(VLOOKUP($B158,Bonds!$B$6:$CW$1002,AU$1,0)), VLOOKUP($B158,Bonds!$B$6:$CW$1002,AU$1,0),"")</f>
        <v/>
      </c>
      <c r="AV158" t="str">
        <f>IF(ISNUMBER(VLOOKUP($B158,Bonds!$B$6:$CW$1002,AV$1,0)), VLOOKUP($B158,Bonds!$B$6:$CW$1002,AV$1,0),"")</f>
        <v/>
      </c>
      <c r="AW158" t="str">
        <f>IF(ISNUMBER(VLOOKUP($B158,Bonds!$B$6:$CW$1002,AW$1,0)), VLOOKUP($B158,Bonds!$B$6:$CW$1002,AW$1,0),"")</f>
        <v/>
      </c>
      <c r="AX158" t="str">
        <f>IF(ISNUMBER(VLOOKUP($B158,Bonds!$B$6:$CW$1002,AX$1,0)), VLOOKUP($B158,Bonds!$B$6:$CW$1002,AX$1,0),"")</f>
        <v/>
      </c>
      <c r="AY158" t="str">
        <f>IF(ISNUMBER(VLOOKUP($B158,Bonds!$B$6:$CW$1002,AY$1,0)), VLOOKUP($B158,Bonds!$B$6:$CW$1002,AY$1,0),"")</f>
        <v/>
      </c>
      <c r="AZ158" t="str">
        <f>IF(ISNUMBER(VLOOKUP($B158,Bonds!$B$6:$CW$1002,AZ$1,0)), VLOOKUP($B158,Bonds!$B$6:$CW$1002,AZ$1,0),"")</f>
        <v/>
      </c>
      <c r="BA158" t="str">
        <f>IF(ISNUMBER(VLOOKUP($B158,Credit_Vol!$B$6:$CW$1002,BA$1,0)), VLOOKUP($B158,Credit_Vol!$B$6:$CW$1002,BA$1,0),"")</f>
        <v/>
      </c>
      <c r="BB158" t="str">
        <f>IF(ISNUMBER(VLOOKUP($B158,Credit_Vol!$B$6:$CW$1002,BB$1,0)), VLOOKUP($B158,Credit_Vol!$B$6:$CW$1002,BB$1,0),"")</f>
        <v/>
      </c>
      <c r="BC158" t="str">
        <f>IF(ISNUMBER(VLOOKUP($B158,Credit_Vol!$B$6:$CW$1002,BC$1,0)), VLOOKUP($B158,Credit_Vol!$B$6:$CW$1002,BC$1,0),"")</f>
        <v/>
      </c>
      <c r="BD158" t="str">
        <f>IF(ISNUMBER(VLOOKUP($B158,Credit_Vol!$B$6:$CW$1002,BD$1,0)), VLOOKUP($B158,Credit_Vol!$B$6:$CW$1002,BD$1,0),"")</f>
        <v/>
      </c>
      <c r="BE158" t="str">
        <f>IF(ISNUMBER(VLOOKUP($B158,Credit_Vol!$B$6:$CW$1002,BE$1,0)), VLOOKUP($B158,Credit_Vol!$B$6:$CW$1002,BE$1,0),"")</f>
        <v/>
      </c>
      <c r="BF158" t="str">
        <f>IF(ISNUMBER(VLOOKUP($B158,Credit_Vol!$B$6:$CW$1002,BF$1,0)), VLOOKUP($B158,Credit_Vol!$B$6:$CW$1002,BF$1,0),"")</f>
        <v/>
      </c>
      <c r="BG158" t="str">
        <f>IF(ISNUMBER(VLOOKUP($B158,Credit_Vol!$B$6:$CW$1002,BG$1,0)), VLOOKUP($B158,Credit_Vol!$B$6:$CW$1002,BG$1,0),"")</f>
        <v/>
      </c>
      <c r="BH158" t="str">
        <f>IF(ISNUMBER(VLOOKUP($B158,Credit_Vol!$B$6:$CW$1002,BH$1,0)), VLOOKUP($B158,Credit_Vol!$B$6:$CW$1002,BH$1,0),"")</f>
        <v/>
      </c>
      <c r="BI158" t="str">
        <f>IF(ISNUMBER(VLOOKUP($B158,Credit_Vol!$B$6:$CW$1002,BI$1,0)), VLOOKUP($B158,Credit_Vol!$B$6:$CW$1002,BI$1,0),"")</f>
        <v/>
      </c>
      <c r="BJ158" t="str">
        <f>IF(ISNUMBER(VLOOKUP($B158,Credit_Vol!$B$6:$CW$1002,BJ$1,0)), VLOOKUP($B158,Credit_Vol!$B$6:$CW$1002,BJ$1,0),"")</f>
        <v/>
      </c>
      <c r="BK158" t="str">
        <f>IF(ISNUMBER(VLOOKUP($B158,Credit_Vol!$B$6:$CW$1002,BK$1,0)), VLOOKUP($B158,Credit_Vol!$B$6:$CW$1002,BK$1,0),"")</f>
        <v/>
      </c>
      <c r="BL158" t="str">
        <f>IF(ISNUMBER(VLOOKUP($B158,Credit_Vol!$B$6:$CW$1002,BL$1,0)), VLOOKUP($B158,Credit_Vol!$B$6:$CW$1002,BL$1,0),"")</f>
        <v/>
      </c>
      <c r="BM158" t="str">
        <f>IF(ISNUMBER(VLOOKUP($B158,Commodities!$B$6:$CW$1002,BM$1,0)), VLOOKUP($B158,Commodities!$B$6:$CW$1002,BM$1,0),"")</f>
        <v/>
      </c>
      <c r="BN158" t="str">
        <f>IF(ISNUMBER(VLOOKUP($B158,Commodities!$B$6:$CW$1002,BN$1,0)), VLOOKUP($B158,Commodities!$B$6:$CW$1002,BN$1,0),"")</f>
        <v/>
      </c>
      <c r="BO158" t="str">
        <f>IF(ISNUMBER(VLOOKUP($B158,Commodities!$B$6:$CW$1002,BO$1,0)), VLOOKUP($B158,Commodities!$B$6:$CW$1002,BO$1,0),"")</f>
        <v/>
      </c>
      <c r="BP158" t="str">
        <f>IF(ISNUMBER(VLOOKUP($B158,Currencies!$B$6:$CW$1002,BP$1,0)), VLOOKUP($B158,Currencies!$B$6:$CW$1002,BP$1,0),"")</f>
        <v/>
      </c>
      <c r="BQ158" t="str">
        <f>IF(ISNUMBER(VLOOKUP($B158,Currencies!$B$6:$CW$1002,BQ$1,0)), VLOOKUP($B158,Currencies!$B$6:$CW$1002,BQ$1,0),"")</f>
        <v/>
      </c>
      <c r="BR158" t="str">
        <f>IF(ISNUMBER(VLOOKUP($B158,Currencies!$B$6:$CW$1002,BR$1,0)), VLOOKUP($B158,Currencies!$B$6:$CW$1002,BR$1,0),"")</f>
        <v/>
      </c>
      <c r="BS158" t="str">
        <f>IF(ISNUMBER(VLOOKUP($B158,Currencies!$B$6:$CW$1002,BS$1,0)), VLOOKUP($B158,Currencies!$B$6:$CW$1002,BS$1,0),"")</f>
        <v/>
      </c>
      <c r="BT158" t="str">
        <f>IF(ISNUMBER(VLOOKUP($B158,Currencies!$B$6:$CW$1002,BT$1,0)), VLOOKUP($B158,Currencies!$B$6:$CW$1002,BT$1,0),"")</f>
        <v/>
      </c>
      <c r="BU158" t="str">
        <f>IF(ISNUMBER(VLOOKUP($B158,Currencies!$B$6:$CW$1002,BU$1,0)), VLOOKUP($B158,Currencies!$B$6:$CW$1002,BU$1,0),"")</f>
        <v/>
      </c>
      <c r="BV158" t="str">
        <f>IF(ISNUMBER(VLOOKUP($B158,Currencies!$B$6:$CW$1002,BV$1,0)), VLOOKUP($B158,Currencies!$B$6:$CW$1002,BV$1,0),"")</f>
        <v/>
      </c>
      <c r="BW158" t="str">
        <f>IF(ISNUMBER(VLOOKUP($B158,Currencies!$B$6:$CW$1002,BW$1,0)), VLOOKUP($B158,Currencies!$B$6:$CW$1002,BW$1,0),"")</f>
        <v/>
      </c>
    </row>
    <row r="159" spans="2:75">
      <c r="B159" s="12" t="str">
        <f>IF(ISNUMBER(Equities!$C160),Equities!B160,"")</f>
        <v/>
      </c>
      <c r="C159" t="str">
        <f t="shared" ca="1" si="14"/>
        <v/>
      </c>
      <c r="D159" t="str">
        <f t="shared" ca="1" si="12"/>
        <v/>
      </c>
      <c r="E159" t="str">
        <f t="shared" ca="1" si="12"/>
        <v/>
      </c>
      <c r="F159" t="str">
        <f t="shared" ca="1" si="12"/>
        <v/>
      </c>
      <c r="G159" t="str">
        <f>IF(ISNUMBER(VLOOKUP($B159,Equities!$B$6:$DH$1002,G$1,0)), VLOOKUP($B159,Equities!$B$6:$DH$1002,G$1,0),"")</f>
        <v/>
      </c>
      <c r="H159" t="str">
        <f>IF(ISNUMBER(VLOOKUP($B159,Equities!$B$6:$DH$1002,H$1,0)), VLOOKUP($B159,Equities!$B$6:$DH$1002,H$1,0),"")</f>
        <v/>
      </c>
      <c r="I159" t="str">
        <f>IF(ISNUMBER(VLOOKUP($B159,Equities!$B$6:$DH$1002,I$1,0)), VLOOKUP($B159,Equities!$B$6:$DH$1002,I$1,0),"")</f>
        <v/>
      </c>
      <c r="J159" s="70"/>
      <c r="K159" t="str">
        <f>IF(ISNUMBER(VLOOKUP($B159,Equities!$B$6:$DH$1002,K$1,0)), VLOOKUP($B159,Equities!$B$6:$DH$1002,K$1,0),"")</f>
        <v/>
      </c>
      <c r="L159" t="str">
        <f>IF(ISNUMBER(VLOOKUP($B159,Equities!$B$6:$DH$1002,L$1,0)), VLOOKUP($B159,Equities!$B$6:$DH$1002,L$1,0),"")</f>
        <v/>
      </c>
      <c r="M159" t="str">
        <f>IF(ISNUMBER(VLOOKUP($B159,Equities!$B$6:$DH$1002,M$1,0)), VLOOKUP($B159,Equities!$B$6:$DH$1002,M$1,0),"")</f>
        <v/>
      </c>
      <c r="N159" t="str">
        <f>IF(ISNUMBER(VLOOKUP($B159,Equities!$B$6:$DH$1002,N$1,0)), VLOOKUP($B159,Equities!$B$6:$DH$1002,N$1,0),"")</f>
        <v/>
      </c>
      <c r="O159" t="str">
        <f>IF(ISNUMBER(VLOOKUP($B159,Equities!$B$6:$DH$1002,O$1,0)), VLOOKUP($B159,Equities!$B$6:$DH$1002,O$1,0),"")</f>
        <v/>
      </c>
      <c r="P159" t="str">
        <f>IF(ISNUMBER(VLOOKUP($B159,Equities!$B$6:$DH$1002,P$1,0)), VLOOKUP($B159,Equities!$B$6:$DH$1002,P$1,0),"")</f>
        <v/>
      </c>
      <c r="Q159" t="str">
        <f>IF(ISNUMBER(VLOOKUP($B159,Equities!$B$6:$DH$1002,Q$1,0)), VLOOKUP($B159,Equities!$B$6:$DH$1002,Q$1,0),"")</f>
        <v/>
      </c>
      <c r="R159" t="str">
        <f>IF(ISNUMBER(VLOOKUP($B159,Equities!$B$6:$DH$1002,R$1,0)), VLOOKUP($B159,Equities!$B$6:$DH$1002,R$1,0),"")</f>
        <v/>
      </c>
      <c r="S159" t="str">
        <f>IF(ISNUMBER(VLOOKUP($B159,Equities!$B$6:$DH$1002,S$1,0)), VLOOKUP($B159,Equities!$B$6:$DH$1002,S$1,0),"")</f>
        <v/>
      </c>
      <c r="T159" t="str">
        <f>IF(ISNUMBER(VLOOKUP($B159,Equities!$B$6:$DH$1002,T$1,0)), VLOOKUP($B159,Equities!$B$6:$DH$1002,T$1,0),"")</f>
        <v/>
      </c>
      <c r="U159" t="str">
        <f>IF(ISNUMBER(VLOOKUP($B159,Equities!$B$6:$DH$1002,U$1,0)), VLOOKUP($B159,Equities!$B$6:$DH$1002,U$1,0),"")</f>
        <v/>
      </c>
      <c r="V159" t="str">
        <f>IF(ISNUMBER(VLOOKUP($B159,Equities!$B$6:$DH$1002,V$1,0)), VLOOKUP($B159,Equities!$B$6:$DH$1002,V$1,0),"")</f>
        <v/>
      </c>
      <c r="W159" t="str">
        <f>IF(ISNUMBER(VLOOKUP($B159,Equities!$B$6:$DH$1002,W$1,0)), VLOOKUP($B159,Equities!$B$6:$DH$1002,W$1,0),"")</f>
        <v/>
      </c>
      <c r="X159" t="str">
        <f>IF(ISNUMBER(VLOOKUP($B159,Equities!$B$6:$DH$1002,X$1,0)), VLOOKUP($B159,Equities!$B$6:$DH$1002,X$1,0),"")</f>
        <v/>
      </c>
      <c r="Y159" t="str">
        <f>IF(ISNUMBER(VLOOKUP($B159,Equities!$B$6:$DH$1002,Y$1,0)), VLOOKUP($B159,Equities!$B$6:$DH$1002,Y$1,0),"")</f>
        <v/>
      </c>
      <c r="Z159" t="str">
        <f>IF(ISNUMBER(VLOOKUP($B159,Equities!$B$6:$DH$1002,Z$1,0)), VLOOKUP($B159,Equities!$B$6:$DH$1002,Z$1,0),"")</f>
        <v/>
      </c>
      <c r="AA159" t="str">
        <f>IF(ISNUMBER(VLOOKUP($B159,Equities!$B$6:$DH$1002,AA$1,0)), VLOOKUP($B159,Equities!$B$6:$DH$1002,AA$1,0),"")</f>
        <v/>
      </c>
      <c r="AB159" t="str">
        <f>IF(ISNUMBER(VLOOKUP($B159,Equities!$B$6:$DH$1002,AB$1,0)), VLOOKUP($B159,Equities!$B$6:$DH$1002,AB$1,0),"")</f>
        <v/>
      </c>
      <c r="AC159" t="str">
        <f>IF(ISNUMBER(VLOOKUP($B159,Bonds!$B$6:$CW$1002,AC$1,0)), VLOOKUP($B159,Bonds!$B$6:$CW$1002,AC$1,0),"")</f>
        <v/>
      </c>
      <c r="AD159" t="str">
        <f>IF(ISNUMBER(VLOOKUP($B159,Bonds!$B$6:$CW$1002,AD$1,0)), VLOOKUP($B159,Bonds!$B$6:$CW$1002,AD$1,0),"")</f>
        <v/>
      </c>
      <c r="AE159" t="str">
        <f>IF(ISNUMBER(VLOOKUP($B159,Bonds!$B$6:$CW$1002,AE$1,0)), VLOOKUP($B159,Bonds!$B$6:$CW$1002,AE$1,0),"")</f>
        <v/>
      </c>
      <c r="AF159" t="str">
        <f>IF(ISNUMBER(VLOOKUP($B159,Bonds!$B$6:$CW$1002,AF$1,0)), VLOOKUP($B159,Bonds!$B$6:$CW$1002,AF$1,0),"")</f>
        <v/>
      </c>
      <c r="AG159" t="str">
        <f>IF(ISNUMBER(VLOOKUP($B159,Bonds!$B$6:$CW$1002,AG$1,0)), VLOOKUP($B159,Bonds!$B$6:$CW$1002,AG$1,0),"")</f>
        <v/>
      </c>
      <c r="AH159" t="str">
        <f>IF(ISNUMBER(VLOOKUP($B159,Bonds!$B$6:$CW$1002,AH$1,0)), VLOOKUP($B159,Bonds!$B$6:$CW$1002,AH$1,0),"")</f>
        <v/>
      </c>
      <c r="AI159" t="str">
        <f>IF(ISNUMBER(VLOOKUP($B159,Bonds!$B$6:$CW$1002,AI$1,0)), VLOOKUP($B159,Bonds!$B$6:$CW$1002,AI$1,0),"")</f>
        <v/>
      </c>
      <c r="AJ159" t="str">
        <f>IF(ISNUMBER(VLOOKUP($B159,Bonds!$B$6:$CW$1002,AJ$1,0)), VLOOKUP($B159,Bonds!$B$6:$CW$1002,AJ$1,0),"")</f>
        <v/>
      </c>
      <c r="AK159" t="str">
        <f>IF(ISNUMBER(VLOOKUP($B159,Bonds!$B$6:$CW$1002,AK$1,0)), VLOOKUP($B159,Bonds!$B$6:$CW$1002,AK$1,0),"")</f>
        <v/>
      </c>
      <c r="AL159" t="str">
        <f>IF(ISNUMBER(VLOOKUP($B159,Bonds!$B$6:$CW$1002,AL$1,0)), VLOOKUP($B159,Bonds!$B$6:$CW$1002,AL$1,0),"")</f>
        <v/>
      </c>
      <c r="AM159" t="str">
        <f>IF(ISNUMBER(VLOOKUP($B159,Bonds!$B$6:$CW$1002,AM$1,0)), VLOOKUP($B159,Bonds!$B$6:$CW$1002,AM$1,0),"")</f>
        <v/>
      </c>
      <c r="AN159" t="str">
        <f>IF(ISNUMBER(VLOOKUP($B159,Bonds!$B$6:$CW$1002,AN$1,0)), VLOOKUP($B159,Bonds!$B$6:$CW$1002,AN$1,0),"")</f>
        <v/>
      </c>
      <c r="AO159" t="str">
        <f>IF(ISNUMBER(VLOOKUP($B159,Bonds!$B$6:$CW$1002,AO$1,0)), VLOOKUP($B159,Bonds!$B$6:$CW$1002,AO$1,0),"")</f>
        <v/>
      </c>
      <c r="AP159" t="str">
        <f>IF(ISNUMBER(VLOOKUP($B159,Bonds!$B$6:$CW$1002,AP$1,0)), VLOOKUP($B159,Bonds!$B$6:$CW$1002,AP$1,0),"")</f>
        <v/>
      </c>
      <c r="AQ159" t="str">
        <f>IF(ISNUMBER(VLOOKUP($B159,Bonds!$B$6:$CW$1002,AQ$1,0)), VLOOKUP($B159,Bonds!$B$6:$CW$1002,AQ$1,0),"")</f>
        <v/>
      </c>
      <c r="AR159" t="str">
        <f>IF(ISNUMBER(VLOOKUP($B159,Bonds!$B$6:$CW$1002,AR$1,0)), VLOOKUP($B159,Bonds!$B$6:$CW$1002,AR$1,0),"")</f>
        <v/>
      </c>
      <c r="AS159" t="str">
        <f>IF(ISNUMBER(VLOOKUP($B159,Bonds!$B$6:$CW$1002,AS$1,0)), VLOOKUP($B159,Bonds!$B$6:$CW$1002,AS$1,0),"")</f>
        <v/>
      </c>
      <c r="AT159" t="str">
        <f>IF(ISNUMBER(VLOOKUP($B159,Bonds!$B$6:$CW$1002,AT$1,0)), VLOOKUP($B159,Bonds!$B$6:$CW$1002,AT$1,0),"")</f>
        <v/>
      </c>
      <c r="AU159" t="str">
        <f>IF(ISNUMBER(VLOOKUP($B159,Bonds!$B$6:$CW$1002,AU$1,0)), VLOOKUP($B159,Bonds!$B$6:$CW$1002,AU$1,0),"")</f>
        <v/>
      </c>
      <c r="AV159" t="str">
        <f>IF(ISNUMBER(VLOOKUP($B159,Bonds!$B$6:$CW$1002,AV$1,0)), VLOOKUP($B159,Bonds!$B$6:$CW$1002,AV$1,0),"")</f>
        <v/>
      </c>
      <c r="AW159" t="str">
        <f>IF(ISNUMBER(VLOOKUP($B159,Bonds!$B$6:$CW$1002,AW$1,0)), VLOOKUP($B159,Bonds!$B$6:$CW$1002,AW$1,0),"")</f>
        <v/>
      </c>
      <c r="AX159" t="str">
        <f>IF(ISNUMBER(VLOOKUP($B159,Bonds!$B$6:$CW$1002,AX$1,0)), VLOOKUP($B159,Bonds!$B$6:$CW$1002,AX$1,0),"")</f>
        <v/>
      </c>
      <c r="AY159" t="str">
        <f>IF(ISNUMBER(VLOOKUP($B159,Bonds!$B$6:$CW$1002,AY$1,0)), VLOOKUP($B159,Bonds!$B$6:$CW$1002,AY$1,0),"")</f>
        <v/>
      </c>
      <c r="AZ159" t="str">
        <f>IF(ISNUMBER(VLOOKUP($B159,Bonds!$B$6:$CW$1002,AZ$1,0)), VLOOKUP($B159,Bonds!$B$6:$CW$1002,AZ$1,0),"")</f>
        <v/>
      </c>
      <c r="BA159" t="str">
        <f>IF(ISNUMBER(VLOOKUP($B159,Credit_Vol!$B$6:$CW$1002,BA$1,0)), VLOOKUP($B159,Credit_Vol!$B$6:$CW$1002,BA$1,0),"")</f>
        <v/>
      </c>
      <c r="BB159" t="str">
        <f>IF(ISNUMBER(VLOOKUP($B159,Credit_Vol!$B$6:$CW$1002,BB$1,0)), VLOOKUP($B159,Credit_Vol!$B$6:$CW$1002,BB$1,0),"")</f>
        <v/>
      </c>
      <c r="BC159" t="str">
        <f>IF(ISNUMBER(VLOOKUP($B159,Credit_Vol!$B$6:$CW$1002,BC$1,0)), VLOOKUP($B159,Credit_Vol!$B$6:$CW$1002,BC$1,0),"")</f>
        <v/>
      </c>
      <c r="BD159" t="str">
        <f>IF(ISNUMBER(VLOOKUP($B159,Credit_Vol!$B$6:$CW$1002,BD$1,0)), VLOOKUP($B159,Credit_Vol!$B$6:$CW$1002,BD$1,0),"")</f>
        <v/>
      </c>
      <c r="BE159" t="str">
        <f>IF(ISNUMBER(VLOOKUP($B159,Credit_Vol!$B$6:$CW$1002,BE$1,0)), VLOOKUP($B159,Credit_Vol!$B$6:$CW$1002,BE$1,0),"")</f>
        <v/>
      </c>
      <c r="BF159" t="str">
        <f>IF(ISNUMBER(VLOOKUP($B159,Credit_Vol!$B$6:$CW$1002,BF$1,0)), VLOOKUP($B159,Credit_Vol!$B$6:$CW$1002,BF$1,0),"")</f>
        <v/>
      </c>
      <c r="BG159" t="str">
        <f>IF(ISNUMBER(VLOOKUP($B159,Credit_Vol!$B$6:$CW$1002,BG$1,0)), VLOOKUP($B159,Credit_Vol!$B$6:$CW$1002,BG$1,0),"")</f>
        <v/>
      </c>
      <c r="BH159" t="str">
        <f>IF(ISNUMBER(VLOOKUP($B159,Credit_Vol!$B$6:$CW$1002,BH$1,0)), VLOOKUP($B159,Credit_Vol!$B$6:$CW$1002,BH$1,0),"")</f>
        <v/>
      </c>
      <c r="BI159" t="str">
        <f>IF(ISNUMBER(VLOOKUP($B159,Credit_Vol!$B$6:$CW$1002,BI$1,0)), VLOOKUP($B159,Credit_Vol!$B$6:$CW$1002,BI$1,0),"")</f>
        <v/>
      </c>
      <c r="BJ159" t="str">
        <f>IF(ISNUMBER(VLOOKUP($B159,Credit_Vol!$B$6:$CW$1002,BJ$1,0)), VLOOKUP($B159,Credit_Vol!$B$6:$CW$1002,BJ$1,0),"")</f>
        <v/>
      </c>
      <c r="BK159" t="str">
        <f>IF(ISNUMBER(VLOOKUP($B159,Credit_Vol!$B$6:$CW$1002,BK$1,0)), VLOOKUP($B159,Credit_Vol!$B$6:$CW$1002,BK$1,0),"")</f>
        <v/>
      </c>
      <c r="BL159" t="str">
        <f>IF(ISNUMBER(VLOOKUP($B159,Credit_Vol!$B$6:$CW$1002,BL$1,0)), VLOOKUP($B159,Credit_Vol!$B$6:$CW$1002,BL$1,0),"")</f>
        <v/>
      </c>
      <c r="BM159" t="str">
        <f>IF(ISNUMBER(VLOOKUP($B159,Commodities!$B$6:$CW$1002,BM$1,0)), VLOOKUP($B159,Commodities!$B$6:$CW$1002,BM$1,0),"")</f>
        <v/>
      </c>
      <c r="BN159" t="str">
        <f>IF(ISNUMBER(VLOOKUP($B159,Commodities!$B$6:$CW$1002,BN$1,0)), VLOOKUP($B159,Commodities!$B$6:$CW$1002,BN$1,0),"")</f>
        <v/>
      </c>
      <c r="BO159" t="str">
        <f>IF(ISNUMBER(VLOOKUP($B159,Commodities!$B$6:$CW$1002,BO$1,0)), VLOOKUP($B159,Commodities!$B$6:$CW$1002,BO$1,0),"")</f>
        <v/>
      </c>
      <c r="BP159" t="str">
        <f>IF(ISNUMBER(VLOOKUP($B159,Currencies!$B$6:$CW$1002,BP$1,0)), VLOOKUP($B159,Currencies!$B$6:$CW$1002,BP$1,0),"")</f>
        <v/>
      </c>
      <c r="BQ159" t="str">
        <f>IF(ISNUMBER(VLOOKUP($B159,Currencies!$B$6:$CW$1002,BQ$1,0)), VLOOKUP($B159,Currencies!$B$6:$CW$1002,BQ$1,0),"")</f>
        <v/>
      </c>
      <c r="BR159" t="str">
        <f>IF(ISNUMBER(VLOOKUP($B159,Currencies!$B$6:$CW$1002,BR$1,0)), VLOOKUP($B159,Currencies!$B$6:$CW$1002,BR$1,0),"")</f>
        <v/>
      </c>
      <c r="BS159" t="str">
        <f>IF(ISNUMBER(VLOOKUP($B159,Currencies!$B$6:$CW$1002,BS$1,0)), VLOOKUP($B159,Currencies!$B$6:$CW$1002,BS$1,0),"")</f>
        <v/>
      </c>
      <c r="BT159" t="str">
        <f>IF(ISNUMBER(VLOOKUP($B159,Currencies!$B$6:$CW$1002,BT$1,0)), VLOOKUP($B159,Currencies!$B$6:$CW$1002,BT$1,0),"")</f>
        <v/>
      </c>
      <c r="BU159" t="str">
        <f>IF(ISNUMBER(VLOOKUP($B159,Currencies!$B$6:$CW$1002,BU$1,0)), VLOOKUP($B159,Currencies!$B$6:$CW$1002,BU$1,0),"")</f>
        <v/>
      </c>
      <c r="BV159" t="str">
        <f>IF(ISNUMBER(VLOOKUP($B159,Currencies!$B$6:$CW$1002,BV$1,0)), VLOOKUP($B159,Currencies!$B$6:$CW$1002,BV$1,0),"")</f>
        <v/>
      </c>
      <c r="BW159" t="str">
        <f>IF(ISNUMBER(VLOOKUP($B159,Currencies!$B$6:$CW$1002,BW$1,0)), VLOOKUP($B159,Currencies!$B$6:$CW$1002,BW$1,0),"")</f>
        <v/>
      </c>
    </row>
    <row r="160" spans="2:75">
      <c r="B160" s="12" t="str">
        <f>IF(ISNUMBER(Equities!$C161),Equities!B161,"")</f>
        <v/>
      </c>
      <c r="C160" t="str">
        <f t="shared" ca="1" si="14"/>
        <v/>
      </c>
      <c r="D160" t="str">
        <f t="shared" ca="1" si="12"/>
        <v/>
      </c>
      <c r="E160" t="str">
        <f t="shared" ca="1" si="12"/>
        <v/>
      </c>
      <c r="F160" t="str">
        <f t="shared" ca="1" si="12"/>
        <v/>
      </c>
      <c r="G160" t="str">
        <f>IF(ISNUMBER(VLOOKUP($B160,Equities!$B$6:$DH$1002,G$1,0)), VLOOKUP($B160,Equities!$B$6:$DH$1002,G$1,0),"")</f>
        <v/>
      </c>
      <c r="H160" t="str">
        <f>IF(ISNUMBER(VLOOKUP($B160,Equities!$B$6:$DH$1002,H$1,0)), VLOOKUP($B160,Equities!$B$6:$DH$1002,H$1,0),"")</f>
        <v/>
      </c>
      <c r="I160" t="str">
        <f>IF(ISNUMBER(VLOOKUP($B160,Equities!$B$6:$DH$1002,I$1,0)), VLOOKUP($B160,Equities!$B$6:$DH$1002,I$1,0),"")</f>
        <v/>
      </c>
      <c r="J160" s="70"/>
      <c r="K160" t="str">
        <f>IF(ISNUMBER(VLOOKUP($B160,Equities!$B$6:$DH$1002,K$1,0)), VLOOKUP($B160,Equities!$B$6:$DH$1002,K$1,0),"")</f>
        <v/>
      </c>
      <c r="L160" t="str">
        <f>IF(ISNUMBER(VLOOKUP($B160,Equities!$B$6:$DH$1002,L$1,0)), VLOOKUP($B160,Equities!$B$6:$DH$1002,L$1,0),"")</f>
        <v/>
      </c>
      <c r="M160" t="str">
        <f>IF(ISNUMBER(VLOOKUP($B160,Equities!$B$6:$DH$1002,M$1,0)), VLOOKUP($B160,Equities!$B$6:$DH$1002,M$1,0),"")</f>
        <v/>
      </c>
      <c r="N160" t="str">
        <f>IF(ISNUMBER(VLOOKUP($B160,Equities!$B$6:$DH$1002,N$1,0)), VLOOKUP($B160,Equities!$B$6:$DH$1002,N$1,0),"")</f>
        <v/>
      </c>
      <c r="O160" t="str">
        <f>IF(ISNUMBER(VLOOKUP($B160,Equities!$B$6:$DH$1002,O$1,0)), VLOOKUP($B160,Equities!$B$6:$DH$1002,O$1,0),"")</f>
        <v/>
      </c>
      <c r="P160" t="str">
        <f>IF(ISNUMBER(VLOOKUP($B160,Equities!$B$6:$DH$1002,P$1,0)), VLOOKUP($B160,Equities!$B$6:$DH$1002,P$1,0),"")</f>
        <v/>
      </c>
      <c r="Q160" t="str">
        <f>IF(ISNUMBER(VLOOKUP($B160,Equities!$B$6:$DH$1002,Q$1,0)), VLOOKUP($B160,Equities!$B$6:$DH$1002,Q$1,0),"")</f>
        <v/>
      </c>
      <c r="R160" t="str">
        <f>IF(ISNUMBER(VLOOKUP($B160,Equities!$B$6:$DH$1002,R$1,0)), VLOOKUP($B160,Equities!$B$6:$DH$1002,R$1,0),"")</f>
        <v/>
      </c>
      <c r="S160" t="str">
        <f>IF(ISNUMBER(VLOOKUP($B160,Equities!$B$6:$DH$1002,S$1,0)), VLOOKUP($B160,Equities!$B$6:$DH$1002,S$1,0),"")</f>
        <v/>
      </c>
      <c r="T160" t="str">
        <f>IF(ISNUMBER(VLOOKUP($B160,Equities!$B$6:$DH$1002,T$1,0)), VLOOKUP($B160,Equities!$B$6:$DH$1002,T$1,0),"")</f>
        <v/>
      </c>
      <c r="U160" t="str">
        <f>IF(ISNUMBER(VLOOKUP($B160,Equities!$B$6:$DH$1002,U$1,0)), VLOOKUP($B160,Equities!$B$6:$DH$1002,U$1,0),"")</f>
        <v/>
      </c>
      <c r="V160" t="str">
        <f>IF(ISNUMBER(VLOOKUP($B160,Equities!$B$6:$DH$1002,V$1,0)), VLOOKUP($B160,Equities!$B$6:$DH$1002,V$1,0),"")</f>
        <v/>
      </c>
      <c r="W160" t="str">
        <f>IF(ISNUMBER(VLOOKUP($B160,Equities!$B$6:$DH$1002,W$1,0)), VLOOKUP($B160,Equities!$B$6:$DH$1002,W$1,0),"")</f>
        <v/>
      </c>
      <c r="X160" t="str">
        <f>IF(ISNUMBER(VLOOKUP($B160,Equities!$B$6:$DH$1002,X$1,0)), VLOOKUP($B160,Equities!$B$6:$DH$1002,X$1,0),"")</f>
        <v/>
      </c>
      <c r="Y160" t="str">
        <f>IF(ISNUMBER(VLOOKUP($B160,Equities!$B$6:$DH$1002,Y$1,0)), VLOOKUP($B160,Equities!$B$6:$DH$1002,Y$1,0),"")</f>
        <v/>
      </c>
      <c r="Z160" t="str">
        <f>IF(ISNUMBER(VLOOKUP($B160,Equities!$B$6:$DH$1002,Z$1,0)), VLOOKUP($B160,Equities!$B$6:$DH$1002,Z$1,0),"")</f>
        <v/>
      </c>
      <c r="AA160" t="str">
        <f>IF(ISNUMBER(VLOOKUP($B160,Equities!$B$6:$DH$1002,AA$1,0)), VLOOKUP($B160,Equities!$B$6:$DH$1002,AA$1,0),"")</f>
        <v/>
      </c>
      <c r="AB160" t="str">
        <f>IF(ISNUMBER(VLOOKUP($B160,Equities!$B$6:$DH$1002,AB$1,0)), VLOOKUP($B160,Equities!$B$6:$DH$1002,AB$1,0),"")</f>
        <v/>
      </c>
      <c r="AC160" t="str">
        <f>IF(ISNUMBER(VLOOKUP($B160,Bonds!$B$6:$CW$1002,AC$1,0)), VLOOKUP($B160,Bonds!$B$6:$CW$1002,AC$1,0),"")</f>
        <v/>
      </c>
      <c r="AD160" t="str">
        <f>IF(ISNUMBER(VLOOKUP($B160,Bonds!$B$6:$CW$1002,AD$1,0)), VLOOKUP($B160,Bonds!$B$6:$CW$1002,AD$1,0),"")</f>
        <v/>
      </c>
      <c r="AE160" t="str">
        <f>IF(ISNUMBER(VLOOKUP($B160,Bonds!$B$6:$CW$1002,AE$1,0)), VLOOKUP($B160,Bonds!$B$6:$CW$1002,AE$1,0),"")</f>
        <v/>
      </c>
      <c r="AF160" t="str">
        <f>IF(ISNUMBER(VLOOKUP($B160,Bonds!$B$6:$CW$1002,AF$1,0)), VLOOKUP($B160,Bonds!$B$6:$CW$1002,AF$1,0),"")</f>
        <v/>
      </c>
      <c r="AG160" t="str">
        <f>IF(ISNUMBER(VLOOKUP($B160,Bonds!$B$6:$CW$1002,AG$1,0)), VLOOKUP($B160,Bonds!$B$6:$CW$1002,AG$1,0),"")</f>
        <v/>
      </c>
      <c r="AH160" t="str">
        <f>IF(ISNUMBER(VLOOKUP($B160,Bonds!$B$6:$CW$1002,AH$1,0)), VLOOKUP($B160,Bonds!$B$6:$CW$1002,AH$1,0),"")</f>
        <v/>
      </c>
      <c r="AI160" t="str">
        <f>IF(ISNUMBER(VLOOKUP($B160,Bonds!$B$6:$CW$1002,AI$1,0)), VLOOKUP($B160,Bonds!$B$6:$CW$1002,AI$1,0),"")</f>
        <v/>
      </c>
      <c r="AJ160" t="str">
        <f>IF(ISNUMBER(VLOOKUP($B160,Bonds!$B$6:$CW$1002,AJ$1,0)), VLOOKUP($B160,Bonds!$B$6:$CW$1002,AJ$1,0),"")</f>
        <v/>
      </c>
      <c r="AK160" t="str">
        <f>IF(ISNUMBER(VLOOKUP($B160,Bonds!$B$6:$CW$1002,AK$1,0)), VLOOKUP($B160,Bonds!$B$6:$CW$1002,AK$1,0),"")</f>
        <v/>
      </c>
      <c r="AL160" t="str">
        <f>IF(ISNUMBER(VLOOKUP($B160,Bonds!$B$6:$CW$1002,AL$1,0)), VLOOKUP($B160,Bonds!$B$6:$CW$1002,AL$1,0),"")</f>
        <v/>
      </c>
      <c r="AM160" t="str">
        <f>IF(ISNUMBER(VLOOKUP($B160,Bonds!$B$6:$CW$1002,AM$1,0)), VLOOKUP($B160,Bonds!$B$6:$CW$1002,AM$1,0),"")</f>
        <v/>
      </c>
      <c r="AN160" t="str">
        <f>IF(ISNUMBER(VLOOKUP($B160,Bonds!$B$6:$CW$1002,AN$1,0)), VLOOKUP($B160,Bonds!$B$6:$CW$1002,AN$1,0),"")</f>
        <v/>
      </c>
      <c r="AO160" t="str">
        <f>IF(ISNUMBER(VLOOKUP($B160,Bonds!$B$6:$CW$1002,AO$1,0)), VLOOKUP($B160,Bonds!$B$6:$CW$1002,AO$1,0),"")</f>
        <v/>
      </c>
      <c r="AP160" t="str">
        <f>IF(ISNUMBER(VLOOKUP($B160,Bonds!$B$6:$CW$1002,AP$1,0)), VLOOKUP($B160,Bonds!$B$6:$CW$1002,AP$1,0),"")</f>
        <v/>
      </c>
      <c r="AQ160" t="str">
        <f>IF(ISNUMBER(VLOOKUP($B160,Bonds!$B$6:$CW$1002,AQ$1,0)), VLOOKUP($B160,Bonds!$B$6:$CW$1002,AQ$1,0),"")</f>
        <v/>
      </c>
      <c r="AR160" t="str">
        <f>IF(ISNUMBER(VLOOKUP($B160,Bonds!$B$6:$CW$1002,AR$1,0)), VLOOKUP($B160,Bonds!$B$6:$CW$1002,AR$1,0),"")</f>
        <v/>
      </c>
      <c r="AS160" t="str">
        <f>IF(ISNUMBER(VLOOKUP($B160,Bonds!$B$6:$CW$1002,AS$1,0)), VLOOKUP($B160,Bonds!$B$6:$CW$1002,AS$1,0),"")</f>
        <v/>
      </c>
      <c r="AT160" t="str">
        <f>IF(ISNUMBER(VLOOKUP($B160,Bonds!$B$6:$CW$1002,AT$1,0)), VLOOKUP($B160,Bonds!$B$6:$CW$1002,AT$1,0),"")</f>
        <v/>
      </c>
      <c r="AU160" t="str">
        <f>IF(ISNUMBER(VLOOKUP($B160,Bonds!$B$6:$CW$1002,AU$1,0)), VLOOKUP($B160,Bonds!$B$6:$CW$1002,AU$1,0),"")</f>
        <v/>
      </c>
      <c r="AV160" t="str">
        <f>IF(ISNUMBER(VLOOKUP($B160,Bonds!$B$6:$CW$1002,AV$1,0)), VLOOKUP($B160,Bonds!$B$6:$CW$1002,AV$1,0),"")</f>
        <v/>
      </c>
      <c r="AW160" t="str">
        <f>IF(ISNUMBER(VLOOKUP($B160,Bonds!$B$6:$CW$1002,AW$1,0)), VLOOKUP($B160,Bonds!$B$6:$CW$1002,AW$1,0),"")</f>
        <v/>
      </c>
      <c r="AX160" t="str">
        <f>IF(ISNUMBER(VLOOKUP($B160,Bonds!$B$6:$CW$1002,AX$1,0)), VLOOKUP($B160,Bonds!$B$6:$CW$1002,AX$1,0),"")</f>
        <v/>
      </c>
      <c r="AY160" t="str">
        <f>IF(ISNUMBER(VLOOKUP($B160,Bonds!$B$6:$CW$1002,AY$1,0)), VLOOKUP($B160,Bonds!$B$6:$CW$1002,AY$1,0),"")</f>
        <v/>
      </c>
      <c r="AZ160" t="str">
        <f>IF(ISNUMBER(VLOOKUP($B160,Bonds!$B$6:$CW$1002,AZ$1,0)), VLOOKUP($B160,Bonds!$B$6:$CW$1002,AZ$1,0),"")</f>
        <v/>
      </c>
      <c r="BA160" t="str">
        <f>IF(ISNUMBER(VLOOKUP($B160,Credit_Vol!$B$6:$CW$1002,BA$1,0)), VLOOKUP($B160,Credit_Vol!$B$6:$CW$1002,BA$1,0),"")</f>
        <v/>
      </c>
      <c r="BB160" t="str">
        <f>IF(ISNUMBER(VLOOKUP($B160,Credit_Vol!$B$6:$CW$1002,BB$1,0)), VLOOKUP($B160,Credit_Vol!$B$6:$CW$1002,BB$1,0),"")</f>
        <v/>
      </c>
      <c r="BC160" t="str">
        <f>IF(ISNUMBER(VLOOKUP($B160,Credit_Vol!$B$6:$CW$1002,BC$1,0)), VLOOKUP($B160,Credit_Vol!$B$6:$CW$1002,BC$1,0),"")</f>
        <v/>
      </c>
      <c r="BD160" t="str">
        <f>IF(ISNUMBER(VLOOKUP($B160,Credit_Vol!$B$6:$CW$1002,BD$1,0)), VLOOKUP($B160,Credit_Vol!$B$6:$CW$1002,BD$1,0),"")</f>
        <v/>
      </c>
      <c r="BE160" t="str">
        <f>IF(ISNUMBER(VLOOKUP($B160,Credit_Vol!$B$6:$CW$1002,BE$1,0)), VLOOKUP($B160,Credit_Vol!$B$6:$CW$1002,BE$1,0),"")</f>
        <v/>
      </c>
      <c r="BF160" t="str">
        <f>IF(ISNUMBER(VLOOKUP($B160,Credit_Vol!$B$6:$CW$1002,BF$1,0)), VLOOKUP($B160,Credit_Vol!$B$6:$CW$1002,BF$1,0),"")</f>
        <v/>
      </c>
      <c r="BG160" t="str">
        <f>IF(ISNUMBER(VLOOKUP($B160,Credit_Vol!$B$6:$CW$1002,BG$1,0)), VLOOKUP($B160,Credit_Vol!$B$6:$CW$1002,BG$1,0),"")</f>
        <v/>
      </c>
      <c r="BH160" t="str">
        <f>IF(ISNUMBER(VLOOKUP($B160,Credit_Vol!$B$6:$CW$1002,BH$1,0)), VLOOKUP($B160,Credit_Vol!$B$6:$CW$1002,BH$1,0),"")</f>
        <v/>
      </c>
      <c r="BI160" t="str">
        <f>IF(ISNUMBER(VLOOKUP($B160,Credit_Vol!$B$6:$CW$1002,BI$1,0)), VLOOKUP($B160,Credit_Vol!$B$6:$CW$1002,BI$1,0),"")</f>
        <v/>
      </c>
      <c r="BJ160" t="str">
        <f>IF(ISNUMBER(VLOOKUP($B160,Credit_Vol!$B$6:$CW$1002,BJ$1,0)), VLOOKUP($B160,Credit_Vol!$B$6:$CW$1002,BJ$1,0),"")</f>
        <v/>
      </c>
      <c r="BK160" t="str">
        <f>IF(ISNUMBER(VLOOKUP($B160,Credit_Vol!$B$6:$CW$1002,BK$1,0)), VLOOKUP($B160,Credit_Vol!$B$6:$CW$1002,BK$1,0),"")</f>
        <v/>
      </c>
      <c r="BL160" t="str">
        <f>IF(ISNUMBER(VLOOKUP($B160,Credit_Vol!$B$6:$CW$1002,BL$1,0)), VLOOKUP($B160,Credit_Vol!$B$6:$CW$1002,BL$1,0),"")</f>
        <v/>
      </c>
      <c r="BM160" t="str">
        <f>IF(ISNUMBER(VLOOKUP($B160,Commodities!$B$6:$CW$1002,BM$1,0)), VLOOKUP($B160,Commodities!$B$6:$CW$1002,BM$1,0),"")</f>
        <v/>
      </c>
      <c r="BN160" t="str">
        <f>IF(ISNUMBER(VLOOKUP($B160,Commodities!$B$6:$CW$1002,BN$1,0)), VLOOKUP($B160,Commodities!$B$6:$CW$1002,BN$1,0),"")</f>
        <v/>
      </c>
      <c r="BO160" t="str">
        <f>IF(ISNUMBER(VLOOKUP($B160,Commodities!$B$6:$CW$1002,BO$1,0)), VLOOKUP($B160,Commodities!$B$6:$CW$1002,BO$1,0),"")</f>
        <v/>
      </c>
      <c r="BP160" t="str">
        <f>IF(ISNUMBER(VLOOKUP($B160,Currencies!$B$6:$CW$1002,BP$1,0)), VLOOKUP($B160,Currencies!$B$6:$CW$1002,BP$1,0),"")</f>
        <v/>
      </c>
      <c r="BQ160" t="str">
        <f>IF(ISNUMBER(VLOOKUP($B160,Currencies!$B$6:$CW$1002,BQ$1,0)), VLOOKUP($B160,Currencies!$B$6:$CW$1002,BQ$1,0),"")</f>
        <v/>
      </c>
      <c r="BR160" t="str">
        <f>IF(ISNUMBER(VLOOKUP($B160,Currencies!$B$6:$CW$1002,BR$1,0)), VLOOKUP($B160,Currencies!$B$6:$CW$1002,BR$1,0),"")</f>
        <v/>
      </c>
      <c r="BS160" t="str">
        <f>IF(ISNUMBER(VLOOKUP($B160,Currencies!$B$6:$CW$1002,BS$1,0)), VLOOKUP($B160,Currencies!$B$6:$CW$1002,BS$1,0),"")</f>
        <v/>
      </c>
      <c r="BT160" t="str">
        <f>IF(ISNUMBER(VLOOKUP($B160,Currencies!$B$6:$CW$1002,BT$1,0)), VLOOKUP($B160,Currencies!$B$6:$CW$1002,BT$1,0),"")</f>
        <v/>
      </c>
      <c r="BU160" t="str">
        <f>IF(ISNUMBER(VLOOKUP($B160,Currencies!$B$6:$CW$1002,BU$1,0)), VLOOKUP($B160,Currencies!$B$6:$CW$1002,BU$1,0),"")</f>
        <v/>
      </c>
      <c r="BV160" t="str">
        <f>IF(ISNUMBER(VLOOKUP($B160,Currencies!$B$6:$CW$1002,BV$1,0)), VLOOKUP($B160,Currencies!$B$6:$CW$1002,BV$1,0),"")</f>
        <v/>
      </c>
      <c r="BW160" t="str">
        <f>IF(ISNUMBER(VLOOKUP($B160,Currencies!$B$6:$CW$1002,BW$1,0)), VLOOKUP($B160,Currencies!$B$6:$CW$1002,BW$1,0),"")</f>
        <v/>
      </c>
    </row>
    <row r="161" spans="2:75">
      <c r="B161" s="12" t="str">
        <f>IF(ISNUMBER(Equities!$C162),Equities!B162,"")</f>
        <v/>
      </c>
      <c r="C161" t="str">
        <f t="shared" ca="1" si="14"/>
        <v/>
      </c>
      <c r="D161" t="str">
        <f t="shared" ca="1" si="12"/>
        <v/>
      </c>
      <c r="E161" t="str">
        <f t="shared" ca="1" si="12"/>
        <v/>
      </c>
      <c r="F161" t="str">
        <f t="shared" ca="1" si="12"/>
        <v/>
      </c>
      <c r="G161" t="str">
        <f>IF(ISNUMBER(VLOOKUP($B161,Equities!$B$6:$DH$1002,G$1,0)), VLOOKUP($B161,Equities!$B$6:$DH$1002,G$1,0),"")</f>
        <v/>
      </c>
      <c r="H161" t="str">
        <f>IF(ISNUMBER(VLOOKUP($B161,Equities!$B$6:$DH$1002,H$1,0)), VLOOKUP($B161,Equities!$B$6:$DH$1002,H$1,0),"")</f>
        <v/>
      </c>
      <c r="I161" t="str">
        <f>IF(ISNUMBER(VLOOKUP($B161,Equities!$B$6:$DH$1002,I$1,0)), VLOOKUP($B161,Equities!$B$6:$DH$1002,I$1,0),"")</f>
        <v/>
      </c>
      <c r="J161" s="70"/>
      <c r="K161" t="str">
        <f>IF(ISNUMBER(VLOOKUP($B161,Equities!$B$6:$DH$1002,K$1,0)), VLOOKUP($B161,Equities!$B$6:$DH$1002,K$1,0),"")</f>
        <v/>
      </c>
      <c r="L161" t="str">
        <f>IF(ISNUMBER(VLOOKUP($B161,Equities!$B$6:$DH$1002,L$1,0)), VLOOKUP($B161,Equities!$B$6:$DH$1002,L$1,0),"")</f>
        <v/>
      </c>
      <c r="M161" t="str">
        <f>IF(ISNUMBER(VLOOKUP($B161,Equities!$B$6:$DH$1002,M$1,0)), VLOOKUP($B161,Equities!$B$6:$DH$1002,M$1,0),"")</f>
        <v/>
      </c>
      <c r="N161" t="str">
        <f>IF(ISNUMBER(VLOOKUP($B161,Equities!$B$6:$DH$1002,N$1,0)), VLOOKUP($B161,Equities!$B$6:$DH$1002,N$1,0),"")</f>
        <v/>
      </c>
      <c r="O161" t="str">
        <f>IF(ISNUMBER(VLOOKUP($B161,Equities!$B$6:$DH$1002,O$1,0)), VLOOKUP($B161,Equities!$B$6:$DH$1002,O$1,0),"")</f>
        <v/>
      </c>
      <c r="P161" t="str">
        <f>IF(ISNUMBER(VLOOKUP($B161,Equities!$B$6:$DH$1002,P$1,0)), VLOOKUP($B161,Equities!$B$6:$DH$1002,P$1,0),"")</f>
        <v/>
      </c>
      <c r="Q161" t="str">
        <f>IF(ISNUMBER(VLOOKUP($B161,Equities!$B$6:$DH$1002,Q$1,0)), VLOOKUP($B161,Equities!$B$6:$DH$1002,Q$1,0),"")</f>
        <v/>
      </c>
      <c r="R161" t="str">
        <f>IF(ISNUMBER(VLOOKUP($B161,Equities!$B$6:$DH$1002,R$1,0)), VLOOKUP($B161,Equities!$B$6:$DH$1002,R$1,0),"")</f>
        <v/>
      </c>
      <c r="S161" t="str">
        <f>IF(ISNUMBER(VLOOKUP($B161,Equities!$B$6:$DH$1002,S$1,0)), VLOOKUP($B161,Equities!$B$6:$DH$1002,S$1,0),"")</f>
        <v/>
      </c>
      <c r="T161" t="str">
        <f>IF(ISNUMBER(VLOOKUP($B161,Equities!$B$6:$DH$1002,T$1,0)), VLOOKUP($B161,Equities!$B$6:$DH$1002,T$1,0),"")</f>
        <v/>
      </c>
      <c r="U161" t="str">
        <f>IF(ISNUMBER(VLOOKUP($B161,Equities!$B$6:$DH$1002,U$1,0)), VLOOKUP($B161,Equities!$B$6:$DH$1002,U$1,0),"")</f>
        <v/>
      </c>
      <c r="V161" t="str">
        <f>IF(ISNUMBER(VLOOKUP($B161,Equities!$B$6:$DH$1002,V$1,0)), VLOOKUP($B161,Equities!$B$6:$DH$1002,V$1,0),"")</f>
        <v/>
      </c>
      <c r="W161" t="str">
        <f>IF(ISNUMBER(VLOOKUP($B161,Equities!$B$6:$DH$1002,W$1,0)), VLOOKUP($B161,Equities!$B$6:$DH$1002,W$1,0),"")</f>
        <v/>
      </c>
      <c r="X161" t="str">
        <f>IF(ISNUMBER(VLOOKUP($B161,Equities!$B$6:$DH$1002,X$1,0)), VLOOKUP($B161,Equities!$B$6:$DH$1002,X$1,0),"")</f>
        <v/>
      </c>
      <c r="Y161" t="str">
        <f>IF(ISNUMBER(VLOOKUP($B161,Equities!$B$6:$DH$1002,Y$1,0)), VLOOKUP($B161,Equities!$B$6:$DH$1002,Y$1,0),"")</f>
        <v/>
      </c>
      <c r="Z161" t="str">
        <f>IF(ISNUMBER(VLOOKUP($B161,Equities!$B$6:$DH$1002,Z$1,0)), VLOOKUP($B161,Equities!$B$6:$DH$1002,Z$1,0),"")</f>
        <v/>
      </c>
      <c r="AA161" t="str">
        <f>IF(ISNUMBER(VLOOKUP($B161,Equities!$B$6:$DH$1002,AA$1,0)), VLOOKUP($B161,Equities!$B$6:$DH$1002,AA$1,0),"")</f>
        <v/>
      </c>
      <c r="AB161" t="str">
        <f>IF(ISNUMBER(VLOOKUP($B161,Equities!$B$6:$DH$1002,AB$1,0)), VLOOKUP($B161,Equities!$B$6:$DH$1002,AB$1,0),"")</f>
        <v/>
      </c>
      <c r="AC161" t="str">
        <f>IF(ISNUMBER(VLOOKUP($B161,Bonds!$B$6:$CW$1002,AC$1,0)), VLOOKUP($B161,Bonds!$B$6:$CW$1002,AC$1,0),"")</f>
        <v/>
      </c>
      <c r="AD161" t="str">
        <f>IF(ISNUMBER(VLOOKUP($B161,Bonds!$B$6:$CW$1002,AD$1,0)), VLOOKUP($B161,Bonds!$B$6:$CW$1002,AD$1,0),"")</f>
        <v/>
      </c>
      <c r="AE161" t="str">
        <f>IF(ISNUMBER(VLOOKUP($B161,Bonds!$B$6:$CW$1002,AE$1,0)), VLOOKUP($B161,Bonds!$B$6:$CW$1002,AE$1,0),"")</f>
        <v/>
      </c>
      <c r="AF161" t="str">
        <f>IF(ISNUMBER(VLOOKUP($B161,Bonds!$B$6:$CW$1002,AF$1,0)), VLOOKUP($B161,Bonds!$B$6:$CW$1002,AF$1,0),"")</f>
        <v/>
      </c>
      <c r="AG161" t="str">
        <f>IF(ISNUMBER(VLOOKUP($B161,Bonds!$B$6:$CW$1002,AG$1,0)), VLOOKUP($B161,Bonds!$B$6:$CW$1002,AG$1,0),"")</f>
        <v/>
      </c>
      <c r="AH161" t="str">
        <f>IF(ISNUMBER(VLOOKUP($B161,Bonds!$B$6:$CW$1002,AH$1,0)), VLOOKUP($B161,Bonds!$B$6:$CW$1002,AH$1,0),"")</f>
        <v/>
      </c>
      <c r="AI161" t="str">
        <f>IF(ISNUMBER(VLOOKUP($B161,Bonds!$B$6:$CW$1002,AI$1,0)), VLOOKUP($B161,Bonds!$B$6:$CW$1002,AI$1,0),"")</f>
        <v/>
      </c>
      <c r="AJ161" t="str">
        <f>IF(ISNUMBER(VLOOKUP($B161,Bonds!$B$6:$CW$1002,AJ$1,0)), VLOOKUP($B161,Bonds!$B$6:$CW$1002,AJ$1,0),"")</f>
        <v/>
      </c>
      <c r="AK161" t="str">
        <f>IF(ISNUMBER(VLOOKUP($B161,Bonds!$B$6:$CW$1002,AK$1,0)), VLOOKUP($B161,Bonds!$B$6:$CW$1002,AK$1,0),"")</f>
        <v/>
      </c>
      <c r="AL161" t="str">
        <f>IF(ISNUMBER(VLOOKUP($B161,Bonds!$B$6:$CW$1002,AL$1,0)), VLOOKUP($B161,Bonds!$B$6:$CW$1002,AL$1,0),"")</f>
        <v/>
      </c>
      <c r="AM161" t="str">
        <f>IF(ISNUMBER(VLOOKUP($B161,Bonds!$B$6:$CW$1002,AM$1,0)), VLOOKUP($B161,Bonds!$B$6:$CW$1002,AM$1,0),"")</f>
        <v/>
      </c>
      <c r="AN161" t="str">
        <f>IF(ISNUMBER(VLOOKUP($B161,Bonds!$B$6:$CW$1002,AN$1,0)), VLOOKUP($B161,Bonds!$B$6:$CW$1002,AN$1,0),"")</f>
        <v/>
      </c>
      <c r="AO161" t="str">
        <f>IF(ISNUMBER(VLOOKUP($B161,Bonds!$B$6:$CW$1002,AO$1,0)), VLOOKUP($B161,Bonds!$B$6:$CW$1002,AO$1,0),"")</f>
        <v/>
      </c>
      <c r="AP161" t="str">
        <f>IF(ISNUMBER(VLOOKUP($B161,Bonds!$B$6:$CW$1002,AP$1,0)), VLOOKUP($B161,Bonds!$B$6:$CW$1002,AP$1,0),"")</f>
        <v/>
      </c>
      <c r="AQ161" t="str">
        <f>IF(ISNUMBER(VLOOKUP($B161,Bonds!$B$6:$CW$1002,AQ$1,0)), VLOOKUP($B161,Bonds!$B$6:$CW$1002,AQ$1,0),"")</f>
        <v/>
      </c>
      <c r="AR161" t="str">
        <f>IF(ISNUMBER(VLOOKUP($B161,Bonds!$B$6:$CW$1002,AR$1,0)), VLOOKUP($B161,Bonds!$B$6:$CW$1002,AR$1,0),"")</f>
        <v/>
      </c>
      <c r="AS161" t="str">
        <f>IF(ISNUMBER(VLOOKUP($B161,Bonds!$B$6:$CW$1002,AS$1,0)), VLOOKUP($B161,Bonds!$B$6:$CW$1002,AS$1,0),"")</f>
        <v/>
      </c>
      <c r="AT161" t="str">
        <f>IF(ISNUMBER(VLOOKUP($B161,Bonds!$B$6:$CW$1002,AT$1,0)), VLOOKUP($B161,Bonds!$B$6:$CW$1002,AT$1,0),"")</f>
        <v/>
      </c>
      <c r="AU161" t="str">
        <f>IF(ISNUMBER(VLOOKUP($B161,Bonds!$B$6:$CW$1002,AU$1,0)), VLOOKUP($B161,Bonds!$B$6:$CW$1002,AU$1,0),"")</f>
        <v/>
      </c>
      <c r="AV161" t="str">
        <f>IF(ISNUMBER(VLOOKUP($B161,Bonds!$B$6:$CW$1002,AV$1,0)), VLOOKUP($B161,Bonds!$B$6:$CW$1002,AV$1,0),"")</f>
        <v/>
      </c>
      <c r="AW161" t="str">
        <f>IF(ISNUMBER(VLOOKUP($B161,Bonds!$B$6:$CW$1002,AW$1,0)), VLOOKUP($B161,Bonds!$B$6:$CW$1002,AW$1,0),"")</f>
        <v/>
      </c>
      <c r="AX161" t="str">
        <f>IF(ISNUMBER(VLOOKUP($B161,Bonds!$B$6:$CW$1002,AX$1,0)), VLOOKUP($B161,Bonds!$B$6:$CW$1002,AX$1,0),"")</f>
        <v/>
      </c>
      <c r="AY161" t="str">
        <f>IF(ISNUMBER(VLOOKUP($B161,Bonds!$B$6:$CW$1002,AY$1,0)), VLOOKUP($B161,Bonds!$B$6:$CW$1002,AY$1,0),"")</f>
        <v/>
      </c>
      <c r="AZ161" t="str">
        <f>IF(ISNUMBER(VLOOKUP($B161,Bonds!$B$6:$CW$1002,AZ$1,0)), VLOOKUP($B161,Bonds!$B$6:$CW$1002,AZ$1,0),"")</f>
        <v/>
      </c>
      <c r="BA161" t="str">
        <f>IF(ISNUMBER(VLOOKUP($B161,Credit_Vol!$B$6:$CW$1002,BA$1,0)), VLOOKUP($B161,Credit_Vol!$B$6:$CW$1002,BA$1,0),"")</f>
        <v/>
      </c>
      <c r="BB161" t="str">
        <f>IF(ISNUMBER(VLOOKUP($B161,Credit_Vol!$B$6:$CW$1002,BB$1,0)), VLOOKUP($B161,Credit_Vol!$B$6:$CW$1002,BB$1,0),"")</f>
        <v/>
      </c>
      <c r="BC161" t="str">
        <f>IF(ISNUMBER(VLOOKUP($B161,Credit_Vol!$B$6:$CW$1002,BC$1,0)), VLOOKUP($B161,Credit_Vol!$B$6:$CW$1002,BC$1,0),"")</f>
        <v/>
      </c>
      <c r="BD161" t="str">
        <f>IF(ISNUMBER(VLOOKUP($B161,Credit_Vol!$B$6:$CW$1002,BD$1,0)), VLOOKUP($B161,Credit_Vol!$B$6:$CW$1002,BD$1,0),"")</f>
        <v/>
      </c>
      <c r="BE161" t="str">
        <f>IF(ISNUMBER(VLOOKUP($B161,Credit_Vol!$B$6:$CW$1002,BE$1,0)), VLOOKUP($B161,Credit_Vol!$B$6:$CW$1002,BE$1,0),"")</f>
        <v/>
      </c>
      <c r="BF161" t="str">
        <f>IF(ISNUMBER(VLOOKUP($B161,Credit_Vol!$B$6:$CW$1002,BF$1,0)), VLOOKUP($B161,Credit_Vol!$B$6:$CW$1002,BF$1,0),"")</f>
        <v/>
      </c>
      <c r="BG161" t="str">
        <f>IF(ISNUMBER(VLOOKUP($B161,Credit_Vol!$B$6:$CW$1002,BG$1,0)), VLOOKUP($B161,Credit_Vol!$B$6:$CW$1002,BG$1,0),"")</f>
        <v/>
      </c>
      <c r="BH161" t="str">
        <f>IF(ISNUMBER(VLOOKUP($B161,Credit_Vol!$B$6:$CW$1002,BH$1,0)), VLOOKUP($B161,Credit_Vol!$B$6:$CW$1002,BH$1,0),"")</f>
        <v/>
      </c>
      <c r="BI161" t="str">
        <f>IF(ISNUMBER(VLOOKUP($B161,Credit_Vol!$B$6:$CW$1002,BI$1,0)), VLOOKUP($B161,Credit_Vol!$B$6:$CW$1002,BI$1,0),"")</f>
        <v/>
      </c>
      <c r="BJ161" t="str">
        <f>IF(ISNUMBER(VLOOKUP($B161,Credit_Vol!$B$6:$CW$1002,BJ$1,0)), VLOOKUP($B161,Credit_Vol!$B$6:$CW$1002,BJ$1,0),"")</f>
        <v/>
      </c>
      <c r="BK161" t="str">
        <f>IF(ISNUMBER(VLOOKUP($B161,Credit_Vol!$B$6:$CW$1002,BK$1,0)), VLOOKUP($B161,Credit_Vol!$B$6:$CW$1002,BK$1,0),"")</f>
        <v/>
      </c>
      <c r="BL161" t="str">
        <f>IF(ISNUMBER(VLOOKUP($B161,Credit_Vol!$B$6:$CW$1002,BL$1,0)), VLOOKUP($B161,Credit_Vol!$B$6:$CW$1002,BL$1,0),"")</f>
        <v/>
      </c>
      <c r="BM161" t="str">
        <f>IF(ISNUMBER(VLOOKUP($B161,Commodities!$B$6:$CW$1002,BM$1,0)), VLOOKUP($B161,Commodities!$B$6:$CW$1002,BM$1,0),"")</f>
        <v/>
      </c>
      <c r="BN161" t="str">
        <f>IF(ISNUMBER(VLOOKUP($B161,Commodities!$B$6:$CW$1002,BN$1,0)), VLOOKUP($B161,Commodities!$B$6:$CW$1002,BN$1,0),"")</f>
        <v/>
      </c>
      <c r="BO161" t="str">
        <f>IF(ISNUMBER(VLOOKUP($B161,Commodities!$B$6:$CW$1002,BO$1,0)), VLOOKUP($B161,Commodities!$B$6:$CW$1002,BO$1,0),"")</f>
        <v/>
      </c>
      <c r="BP161" t="str">
        <f>IF(ISNUMBER(VLOOKUP($B161,Currencies!$B$6:$CW$1002,BP$1,0)), VLOOKUP($B161,Currencies!$B$6:$CW$1002,BP$1,0),"")</f>
        <v/>
      </c>
      <c r="BQ161" t="str">
        <f>IF(ISNUMBER(VLOOKUP($B161,Currencies!$B$6:$CW$1002,BQ$1,0)), VLOOKUP($B161,Currencies!$B$6:$CW$1002,BQ$1,0),"")</f>
        <v/>
      </c>
      <c r="BR161" t="str">
        <f>IF(ISNUMBER(VLOOKUP($B161,Currencies!$B$6:$CW$1002,BR$1,0)), VLOOKUP($B161,Currencies!$B$6:$CW$1002,BR$1,0),"")</f>
        <v/>
      </c>
      <c r="BS161" t="str">
        <f>IF(ISNUMBER(VLOOKUP($B161,Currencies!$B$6:$CW$1002,BS$1,0)), VLOOKUP($B161,Currencies!$B$6:$CW$1002,BS$1,0),"")</f>
        <v/>
      </c>
      <c r="BT161" t="str">
        <f>IF(ISNUMBER(VLOOKUP($B161,Currencies!$B$6:$CW$1002,BT$1,0)), VLOOKUP($B161,Currencies!$B$6:$CW$1002,BT$1,0),"")</f>
        <v/>
      </c>
      <c r="BU161" t="str">
        <f>IF(ISNUMBER(VLOOKUP($B161,Currencies!$B$6:$CW$1002,BU$1,0)), VLOOKUP($B161,Currencies!$B$6:$CW$1002,BU$1,0),"")</f>
        <v/>
      </c>
      <c r="BV161" t="str">
        <f>IF(ISNUMBER(VLOOKUP($B161,Currencies!$B$6:$CW$1002,BV$1,0)), VLOOKUP($B161,Currencies!$B$6:$CW$1002,BV$1,0),"")</f>
        <v/>
      </c>
      <c r="BW161" t="str">
        <f>IF(ISNUMBER(VLOOKUP($B161,Currencies!$B$6:$CW$1002,BW$1,0)), VLOOKUP($B161,Currencies!$B$6:$CW$1002,BW$1,0),"")</f>
        <v/>
      </c>
    </row>
    <row r="162" spans="2:75">
      <c r="B162" s="12" t="str">
        <f>IF(ISNUMBER(Equities!$C163),Equities!B163,"")</f>
        <v/>
      </c>
      <c r="C162" t="str">
        <f t="shared" ca="1" si="14"/>
        <v/>
      </c>
      <c r="D162" t="str">
        <f t="shared" ca="1" si="12"/>
        <v/>
      </c>
      <c r="E162" t="str">
        <f t="shared" ca="1" si="12"/>
        <v/>
      </c>
      <c r="F162" t="str">
        <f t="shared" ca="1" si="12"/>
        <v/>
      </c>
      <c r="G162" t="str">
        <f>IF(ISNUMBER(VLOOKUP($B162,Equities!$B$6:$DH$1002,G$1,0)), VLOOKUP($B162,Equities!$B$6:$DH$1002,G$1,0),"")</f>
        <v/>
      </c>
      <c r="H162" t="str">
        <f>IF(ISNUMBER(VLOOKUP($B162,Equities!$B$6:$DH$1002,H$1,0)), VLOOKUP($B162,Equities!$B$6:$DH$1002,H$1,0),"")</f>
        <v/>
      </c>
      <c r="I162" t="str">
        <f>IF(ISNUMBER(VLOOKUP($B162,Equities!$B$6:$DH$1002,I$1,0)), VLOOKUP($B162,Equities!$B$6:$DH$1002,I$1,0),"")</f>
        <v/>
      </c>
      <c r="J162" s="70"/>
      <c r="K162" t="str">
        <f>IF(ISNUMBER(VLOOKUP($B162,Equities!$B$6:$DH$1002,K$1,0)), VLOOKUP($B162,Equities!$B$6:$DH$1002,K$1,0),"")</f>
        <v/>
      </c>
      <c r="L162" t="str">
        <f>IF(ISNUMBER(VLOOKUP($B162,Equities!$B$6:$DH$1002,L$1,0)), VLOOKUP($B162,Equities!$B$6:$DH$1002,L$1,0),"")</f>
        <v/>
      </c>
      <c r="M162" t="str">
        <f>IF(ISNUMBER(VLOOKUP($B162,Equities!$B$6:$DH$1002,M$1,0)), VLOOKUP($B162,Equities!$B$6:$DH$1002,M$1,0),"")</f>
        <v/>
      </c>
      <c r="N162" t="str">
        <f>IF(ISNUMBER(VLOOKUP($B162,Equities!$B$6:$DH$1002,N$1,0)), VLOOKUP($B162,Equities!$B$6:$DH$1002,N$1,0),"")</f>
        <v/>
      </c>
      <c r="O162" t="str">
        <f>IF(ISNUMBER(VLOOKUP($B162,Equities!$B$6:$DH$1002,O$1,0)), VLOOKUP($B162,Equities!$B$6:$DH$1002,O$1,0),"")</f>
        <v/>
      </c>
      <c r="P162" t="str">
        <f>IF(ISNUMBER(VLOOKUP($B162,Equities!$B$6:$DH$1002,P$1,0)), VLOOKUP($B162,Equities!$B$6:$DH$1002,P$1,0),"")</f>
        <v/>
      </c>
      <c r="Q162" t="str">
        <f>IF(ISNUMBER(VLOOKUP($B162,Equities!$B$6:$DH$1002,Q$1,0)), VLOOKUP($B162,Equities!$B$6:$DH$1002,Q$1,0),"")</f>
        <v/>
      </c>
      <c r="R162" t="str">
        <f>IF(ISNUMBER(VLOOKUP($B162,Equities!$B$6:$DH$1002,R$1,0)), VLOOKUP($B162,Equities!$B$6:$DH$1002,R$1,0),"")</f>
        <v/>
      </c>
      <c r="S162" t="str">
        <f>IF(ISNUMBER(VLOOKUP($B162,Equities!$B$6:$DH$1002,S$1,0)), VLOOKUP($B162,Equities!$B$6:$DH$1002,S$1,0),"")</f>
        <v/>
      </c>
      <c r="T162" t="str">
        <f>IF(ISNUMBER(VLOOKUP($B162,Equities!$B$6:$DH$1002,T$1,0)), VLOOKUP($B162,Equities!$B$6:$DH$1002,T$1,0),"")</f>
        <v/>
      </c>
      <c r="U162" t="str">
        <f>IF(ISNUMBER(VLOOKUP($B162,Equities!$B$6:$DH$1002,U$1,0)), VLOOKUP($B162,Equities!$B$6:$DH$1002,U$1,0),"")</f>
        <v/>
      </c>
      <c r="V162" t="str">
        <f>IF(ISNUMBER(VLOOKUP($B162,Equities!$B$6:$DH$1002,V$1,0)), VLOOKUP($B162,Equities!$B$6:$DH$1002,V$1,0),"")</f>
        <v/>
      </c>
      <c r="W162" t="str">
        <f>IF(ISNUMBER(VLOOKUP($B162,Equities!$B$6:$DH$1002,W$1,0)), VLOOKUP($B162,Equities!$B$6:$DH$1002,W$1,0),"")</f>
        <v/>
      </c>
      <c r="X162" t="str">
        <f>IF(ISNUMBER(VLOOKUP($B162,Equities!$B$6:$DH$1002,X$1,0)), VLOOKUP($B162,Equities!$B$6:$DH$1002,X$1,0),"")</f>
        <v/>
      </c>
      <c r="Y162" t="str">
        <f>IF(ISNUMBER(VLOOKUP($B162,Equities!$B$6:$DH$1002,Y$1,0)), VLOOKUP($B162,Equities!$B$6:$DH$1002,Y$1,0),"")</f>
        <v/>
      </c>
      <c r="Z162" t="str">
        <f>IF(ISNUMBER(VLOOKUP($B162,Equities!$B$6:$DH$1002,Z$1,0)), VLOOKUP($B162,Equities!$B$6:$DH$1002,Z$1,0),"")</f>
        <v/>
      </c>
      <c r="AA162" t="str">
        <f>IF(ISNUMBER(VLOOKUP($B162,Equities!$B$6:$DH$1002,AA$1,0)), VLOOKUP($B162,Equities!$B$6:$DH$1002,AA$1,0),"")</f>
        <v/>
      </c>
      <c r="AB162" t="str">
        <f>IF(ISNUMBER(VLOOKUP($B162,Equities!$B$6:$DH$1002,AB$1,0)), VLOOKUP($B162,Equities!$B$6:$DH$1002,AB$1,0),"")</f>
        <v/>
      </c>
      <c r="AC162" t="str">
        <f>IF(ISNUMBER(VLOOKUP($B162,Bonds!$B$6:$CW$1002,AC$1,0)), VLOOKUP($B162,Bonds!$B$6:$CW$1002,AC$1,0),"")</f>
        <v/>
      </c>
      <c r="AD162" t="str">
        <f>IF(ISNUMBER(VLOOKUP($B162,Bonds!$B$6:$CW$1002,AD$1,0)), VLOOKUP($B162,Bonds!$B$6:$CW$1002,AD$1,0),"")</f>
        <v/>
      </c>
      <c r="AE162" t="str">
        <f>IF(ISNUMBER(VLOOKUP($B162,Bonds!$B$6:$CW$1002,AE$1,0)), VLOOKUP($B162,Bonds!$B$6:$CW$1002,AE$1,0),"")</f>
        <v/>
      </c>
      <c r="AF162" t="str">
        <f>IF(ISNUMBER(VLOOKUP($B162,Bonds!$B$6:$CW$1002,AF$1,0)), VLOOKUP($B162,Bonds!$B$6:$CW$1002,AF$1,0),"")</f>
        <v/>
      </c>
      <c r="AG162" t="str">
        <f>IF(ISNUMBER(VLOOKUP($B162,Bonds!$B$6:$CW$1002,AG$1,0)), VLOOKUP($B162,Bonds!$B$6:$CW$1002,AG$1,0),"")</f>
        <v/>
      </c>
      <c r="AH162" t="str">
        <f>IF(ISNUMBER(VLOOKUP($B162,Bonds!$B$6:$CW$1002,AH$1,0)), VLOOKUP($B162,Bonds!$B$6:$CW$1002,AH$1,0),"")</f>
        <v/>
      </c>
      <c r="AI162" t="str">
        <f>IF(ISNUMBER(VLOOKUP($B162,Bonds!$B$6:$CW$1002,AI$1,0)), VLOOKUP($B162,Bonds!$B$6:$CW$1002,AI$1,0),"")</f>
        <v/>
      </c>
      <c r="AJ162" t="str">
        <f>IF(ISNUMBER(VLOOKUP($B162,Bonds!$B$6:$CW$1002,AJ$1,0)), VLOOKUP($B162,Bonds!$B$6:$CW$1002,AJ$1,0),"")</f>
        <v/>
      </c>
      <c r="AK162" t="str">
        <f>IF(ISNUMBER(VLOOKUP($B162,Bonds!$B$6:$CW$1002,AK$1,0)), VLOOKUP($B162,Bonds!$B$6:$CW$1002,AK$1,0),"")</f>
        <v/>
      </c>
      <c r="AL162" t="str">
        <f>IF(ISNUMBER(VLOOKUP($B162,Bonds!$B$6:$CW$1002,AL$1,0)), VLOOKUP($B162,Bonds!$B$6:$CW$1002,AL$1,0),"")</f>
        <v/>
      </c>
      <c r="AM162" t="str">
        <f>IF(ISNUMBER(VLOOKUP($B162,Bonds!$B$6:$CW$1002,AM$1,0)), VLOOKUP($B162,Bonds!$B$6:$CW$1002,AM$1,0),"")</f>
        <v/>
      </c>
      <c r="AN162" t="str">
        <f>IF(ISNUMBER(VLOOKUP($B162,Bonds!$B$6:$CW$1002,AN$1,0)), VLOOKUP($B162,Bonds!$B$6:$CW$1002,AN$1,0),"")</f>
        <v/>
      </c>
      <c r="AO162" t="str">
        <f>IF(ISNUMBER(VLOOKUP($B162,Bonds!$B$6:$CW$1002,AO$1,0)), VLOOKUP($B162,Bonds!$B$6:$CW$1002,AO$1,0),"")</f>
        <v/>
      </c>
      <c r="AP162" t="str">
        <f>IF(ISNUMBER(VLOOKUP($B162,Bonds!$B$6:$CW$1002,AP$1,0)), VLOOKUP($B162,Bonds!$B$6:$CW$1002,AP$1,0),"")</f>
        <v/>
      </c>
      <c r="AQ162" t="str">
        <f>IF(ISNUMBER(VLOOKUP($B162,Bonds!$B$6:$CW$1002,AQ$1,0)), VLOOKUP($B162,Bonds!$B$6:$CW$1002,AQ$1,0),"")</f>
        <v/>
      </c>
      <c r="AR162" t="str">
        <f>IF(ISNUMBER(VLOOKUP($B162,Bonds!$B$6:$CW$1002,AR$1,0)), VLOOKUP($B162,Bonds!$B$6:$CW$1002,AR$1,0),"")</f>
        <v/>
      </c>
      <c r="AS162" t="str">
        <f>IF(ISNUMBER(VLOOKUP($B162,Bonds!$B$6:$CW$1002,AS$1,0)), VLOOKUP($B162,Bonds!$B$6:$CW$1002,AS$1,0),"")</f>
        <v/>
      </c>
      <c r="AT162" t="str">
        <f>IF(ISNUMBER(VLOOKUP($B162,Bonds!$B$6:$CW$1002,AT$1,0)), VLOOKUP($B162,Bonds!$B$6:$CW$1002,AT$1,0),"")</f>
        <v/>
      </c>
      <c r="AU162" t="str">
        <f>IF(ISNUMBER(VLOOKUP($B162,Bonds!$B$6:$CW$1002,AU$1,0)), VLOOKUP($B162,Bonds!$B$6:$CW$1002,AU$1,0),"")</f>
        <v/>
      </c>
      <c r="AV162" t="str">
        <f>IF(ISNUMBER(VLOOKUP($B162,Bonds!$B$6:$CW$1002,AV$1,0)), VLOOKUP($B162,Bonds!$B$6:$CW$1002,AV$1,0),"")</f>
        <v/>
      </c>
      <c r="AW162" t="str">
        <f>IF(ISNUMBER(VLOOKUP($B162,Bonds!$B$6:$CW$1002,AW$1,0)), VLOOKUP($B162,Bonds!$B$6:$CW$1002,AW$1,0),"")</f>
        <v/>
      </c>
      <c r="AX162" t="str">
        <f>IF(ISNUMBER(VLOOKUP($B162,Bonds!$B$6:$CW$1002,AX$1,0)), VLOOKUP($B162,Bonds!$B$6:$CW$1002,AX$1,0),"")</f>
        <v/>
      </c>
      <c r="AY162" t="str">
        <f>IF(ISNUMBER(VLOOKUP($B162,Bonds!$B$6:$CW$1002,AY$1,0)), VLOOKUP($B162,Bonds!$B$6:$CW$1002,AY$1,0),"")</f>
        <v/>
      </c>
      <c r="AZ162" t="str">
        <f>IF(ISNUMBER(VLOOKUP($B162,Bonds!$B$6:$CW$1002,AZ$1,0)), VLOOKUP($B162,Bonds!$B$6:$CW$1002,AZ$1,0),"")</f>
        <v/>
      </c>
      <c r="BA162" t="str">
        <f>IF(ISNUMBER(VLOOKUP($B162,Credit_Vol!$B$6:$CW$1002,BA$1,0)), VLOOKUP($B162,Credit_Vol!$B$6:$CW$1002,BA$1,0),"")</f>
        <v/>
      </c>
      <c r="BB162" t="str">
        <f>IF(ISNUMBER(VLOOKUP($B162,Credit_Vol!$B$6:$CW$1002,BB$1,0)), VLOOKUP($B162,Credit_Vol!$B$6:$CW$1002,BB$1,0),"")</f>
        <v/>
      </c>
      <c r="BC162" t="str">
        <f>IF(ISNUMBER(VLOOKUP($B162,Credit_Vol!$B$6:$CW$1002,BC$1,0)), VLOOKUP($B162,Credit_Vol!$B$6:$CW$1002,BC$1,0),"")</f>
        <v/>
      </c>
      <c r="BD162" t="str">
        <f>IF(ISNUMBER(VLOOKUP($B162,Credit_Vol!$B$6:$CW$1002,BD$1,0)), VLOOKUP($B162,Credit_Vol!$B$6:$CW$1002,BD$1,0),"")</f>
        <v/>
      </c>
      <c r="BE162" t="str">
        <f>IF(ISNUMBER(VLOOKUP($B162,Credit_Vol!$B$6:$CW$1002,BE$1,0)), VLOOKUP($B162,Credit_Vol!$B$6:$CW$1002,BE$1,0),"")</f>
        <v/>
      </c>
      <c r="BF162" t="str">
        <f>IF(ISNUMBER(VLOOKUP($B162,Credit_Vol!$B$6:$CW$1002,BF$1,0)), VLOOKUP($B162,Credit_Vol!$B$6:$CW$1002,BF$1,0),"")</f>
        <v/>
      </c>
      <c r="BG162" t="str">
        <f>IF(ISNUMBER(VLOOKUP($B162,Credit_Vol!$B$6:$CW$1002,BG$1,0)), VLOOKUP($B162,Credit_Vol!$B$6:$CW$1002,BG$1,0),"")</f>
        <v/>
      </c>
      <c r="BH162" t="str">
        <f>IF(ISNUMBER(VLOOKUP($B162,Credit_Vol!$B$6:$CW$1002,BH$1,0)), VLOOKUP($B162,Credit_Vol!$B$6:$CW$1002,BH$1,0),"")</f>
        <v/>
      </c>
      <c r="BI162" t="str">
        <f>IF(ISNUMBER(VLOOKUP($B162,Credit_Vol!$B$6:$CW$1002,BI$1,0)), VLOOKUP($B162,Credit_Vol!$B$6:$CW$1002,BI$1,0),"")</f>
        <v/>
      </c>
      <c r="BJ162" t="str">
        <f>IF(ISNUMBER(VLOOKUP($B162,Credit_Vol!$B$6:$CW$1002,BJ$1,0)), VLOOKUP($B162,Credit_Vol!$B$6:$CW$1002,BJ$1,0),"")</f>
        <v/>
      </c>
      <c r="BK162" t="str">
        <f>IF(ISNUMBER(VLOOKUP($B162,Credit_Vol!$B$6:$CW$1002,BK$1,0)), VLOOKUP($B162,Credit_Vol!$B$6:$CW$1002,BK$1,0),"")</f>
        <v/>
      </c>
      <c r="BL162" t="str">
        <f>IF(ISNUMBER(VLOOKUP($B162,Credit_Vol!$B$6:$CW$1002,BL$1,0)), VLOOKUP($B162,Credit_Vol!$B$6:$CW$1002,BL$1,0),"")</f>
        <v/>
      </c>
      <c r="BM162" t="str">
        <f>IF(ISNUMBER(VLOOKUP($B162,Commodities!$B$6:$CW$1002,BM$1,0)), VLOOKUP($B162,Commodities!$B$6:$CW$1002,BM$1,0),"")</f>
        <v/>
      </c>
      <c r="BN162" t="str">
        <f>IF(ISNUMBER(VLOOKUP($B162,Commodities!$B$6:$CW$1002,BN$1,0)), VLOOKUP($B162,Commodities!$B$6:$CW$1002,BN$1,0),"")</f>
        <v/>
      </c>
      <c r="BO162" t="str">
        <f>IF(ISNUMBER(VLOOKUP($B162,Commodities!$B$6:$CW$1002,BO$1,0)), VLOOKUP($B162,Commodities!$B$6:$CW$1002,BO$1,0),"")</f>
        <v/>
      </c>
      <c r="BP162" t="str">
        <f>IF(ISNUMBER(VLOOKUP($B162,Currencies!$B$6:$CW$1002,BP$1,0)), VLOOKUP($B162,Currencies!$B$6:$CW$1002,BP$1,0),"")</f>
        <v/>
      </c>
      <c r="BQ162" t="str">
        <f>IF(ISNUMBER(VLOOKUP($B162,Currencies!$B$6:$CW$1002,BQ$1,0)), VLOOKUP($B162,Currencies!$B$6:$CW$1002,BQ$1,0),"")</f>
        <v/>
      </c>
      <c r="BR162" t="str">
        <f>IF(ISNUMBER(VLOOKUP($B162,Currencies!$B$6:$CW$1002,BR$1,0)), VLOOKUP($B162,Currencies!$B$6:$CW$1002,BR$1,0),"")</f>
        <v/>
      </c>
      <c r="BS162" t="str">
        <f>IF(ISNUMBER(VLOOKUP($B162,Currencies!$B$6:$CW$1002,BS$1,0)), VLOOKUP($B162,Currencies!$B$6:$CW$1002,BS$1,0),"")</f>
        <v/>
      </c>
      <c r="BT162" t="str">
        <f>IF(ISNUMBER(VLOOKUP($B162,Currencies!$B$6:$CW$1002,BT$1,0)), VLOOKUP($B162,Currencies!$B$6:$CW$1002,BT$1,0),"")</f>
        <v/>
      </c>
      <c r="BU162" t="str">
        <f>IF(ISNUMBER(VLOOKUP($B162,Currencies!$B$6:$CW$1002,BU$1,0)), VLOOKUP($B162,Currencies!$B$6:$CW$1002,BU$1,0),"")</f>
        <v/>
      </c>
      <c r="BV162" t="str">
        <f>IF(ISNUMBER(VLOOKUP($B162,Currencies!$B$6:$CW$1002,BV$1,0)), VLOOKUP($B162,Currencies!$B$6:$CW$1002,BV$1,0),"")</f>
        <v/>
      </c>
      <c r="BW162" t="str">
        <f>IF(ISNUMBER(VLOOKUP($B162,Currencies!$B$6:$CW$1002,BW$1,0)), VLOOKUP($B162,Currencies!$B$6:$CW$1002,BW$1,0),"")</f>
        <v/>
      </c>
    </row>
    <row r="163" spans="2:75">
      <c r="B163" s="12" t="str">
        <f>IF(ISNUMBER(Equities!$C164),Equities!B164,"")</f>
        <v/>
      </c>
      <c r="C163" t="str">
        <f t="shared" ca="1" si="14"/>
        <v/>
      </c>
      <c r="D163" t="str">
        <f t="shared" ca="1" si="12"/>
        <v/>
      </c>
      <c r="E163" t="str">
        <f t="shared" ca="1" si="12"/>
        <v/>
      </c>
      <c r="F163" t="str">
        <f t="shared" ca="1" si="12"/>
        <v/>
      </c>
      <c r="G163" t="str">
        <f>IF(ISNUMBER(VLOOKUP($B163,Equities!$B$6:$DH$1002,G$1,0)), VLOOKUP($B163,Equities!$B$6:$DH$1002,G$1,0),"")</f>
        <v/>
      </c>
      <c r="H163" t="str">
        <f>IF(ISNUMBER(VLOOKUP($B163,Equities!$B$6:$DH$1002,H$1,0)), VLOOKUP($B163,Equities!$B$6:$DH$1002,H$1,0),"")</f>
        <v/>
      </c>
      <c r="I163" t="str">
        <f>IF(ISNUMBER(VLOOKUP($B163,Equities!$B$6:$DH$1002,I$1,0)), VLOOKUP($B163,Equities!$B$6:$DH$1002,I$1,0),"")</f>
        <v/>
      </c>
      <c r="J163" s="70"/>
      <c r="K163" t="str">
        <f>IF(ISNUMBER(VLOOKUP($B163,Equities!$B$6:$DH$1002,K$1,0)), VLOOKUP($B163,Equities!$B$6:$DH$1002,K$1,0),"")</f>
        <v/>
      </c>
      <c r="L163" t="str">
        <f>IF(ISNUMBER(VLOOKUP($B163,Equities!$B$6:$DH$1002,L$1,0)), VLOOKUP($B163,Equities!$B$6:$DH$1002,L$1,0),"")</f>
        <v/>
      </c>
      <c r="M163" t="str">
        <f>IF(ISNUMBER(VLOOKUP($B163,Equities!$B$6:$DH$1002,M$1,0)), VLOOKUP($B163,Equities!$B$6:$DH$1002,M$1,0),"")</f>
        <v/>
      </c>
      <c r="N163" t="str">
        <f>IF(ISNUMBER(VLOOKUP($B163,Equities!$B$6:$DH$1002,N$1,0)), VLOOKUP($B163,Equities!$B$6:$DH$1002,N$1,0),"")</f>
        <v/>
      </c>
      <c r="O163" t="str">
        <f>IF(ISNUMBER(VLOOKUP($B163,Equities!$B$6:$DH$1002,O$1,0)), VLOOKUP($B163,Equities!$B$6:$DH$1002,O$1,0),"")</f>
        <v/>
      </c>
      <c r="P163" t="str">
        <f>IF(ISNUMBER(VLOOKUP($B163,Equities!$B$6:$DH$1002,P$1,0)), VLOOKUP($B163,Equities!$B$6:$DH$1002,P$1,0),"")</f>
        <v/>
      </c>
      <c r="Q163" t="str">
        <f>IF(ISNUMBER(VLOOKUP($B163,Equities!$B$6:$DH$1002,Q$1,0)), VLOOKUP($B163,Equities!$B$6:$DH$1002,Q$1,0),"")</f>
        <v/>
      </c>
      <c r="R163" t="str">
        <f>IF(ISNUMBER(VLOOKUP($B163,Equities!$B$6:$DH$1002,R$1,0)), VLOOKUP($B163,Equities!$B$6:$DH$1002,R$1,0),"")</f>
        <v/>
      </c>
      <c r="S163" t="str">
        <f>IF(ISNUMBER(VLOOKUP($B163,Equities!$B$6:$DH$1002,S$1,0)), VLOOKUP($B163,Equities!$B$6:$DH$1002,S$1,0),"")</f>
        <v/>
      </c>
      <c r="T163" t="str">
        <f>IF(ISNUMBER(VLOOKUP($B163,Equities!$B$6:$DH$1002,T$1,0)), VLOOKUP($B163,Equities!$B$6:$DH$1002,T$1,0),"")</f>
        <v/>
      </c>
      <c r="U163" t="str">
        <f>IF(ISNUMBER(VLOOKUP($B163,Equities!$B$6:$DH$1002,U$1,0)), VLOOKUP($B163,Equities!$B$6:$DH$1002,U$1,0),"")</f>
        <v/>
      </c>
      <c r="V163" t="str">
        <f>IF(ISNUMBER(VLOOKUP($B163,Equities!$B$6:$DH$1002,V$1,0)), VLOOKUP($B163,Equities!$B$6:$DH$1002,V$1,0),"")</f>
        <v/>
      </c>
      <c r="W163" t="str">
        <f>IF(ISNUMBER(VLOOKUP($B163,Equities!$B$6:$DH$1002,W$1,0)), VLOOKUP($B163,Equities!$B$6:$DH$1002,W$1,0),"")</f>
        <v/>
      </c>
      <c r="X163" t="str">
        <f>IF(ISNUMBER(VLOOKUP($B163,Equities!$B$6:$DH$1002,X$1,0)), VLOOKUP($B163,Equities!$B$6:$DH$1002,X$1,0),"")</f>
        <v/>
      </c>
      <c r="Y163" t="str">
        <f>IF(ISNUMBER(VLOOKUP($B163,Equities!$B$6:$DH$1002,Y$1,0)), VLOOKUP($B163,Equities!$B$6:$DH$1002,Y$1,0),"")</f>
        <v/>
      </c>
      <c r="Z163" t="str">
        <f>IF(ISNUMBER(VLOOKUP($B163,Equities!$B$6:$DH$1002,Z$1,0)), VLOOKUP($B163,Equities!$B$6:$DH$1002,Z$1,0),"")</f>
        <v/>
      </c>
      <c r="AA163" t="str">
        <f>IF(ISNUMBER(VLOOKUP($B163,Equities!$B$6:$DH$1002,AA$1,0)), VLOOKUP($B163,Equities!$B$6:$DH$1002,AA$1,0),"")</f>
        <v/>
      </c>
      <c r="AB163" t="str">
        <f>IF(ISNUMBER(VLOOKUP($B163,Equities!$B$6:$DH$1002,AB$1,0)), VLOOKUP($B163,Equities!$B$6:$DH$1002,AB$1,0),"")</f>
        <v/>
      </c>
      <c r="AC163" t="str">
        <f>IF(ISNUMBER(VLOOKUP($B163,Bonds!$B$6:$CW$1002,AC$1,0)), VLOOKUP($B163,Bonds!$B$6:$CW$1002,AC$1,0),"")</f>
        <v/>
      </c>
      <c r="AD163" t="str">
        <f>IF(ISNUMBER(VLOOKUP($B163,Bonds!$B$6:$CW$1002,AD$1,0)), VLOOKUP($B163,Bonds!$B$6:$CW$1002,AD$1,0),"")</f>
        <v/>
      </c>
      <c r="AE163" t="str">
        <f>IF(ISNUMBER(VLOOKUP($B163,Bonds!$B$6:$CW$1002,AE$1,0)), VLOOKUP($B163,Bonds!$B$6:$CW$1002,AE$1,0),"")</f>
        <v/>
      </c>
      <c r="AF163" t="str">
        <f>IF(ISNUMBER(VLOOKUP($B163,Bonds!$B$6:$CW$1002,AF$1,0)), VLOOKUP($B163,Bonds!$B$6:$CW$1002,AF$1,0),"")</f>
        <v/>
      </c>
      <c r="AG163" t="str">
        <f>IF(ISNUMBER(VLOOKUP($B163,Bonds!$B$6:$CW$1002,AG$1,0)), VLOOKUP($B163,Bonds!$B$6:$CW$1002,AG$1,0),"")</f>
        <v/>
      </c>
      <c r="AH163" t="str">
        <f>IF(ISNUMBER(VLOOKUP($B163,Bonds!$B$6:$CW$1002,AH$1,0)), VLOOKUP($B163,Bonds!$B$6:$CW$1002,AH$1,0),"")</f>
        <v/>
      </c>
      <c r="AI163" t="str">
        <f>IF(ISNUMBER(VLOOKUP($B163,Bonds!$B$6:$CW$1002,AI$1,0)), VLOOKUP($B163,Bonds!$B$6:$CW$1002,AI$1,0),"")</f>
        <v/>
      </c>
      <c r="AJ163" t="str">
        <f>IF(ISNUMBER(VLOOKUP($B163,Bonds!$B$6:$CW$1002,AJ$1,0)), VLOOKUP($B163,Bonds!$B$6:$CW$1002,AJ$1,0),"")</f>
        <v/>
      </c>
      <c r="AK163" t="str">
        <f>IF(ISNUMBER(VLOOKUP($B163,Bonds!$B$6:$CW$1002,AK$1,0)), VLOOKUP($B163,Bonds!$B$6:$CW$1002,AK$1,0),"")</f>
        <v/>
      </c>
      <c r="AL163" t="str">
        <f>IF(ISNUMBER(VLOOKUP($B163,Bonds!$B$6:$CW$1002,AL$1,0)), VLOOKUP($B163,Bonds!$B$6:$CW$1002,AL$1,0),"")</f>
        <v/>
      </c>
      <c r="AM163" t="str">
        <f>IF(ISNUMBER(VLOOKUP($B163,Bonds!$B$6:$CW$1002,AM$1,0)), VLOOKUP($B163,Bonds!$B$6:$CW$1002,AM$1,0),"")</f>
        <v/>
      </c>
      <c r="AN163" t="str">
        <f>IF(ISNUMBER(VLOOKUP($B163,Bonds!$B$6:$CW$1002,AN$1,0)), VLOOKUP($B163,Bonds!$B$6:$CW$1002,AN$1,0),"")</f>
        <v/>
      </c>
      <c r="AO163" t="str">
        <f>IF(ISNUMBER(VLOOKUP($B163,Bonds!$B$6:$CW$1002,AO$1,0)), VLOOKUP($B163,Bonds!$B$6:$CW$1002,AO$1,0),"")</f>
        <v/>
      </c>
      <c r="AP163" t="str">
        <f>IF(ISNUMBER(VLOOKUP($B163,Bonds!$B$6:$CW$1002,AP$1,0)), VLOOKUP($B163,Bonds!$B$6:$CW$1002,AP$1,0),"")</f>
        <v/>
      </c>
      <c r="AQ163" t="str">
        <f>IF(ISNUMBER(VLOOKUP($B163,Bonds!$B$6:$CW$1002,AQ$1,0)), VLOOKUP($B163,Bonds!$B$6:$CW$1002,AQ$1,0),"")</f>
        <v/>
      </c>
      <c r="AR163" t="str">
        <f>IF(ISNUMBER(VLOOKUP($B163,Bonds!$B$6:$CW$1002,AR$1,0)), VLOOKUP($B163,Bonds!$B$6:$CW$1002,AR$1,0),"")</f>
        <v/>
      </c>
      <c r="AS163" t="str">
        <f>IF(ISNUMBER(VLOOKUP($B163,Bonds!$B$6:$CW$1002,AS$1,0)), VLOOKUP($B163,Bonds!$B$6:$CW$1002,AS$1,0),"")</f>
        <v/>
      </c>
      <c r="AT163" t="str">
        <f>IF(ISNUMBER(VLOOKUP($B163,Bonds!$B$6:$CW$1002,AT$1,0)), VLOOKUP($B163,Bonds!$B$6:$CW$1002,AT$1,0),"")</f>
        <v/>
      </c>
      <c r="AU163" t="str">
        <f>IF(ISNUMBER(VLOOKUP($B163,Bonds!$B$6:$CW$1002,AU$1,0)), VLOOKUP($B163,Bonds!$B$6:$CW$1002,AU$1,0),"")</f>
        <v/>
      </c>
      <c r="AV163" t="str">
        <f>IF(ISNUMBER(VLOOKUP($B163,Bonds!$B$6:$CW$1002,AV$1,0)), VLOOKUP($B163,Bonds!$B$6:$CW$1002,AV$1,0),"")</f>
        <v/>
      </c>
      <c r="AW163" t="str">
        <f>IF(ISNUMBER(VLOOKUP($B163,Bonds!$B$6:$CW$1002,AW$1,0)), VLOOKUP($B163,Bonds!$B$6:$CW$1002,AW$1,0),"")</f>
        <v/>
      </c>
      <c r="AX163" t="str">
        <f>IF(ISNUMBER(VLOOKUP($B163,Bonds!$B$6:$CW$1002,AX$1,0)), VLOOKUP($B163,Bonds!$B$6:$CW$1002,AX$1,0),"")</f>
        <v/>
      </c>
      <c r="AY163" t="str">
        <f>IF(ISNUMBER(VLOOKUP($B163,Bonds!$B$6:$CW$1002,AY$1,0)), VLOOKUP($B163,Bonds!$B$6:$CW$1002,AY$1,0),"")</f>
        <v/>
      </c>
      <c r="AZ163" t="str">
        <f>IF(ISNUMBER(VLOOKUP($B163,Bonds!$B$6:$CW$1002,AZ$1,0)), VLOOKUP($B163,Bonds!$B$6:$CW$1002,AZ$1,0),"")</f>
        <v/>
      </c>
      <c r="BA163" t="str">
        <f>IF(ISNUMBER(VLOOKUP($B163,Credit_Vol!$B$6:$CW$1002,BA$1,0)), VLOOKUP($B163,Credit_Vol!$B$6:$CW$1002,BA$1,0),"")</f>
        <v/>
      </c>
      <c r="BB163" t="str">
        <f>IF(ISNUMBER(VLOOKUP($B163,Credit_Vol!$B$6:$CW$1002,BB$1,0)), VLOOKUP($B163,Credit_Vol!$B$6:$CW$1002,BB$1,0),"")</f>
        <v/>
      </c>
      <c r="BC163" t="str">
        <f>IF(ISNUMBER(VLOOKUP($B163,Credit_Vol!$B$6:$CW$1002,BC$1,0)), VLOOKUP($B163,Credit_Vol!$B$6:$CW$1002,BC$1,0),"")</f>
        <v/>
      </c>
      <c r="BD163" t="str">
        <f>IF(ISNUMBER(VLOOKUP($B163,Credit_Vol!$B$6:$CW$1002,BD$1,0)), VLOOKUP($B163,Credit_Vol!$B$6:$CW$1002,BD$1,0),"")</f>
        <v/>
      </c>
      <c r="BE163" t="str">
        <f>IF(ISNUMBER(VLOOKUP($B163,Credit_Vol!$B$6:$CW$1002,BE$1,0)), VLOOKUP($B163,Credit_Vol!$B$6:$CW$1002,BE$1,0),"")</f>
        <v/>
      </c>
      <c r="BF163" t="str">
        <f>IF(ISNUMBER(VLOOKUP($B163,Credit_Vol!$B$6:$CW$1002,BF$1,0)), VLOOKUP($B163,Credit_Vol!$B$6:$CW$1002,BF$1,0),"")</f>
        <v/>
      </c>
      <c r="BG163" t="str">
        <f>IF(ISNUMBER(VLOOKUP($B163,Credit_Vol!$B$6:$CW$1002,BG$1,0)), VLOOKUP($B163,Credit_Vol!$B$6:$CW$1002,BG$1,0),"")</f>
        <v/>
      </c>
      <c r="BH163" t="str">
        <f>IF(ISNUMBER(VLOOKUP($B163,Credit_Vol!$B$6:$CW$1002,BH$1,0)), VLOOKUP($B163,Credit_Vol!$B$6:$CW$1002,BH$1,0),"")</f>
        <v/>
      </c>
      <c r="BI163" t="str">
        <f>IF(ISNUMBER(VLOOKUP($B163,Credit_Vol!$B$6:$CW$1002,BI$1,0)), VLOOKUP($B163,Credit_Vol!$B$6:$CW$1002,BI$1,0),"")</f>
        <v/>
      </c>
      <c r="BJ163" t="str">
        <f>IF(ISNUMBER(VLOOKUP($B163,Credit_Vol!$B$6:$CW$1002,BJ$1,0)), VLOOKUP($B163,Credit_Vol!$B$6:$CW$1002,BJ$1,0),"")</f>
        <v/>
      </c>
      <c r="BK163" t="str">
        <f>IF(ISNUMBER(VLOOKUP($B163,Credit_Vol!$B$6:$CW$1002,BK$1,0)), VLOOKUP($B163,Credit_Vol!$B$6:$CW$1002,BK$1,0),"")</f>
        <v/>
      </c>
      <c r="BL163" t="str">
        <f>IF(ISNUMBER(VLOOKUP($B163,Credit_Vol!$B$6:$CW$1002,BL$1,0)), VLOOKUP($B163,Credit_Vol!$B$6:$CW$1002,BL$1,0),"")</f>
        <v/>
      </c>
      <c r="BM163" t="str">
        <f>IF(ISNUMBER(VLOOKUP($B163,Commodities!$B$6:$CW$1002,BM$1,0)), VLOOKUP($B163,Commodities!$B$6:$CW$1002,BM$1,0),"")</f>
        <v/>
      </c>
      <c r="BN163" t="str">
        <f>IF(ISNUMBER(VLOOKUP($B163,Commodities!$B$6:$CW$1002,BN$1,0)), VLOOKUP($B163,Commodities!$B$6:$CW$1002,BN$1,0),"")</f>
        <v/>
      </c>
      <c r="BO163" t="str">
        <f>IF(ISNUMBER(VLOOKUP($B163,Commodities!$B$6:$CW$1002,BO$1,0)), VLOOKUP($B163,Commodities!$B$6:$CW$1002,BO$1,0),"")</f>
        <v/>
      </c>
      <c r="BP163" t="str">
        <f>IF(ISNUMBER(VLOOKUP($B163,Currencies!$B$6:$CW$1002,BP$1,0)), VLOOKUP($B163,Currencies!$B$6:$CW$1002,BP$1,0),"")</f>
        <v/>
      </c>
      <c r="BQ163" t="str">
        <f>IF(ISNUMBER(VLOOKUP($B163,Currencies!$B$6:$CW$1002,BQ$1,0)), VLOOKUP($B163,Currencies!$B$6:$CW$1002,BQ$1,0),"")</f>
        <v/>
      </c>
      <c r="BR163" t="str">
        <f>IF(ISNUMBER(VLOOKUP($B163,Currencies!$B$6:$CW$1002,BR$1,0)), VLOOKUP($B163,Currencies!$B$6:$CW$1002,BR$1,0),"")</f>
        <v/>
      </c>
      <c r="BS163" t="str">
        <f>IF(ISNUMBER(VLOOKUP($B163,Currencies!$B$6:$CW$1002,BS$1,0)), VLOOKUP($B163,Currencies!$B$6:$CW$1002,BS$1,0),"")</f>
        <v/>
      </c>
      <c r="BT163" t="str">
        <f>IF(ISNUMBER(VLOOKUP($B163,Currencies!$B$6:$CW$1002,BT$1,0)), VLOOKUP($B163,Currencies!$B$6:$CW$1002,BT$1,0),"")</f>
        <v/>
      </c>
      <c r="BU163" t="str">
        <f>IF(ISNUMBER(VLOOKUP($B163,Currencies!$B$6:$CW$1002,BU$1,0)), VLOOKUP($B163,Currencies!$B$6:$CW$1002,BU$1,0),"")</f>
        <v/>
      </c>
      <c r="BV163" t="str">
        <f>IF(ISNUMBER(VLOOKUP($B163,Currencies!$B$6:$CW$1002,BV$1,0)), VLOOKUP($B163,Currencies!$B$6:$CW$1002,BV$1,0),"")</f>
        <v/>
      </c>
      <c r="BW163" t="str">
        <f>IF(ISNUMBER(VLOOKUP($B163,Currencies!$B$6:$CW$1002,BW$1,0)), VLOOKUP($B163,Currencies!$B$6:$CW$1002,BW$1,0),"")</f>
        <v/>
      </c>
    </row>
    <row r="164" spans="2:75">
      <c r="B164" s="12" t="str">
        <f>IF(ISNUMBER(Equities!$C165),Equities!B165,"")</f>
        <v/>
      </c>
      <c r="C164" t="str">
        <f t="shared" ca="1" si="14"/>
        <v/>
      </c>
      <c r="D164" t="str">
        <f t="shared" ca="1" si="12"/>
        <v/>
      </c>
      <c r="E164" t="str">
        <f t="shared" ca="1" si="12"/>
        <v/>
      </c>
      <c r="F164" t="str">
        <f t="shared" ca="1" si="12"/>
        <v/>
      </c>
      <c r="G164" t="str">
        <f>IF(ISNUMBER(VLOOKUP($B164,Equities!$B$6:$DH$1002,G$1,0)), VLOOKUP($B164,Equities!$B$6:$DH$1002,G$1,0),"")</f>
        <v/>
      </c>
      <c r="H164" t="str">
        <f>IF(ISNUMBER(VLOOKUP($B164,Equities!$B$6:$DH$1002,H$1,0)), VLOOKUP($B164,Equities!$B$6:$DH$1002,H$1,0),"")</f>
        <v/>
      </c>
      <c r="I164" t="str">
        <f>IF(ISNUMBER(VLOOKUP($B164,Equities!$B$6:$DH$1002,I$1,0)), VLOOKUP($B164,Equities!$B$6:$DH$1002,I$1,0),"")</f>
        <v/>
      </c>
      <c r="J164" s="70"/>
      <c r="K164" t="str">
        <f>IF(ISNUMBER(VLOOKUP($B164,Equities!$B$6:$DH$1002,K$1,0)), VLOOKUP($B164,Equities!$B$6:$DH$1002,K$1,0),"")</f>
        <v/>
      </c>
      <c r="L164" t="str">
        <f>IF(ISNUMBER(VLOOKUP($B164,Equities!$B$6:$DH$1002,L$1,0)), VLOOKUP($B164,Equities!$B$6:$DH$1002,L$1,0),"")</f>
        <v/>
      </c>
      <c r="M164" t="str">
        <f>IF(ISNUMBER(VLOOKUP($B164,Equities!$B$6:$DH$1002,M$1,0)), VLOOKUP($B164,Equities!$B$6:$DH$1002,M$1,0),"")</f>
        <v/>
      </c>
      <c r="N164" t="str">
        <f>IF(ISNUMBER(VLOOKUP($B164,Equities!$B$6:$DH$1002,N$1,0)), VLOOKUP($B164,Equities!$B$6:$DH$1002,N$1,0),"")</f>
        <v/>
      </c>
      <c r="O164" t="str">
        <f>IF(ISNUMBER(VLOOKUP($B164,Equities!$B$6:$DH$1002,O$1,0)), VLOOKUP($B164,Equities!$B$6:$DH$1002,O$1,0),"")</f>
        <v/>
      </c>
      <c r="P164" t="str">
        <f>IF(ISNUMBER(VLOOKUP($B164,Equities!$B$6:$DH$1002,P$1,0)), VLOOKUP($B164,Equities!$B$6:$DH$1002,P$1,0),"")</f>
        <v/>
      </c>
      <c r="Q164" t="str">
        <f>IF(ISNUMBER(VLOOKUP($B164,Equities!$B$6:$DH$1002,Q$1,0)), VLOOKUP($B164,Equities!$B$6:$DH$1002,Q$1,0),"")</f>
        <v/>
      </c>
      <c r="R164" t="str">
        <f>IF(ISNUMBER(VLOOKUP($B164,Equities!$B$6:$DH$1002,R$1,0)), VLOOKUP($B164,Equities!$B$6:$DH$1002,R$1,0),"")</f>
        <v/>
      </c>
      <c r="S164" t="str">
        <f>IF(ISNUMBER(VLOOKUP($B164,Equities!$B$6:$DH$1002,S$1,0)), VLOOKUP($B164,Equities!$B$6:$DH$1002,S$1,0),"")</f>
        <v/>
      </c>
      <c r="T164" t="str">
        <f>IF(ISNUMBER(VLOOKUP($B164,Equities!$B$6:$DH$1002,T$1,0)), VLOOKUP($B164,Equities!$B$6:$DH$1002,T$1,0),"")</f>
        <v/>
      </c>
      <c r="U164" t="str">
        <f>IF(ISNUMBER(VLOOKUP($B164,Equities!$B$6:$DH$1002,U$1,0)), VLOOKUP($B164,Equities!$B$6:$DH$1002,U$1,0),"")</f>
        <v/>
      </c>
      <c r="V164" t="str">
        <f>IF(ISNUMBER(VLOOKUP($B164,Equities!$B$6:$DH$1002,V$1,0)), VLOOKUP($B164,Equities!$B$6:$DH$1002,V$1,0),"")</f>
        <v/>
      </c>
      <c r="W164" t="str">
        <f>IF(ISNUMBER(VLOOKUP($B164,Equities!$B$6:$DH$1002,W$1,0)), VLOOKUP($B164,Equities!$B$6:$DH$1002,W$1,0),"")</f>
        <v/>
      </c>
      <c r="X164" t="str">
        <f>IF(ISNUMBER(VLOOKUP($B164,Equities!$B$6:$DH$1002,X$1,0)), VLOOKUP($B164,Equities!$B$6:$DH$1002,X$1,0),"")</f>
        <v/>
      </c>
      <c r="Y164" t="str">
        <f>IF(ISNUMBER(VLOOKUP($B164,Equities!$B$6:$DH$1002,Y$1,0)), VLOOKUP($B164,Equities!$B$6:$DH$1002,Y$1,0),"")</f>
        <v/>
      </c>
      <c r="Z164" t="str">
        <f>IF(ISNUMBER(VLOOKUP($B164,Equities!$B$6:$DH$1002,Z$1,0)), VLOOKUP($B164,Equities!$B$6:$DH$1002,Z$1,0),"")</f>
        <v/>
      </c>
      <c r="AA164" t="str">
        <f>IF(ISNUMBER(VLOOKUP($B164,Equities!$B$6:$DH$1002,AA$1,0)), VLOOKUP($B164,Equities!$B$6:$DH$1002,AA$1,0),"")</f>
        <v/>
      </c>
      <c r="AB164" t="str">
        <f>IF(ISNUMBER(VLOOKUP($B164,Equities!$B$6:$DH$1002,AB$1,0)), VLOOKUP($B164,Equities!$B$6:$DH$1002,AB$1,0),"")</f>
        <v/>
      </c>
      <c r="AC164" t="str">
        <f>IF(ISNUMBER(VLOOKUP($B164,Bonds!$B$6:$CW$1002,AC$1,0)), VLOOKUP($B164,Bonds!$B$6:$CW$1002,AC$1,0),"")</f>
        <v/>
      </c>
      <c r="AD164" t="str">
        <f>IF(ISNUMBER(VLOOKUP($B164,Bonds!$B$6:$CW$1002,AD$1,0)), VLOOKUP($B164,Bonds!$B$6:$CW$1002,AD$1,0),"")</f>
        <v/>
      </c>
      <c r="AE164" t="str">
        <f>IF(ISNUMBER(VLOOKUP($B164,Bonds!$B$6:$CW$1002,AE$1,0)), VLOOKUP($B164,Bonds!$B$6:$CW$1002,AE$1,0),"")</f>
        <v/>
      </c>
      <c r="AF164" t="str">
        <f>IF(ISNUMBER(VLOOKUP($B164,Bonds!$B$6:$CW$1002,AF$1,0)), VLOOKUP($B164,Bonds!$B$6:$CW$1002,AF$1,0),"")</f>
        <v/>
      </c>
      <c r="AG164" t="str">
        <f>IF(ISNUMBER(VLOOKUP($B164,Bonds!$B$6:$CW$1002,AG$1,0)), VLOOKUP($B164,Bonds!$B$6:$CW$1002,AG$1,0),"")</f>
        <v/>
      </c>
      <c r="AH164" t="str">
        <f>IF(ISNUMBER(VLOOKUP($B164,Bonds!$B$6:$CW$1002,AH$1,0)), VLOOKUP($B164,Bonds!$B$6:$CW$1002,AH$1,0),"")</f>
        <v/>
      </c>
      <c r="AI164" t="str">
        <f>IF(ISNUMBER(VLOOKUP($B164,Bonds!$B$6:$CW$1002,AI$1,0)), VLOOKUP($B164,Bonds!$B$6:$CW$1002,AI$1,0),"")</f>
        <v/>
      </c>
      <c r="AJ164" t="str">
        <f>IF(ISNUMBER(VLOOKUP($B164,Bonds!$B$6:$CW$1002,AJ$1,0)), VLOOKUP($B164,Bonds!$B$6:$CW$1002,AJ$1,0),"")</f>
        <v/>
      </c>
      <c r="AK164" t="str">
        <f>IF(ISNUMBER(VLOOKUP($B164,Bonds!$B$6:$CW$1002,AK$1,0)), VLOOKUP($B164,Bonds!$B$6:$CW$1002,AK$1,0),"")</f>
        <v/>
      </c>
      <c r="AL164" t="str">
        <f>IF(ISNUMBER(VLOOKUP($B164,Bonds!$B$6:$CW$1002,AL$1,0)), VLOOKUP($B164,Bonds!$B$6:$CW$1002,AL$1,0),"")</f>
        <v/>
      </c>
      <c r="AM164" t="str">
        <f>IF(ISNUMBER(VLOOKUP($B164,Bonds!$B$6:$CW$1002,AM$1,0)), VLOOKUP($B164,Bonds!$B$6:$CW$1002,AM$1,0),"")</f>
        <v/>
      </c>
      <c r="AN164" t="str">
        <f>IF(ISNUMBER(VLOOKUP($B164,Bonds!$B$6:$CW$1002,AN$1,0)), VLOOKUP($B164,Bonds!$B$6:$CW$1002,AN$1,0),"")</f>
        <v/>
      </c>
      <c r="AO164" t="str">
        <f>IF(ISNUMBER(VLOOKUP($B164,Bonds!$B$6:$CW$1002,AO$1,0)), VLOOKUP($B164,Bonds!$B$6:$CW$1002,AO$1,0),"")</f>
        <v/>
      </c>
      <c r="AP164" t="str">
        <f>IF(ISNUMBER(VLOOKUP($B164,Bonds!$B$6:$CW$1002,AP$1,0)), VLOOKUP($B164,Bonds!$B$6:$CW$1002,AP$1,0),"")</f>
        <v/>
      </c>
      <c r="AQ164" t="str">
        <f>IF(ISNUMBER(VLOOKUP($B164,Bonds!$B$6:$CW$1002,AQ$1,0)), VLOOKUP($B164,Bonds!$B$6:$CW$1002,AQ$1,0),"")</f>
        <v/>
      </c>
      <c r="AR164" t="str">
        <f>IF(ISNUMBER(VLOOKUP($B164,Bonds!$B$6:$CW$1002,AR$1,0)), VLOOKUP($B164,Bonds!$B$6:$CW$1002,AR$1,0),"")</f>
        <v/>
      </c>
      <c r="AS164" t="str">
        <f>IF(ISNUMBER(VLOOKUP($B164,Bonds!$B$6:$CW$1002,AS$1,0)), VLOOKUP($B164,Bonds!$B$6:$CW$1002,AS$1,0),"")</f>
        <v/>
      </c>
      <c r="AT164" t="str">
        <f>IF(ISNUMBER(VLOOKUP($B164,Bonds!$B$6:$CW$1002,AT$1,0)), VLOOKUP($B164,Bonds!$B$6:$CW$1002,AT$1,0),"")</f>
        <v/>
      </c>
      <c r="AU164" t="str">
        <f>IF(ISNUMBER(VLOOKUP($B164,Bonds!$B$6:$CW$1002,AU$1,0)), VLOOKUP($B164,Bonds!$B$6:$CW$1002,AU$1,0),"")</f>
        <v/>
      </c>
      <c r="AV164" t="str">
        <f>IF(ISNUMBER(VLOOKUP($B164,Bonds!$B$6:$CW$1002,AV$1,0)), VLOOKUP($B164,Bonds!$B$6:$CW$1002,AV$1,0),"")</f>
        <v/>
      </c>
      <c r="AW164" t="str">
        <f>IF(ISNUMBER(VLOOKUP($B164,Bonds!$B$6:$CW$1002,AW$1,0)), VLOOKUP($B164,Bonds!$B$6:$CW$1002,AW$1,0),"")</f>
        <v/>
      </c>
      <c r="AX164" t="str">
        <f>IF(ISNUMBER(VLOOKUP($B164,Bonds!$B$6:$CW$1002,AX$1,0)), VLOOKUP($B164,Bonds!$B$6:$CW$1002,AX$1,0),"")</f>
        <v/>
      </c>
      <c r="AY164" t="str">
        <f>IF(ISNUMBER(VLOOKUP($B164,Bonds!$B$6:$CW$1002,AY$1,0)), VLOOKUP($B164,Bonds!$B$6:$CW$1002,AY$1,0),"")</f>
        <v/>
      </c>
      <c r="AZ164" t="str">
        <f>IF(ISNUMBER(VLOOKUP($B164,Bonds!$B$6:$CW$1002,AZ$1,0)), VLOOKUP($B164,Bonds!$B$6:$CW$1002,AZ$1,0),"")</f>
        <v/>
      </c>
      <c r="BA164" t="str">
        <f>IF(ISNUMBER(VLOOKUP($B164,Credit_Vol!$B$6:$CW$1002,BA$1,0)), VLOOKUP($B164,Credit_Vol!$B$6:$CW$1002,BA$1,0),"")</f>
        <v/>
      </c>
      <c r="BB164" t="str">
        <f>IF(ISNUMBER(VLOOKUP($B164,Credit_Vol!$B$6:$CW$1002,BB$1,0)), VLOOKUP($B164,Credit_Vol!$B$6:$CW$1002,BB$1,0),"")</f>
        <v/>
      </c>
      <c r="BC164" t="str">
        <f>IF(ISNUMBER(VLOOKUP($B164,Credit_Vol!$B$6:$CW$1002,BC$1,0)), VLOOKUP($B164,Credit_Vol!$B$6:$CW$1002,BC$1,0),"")</f>
        <v/>
      </c>
      <c r="BD164" t="str">
        <f>IF(ISNUMBER(VLOOKUP($B164,Credit_Vol!$B$6:$CW$1002,BD$1,0)), VLOOKUP($B164,Credit_Vol!$B$6:$CW$1002,BD$1,0),"")</f>
        <v/>
      </c>
      <c r="BE164" t="str">
        <f>IF(ISNUMBER(VLOOKUP($B164,Credit_Vol!$B$6:$CW$1002,BE$1,0)), VLOOKUP($B164,Credit_Vol!$B$6:$CW$1002,BE$1,0),"")</f>
        <v/>
      </c>
      <c r="BF164" t="str">
        <f>IF(ISNUMBER(VLOOKUP($B164,Credit_Vol!$B$6:$CW$1002,BF$1,0)), VLOOKUP($B164,Credit_Vol!$B$6:$CW$1002,BF$1,0),"")</f>
        <v/>
      </c>
      <c r="BG164" t="str">
        <f>IF(ISNUMBER(VLOOKUP($B164,Credit_Vol!$B$6:$CW$1002,BG$1,0)), VLOOKUP($B164,Credit_Vol!$B$6:$CW$1002,BG$1,0),"")</f>
        <v/>
      </c>
      <c r="BH164" t="str">
        <f>IF(ISNUMBER(VLOOKUP($B164,Credit_Vol!$B$6:$CW$1002,BH$1,0)), VLOOKUP($B164,Credit_Vol!$B$6:$CW$1002,BH$1,0),"")</f>
        <v/>
      </c>
      <c r="BI164" t="str">
        <f>IF(ISNUMBER(VLOOKUP($B164,Credit_Vol!$B$6:$CW$1002,BI$1,0)), VLOOKUP($B164,Credit_Vol!$B$6:$CW$1002,BI$1,0),"")</f>
        <v/>
      </c>
      <c r="BJ164" t="str">
        <f>IF(ISNUMBER(VLOOKUP($B164,Credit_Vol!$B$6:$CW$1002,BJ$1,0)), VLOOKUP($B164,Credit_Vol!$B$6:$CW$1002,BJ$1,0),"")</f>
        <v/>
      </c>
      <c r="BK164" t="str">
        <f>IF(ISNUMBER(VLOOKUP($B164,Credit_Vol!$B$6:$CW$1002,BK$1,0)), VLOOKUP($B164,Credit_Vol!$B$6:$CW$1002,BK$1,0),"")</f>
        <v/>
      </c>
      <c r="BL164" t="str">
        <f>IF(ISNUMBER(VLOOKUP($B164,Credit_Vol!$B$6:$CW$1002,BL$1,0)), VLOOKUP($B164,Credit_Vol!$B$6:$CW$1002,BL$1,0),"")</f>
        <v/>
      </c>
      <c r="BM164" t="str">
        <f>IF(ISNUMBER(VLOOKUP($B164,Commodities!$B$6:$CW$1002,BM$1,0)), VLOOKUP($B164,Commodities!$B$6:$CW$1002,BM$1,0),"")</f>
        <v/>
      </c>
      <c r="BN164" t="str">
        <f>IF(ISNUMBER(VLOOKUP($B164,Commodities!$B$6:$CW$1002,BN$1,0)), VLOOKUP($B164,Commodities!$B$6:$CW$1002,BN$1,0),"")</f>
        <v/>
      </c>
      <c r="BO164" t="str">
        <f>IF(ISNUMBER(VLOOKUP($B164,Commodities!$B$6:$CW$1002,BO$1,0)), VLOOKUP($B164,Commodities!$B$6:$CW$1002,BO$1,0),"")</f>
        <v/>
      </c>
      <c r="BP164" t="str">
        <f>IF(ISNUMBER(VLOOKUP($B164,Currencies!$B$6:$CW$1002,BP$1,0)), VLOOKUP($B164,Currencies!$B$6:$CW$1002,BP$1,0),"")</f>
        <v/>
      </c>
      <c r="BQ164" t="str">
        <f>IF(ISNUMBER(VLOOKUP($B164,Currencies!$B$6:$CW$1002,BQ$1,0)), VLOOKUP($B164,Currencies!$B$6:$CW$1002,BQ$1,0),"")</f>
        <v/>
      </c>
      <c r="BR164" t="str">
        <f>IF(ISNUMBER(VLOOKUP($B164,Currencies!$B$6:$CW$1002,BR$1,0)), VLOOKUP($B164,Currencies!$B$6:$CW$1002,BR$1,0),"")</f>
        <v/>
      </c>
      <c r="BS164" t="str">
        <f>IF(ISNUMBER(VLOOKUP($B164,Currencies!$B$6:$CW$1002,BS$1,0)), VLOOKUP($B164,Currencies!$B$6:$CW$1002,BS$1,0),"")</f>
        <v/>
      </c>
      <c r="BT164" t="str">
        <f>IF(ISNUMBER(VLOOKUP($B164,Currencies!$B$6:$CW$1002,BT$1,0)), VLOOKUP($B164,Currencies!$B$6:$CW$1002,BT$1,0),"")</f>
        <v/>
      </c>
      <c r="BU164" t="str">
        <f>IF(ISNUMBER(VLOOKUP($B164,Currencies!$B$6:$CW$1002,BU$1,0)), VLOOKUP($B164,Currencies!$B$6:$CW$1002,BU$1,0),"")</f>
        <v/>
      </c>
      <c r="BV164" t="str">
        <f>IF(ISNUMBER(VLOOKUP($B164,Currencies!$B$6:$CW$1002,BV$1,0)), VLOOKUP($B164,Currencies!$B$6:$CW$1002,BV$1,0),"")</f>
        <v/>
      </c>
      <c r="BW164" t="str">
        <f>IF(ISNUMBER(VLOOKUP($B164,Currencies!$B$6:$CW$1002,BW$1,0)), VLOOKUP($B164,Currencies!$B$6:$CW$1002,BW$1,0),"")</f>
        <v/>
      </c>
    </row>
    <row r="165" spans="2:75">
      <c r="B165" s="12" t="str">
        <f>IF(ISNUMBER(Equities!$C166),Equities!B166,"")</f>
        <v/>
      </c>
      <c r="C165" t="str">
        <f t="shared" ca="1" si="14"/>
        <v/>
      </c>
      <c r="D165" t="str">
        <f t="shared" ca="1" si="12"/>
        <v/>
      </c>
      <c r="E165" t="str">
        <f t="shared" ca="1" si="12"/>
        <v/>
      </c>
      <c r="F165" t="str">
        <f t="shared" ca="1" si="12"/>
        <v/>
      </c>
      <c r="G165" t="str">
        <f>IF(ISNUMBER(VLOOKUP($B165,Equities!$B$6:$DH$1002,G$1,0)), VLOOKUP($B165,Equities!$B$6:$DH$1002,G$1,0),"")</f>
        <v/>
      </c>
      <c r="H165" t="str">
        <f>IF(ISNUMBER(VLOOKUP($B165,Equities!$B$6:$DH$1002,H$1,0)), VLOOKUP($B165,Equities!$B$6:$DH$1002,H$1,0),"")</f>
        <v/>
      </c>
      <c r="I165" t="str">
        <f>IF(ISNUMBER(VLOOKUP($B165,Equities!$B$6:$DH$1002,I$1,0)), VLOOKUP($B165,Equities!$B$6:$DH$1002,I$1,0),"")</f>
        <v/>
      </c>
      <c r="J165" s="70"/>
      <c r="K165" t="str">
        <f>IF(ISNUMBER(VLOOKUP($B165,Equities!$B$6:$DH$1002,K$1,0)), VLOOKUP($B165,Equities!$B$6:$DH$1002,K$1,0),"")</f>
        <v/>
      </c>
      <c r="L165" t="str">
        <f>IF(ISNUMBER(VLOOKUP($B165,Equities!$B$6:$DH$1002,L$1,0)), VLOOKUP($B165,Equities!$B$6:$DH$1002,L$1,0),"")</f>
        <v/>
      </c>
      <c r="M165" t="str">
        <f>IF(ISNUMBER(VLOOKUP($B165,Equities!$B$6:$DH$1002,M$1,0)), VLOOKUP($B165,Equities!$B$6:$DH$1002,M$1,0),"")</f>
        <v/>
      </c>
      <c r="N165" t="str">
        <f>IF(ISNUMBER(VLOOKUP($B165,Equities!$B$6:$DH$1002,N$1,0)), VLOOKUP($B165,Equities!$B$6:$DH$1002,N$1,0),"")</f>
        <v/>
      </c>
      <c r="O165" t="str">
        <f>IF(ISNUMBER(VLOOKUP($B165,Equities!$B$6:$DH$1002,O$1,0)), VLOOKUP($B165,Equities!$B$6:$DH$1002,O$1,0),"")</f>
        <v/>
      </c>
      <c r="P165" t="str">
        <f>IF(ISNUMBER(VLOOKUP($B165,Equities!$B$6:$DH$1002,P$1,0)), VLOOKUP($B165,Equities!$B$6:$DH$1002,P$1,0),"")</f>
        <v/>
      </c>
      <c r="Q165" t="str">
        <f>IF(ISNUMBER(VLOOKUP($B165,Equities!$B$6:$DH$1002,Q$1,0)), VLOOKUP($B165,Equities!$B$6:$DH$1002,Q$1,0),"")</f>
        <v/>
      </c>
      <c r="R165" t="str">
        <f>IF(ISNUMBER(VLOOKUP($B165,Equities!$B$6:$DH$1002,R$1,0)), VLOOKUP($B165,Equities!$B$6:$DH$1002,R$1,0),"")</f>
        <v/>
      </c>
      <c r="S165" t="str">
        <f>IF(ISNUMBER(VLOOKUP($B165,Equities!$B$6:$DH$1002,S$1,0)), VLOOKUP($B165,Equities!$B$6:$DH$1002,S$1,0),"")</f>
        <v/>
      </c>
      <c r="T165" t="str">
        <f>IF(ISNUMBER(VLOOKUP($B165,Equities!$B$6:$DH$1002,T$1,0)), VLOOKUP($B165,Equities!$B$6:$DH$1002,T$1,0),"")</f>
        <v/>
      </c>
      <c r="U165" t="str">
        <f>IF(ISNUMBER(VLOOKUP($B165,Equities!$B$6:$DH$1002,U$1,0)), VLOOKUP($B165,Equities!$B$6:$DH$1002,U$1,0),"")</f>
        <v/>
      </c>
      <c r="V165" t="str">
        <f>IF(ISNUMBER(VLOOKUP($B165,Equities!$B$6:$DH$1002,V$1,0)), VLOOKUP($B165,Equities!$B$6:$DH$1002,V$1,0),"")</f>
        <v/>
      </c>
      <c r="W165" t="str">
        <f>IF(ISNUMBER(VLOOKUP($B165,Equities!$B$6:$DH$1002,W$1,0)), VLOOKUP($B165,Equities!$B$6:$DH$1002,W$1,0),"")</f>
        <v/>
      </c>
      <c r="X165" t="str">
        <f>IF(ISNUMBER(VLOOKUP($B165,Equities!$B$6:$DH$1002,X$1,0)), VLOOKUP($B165,Equities!$B$6:$DH$1002,X$1,0),"")</f>
        <v/>
      </c>
      <c r="Y165" t="str">
        <f>IF(ISNUMBER(VLOOKUP($B165,Equities!$B$6:$DH$1002,Y$1,0)), VLOOKUP($B165,Equities!$B$6:$DH$1002,Y$1,0),"")</f>
        <v/>
      </c>
      <c r="Z165" t="str">
        <f>IF(ISNUMBER(VLOOKUP($B165,Equities!$B$6:$DH$1002,Z$1,0)), VLOOKUP($B165,Equities!$B$6:$DH$1002,Z$1,0),"")</f>
        <v/>
      </c>
      <c r="AA165" t="str">
        <f>IF(ISNUMBER(VLOOKUP($B165,Equities!$B$6:$DH$1002,AA$1,0)), VLOOKUP($B165,Equities!$B$6:$DH$1002,AA$1,0),"")</f>
        <v/>
      </c>
      <c r="AB165" t="str">
        <f>IF(ISNUMBER(VLOOKUP($B165,Equities!$B$6:$DH$1002,AB$1,0)), VLOOKUP($B165,Equities!$B$6:$DH$1002,AB$1,0),"")</f>
        <v/>
      </c>
      <c r="AC165" t="str">
        <f>IF(ISNUMBER(VLOOKUP($B165,Bonds!$B$6:$CW$1002,AC$1,0)), VLOOKUP($B165,Bonds!$B$6:$CW$1002,AC$1,0),"")</f>
        <v/>
      </c>
      <c r="AD165" t="str">
        <f>IF(ISNUMBER(VLOOKUP($B165,Bonds!$B$6:$CW$1002,AD$1,0)), VLOOKUP($B165,Bonds!$B$6:$CW$1002,AD$1,0),"")</f>
        <v/>
      </c>
      <c r="AE165" t="str">
        <f>IF(ISNUMBER(VLOOKUP($B165,Bonds!$B$6:$CW$1002,AE$1,0)), VLOOKUP($B165,Bonds!$B$6:$CW$1002,AE$1,0),"")</f>
        <v/>
      </c>
      <c r="AF165" t="str">
        <f>IF(ISNUMBER(VLOOKUP($B165,Bonds!$B$6:$CW$1002,AF$1,0)), VLOOKUP($B165,Bonds!$B$6:$CW$1002,AF$1,0),"")</f>
        <v/>
      </c>
      <c r="AG165" t="str">
        <f>IF(ISNUMBER(VLOOKUP($B165,Bonds!$B$6:$CW$1002,AG$1,0)), VLOOKUP($B165,Bonds!$B$6:$CW$1002,AG$1,0),"")</f>
        <v/>
      </c>
      <c r="AH165" t="str">
        <f>IF(ISNUMBER(VLOOKUP($B165,Bonds!$B$6:$CW$1002,AH$1,0)), VLOOKUP($B165,Bonds!$B$6:$CW$1002,AH$1,0),"")</f>
        <v/>
      </c>
      <c r="AI165" t="str">
        <f>IF(ISNUMBER(VLOOKUP($B165,Bonds!$B$6:$CW$1002,AI$1,0)), VLOOKUP($B165,Bonds!$B$6:$CW$1002,AI$1,0),"")</f>
        <v/>
      </c>
      <c r="AJ165" t="str">
        <f>IF(ISNUMBER(VLOOKUP($B165,Bonds!$B$6:$CW$1002,AJ$1,0)), VLOOKUP($B165,Bonds!$B$6:$CW$1002,AJ$1,0),"")</f>
        <v/>
      </c>
      <c r="AK165" t="str">
        <f>IF(ISNUMBER(VLOOKUP($B165,Bonds!$B$6:$CW$1002,AK$1,0)), VLOOKUP($B165,Bonds!$B$6:$CW$1002,AK$1,0),"")</f>
        <v/>
      </c>
      <c r="AL165" t="str">
        <f>IF(ISNUMBER(VLOOKUP($B165,Bonds!$B$6:$CW$1002,AL$1,0)), VLOOKUP($B165,Bonds!$B$6:$CW$1002,AL$1,0),"")</f>
        <v/>
      </c>
      <c r="AM165" t="str">
        <f>IF(ISNUMBER(VLOOKUP($B165,Bonds!$B$6:$CW$1002,AM$1,0)), VLOOKUP($B165,Bonds!$B$6:$CW$1002,AM$1,0),"")</f>
        <v/>
      </c>
      <c r="AN165" t="str">
        <f>IF(ISNUMBER(VLOOKUP($B165,Bonds!$B$6:$CW$1002,AN$1,0)), VLOOKUP($B165,Bonds!$B$6:$CW$1002,AN$1,0),"")</f>
        <v/>
      </c>
      <c r="AO165" t="str">
        <f>IF(ISNUMBER(VLOOKUP($B165,Bonds!$B$6:$CW$1002,AO$1,0)), VLOOKUP($B165,Bonds!$B$6:$CW$1002,AO$1,0),"")</f>
        <v/>
      </c>
      <c r="AP165" t="str">
        <f>IF(ISNUMBER(VLOOKUP($B165,Bonds!$B$6:$CW$1002,AP$1,0)), VLOOKUP($B165,Bonds!$B$6:$CW$1002,AP$1,0),"")</f>
        <v/>
      </c>
      <c r="AQ165" t="str">
        <f>IF(ISNUMBER(VLOOKUP($B165,Bonds!$B$6:$CW$1002,AQ$1,0)), VLOOKUP($B165,Bonds!$B$6:$CW$1002,AQ$1,0),"")</f>
        <v/>
      </c>
      <c r="AR165" t="str">
        <f>IF(ISNUMBER(VLOOKUP($B165,Bonds!$B$6:$CW$1002,AR$1,0)), VLOOKUP($B165,Bonds!$B$6:$CW$1002,AR$1,0),"")</f>
        <v/>
      </c>
      <c r="AS165" t="str">
        <f>IF(ISNUMBER(VLOOKUP($B165,Bonds!$B$6:$CW$1002,AS$1,0)), VLOOKUP($B165,Bonds!$B$6:$CW$1002,AS$1,0),"")</f>
        <v/>
      </c>
      <c r="AT165" t="str">
        <f>IF(ISNUMBER(VLOOKUP($B165,Bonds!$B$6:$CW$1002,AT$1,0)), VLOOKUP($B165,Bonds!$B$6:$CW$1002,AT$1,0),"")</f>
        <v/>
      </c>
      <c r="AU165" t="str">
        <f>IF(ISNUMBER(VLOOKUP($B165,Bonds!$B$6:$CW$1002,AU$1,0)), VLOOKUP($B165,Bonds!$B$6:$CW$1002,AU$1,0),"")</f>
        <v/>
      </c>
      <c r="AV165" t="str">
        <f>IF(ISNUMBER(VLOOKUP($B165,Bonds!$B$6:$CW$1002,AV$1,0)), VLOOKUP($B165,Bonds!$B$6:$CW$1002,AV$1,0),"")</f>
        <v/>
      </c>
      <c r="AW165" t="str">
        <f>IF(ISNUMBER(VLOOKUP($B165,Bonds!$B$6:$CW$1002,AW$1,0)), VLOOKUP($B165,Bonds!$B$6:$CW$1002,AW$1,0),"")</f>
        <v/>
      </c>
      <c r="AX165" t="str">
        <f>IF(ISNUMBER(VLOOKUP($B165,Bonds!$B$6:$CW$1002,AX$1,0)), VLOOKUP($B165,Bonds!$B$6:$CW$1002,AX$1,0),"")</f>
        <v/>
      </c>
      <c r="AY165" t="str">
        <f>IF(ISNUMBER(VLOOKUP($B165,Bonds!$B$6:$CW$1002,AY$1,0)), VLOOKUP($B165,Bonds!$B$6:$CW$1002,AY$1,0),"")</f>
        <v/>
      </c>
      <c r="AZ165" t="str">
        <f>IF(ISNUMBER(VLOOKUP($B165,Bonds!$B$6:$CW$1002,AZ$1,0)), VLOOKUP($B165,Bonds!$B$6:$CW$1002,AZ$1,0),"")</f>
        <v/>
      </c>
      <c r="BA165" t="str">
        <f>IF(ISNUMBER(VLOOKUP($B165,Credit_Vol!$B$6:$CW$1002,BA$1,0)), VLOOKUP($B165,Credit_Vol!$B$6:$CW$1002,BA$1,0),"")</f>
        <v/>
      </c>
      <c r="BB165" t="str">
        <f>IF(ISNUMBER(VLOOKUP($B165,Credit_Vol!$B$6:$CW$1002,BB$1,0)), VLOOKUP($B165,Credit_Vol!$B$6:$CW$1002,BB$1,0),"")</f>
        <v/>
      </c>
      <c r="BC165" t="str">
        <f>IF(ISNUMBER(VLOOKUP($B165,Credit_Vol!$B$6:$CW$1002,BC$1,0)), VLOOKUP($B165,Credit_Vol!$B$6:$CW$1002,BC$1,0),"")</f>
        <v/>
      </c>
      <c r="BD165" t="str">
        <f>IF(ISNUMBER(VLOOKUP($B165,Credit_Vol!$B$6:$CW$1002,BD$1,0)), VLOOKUP($B165,Credit_Vol!$B$6:$CW$1002,BD$1,0),"")</f>
        <v/>
      </c>
      <c r="BE165" t="str">
        <f>IF(ISNUMBER(VLOOKUP($B165,Credit_Vol!$B$6:$CW$1002,BE$1,0)), VLOOKUP($B165,Credit_Vol!$B$6:$CW$1002,BE$1,0),"")</f>
        <v/>
      </c>
      <c r="BF165" t="str">
        <f>IF(ISNUMBER(VLOOKUP($B165,Credit_Vol!$B$6:$CW$1002,BF$1,0)), VLOOKUP($B165,Credit_Vol!$B$6:$CW$1002,BF$1,0),"")</f>
        <v/>
      </c>
      <c r="BG165" t="str">
        <f>IF(ISNUMBER(VLOOKUP($B165,Credit_Vol!$B$6:$CW$1002,BG$1,0)), VLOOKUP($B165,Credit_Vol!$B$6:$CW$1002,BG$1,0),"")</f>
        <v/>
      </c>
      <c r="BH165" t="str">
        <f>IF(ISNUMBER(VLOOKUP($B165,Credit_Vol!$B$6:$CW$1002,BH$1,0)), VLOOKUP($B165,Credit_Vol!$B$6:$CW$1002,BH$1,0),"")</f>
        <v/>
      </c>
      <c r="BI165" t="str">
        <f>IF(ISNUMBER(VLOOKUP($B165,Credit_Vol!$B$6:$CW$1002,BI$1,0)), VLOOKUP($B165,Credit_Vol!$B$6:$CW$1002,BI$1,0),"")</f>
        <v/>
      </c>
      <c r="BJ165" t="str">
        <f>IF(ISNUMBER(VLOOKUP($B165,Credit_Vol!$B$6:$CW$1002,BJ$1,0)), VLOOKUP($B165,Credit_Vol!$B$6:$CW$1002,BJ$1,0),"")</f>
        <v/>
      </c>
      <c r="BK165" t="str">
        <f>IF(ISNUMBER(VLOOKUP($B165,Credit_Vol!$B$6:$CW$1002,BK$1,0)), VLOOKUP($B165,Credit_Vol!$B$6:$CW$1002,BK$1,0),"")</f>
        <v/>
      </c>
      <c r="BL165" t="str">
        <f>IF(ISNUMBER(VLOOKUP($B165,Credit_Vol!$B$6:$CW$1002,BL$1,0)), VLOOKUP($B165,Credit_Vol!$B$6:$CW$1002,BL$1,0),"")</f>
        <v/>
      </c>
      <c r="BM165" t="str">
        <f>IF(ISNUMBER(VLOOKUP($B165,Commodities!$B$6:$CW$1002,BM$1,0)), VLOOKUP($B165,Commodities!$B$6:$CW$1002,BM$1,0),"")</f>
        <v/>
      </c>
      <c r="BN165" t="str">
        <f>IF(ISNUMBER(VLOOKUP($B165,Commodities!$B$6:$CW$1002,BN$1,0)), VLOOKUP($B165,Commodities!$B$6:$CW$1002,BN$1,0),"")</f>
        <v/>
      </c>
      <c r="BO165" t="str">
        <f>IF(ISNUMBER(VLOOKUP($B165,Commodities!$B$6:$CW$1002,BO$1,0)), VLOOKUP($B165,Commodities!$B$6:$CW$1002,BO$1,0),"")</f>
        <v/>
      </c>
      <c r="BP165" t="str">
        <f>IF(ISNUMBER(VLOOKUP($B165,Currencies!$B$6:$CW$1002,BP$1,0)), VLOOKUP($B165,Currencies!$B$6:$CW$1002,BP$1,0),"")</f>
        <v/>
      </c>
      <c r="BQ165" t="str">
        <f>IF(ISNUMBER(VLOOKUP($B165,Currencies!$B$6:$CW$1002,BQ$1,0)), VLOOKUP($B165,Currencies!$B$6:$CW$1002,BQ$1,0),"")</f>
        <v/>
      </c>
      <c r="BR165" t="str">
        <f>IF(ISNUMBER(VLOOKUP($B165,Currencies!$B$6:$CW$1002,BR$1,0)), VLOOKUP($B165,Currencies!$B$6:$CW$1002,BR$1,0),"")</f>
        <v/>
      </c>
      <c r="BS165" t="str">
        <f>IF(ISNUMBER(VLOOKUP($B165,Currencies!$B$6:$CW$1002,BS$1,0)), VLOOKUP($B165,Currencies!$B$6:$CW$1002,BS$1,0),"")</f>
        <v/>
      </c>
      <c r="BT165" t="str">
        <f>IF(ISNUMBER(VLOOKUP($B165,Currencies!$B$6:$CW$1002,BT$1,0)), VLOOKUP($B165,Currencies!$B$6:$CW$1002,BT$1,0),"")</f>
        <v/>
      </c>
      <c r="BU165" t="str">
        <f>IF(ISNUMBER(VLOOKUP($B165,Currencies!$B$6:$CW$1002,BU$1,0)), VLOOKUP($B165,Currencies!$B$6:$CW$1002,BU$1,0),"")</f>
        <v/>
      </c>
      <c r="BV165" t="str">
        <f>IF(ISNUMBER(VLOOKUP($B165,Currencies!$B$6:$CW$1002,BV$1,0)), VLOOKUP($B165,Currencies!$B$6:$CW$1002,BV$1,0),"")</f>
        <v/>
      </c>
      <c r="BW165" t="str">
        <f>IF(ISNUMBER(VLOOKUP($B165,Currencies!$B$6:$CW$1002,BW$1,0)), VLOOKUP($B165,Currencies!$B$6:$CW$1002,BW$1,0),"")</f>
        <v/>
      </c>
    </row>
    <row r="166" spans="2:75">
      <c r="B166" s="12" t="str">
        <f>IF(ISNUMBER(Equities!$C167),Equities!B167,"")</f>
        <v/>
      </c>
      <c r="C166" t="str">
        <f t="shared" ca="1" si="14"/>
        <v/>
      </c>
      <c r="D166" t="str">
        <f t="shared" ref="D166:F187" ca="1" si="15">IF(ISNUMBER(VLOOKUP($B166,INDIRECT(D$3&amp;"!"&amp;$B$3),2,0)), VLOOKUP($B166,INDIRECT(D$3&amp;"!"&amp;$B$3),2,0),"")</f>
        <v/>
      </c>
      <c r="E166" t="str">
        <f t="shared" ca="1" si="15"/>
        <v/>
      </c>
      <c r="F166" t="str">
        <f t="shared" ca="1" si="15"/>
        <v/>
      </c>
      <c r="G166" t="str">
        <f>IF(ISNUMBER(VLOOKUP($B166,Equities!$B$6:$DH$1002,G$1,0)), VLOOKUP($B166,Equities!$B$6:$DH$1002,G$1,0),"")</f>
        <v/>
      </c>
      <c r="H166" t="str">
        <f>IF(ISNUMBER(VLOOKUP($B166,Equities!$B$6:$DH$1002,H$1,0)), VLOOKUP($B166,Equities!$B$6:$DH$1002,H$1,0),"")</f>
        <v/>
      </c>
      <c r="I166" t="str">
        <f>IF(ISNUMBER(VLOOKUP($B166,Equities!$B$6:$DH$1002,I$1,0)), VLOOKUP($B166,Equities!$B$6:$DH$1002,I$1,0),"")</f>
        <v/>
      </c>
      <c r="J166" s="70"/>
      <c r="K166" t="str">
        <f>IF(ISNUMBER(VLOOKUP($B166,Equities!$B$6:$DH$1002,K$1,0)), VLOOKUP($B166,Equities!$B$6:$DH$1002,K$1,0),"")</f>
        <v/>
      </c>
      <c r="L166" t="str">
        <f>IF(ISNUMBER(VLOOKUP($B166,Equities!$B$6:$DH$1002,L$1,0)), VLOOKUP($B166,Equities!$B$6:$DH$1002,L$1,0),"")</f>
        <v/>
      </c>
      <c r="M166" t="str">
        <f>IF(ISNUMBER(VLOOKUP($B166,Equities!$B$6:$DH$1002,M$1,0)), VLOOKUP($B166,Equities!$B$6:$DH$1002,M$1,0),"")</f>
        <v/>
      </c>
      <c r="N166" t="str">
        <f>IF(ISNUMBER(VLOOKUP($B166,Equities!$B$6:$DH$1002,N$1,0)), VLOOKUP($B166,Equities!$B$6:$DH$1002,N$1,0),"")</f>
        <v/>
      </c>
      <c r="O166" t="str">
        <f>IF(ISNUMBER(VLOOKUP($B166,Equities!$B$6:$DH$1002,O$1,0)), VLOOKUP($B166,Equities!$B$6:$DH$1002,O$1,0),"")</f>
        <v/>
      </c>
      <c r="P166" t="str">
        <f>IF(ISNUMBER(VLOOKUP($B166,Equities!$B$6:$DH$1002,P$1,0)), VLOOKUP($B166,Equities!$B$6:$DH$1002,P$1,0),"")</f>
        <v/>
      </c>
      <c r="Q166" t="str">
        <f>IF(ISNUMBER(VLOOKUP($B166,Equities!$B$6:$DH$1002,Q$1,0)), VLOOKUP($B166,Equities!$B$6:$DH$1002,Q$1,0),"")</f>
        <v/>
      </c>
      <c r="R166" t="str">
        <f>IF(ISNUMBER(VLOOKUP($B166,Equities!$B$6:$DH$1002,R$1,0)), VLOOKUP($B166,Equities!$B$6:$DH$1002,R$1,0),"")</f>
        <v/>
      </c>
      <c r="S166" t="str">
        <f>IF(ISNUMBER(VLOOKUP($B166,Equities!$B$6:$DH$1002,S$1,0)), VLOOKUP($B166,Equities!$B$6:$DH$1002,S$1,0),"")</f>
        <v/>
      </c>
      <c r="T166" t="str">
        <f>IF(ISNUMBER(VLOOKUP($B166,Equities!$B$6:$DH$1002,T$1,0)), VLOOKUP($B166,Equities!$B$6:$DH$1002,T$1,0),"")</f>
        <v/>
      </c>
      <c r="U166" t="str">
        <f>IF(ISNUMBER(VLOOKUP($B166,Equities!$B$6:$DH$1002,U$1,0)), VLOOKUP($B166,Equities!$B$6:$DH$1002,U$1,0),"")</f>
        <v/>
      </c>
      <c r="V166" t="str">
        <f>IF(ISNUMBER(VLOOKUP($B166,Equities!$B$6:$DH$1002,V$1,0)), VLOOKUP($B166,Equities!$B$6:$DH$1002,V$1,0),"")</f>
        <v/>
      </c>
      <c r="W166" t="str">
        <f>IF(ISNUMBER(VLOOKUP($B166,Equities!$B$6:$DH$1002,W$1,0)), VLOOKUP($B166,Equities!$B$6:$DH$1002,W$1,0),"")</f>
        <v/>
      </c>
      <c r="X166" t="str">
        <f>IF(ISNUMBER(VLOOKUP($B166,Equities!$B$6:$DH$1002,X$1,0)), VLOOKUP($B166,Equities!$B$6:$DH$1002,X$1,0),"")</f>
        <v/>
      </c>
      <c r="Y166" t="str">
        <f>IF(ISNUMBER(VLOOKUP($B166,Equities!$B$6:$DH$1002,Y$1,0)), VLOOKUP($B166,Equities!$B$6:$DH$1002,Y$1,0),"")</f>
        <v/>
      </c>
      <c r="Z166" t="str">
        <f>IF(ISNUMBER(VLOOKUP($B166,Equities!$B$6:$DH$1002,Z$1,0)), VLOOKUP($B166,Equities!$B$6:$DH$1002,Z$1,0),"")</f>
        <v/>
      </c>
      <c r="AA166" t="str">
        <f>IF(ISNUMBER(VLOOKUP($B166,Equities!$B$6:$DH$1002,AA$1,0)), VLOOKUP($B166,Equities!$B$6:$DH$1002,AA$1,0),"")</f>
        <v/>
      </c>
      <c r="AB166" t="str">
        <f>IF(ISNUMBER(VLOOKUP($B166,Equities!$B$6:$DH$1002,AB$1,0)), VLOOKUP($B166,Equities!$B$6:$DH$1002,AB$1,0),"")</f>
        <v/>
      </c>
      <c r="AC166" t="str">
        <f>IF(ISNUMBER(VLOOKUP($B166,Bonds!$B$6:$CW$1002,AC$1,0)), VLOOKUP($B166,Bonds!$B$6:$CW$1002,AC$1,0),"")</f>
        <v/>
      </c>
      <c r="AD166" t="str">
        <f>IF(ISNUMBER(VLOOKUP($B166,Bonds!$B$6:$CW$1002,AD$1,0)), VLOOKUP($B166,Bonds!$B$6:$CW$1002,AD$1,0),"")</f>
        <v/>
      </c>
      <c r="AE166" t="str">
        <f>IF(ISNUMBER(VLOOKUP($B166,Bonds!$B$6:$CW$1002,AE$1,0)), VLOOKUP($B166,Bonds!$B$6:$CW$1002,AE$1,0),"")</f>
        <v/>
      </c>
      <c r="AF166" t="str">
        <f>IF(ISNUMBER(VLOOKUP($B166,Bonds!$B$6:$CW$1002,AF$1,0)), VLOOKUP($B166,Bonds!$B$6:$CW$1002,AF$1,0),"")</f>
        <v/>
      </c>
      <c r="AG166" t="str">
        <f>IF(ISNUMBER(VLOOKUP($B166,Bonds!$B$6:$CW$1002,AG$1,0)), VLOOKUP($B166,Bonds!$B$6:$CW$1002,AG$1,0),"")</f>
        <v/>
      </c>
      <c r="AH166" t="str">
        <f>IF(ISNUMBER(VLOOKUP($B166,Bonds!$B$6:$CW$1002,AH$1,0)), VLOOKUP($B166,Bonds!$B$6:$CW$1002,AH$1,0),"")</f>
        <v/>
      </c>
      <c r="AI166" t="str">
        <f>IF(ISNUMBER(VLOOKUP($B166,Bonds!$B$6:$CW$1002,AI$1,0)), VLOOKUP($B166,Bonds!$B$6:$CW$1002,AI$1,0),"")</f>
        <v/>
      </c>
      <c r="AJ166" t="str">
        <f>IF(ISNUMBER(VLOOKUP($B166,Bonds!$B$6:$CW$1002,AJ$1,0)), VLOOKUP($B166,Bonds!$B$6:$CW$1002,AJ$1,0),"")</f>
        <v/>
      </c>
      <c r="AK166" t="str">
        <f>IF(ISNUMBER(VLOOKUP($B166,Bonds!$B$6:$CW$1002,AK$1,0)), VLOOKUP($B166,Bonds!$B$6:$CW$1002,AK$1,0),"")</f>
        <v/>
      </c>
      <c r="AL166" t="str">
        <f>IF(ISNUMBER(VLOOKUP($B166,Bonds!$B$6:$CW$1002,AL$1,0)), VLOOKUP($B166,Bonds!$B$6:$CW$1002,AL$1,0),"")</f>
        <v/>
      </c>
      <c r="AM166" t="str">
        <f>IF(ISNUMBER(VLOOKUP($B166,Bonds!$B$6:$CW$1002,AM$1,0)), VLOOKUP($B166,Bonds!$B$6:$CW$1002,AM$1,0),"")</f>
        <v/>
      </c>
      <c r="AN166" t="str">
        <f>IF(ISNUMBER(VLOOKUP($B166,Bonds!$B$6:$CW$1002,AN$1,0)), VLOOKUP($B166,Bonds!$B$6:$CW$1002,AN$1,0),"")</f>
        <v/>
      </c>
      <c r="AO166" t="str">
        <f>IF(ISNUMBER(VLOOKUP($B166,Bonds!$B$6:$CW$1002,AO$1,0)), VLOOKUP($B166,Bonds!$B$6:$CW$1002,AO$1,0),"")</f>
        <v/>
      </c>
      <c r="AP166" t="str">
        <f>IF(ISNUMBER(VLOOKUP($B166,Bonds!$B$6:$CW$1002,AP$1,0)), VLOOKUP($B166,Bonds!$B$6:$CW$1002,AP$1,0),"")</f>
        <v/>
      </c>
      <c r="AQ166" t="str">
        <f>IF(ISNUMBER(VLOOKUP($B166,Bonds!$B$6:$CW$1002,AQ$1,0)), VLOOKUP($B166,Bonds!$B$6:$CW$1002,AQ$1,0),"")</f>
        <v/>
      </c>
      <c r="AR166" t="str">
        <f>IF(ISNUMBER(VLOOKUP($B166,Bonds!$B$6:$CW$1002,AR$1,0)), VLOOKUP($B166,Bonds!$B$6:$CW$1002,AR$1,0),"")</f>
        <v/>
      </c>
      <c r="AS166" t="str">
        <f>IF(ISNUMBER(VLOOKUP($B166,Bonds!$B$6:$CW$1002,AS$1,0)), VLOOKUP($B166,Bonds!$B$6:$CW$1002,AS$1,0),"")</f>
        <v/>
      </c>
      <c r="AT166" t="str">
        <f>IF(ISNUMBER(VLOOKUP($B166,Bonds!$B$6:$CW$1002,AT$1,0)), VLOOKUP($B166,Bonds!$B$6:$CW$1002,AT$1,0),"")</f>
        <v/>
      </c>
      <c r="AU166" t="str">
        <f>IF(ISNUMBER(VLOOKUP($B166,Bonds!$B$6:$CW$1002,AU$1,0)), VLOOKUP($B166,Bonds!$B$6:$CW$1002,AU$1,0),"")</f>
        <v/>
      </c>
      <c r="AV166" t="str">
        <f>IF(ISNUMBER(VLOOKUP($B166,Bonds!$B$6:$CW$1002,AV$1,0)), VLOOKUP($B166,Bonds!$B$6:$CW$1002,AV$1,0),"")</f>
        <v/>
      </c>
      <c r="AW166" t="str">
        <f>IF(ISNUMBER(VLOOKUP($B166,Bonds!$B$6:$CW$1002,AW$1,0)), VLOOKUP($B166,Bonds!$B$6:$CW$1002,AW$1,0),"")</f>
        <v/>
      </c>
      <c r="AX166" t="str">
        <f>IF(ISNUMBER(VLOOKUP($B166,Bonds!$B$6:$CW$1002,AX$1,0)), VLOOKUP($B166,Bonds!$B$6:$CW$1002,AX$1,0),"")</f>
        <v/>
      </c>
      <c r="AY166" t="str">
        <f>IF(ISNUMBER(VLOOKUP($B166,Bonds!$B$6:$CW$1002,AY$1,0)), VLOOKUP($B166,Bonds!$B$6:$CW$1002,AY$1,0),"")</f>
        <v/>
      </c>
      <c r="AZ166" t="str">
        <f>IF(ISNUMBER(VLOOKUP($B166,Bonds!$B$6:$CW$1002,AZ$1,0)), VLOOKUP($B166,Bonds!$B$6:$CW$1002,AZ$1,0),"")</f>
        <v/>
      </c>
      <c r="BA166" t="str">
        <f>IF(ISNUMBER(VLOOKUP($B166,Credit_Vol!$B$6:$CW$1002,BA$1,0)), VLOOKUP($B166,Credit_Vol!$B$6:$CW$1002,BA$1,0),"")</f>
        <v/>
      </c>
      <c r="BB166" t="str">
        <f>IF(ISNUMBER(VLOOKUP($B166,Credit_Vol!$B$6:$CW$1002,BB$1,0)), VLOOKUP($B166,Credit_Vol!$B$6:$CW$1002,BB$1,0),"")</f>
        <v/>
      </c>
      <c r="BC166" t="str">
        <f>IF(ISNUMBER(VLOOKUP($B166,Credit_Vol!$B$6:$CW$1002,BC$1,0)), VLOOKUP($B166,Credit_Vol!$B$6:$CW$1002,BC$1,0),"")</f>
        <v/>
      </c>
      <c r="BD166" t="str">
        <f>IF(ISNUMBER(VLOOKUP($B166,Credit_Vol!$B$6:$CW$1002,BD$1,0)), VLOOKUP($B166,Credit_Vol!$B$6:$CW$1002,BD$1,0),"")</f>
        <v/>
      </c>
      <c r="BE166" t="str">
        <f>IF(ISNUMBER(VLOOKUP($B166,Credit_Vol!$B$6:$CW$1002,BE$1,0)), VLOOKUP($B166,Credit_Vol!$B$6:$CW$1002,BE$1,0),"")</f>
        <v/>
      </c>
      <c r="BF166" t="str">
        <f>IF(ISNUMBER(VLOOKUP($B166,Credit_Vol!$B$6:$CW$1002,BF$1,0)), VLOOKUP($B166,Credit_Vol!$B$6:$CW$1002,BF$1,0),"")</f>
        <v/>
      </c>
      <c r="BG166" t="str">
        <f>IF(ISNUMBER(VLOOKUP($B166,Credit_Vol!$B$6:$CW$1002,BG$1,0)), VLOOKUP($B166,Credit_Vol!$B$6:$CW$1002,BG$1,0),"")</f>
        <v/>
      </c>
      <c r="BH166" t="str">
        <f>IF(ISNUMBER(VLOOKUP($B166,Credit_Vol!$B$6:$CW$1002,BH$1,0)), VLOOKUP($B166,Credit_Vol!$B$6:$CW$1002,BH$1,0),"")</f>
        <v/>
      </c>
      <c r="BI166" t="str">
        <f>IF(ISNUMBER(VLOOKUP($B166,Credit_Vol!$B$6:$CW$1002,BI$1,0)), VLOOKUP($B166,Credit_Vol!$B$6:$CW$1002,BI$1,0),"")</f>
        <v/>
      </c>
      <c r="BJ166" t="str">
        <f>IF(ISNUMBER(VLOOKUP($B166,Credit_Vol!$B$6:$CW$1002,BJ$1,0)), VLOOKUP($B166,Credit_Vol!$B$6:$CW$1002,BJ$1,0),"")</f>
        <v/>
      </c>
      <c r="BK166" t="str">
        <f>IF(ISNUMBER(VLOOKUP($B166,Credit_Vol!$B$6:$CW$1002,BK$1,0)), VLOOKUP($B166,Credit_Vol!$B$6:$CW$1002,BK$1,0),"")</f>
        <v/>
      </c>
      <c r="BL166" t="str">
        <f>IF(ISNUMBER(VLOOKUP($B166,Credit_Vol!$B$6:$CW$1002,BL$1,0)), VLOOKUP($B166,Credit_Vol!$B$6:$CW$1002,BL$1,0),"")</f>
        <v/>
      </c>
      <c r="BM166" t="str">
        <f>IF(ISNUMBER(VLOOKUP($B166,Commodities!$B$6:$CW$1002,BM$1,0)), VLOOKUP($B166,Commodities!$B$6:$CW$1002,BM$1,0),"")</f>
        <v/>
      </c>
      <c r="BN166" t="str">
        <f>IF(ISNUMBER(VLOOKUP($B166,Commodities!$B$6:$CW$1002,BN$1,0)), VLOOKUP($B166,Commodities!$B$6:$CW$1002,BN$1,0),"")</f>
        <v/>
      </c>
      <c r="BO166" t="str">
        <f>IF(ISNUMBER(VLOOKUP($B166,Commodities!$B$6:$CW$1002,BO$1,0)), VLOOKUP($B166,Commodities!$B$6:$CW$1002,BO$1,0),"")</f>
        <v/>
      </c>
      <c r="BP166" t="str">
        <f>IF(ISNUMBER(VLOOKUP($B166,Currencies!$B$6:$CW$1002,BP$1,0)), VLOOKUP($B166,Currencies!$B$6:$CW$1002,BP$1,0),"")</f>
        <v/>
      </c>
      <c r="BQ166" t="str">
        <f>IF(ISNUMBER(VLOOKUP($B166,Currencies!$B$6:$CW$1002,BQ$1,0)), VLOOKUP($B166,Currencies!$B$6:$CW$1002,BQ$1,0),"")</f>
        <v/>
      </c>
      <c r="BR166" t="str">
        <f>IF(ISNUMBER(VLOOKUP($B166,Currencies!$B$6:$CW$1002,BR$1,0)), VLOOKUP($B166,Currencies!$B$6:$CW$1002,BR$1,0),"")</f>
        <v/>
      </c>
      <c r="BS166" t="str">
        <f>IF(ISNUMBER(VLOOKUP($B166,Currencies!$B$6:$CW$1002,BS$1,0)), VLOOKUP($B166,Currencies!$B$6:$CW$1002,BS$1,0),"")</f>
        <v/>
      </c>
      <c r="BT166" t="str">
        <f>IF(ISNUMBER(VLOOKUP($B166,Currencies!$B$6:$CW$1002,BT$1,0)), VLOOKUP($B166,Currencies!$B$6:$CW$1002,BT$1,0),"")</f>
        <v/>
      </c>
      <c r="BU166" t="str">
        <f>IF(ISNUMBER(VLOOKUP($B166,Currencies!$B$6:$CW$1002,BU$1,0)), VLOOKUP($B166,Currencies!$B$6:$CW$1002,BU$1,0),"")</f>
        <v/>
      </c>
      <c r="BV166" t="str">
        <f>IF(ISNUMBER(VLOOKUP($B166,Currencies!$B$6:$CW$1002,BV$1,0)), VLOOKUP($B166,Currencies!$B$6:$CW$1002,BV$1,0),"")</f>
        <v/>
      </c>
      <c r="BW166" t="str">
        <f>IF(ISNUMBER(VLOOKUP($B166,Currencies!$B$6:$CW$1002,BW$1,0)), VLOOKUP($B166,Currencies!$B$6:$CW$1002,BW$1,0),"")</f>
        <v/>
      </c>
    </row>
    <row r="167" spans="2:75">
      <c r="B167" s="12" t="str">
        <f>IF(ISNUMBER(Equities!$C168),Equities!B168,"")</f>
        <v/>
      </c>
      <c r="C167" t="str">
        <f t="shared" ca="1" si="14"/>
        <v/>
      </c>
      <c r="D167" t="str">
        <f t="shared" ca="1" si="15"/>
        <v/>
      </c>
      <c r="E167" t="str">
        <f t="shared" ca="1" si="15"/>
        <v/>
      </c>
      <c r="F167" t="str">
        <f t="shared" ca="1" si="15"/>
        <v/>
      </c>
      <c r="G167" t="str">
        <f>IF(ISNUMBER(VLOOKUP($B167,Equities!$B$6:$DH$1002,G$1,0)), VLOOKUP($B167,Equities!$B$6:$DH$1002,G$1,0),"")</f>
        <v/>
      </c>
      <c r="H167" t="str">
        <f>IF(ISNUMBER(VLOOKUP($B167,Equities!$B$6:$DH$1002,H$1,0)), VLOOKUP($B167,Equities!$B$6:$DH$1002,H$1,0),"")</f>
        <v/>
      </c>
      <c r="I167" t="str">
        <f>IF(ISNUMBER(VLOOKUP($B167,Equities!$B$6:$DH$1002,I$1,0)), VLOOKUP($B167,Equities!$B$6:$DH$1002,I$1,0),"")</f>
        <v/>
      </c>
      <c r="J167" s="70"/>
      <c r="K167" t="str">
        <f>IF(ISNUMBER(VLOOKUP($B167,Equities!$B$6:$DH$1002,K$1,0)), VLOOKUP($B167,Equities!$B$6:$DH$1002,K$1,0),"")</f>
        <v/>
      </c>
      <c r="L167" t="str">
        <f>IF(ISNUMBER(VLOOKUP($B167,Equities!$B$6:$DH$1002,L$1,0)), VLOOKUP($B167,Equities!$B$6:$DH$1002,L$1,0),"")</f>
        <v/>
      </c>
      <c r="M167" t="str">
        <f>IF(ISNUMBER(VLOOKUP($B167,Equities!$B$6:$DH$1002,M$1,0)), VLOOKUP($B167,Equities!$B$6:$DH$1002,M$1,0),"")</f>
        <v/>
      </c>
      <c r="N167" t="str">
        <f>IF(ISNUMBER(VLOOKUP($B167,Equities!$B$6:$DH$1002,N$1,0)), VLOOKUP($B167,Equities!$B$6:$DH$1002,N$1,0),"")</f>
        <v/>
      </c>
      <c r="O167" t="str">
        <f>IF(ISNUMBER(VLOOKUP($B167,Equities!$B$6:$DH$1002,O$1,0)), VLOOKUP($B167,Equities!$B$6:$DH$1002,O$1,0),"")</f>
        <v/>
      </c>
      <c r="P167" t="str">
        <f>IF(ISNUMBER(VLOOKUP($B167,Equities!$B$6:$DH$1002,P$1,0)), VLOOKUP($B167,Equities!$B$6:$DH$1002,P$1,0),"")</f>
        <v/>
      </c>
      <c r="Q167" t="str">
        <f>IF(ISNUMBER(VLOOKUP($B167,Equities!$B$6:$DH$1002,Q$1,0)), VLOOKUP($B167,Equities!$B$6:$DH$1002,Q$1,0),"")</f>
        <v/>
      </c>
      <c r="R167" t="str">
        <f>IF(ISNUMBER(VLOOKUP($B167,Equities!$B$6:$DH$1002,R$1,0)), VLOOKUP($B167,Equities!$B$6:$DH$1002,R$1,0),"")</f>
        <v/>
      </c>
      <c r="S167" t="str">
        <f>IF(ISNUMBER(VLOOKUP($B167,Equities!$B$6:$DH$1002,S$1,0)), VLOOKUP($B167,Equities!$B$6:$DH$1002,S$1,0),"")</f>
        <v/>
      </c>
      <c r="T167" t="str">
        <f>IF(ISNUMBER(VLOOKUP($B167,Equities!$B$6:$DH$1002,T$1,0)), VLOOKUP($B167,Equities!$B$6:$DH$1002,T$1,0),"")</f>
        <v/>
      </c>
      <c r="U167" t="str">
        <f>IF(ISNUMBER(VLOOKUP($B167,Equities!$B$6:$DH$1002,U$1,0)), VLOOKUP($B167,Equities!$B$6:$DH$1002,U$1,0),"")</f>
        <v/>
      </c>
      <c r="V167" t="str">
        <f>IF(ISNUMBER(VLOOKUP($B167,Equities!$B$6:$DH$1002,V$1,0)), VLOOKUP($B167,Equities!$B$6:$DH$1002,V$1,0),"")</f>
        <v/>
      </c>
      <c r="W167" t="str">
        <f>IF(ISNUMBER(VLOOKUP($B167,Equities!$B$6:$DH$1002,W$1,0)), VLOOKUP($B167,Equities!$B$6:$DH$1002,W$1,0),"")</f>
        <v/>
      </c>
      <c r="X167" t="str">
        <f>IF(ISNUMBER(VLOOKUP($B167,Equities!$B$6:$DH$1002,X$1,0)), VLOOKUP($B167,Equities!$B$6:$DH$1002,X$1,0),"")</f>
        <v/>
      </c>
      <c r="Y167" t="str">
        <f>IF(ISNUMBER(VLOOKUP($B167,Equities!$B$6:$DH$1002,Y$1,0)), VLOOKUP($B167,Equities!$B$6:$DH$1002,Y$1,0),"")</f>
        <v/>
      </c>
      <c r="Z167" t="str">
        <f>IF(ISNUMBER(VLOOKUP($B167,Equities!$B$6:$DH$1002,Z$1,0)), VLOOKUP($B167,Equities!$B$6:$DH$1002,Z$1,0),"")</f>
        <v/>
      </c>
      <c r="AA167" t="str">
        <f>IF(ISNUMBER(VLOOKUP($B167,Equities!$B$6:$DH$1002,AA$1,0)), VLOOKUP($B167,Equities!$B$6:$DH$1002,AA$1,0),"")</f>
        <v/>
      </c>
      <c r="AB167" t="str">
        <f>IF(ISNUMBER(VLOOKUP($B167,Equities!$B$6:$DH$1002,AB$1,0)), VLOOKUP($B167,Equities!$B$6:$DH$1002,AB$1,0),"")</f>
        <v/>
      </c>
      <c r="AC167" t="str">
        <f>IF(ISNUMBER(VLOOKUP($B167,Bonds!$B$6:$CW$1002,AC$1,0)), VLOOKUP($B167,Bonds!$B$6:$CW$1002,AC$1,0),"")</f>
        <v/>
      </c>
      <c r="AD167" t="str">
        <f>IF(ISNUMBER(VLOOKUP($B167,Bonds!$B$6:$CW$1002,AD$1,0)), VLOOKUP($B167,Bonds!$B$6:$CW$1002,AD$1,0),"")</f>
        <v/>
      </c>
      <c r="AE167" t="str">
        <f>IF(ISNUMBER(VLOOKUP($B167,Bonds!$B$6:$CW$1002,AE$1,0)), VLOOKUP($B167,Bonds!$B$6:$CW$1002,AE$1,0),"")</f>
        <v/>
      </c>
      <c r="AF167" t="str">
        <f>IF(ISNUMBER(VLOOKUP($B167,Bonds!$B$6:$CW$1002,AF$1,0)), VLOOKUP($B167,Bonds!$B$6:$CW$1002,AF$1,0),"")</f>
        <v/>
      </c>
      <c r="AG167" t="str">
        <f>IF(ISNUMBER(VLOOKUP($B167,Bonds!$B$6:$CW$1002,AG$1,0)), VLOOKUP($B167,Bonds!$B$6:$CW$1002,AG$1,0),"")</f>
        <v/>
      </c>
      <c r="AH167" t="str">
        <f>IF(ISNUMBER(VLOOKUP($B167,Bonds!$B$6:$CW$1002,AH$1,0)), VLOOKUP($B167,Bonds!$B$6:$CW$1002,AH$1,0),"")</f>
        <v/>
      </c>
      <c r="AI167" t="str">
        <f>IF(ISNUMBER(VLOOKUP($B167,Bonds!$B$6:$CW$1002,AI$1,0)), VLOOKUP($B167,Bonds!$B$6:$CW$1002,AI$1,0),"")</f>
        <v/>
      </c>
      <c r="AJ167" t="str">
        <f>IF(ISNUMBER(VLOOKUP($B167,Bonds!$B$6:$CW$1002,AJ$1,0)), VLOOKUP($B167,Bonds!$B$6:$CW$1002,AJ$1,0),"")</f>
        <v/>
      </c>
      <c r="AK167" t="str">
        <f>IF(ISNUMBER(VLOOKUP($B167,Bonds!$B$6:$CW$1002,AK$1,0)), VLOOKUP($B167,Bonds!$B$6:$CW$1002,AK$1,0),"")</f>
        <v/>
      </c>
      <c r="AL167" t="str">
        <f>IF(ISNUMBER(VLOOKUP($B167,Bonds!$B$6:$CW$1002,AL$1,0)), VLOOKUP($B167,Bonds!$B$6:$CW$1002,AL$1,0),"")</f>
        <v/>
      </c>
      <c r="AM167" t="str">
        <f>IF(ISNUMBER(VLOOKUP($B167,Bonds!$B$6:$CW$1002,AM$1,0)), VLOOKUP($B167,Bonds!$B$6:$CW$1002,AM$1,0),"")</f>
        <v/>
      </c>
      <c r="AN167" t="str">
        <f>IF(ISNUMBER(VLOOKUP($B167,Bonds!$B$6:$CW$1002,AN$1,0)), VLOOKUP($B167,Bonds!$B$6:$CW$1002,AN$1,0),"")</f>
        <v/>
      </c>
      <c r="AO167" t="str">
        <f>IF(ISNUMBER(VLOOKUP($B167,Bonds!$B$6:$CW$1002,AO$1,0)), VLOOKUP($B167,Bonds!$B$6:$CW$1002,AO$1,0),"")</f>
        <v/>
      </c>
      <c r="AP167" t="str">
        <f>IF(ISNUMBER(VLOOKUP($B167,Bonds!$B$6:$CW$1002,AP$1,0)), VLOOKUP($B167,Bonds!$B$6:$CW$1002,AP$1,0),"")</f>
        <v/>
      </c>
      <c r="AQ167" t="str">
        <f>IF(ISNUMBER(VLOOKUP($B167,Bonds!$B$6:$CW$1002,AQ$1,0)), VLOOKUP($B167,Bonds!$B$6:$CW$1002,AQ$1,0),"")</f>
        <v/>
      </c>
      <c r="AR167" t="str">
        <f>IF(ISNUMBER(VLOOKUP($B167,Bonds!$B$6:$CW$1002,AR$1,0)), VLOOKUP($B167,Bonds!$B$6:$CW$1002,AR$1,0),"")</f>
        <v/>
      </c>
      <c r="AS167" t="str">
        <f>IF(ISNUMBER(VLOOKUP($B167,Bonds!$B$6:$CW$1002,AS$1,0)), VLOOKUP($B167,Bonds!$B$6:$CW$1002,AS$1,0),"")</f>
        <v/>
      </c>
      <c r="AT167" t="str">
        <f>IF(ISNUMBER(VLOOKUP($B167,Bonds!$B$6:$CW$1002,AT$1,0)), VLOOKUP($B167,Bonds!$B$6:$CW$1002,AT$1,0),"")</f>
        <v/>
      </c>
      <c r="AU167" t="str">
        <f>IF(ISNUMBER(VLOOKUP($B167,Bonds!$B$6:$CW$1002,AU$1,0)), VLOOKUP($B167,Bonds!$B$6:$CW$1002,AU$1,0),"")</f>
        <v/>
      </c>
      <c r="AV167" t="str">
        <f>IF(ISNUMBER(VLOOKUP($B167,Bonds!$B$6:$CW$1002,AV$1,0)), VLOOKUP($B167,Bonds!$B$6:$CW$1002,AV$1,0),"")</f>
        <v/>
      </c>
      <c r="AW167" t="str">
        <f>IF(ISNUMBER(VLOOKUP($B167,Bonds!$B$6:$CW$1002,AW$1,0)), VLOOKUP($B167,Bonds!$B$6:$CW$1002,AW$1,0),"")</f>
        <v/>
      </c>
      <c r="AX167" t="str">
        <f>IF(ISNUMBER(VLOOKUP($B167,Bonds!$B$6:$CW$1002,AX$1,0)), VLOOKUP($B167,Bonds!$B$6:$CW$1002,AX$1,0),"")</f>
        <v/>
      </c>
      <c r="AY167" t="str">
        <f>IF(ISNUMBER(VLOOKUP($B167,Bonds!$B$6:$CW$1002,AY$1,0)), VLOOKUP($B167,Bonds!$B$6:$CW$1002,AY$1,0),"")</f>
        <v/>
      </c>
      <c r="AZ167" t="str">
        <f>IF(ISNUMBER(VLOOKUP($B167,Bonds!$B$6:$CW$1002,AZ$1,0)), VLOOKUP($B167,Bonds!$B$6:$CW$1002,AZ$1,0),"")</f>
        <v/>
      </c>
      <c r="BA167" t="str">
        <f>IF(ISNUMBER(VLOOKUP($B167,Credit_Vol!$B$6:$CW$1002,BA$1,0)), VLOOKUP($B167,Credit_Vol!$B$6:$CW$1002,BA$1,0),"")</f>
        <v/>
      </c>
      <c r="BB167" t="str">
        <f>IF(ISNUMBER(VLOOKUP($B167,Credit_Vol!$B$6:$CW$1002,BB$1,0)), VLOOKUP($B167,Credit_Vol!$B$6:$CW$1002,BB$1,0),"")</f>
        <v/>
      </c>
      <c r="BC167" t="str">
        <f>IF(ISNUMBER(VLOOKUP($B167,Credit_Vol!$B$6:$CW$1002,BC$1,0)), VLOOKUP($B167,Credit_Vol!$B$6:$CW$1002,BC$1,0),"")</f>
        <v/>
      </c>
      <c r="BD167" t="str">
        <f>IF(ISNUMBER(VLOOKUP($B167,Credit_Vol!$B$6:$CW$1002,BD$1,0)), VLOOKUP($B167,Credit_Vol!$B$6:$CW$1002,BD$1,0),"")</f>
        <v/>
      </c>
      <c r="BE167" t="str">
        <f>IF(ISNUMBER(VLOOKUP($B167,Credit_Vol!$B$6:$CW$1002,BE$1,0)), VLOOKUP($B167,Credit_Vol!$B$6:$CW$1002,BE$1,0),"")</f>
        <v/>
      </c>
      <c r="BF167" t="str">
        <f>IF(ISNUMBER(VLOOKUP($B167,Credit_Vol!$B$6:$CW$1002,BF$1,0)), VLOOKUP($B167,Credit_Vol!$B$6:$CW$1002,BF$1,0),"")</f>
        <v/>
      </c>
      <c r="BG167" t="str">
        <f>IF(ISNUMBER(VLOOKUP($B167,Credit_Vol!$B$6:$CW$1002,BG$1,0)), VLOOKUP($B167,Credit_Vol!$B$6:$CW$1002,BG$1,0),"")</f>
        <v/>
      </c>
      <c r="BH167" t="str">
        <f>IF(ISNUMBER(VLOOKUP($B167,Credit_Vol!$B$6:$CW$1002,BH$1,0)), VLOOKUP($B167,Credit_Vol!$B$6:$CW$1002,BH$1,0),"")</f>
        <v/>
      </c>
      <c r="BI167" t="str">
        <f>IF(ISNUMBER(VLOOKUP($B167,Credit_Vol!$B$6:$CW$1002,BI$1,0)), VLOOKUP($B167,Credit_Vol!$B$6:$CW$1002,BI$1,0),"")</f>
        <v/>
      </c>
      <c r="BJ167" t="str">
        <f>IF(ISNUMBER(VLOOKUP($B167,Credit_Vol!$B$6:$CW$1002,BJ$1,0)), VLOOKUP($B167,Credit_Vol!$B$6:$CW$1002,BJ$1,0),"")</f>
        <v/>
      </c>
      <c r="BK167" t="str">
        <f>IF(ISNUMBER(VLOOKUP($B167,Credit_Vol!$B$6:$CW$1002,BK$1,0)), VLOOKUP($B167,Credit_Vol!$B$6:$CW$1002,BK$1,0),"")</f>
        <v/>
      </c>
      <c r="BL167" t="str">
        <f>IF(ISNUMBER(VLOOKUP($B167,Credit_Vol!$B$6:$CW$1002,BL$1,0)), VLOOKUP($B167,Credit_Vol!$B$6:$CW$1002,BL$1,0),"")</f>
        <v/>
      </c>
      <c r="BM167" t="str">
        <f>IF(ISNUMBER(VLOOKUP($B167,Commodities!$B$6:$CW$1002,BM$1,0)), VLOOKUP($B167,Commodities!$B$6:$CW$1002,BM$1,0),"")</f>
        <v/>
      </c>
      <c r="BN167" t="str">
        <f>IF(ISNUMBER(VLOOKUP($B167,Commodities!$B$6:$CW$1002,BN$1,0)), VLOOKUP($B167,Commodities!$B$6:$CW$1002,BN$1,0),"")</f>
        <v/>
      </c>
      <c r="BO167" t="str">
        <f>IF(ISNUMBER(VLOOKUP($B167,Commodities!$B$6:$CW$1002,BO$1,0)), VLOOKUP($B167,Commodities!$B$6:$CW$1002,BO$1,0),"")</f>
        <v/>
      </c>
      <c r="BP167" t="str">
        <f>IF(ISNUMBER(VLOOKUP($B167,Currencies!$B$6:$CW$1002,BP$1,0)), VLOOKUP($B167,Currencies!$B$6:$CW$1002,BP$1,0),"")</f>
        <v/>
      </c>
      <c r="BQ167" t="str">
        <f>IF(ISNUMBER(VLOOKUP($B167,Currencies!$B$6:$CW$1002,BQ$1,0)), VLOOKUP($B167,Currencies!$B$6:$CW$1002,BQ$1,0),"")</f>
        <v/>
      </c>
      <c r="BR167" t="str">
        <f>IF(ISNUMBER(VLOOKUP($B167,Currencies!$B$6:$CW$1002,BR$1,0)), VLOOKUP($B167,Currencies!$B$6:$CW$1002,BR$1,0),"")</f>
        <v/>
      </c>
      <c r="BS167" t="str">
        <f>IF(ISNUMBER(VLOOKUP($B167,Currencies!$B$6:$CW$1002,BS$1,0)), VLOOKUP($B167,Currencies!$B$6:$CW$1002,BS$1,0),"")</f>
        <v/>
      </c>
      <c r="BT167" t="str">
        <f>IF(ISNUMBER(VLOOKUP($B167,Currencies!$B$6:$CW$1002,BT$1,0)), VLOOKUP($B167,Currencies!$B$6:$CW$1002,BT$1,0),"")</f>
        <v/>
      </c>
      <c r="BU167" t="str">
        <f>IF(ISNUMBER(VLOOKUP($B167,Currencies!$B$6:$CW$1002,BU$1,0)), VLOOKUP($B167,Currencies!$B$6:$CW$1002,BU$1,0),"")</f>
        <v/>
      </c>
      <c r="BV167" t="str">
        <f>IF(ISNUMBER(VLOOKUP($B167,Currencies!$B$6:$CW$1002,BV$1,0)), VLOOKUP($B167,Currencies!$B$6:$CW$1002,BV$1,0),"")</f>
        <v/>
      </c>
      <c r="BW167" t="str">
        <f>IF(ISNUMBER(VLOOKUP($B167,Currencies!$B$6:$CW$1002,BW$1,0)), VLOOKUP($B167,Currencies!$B$6:$CW$1002,BW$1,0),"")</f>
        <v/>
      </c>
    </row>
    <row r="168" spans="2:75">
      <c r="B168" s="12" t="str">
        <f>IF(ISNUMBER(Equities!$C169),Equities!B169,"")</f>
        <v/>
      </c>
      <c r="C168" t="str">
        <f t="shared" ca="1" si="14"/>
        <v/>
      </c>
      <c r="D168" t="str">
        <f t="shared" ca="1" si="15"/>
        <v/>
      </c>
      <c r="E168" t="str">
        <f t="shared" ca="1" si="15"/>
        <v/>
      </c>
      <c r="F168" t="str">
        <f t="shared" ca="1" si="15"/>
        <v/>
      </c>
      <c r="G168" t="str">
        <f>IF(ISNUMBER(VLOOKUP($B168,Equities!$B$6:$DH$1002,G$1,0)), VLOOKUP($B168,Equities!$B$6:$DH$1002,G$1,0),"")</f>
        <v/>
      </c>
      <c r="H168" t="str">
        <f>IF(ISNUMBER(VLOOKUP($B168,Equities!$B$6:$DH$1002,H$1,0)), VLOOKUP($B168,Equities!$B$6:$DH$1002,H$1,0),"")</f>
        <v/>
      </c>
      <c r="I168" t="str">
        <f>IF(ISNUMBER(VLOOKUP($B168,Equities!$B$6:$DH$1002,I$1,0)), VLOOKUP($B168,Equities!$B$6:$DH$1002,I$1,0),"")</f>
        <v/>
      </c>
      <c r="J168" s="70"/>
      <c r="K168" t="str">
        <f>IF(ISNUMBER(VLOOKUP($B168,Equities!$B$6:$DH$1002,K$1,0)), VLOOKUP($B168,Equities!$B$6:$DH$1002,K$1,0),"")</f>
        <v/>
      </c>
      <c r="L168" t="str">
        <f>IF(ISNUMBER(VLOOKUP($B168,Equities!$B$6:$DH$1002,L$1,0)), VLOOKUP($B168,Equities!$B$6:$DH$1002,L$1,0),"")</f>
        <v/>
      </c>
      <c r="M168" t="str">
        <f>IF(ISNUMBER(VLOOKUP($B168,Equities!$B$6:$DH$1002,M$1,0)), VLOOKUP($B168,Equities!$B$6:$DH$1002,M$1,0),"")</f>
        <v/>
      </c>
      <c r="N168" t="str">
        <f>IF(ISNUMBER(VLOOKUP($B168,Equities!$B$6:$DH$1002,N$1,0)), VLOOKUP($B168,Equities!$B$6:$DH$1002,N$1,0),"")</f>
        <v/>
      </c>
      <c r="O168" t="str">
        <f>IF(ISNUMBER(VLOOKUP($B168,Equities!$B$6:$DH$1002,O$1,0)), VLOOKUP($B168,Equities!$B$6:$DH$1002,O$1,0),"")</f>
        <v/>
      </c>
      <c r="P168" t="str">
        <f>IF(ISNUMBER(VLOOKUP($B168,Equities!$B$6:$DH$1002,P$1,0)), VLOOKUP($B168,Equities!$B$6:$DH$1002,P$1,0),"")</f>
        <v/>
      </c>
      <c r="Q168" t="str">
        <f>IF(ISNUMBER(VLOOKUP($B168,Equities!$B$6:$DH$1002,Q$1,0)), VLOOKUP($B168,Equities!$B$6:$DH$1002,Q$1,0),"")</f>
        <v/>
      </c>
      <c r="R168" t="str">
        <f>IF(ISNUMBER(VLOOKUP($B168,Equities!$B$6:$DH$1002,R$1,0)), VLOOKUP($B168,Equities!$B$6:$DH$1002,R$1,0),"")</f>
        <v/>
      </c>
      <c r="S168" t="str">
        <f>IF(ISNUMBER(VLOOKUP($B168,Equities!$B$6:$DH$1002,S$1,0)), VLOOKUP($B168,Equities!$B$6:$DH$1002,S$1,0),"")</f>
        <v/>
      </c>
      <c r="T168" t="str">
        <f>IF(ISNUMBER(VLOOKUP($B168,Equities!$B$6:$DH$1002,T$1,0)), VLOOKUP($B168,Equities!$B$6:$DH$1002,T$1,0),"")</f>
        <v/>
      </c>
      <c r="U168" t="str">
        <f>IF(ISNUMBER(VLOOKUP($B168,Equities!$B$6:$DH$1002,U$1,0)), VLOOKUP($B168,Equities!$B$6:$DH$1002,U$1,0),"")</f>
        <v/>
      </c>
      <c r="V168" t="str">
        <f>IF(ISNUMBER(VLOOKUP($B168,Equities!$B$6:$DH$1002,V$1,0)), VLOOKUP($B168,Equities!$B$6:$DH$1002,V$1,0),"")</f>
        <v/>
      </c>
      <c r="W168" t="str">
        <f>IF(ISNUMBER(VLOOKUP($B168,Equities!$B$6:$DH$1002,W$1,0)), VLOOKUP($B168,Equities!$B$6:$DH$1002,W$1,0),"")</f>
        <v/>
      </c>
      <c r="X168" t="str">
        <f>IF(ISNUMBER(VLOOKUP($B168,Equities!$B$6:$DH$1002,X$1,0)), VLOOKUP($B168,Equities!$B$6:$DH$1002,X$1,0),"")</f>
        <v/>
      </c>
      <c r="Y168" t="str">
        <f>IF(ISNUMBER(VLOOKUP($B168,Equities!$B$6:$DH$1002,Y$1,0)), VLOOKUP($B168,Equities!$B$6:$DH$1002,Y$1,0),"")</f>
        <v/>
      </c>
      <c r="Z168" t="str">
        <f>IF(ISNUMBER(VLOOKUP($B168,Equities!$B$6:$DH$1002,Z$1,0)), VLOOKUP($B168,Equities!$B$6:$DH$1002,Z$1,0),"")</f>
        <v/>
      </c>
      <c r="AA168" t="str">
        <f>IF(ISNUMBER(VLOOKUP($B168,Equities!$B$6:$DH$1002,AA$1,0)), VLOOKUP($B168,Equities!$B$6:$DH$1002,AA$1,0),"")</f>
        <v/>
      </c>
      <c r="AB168" t="str">
        <f>IF(ISNUMBER(VLOOKUP($B168,Equities!$B$6:$DH$1002,AB$1,0)), VLOOKUP($B168,Equities!$B$6:$DH$1002,AB$1,0),"")</f>
        <v/>
      </c>
      <c r="AC168" t="str">
        <f>IF(ISNUMBER(VLOOKUP($B168,Bonds!$B$6:$CW$1002,AC$1,0)), VLOOKUP($B168,Bonds!$B$6:$CW$1002,AC$1,0),"")</f>
        <v/>
      </c>
      <c r="AD168" t="str">
        <f>IF(ISNUMBER(VLOOKUP($B168,Bonds!$B$6:$CW$1002,AD$1,0)), VLOOKUP($B168,Bonds!$B$6:$CW$1002,AD$1,0),"")</f>
        <v/>
      </c>
      <c r="AE168" t="str">
        <f>IF(ISNUMBER(VLOOKUP($B168,Bonds!$B$6:$CW$1002,AE$1,0)), VLOOKUP($B168,Bonds!$B$6:$CW$1002,AE$1,0),"")</f>
        <v/>
      </c>
      <c r="AF168" t="str">
        <f>IF(ISNUMBER(VLOOKUP($B168,Bonds!$B$6:$CW$1002,AF$1,0)), VLOOKUP($B168,Bonds!$B$6:$CW$1002,AF$1,0),"")</f>
        <v/>
      </c>
      <c r="AG168" t="str">
        <f>IF(ISNUMBER(VLOOKUP($B168,Bonds!$B$6:$CW$1002,AG$1,0)), VLOOKUP($B168,Bonds!$B$6:$CW$1002,AG$1,0),"")</f>
        <v/>
      </c>
      <c r="AH168" t="str">
        <f>IF(ISNUMBER(VLOOKUP($B168,Bonds!$B$6:$CW$1002,AH$1,0)), VLOOKUP($B168,Bonds!$B$6:$CW$1002,AH$1,0),"")</f>
        <v/>
      </c>
      <c r="AI168" t="str">
        <f>IF(ISNUMBER(VLOOKUP($B168,Bonds!$B$6:$CW$1002,AI$1,0)), VLOOKUP($B168,Bonds!$B$6:$CW$1002,AI$1,0),"")</f>
        <v/>
      </c>
      <c r="AJ168" t="str">
        <f>IF(ISNUMBER(VLOOKUP($B168,Bonds!$B$6:$CW$1002,AJ$1,0)), VLOOKUP($B168,Bonds!$B$6:$CW$1002,AJ$1,0),"")</f>
        <v/>
      </c>
      <c r="AK168" t="str">
        <f>IF(ISNUMBER(VLOOKUP($B168,Bonds!$B$6:$CW$1002,AK$1,0)), VLOOKUP($B168,Bonds!$B$6:$CW$1002,AK$1,0),"")</f>
        <v/>
      </c>
      <c r="AL168" t="str">
        <f>IF(ISNUMBER(VLOOKUP($B168,Bonds!$B$6:$CW$1002,AL$1,0)), VLOOKUP($B168,Bonds!$B$6:$CW$1002,AL$1,0),"")</f>
        <v/>
      </c>
      <c r="AM168" t="str">
        <f>IF(ISNUMBER(VLOOKUP($B168,Bonds!$B$6:$CW$1002,AM$1,0)), VLOOKUP($B168,Bonds!$B$6:$CW$1002,AM$1,0),"")</f>
        <v/>
      </c>
      <c r="AN168" t="str">
        <f>IF(ISNUMBER(VLOOKUP($B168,Bonds!$B$6:$CW$1002,AN$1,0)), VLOOKUP($B168,Bonds!$B$6:$CW$1002,AN$1,0),"")</f>
        <v/>
      </c>
      <c r="AO168" t="str">
        <f>IF(ISNUMBER(VLOOKUP($B168,Bonds!$B$6:$CW$1002,AO$1,0)), VLOOKUP($B168,Bonds!$B$6:$CW$1002,AO$1,0),"")</f>
        <v/>
      </c>
      <c r="AP168" t="str">
        <f>IF(ISNUMBER(VLOOKUP($B168,Bonds!$B$6:$CW$1002,AP$1,0)), VLOOKUP($B168,Bonds!$B$6:$CW$1002,AP$1,0),"")</f>
        <v/>
      </c>
      <c r="AQ168" t="str">
        <f>IF(ISNUMBER(VLOOKUP($B168,Bonds!$B$6:$CW$1002,AQ$1,0)), VLOOKUP($B168,Bonds!$B$6:$CW$1002,AQ$1,0),"")</f>
        <v/>
      </c>
      <c r="AR168" t="str">
        <f>IF(ISNUMBER(VLOOKUP($B168,Bonds!$B$6:$CW$1002,AR$1,0)), VLOOKUP($B168,Bonds!$B$6:$CW$1002,AR$1,0),"")</f>
        <v/>
      </c>
      <c r="AS168" t="str">
        <f>IF(ISNUMBER(VLOOKUP($B168,Bonds!$B$6:$CW$1002,AS$1,0)), VLOOKUP($B168,Bonds!$B$6:$CW$1002,AS$1,0),"")</f>
        <v/>
      </c>
      <c r="AT168" t="str">
        <f>IF(ISNUMBER(VLOOKUP($B168,Bonds!$B$6:$CW$1002,AT$1,0)), VLOOKUP($B168,Bonds!$B$6:$CW$1002,AT$1,0),"")</f>
        <v/>
      </c>
      <c r="AU168" t="str">
        <f>IF(ISNUMBER(VLOOKUP($B168,Bonds!$B$6:$CW$1002,AU$1,0)), VLOOKUP($B168,Bonds!$B$6:$CW$1002,AU$1,0),"")</f>
        <v/>
      </c>
      <c r="AV168" t="str">
        <f>IF(ISNUMBER(VLOOKUP($B168,Bonds!$B$6:$CW$1002,AV$1,0)), VLOOKUP($B168,Bonds!$B$6:$CW$1002,AV$1,0),"")</f>
        <v/>
      </c>
      <c r="AW168" t="str">
        <f>IF(ISNUMBER(VLOOKUP($B168,Bonds!$B$6:$CW$1002,AW$1,0)), VLOOKUP($B168,Bonds!$B$6:$CW$1002,AW$1,0),"")</f>
        <v/>
      </c>
      <c r="AX168" t="str">
        <f>IF(ISNUMBER(VLOOKUP($B168,Bonds!$B$6:$CW$1002,AX$1,0)), VLOOKUP($B168,Bonds!$B$6:$CW$1002,AX$1,0),"")</f>
        <v/>
      </c>
      <c r="AY168" t="str">
        <f>IF(ISNUMBER(VLOOKUP($B168,Bonds!$B$6:$CW$1002,AY$1,0)), VLOOKUP($B168,Bonds!$B$6:$CW$1002,AY$1,0),"")</f>
        <v/>
      </c>
      <c r="AZ168" t="str">
        <f>IF(ISNUMBER(VLOOKUP($B168,Bonds!$B$6:$CW$1002,AZ$1,0)), VLOOKUP($B168,Bonds!$B$6:$CW$1002,AZ$1,0),"")</f>
        <v/>
      </c>
      <c r="BA168" t="str">
        <f>IF(ISNUMBER(VLOOKUP($B168,Credit_Vol!$B$6:$CW$1002,BA$1,0)), VLOOKUP($B168,Credit_Vol!$B$6:$CW$1002,BA$1,0),"")</f>
        <v/>
      </c>
      <c r="BB168" t="str">
        <f>IF(ISNUMBER(VLOOKUP($B168,Credit_Vol!$B$6:$CW$1002,BB$1,0)), VLOOKUP($B168,Credit_Vol!$B$6:$CW$1002,BB$1,0),"")</f>
        <v/>
      </c>
      <c r="BC168" t="str">
        <f>IF(ISNUMBER(VLOOKUP($B168,Credit_Vol!$B$6:$CW$1002,BC$1,0)), VLOOKUP($B168,Credit_Vol!$B$6:$CW$1002,BC$1,0),"")</f>
        <v/>
      </c>
      <c r="BD168" t="str">
        <f>IF(ISNUMBER(VLOOKUP($B168,Credit_Vol!$B$6:$CW$1002,BD$1,0)), VLOOKUP($B168,Credit_Vol!$B$6:$CW$1002,BD$1,0),"")</f>
        <v/>
      </c>
      <c r="BE168" t="str">
        <f>IF(ISNUMBER(VLOOKUP($B168,Credit_Vol!$B$6:$CW$1002,BE$1,0)), VLOOKUP($B168,Credit_Vol!$B$6:$CW$1002,BE$1,0),"")</f>
        <v/>
      </c>
      <c r="BF168" t="str">
        <f>IF(ISNUMBER(VLOOKUP($B168,Credit_Vol!$B$6:$CW$1002,BF$1,0)), VLOOKUP($B168,Credit_Vol!$B$6:$CW$1002,BF$1,0),"")</f>
        <v/>
      </c>
      <c r="BG168" t="str">
        <f>IF(ISNUMBER(VLOOKUP($B168,Credit_Vol!$B$6:$CW$1002,BG$1,0)), VLOOKUP($B168,Credit_Vol!$B$6:$CW$1002,BG$1,0),"")</f>
        <v/>
      </c>
      <c r="BH168" t="str">
        <f>IF(ISNUMBER(VLOOKUP($B168,Credit_Vol!$B$6:$CW$1002,BH$1,0)), VLOOKUP($B168,Credit_Vol!$B$6:$CW$1002,BH$1,0),"")</f>
        <v/>
      </c>
      <c r="BI168" t="str">
        <f>IF(ISNUMBER(VLOOKUP($B168,Credit_Vol!$B$6:$CW$1002,BI$1,0)), VLOOKUP($B168,Credit_Vol!$B$6:$CW$1002,BI$1,0),"")</f>
        <v/>
      </c>
      <c r="BJ168" t="str">
        <f>IF(ISNUMBER(VLOOKUP($B168,Credit_Vol!$B$6:$CW$1002,BJ$1,0)), VLOOKUP($B168,Credit_Vol!$B$6:$CW$1002,BJ$1,0),"")</f>
        <v/>
      </c>
      <c r="BK168" t="str">
        <f>IF(ISNUMBER(VLOOKUP($B168,Credit_Vol!$B$6:$CW$1002,BK$1,0)), VLOOKUP($B168,Credit_Vol!$B$6:$CW$1002,BK$1,0),"")</f>
        <v/>
      </c>
      <c r="BL168" t="str">
        <f>IF(ISNUMBER(VLOOKUP($B168,Credit_Vol!$B$6:$CW$1002,BL$1,0)), VLOOKUP($B168,Credit_Vol!$B$6:$CW$1002,BL$1,0),"")</f>
        <v/>
      </c>
      <c r="BM168" t="str">
        <f>IF(ISNUMBER(VLOOKUP($B168,Commodities!$B$6:$CW$1002,BM$1,0)), VLOOKUP($B168,Commodities!$B$6:$CW$1002,BM$1,0),"")</f>
        <v/>
      </c>
      <c r="BN168" t="str">
        <f>IF(ISNUMBER(VLOOKUP($B168,Commodities!$B$6:$CW$1002,BN$1,0)), VLOOKUP($B168,Commodities!$B$6:$CW$1002,BN$1,0),"")</f>
        <v/>
      </c>
      <c r="BO168" t="str">
        <f>IF(ISNUMBER(VLOOKUP($B168,Commodities!$B$6:$CW$1002,BO$1,0)), VLOOKUP($B168,Commodities!$B$6:$CW$1002,BO$1,0),"")</f>
        <v/>
      </c>
      <c r="BP168" t="str">
        <f>IF(ISNUMBER(VLOOKUP($B168,Currencies!$B$6:$CW$1002,BP$1,0)), VLOOKUP($B168,Currencies!$B$6:$CW$1002,BP$1,0),"")</f>
        <v/>
      </c>
      <c r="BQ168" t="str">
        <f>IF(ISNUMBER(VLOOKUP($B168,Currencies!$B$6:$CW$1002,BQ$1,0)), VLOOKUP($B168,Currencies!$B$6:$CW$1002,BQ$1,0),"")</f>
        <v/>
      </c>
      <c r="BR168" t="str">
        <f>IF(ISNUMBER(VLOOKUP($B168,Currencies!$B$6:$CW$1002,BR$1,0)), VLOOKUP($B168,Currencies!$B$6:$CW$1002,BR$1,0),"")</f>
        <v/>
      </c>
      <c r="BS168" t="str">
        <f>IF(ISNUMBER(VLOOKUP($B168,Currencies!$B$6:$CW$1002,BS$1,0)), VLOOKUP($B168,Currencies!$B$6:$CW$1002,BS$1,0),"")</f>
        <v/>
      </c>
      <c r="BT168" t="str">
        <f>IF(ISNUMBER(VLOOKUP($B168,Currencies!$B$6:$CW$1002,BT$1,0)), VLOOKUP($B168,Currencies!$B$6:$CW$1002,BT$1,0),"")</f>
        <v/>
      </c>
      <c r="BU168" t="str">
        <f>IF(ISNUMBER(VLOOKUP($B168,Currencies!$B$6:$CW$1002,BU$1,0)), VLOOKUP($B168,Currencies!$B$6:$CW$1002,BU$1,0),"")</f>
        <v/>
      </c>
      <c r="BV168" t="str">
        <f>IF(ISNUMBER(VLOOKUP($B168,Currencies!$B$6:$CW$1002,BV$1,0)), VLOOKUP($B168,Currencies!$B$6:$CW$1002,BV$1,0),"")</f>
        <v/>
      </c>
      <c r="BW168" t="str">
        <f>IF(ISNUMBER(VLOOKUP($B168,Currencies!$B$6:$CW$1002,BW$1,0)), VLOOKUP($B168,Currencies!$B$6:$CW$1002,BW$1,0),"")</f>
        <v/>
      </c>
    </row>
    <row r="169" spans="2:75">
      <c r="B169" s="12" t="str">
        <f>IF(ISNUMBER(Equities!$C170),Equities!B170,"")</f>
        <v/>
      </c>
      <c r="C169" t="str">
        <f t="shared" ca="1" si="14"/>
        <v/>
      </c>
      <c r="D169" t="str">
        <f t="shared" ca="1" si="15"/>
        <v/>
      </c>
      <c r="E169" t="str">
        <f t="shared" ca="1" si="15"/>
        <v/>
      </c>
      <c r="F169" t="str">
        <f t="shared" ca="1" si="15"/>
        <v/>
      </c>
      <c r="G169" t="str">
        <f>IF(ISNUMBER(VLOOKUP($B169,Equities!$B$6:$DH$1002,G$1,0)), VLOOKUP($B169,Equities!$B$6:$DH$1002,G$1,0),"")</f>
        <v/>
      </c>
      <c r="H169" t="str">
        <f>IF(ISNUMBER(VLOOKUP($B169,Equities!$B$6:$DH$1002,H$1,0)), VLOOKUP($B169,Equities!$B$6:$DH$1002,H$1,0),"")</f>
        <v/>
      </c>
      <c r="I169" t="str">
        <f>IF(ISNUMBER(VLOOKUP($B169,Equities!$B$6:$DH$1002,I$1,0)), VLOOKUP($B169,Equities!$B$6:$DH$1002,I$1,0),"")</f>
        <v/>
      </c>
      <c r="J169" s="70"/>
      <c r="K169" t="str">
        <f>IF(ISNUMBER(VLOOKUP($B169,Equities!$B$6:$DH$1002,K$1,0)), VLOOKUP($B169,Equities!$B$6:$DH$1002,K$1,0),"")</f>
        <v/>
      </c>
      <c r="L169" t="str">
        <f>IF(ISNUMBER(VLOOKUP($B169,Equities!$B$6:$DH$1002,L$1,0)), VLOOKUP($B169,Equities!$B$6:$DH$1002,L$1,0),"")</f>
        <v/>
      </c>
      <c r="M169" t="str">
        <f>IF(ISNUMBER(VLOOKUP($B169,Equities!$B$6:$DH$1002,M$1,0)), VLOOKUP($B169,Equities!$B$6:$DH$1002,M$1,0),"")</f>
        <v/>
      </c>
      <c r="N169" t="str">
        <f>IF(ISNUMBER(VLOOKUP($B169,Equities!$B$6:$DH$1002,N$1,0)), VLOOKUP($B169,Equities!$B$6:$DH$1002,N$1,0),"")</f>
        <v/>
      </c>
      <c r="O169" t="str">
        <f>IF(ISNUMBER(VLOOKUP($B169,Equities!$B$6:$DH$1002,O$1,0)), VLOOKUP($B169,Equities!$B$6:$DH$1002,O$1,0),"")</f>
        <v/>
      </c>
      <c r="P169" t="str">
        <f>IF(ISNUMBER(VLOOKUP($B169,Equities!$B$6:$DH$1002,P$1,0)), VLOOKUP($B169,Equities!$B$6:$DH$1002,P$1,0),"")</f>
        <v/>
      </c>
      <c r="Q169" t="str">
        <f>IF(ISNUMBER(VLOOKUP($B169,Equities!$B$6:$DH$1002,Q$1,0)), VLOOKUP($B169,Equities!$B$6:$DH$1002,Q$1,0),"")</f>
        <v/>
      </c>
      <c r="R169" t="str">
        <f>IF(ISNUMBER(VLOOKUP($B169,Equities!$B$6:$DH$1002,R$1,0)), VLOOKUP($B169,Equities!$B$6:$DH$1002,R$1,0),"")</f>
        <v/>
      </c>
      <c r="S169" t="str">
        <f>IF(ISNUMBER(VLOOKUP($B169,Equities!$B$6:$DH$1002,S$1,0)), VLOOKUP($B169,Equities!$B$6:$DH$1002,S$1,0),"")</f>
        <v/>
      </c>
      <c r="T169" t="str">
        <f>IF(ISNUMBER(VLOOKUP($B169,Equities!$B$6:$DH$1002,T$1,0)), VLOOKUP($B169,Equities!$B$6:$DH$1002,T$1,0),"")</f>
        <v/>
      </c>
      <c r="U169" t="str">
        <f>IF(ISNUMBER(VLOOKUP($B169,Equities!$B$6:$DH$1002,U$1,0)), VLOOKUP($B169,Equities!$B$6:$DH$1002,U$1,0),"")</f>
        <v/>
      </c>
      <c r="V169" t="str">
        <f>IF(ISNUMBER(VLOOKUP($B169,Equities!$B$6:$DH$1002,V$1,0)), VLOOKUP($B169,Equities!$B$6:$DH$1002,V$1,0),"")</f>
        <v/>
      </c>
      <c r="W169" t="str">
        <f>IF(ISNUMBER(VLOOKUP($B169,Equities!$B$6:$DH$1002,W$1,0)), VLOOKUP($B169,Equities!$B$6:$DH$1002,W$1,0),"")</f>
        <v/>
      </c>
      <c r="X169" t="str">
        <f>IF(ISNUMBER(VLOOKUP($B169,Equities!$B$6:$DH$1002,X$1,0)), VLOOKUP($B169,Equities!$B$6:$DH$1002,X$1,0),"")</f>
        <v/>
      </c>
      <c r="Y169" t="str">
        <f>IF(ISNUMBER(VLOOKUP($B169,Equities!$B$6:$DH$1002,Y$1,0)), VLOOKUP($B169,Equities!$B$6:$DH$1002,Y$1,0),"")</f>
        <v/>
      </c>
      <c r="Z169" t="str">
        <f>IF(ISNUMBER(VLOOKUP($B169,Equities!$B$6:$DH$1002,Z$1,0)), VLOOKUP($B169,Equities!$B$6:$DH$1002,Z$1,0),"")</f>
        <v/>
      </c>
      <c r="AA169" t="str">
        <f>IF(ISNUMBER(VLOOKUP($B169,Equities!$B$6:$DH$1002,AA$1,0)), VLOOKUP($B169,Equities!$B$6:$DH$1002,AA$1,0),"")</f>
        <v/>
      </c>
      <c r="AB169" t="str">
        <f>IF(ISNUMBER(VLOOKUP($B169,Equities!$B$6:$DH$1002,AB$1,0)), VLOOKUP($B169,Equities!$B$6:$DH$1002,AB$1,0),"")</f>
        <v/>
      </c>
      <c r="AC169" t="str">
        <f>IF(ISNUMBER(VLOOKUP($B169,Bonds!$B$6:$CW$1002,AC$1,0)), VLOOKUP($B169,Bonds!$B$6:$CW$1002,AC$1,0),"")</f>
        <v/>
      </c>
      <c r="AD169" t="str">
        <f>IF(ISNUMBER(VLOOKUP($B169,Bonds!$B$6:$CW$1002,AD$1,0)), VLOOKUP($B169,Bonds!$B$6:$CW$1002,AD$1,0),"")</f>
        <v/>
      </c>
      <c r="AE169" t="str">
        <f>IF(ISNUMBER(VLOOKUP($B169,Bonds!$B$6:$CW$1002,AE$1,0)), VLOOKUP($B169,Bonds!$B$6:$CW$1002,AE$1,0),"")</f>
        <v/>
      </c>
      <c r="AF169" t="str">
        <f>IF(ISNUMBER(VLOOKUP($B169,Bonds!$B$6:$CW$1002,AF$1,0)), VLOOKUP($B169,Bonds!$B$6:$CW$1002,AF$1,0),"")</f>
        <v/>
      </c>
      <c r="AG169" t="str">
        <f>IF(ISNUMBER(VLOOKUP($B169,Bonds!$B$6:$CW$1002,AG$1,0)), VLOOKUP($B169,Bonds!$B$6:$CW$1002,AG$1,0),"")</f>
        <v/>
      </c>
      <c r="AH169" t="str">
        <f>IF(ISNUMBER(VLOOKUP($B169,Bonds!$B$6:$CW$1002,AH$1,0)), VLOOKUP($B169,Bonds!$B$6:$CW$1002,AH$1,0),"")</f>
        <v/>
      </c>
      <c r="AI169" t="str">
        <f>IF(ISNUMBER(VLOOKUP($B169,Bonds!$B$6:$CW$1002,AI$1,0)), VLOOKUP($B169,Bonds!$B$6:$CW$1002,AI$1,0),"")</f>
        <v/>
      </c>
      <c r="AJ169" t="str">
        <f>IF(ISNUMBER(VLOOKUP($B169,Bonds!$B$6:$CW$1002,AJ$1,0)), VLOOKUP($B169,Bonds!$B$6:$CW$1002,AJ$1,0),"")</f>
        <v/>
      </c>
      <c r="AK169" t="str">
        <f>IF(ISNUMBER(VLOOKUP($B169,Bonds!$B$6:$CW$1002,AK$1,0)), VLOOKUP($B169,Bonds!$B$6:$CW$1002,AK$1,0),"")</f>
        <v/>
      </c>
      <c r="AL169" t="str">
        <f>IF(ISNUMBER(VLOOKUP($B169,Bonds!$B$6:$CW$1002,AL$1,0)), VLOOKUP($B169,Bonds!$B$6:$CW$1002,AL$1,0),"")</f>
        <v/>
      </c>
      <c r="AM169" t="str">
        <f>IF(ISNUMBER(VLOOKUP($B169,Bonds!$B$6:$CW$1002,AM$1,0)), VLOOKUP($B169,Bonds!$B$6:$CW$1002,AM$1,0),"")</f>
        <v/>
      </c>
      <c r="AN169" t="str">
        <f>IF(ISNUMBER(VLOOKUP($B169,Bonds!$B$6:$CW$1002,AN$1,0)), VLOOKUP($B169,Bonds!$B$6:$CW$1002,AN$1,0),"")</f>
        <v/>
      </c>
      <c r="AO169" t="str">
        <f>IF(ISNUMBER(VLOOKUP($B169,Bonds!$B$6:$CW$1002,AO$1,0)), VLOOKUP($B169,Bonds!$B$6:$CW$1002,AO$1,0),"")</f>
        <v/>
      </c>
      <c r="AP169" t="str">
        <f>IF(ISNUMBER(VLOOKUP($B169,Bonds!$B$6:$CW$1002,AP$1,0)), VLOOKUP($B169,Bonds!$B$6:$CW$1002,AP$1,0),"")</f>
        <v/>
      </c>
      <c r="AQ169" t="str">
        <f>IF(ISNUMBER(VLOOKUP($B169,Bonds!$B$6:$CW$1002,AQ$1,0)), VLOOKUP($B169,Bonds!$B$6:$CW$1002,AQ$1,0),"")</f>
        <v/>
      </c>
      <c r="AR169" t="str">
        <f>IF(ISNUMBER(VLOOKUP($B169,Bonds!$B$6:$CW$1002,AR$1,0)), VLOOKUP($B169,Bonds!$B$6:$CW$1002,AR$1,0),"")</f>
        <v/>
      </c>
      <c r="AS169" t="str">
        <f>IF(ISNUMBER(VLOOKUP($B169,Bonds!$B$6:$CW$1002,AS$1,0)), VLOOKUP($B169,Bonds!$B$6:$CW$1002,AS$1,0),"")</f>
        <v/>
      </c>
      <c r="AT169" t="str">
        <f>IF(ISNUMBER(VLOOKUP($B169,Bonds!$B$6:$CW$1002,AT$1,0)), VLOOKUP($B169,Bonds!$B$6:$CW$1002,AT$1,0),"")</f>
        <v/>
      </c>
      <c r="AU169" t="str">
        <f>IF(ISNUMBER(VLOOKUP($B169,Bonds!$B$6:$CW$1002,AU$1,0)), VLOOKUP($B169,Bonds!$B$6:$CW$1002,AU$1,0),"")</f>
        <v/>
      </c>
      <c r="AV169" t="str">
        <f>IF(ISNUMBER(VLOOKUP($B169,Bonds!$B$6:$CW$1002,AV$1,0)), VLOOKUP($B169,Bonds!$B$6:$CW$1002,AV$1,0),"")</f>
        <v/>
      </c>
      <c r="AW169" t="str">
        <f>IF(ISNUMBER(VLOOKUP($B169,Bonds!$B$6:$CW$1002,AW$1,0)), VLOOKUP($B169,Bonds!$B$6:$CW$1002,AW$1,0),"")</f>
        <v/>
      </c>
      <c r="AX169" t="str">
        <f>IF(ISNUMBER(VLOOKUP($B169,Bonds!$B$6:$CW$1002,AX$1,0)), VLOOKUP($B169,Bonds!$B$6:$CW$1002,AX$1,0),"")</f>
        <v/>
      </c>
      <c r="AY169" t="str">
        <f>IF(ISNUMBER(VLOOKUP($B169,Bonds!$B$6:$CW$1002,AY$1,0)), VLOOKUP($B169,Bonds!$B$6:$CW$1002,AY$1,0),"")</f>
        <v/>
      </c>
      <c r="AZ169" t="str">
        <f>IF(ISNUMBER(VLOOKUP($B169,Bonds!$B$6:$CW$1002,AZ$1,0)), VLOOKUP($B169,Bonds!$B$6:$CW$1002,AZ$1,0),"")</f>
        <v/>
      </c>
      <c r="BA169" t="str">
        <f>IF(ISNUMBER(VLOOKUP($B169,Credit_Vol!$B$6:$CW$1002,BA$1,0)), VLOOKUP($B169,Credit_Vol!$B$6:$CW$1002,BA$1,0),"")</f>
        <v/>
      </c>
      <c r="BB169" t="str">
        <f>IF(ISNUMBER(VLOOKUP($B169,Credit_Vol!$B$6:$CW$1002,BB$1,0)), VLOOKUP($B169,Credit_Vol!$B$6:$CW$1002,BB$1,0),"")</f>
        <v/>
      </c>
      <c r="BC169" t="str">
        <f>IF(ISNUMBER(VLOOKUP($B169,Credit_Vol!$B$6:$CW$1002,BC$1,0)), VLOOKUP($B169,Credit_Vol!$B$6:$CW$1002,BC$1,0),"")</f>
        <v/>
      </c>
      <c r="BD169" t="str">
        <f>IF(ISNUMBER(VLOOKUP($B169,Credit_Vol!$B$6:$CW$1002,BD$1,0)), VLOOKUP($B169,Credit_Vol!$B$6:$CW$1002,BD$1,0),"")</f>
        <v/>
      </c>
      <c r="BE169" t="str">
        <f>IF(ISNUMBER(VLOOKUP($B169,Credit_Vol!$B$6:$CW$1002,BE$1,0)), VLOOKUP($B169,Credit_Vol!$B$6:$CW$1002,BE$1,0),"")</f>
        <v/>
      </c>
      <c r="BF169" t="str">
        <f>IF(ISNUMBER(VLOOKUP($B169,Credit_Vol!$B$6:$CW$1002,BF$1,0)), VLOOKUP($B169,Credit_Vol!$B$6:$CW$1002,BF$1,0),"")</f>
        <v/>
      </c>
      <c r="BG169" t="str">
        <f>IF(ISNUMBER(VLOOKUP($B169,Credit_Vol!$B$6:$CW$1002,BG$1,0)), VLOOKUP($B169,Credit_Vol!$B$6:$CW$1002,BG$1,0),"")</f>
        <v/>
      </c>
      <c r="BH169" t="str">
        <f>IF(ISNUMBER(VLOOKUP($B169,Credit_Vol!$B$6:$CW$1002,BH$1,0)), VLOOKUP($B169,Credit_Vol!$B$6:$CW$1002,BH$1,0),"")</f>
        <v/>
      </c>
      <c r="BI169" t="str">
        <f>IF(ISNUMBER(VLOOKUP($B169,Credit_Vol!$B$6:$CW$1002,BI$1,0)), VLOOKUP($B169,Credit_Vol!$B$6:$CW$1002,BI$1,0),"")</f>
        <v/>
      </c>
      <c r="BJ169" t="str">
        <f>IF(ISNUMBER(VLOOKUP($B169,Credit_Vol!$B$6:$CW$1002,BJ$1,0)), VLOOKUP($B169,Credit_Vol!$B$6:$CW$1002,BJ$1,0),"")</f>
        <v/>
      </c>
      <c r="BK169" t="str">
        <f>IF(ISNUMBER(VLOOKUP($B169,Credit_Vol!$B$6:$CW$1002,BK$1,0)), VLOOKUP($B169,Credit_Vol!$B$6:$CW$1002,BK$1,0),"")</f>
        <v/>
      </c>
      <c r="BL169" t="str">
        <f>IF(ISNUMBER(VLOOKUP($B169,Credit_Vol!$B$6:$CW$1002,BL$1,0)), VLOOKUP($B169,Credit_Vol!$B$6:$CW$1002,BL$1,0),"")</f>
        <v/>
      </c>
      <c r="BM169" t="str">
        <f>IF(ISNUMBER(VLOOKUP($B169,Commodities!$B$6:$CW$1002,BM$1,0)), VLOOKUP($B169,Commodities!$B$6:$CW$1002,BM$1,0),"")</f>
        <v/>
      </c>
      <c r="BN169" t="str">
        <f>IF(ISNUMBER(VLOOKUP($B169,Commodities!$B$6:$CW$1002,BN$1,0)), VLOOKUP($B169,Commodities!$B$6:$CW$1002,BN$1,0),"")</f>
        <v/>
      </c>
      <c r="BO169" t="str">
        <f>IF(ISNUMBER(VLOOKUP($B169,Commodities!$B$6:$CW$1002,BO$1,0)), VLOOKUP($B169,Commodities!$B$6:$CW$1002,BO$1,0),"")</f>
        <v/>
      </c>
      <c r="BP169" t="str">
        <f>IF(ISNUMBER(VLOOKUP($B169,Currencies!$B$6:$CW$1002,BP$1,0)), VLOOKUP($B169,Currencies!$B$6:$CW$1002,BP$1,0),"")</f>
        <v/>
      </c>
      <c r="BQ169" t="str">
        <f>IF(ISNUMBER(VLOOKUP($B169,Currencies!$B$6:$CW$1002,BQ$1,0)), VLOOKUP($B169,Currencies!$B$6:$CW$1002,BQ$1,0),"")</f>
        <v/>
      </c>
      <c r="BR169" t="str">
        <f>IF(ISNUMBER(VLOOKUP($B169,Currencies!$B$6:$CW$1002,BR$1,0)), VLOOKUP($B169,Currencies!$B$6:$CW$1002,BR$1,0),"")</f>
        <v/>
      </c>
      <c r="BS169" t="str">
        <f>IF(ISNUMBER(VLOOKUP($B169,Currencies!$B$6:$CW$1002,BS$1,0)), VLOOKUP($B169,Currencies!$B$6:$CW$1002,BS$1,0),"")</f>
        <v/>
      </c>
      <c r="BT169" t="str">
        <f>IF(ISNUMBER(VLOOKUP($B169,Currencies!$B$6:$CW$1002,BT$1,0)), VLOOKUP($B169,Currencies!$B$6:$CW$1002,BT$1,0),"")</f>
        <v/>
      </c>
      <c r="BU169" t="str">
        <f>IF(ISNUMBER(VLOOKUP($B169,Currencies!$B$6:$CW$1002,BU$1,0)), VLOOKUP($B169,Currencies!$B$6:$CW$1002,BU$1,0),"")</f>
        <v/>
      </c>
      <c r="BV169" t="str">
        <f>IF(ISNUMBER(VLOOKUP($B169,Currencies!$B$6:$CW$1002,BV$1,0)), VLOOKUP($B169,Currencies!$B$6:$CW$1002,BV$1,0),"")</f>
        <v/>
      </c>
      <c r="BW169" t="str">
        <f>IF(ISNUMBER(VLOOKUP($B169,Currencies!$B$6:$CW$1002,BW$1,0)), VLOOKUP($B169,Currencies!$B$6:$CW$1002,BW$1,0),"")</f>
        <v/>
      </c>
    </row>
    <row r="170" spans="2:75">
      <c r="B170" s="12" t="str">
        <f>IF(ISNUMBER(Equities!$C171),Equities!B171,"")</f>
        <v/>
      </c>
      <c r="C170" t="str">
        <f t="shared" ca="1" si="14"/>
        <v/>
      </c>
      <c r="D170" t="str">
        <f t="shared" ca="1" si="15"/>
        <v/>
      </c>
      <c r="E170" t="str">
        <f t="shared" ca="1" si="15"/>
        <v/>
      </c>
      <c r="F170" t="str">
        <f t="shared" ca="1" si="15"/>
        <v/>
      </c>
      <c r="G170" t="str">
        <f>IF(ISNUMBER(VLOOKUP($B170,Equities!$B$6:$DH$1002,G$1,0)), VLOOKUP($B170,Equities!$B$6:$DH$1002,G$1,0),"")</f>
        <v/>
      </c>
      <c r="H170" t="str">
        <f>IF(ISNUMBER(VLOOKUP($B170,Equities!$B$6:$DH$1002,H$1,0)), VLOOKUP($B170,Equities!$B$6:$DH$1002,H$1,0),"")</f>
        <v/>
      </c>
      <c r="I170" t="str">
        <f>IF(ISNUMBER(VLOOKUP($B170,Equities!$B$6:$DH$1002,I$1,0)), VLOOKUP($B170,Equities!$B$6:$DH$1002,I$1,0),"")</f>
        <v/>
      </c>
      <c r="J170" s="70"/>
      <c r="K170" t="str">
        <f>IF(ISNUMBER(VLOOKUP($B170,Equities!$B$6:$DH$1002,K$1,0)), VLOOKUP($B170,Equities!$B$6:$DH$1002,K$1,0),"")</f>
        <v/>
      </c>
      <c r="L170" t="str">
        <f>IF(ISNUMBER(VLOOKUP($B170,Equities!$B$6:$DH$1002,L$1,0)), VLOOKUP($B170,Equities!$B$6:$DH$1002,L$1,0),"")</f>
        <v/>
      </c>
      <c r="M170" t="str">
        <f>IF(ISNUMBER(VLOOKUP($B170,Equities!$B$6:$DH$1002,M$1,0)), VLOOKUP($B170,Equities!$B$6:$DH$1002,M$1,0),"")</f>
        <v/>
      </c>
      <c r="N170" t="str">
        <f>IF(ISNUMBER(VLOOKUP($B170,Equities!$B$6:$DH$1002,N$1,0)), VLOOKUP($B170,Equities!$B$6:$DH$1002,N$1,0),"")</f>
        <v/>
      </c>
      <c r="O170" t="str">
        <f>IF(ISNUMBER(VLOOKUP($B170,Equities!$B$6:$DH$1002,O$1,0)), VLOOKUP($B170,Equities!$B$6:$DH$1002,O$1,0),"")</f>
        <v/>
      </c>
      <c r="P170" t="str">
        <f>IF(ISNUMBER(VLOOKUP($B170,Equities!$B$6:$DH$1002,P$1,0)), VLOOKUP($B170,Equities!$B$6:$DH$1002,P$1,0),"")</f>
        <v/>
      </c>
      <c r="Q170" t="str">
        <f>IF(ISNUMBER(VLOOKUP($B170,Equities!$B$6:$DH$1002,Q$1,0)), VLOOKUP($B170,Equities!$B$6:$DH$1002,Q$1,0),"")</f>
        <v/>
      </c>
      <c r="R170" t="str">
        <f>IF(ISNUMBER(VLOOKUP($B170,Equities!$B$6:$DH$1002,R$1,0)), VLOOKUP($B170,Equities!$B$6:$DH$1002,R$1,0),"")</f>
        <v/>
      </c>
      <c r="S170" t="str">
        <f>IF(ISNUMBER(VLOOKUP($B170,Equities!$B$6:$DH$1002,S$1,0)), VLOOKUP($B170,Equities!$B$6:$DH$1002,S$1,0),"")</f>
        <v/>
      </c>
      <c r="T170" t="str">
        <f>IF(ISNUMBER(VLOOKUP($B170,Equities!$B$6:$DH$1002,T$1,0)), VLOOKUP($B170,Equities!$B$6:$DH$1002,T$1,0),"")</f>
        <v/>
      </c>
      <c r="U170" t="str">
        <f>IF(ISNUMBER(VLOOKUP($B170,Equities!$B$6:$DH$1002,U$1,0)), VLOOKUP($B170,Equities!$B$6:$DH$1002,U$1,0),"")</f>
        <v/>
      </c>
      <c r="V170" t="str">
        <f>IF(ISNUMBER(VLOOKUP($B170,Equities!$B$6:$DH$1002,V$1,0)), VLOOKUP($B170,Equities!$B$6:$DH$1002,V$1,0),"")</f>
        <v/>
      </c>
      <c r="W170" t="str">
        <f>IF(ISNUMBER(VLOOKUP($B170,Equities!$B$6:$DH$1002,W$1,0)), VLOOKUP($B170,Equities!$B$6:$DH$1002,W$1,0),"")</f>
        <v/>
      </c>
      <c r="X170" t="str">
        <f>IF(ISNUMBER(VLOOKUP($B170,Equities!$B$6:$DH$1002,X$1,0)), VLOOKUP($B170,Equities!$B$6:$DH$1002,X$1,0),"")</f>
        <v/>
      </c>
      <c r="Y170" t="str">
        <f>IF(ISNUMBER(VLOOKUP($B170,Equities!$B$6:$DH$1002,Y$1,0)), VLOOKUP($B170,Equities!$B$6:$DH$1002,Y$1,0),"")</f>
        <v/>
      </c>
      <c r="Z170" t="str">
        <f>IF(ISNUMBER(VLOOKUP($B170,Equities!$B$6:$DH$1002,Z$1,0)), VLOOKUP($B170,Equities!$B$6:$DH$1002,Z$1,0),"")</f>
        <v/>
      </c>
      <c r="AA170" t="str">
        <f>IF(ISNUMBER(VLOOKUP($B170,Equities!$B$6:$DH$1002,AA$1,0)), VLOOKUP($B170,Equities!$B$6:$DH$1002,AA$1,0),"")</f>
        <v/>
      </c>
      <c r="AB170" t="str">
        <f>IF(ISNUMBER(VLOOKUP($B170,Equities!$B$6:$DH$1002,AB$1,0)), VLOOKUP($B170,Equities!$B$6:$DH$1002,AB$1,0),"")</f>
        <v/>
      </c>
      <c r="AC170" t="str">
        <f>IF(ISNUMBER(VLOOKUP($B170,Bonds!$B$6:$CW$1002,AC$1,0)), VLOOKUP($B170,Bonds!$B$6:$CW$1002,AC$1,0),"")</f>
        <v/>
      </c>
      <c r="AD170" t="str">
        <f>IF(ISNUMBER(VLOOKUP($B170,Bonds!$B$6:$CW$1002,AD$1,0)), VLOOKUP($B170,Bonds!$B$6:$CW$1002,AD$1,0),"")</f>
        <v/>
      </c>
      <c r="AE170" t="str">
        <f>IF(ISNUMBER(VLOOKUP($B170,Bonds!$B$6:$CW$1002,AE$1,0)), VLOOKUP($B170,Bonds!$B$6:$CW$1002,AE$1,0),"")</f>
        <v/>
      </c>
      <c r="AF170" t="str">
        <f>IF(ISNUMBER(VLOOKUP($B170,Bonds!$B$6:$CW$1002,AF$1,0)), VLOOKUP($B170,Bonds!$B$6:$CW$1002,AF$1,0),"")</f>
        <v/>
      </c>
      <c r="AG170" t="str">
        <f>IF(ISNUMBER(VLOOKUP($B170,Bonds!$B$6:$CW$1002,AG$1,0)), VLOOKUP($B170,Bonds!$B$6:$CW$1002,AG$1,0),"")</f>
        <v/>
      </c>
      <c r="AH170" t="str">
        <f>IF(ISNUMBER(VLOOKUP($B170,Bonds!$B$6:$CW$1002,AH$1,0)), VLOOKUP($B170,Bonds!$B$6:$CW$1002,AH$1,0),"")</f>
        <v/>
      </c>
      <c r="AI170" t="str">
        <f>IF(ISNUMBER(VLOOKUP($B170,Bonds!$B$6:$CW$1002,AI$1,0)), VLOOKUP($B170,Bonds!$B$6:$CW$1002,AI$1,0),"")</f>
        <v/>
      </c>
      <c r="AJ170" t="str">
        <f>IF(ISNUMBER(VLOOKUP($B170,Bonds!$B$6:$CW$1002,AJ$1,0)), VLOOKUP($B170,Bonds!$B$6:$CW$1002,AJ$1,0),"")</f>
        <v/>
      </c>
      <c r="AK170" t="str">
        <f>IF(ISNUMBER(VLOOKUP($B170,Bonds!$B$6:$CW$1002,AK$1,0)), VLOOKUP($B170,Bonds!$B$6:$CW$1002,AK$1,0),"")</f>
        <v/>
      </c>
      <c r="AL170" t="str">
        <f>IF(ISNUMBER(VLOOKUP($B170,Bonds!$B$6:$CW$1002,AL$1,0)), VLOOKUP($B170,Bonds!$B$6:$CW$1002,AL$1,0),"")</f>
        <v/>
      </c>
      <c r="AM170" t="str">
        <f>IF(ISNUMBER(VLOOKUP($B170,Bonds!$B$6:$CW$1002,AM$1,0)), VLOOKUP($B170,Bonds!$B$6:$CW$1002,AM$1,0),"")</f>
        <v/>
      </c>
      <c r="AN170" t="str">
        <f>IF(ISNUMBER(VLOOKUP($B170,Bonds!$B$6:$CW$1002,AN$1,0)), VLOOKUP($B170,Bonds!$B$6:$CW$1002,AN$1,0),"")</f>
        <v/>
      </c>
      <c r="AO170" t="str">
        <f>IF(ISNUMBER(VLOOKUP($B170,Bonds!$B$6:$CW$1002,AO$1,0)), VLOOKUP($B170,Bonds!$B$6:$CW$1002,AO$1,0),"")</f>
        <v/>
      </c>
      <c r="AP170" t="str">
        <f>IF(ISNUMBER(VLOOKUP($B170,Bonds!$B$6:$CW$1002,AP$1,0)), VLOOKUP($B170,Bonds!$B$6:$CW$1002,AP$1,0),"")</f>
        <v/>
      </c>
      <c r="AQ170" t="str">
        <f>IF(ISNUMBER(VLOOKUP($B170,Bonds!$B$6:$CW$1002,AQ$1,0)), VLOOKUP($B170,Bonds!$B$6:$CW$1002,AQ$1,0),"")</f>
        <v/>
      </c>
      <c r="AR170" t="str">
        <f>IF(ISNUMBER(VLOOKUP($B170,Bonds!$B$6:$CW$1002,AR$1,0)), VLOOKUP($B170,Bonds!$B$6:$CW$1002,AR$1,0),"")</f>
        <v/>
      </c>
      <c r="AS170" t="str">
        <f>IF(ISNUMBER(VLOOKUP($B170,Bonds!$B$6:$CW$1002,AS$1,0)), VLOOKUP($B170,Bonds!$B$6:$CW$1002,AS$1,0),"")</f>
        <v/>
      </c>
      <c r="AT170" t="str">
        <f>IF(ISNUMBER(VLOOKUP($B170,Bonds!$B$6:$CW$1002,AT$1,0)), VLOOKUP($B170,Bonds!$B$6:$CW$1002,AT$1,0),"")</f>
        <v/>
      </c>
      <c r="AU170" t="str">
        <f>IF(ISNUMBER(VLOOKUP($B170,Bonds!$B$6:$CW$1002,AU$1,0)), VLOOKUP($B170,Bonds!$B$6:$CW$1002,AU$1,0),"")</f>
        <v/>
      </c>
      <c r="AV170" t="str">
        <f>IF(ISNUMBER(VLOOKUP($B170,Bonds!$B$6:$CW$1002,AV$1,0)), VLOOKUP($B170,Bonds!$B$6:$CW$1002,AV$1,0),"")</f>
        <v/>
      </c>
      <c r="AW170" t="str">
        <f>IF(ISNUMBER(VLOOKUP($B170,Bonds!$B$6:$CW$1002,AW$1,0)), VLOOKUP($B170,Bonds!$B$6:$CW$1002,AW$1,0),"")</f>
        <v/>
      </c>
      <c r="AX170" t="str">
        <f>IF(ISNUMBER(VLOOKUP($B170,Bonds!$B$6:$CW$1002,AX$1,0)), VLOOKUP($B170,Bonds!$B$6:$CW$1002,AX$1,0),"")</f>
        <v/>
      </c>
      <c r="AY170" t="str">
        <f>IF(ISNUMBER(VLOOKUP($B170,Bonds!$B$6:$CW$1002,AY$1,0)), VLOOKUP($B170,Bonds!$B$6:$CW$1002,AY$1,0),"")</f>
        <v/>
      </c>
      <c r="AZ170" t="str">
        <f>IF(ISNUMBER(VLOOKUP($B170,Bonds!$B$6:$CW$1002,AZ$1,0)), VLOOKUP($B170,Bonds!$B$6:$CW$1002,AZ$1,0),"")</f>
        <v/>
      </c>
      <c r="BA170" t="str">
        <f>IF(ISNUMBER(VLOOKUP($B170,Credit_Vol!$B$6:$CW$1002,BA$1,0)), VLOOKUP($B170,Credit_Vol!$B$6:$CW$1002,BA$1,0),"")</f>
        <v/>
      </c>
      <c r="BB170" t="str">
        <f>IF(ISNUMBER(VLOOKUP($B170,Credit_Vol!$B$6:$CW$1002,BB$1,0)), VLOOKUP($B170,Credit_Vol!$B$6:$CW$1002,BB$1,0),"")</f>
        <v/>
      </c>
      <c r="BC170" t="str">
        <f>IF(ISNUMBER(VLOOKUP($B170,Credit_Vol!$B$6:$CW$1002,BC$1,0)), VLOOKUP($B170,Credit_Vol!$B$6:$CW$1002,BC$1,0),"")</f>
        <v/>
      </c>
      <c r="BD170" t="str">
        <f>IF(ISNUMBER(VLOOKUP($B170,Credit_Vol!$B$6:$CW$1002,BD$1,0)), VLOOKUP($B170,Credit_Vol!$B$6:$CW$1002,BD$1,0),"")</f>
        <v/>
      </c>
      <c r="BE170" t="str">
        <f>IF(ISNUMBER(VLOOKUP($B170,Credit_Vol!$B$6:$CW$1002,BE$1,0)), VLOOKUP($B170,Credit_Vol!$B$6:$CW$1002,BE$1,0),"")</f>
        <v/>
      </c>
      <c r="BF170" t="str">
        <f>IF(ISNUMBER(VLOOKUP($B170,Credit_Vol!$B$6:$CW$1002,BF$1,0)), VLOOKUP($B170,Credit_Vol!$B$6:$CW$1002,BF$1,0),"")</f>
        <v/>
      </c>
      <c r="BG170" t="str">
        <f>IF(ISNUMBER(VLOOKUP($B170,Credit_Vol!$B$6:$CW$1002,BG$1,0)), VLOOKUP($B170,Credit_Vol!$B$6:$CW$1002,BG$1,0),"")</f>
        <v/>
      </c>
      <c r="BH170" t="str">
        <f>IF(ISNUMBER(VLOOKUP($B170,Credit_Vol!$B$6:$CW$1002,BH$1,0)), VLOOKUP($B170,Credit_Vol!$B$6:$CW$1002,BH$1,0),"")</f>
        <v/>
      </c>
      <c r="BI170" t="str">
        <f>IF(ISNUMBER(VLOOKUP($B170,Credit_Vol!$B$6:$CW$1002,BI$1,0)), VLOOKUP($B170,Credit_Vol!$B$6:$CW$1002,BI$1,0),"")</f>
        <v/>
      </c>
      <c r="BJ170" t="str">
        <f>IF(ISNUMBER(VLOOKUP($B170,Credit_Vol!$B$6:$CW$1002,BJ$1,0)), VLOOKUP($B170,Credit_Vol!$B$6:$CW$1002,BJ$1,0),"")</f>
        <v/>
      </c>
      <c r="BK170" t="str">
        <f>IF(ISNUMBER(VLOOKUP($B170,Credit_Vol!$B$6:$CW$1002,BK$1,0)), VLOOKUP($B170,Credit_Vol!$B$6:$CW$1002,BK$1,0),"")</f>
        <v/>
      </c>
      <c r="BL170" t="str">
        <f>IF(ISNUMBER(VLOOKUP($B170,Credit_Vol!$B$6:$CW$1002,BL$1,0)), VLOOKUP($B170,Credit_Vol!$B$6:$CW$1002,BL$1,0),"")</f>
        <v/>
      </c>
      <c r="BM170" t="str">
        <f>IF(ISNUMBER(VLOOKUP($B170,Commodities!$B$6:$CW$1002,BM$1,0)), VLOOKUP($B170,Commodities!$B$6:$CW$1002,BM$1,0),"")</f>
        <v/>
      </c>
      <c r="BN170" t="str">
        <f>IF(ISNUMBER(VLOOKUP($B170,Commodities!$B$6:$CW$1002,BN$1,0)), VLOOKUP($B170,Commodities!$B$6:$CW$1002,BN$1,0),"")</f>
        <v/>
      </c>
      <c r="BO170" t="str">
        <f>IF(ISNUMBER(VLOOKUP($B170,Commodities!$B$6:$CW$1002,BO$1,0)), VLOOKUP($B170,Commodities!$B$6:$CW$1002,BO$1,0),"")</f>
        <v/>
      </c>
      <c r="BP170" t="str">
        <f>IF(ISNUMBER(VLOOKUP($B170,Currencies!$B$6:$CW$1002,BP$1,0)), VLOOKUP($B170,Currencies!$B$6:$CW$1002,BP$1,0),"")</f>
        <v/>
      </c>
      <c r="BQ170" t="str">
        <f>IF(ISNUMBER(VLOOKUP($B170,Currencies!$B$6:$CW$1002,BQ$1,0)), VLOOKUP($B170,Currencies!$B$6:$CW$1002,BQ$1,0),"")</f>
        <v/>
      </c>
      <c r="BR170" t="str">
        <f>IF(ISNUMBER(VLOOKUP($B170,Currencies!$B$6:$CW$1002,BR$1,0)), VLOOKUP($B170,Currencies!$B$6:$CW$1002,BR$1,0),"")</f>
        <v/>
      </c>
      <c r="BS170" t="str">
        <f>IF(ISNUMBER(VLOOKUP($B170,Currencies!$B$6:$CW$1002,BS$1,0)), VLOOKUP($B170,Currencies!$B$6:$CW$1002,BS$1,0),"")</f>
        <v/>
      </c>
      <c r="BT170" t="str">
        <f>IF(ISNUMBER(VLOOKUP($B170,Currencies!$B$6:$CW$1002,BT$1,0)), VLOOKUP($B170,Currencies!$B$6:$CW$1002,BT$1,0),"")</f>
        <v/>
      </c>
      <c r="BU170" t="str">
        <f>IF(ISNUMBER(VLOOKUP($B170,Currencies!$B$6:$CW$1002,BU$1,0)), VLOOKUP($B170,Currencies!$B$6:$CW$1002,BU$1,0),"")</f>
        <v/>
      </c>
      <c r="BV170" t="str">
        <f>IF(ISNUMBER(VLOOKUP($B170,Currencies!$B$6:$CW$1002,BV$1,0)), VLOOKUP($B170,Currencies!$B$6:$CW$1002,BV$1,0),"")</f>
        <v/>
      </c>
      <c r="BW170" t="str">
        <f>IF(ISNUMBER(VLOOKUP($B170,Currencies!$B$6:$CW$1002,BW$1,0)), VLOOKUP($B170,Currencies!$B$6:$CW$1002,BW$1,0),"")</f>
        <v/>
      </c>
    </row>
    <row r="171" spans="2:75">
      <c r="B171" s="12" t="str">
        <f>IF(ISNUMBER(Equities!$C172),Equities!B172,"")</f>
        <v/>
      </c>
      <c r="C171" t="str">
        <f t="shared" ca="1" si="14"/>
        <v/>
      </c>
      <c r="D171" t="str">
        <f t="shared" ca="1" si="15"/>
        <v/>
      </c>
      <c r="E171" t="str">
        <f t="shared" ca="1" si="15"/>
        <v/>
      </c>
      <c r="F171" t="str">
        <f t="shared" ca="1" si="15"/>
        <v/>
      </c>
      <c r="G171" t="str">
        <f>IF(ISNUMBER(VLOOKUP($B171,Equities!$B$6:$DH$1002,G$1,0)), VLOOKUP($B171,Equities!$B$6:$DH$1002,G$1,0),"")</f>
        <v/>
      </c>
      <c r="H171" t="str">
        <f>IF(ISNUMBER(VLOOKUP($B171,Equities!$B$6:$DH$1002,H$1,0)), VLOOKUP($B171,Equities!$B$6:$DH$1002,H$1,0),"")</f>
        <v/>
      </c>
      <c r="I171" t="str">
        <f>IF(ISNUMBER(VLOOKUP($B171,Equities!$B$6:$DH$1002,I$1,0)), VLOOKUP($B171,Equities!$B$6:$DH$1002,I$1,0),"")</f>
        <v/>
      </c>
      <c r="J171" s="70"/>
      <c r="K171" t="str">
        <f>IF(ISNUMBER(VLOOKUP($B171,Equities!$B$6:$DH$1002,K$1,0)), VLOOKUP($B171,Equities!$B$6:$DH$1002,K$1,0),"")</f>
        <v/>
      </c>
      <c r="L171" t="str">
        <f>IF(ISNUMBER(VLOOKUP($B171,Equities!$B$6:$DH$1002,L$1,0)), VLOOKUP($B171,Equities!$B$6:$DH$1002,L$1,0),"")</f>
        <v/>
      </c>
      <c r="M171" t="str">
        <f>IF(ISNUMBER(VLOOKUP($B171,Equities!$B$6:$DH$1002,M$1,0)), VLOOKUP($B171,Equities!$B$6:$DH$1002,M$1,0),"")</f>
        <v/>
      </c>
      <c r="N171" t="str">
        <f>IF(ISNUMBER(VLOOKUP($B171,Equities!$B$6:$DH$1002,N$1,0)), VLOOKUP($B171,Equities!$B$6:$DH$1002,N$1,0),"")</f>
        <v/>
      </c>
      <c r="O171" t="str">
        <f>IF(ISNUMBER(VLOOKUP($B171,Equities!$B$6:$DH$1002,O$1,0)), VLOOKUP($B171,Equities!$B$6:$DH$1002,O$1,0),"")</f>
        <v/>
      </c>
      <c r="P171" t="str">
        <f>IF(ISNUMBER(VLOOKUP($B171,Equities!$B$6:$DH$1002,P$1,0)), VLOOKUP($B171,Equities!$B$6:$DH$1002,P$1,0),"")</f>
        <v/>
      </c>
      <c r="Q171" t="str">
        <f>IF(ISNUMBER(VLOOKUP($B171,Equities!$B$6:$DH$1002,Q$1,0)), VLOOKUP($B171,Equities!$B$6:$DH$1002,Q$1,0),"")</f>
        <v/>
      </c>
      <c r="R171" t="str">
        <f>IF(ISNUMBER(VLOOKUP($B171,Equities!$B$6:$DH$1002,R$1,0)), VLOOKUP($B171,Equities!$B$6:$DH$1002,R$1,0),"")</f>
        <v/>
      </c>
      <c r="S171" t="str">
        <f>IF(ISNUMBER(VLOOKUP($B171,Equities!$B$6:$DH$1002,S$1,0)), VLOOKUP($B171,Equities!$B$6:$DH$1002,S$1,0),"")</f>
        <v/>
      </c>
      <c r="T171" t="str">
        <f>IF(ISNUMBER(VLOOKUP($B171,Equities!$B$6:$DH$1002,T$1,0)), VLOOKUP($B171,Equities!$B$6:$DH$1002,T$1,0),"")</f>
        <v/>
      </c>
      <c r="U171" t="str">
        <f>IF(ISNUMBER(VLOOKUP($B171,Equities!$B$6:$DH$1002,U$1,0)), VLOOKUP($B171,Equities!$B$6:$DH$1002,U$1,0),"")</f>
        <v/>
      </c>
      <c r="V171" t="str">
        <f>IF(ISNUMBER(VLOOKUP($B171,Equities!$B$6:$DH$1002,V$1,0)), VLOOKUP($B171,Equities!$B$6:$DH$1002,V$1,0),"")</f>
        <v/>
      </c>
      <c r="W171" t="str">
        <f>IF(ISNUMBER(VLOOKUP($B171,Equities!$B$6:$DH$1002,W$1,0)), VLOOKUP($B171,Equities!$B$6:$DH$1002,W$1,0),"")</f>
        <v/>
      </c>
      <c r="X171" t="str">
        <f>IF(ISNUMBER(VLOOKUP($B171,Equities!$B$6:$DH$1002,X$1,0)), VLOOKUP($B171,Equities!$B$6:$DH$1002,X$1,0),"")</f>
        <v/>
      </c>
      <c r="Y171" t="str">
        <f>IF(ISNUMBER(VLOOKUP($B171,Equities!$B$6:$DH$1002,Y$1,0)), VLOOKUP($B171,Equities!$B$6:$DH$1002,Y$1,0),"")</f>
        <v/>
      </c>
      <c r="Z171" t="str">
        <f>IF(ISNUMBER(VLOOKUP($B171,Equities!$B$6:$DH$1002,Z$1,0)), VLOOKUP($B171,Equities!$B$6:$DH$1002,Z$1,0),"")</f>
        <v/>
      </c>
      <c r="AA171" t="str">
        <f>IF(ISNUMBER(VLOOKUP($B171,Equities!$B$6:$DH$1002,AA$1,0)), VLOOKUP($B171,Equities!$B$6:$DH$1002,AA$1,0),"")</f>
        <v/>
      </c>
      <c r="AB171" t="str">
        <f>IF(ISNUMBER(VLOOKUP($B171,Equities!$B$6:$DH$1002,AB$1,0)), VLOOKUP($B171,Equities!$B$6:$DH$1002,AB$1,0),"")</f>
        <v/>
      </c>
      <c r="AC171" t="str">
        <f>IF(ISNUMBER(VLOOKUP($B171,Bonds!$B$6:$CW$1002,AC$1,0)), VLOOKUP($B171,Bonds!$B$6:$CW$1002,AC$1,0),"")</f>
        <v/>
      </c>
      <c r="AD171" t="str">
        <f>IF(ISNUMBER(VLOOKUP($B171,Bonds!$B$6:$CW$1002,AD$1,0)), VLOOKUP($B171,Bonds!$B$6:$CW$1002,AD$1,0),"")</f>
        <v/>
      </c>
      <c r="AE171" t="str">
        <f>IF(ISNUMBER(VLOOKUP($B171,Bonds!$B$6:$CW$1002,AE$1,0)), VLOOKUP($B171,Bonds!$B$6:$CW$1002,AE$1,0),"")</f>
        <v/>
      </c>
      <c r="AF171" t="str">
        <f>IF(ISNUMBER(VLOOKUP($B171,Bonds!$B$6:$CW$1002,AF$1,0)), VLOOKUP($B171,Bonds!$B$6:$CW$1002,AF$1,0),"")</f>
        <v/>
      </c>
      <c r="AG171" t="str">
        <f>IF(ISNUMBER(VLOOKUP($B171,Bonds!$B$6:$CW$1002,AG$1,0)), VLOOKUP($B171,Bonds!$B$6:$CW$1002,AG$1,0),"")</f>
        <v/>
      </c>
      <c r="AH171" t="str">
        <f>IF(ISNUMBER(VLOOKUP($B171,Bonds!$B$6:$CW$1002,AH$1,0)), VLOOKUP($B171,Bonds!$B$6:$CW$1002,AH$1,0),"")</f>
        <v/>
      </c>
      <c r="AI171" t="str">
        <f>IF(ISNUMBER(VLOOKUP($B171,Bonds!$B$6:$CW$1002,AI$1,0)), VLOOKUP($B171,Bonds!$B$6:$CW$1002,AI$1,0),"")</f>
        <v/>
      </c>
      <c r="AJ171" t="str">
        <f>IF(ISNUMBER(VLOOKUP($B171,Bonds!$B$6:$CW$1002,AJ$1,0)), VLOOKUP($B171,Bonds!$B$6:$CW$1002,AJ$1,0),"")</f>
        <v/>
      </c>
      <c r="AK171" t="str">
        <f>IF(ISNUMBER(VLOOKUP($B171,Bonds!$B$6:$CW$1002,AK$1,0)), VLOOKUP($B171,Bonds!$B$6:$CW$1002,AK$1,0),"")</f>
        <v/>
      </c>
      <c r="AL171" t="str">
        <f>IF(ISNUMBER(VLOOKUP($B171,Bonds!$B$6:$CW$1002,AL$1,0)), VLOOKUP($B171,Bonds!$B$6:$CW$1002,AL$1,0),"")</f>
        <v/>
      </c>
      <c r="AM171" t="str">
        <f>IF(ISNUMBER(VLOOKUP($B171,Bonds!$B$6:$CW$1002,AM$1,0)), VLOOKUP($B171,Bonds!$B$6:$CW$1002,AM$1,0),"")</f>
        <v/>
      </c>
      <c r="AN171" t="str">
        <f>IF(ISNUMBER(VLOOKUP($B171,Bonds!$B$6:$CW$1002,AN$1,0)), VLOOKUP($B171,Bonds!$B$6:$CW$1002,AN$1,0),"")</f>
        <v/>
      </c>
      <c r="AO171" t="str">
        <f>IF(ISNUMBER(VLOOKUP($B171,Bonds!$B$6:$CW$1002,AO$1,0)), VLOOKUP($B171,Bonds!$B$6:$CW$1002,AO$1,0),"")</f>
        <v/>
      </c>
      <c r="AP171" t="str">
        <f>IF(ISNUMBER(VLOOKUP($B171,Bonds!$B$6:$CW$1002,AP$1,0)), VLOOKUP($B171,Bonds!$B$6:$CW$1002,AP$1,0),"")</f>
        <v/>
      </c>
      <c r="AQ171" t="str">
        <f>IF(ISNUMBER(VLOOKUP($B171,Bonds!$B$6:$CW$1002,AQ$1,0)), VLOOKUP($B171,Bonds!$B$6:$CW$1002,AQ$1,0),"")</f>
        <v/>
      </c>
      <c r="AR171" t="str">
        <f>IF(ISNUMBER(VLOOKUP($B171,Bonds!$B$6:$CW$1002,AR$1,0)), VLOOKUP($B171,Bonds!$B$6:$CW$1002,AR$1,0),"")</f>
        <v/>
      </c>
      <c r="AS171" t="str">
        <f>IF(ISNUMBER(VLOOKUP($B171,Bonds!$B$6:$CW$1002,AS$1,0)), VLOOKUP($B171,Bonds!$B$6:$CW$1002,AS$1,0),"")</f>
        <v/>
      </c>
      <c r="AT171" t="str">
        <f>IF(ISNUMBER(VLOOKUP($B171,Bonds!$B$6:$CW$1002,AT$1,0)), VLOOKUP($B171,Bonds!$B$6:$CW$1002,AT$1,0),"")</f>
        <v/>
      </c>
      <c r="AU171" t="str">
        <f>IF(ISNUMBER(VLOOKUP($B171,Bonds!$B$6:$CW$1002,AU$1,0)), VLOOKUP($B171,Bonds!$B$6:$CW$1002,AU$1,0),"")</f>
        <v/>
      </c>
      <c r="AV171" t="str">
        <f>IF(ISNUMBER(VLOOKUP($B171,Bonds!$B$6:$CW$1002,AV$1,0)), VLOOKUP($B171,Bonds!$B$6:$CW$1002,AV$1,0),"")</f>
        <v/>
      </c>
      <c r="AW171" t="str">
        <f>IF(ISNUMBER(VLOOKUP($B171,Bonds!$B$6:$CW$1002,AW$1,0)), VLOOKUP($B171,Bonds!$B$6:$CW$1002,AW$1,0),"")</f>
        <v/>
      </c>
      <c r="AX171" t="str">
        <f>IF(ISNUMBER(VLOOKUP($B171,Bonds!$B$6:$CW$1002,AX$1,0)), VLOOKUP($B171,Bonds!$B$6:$CW$1002,AX$1,0),"")</f>
        <v/>
      </c>
      <c r="AY171" t="str">
        <f>IF(ISNUMBER(VLOOKUP($B171,Bonds!$B$6:$CW$1002,AY$1,0)), VLOOKUP($B171,Bonds!$B$6:$CW$1002,AY$1,0),"")</f>
        <v/>
      </c>
      <c r="AZ171" t="str">
        <f>IF(ISNUMBER(VLOOKUP($B171,Bonds!$B$6:$CW$1002,AZ$1,0)), VLOOKUP($B171,Bonds!$B$6:$CW$1002,AZ$1,0),"")</f>
        <v/>
      </c>
      <c r="BA171" t="str">
        <f>IF(ISNUMBER(VLOOKUP($B171,Credit_Vol!$B$6:$CW$1002,BA$1,0)), VLOOKUP($B171,Credit_Vol!$B$6:$CW$1002,BA$1,0),"")</f>
        <v/>
      </c>
      <c r="BB171" t="str">
        <f>IF(ISNUMBER(VLOOKUP($B171,Credit_Vol!$B$6:$CW$1002,BB$1,0)), VLOOKUP($B171,Credit_Vol!$B$6:$CW$1002,BB$1,0),"")</f>
        <v/>
      </c>
      <c r="BC171" t="str">
        <f>IF(ISNUMBER(VLOOKUP($B171,Credit_Vol!$B$6:$CW$1002,BC$1,0)), VLOOKUP($B171,Credit_Vol!$B$6:$CW$1002,BC$1,0),"")</f>
        <v/>
      </c>
      <c r="BD171" t="str">
        <f>IF(ISNUMBER(VLOOKUP($B171,Credit_Vol!$B$6:$CW$1002,BD$1,0)), VLOOKUP($B171,Credit_Vol!$B$6:$CW$1002,BD$1,0),"")</f>
        <v/>
      </c>
      <c r="BE171" t="str">
        <f>IF(ISNUMBER(VLOOKUP($B171,Credit_Vol!$B$6:$CW$1002,BE$1,0)), VLOOKUP($B171,Credit_Vol!$B$6:$CW$1002,BE$1,0),"")</f>
        <v/>
      </c>
      <c r="BF171" t="str">
        <f>IF(ISNUMBER(VLOOKUP($B171,Credit_Vol!$B$6:$CW$1002,BF$1,0)), VLOOKUP($B171,Credit_Vol!$B$6:$CW$1002,BF$1,0),"")</f>
        <v/>
      </c>
      <c r="BG171" t="str">
        <f>IF(ISNUMBER(VLOOKUP($B171,Credit_Vol!$B$6:$CW$1002,BG$1,0)), VLOOKUP($B171,Credit_Vol!$B$6:$CW$1002,BG$1,0),"")</f>
        <v/>
      </c>
      <c r="BH171" t="str">
        <f>IF(ISNUMBER(VLOOKUP($B171,Credit_Vol!$B$6:$CW$1002,BH$1,0)), VLOOKUP($B171,Credit_Vol!$B$6:$CW$1002,BH$1,0),"")</f>
        <v/>
      </c>
      <c r="BI171" t="str">
        <f>IF(ISNUMBER(VLOOKUP($B171,Credit_Vol!$B$6:$CW$1002,BI$1,0)), VLOOKUP($B171,Credit_Vol!$B$6:$CW$1002,BI$1,0),"")</f>
        <v/>
      </c>
      <c r="BJ171" t="str">
        <f>IF(ISNUMBER(VLOOKUP($B171,Credit_Vol!$B$6:$CW$1002,BJ$1,0)), VLOOKUP($B171,Credit_Vol!$B$6:$CW$1002,BJ$1,0),"")</f>
        <v/>
      </c>
      <c r="BK171" t="str">
        <f>IF(ISNUMBER(VLOOKUP($B171,Credit_Vol!$B$6:$CW$1002,BK$1,0)), VLOOKUP($B171,Credit_Vol!$B$6:$CW$1002,BK$1,0),"")</f>
        <v/>
      </c>
      <c r="BL171" t="str">
        <f>IF(ISNUMBER(VLOOKUP($B171,Credit_Vol!$B$6:$CW$1002,BL$1,0)), VLOOKUP($B171,Credit_Vol!$B$6:$CW$1002,BL$1,0),"")</f>
        <v/>
      </c>
      <c r="BM171" t="str">
        <f>IF(ISNUMBER(VLOOKUP($B171,Commodities!$B$6:$CW$1002,BM$1,0)), VLOOKUP($B171,Commodities!$B$6:$CW$1002,BM$1,0),"")</f>
        <v/>
      </c>
      <c r="BN171" t="str">
        <f>IF(ISNUMBER(VLOOKUP($B171,Commodities!$B$6:$CW$1002,BN$1,0)), VLOOKUP($B171,Commodities!$B$6:$CW$1002,BN$1,0),"")</f>
        <v/>
      </c>
      <c r="BO171" t="str">
        <f>IF(ISNUMBER(VLOOKUP($B171,Commodities!$B$6:$CW$1002,BO$1,0)), VLOOKUP($B171,Commodities!$B$6:$CW$1002,BO$1,0),"")</f>
        <v/>
      </c>
      <c r="BP171" t="str">
        <f>IF(ISNUMBER(VLOOKUP($B171,Currencies!$B$6:$CW$1002,BP$1,0)), VLOOKUP($B171,Currencies!$B$6:$CW$1002,BP$1,0),"")</f>
        <v/>
      </c>
      <c r="BQ171" t="str">
        <f>IF(ISNUMBER(VLOOKUP($B171,Currencies!$B$6:$CW$1002,BQ$1,0)), VLOOKUP($B171,Currencies!$B$6:$CW$1002,BQ$1,0),"")</f>
        <v/>
      </c>
      <c r="BR171" t="str">
        <f>IF(ISNUMBER(VLOOKUP($B171,Currencies!$B$6:$CW$1002,BR$1,0)), VLOOKUP($B171,Currencies!$B$6:$CW$1002,BR$1,0),"")</f>
        <v/>
      </c>
      <c r="BS171" t="str">
        <f>IF(ISNUMBER(VLOOKUP($B171,Currencies!$B$6:$CW$1002,BS$1,0)), VLOOKUP($B171,Currencies!$B$6:$CW$1002,BS$1,0),"")</f>
        <v/>
      </c>
      <c r="BT171" t="str">
        <f>IF(ISNUMBER(VLOOKUP($B171,Currencies!$B$6:$CW$1002,BT$1,0)), VLOOKUP($B171,Currencies!$B$6:$CW$1002,BT$1,0),"")</f>
        <v/>
      </c>
      <c r="BU171" t="str">
        <f>IF(ISNUMBER(VLOOKUP($B171,Currencies!$B$6:$CW$1002,BU$1,0)), VLOOKUP($B171,Currencies!$B$6:$CW$1002,BU$1,0),"")</f>
        <v/>
      </c>
      <c r="BV171" t="str">
        <f>IF(ISNUMBER(VLOOKUP($B171,Currencies!$B$6:$CW$1002,BV$1,0)), VLOOKUP($B171,Currencies!$B$6:$CW$1002,BV$1,0),"")</f>
        <v/>
      </c>
      <c r="BW171" t="str">
        <f>IF(ISNUMBER(VLOOKUP($B171,Currencies!$B$6:$CW$1002,BW$1,0)), VLOOKUP($B171,Currencies!$B$6:$CW$1002,BW$1,0),"")</f>
        <v/>
      </c>
    </row>
    <row r="172" spans="2:75">
      <c r="B172" s="12" t="str">
        <f>IF(ISNUMBER(Equities!$C173),Equities!B173,"")</f>
        <v/>
      </c>
      <c r="C172" t="str">
        <f t="shared" ca="1" si="14"/>
        <v/>
      </c>
      <c r="D172" t="str">
        <f t="shared" ca="1" si="15"/>
        <v/>
      </c>
      <c r="E172" t="str">
        <f t="shared" ca="1" si="15"/>
        <v/>
      </c>
      <c r="F172" t="str">
        <f t="shared" ca="1" si="15"/>
        <v/>
      </c>
      <c r="G172" t="str">
        <f>IF(ISNUMBER(VLOOKUP($B172,Equities!$B$6:$DH$1002,G$1,0)), VLOOKUP($B172,Equities!$B$6:$DH$1002,G$1,0),"")</f>
        <v/>
      </c>
      <c r="H172" t="str">
        <f>IF(ISNUMBER(VLOOKUP($B172,Equities!$B$6:$DH$1002,H$1,0)), VLOOKUP($B172,Equities!$B$6:$DH$1002,H$1,0),"")</f>
        <v/>
      </c>
      <c r="I172" t="str">
        <f>IF(ISNUMBER(VLOOKUP($B172,Equities!$B$6:$DH$1002,I$1,0)), VLOOKUP($B172,Equities!$B$6:$DH$1002,I$1,0),"")</f>
        <v/>
      </c>
      <c r="J172" s="70"/>
      <c r="K172" t="str">
        <f>IF(ISNUMBER(VLOOKUP($B172,Equities!$B$6:$DH$1002,K$1,0)), VLOOKUP($B172,Equities!$B$6:$DH$1002,K$1,0),"")</f>
        <v/>
      </c>
      <c r="L172" t="str">
        <f>IF(ISNUMBER(VLOOKUP($B172,Equities!$B$6:$DH$1002,L$1,0)), VLOOKUP($B172,Equities!$B$6:$DH$1002,L$1,0),"")</f>
        <v/>
      </c>
      <c r="M172" t="str">
        <f>IF(ISNUMBER(VLOOKUP($B172,Equities!$B$6:$DH$1002,M$1,0)), VLOOKUP($B172,Equities!$B$6:$DH$1002,M$1,0),"")</f>
        <v/>
      </c>
      <c r="N172" t="str">
        <f>IF(ISNUMBER(VLOOKUP($B172,Equities!$B$6:$DH$1002,N$1,0)), VLOOKUP($B172,Equities!$B$6:$DH$1002,N$1,0),"")</f>
        <v/>
      </c>
      <c r="O172" t="str">
        <f>IF(ISNUMBER(VLOOKUP($B172,Equities!$B$6:$DH$1002,O$1,0)), VLOOKUP($B172,Equities!$B$6:$DH$1002,O$1,0),"")</f>
        <v/>
      </c>
      <c r="P172" t="str">
        <f>IF(ISNUMBER(VLOOKUP($B172,Equities!$B$6:$DH$1002,P$1,0)), VLOOKUP($B172,Equities!$B$6:$DH$1002,P$1,0),"")</f>
        <v/>
      </c>
      <c r="Q172" t="str">
        <f>IF(ISNUMBER(VLOOKUP($B172,Equities!$B$6:$DH$1002,Q$1,0)), VLOOKUP($B172,Equities!$B$6:$DH$1002,Q$1,0),"")</f>
        <v/>
      </c>
      <c r="R172" t="str">
        <f>IF(ISNUMBER(VLOOKUP($B172,Equities!$B$6:$DH$1002,R$1,0)), VLOOKUP($B172,Equities!$B$6:$DH$1002,R$1,0),"")</f>
        <v/>
      </c>
      <c r="S172" t="str">
        <f>IF(ISNUMBER(VLOOKUP($B172,Equities!$B$6:$DH$1002,S$1,0)), VLOOKUP($B172,Equities!$B$6:$DH$1002,S$1,0),"")</f>
        <v/>
      </c>
      <c r="T172" t="str">
        <f>IF(ISNUMBER(VLOOKUP($B172,Equities!$B$6:$DH$1002,T$1,0)), VLOOKUP($B172,Equities!$B$6:$DH$1002,T$1,0),"")</f>
        <v/>
      </c>
      <c r="U172" t="str">
        <f>IF(ISNUMBER(VLOOKUP($B172,Equities!$B$6:$DH$1002,U$1,0)), VLOOKUP($B172,Equities!$B$6:$DH$1002,U$1,0),"")</f>
        <v/>
      </c>
      <c r="V172" t="str">
        <f>IF(ISNUMBER(VLOOKUP($B172,Equities!$B$6:$DH$1002,V$1,0)), VLOOKUP($B172,Equities!$B$6:$DH$1002,V$1,0),"")</f>
        <v/>
      </c>
      <c r="W172" t="str">
        <f>IF(ISNUMBER(VLOOKUP($B172,Equities!$B$6:$DH$1002,W$1,0)), VLOOKUP($B172,Equities!$B$6:$DH$1002,W$1,0),"")</f>
        <v/>
      </c>
      <c r="X172" t="str">
        <f>IF(ISNUMBER(VLOOKUP($B172,Equities!$B$6:$DH$1002,X$1,0)), VLOOKUP($B172,Equities!$B$6:$DH$1002,X$1,0),"")</f>
        <v/>
      </c>
      <c r="Y172" t="str">
        <f>IF(ISNUMBER(VLOOKUP($B172,Equities!$B$6:$DH$1002,Y$1,0)), VLOOKUP($B172,Equities!$B$6:$DH$1002,Y$1,0),"")</f>
        <v/>
      </c>
      <c r="Z172" t="str">
        <f>IF(ISNUMBER(VLOOKUP($B172,Equities!$B$6:$DH$1002,Z$1,0)), VLOOKUP($B172,Equities!$B$6:$DH$1002,Z$1,0),"")</f>
        <v/>
      </c>
      <c r="AA172" t="str">
        <f>IF(ISNUMBER(VLOOKUP($B172,Equities!$B$6:$DH$1002,AA$1,0)), VLOOKUP($B172,Equities!$B$6:$DH$1002,AA$1,0),"")</f>
        <v/>
      </c>
      <c r="AB172" t="str">
        <f>IF(ISNUMBER(VLOOKUP($B172,Equities!$B$6:$DH$1002,AB$1,0)), VLOOKUP($B172,Equities!$B$6:$DH$1002,AB$1,0),"")</f>
        <v/>
      </c>
      <c r="AC172" t="str">
        <f>IF(ISNUMBER(VLOOKUP($B172,Bonds!$B$6:$CW$1002,AC$1,0)), VLOOKUP($B172,Bonds!$B$6:$CW$1002,AC$1,0),"")</f>
        <v/>
      </c>
      <c r="AD172" t="str">
        <f>IF(ISNUMBER(VLOOKUP($B172,Bonds!$B$6:$CW$1002,AD$1,0)), VLOOKUP($B172,Bonds!$B$6:$CW$1002,AD$1,0),"")</f>
        <v/>
      </c>
      <c r="AE172" t="str">
        <f>IF(ISNUMBER(VLOOKUP($B172,Bonds!$B$6:$CW$1002,AE$1,0)), VLOOKUP($B172,Bonds!$B$6:$CW$1002,AE$1,0),"")</f>
        <v/>
      </c>
      <c r="AF172" t="str">
        <f>IF(ISNUMBER(VLOOKUP($B172,Bonds!$B$6:$CW$1002,AF$1,0)), VLOOKUP($B172,Bonds!$B$6:$CW$1002,AF$1,0),"")</f>
        <v/>
      </c>
      <c r="AG172" t="str">
        <f>IF(ISNUMBER(VLOOKUP($B172,Bonds!$B$6:$CW$1002,AG$1,0)), VLOOKUP($B172,Bonds!$B$6:$CW$1002,AG$1,0),"")</f>
        <v/>
      </c>
      <c r="AH172" t="str">
        <f>IF(ISNUMBER(VLOOKUP($B172,Bonds!$B$6:$CW$1002,AH$1,0)), VLOOKUP($B172,Bonds!$B$6:$CW$1002,AH$1,0),"")</f>
        <v/>
      </c>
      <c r="AI172" t="str">
        <f>IF(ISNUMBER(VLOOKUP($B172,Bonds!$B$6:$CW$1002,AI$1,0)), VLOOKUP($B172,Bonds!$B$6:$CW$1002,AI$1,0),"")</f>
        <v/>
      </c>
      <c r="AJ172" t="str">
        <f>IF(ISNUMBER(VLOOKUP($B172,Bonds!$B$6:$CW$1002,AJ$1,0)), VLOOKUP($B172,Bonds!$B$6:$CW$1002,AJ$1,0),"")</f>
        <v/>
      </c>
      <c r="AK172" t="str">
        <f>IF(ISNUMBER(VLOOKUP($B172,Bonds!$B$6:$CW$1002,AK$1,0)), VLOOKUP($B172,Bonds!$B$6:$CW$1002,AK$1,0),"")</f>
        <v/>
      </c>
      <c r="AL172" t="str">
        <f>IF(ISNUMBER(VLOOKUP($B172,Bonds!$B$6:$CW$1002,AL$1,0)), VLOOKUP($B172,Bonds!$B$6:$CW$1002,AL$1,0),"")</f>
        <v/>
      </c>
      <c r="AM172" t="str">
        <f>IF(ISNUMBER(VLOOKUP($B172,Bonds!$B$6:$CW$1002,AM$1,0)), VLOOKUP($B172,Bonds!$B$6:$CW$1002,AM$1,0),"")</f>
        <v/>
      </c>
      <c r="AN172" t="str">
        <f>IF(ISNUMBER(VLOOKUP($B172,Bonds!$B$6:$CW$1002,AN$1,0)), VLOOKUP($B172,Bonds!$B$6:$CW$1002,AN$1,0),"")</f>
        <v/>
      </c>
      <c r="AO172" t="str">
        <f>IF(ISNUMBER(VLOOKUP($B172,Bonds!$B$6:$CW$1002,AO$1,0)), VLOOKUP($B172,Bonds!$B$6:$CW$1002,AO$1,0),"")</f>
        <v/>
      </c>
      <c r="AP172" t="str">
        <f>IF(ISNUMBER(VLOOKUP($B172,Bonds!$B$6:$CW$1002,AP$1,0)), VLOOKUP($B172,Bonds!$B$6:$CW$1002,AP$1,0),"")</f>
        <v/>
      </c>
      <c r="AQ172" t="str">
        <f>IF(ISNUMBER(VLOOKUP($B172,Bonds!$B$6:$CW$1002,AQ$1,0)), VLOOKUP($B172,Bonds!$B$6:$CW$1002,AQ$1,0),"")</f>
        <v/>
      </c>
      <c r="AR172" t="str">
        <f>IF(ISNUMBER(VLOOKUP($B172,Bonds!$B$6:$CW$1002,AR$1,0)), VLOOKUP($B172,Bonds!$B$6:$CW$1002,AR$1,0),"")</f>
        <v/>
      </c>
      <c r="AS172" t="str">
        <f>IF(ISNUMBER(VLOOKUP($B172,Bonds!$B$6:$CW$1002,AS$1,0)), VLOOKUP($B172,Bonds!$B$6:$CW$1002,AS$1,0),"")</f>
        <v/>
      </c>
      <c r="AT172" t="str">
        <f>IF(ISNUMBER(VLOOKUP($B172,Bonds!$B$6:$CW$1002,AT$1,0)), VLOOKUP($B172,Bonds!$B$6:$CW$1002,AT$1,0),"")</f>
        <v/>
      </c>
      <c r="AU172" t="str">
        <f>IF(ISNUMBER(VLOOKUP($B172,Bonds!$B$6:$CW$1002,AU$1,0)), VLOOKUP($B172,Bonds!$B$6:$CW$1002,AU$1,0),"")</f>
        <v/>
      </c>
      <c r="AV172" t="str">
        <f>IF(ISNUMBER(VLOOKUP($B172,Bonds!$B$6:$CW$1002,AV$1,0)), VLOOKUP($B172,Bonds!$B$6:$CW$1002,AV$1,0),"")</f>
        <v/>
      </c>
      <c r="AW172" t="str">
        <f>IF(ISNUMBER(VLOOKUP($B172,Bonds!$B$6:$CW$1002,AW$1,0)), VLOOKUP($B172,Bonds!$B$6:$CW$1002,AW$1,0),"")</f>
        <v/>
      </c>
      <c r="AX172" t="str">
        <f>IF(ISNUMBER(VLOOKUP($B172,Bonds!$B$6:$CW$1002,AX$1,0)), VLOOKUP($B172,Bonds!$B$6:$CW$1002,AX$1,0),"")</f>
        <v/>
      </c>
      <c r="AY172" t="str">
        <f>IF(ISNUMBER(VLOOKUP($B172,Bonds!$B$6:$CW$1002,AY$1,0)), VLOOKUP($B172,Bonds!$B$6:$CW$1002,AY$1,0),"")</f>
        <v/>
      </c>
      <c r="AZ172" t="str">
        <f>IF(ISNUMBER(VLOOKUP($B172,Bonds!$B$6:$CW$1002,AZ$1,0)), VLOOKUP($B172,Bonds!$B$6:$CW$1002,AZ$1,0),"")</f>
        <v/>
      </c>
      <c r="BA172" t="str">
        <f>IF(ISNUMBER(VLOOKUP($B172,Credit_Vol!$B$6:$CW$1002,BA$1,0)), VLOOKUP($B172,Credit_Vol!$B$6:$CW$1002,BA$1,0),"")</f>
        <v/>
      </c>
      <c r="BB172" t="str">
        <f>IF(ISNUMBER(VLOOKUP($B172,Credit_Vol!$B$6:$CW$1002,BB$1,0)), VLOOKUP($B172,Credit_Vol!$B$6:$CW$1002,BB$1,0),"")</f>
        <v/>
      </c>
      <c r="BC172" t="str">
        <f>IF(ISNUMBER(VLOOKUP($B172,Credit_Vol!$B$6:$CW$1002,BC$1,0)), VLOOKUP($B172,Credit_Vol!$B$6:$CW$1002,BC$1,0),"")</f>
        <v/>
      </c>
      <c r="BD172" t="str">
        <f>IF(ISNUMBER(VLOOKUP($B172,Credit_Vol!$B$6:$CW$1002,BD$1,0)), VLOOKUP($B172,Credit_Vol!$B$6:$CW$1002,BD$1,0),"")</f>
        <v/>
      </c>
      <c r="BE172" t="str">
        <f>IF(ISNUMBER(VLOOKUP($B172,Credit_Vol!$B$6:$CW$1002,BE$1,0)), VLOOKUP($B172,Credit_Vol!$B$6:$CW$1002,BE$1,0),"")</f>
        <v/>
      </c>
      <c r="BF172" t="str">
        <f>IF(ISNUMBER(VLOOKUP($B172,Credit_Vol!$B$6:$CW$1002,BF$1,0)), VLOOKUP($B172,Credit_Vol!$B$6:$CW$1002,BF$1,0),"")</f>
        <v/>
      </c>
      <c r="BG172" t="str">
        <f>IF(ISNUMBER(VLOOKUP($B172,Credit_Vol!$B$6:$CW$1002,BG$1,0)), VLOOKUP($B172,Credit_Vol!$B$6:$CW$1002,BG$1,0),"")</f>
        <v/>
      </c>
      <c r="BH172" t="str">
        <f>IF(ISNUMBER(VLOOKUP($B172,Credit_Vol!$B$6:$CW$1002,BH$1,0)), VLOOKUP($B172,Credit_Vol!$B$6:$CW$1002,BH$1,0),"")</f>
        <v/>
      </c>
      <c r="BI172" t="str">
        <f>IF(ISNUMBER(VLOOKUP($B172,Credit_Vol!$B$6:$CW$1002,BI$1,0)), VLOOKUP($B172,Credit_Vol!$B$6:$CW$1002,BI$1,0),"")</f>
        <v/>
      </c>
      <c r="BJ172" t="str">
        <f>IF(ISNUMBER(VLOOKUP($B172,Credit_Vol!$B$6:$CW$1002,BJ$1,0)), VLOOKUP($B172,Credit_Vol!$B$6:$CW$1002,BJ$1,0),"")</f>
        <v/>
      </c>
      <c r="BK172" t="str">
        <f>IF(ISNUMBER(VLOOKUP($B172,Credit_Vol!$B$6:$CW$1002,BK$1,0)), VLOOKUP($B172,Credit_Vol!$B$6:$CW$1002,BK$1,0),"")</f>
        <v/>
      </c>
      <c r="BL172" t="str">
        <f>IF(ISNUMBER(VLOOKUP($B172,Credit_Vol!$B$6:$CW$1002,BL$1,0)), VLOOKUP($B172,Credit_Vol!$B$6:$CW$1002,BL$1,0),"")</f>
        <v/>
      </c>
      <c r="BM172" t="str">
        <f>IF(ISNUMBER(VLOOKUP($B172,Commodities!$B$6:$CW$1002,BM$1,0)), VLOOKUP($B172,Commodities!$B$6:$CW$1002,BM$1,0),"")</f>
        <v/>
      </c>
      <c r="BN172" t="str">
        <f>IF(ISNUMBER(VLOOKUP($B172,Commodities!$B$6:$CW$1002,BN$1,0)), VLOOKUP($B172,Commodities!$B$6:$CW$1002,BN$1,0),"")</f>
        <v/>
      </c>
      <c r="BO172" t="str">
        <f>IF(ISNUMBER(VLOOKUP($B172,Commodities!$B$6:$CW$1002,BO$1,0)), VLOOKUP($B172,Commodities!$B$6:$CW$1002,BO$1,0),"")</f>
        <v/>
      </c>
      <c r="BP172" t="str">
        <f>IF(ISNUMBER(VLOOKUP($B172,Currencies!$B$6:$CW$1002,BP$1,0)), VLOOKUP($B172,Currencies!$B$6:$CW$1002,BP$1,0),"")</f>
        <v/>
      </c>
      <c r="BQ172" t="str">
        <f>IF(ISNUMBER(VLOOKUP($B172,Currencies!$B$6:$CW$1002,BQ$1,0)), VLOOKUP($B172,Currencies!$B$6:$CW$1002,BQ$1,0),"")</f>
        <v/>
      </c>
      <c r="BR172" t="str">
        <f>IF(ISNUMBER(VLOOKUP($B172,Currencies!$B$6:$CW$1002,BR$1,0)), VLOOKUP($B172,Currencies!$B$6:$CW$1002,BR$1,0),"")</f>
        <v/>
      </c>
      <c r="BS172" t="str">
        <f>IF(ISNUMBER(VLOOKUP($B172,Currencies!$B$6:$CW$1002,BS$1,0)), VLOOKUP($B172,Currencies!$B$6:$CW$1002,BS$1,0),"")</f>
        <v/>
      </c>
      <c r="BT172" t="str">
        <f>IF(ISNUMBER(VLOOKUP($B172,Currencies!$B$6:$CW$1002,BT$1,0)), VLOOKUP($B172,Currencies!$B$6:$CW$1002,BT$1,0),"")</f>
        <v/>
      </c>
      <c r="BU172" t="str">
        <f>IF(ISNUMBER(VLOOKUP($B172,Currencies!$B$6:$CW$1002,BU$1,0)), VLOOKUP($B172,Currencies!$B$6:$CW$1002,BU$1,0),"")</f>
        <v/>
      </c>
      <c r="BV172" t="str">
        <f>IF(ISNUMBER(VLOOKUP($B172,Currencies!$B$6:$CW$1002,BV$1,0)), VLOOKUP($B172,Currencies!$B$6:$CW$1002,BV$1,0),"")</f>
        <v/>
      </c>
      <c r="BW172" t="str">
        <f>IF(ISNUMBER(VLOOKUP($B172,Currencies!$B$6:$CW$1002,BW$1,0)), VLOOKUP($B172,Currencies!$B$6:$CW$1002,BW$1,0),"")</f>
        <v/>
      </c>
    </row>
    <row r="173" spans="2:75">
      <c r="B173" s="12" t="str">
        <f>IF(ISNUMBER(Equities!$C174),Equities!B174,"")</f>
        <v/>
      </c>
      <c r="C173" t="str">
        <f t="shared" ca="1" si="14"/>
        <v/>
      </c>
      <c r="D173" t="str">
        <f t="shared" ca="1" si="15"/>
        <v/>
      </c>
      <c r="E173" t="str">
        <f t="shared" ca="1" si="15"/>
        <v/>
      </c>
      <c r="F173" t="str">
        <f t="shared" ca="1" si="15"/>
        <v/>
      </c>
      <c r="G173" t="str">
        <f>IF(ISNUMBER(VLOOKUP($B173,Equities!$B$6:$DH$1002,G$1,0)), VLOOKUP($B173,Equities!$B$6:$DH$1002,G$1,0),"")</f>
        <v/>
      </c>
      <c r="H173" t="str">
        <f>IF(ISNUMBER(VLOOKUP($B173,Equities!$B$6:$DH$1002,H$1,0)), VLOOKUP($B173,Equities!$B$6:$DH$1002,H$1,0),"")</f>
        <v/>
      </c>
      <c r="I173" t="str">
        <f>IF(ISNUMBER(VLOOKUP($B173,Equities!$B$6:$DH$1002,I$1,0)), VLOOKUP($B173,Equities!$B$6:$DH$1002,I$1,0),"")</f>
        <v/>
      </c>
      <c r="J173" s="70"/>
      <c r="K173" t="str">
        <f>IF(ISNUMBER(VLOOKUP($B173,Equities!$B$6:$DH$1002,K$1,0)), VLOOKUP($B173,Equities!$B$6:$DH$1002,K$1,0),"")</f>
        <v/>
      </c>
      <c r="L173" t="str">
        <f>IF(ISNUMBER(VLOOKUP($B173,Equities!$B$6:$DH$1002,L$1,0)), VLOOKUP($B173,Equities!$B$6:$DH$1002,L$1,0),"")</f>
        <v/>
      </c>
      <c r="M173" t="str">
        <f>IF(ISNUMBER(VLOOKUP($B173,Equities!$B$6:$DH$1002,M$1,0)), VLOOKUP($B173,Equities!$B$6:$DH$1002,M$1,0),"")</f>
        <v/>
      </c>
      <c r="N173" t="str">
        <f>IF(ISNUMBER(VLOOKUP($B173,Equities!$B$6:$DH$1002,N$1,0)), VLOOKUP($B173,Equities!$B$6:$DH$1002,N$1,0),"")</f>
        <v/>
      </c>
      <c r="O173" t="str">
        <f>IF(ISNUMBER(VLOOKUP($B173,Equities!$B$6:$DH$1002,O$1,0)), VLOOKUP($B173,Equities!$B$6:$DH$1002,O$1,0),"")</f>
        <v/>
      </c>
      <c r="P173" t="str">
        <f>IF(ISNUMBER(VLOOKUP($B173,Equities!$B$6:$DH$1002,P$1,0)), VLOOKUP($B173,Equities!$B$6:$DH$1002,P$1,0),"")</f>
        <v/>
      </c>
      <c r="Q173" t="str">
        <f>IF(ISNUMBER(VLOOKUP($B173,Equities!$B$6:$DH$1002,Q$1,0)), VLOOKUP($B173,Equities!$B$6:$DH$1002,Q$1,0),"")</f>
        <v/>
      </c>
      <c r="R173" t="str">
        <f>IF(ISNUMBER(VLOOKUP($B173,Equities!$B$6:$DH$1002,R$1,0)), VLOOKUP($B173,Equities!$B$6:$DH$1002,R$1,0),"")</f>
        <v/>
      </c>
      <c r="S173" t="str">
        <f>IF(ISNUMBER(VLOOKUP($B173,Equities!$B$6:$DH$1002,S$1,0)), VLOOKUP($B173,Equities!$B$6:$DH$1002,S$1,0),"")</f>
        <v/>
      </c>
      <c r="T173" t="str">
        <f>IF(ISNUMBER(VLOOKUP($B173,Equities!$B$6:$DH$1002,T$1,0)), VLOOKUP($B173,Equities!$B$6:$DH$1002,T$1,0),"")</f>
        <v/>
      </c>
      <c r="U173" t="str">
        <f>IF(ISNUMBER(VLOOKUP($B173,Equities!$B$6:$DH$1002,U$1,0)), VLOOKUP($B173,Equities!$B$6:$DH$1002,U$1,0),"")</f>
        <v/>
      </c>
      <c r="V173" t="str">
        <f>IF(ISNUMBER(VLOOKUP($B173,Equities!$B$6:$DH$1002,V$1,0)), VLOOKUP($B173,Equities!$B$6:$DH$1002,V$1,0),"")</f>
        <v/>
      </c>
      <c r="W173" t="str">
        <f>IF(ISNUMBER(VLOOKUP($B173,Equities!$B$6:$DH$1002,W$1,0)), VLOOKUP($B173,Equities!$B$6:$DH$1002,W$1,0),"")</f>
        <v/>
      </c>
      <c r="X173" t="str">
        <f>IF(ISNUMBER(VLOOKUP($B173,Equities!$B$6:$DH$1002,X$1,0)), VLOOKUP($B173,Equities!$B$6:$DH$1002,X$1,0),"")</f>
        <v/>
      </c>
      <c r="Y173" t="str">
        <f>IF(ISNUMBER(VLOOKUP($B173,Equities!$B$6:$DH$1002,Y$1,0)), VLOOKUP($B173,Equities!$B$6:$DH$1002,Y$1,0),"")</f>
        <v/>
      </c>
      <c r="Z173" t="str">
        <f>IF(ISNUMBER(VLOOKUP($B173,Equities!$B$6:$DH$1002,Z$1,0)), VLOOKUP($B173,Equities!$B$6:$DH$1002,Z$1,0),"")</f>
        <v/>
      </c>
      <c r="AA173" t="str">
        <f>IF(ISNUMBER(VLOOKUP($B173,Equities!$B$6:$DH$1002,AA$1,0)), VLOOKUP($B173,Equities!$B$6:$DH$1002,AA$1,0),"")</f>
        <v/>
      </c>
      <c r="AB173" t="str">
        <f>IF(ISNUMBER(VLOOKUP($B173,Equities!$B$6:$DH$1002,AB$1,0)), VLOOKUP($B173,Equities!$B$6:$DH$1002,AB$1,0),"")</f>
        <v/>
      </c>
      <c r="AC173" t="str">
        <f>IF(ISNUMBER(VLOOKUP($B173,Bonds!$B$6:$CW$1002,AC$1,0)), VLOOKUP($B173,Bonds!$B$6:$CW$1002,AC$1,0),"")</f>
        <v/>
      </c>
      <c r="AD173" t="str">
        <f>IF(ISNUMBER(VLOOKUP($B173,Bonds!$B$6:$CW$1002,AD$1,0)), VLOOKUP($B173,Bonds!$B$6:$CW$1002,AD$1,0),"")</f>
        <v/>
      </c>
      <c r="AE173" t="str">
        <f>IF(ISNUMBER(VLOOKUP($B173,Bonds!$B$6:$CW$1002,AE$1,0)), VLOOKUP($B173,Bonds!$B$6:$CW$1002,AE$1,0),"")</f>
        <v/>
      </c>
      <c r="AF173" t="str">
        <f>IF(ISNUMBER(VLOOKUP($B173,Bonds!$B$6:$CW$1002,AF$1,0)), VLOOKUP($B173,Bonds!$B$6:$CW$1002,AF$1,0),"")</f>
        <v/>
      </c>
      <c r="AG173" t="str">
        <f>IF(ISNUMBER(VLOOKUP($B173,Bonds!$B$6:$CW$1002,AG$1,0)), VLOOKUP($B173,Bonds!$B$6:$CW$1002,AG$1,0),"")</f>
        <v/>
      </c>
      <c r="AH173" t="str">
        <f>IF(ISNUMBER(VLOOKUP($B173,Bonds!$B$6:$CW$1002,AH$1,0)), VLOOKUP($B173,Bonds!$B$6:$CW$1002,AH$1,0),"")</f>
        <v/>
      </c>
      <c r="AI173" t="str">
        <f>IF(ISNUMBER(VLOOKUP($B173,Bonds!$B$6:$CW$1002,AI$1,0)), VLOOKUP($B173,Bonds!$B$6:$CW$1002,AI$1,0),"")</f>
        <v/>
      </c>
      <c r="AJ173" t="str">
        <f>IF(ISNUMBER(VLOOKUP($B173,Bonds!$B$6:$CW$1002,AJ$1,0)), VLOOKUP($B173,Bonds!$B$6:$CW$1002,AJ$1,0),"")</f>
        <v/>
      </c>
      <c r="AK173" t="str">
        <f>IF(ISNUMBER(VLOOKUP($B173,Bonds!$B$6:$CW$1002,AK$1,0)), VLOOKUP($B173,Bonds!$B$6:$CW$1002,AK$1,0),"")</f>
        <v/>
      </c>
      <c r="AL173" t="str">
        <f>IF(ISNUMBER(VLOOKUP($B173,Bonds!$B$6:$CW$1002,AL$1,0)), VLOOKUP($B173,Bonds!$B$6:$CW$1002,AL$1,0),"")</f>
        <v/>
      </c>
      <c r="AM173" t="str">
        <f>IF(ISNUMBER(VLOOKUP($B173,Bonds!$B$6:$CW$1002,AM$1,0)), VLOOKUP($B173,Bonds!$B$6:$CW$1002,AM$1,0),"")</f>
        <v/>
      </c>
      <c r="AN173" t="str">
        <f>IF(ISNUMBER(VLOOKUP($B173,Bonds!$B$6:$CW$1002,AN$1,0)), VLOOKUP($B173,Bonds!$B$6:$CW$1002,AN$1,0),"")</f>
        <v/>
      </c>
      <c r="AO173" t="str">
        <f>IF(ISNUMBER(VLOOKUP($B173,Bonds!$B$6:$CW$1002,AO$1,0)), VLOOKUP($B173,Bonds!$B$6:$CW$1002,AO$1,0),"")</f>
        <v/>
      </c>
      <c r="AP173" t="str">
        <f>IF(ISNUMBER(VLOOKUP($B173,Bonds!$B$6:$CW$1002,AP$1,0)), VLOOKUP($B173,Bonds!$B$6:$CW$1002,AP$1,0),"")</f>
        <v/>
      </c>
      <c r="AQ173" t="str">
        <f>IF(ISNUMBER(VLOOKUP($B173,Bonds!$B$6:$CW$1002,AQ$1,0)), VLOOKUP($B173,Bonds!$B$6:$CW$1002,AQ$1,0),"")</f>
        <v/>
      </c>
      <c r="AR173" t="str">
        <f>IF(ISNUMBER(VLOOKUP($B173,Bonds!$B$6:$CW$1002,AR$1,0)), VLOOKUP($B173,Bonds!$B$6:$CW$1002,AR$1,0),"")</f>
        <v/>
      </c>
      <c r="AS173" t="str">
        <f>IF(ISNUMBER(VLOOKUP($B173,Bonds!$B$6:$CW$1002,AS$1,0)), VLOOKUP($B173,Bonds!$B$6:$CW$1002,AS$1,0),"")</f>
        <v/>
      </c>
      <c r="AT173" t="str">
        <f>IF(ISNUMBER(VLOOKUP($B173,Bonds!$B$6:$CW$1002,AT$1,0)), VLOOKUP($B173,Bonds!$B$6:$CW$1002,AT$1,0),"")</f>
        <v/>
      </c>
      <c r="AU173" t="str">
        <f>IF(ISNUMBER(VLOOKUP($B173,Bonds!$B$6:$CW$1002,AU$1,0)), VLOOKUP($B173,Bonds!$B$6:$CW$1002,AU$1,0),"")</f>
        <v/>
      </c>
      <c r="AV173" t="str">
        <f>IF(ISNUMBER(VLOOKUP($B173,Bonds!$B$6:$CW$1002,AV$1,0)), VLOOKUP($B173,Bonds!$B$6:$CW$1002,AV$1,0),"")</f>
        <v/>
      </c>
      <c r="AW173" t="str">
        <f>IF(ISNUMBER(VLOOKUP($B173,Bonds!$B$6:$CW$1002,AW$1,0)), VLOOKUP($B173,Bonds!$B$6:$CW$1002,AW$1,0),"")</f>
        <v/>
      </c>
      <c r="AX173" t="str">
        <f>IF(ISNUMBER(VLOOKUP($B173,Bonds!$B$6:$CW$1002,AX$1,0)), VLOOKUP($B173,Bonds!$B$6:$CW$1002,AX$1,0),"")</f>
        <v/>
      </c>
      <c r="AY173" t="str">
        <f>IF(ISNUMBER(VLOOKUP($B173,Bonds!$B$6:$CW$1002,AY$1,0)), VLOOKUP($B173,Bonds!$B$6:$CW$1002,AY$1,0),"")</f>
        <v/>
      </c>
      <c r="AZ173" t="str">
        <f>IF(ISNUMBER(VLOOKUP($B173,Bonds!$B$6:$CW$1002,AZ$1,0)), VLOOKUP($B173,Bonds!$B$6:$CW$1002,AZ$1,0),"")</f>
        <v/>
      </c>
      <c r="BA173" t="str">
        <f>IF(ISNUMBER(VLOOKUP($B173,Credit_Vol!$B$6:$CW$1002,BA$1,0)), VLOOKUP($B173,Credit_Vol!$B$6:$CW$1002,BA$1,0),"")</f>
        <v/>
      </c>
      <c r="BB173" t="str">
        <f>IF(ISNUMBER(VLOOKUP($B173,Credit_Vol!$B$6:$CW$1002,BB$1,0)), VLOOKUP($B173,Credit_Vol!$B$6:$CW$1002,BB$1,0),"")</f>
        <v/>
      </c>
      <c r="BC173" t="str">
        <f>IF(ISNUMBER(VLOOKUP($B173,Credit_Vol!$B$6:$CW$1002,BC$1,0)), VLOOKUP($B173,Credit_Vol!$B$6:$CW$1002,BC$1,0),"")</f>
        <v/>
      </c>
      <c r="BD173" t="str">
        <f>IF(ISNUMBER(VLOOKUP($B173,Credit_Vol!$B$6:$CW$1002,BD$1,0)), VLOOKUP($B173,Credit_Vol!$B$6:$CW$1002,BD$1,0),"")</f>
        <v/>
      </c>
      <c r="BE173" t="str">
        <f>IF(ISNUMBER(VLOOKUP($B173,Credit_Vol!$B$6:$CW$1002,BE$1,0)), VLOOKUP($B173,Credit_Vol!$B$6:$CW$1002,BE$1,0),"")</f>
        <v/>
      </c>
      <c r="BF173" t="str">
        <f>IF(ISNUMBER(VLOOKUP($B173,Credit_Vol!$B$6:$CW$1002,BF$1,0)), VLOOKUP($B173,Credit_Vol!$B$6:$CW$1002,BF$1,0),"")</f>
        <v/>
      </c>
      <c r="BG173" t="str">
        <f>IF(ISNUMBER(VLOOKUP($B173,Credit_Vol!$B$6:$CW$1002,BG$1,0)), VLOOKUP($B173,Credit_Vol!$B$6:$CW$1002,BG$1,0),"")</f>
        <v/>
      </c>
      <c r="BH173" t="str">
        <f>IF(ISNUMBER(VLOOKUP($B173,Credit_Vol!$B$6:$CW$1002,BH$1,0)), VLOOKUP($B173,Credit_Vol!$B$6:$CW$1002,BH$1,0),"")</f>
        <v/>
      </c>
      <c r="BI173" t="str">
        <f>IF(ISNUMBER(VLOOKUP($B173,Credit_Vol!$B$6:$CW$1002,BI$1,0)), VLOOKUP($B173,Credit_Vol!$B$6:$CW$1002,BI$1,0),"")</f>
        <v/>
      </c>
      <c r="BJ173" t="str">
        <f>IF(ISNUMBER(VLOOKUP($B173,Credit_Vol!$B$6:$CW$1002,BJ$1,0)), VLOOKUP($B173,Credit_Vol!$B$6:$CW$1002,BJ$1,0),"")</f>
        <v/>
      </c>
      <c r="BK173" t="str">
        <f>IF(ISNUMBER(VLOOKUP($B173,Credit_Vol!$B$6:$CW$1002,BK$1,0)), VLOOKUP($B173,Credit_Vol!$B$6:$CW$1002,BK$1,0),"")</f>
        <v/>
      </c>
      <c r="BL173" t="str">
        <f>IF(ISNUMBER(VLOOKUP($B173,Credit_Vol!$B$6:$CW$1002,BL$1,0)), VLOOKUP($B173,Credit_Vol!$B$6:$CW$1002,BL$1,0),"")</f>
        <v/>
      </c>
      <c r="BM173" t="str">
        <f>IF(ISNUMBER(VLOOKUP($B173,Commodities!$B$6:$CW$1002,BM$1,0)), VLOOKUP($B173,Commodities!$B$6:$CW$1002,BM$1,0),"")</f>
        <v/>
      </c>
      <c r="BN173" t="str">
        <f>IF(ISNUMBER(VLOOKUP($B173,Commodities!$B$6:$CW$1002,BN$1,0)), VLOOKUP($B173,Commodities!$B$6:$CW$1002,BN$1,0),"")</f>
        <v/>
      </c>
      <c r="BO173" t="str">
        <f>IF(ISNUMBER(VLOOKUP($B173,Commodities!$B$6:$CW$1002,BO$1,0)), VLOOKUP($B173,Commodities!$B$6:$CW$1002,BO$1,0),"")</f>
        <v/>
      </c>
      <c r="BP173" t="str">
        <f>IF(ISNUMBER(VLOOKUP($B173,Currencies!$B$6:$CW$1002,BP$1,0)), VLOOKUP($B173,Currencies!$B$6:$CW$1002,BP$1,0),"")</f>
        <v/>
      </c>
      <c r="BQ173" t="str">
        <f>IF(ISNUMBER(VLOOKUP($B173,Currencies!$B$6:$CW$1002,BQ$1,0)), VLOOKUP($B173,Currencies!$B$6:$CW$1002,BQ$1,0),"")</f>
        <v/>
      </c>
      <c r="BR173" t="str">
        <f>IF(ISNUMBER(VLOOKUP($B173,Currencies!$B$6:$CW$1002,BR$1,0)), VLOOKUP($B173,Currencies!$B$6:$CW$1002,BR$1,0),"")</f>
        <v/>
      </c>
      <c r="BS173" t="str">
        <f>IF(ISNUMBER(VLOOKUP($B173,Currencies!$B$6:$CW$1002,BS$1,0)), VLOOKUP($B173,Currencies!$B$6:$CW$1002,BS$1,0),"")</f>
        <v/>
      </c>
      <c r="BT173" t="str">
        <f>IF(ISNUMBER(VLOOKUP($B173,Currencies!$B$6:$CW$1002,BT$1,0)), VLOOKUP($B173,Currencies!$B$6:$CW$1002,BT$1,0),"")</f>
        <v/>
      </c>
      <c r="BU173" t="str">
        <f>IF(ISNUMBER(VLOOKUP($B173,Currencies!$B$6:$CW$1002,BU$1,0)), VLOOKUP($B173,Currencies!$B$6:$CW$1002,BU$1,0),"")</f>
        <v/>
      </c>
      <c r="BV173" t="str">
        <f>IF(ISNUMBER(VLOOKUP($B173,Currencies!$B$6:$CW$1002,BV$1,0)), VLOOKUP($B173,Currencies!$B$6:$CW$1002,BV$1,0),"")</f>
        <v/>
      </c>
      <c r="BW173" t="str">
        <f>IF(ISNUMBER(VLOOKUP($B173,Currencies!$B$6:$CW$1002,BW$1,0)), VLOOKUP($B173,Currencies!$B$6:$CW$1002,BW$1,0),"")</f>
        <v/>
      </c>
    </row>
    <row r="174" spans="2:75">
      <c r="B174" s="12" t="str">
        <f>IF(ISNUMBER(Equities!$C175),Equities!B175,"")</f>
        <v/>
      </c>
      <c r="C174" t="str">
        <f t="shared" ca="1" si="14"/>
        <v/>
      </c>
      <c r="D174" t="str">
        <f t="shared" ca="1" si="15"/>
        <v/>
      </c>
      <c r="E174" t="str">
        <f t="shared" ca="1" si="15"/>
        <v/>
      </c>
      <c r="F174" t="str">
        <f t="shared" ca="1" si="15"/>
        <v/>
      </c>
      <c r="G174" t="str">
        <f>IF(ISNUMBER(VLOOKUP($B174,Equities!$B$6:$DH$1002,G$1,0)), VLOOKUP($B174,Equities!$B$6:$DH$1002,G$1,0),"")</f>
        <v/>
      </c>
      <c r="H174" t="str">
        <f>IF(ISNUMBER(VLOOKUP($B174,Equities!$B$6:$DH$1002,H$1,0)), VLOOKUP($B174,Equities!$B$6:$DH$1002,H$1,0),"")</f>
        <v/>
      </c>
      <c r="I174" t="str">
        <f>IF(ISNUMBER(VLOOKUP($B174,Equities!$B$6:$DH$1002,I$1,0)), VLOOKUP($B174,Equities!$B$6:$DH$1002,I$1,0),"")</f>
        <v/>
      </c>
      <c r="J174" s="70"/>
      <c r="K174" t="str">
        <f>IF(ISNUMBER(VLOOKUP($B174,Equities!$B$6:$DH$1002,K$1,0)), VLOOKUP($B174,Equities!$B$6:$DH$1002,K$1,0),"")</f>
        <v/>
      </c>
      <c r="L174" t="str">
        <f>IF(ISNUMBER(VLOOKUP($B174,Equities!$B$6:$DH$1002,L$1,0)), VLOOKUP($B174,Equities!$B$6:$DH$1002,L$1,0),"")</f>
        <v/>
      </c>
      <c r="M174" t="str">
        <f>IF(ISNUMBER(VLOOKUP($B174,Equities!$B$6:$DH$1002,M$1,0)), VLOOKUP($B174,Equities!$B$6:$DH$1002,M$1,0),"")</f>
        <v/>
      </c>
      <c r="N174" t="str">
        <f>IF(ISNUMBER(VLOOKUP($B174,Equities!$B$6:$DH$1002,N$1,0)), VLOOKUP($B174,Equities!$B$6:$DH$1002,N$1,0),"")</f>
        <v/>
      </c>
      <c r="O174" t="str">
        <f>IF(ISNUMBER(VLOOKUP($B174,Equities!$B$6:$DH$1002,O$1,0)), VLOOKUP($B174,Equities!$B$6:$DH$1002,O$1,0),"")</f>
        <v/>
      </c>
      <c r="P174" t="str">
        <f>IF(ISNUMBER(VLOOKUP($B174,Equities!$B$6:$DH$1002,P$1,0)), VLOOKUP($B174,Equities!$B$6:$DH$1002,P$1,0),"")</f>
        <v/>
      </c>
      <c r="Q174" t="str">
        <f>IF(ISNUMBER(VLOOKUP($B174,Equities!$B$6:$DH$1002,Q$1,0)), VLOOKUP($B174,Equities!$B$6:$DH$1002,Q$1,0),"")</f>
        <v/>
      </c>
      <c r="R174" t="str">
        <f>IF(ISNUMBER(VLOOKUP($B174,Equities!$B$6:$DH$1002,R$1,0)), VLOOKUP($B174,Equities!$B$6:$DH$1002,R$1,0),"")</f>
        <v/>
      </c>
      <c r="S174" t="str">
        <f>IF(ISNUMBER(VLOOKUP($B174,Equities!$B$6:$DH$1002,S$1,0)), VLOOKUP($B174,Equities!$B$6:$DH$1002,S$1,0),"")</f>
        <v/>
      </c>
      <c r="T174" t="str">
        <f>IF(ISNUMBER(VLOOKUP($B174,Equities!$B$6:$DH$1002,T$1,0)), VLOOKUP($B174,Equities!$B$6:$DH$1002,T$1,0),"")</f>
        <v/>
      </c>
      <c r="U174" t="str">
        <f>IF(ISNUMBER(VLOOKUP($B174,Equities!$B$6:$DH$1002,U$1,0)), VLOOKUP($B174,Equities!$B$6:$DH$1002,U$1,0),"")</f>
        <v/>
      </c>
      <c r="V174" t="str">
        <f>IF(ISNUMBER(VLOOKUP($B174,Equities!$B$6:$DH$1002,V$1,0)), VLOOKUP($B174,Equities!$B$6:$DH$1002,V$1,0),"")</f>
        <v/>
      </c>
      <c r="W174" t="str">
        <f>IF(ISNUMBER(VLOOKUP($B174,Equities!$B$6:$DH$1002,W$1,0)), VLOOKUP($B174,Equities!$B$6:$DH$1002,W$1,0),"")</f>
        <v/>
      </c>
      <c r="X174" t="str">
        <f>IF(ISNUMBER(VLOOKUP($B174,Equities!$B$6:$DH$1002,X$1,0)), VLOOKUP($B174,Equities!$B$6:$DH$1002,X$1,0),"")</f>
        <v/>
      </c>
      <c r="Y174" t="str">
        <f>IF(ISNUMBER(VLOOKUP($B174,Equities!$B$6:$DH$1002,Y$1,0)), VLOOKUP($B174,Equities!$B$6:$DH$1002,Y$1,0),"")</f>
        <v/>
      </c>
      <c r="Z174" t="str">
        <f>IF(ISNUMBER(VLOOKUP($B174,Equities!$B$6:$DH$1002,Z$1,0)), VLOOKUP($B174,Equities!$B$6:$DH$1002,Z$1,0),"")</f>
        <v/>
      </c>
      <c r="AA174" t="str">
        <f>IF(ISNUMBER(VLOOKUP($B174,Equities!$B$6:$DH$1002,AA$1,0)), VLOOKUP($B174,Equities!$B$6:$DH$1002,AA$1,0),"")</f>
        <v/>
      </c>
      <c r="AB174" t="str">
        <f>IF(ISNUMBER(VLOOKUP($B174,Equities!$B$6:$DH$1002,AB$1,0)), VLOOKUP($B174,Equities!$B$6:$DH$1002,AB$1,0),"")</f>
        <v/>
      </c>
      <c r="AC174" t="str">
        <f>IF(ISNUMBER(VLOOKUP($B174,Bonds!$B$6:$CW$1002,AC$1,0)), VLOOKUP($B174,Bonds!$B$6:$CW$1002,AC$1,0),"")</f>
        <v/>
      </c>
      <c r="AD174" t="str">
        <f>IF(ISNUMBER(VLOOKUP($B174,Bonds!$B$6:$CW$1002,AD$1,0)), VLOOKUP($B174,Bonds!$B$6:$CW$1002,AD$1,0),"")</f>
        <v/>
      </c>
      <c r="AE174" t="str">
        <f>IF(ISNUMBER(VLOOKUP($B174,Bonds!$B$6:$CW$1002,AE$1,0)), VLOOKUP($B174,Bonds!$B$6:$CW$1002,AE$1,0),"")</f>
        <v/>
      </c>
      <c r="AF174" t="str">
        <f>IF(ISNUMBER(VLOOKUP($B174,Bonds!$B$6:$CW$1002,AF$1,0)), VLOOKUP($B174,Bonds!$B$6:$CW$1002,AF$1,0),"")</f>
        <v/>
      </c>
      <c r="AG174" t="str">
        <f>IF(ISNUMBER(VLOOKUP($B174,Bonds!$B$6:$CW$1002,AG$1,0)), VLOOKUP($B174,Bonds!$B$6:$CW$1002,AG$1,0),"")</f>
        <v/>
      </c>
      <c r="AH174" t="str">
        <f>IF(ISNUMBER(VLOOKUP($B174,Bonds!$B$6:$CW$1002,AH$1,0)), VLOOKUP($B174,Bonds!$B$6:$CW$1002,AH$1,0),"")</f>
        <v/>
      </c>
      <c r="AI174" t="str">
        <f>IF(ISNUMBER(VLOOKUP($B174,Bonds!$B$6:$CW$1002,AI$1,0)), VLOOKUP($B174,Bonds!$B$6:$CW$1002,AI$1,0),"")</f>
        <v/>
      </c>
      <c r="AJ174" t="str">
        <f>IF(ISNUMBER(VLOOKUP($B174,Bonds!$B$6:$CW$1002,AJ$1,0)), VLOOKUP($B174,Bonds!$B$6:$CW$1002,AJ$1,0),"")</f>
        <v/>
      </c>
      <c r="AK174" t="str">
        <f>IF(ISNUMBER(VLOOKUP($B174,Bonds!$B$6:$CW$1002,AK$1,0)), VLOOKUP($B174,Bonds!$B$6:$CW$1002,AK$1,0),"")</f>
        <v/>
      </c>
      <c r="AL174" t="str">
        <f>IF(ISNUMBER(VLOOKUP($B174,Bonds!$B$6:$CW$1002,AL$1,0)), VLOOKUP($B174,Bonds!$B$6:$CW$1002,AL$1,0),"")</f>
        <v/>
      </c>
      <c r="AM174" t="str">
        <f>IF(ISNUMBER(VLOOKUP($B174,Bonds!$B$6:$CW$1002,AM$1,0)), VLOOKUP($B174,Bonds!$B$6:$CW$1002,AM$1,0),"")</f>
        <v/>
      </c>
      <c r="AN174" t="str">
        <f>IF(ISNUMBER(VLOOKUP($B174,Bonds!$B$6:$CW$1002,AN$1,0)), VLOOKUP($B174,Bonds!$B$6:$CW$1002,AN$1,0),"")</f>
        <v/>
      </c>
      <c r="AO174" t="str">
        <f>IF(ISNUMBER(VLOOKUP($B174,Bonds!$B$6:$CW$1002,AO$1,0)), VLOOKUP($B174,Bonds!$B$6:$CW$1002,AO$1,0),"")</f>
        <v/>
      </c>
      <c r="AP174" t="str">
        <f>IF(ISNUMBER(VLOOKUP($B174,Bonds!$B$6:$CW$1002,AP$1,0)), VLOOKUP($B174,Bonds!$B$6:$CW$1002,AP$1,0),"")</f>
        <v/>
      </c>
      <c r="AQ174" t="str">
        <f>IF(ISNUMBER(VLOOKUP($B174,Bonds!$B$6:$CW$1002,AQ$1,0)), VLOOKUP($B174,Bonds!$B$6:$CW$1002,AQ$1,0),"")</f>
        <v/>
      </c>
      <c r="AR174" t="str">
        <f>IF(ISNUMBER(VLOOKUP($B174,Bonds!$B$6:$CW$1002,AR$1,0)), VLOOKUP($B174,Bonds!$B$6:$CW$1002,AR$1,0),"")</f>
        <v/>
      </c>
      <c r="AS174" t="str">
        <f>IF(ISNUMBER(VLOOKUP($B174,Bonds!$B$6:$CW$1002,AS$1,0)), VLOOKUP($B174,Bonds!$B$6:$CW$1002,AS$1,0),"")</f>
        <v/>
      </c>
      <c r="AT174" t="str">
        <f>IF(ISNUMBER(VLOOKUP($B174,Bonds!$B$6:$CW$1002,AT$1,0)), VLOOKUP($B174,Bonds!$B$6:$CW$1002,AT$1,0),"")</f>
        <v/>
      </c>
      <c r="AU174" t="str">
        <f>IF(ISNUMBER(VLOOKUP($B174,Bonds!$B$6:$CW$1002,AU$1,0)), VLOOKUP($B174,Bonds!$B$6:$CW$1002,AU$1,0),"")</f>
        <v/>
      </c>
      <c r="AV174" t="str">
        <f>IF(ISNUMBER(VLOOKUP($B174,Bonds!$B$6:$CW$1002,AV$1,0)), VLOOKUP($B174,Bonds!$B$6:$CW$1002,AV$1,0),"")</f>
        <v/>
      </c>
      <c r="AW174" t="str">
        <f>IF(ISNUMBER(VLOOKUP($B174,Bonds!$B$6:$CW$1002,AW$1,0)), VLOOKUP($B174,Bonds!$B$6:$CW$1002,AW$1,0),"")</f>
        <v/>
      </c>
      <c r="AX174" t="str">
        <f>IF(ISNUMBER(VLOOKUP($B174,Bonds!$B$6:$CW$1002,AX$1,0)), VLOOKUP($B174,Bonds!$B$6:$CW$1002,AX$1,0),"")</f>
        <v/>
      </c>
      <c r="AY174" t="str">
        <f>IF(ISNUMBER(VLOOKUP($B174,Bonds!$B$6:$CW$1002,AY$1,0)), VLOOKUP($B174,Bonds!$B$6:$CW$1002,AY$1,0),"")</f>
        <v/>
      </c>
      <c r="AZ174" t="str">
        <f>IF(ISNUMBER(VLOOKUP($B174,Bonds!$B$6:$CW$1002,AZ$1,0)), VLOOKUP($B174,Bonds!$B$6:$CW$1002,AZ$1,0),"")</f>
        <v/>
      </c>
      <c r="BA174" t="str">
        <f>IF(ISNUMBER(VLOOKUP($B174,Credit_Vol!$B$6:$CW$1002,BA$1,0)), VLOOKUP($B174,Credit_Vol!$B$6:$CW$1002,BA$1,0),"")</f>
        <v/>
      </c>
      <c r="BB174" t="str">
        <f>IF(ISNUMBER(VLOOKUP($B174,Credit_Vol!$B$6:$CW$1002,BB$1,0)), VLOOKUP($B174,Credit_Vol!$B$6:$CW$1002,BB$1,0),"")</f>
        <v/>
      </c>
      <c r="BC174" t="str">
        <f>IF(ISNUMBER(VLOOKUP($B174,Credit_Vol!$B$6:$CW$1002,BC$1,0)), VLOOKUP($B174,Credit_Vol!$B$6:$CW$1002,BC$1,0),"")</f>
        <v/>
      </c>
      <c r="BD174" t="str">
        <f>IF(ISNUMBER(VLOOKUP($B174,Credit_Vol!$B$6:$CW$1002,BD$1,0)), VLOOKUP($B174,Credit_Vol!$B$6:$CW$1002,BD$1,0),"")</f>
        <v/>
      </c>
      <c r="BE174" t="str">
        <f>IF(ISNUMBER(VLOOKUP($B174,Credit_Vol!$B$6:$CW$1002,BE$1,0)), VLOOKUP($B174,Credit_Vol!$B$6:$CW$1002,BE$1,0),"")</f>
        <v/>
      </c>
      <c r="BF174" t="str">
        <f>IF(ISNUMBER(VLOOKUP($B174,Credit_Vol!$B$6:$CW$1002,BF$1,0)), VLOOKUP($B174,Credit_Vol!$B$6:$CW$1002,BF$1,0),"")</f>
        <v/>
      </c>
      <c r="BG174" t="str">
        <f>IF(ISNUMBER(VLOOKUP($B174,Credit_Vol!$B$6:$CW$1002,BG$1,0)), VLOOKUP($B174,Credit_Vol!$B$6:$CW$1002,BG$1,0),"")</f>
        <v/>
      </c>
      <c r="BH174" t="str">
        <f>IF(ISNUMBER(VLOOKUP($B174,Credit_Vol!$B$6:$CW$1002,BH$1,0)), VLOOKUP($B174,Credit_Vol!$B$6:$CW$1002,BH$1,0),"")</f>
        <v/>
      </c>
      <c r="BI174" t="str">
        <f>IF(ISNUMBER(VLOOKUP($B174,Credit_Vol!$B$6:$CW$1002,BI$1,0)), VLOOKUP($B174,Credit_Vol!$B$6:$CW$1002,BI$1,0),"")</f>
        <v/>
      </c>
      <c r="BJ174" t="str">
        <f>IF(ISNUMBER(VLOOKUP($B174,Credit_Vol!$B$6:$CW$1002,BJ$1,0)), VLOOKUP($B174,Credit_Vol!$B$6:$CW$1002,BJ$1,0),"")</f>
        <v/>
      </c>
      <c r="BK174" t="str">
        <f>IF(ISNUMBER(VLOOKUP($B174,Credit_Vol!$B$6:$CW$1002,BK$1,0)), VLOOKUP($B174,Credit_Vol!$B$6:$CW$1002,BK$1,0),"")</f>
        <v/>
      </c>
      <c r="BL174" t="str">
        <f>IF(ISNUMBER(VLOOKUP($B174,Credit_Vol!$B$6:$CW$1002,BL$1,0)), VLOOKUP($B174,Credit_Vol!$B$6:$CW$1002,BL$1,0),"")</f>
        <v/>
      </c>
      <c r="BM174" t="str">
        <f>IF(ISNUMBER(VLOOKUP($B174,Commodities!$B$6:$CW$1002,BM$1,0)), VLOOKUP($B174,Commodities!$B$6:$CW$1002,BM$1,0),"")</f>
        <v/>
      </c>
      <c r="BN174" t="str">
        <f>IF(ISNUMBER(VLOOKUP($B174,Commodities!$B$6:$CW$1002,BN$1,0)), VLOOKUP($B174,Commodities!$B$6:$CW$1002,BN$1,0),"")</f>
        <v/>
      </c>
      <c r="BO174" t="str">
        <f>IF(ISNUMBER(VLOOKUP($B174,Commodities!$B$6:$CW$1002,BO$1,0)), VLOOKUP($B174,Commodities!$B$6:$CW$1002,BO$1,0),"")</f>
        <v/>
      </c>
      <c r="BP174" t="str">
        <f>IF(ISNUMBER(VLOOKUP($B174,Currencies!$B$6:$CW$1002,BP$1,0)), VLOOKUP($B174,Currencies!$B$6:$CW$1002,BP$1,0),"")</f>
        <v/>
      </c>
      <c r="BQ174" t="str">
        <f>IF(ISNUMBER(VLOOKUP($B174,Currencies!$B$6:$CW$1002,BQ$1,0)), VLOOKUP($B174,Currencies!$B$6:$CW$1002,BQ$1,0),"")</f>
        <v/>
      </c>
      <c r="BR174" t="str">
        <f>IF(ISNUMBER(VLOOKUP($B174,Currencies!$B$6:$CW$1002,BR$1,0)), VLOOKUP($B174,Currencies!$B$6:$CW$1002,BR$1,0),"")</f>
        <v/>
      </c>
      <c r="BS174" t="str">
        <f>IF(ISNUMBER(VLOOKUP($B174,Currencies!$B$6:$CW$1002,BS$1,0)), VLOOKUP($B174,Currencies!$B$6:$CW$1002,BS$1,0),"")</f>
        <v/>
      </c>
      <c r="BT174" t="str">
        <f>IF(ISNUMBER(VLOOKUP($B174,Currencies!$B$6:$CW$1002,BT$1,0)), VLOOKUP($B174,Currencies!$B$6:$CW$1002,BT$1,0),"")</f>
        <v/>
      </c>
      <c r="BU174" t="str">
        <f>IF(ISNUMBER(VLOOKUP($B174,Currencies!$B$6:$CW$1002,BU$1,0)), VLOOKUP($B174,Currencies!$B$6:$CW$1002,BU$1,0),"")</f>
        <v/>
      </c>
      <c r="BV174" t="str">
        <f>IF(ISNUMBER(VLOOKUP($B174,Currencies!$B$6:$CW$1002,BV$1,0)), VLOOKUP($B174,Currencies!$B$6:$CW$1002,BV$1,0),"")</f>
        <v/>
      </c>
      <c r="BW174" t="str">
        <f>IF(ISNUMBER(VLOOKUP($B174,Currencies!$B$6:$CW$1002,BW$1,0)), VLOOKUP($B174,Currencies!$B$6:$CW$1002,BW$1,0),"")</f>
        <v/>
      </c>
    </row>
    <row r="175" spans="2:75">
      <c r="B175" s="12" t="str">
        <f>IF(ISNUMBER(Equities!$C176),Equities!B176,"")</f>
        <v/>
      </c>
      <c r="C175" t="str">
        <f t="shared" ca="1" si="14"/>
        <v/>
      </c>
      <c r="D175" t="str">
        <f t="shared" ca="1" si="15"/>
        <v/>
      </c>
      <c r="E175" t="str">
        <f t="shared" ca="1" si="15"/>
        <v/>
      </c>
      <c r="F175" t="str">
        <f t="shared" ca="1" si="15"/>
        <v/>
      </c>
      <c r="G175" t="str">
        <f>IF(ISNUMBER(VLOOKUP($B175,Equities!$B$6:$DH$1002,G$1,0)), VLOOKUP($B175,Equities!$B$6:$DH$1002,G$1,0),"")</f>
        <v/>
      </c>
      <c r="H175" t="str">
        <f>IF(ISNUMBER(VLOOKUP($B175,Equities!$B$6:$DH$1002,H$1,0)), VLOOKUP($B175,Equities!$B$6:$DH$1002,H$1,0),"")</f>
        <v/>
      </c>
      <c r="I175" t="str">
        <f>IF(ISNUMBER(VLOOKUP($B175,Equities!$B$6:$DH$1002,I$1,0)), VLOOKUP($B175,Equities!$B$6:$DH$1002,I$1,0),"")</f>
        <v/>
      </c>
      <c r="J175" s="70"/>
      <c r="K175" t="str">
        <f>IF(ISNUMBER(VLOOKUP($B175,Equities!$B$6:$DH$1002,K$1,0)), VLOOKUP($B175,Equities!$B$6:$DH$1002,K$1,0),"")</f>
        <v/>
      </c>
      <c r="L175" t="str">
        <f>IF(ISNUMBER(VLOOKUP($B175,Equities!$B$6:$DH$1002,L$1,0)), VLOOKUP($B175,Equities!$B$6:$DH$1002,L$1,0),"")</f>
        <v/>
      </c>
      <c r="M175" t="str">
        <f>IF(ISNUMBER(VLOOKUP($B175,Equities!$B$6:$DH$1002,M$1,0)), VLOOKUP($B175,Equities!$B$6:$DH$1002,M$1,0),"")</f>
        <v/>
      </c>
      <c r="N175" t="str">
        <f>IF(ISNUMBER(VLOOKUP($B175,Equities!$B$6:$DH$1002,N$1,0)), VLOOKUP($B175,Equities!$B$6:$DH$1002,N$1,0),"")</f>
        <v/>
      </c>
      <c r="O175" t="str">
        <f>IF(ISNUMBER(VLOOKUP($B175,Equities!$B$6:$DH$1002,O$1,0)), VLOOKUP($B175,Equities!$B$6:$DH$1002,O$1,0),"")</f>
        <v/>
      </c>
      <c r="P175" t="str">
        <f>IF(ISNUMBER(VLOOKUP($B175,Equities!$B$6:$DH$1002,P$1,0)), VLOOKUP($B175,Equities!$B$6:$DH$1002,P$1,0),"")</f>
        <v/>
      </c>
      <c r="Q175" t="str">
        <f>IF(ISNUMBER(VLOOKUP($B175,Equities!$B$6:$DH$1002,Q$1,0)), VLOOKUP($B175,Equities!$B$6:$DH$1002,Q$1,0),"")</f>
        <v/>
      </c>
      <c r="R175" t="str">
        <f>IF(ISNUMBER(VLOOKUP($B175,Equities!$B$6:$DH$1002,R$1,0)), VLOOKUP($B175,Equities!$B$6:$DH$1002,R$1,0),"")</f>
        <v/>
      </c>
      <c r="S175" t="str">
        <f>IF(ISNUMBER(VLOOKUP($B175,Equities!$B$6:$DH$1002,S$1,0)), VLOOKUP($B175,Equities!$B$6:$DH$1002,S$1,0),"")</f>
        <v/>
      </c>
      <c r="T175" t="str">
        <f>IF(ISNUMBER(VLOOKUP($B175,Equities!$B$6:$DH$1002,T$1,0)), VLOOKUP($B175,Equities!$B$6:$DH$1002,T$1,0),"")</f>
        <v/>
      </c>
      <c r="U175" t="str">
        <f>IF(ISNUMBER(VLOOKUP($B175,Equities!$B$6:$DH$1002,U$1,0)), VLOOKUP($B175,Equities!$B$6:$DH$1002,U$1,0),"")</f>
        <v/>
      </c>
      <c r="V175" t="str">
        <f>IF(ISNUMBER(VLOOKUP($B175,Equities!$B$6:$DH$1002,V$1,0)), VLOOKUP($B175,Equities!$B$6:$DH$1002,V$1,0),"")</f>
        <v/>
      </c>
      <c r="W175" t="str">
        <f>IF(ISNUMBER(VLOOKUP($B175,Equities!$B$6:$DH$1002,W$1,0)), VLOOKUP($B175,Equities!$B$6:$DH$1002,W$1,0),"")</f>
        <v/>
      </c>
      <c r="X175" t="str">
        <f>IF(ISNUMBER(VLOOKUP($B175,Equities!$B$6:$DH$1002,X$1,0)), VLOOKUP($B175,Equities!$B$6:$DH$1002,X$1,0),"")</f>
        <v/>
      </c>
      <c r="Y175" t="str">
        <f>IF(ISNUMBER(VLOOKUP($B175,Equities!$B$6:$DH$1002,Y$1,0)), VLOOKUP($B175,Equities!$B$6:$DH$1002,Y$1,0),"")</f>
        <v/>
      </c>
      <c r="Z175" t="str">
        <f>IF(ISNUMBER(VLOOKUP($B175,Equities!$B$6:$DH$1002,Z$1,0)), VLOOKUP($B175,Equities!$B$6:$DH$1002,Z$1,0),"")</f>
        <v/>
      </c>
      <c r="AA175" t="str">
        <f>IF(ISNUMBER(VLOOKUP($B175,Equities!$B$6:$DH$1002,AA$1,0)), VLOOKUP($B175,Equities!$B$6:$DH$1002,AA$1,0),"")</f>
        <v/>
      </c>
      <c r="AB175" t="str">
        <f>IF(ISNUMBER(VLOOKUP($B175,Equities!$B$6:$DH$1002,AB$1,0)), VLOOKUP($B175,Equities!$B$6:$DH$1002,AB$1,0),"")</f>
        <v/>
      </c>
      <c r="AC175" t="str">
        <f>IF(ISNUMBER(VLOOKUP($B175,Bonds!$B$6:$CW$1002,AC$1,0)), VLOOKUP($B175,Bonds!$B$6:$CW$1002,AC$1,0),"")</f>
        <v/>
      </c>
      <c r="AD175" t="str">
        <f>IF(ISNUMBER(VLOOKUP($B175,Bonds!$B$6:$CW$1002,AD$1,0)), VLOOKUP($B175,Bonds!$B$6:$CW$1002,AD$1,0),"")</f>
        <v/>
      </c>
      <c r="AE175" t="str">
        <f>IF(ISNUMBER(VLOOKUP($B175,Bonds!$B$6:$CW$1002,AE$1,0)), VLOOKUP($B175,Bonds!$B$6:$CW$1002,AE$1,0),"")</f>
        <v/>
      </c>
      <c r="AF175" t="str">
        <f>IF(ISNUMBER(VLOOKUP($B175,Bonds!$B$6:$CW$1002,AF$1,0)), VLOOKUP($B175,Bonds!$B$6:$CW$1002,AF$1,0),"")</f>
        <v/>
      </c>
      <c r="AG175" t="str">
        <f>IF(ISNUMBER(VLOOKUP($B175,Bonds!$B$6:$CW$1002,AG$1,0)), VLOOKUP($B175,Bonds!$B$6:$CW$1002,AG$1,0),"")</f>
        <v/>
      </c>
      <c r="AH175" t="str">
        <f>IF(ISNUMBER(VLOOKUP($B175,Bonds!$B$6:$CW$1002,AH$1,0)), VLOOKUP($B175,Bonds!$B$6:$CW$1002,AH$1,0),"")</f>
        <v/>
      </c>
      <c r="AI175" t="str">
        <f>IF(ISNUMBER(VLOOKUP($B175,Bonds!$B$6:$CW$1002,AI$1,0)), VLOOKUP($B175,Bonds!$B$6:$CW$1002,AI$1,0),"")</f>
        <v/>
      </c>
      <c r="AJ175" t="str">
        <f>IF(ISNUMBER(VLOOKUP($B175,Bonds!$B$6:$CW$1002,AJ$1,0)), VLOOKUP($B175,Bonds!$B$6:$CW$1002,AJ$1,0),"")</f>
        <v/>
      </c>
      <c r="AK175" t="str">
        <f>IF(ISNUMBER(VLOOKUP($B175,Bonds!$B$6:$CW$1002,AK$1,0)), VLOOKUP($B175,Bonds!$B$6:$CW$1002,AK$1,0),"")</f>
        <v/>
      </c>
      <c r="AL175" t="str">
        <f>IF(ISNUMBER(VLOOKUP($B175,Bonds!$B$6:$CW$1002,AL$1,0)), VLOOKUP($B175,Bonds!$B$6:$CW$1002,AL$1,0),"")</f>
        <v/>
      </c>
      <c r="AM175" t="str">
        <f>IF(ISNUMBER(VLOOKUP($B175,Bonds!$B$6:$CW$1002,AM$1,0)), VLOOKUP($B175,Bonds!$B$6:$CW$1002,AM$1,0),"")</f>
        <v/>
      </c>
      <c r="AN175" t="str">
        <f>IF(ISNUMBER(VLOOKUP($B175,Bonds!$B$6:$CW$1002,AN$1,0)), VLOOKUP($B175,Bonds!$B$6:$CW$1002,AN$1,0),"")</f>
        <v/>
      </c>
      <c r="AO175" t="str">
        <f>IF(ISNUMBER(VLOOKUP($B175,Bonds!$B$6:$CW$1002,AO$1,0)), VLOOKUP($B175,Bonds!$B$6:$CW$1002,AO$1,0),"")</f>
        <v/>
      </c>
      <c r="AP175" t="str">
        <f>IF(ISNUMBER(VLOOKUP($B175,Bonds!$B$6:$CW$1002,AP$1,0)), VLOOKUP($B175,Bonds!$B$6:$CW$1002,AP$1,0),"")</f>
        <v/>
      </c>
      <c r="AQ175" t="str">
        <f>IF(ISNUMBER(VLOOKUP($B175,Bonds!$B$6:$CW$1002,AQ$1,0)), VLOOKUP($B175,Bonds!$B$6:$CW$1002,AQ$1,0),"")</f>
        <v/>
      </c>
      <c r="AR175" t="str">
        <f>IF(ISNUMBER(VLOOKUP($B175,Bonds!$B$6:$CW$1002,AR$1,0)), VLOOKUP($B175,Bonds!$B$6:$CW$1002,AR$1,0),"")</f>
        <v/>
      </c>
      <c r="AS175" t="str">
        <f>IF(ISNUMBER(VLOOKUP($B175,Bonds!$B$6:$CW$1002,AS$1,0)), VLOOKUP($B175,Bonds!$B$6:$CW$1002,AS$1,0),"")</f>
        <v/>
      </c>
      <c r="AT175" t="str">
        <f>IF(ISNUMBER(VLOOKUP($B175,Bonds!$B$6:$CW$1002,AT$1,0)), VLOOKUP($B175,Bonds!$B$6:$CW$1002,AT$1,0),"")</f>
        <v/>
      </c>
      <c r="AU175" t="str">
        <f>IF(ISNUMBER(VLOOKUP($B175,Bonds!$B$6:$CW$1002,AU$1,0)), VLOOKUP($B175,Bonds!$B$6:$CW$1002,AU$1,0),"")</f>
        <v/>
      </c>
      <c r="AV175" t="str">
        <f>IF(ISNUMBER(VLOOKUP($B175,Bonds!$B$6:$CW$1002,AV$1,0)), VLOOKUP($B175,Bonds!$B$6:$CW$1002,AV$1,0),"")</f>
        <v/>
      </c>
      <c r="AW175" t="str">
        <f>IF(ISNUMBER(VLOOKUP($B175,Bonds!$B$6:$CW$1002,AW$1,0)), VLOOKUP($B175,Bonds!$B$6:$CW$1002,AW$1,0),"")</f>
        <v/>
      </c>
      <c r="AX175" t="str">
        <f>IF(ISNUMBER(VLOOKUP($B175,Bonds!$B$6:$CW$1002,AX$1,0)), VLOOKUP($B175,Bonds!$B$6:$CW$1002,AX$1,0),"")</f>
        <v/>
      </c>
      <c r="AY175" t="str">
        <f>IF(ISNUMBER(VLOOKUP($B175,Bonds!$B$6:$CW$1002,AY$1,0)), VLOOKUP($B175,Bonds!$B$6:$CW$1002,AY$1,0),"")</f>
        <v/>
      </c>
      <c r="AZ175" t="str">
        <f>IF(ISNUMBER(VLOOKUP($B175,Bonds!$B$6:$CW$1002,AZ$1,0)), VLOOKUP($B175,Bonds!$B$6:$CW$1002,AZ$1,0),"")</f>
        <v/>
      </c>
      <c r="BA175" t="str">
        <f>IF(ISNUMBER(VLOOKUP($B175,Credit_Vol!$B$6:$CW$1002,BA$1,0)), VLOOKUP($B175,Credit_Vol!$B$6:$CW$1002,BA$1,0),"")</f>
        <v/>
      </c>
      <c r="BB175" t="str">
        <f>IF(ISNUMBER(VLOOKUP($B175,Credit_Vol!$B$6:$CW$1002,BB$1,0)), VLOOKUP($B175,Credit_Vol!$B$6:$CW$1002,BB$1,0),"")</f>
        <v/>
      </c>
      <c r="BC175" t="str">
        <f>IF(ISNUMBER(VLOOKUP($B175,Credit_Vol!$B$6:$CW$1002,BC$1,0)), VLOOKUP($B175,Credit_Vol!$B$6:$CW$1002,BC$1,0),"")</f>
        <v/>
      </c>
      <c r="BD175" t="str">
        <f>IF(ISNUMBER(VLOOKUP($B175,Credit_Vol!$B$6:$CW$1002,BD$1,0)), VLOOKUP($B175,Credit_Vol!$B$6:$CW$1002,BD$1,0),"")</f>
        <v/>
      </c>
      <c r="BE175" t="str">
        <f>IF(ISNUMBER(VLOOKUP($B175,Credit_Vol!$B$6:$CW$1002,BE$1,0)), VLOOKUP($B175,Credit_Vol!$B$6:$CW$1002,BE$1,0),"")</f>
        <v/>
      </c>
      <c r="BF175" t="str">
        <f>IF(ISNUMBER(VLOOKUP($B175,Credit_Vol!$B$6:$CW$1002,BF$1,0)), VLOOKUP($B175,Credit_Vol!$B$6:$CW$1002,BF$1,0),"")</f>
        <v/>
      </c>
      <c r="BG175" t="str">
        <f>IF(ISNUMBER(VLOOKUP($B175,Credit_Vol!$B$6:$CW$1002,BG$1,0)), VLOOKUP($B175,Credit_Vol!$B$6:$CW$1002,BG$1,0),"")</f>
        <v/>
      </c>
      <c r="BH175" t="str">
        <f>IF(ISNUMBER(VLOOKUP($B175,Credit_Vol!$B$6:$CW$1002,BH$1,0)), VLOOKUP($B175,Credit_Vol!$B$6:$CW$1002,BH$1,0),"")</f>
        <v/>
      </c>
      <c r="BI175" t="str">
        <f>IF(ISNUMBER(VLOOKUP($B175,Credit_Vol!$B$6:$CW$1002,BI$1,0)), VLOOKUP($B175,Credit_Vol!$B$6:$CW$1002,BI$1,0),"")</f>
        <v/>
      </c>
      <c r="BJ175" t="str">
        <f>IF(ISNUMBER(VLOOKUP($B175,Credit_Vol!$B$6:$CW$1002,BJ$1,0)), VLOOKUP($B175,Credit_Vol!$B$6:$CW$1002,BJ$1,0),"")</f>
        <v/>
      </c>
      <c r="BK175" t="str">
        <f>IF(ISNUMBER(VLOOKUP($B175,Credit_Vol!$B$6:$CW$1002,BK$1,0)), VLOOKUP($B175,Credit_Vol!$B$6:$CW$1002,BK$1,0),"")</f>
        <v/>
      </c>
      <c r="BL175" t="str">
        <f>IF(ISNUMBER(VLOOKUP($B175,Credit_Vol!$B$6:$CW$1002,BL$1,0)), VLOOKUP($B175,Credit_Vol!$B$6:$CW$1002,BL$1,0),"")</f>
        <v/>
      </c>
      <c r="BM175" t="str">
        <f>IF(ISNUMBER(VLOOKUP($B175,Commodities!$B$6:$CW$1002,BM$1,0)), VLOOKUP($B175,Commodities!$B$6:$CW$1002,BM$1,0),"")</f>
        <v/>
      </c>
      <c r="BN175" t="str">
        <f>IF(ISNUMBER(VLOOKUP($B175,Commodities!$B$6:$CW$1002,BN$1,0)), VLOOKUP($B175,Commodities!$B$6:$CW$1002,BN$1,0),"")</f>
        <v/>
      </c>
      <c r="BO175" t="str">
        <f>IF(ISNUMBER(VLOOKUP($B175,Commodities!$B$6:$CW$1002,BO$1,0)), VLOOKUP($B175,Commodities!$B$6:$CW$1002,BO$1,0),"")</f>
        <v/>
      </c>
      <c r="BP175" t="str">
        <f>IF(ISNUMBER(VLOOKUP($B175,Currencies!$B$6:$CW$1002,BP$1,0)), VLOOKUP($B175,Currencies!$B$6:$CW$1002,BP$1,0),"")</f>
        <v/>
      </c>
      <c r="BQ175" t="str">
        <f>IF(ISNUMBER(VLOOKUP($B175,Currencies!$B$6:$CW$1002,BQ$1,0)), VLOOKUP($B175,Currencies!$B$6:$CW$1002,BQ$1,0),"")</f>
        <v/>
      </c>
      <c r="BR175" t="str">
        <f>IF(ISNUMBER(VLOOKUP($B175,Currencies!$B$6:$CW$1002,BR$1,0)), VLOOKUP($B175,Currencies!$B$6:$CW$1002,BR$1,0),"")</f>
        <v/>
      </c>
      <c r="BS175" t="str">
        <f>IF(ISNUMBER(VLOOKUP($B175,Currencies!$B$6:$CW$1002,BS$1,0)), VLOOKUP($B175,Currencies!$B$6:$CW$1002,BS$1,0),"")</f>
        <v/>
      </c>
      <c r="BT175" t="str">
        <f>IF(ISNUMBER(VLOOKUP($B175,Currencies!$B$6:$CW$1002,BT$1,0)), VLOOKUP($B175,Currencies!$B$6:$CW$1002,BT$1,0),"")</f>
        <v/>
      </c>
      <c r="BU175" t="str">
        <f>IF(ISNUMBER(VLOOKUP($B175,Currencies!$B$6:$CW$1002,BU$1,0)), VLOOKUP($B175,Currencies!$B$6:$CW$1002,BU$1,0),"")</f>
        <v/>
      </c>
      <c r="BV175" t="str">
        <f>IF(ISNUMBER(VLOOKUP($B175,Currencies!$B$6:$CW$1002,BV$1,0)), VLOOKUP($B175,Currencies!$B$6:$CW$1002,BV$1,0),"")</f>
        <v/>
      </c>
      <c r="BW175" t="str">
        <f>IF(ISNUMBER(VLOOKUP($B175,Currencies!$B$6:$CW$1002,BW$1,0)), VLOOKUP($B175,Currencies!$B$6:$CW$1002,BW$1,0),"")</f>
        <v/>
      </c>
    </row>
    <row r="176" spans="2:75">
      <c r="B176" s="12" t="str">
        <f>IF(ISNUMBER(Equities!$C177),Equities!B177,"")</f>
        <v/>
      </c>
      <c r="C176" t="str">
        <f t="shared" ca="1" si="14"/>
        <v/>
      </c>
      <c r="D176" t="str">
        <f t="shared" ca="1" si="15"/>
        <v/>
      </c>
      <c r="E176" t="str">
        <f t="shared" ca="1" si="15"/>
        <v/>
      </c>
      <c r="F176" t="str">
        <f t="shared" ca="1" si="15"/>
        <v/>
      </c>
      <c r="G176" t="str">
        <f>IF(ISNUMBER(VLOOKUP($B176,Equities!$B$6:$DH$1002,G$1,0)), VLOOKUP($B176,Equities!$B$6:$DH$1002,G$1,0),"")</f>
        <v/>
      </c>
      <c r="H176" t="str">
        <f>IF(ISNUMBER(VLOOKUP($B176,Equities!$B$6:$DH$1002,H$1,0)), VLOOKUP($B176,Equities!$B$6:$DH$1002,H$1,0),"")</f>
        <v/>
      </c>
      <c r="I176" t="str">
        <f>IF(ISNUMBER(VLOOKUP($B176,Equities!$B$6:$DH$1002,I$1,0)), VLOOKUP($B176,Equities!$B$6:$DH$1002,I$1,0),"")</f>
        <v/>
      </c>
      <c r="J176" s="70"/>
      <c r="K176" t="str">
        <f>IF(ISNUMBER(VLOOKUP($B176,Equities!$B$6:$DH$1002,K$1,0)), VLOOKUP($B176,Equities!$B$6:$DH$1002,K$1,0),"")</f>
        <v/>
      </c>
      <c r="L176" t="str">
        <f>IF(ISNUMBER(VLOOKUP($B176,Equities!$B$6:$DH$1002,L$1,0)), VLOOKUP($B176,Equities!$B$6:$DH$1002,L$1,0),"")</f>
        <v/>
      </c>
      <c r="M176" t="str">
        <f>IF(ISNUMBER(VLOOKUP($B176,Equities!$B$6:$DH$1002,M$1,0)), VLOOKUP($B176,Equities!$B$6:$DH$1002,M$1,0),"")</f>
        <v/>
      </c>
      <c r="N176" t="str">
        <f>IF(ISNUMBER(VLOOKUP($B176,Equities!$B$6:$DH$1002,N$1,0)), VLOOKUP($B176,Equities!$B$6:$DH$1002,N$1,0),"")</f>
        <v/>
      </c>
      <c r="O176" t="str">
        <f>IF(ISNUMBER(VLOOKUP($B176,Equities!$B$6:$DH$1002,O$1,0)), VLOOKUP($B176,Equities!$B$6:$DH$1002,O$1,0),"")</f>
        <v/>
      </c>
      <c r="P176" t="str">
        <f>IF(ISNUMBER(VLOOKUP($B176,Equities!$B$6:$DH$1002,P$1,0)), VLOOKUP($B176,Equities!$B$6:$DH$1002,P$1,0),"")</f>
        <v/>
      </c>
      <c r="Q176" t="str">
        <f>IF(ISNUMBER(VLOOKUP($B176,Equities!$B$6:$DH$1002,Q$1,0)), VLOOKUP($B176,Equities!$B$6:$DH$1002,Q$1,0),"")</f>
        <v/>
      </c>
      <c r="R176" t="str">
        <f>IF(ISNUMBER(VLOOKUP($B176,Equities!$B$6:$DH$1002,R$1,0)), VLOOKUP($B176,Equities!$B$6:$DH$1002,R$1,0),"")</f>
        <v/>
      </c>
      <c r="S176" t="str">
        <f>IF(ISNUMBER(VLOOKUP($B176,Equities!$B$6:$DH$1002,S$1,0)), VLOOKUP($B176,Equities!$B$6:$DH$1002,S$1,0),"")</f>
        <v/>
      </c>
      <c r="T176" t="str">
        <f>IF(ISNUMBER(VLOOKUP($B176,Equities!$B$6:$DH$1002,T$1,0)), VLOOKUP($B176,Equities!$B$6:$DH$1002,T$1,0),"")</f>
        <v/>
      </c>
      <c r="U176" t="str">
        <f>IF(ISNUMBER(VLOOKUP($B176,Equities!$B$6:$DH$1002,U$1,0)), VLOOKUP($B176,Equities!$B$6:$DH$1002,U$1,0),"")</f>
        <v/>
      </c>
      <c r="V176" t="str">
        <f>IF(ISNUMBER(VLOOKUP($B176,Equities!$B$6:$DH$1002,V$1,0)), VLOOKUP($B176,Equities!$B$6:$DH$1002,V$1,0),"")</f>
        <v/>
      </c>
      <c r="W176" t="str">
        <f>IF(ISNUMBER(VLOOKUP($B176,Equities!$B$6:$DH$1002,W$1,0)), VLOOKUP($B176,Equities!$B$6:$DH$1002,W$1,0),"")</f>
        <v/>
      </c>
      <c r="X176" t="str">
        <f>IF(ISNUMBER(VLOOKUP($B176,Equities!$B$6:$DH$1002,X$1,0)), VLOOKUP($B176,Equities!$B$6:$DH$1002,X$1,0),"")</f>
        <v/>
      </c>
      <c r="Y176" t="str">
        <f>IF(ISNUMBER(VLOOKUP($B176,Equities!$B$6:$DH$1002,Y$1,0)), VLOOKUP($B176,Equities!$B$6:$DH$1002,Y$1,0),"")</f>
        <v/>
      </c>
      <c r="Z176" t="str">
        <f>IF(ISNUMBER(VLOOKUP($B176,Equities!$B$6:$DH$1002,Z$1,0)), VLOOKUP($B176,Equities!$B$6:$DH$1002,Z$1,0),"")</f>
        <v/>
      </c>
      <c r="AA176" t="str">
        <f>IF(ISNUMBER(VLOOKUP($B176,Equities!$B$6:$DH$1002,AA$1,0)), VLOOKUP($B176,Equities!$B$6:$DH$1002,AA$1,0),"")</f>
        <v/>
      </c>
      <c r="AB176" t="str">
        <f>IF(ISNUMBER(VLOOKUP($B176,Equities!$B$6:$DH$1002,AB$1,0)), VLOOKUP($B176,Equities!$B$6:$DH$1002,AB$1,0),"")</f>
        <v/>
      </c>
      <c r="AC176" t="str">
        <f>IF(ISNUMBER(VLOOKUP($B176,Bonds!$B$6:$CW$1002,AC$1,0)), VLOOKUP($B176,Bonds!$B$6:$CW$1002,AC$1,0),"")</f>
        <v/>
      </c>
      <c r="AD176" t="str">
        <f>IF(ISNUMBER(VLOOKUP($B176,Bonds!$B$6:$CW$1002,AD$1,0)), VLOOKUP($B176,Bonds!$B$6:$CW$1002,AD$1,0),"")</f>
        <v/>
      </c>
      <c r="AE176" t="str">
        <f>IF(ISNUMBER(VLOOKUP($B176,Bonds!$B$6:$CW$1002,AE$1,0)), VLOOKUP($B176,Bonds!$B$6:$CW$1002,AE$1,0),"")</f>
        <v/>
      </c>
      <c r="AF176" t="str">
        <f>IF(ISNUMBER(VLOOKUP($B176,Bonds!$B$6:$CW$1002,AF$1,0)), VLOOKUP($B176,Bonds!$B$6:$CW$1002,AF$1,0),"")</f>
        <v/>
      </c>
      <c r="AG176" t="str">
        <f>IF(ISNUMBER(VLOOKUP($B176,Bonds!$B$6:$CW$1002,AG$1,0)), VLOOKUP($B176,Bonds!$B$6:$CW$1002,AG$1,0),"")</f>
        <v/>
      </c>
      <c r="AH176" t="str">
        <f>IF(ISNUMBER(VLOOKUP($B176,Bonds!$B$6:$CW$1002,AH$1,0)), VLOOKUP($B176,Bonds!$B$6:$CW$1002,AH$1,0),"")</f>
        <v/>
      </c>
      <c r="AI176" t="str">
        <f>IF(ISNUMBER(VLOOKUP($B176,Bonds!$B$6:$CW$1002,AI$1,0)), VLOOKUP($B176,Bonds!$B$6:$CW$1002,AI$1,0),"")</f>
        <v/>
      </c>
      <c r="AJ176" t="str">
        <f>IF(ISNUMBER(VLOOKUP($B176,Bonds!$B$6:$CW$1002,AJ$1,0)), VLOOKUP($B176,Bonds!$B$6:$CW$1002,AJ$1,0),"")</f>
        <v/>
      </c>
      <c r="AK176" t="str">
        <f>IF(ISNUMBER(VLOOKUP($B176,Bonds!$B$6:$CW$1002,AK$1,0)), VLOOKUP($B176,Bonds!$B$6:$CW$1002,AK$1,0),"")</f>
        <v/>
      </c>
      <c r="AL176" t="str">
        <f>IF(ISNUMBER(VLOOKUP($B176,Bonds!$B$6:$CW$1002,AL$1,0)), VLOOKUP($B176,Bonds!$B$6:$CW$1002,AL$1,0),"")</f>
        <v/>
      </c>
      <c r="AM176" t="str">
        <f>IF(ISNUMBER(VLOOKUP($B176,Bonds!$B$6:$CW$1002,AM$1,0)), VLOOKUP($B176,Bonds!$B$6:$CW$1002,AM$1,0),"")</f>
        <v/>
      </c>
      <c r="AN176" t="str">
        <f>IF(ISNUMBER(VLOOKUP($B176,Bonds!$B$6:$CW$1002,AN$1,0)), VLOOKUP($B176,Bonds!$B$6:$CW$1002,AN$1,0),"")</f>
        <v/>
      </c>
      <c r="AO176" t="str">
        <f>IF(ISNUMBER(VLOOKUP($B176,Bonds!$B$6:$CW$1002,AO$1,0)), VLOOKUP($B176,Bonds!$B$6:$CW$1002,AO$1,0),"")</f>
        <v/>
      </c>
      <c r="AP176" t="str">
        <f>IF(ISNUMBER(VLOOKUP($B176,Bonds!$B$6:$CW$1002,AP$1,0)), VLOOKUP($B176,Bonds!$B$6:$CW$1002,AP$1,0),"")</f>
        <v/>
      </c>
      <c r="AQ176" t="str">
        <f>IF(ISNUMBER(VLOOKUP($B176,Bonds!$B$6:$CW$1002,AQ$1,0)), VLOOKUP($B176,Bonds!$B$6:$CW$1002,AQ$1,0),"")</f>
        <v/>
      </c>
      <c r="AR176" t="str">
        <f>IF(ISNUMBER(VLOOKUP($B176,Bonds!$B$6:$CW$1002,AR$1,0)), VLOOKUP($B176,Bonds!$B$6:$CW$1002,AR$1,0),"")</f>
        <v/>
      </c>
      <c r="AS176" t="str">
        <f>IF(ISNUMBER(VLOOKUP($B176,Bonds!$B$6:$CW$1002,AS$1,0)), VLOOKUP($B176,Bonds!$B$6:$CW$1002,AS$1,0),"")</f>
        <v/>
      </c>
      <c r="AT176" t="str">
        <f>IF(ISNUMBER(VLOOKUP($B176,Bonds!$B$6:$CW$1002,AT$1,0)), VLOOKUP($B176,Bonds!$B$6:$CW$1002,AT$1,0),"")</f>
        <v/>
      </c>
      <c r="AU176" t="str">
        <f>IF(ISNUMBER(VLOOKUP($B176,Bonds!$B$6:$CW$1002,AU$1,0)), VLOOKUP($B176,Bonds!$B$6:$CW$1002,AU$1,0),"")</f>
        <v/>
      </c>
      <c r="AV176" t="str">
        <f>IF(ISNUMBER(VLOOKUP($B176,Bonds!$B$6:$CW$1002,AV$1,0)), VLOOKUP($B176,Bonds!$B$6:$CW$1002,AV$1,0),"")</f>
        <v/>
      </c>
      <c r="AW176" t="str">
        <f>IF(ISNUMBER(VLOOKUP($B176,Bonds!$B$6:$CW$1002,AW$1,0)), VLOOKUP($B176,Bonds!$B$6:$CW$1002,AW$1,0),"")</f>
        <v/>
      </c>
      <c r="AX176" t="str">
        <f>IF(ISNUMBER(VLOOKUP($B176,Bonds!$B$6:$CW$1002,AX$1,0)), VLOOKUP($B176,Bonds!$B$6:$CW$1002,AX$1,0),"")</f>
        <v/>
      </c>
      <c r="AY176" t="str">
        <f>IF(ISNUMBER(VLOOKUP($B176,Bonds!$B$6:$CW$1002,AY$1,0)), VLOOKUP($B176,Bonds!$B$6:$CW$1002,AY$1,0),"")</f>
        <v/>
      </c>
      <c r="AZ176" t="str">
        <f>IF(ISNUMBER(VLOOKUP($B176,Bonds!$B$6:$CW$1002,AZ$1,0)), VLOOKUP($B176,Bonds!$B$6:$CW$1002,AZ$1,0),"")</f>
        <v/>
      </c>
      <c r="BA176" t="str">
        <f>IF(ISNUMBER(VLOOKUP($B176,Credit_Vol!$B$6:$CW$1002,BA$1,0)), VLOOKUP($B176,Credit_Vol!$B$6:$CW$1002,BA$1,0),"")</f>
        <v/>
      </c>
      <c r="BB176" t="str">
        <f>IF(ISNUMBER(VLOOKUP($B176,Credit_Vol!$B$6:$CW$1002,BB$1,0)), VLOOKUP($B176,Credit_Vol!$B$6:$CW$1002,BB$1,0),"")</f>
        <v/>
      </c>
      <c r="BC176" t="str">
        <f>IF(ISNUMBER(VLOOKUP($B176,Credit_Vol!$B$6:$CW$1002,BC$1,0)), VLOOKUP($B176,Credit_Vol!$B$6:$CW$1002,BC$1,0),"")</f>
        <v/>
      </c>
      <c r="BD176" t="str">
        <f>IF(ISNUMBER(VLOOKUP($B176,Credit_Vol!$B$6:$CW$1002,BD$1,0)), VLOOKUP($B176,Credit_Vol!$B$6:$CW$1002,BD$1,0),"")</f>
        <v/>
      </c>
      <c r="BE176" t="str">
        <f>IF(ISNUMBER(VLOOKUP($B176,Credit_Vol!$B$6:$CW$1002,BE$1,0)), VLOOKUP($B176,Credit_Vol!$B$6:$CW$1002,BE$1,0),"")</f>
        <v/>
      </c>
      <c r="BF176" t="str">
        <f>IF(ISNUMBER(VLOOKUP($B176,Credit_Vol!$B$6:$CW$1002,BF$1,0)), VLOOKUP($B176,Credit_Vol!$B$6:$CW$1002,BF$1,0),"")</f>
        <v/>
      </c>
      <c r="BG176" t="str">
        <f>IF(ISNUMBER(VLOOKUP($B176,Credit_Vol!$B$6:$CW$1002,BG$1,0)), VLOOKUP($B176,Credit_Vol!$B$6:$CW$1002,BG$1,0),"")</f>
        <v/>
      </c>
      <c r="BH176" t="str">
        <f>IF(ISNUMBER(VLOOKUP($B176,Credit_Vol!$B$6:$CW$1002,BH$1,0)), VLOOKUP($B176,Credit_Vol!$B$6:$CW$1002,BH$1,0),"")</f>
        <v/>
      </c>
      <c r="BI176" t="str">
        <f>IF(ISNUMBER(VLOOKUP($B176,Credit_Vol!$B$6:$CW$1002,BI$1,0)), VLOOKUP($B176,Credit_Vol!$B$6:$CW$1002,BI$1,0),"")</f>
        <v/>
      </c>
      <c r="BJ176" t="str">
        <f>IF(ISNUMBER(VLOOKUP($B176,Credit_Vol!$B$6:$CW$1002,BJ$1,0)), VLOOKUP($B176,Credit_Vol!$B$6:$CW$1002,BJ$1,0),"")</f>
        <v/>
      </c>
      <c r="BK176" t="str">
        <f>IF(ISNUMBER(VLOOKUP($B176,Credit_Vol!$B$6:$CW$1002,BK$1,0)), VLOOKUP($B176,Credit_Vol!$B$6:$CW$1002,BK$1,0),"")</f>
        <v/>
      </c>
      <c r="BL176" t="str">
        <f>IF(ISNUMBER(VLOOKUP($B176,Credit_Vol!$B$6:$CW$1002,BL$1,0)), VLOOKUP($B176,Credit_Vol!$B$6:$CW$1002,BL$1,0),"")</f>
        <v/>
      </c>
      <c r="BM176" t="str">
        <f>IF(ISNUMBER(VLOOKUP($B176,Commodities!$B$6:$CW$1002,BM$1,0)), VLOOKUP($B176,Commodities!$B$6:$CW$1002,BM$1,0),"")</f>
        <v/>
      </c>
      <c r="BN176" t="str">
        <f>IF(ISNUMBER(VLOOKUP($B176,Commodities!$B$6:$CW$1002,BN$1,0)), VLOOKUP($B176,Commodities!$B$6:$CW$1002,BN$1,0),"")</f>
        <v/>
      </c>
      <c r="BO176" t="str">
        <f>IF(ISNUMBER(VLOOKUP($B176,Commodities!$B$6:$CW$1002,BO$1,0)), VLOOKUP($B176,Commodities!$B$6:$CW$1002,BO$1,0),"")</f>
        <v/>
      </c>
      <c r="BP176" t="str">
        <f>IF(ISNUMBER(VLOOKUP($B176,Currencies!$B$6:$CW$1002,BP$1,0)), VLOOKUP($B176,Currencies!$B$6:$CW$1002,BP$1,0),"")</f>
        <v/>
      </c>
      <c r="BQ176" t="str">
        <f>IF(ISNUMBER(VLOOKUP($B176,Currencies!$B$6:$CW$1002,BQ$1,0)), VLOOKUP($B176,Currencies!$B$6:$CW$1002,BQ$1,0),"")</f>
        <v/>
      </c>
      <c r="BR176" t="str">
        <f>IF(ISNUMBER(VLOOKUP($B176,Currencies!$B$6:$CW$1002,BR$1,0)), VLOOKUP($B176,Currencies!$B$6:$CW$1002,BR$1,0),"")</f>
        <v/>
      </c>
      <c r="BS176" t="str">
        <f>IF(ISNUMBER(VLOOKUP($B176,Currencies!$B$6:$CW$1002,BS$1,0)), VLOOKUP($B176,Currencies!$B$6:$CW$1002,BS$1,0),"")</f>
        <v/>
      </c>
      <c r="BT176" t="str">
        <f>IF(ISNUMBER(VLOOKUP($B176,Currencies!$B$6:$CW$1002,BT$1,0)), VLOOKUP($B176,Currencies!$B$6:$CW$1002,BT$1,0),"")</f>
        <v/>
      </c>
      <c r="BU176" t="str">
        <f>IF(ISNUMBER(VLOOKUP($B176,Currencies!$B$6:$CW$1002,BU$1,0)), VLOOKUP($B176,Currencies!$B$6:$CW$1002,BU$1,0),"")</f>
        <v/>
      </c>
      <c r="BV176" t="str">
        <f>IF(ISNUMBER(VLOOKUP($B176,Currencies!$B$6:$CW$1002,BV$1,0)), VLOOKUP($B176,Currencies!$B$6:$CW$1002,BV$1,0),"")</f>
        <v/>
      </c>
      <c r="BW176" t="str">
        <f>IF(ISNUMBER(VLOOKUP($B176,Currencies!$B$6:$CW$1002,BW$1,0)), VLOOKUP($B176,Currencies!$B$6:$CW$1002,BW$1,0),"")</f>
        <v/>
      </c>
    </row>
    <row r="177" spans="2:75">
      <c r="B177" s="12" t="str">
        <f>IF(ISNUMBER(Equities!$C178),Equities!B178,"")</f>
        <v/>
      </c>
      <c r="C177" t="str">
        <f t="shared" ca="1" si="14"/>
        <v/>
      </c>
      <c r="D177" t="str">
        <f t="shared" ca="1" si="15"/>
        <v/>
      </c>
      <c r="E177" t="str">
        <f t="shared" ca="1" si="15"/>
        <v/>
      </c>
      <c r="F177" t="str">
        <f t="shared" ca="1" si="15"/>
        <v/>
      </c>
      <c r="G177" t="str">
        <f>IF(ISNUMBER(VLOOKUP($B177,Equities!$B$6:$DH$1002,G$1,0)), VLOOKUP($B177,Equities!$B$6:$DH$1002,G$1,0),"")</f>
        <v/>
      </c>
      <c r="H177" t="str">
        <f>IF(ISNUMBER(VLOOKUP($B177,Equities!$B$6:$DH$1002,H$1,0)), VLOOKUP($B177,Equities!$B$6:$DH$1002,H$1,0),"")</f>
        <v/>
      </c>
      <c r="I177" t="str">
        <f>IF(ISNUMBER(VLOOKUP($B177,Equities!$B$6:$DH$1002,I$1,0)), VLOOKUP($B177,Equities!$B$6:$DH$1002,I$1,0),"")</f>
        <v/>
      </c>
      <c r="J177" s="70"/>
      <c r="K177" t="str">
        <f>IF(ISNUMBER(VLOOKUP($B177,Equities!$B$6:$DH$1002,K$1,0)), VLOOKUP($B177,Equities!$B$6:$DH$1002,K$1,0),"")</f>
        <v/>
      </c>
      <c r="L177" t="str">
        <f>IF(ISNUMBER(VLOOKUP($B177,Equities!$B$6:$DH$1002,L$1,0)), VLOOKUP($B177,Equities!$B$6:$DH$1002,L$1,0),"")</f>
        <v/>
      </c>
      <c r="M177" t="str">
        <f>IF(ISNUMBER(VLOOKUP($B177,Equities!$B$6:$DH$1002,M$1,0)), VLOOKUP($B177,Equities!$B$6:$DH$1002,M$1,0),"")</f>
        <v/>
      </c>
      <c r="N177" t="str">
        <f>IF(ISNUMBER(VLOOKUP($B177,Equities!$B$6:$DH$1002,N$1,0)), VLOOKUP($B177,Equities!$B$6:$DH$1002,N$1,0),"")</f>
        <v/>
      </c>
      <c r="O177" t="str">
        <f>IF(ISNUMBER(VLOOKUP($B177,Equities!$B$6:$DH$1002,O$1,0)), VLOOKUP($B177,Equities!$B$6:$DH$1002,O$1,0),"")</f>
        <v/>
      </c>
      <c r="P177" t="str">
        <f>IF(ISNUMBER(VLOOKUP($B177,Equities!$B$6:$DH$1002,P$1,0)), VLOOKUP($B177,Equities!$B$6:$DH$1002,P$1,0),"")</f>
        <v/>
      </c>
      <c r="Q177" t="str">
        <f>IF(ISNUMBER(VLOOKUP($B177,Equities!$B$6:$DH$1002,Q$1,0)), VLOOKUP($B177,Equities!$B$6:$DH$1002,Q$1,0),"")</f>
        <v/>
      </c>
      <c r="R177" t="str">
        <f>IF(ISNUMBER(VLOOKUP($B177,Equities!$B$6:$DH$1002,R$1,0)), VLOOKUP($B177,Equities!$B$6:$DH$1002,R$1,0),"")</f>
        <v/>
      </c>
      <c r="S177" t="str">
        <f>IF(ISNUMBER(VLOOKUP($B177,Equities!$B$6:$DH$1002,S$1,0)), VLOOKUP($B177,Equities!$B$6:$DH$1002,S$1,0),"")</f>
        <v/>
      </c>
      <c r="T177" t="str">
        <f>IF(ISNUMBER(VLOOKUP($B177,Equities!$B$6:$DH$1002,T$1,0)), VLOOKUP($B177,Equities!$B$6:$DH$1002,T$1,0),"")</f>
        <v/>
      </c>
      <c r="U177" t="str">
        <f>IF(ISNUMBER(VLOOKUP($B177,Equities!$B$6:$DH$1002,U$1,0)), VLOOKUP($B177,Equities!$B$6:$DH$1002,U$1,0),"")</f>
        <v/>
      </c>
      <c r="V177" t="str">
        <f>IF(ISNUMBER(VLOOKUP($B177,Equities!$B$6:$DH$1002,V$1,0)), VLOOKUP($B177,Equities!$B$6:$DH$1002,V$1,0),"")</f>
        <v/>
      </c>
      <c r="W177" t="str">
        <f>IF(ISNUMBER(VLOOKUP($B177,Equities!$B$6:$DH$1002,W$1,0)), VLOOKUP($B177,Equities!$B$6:$DH$1002,W$1,0),"")</f>
        <v/>
      </c>
      <c r="X177" t="str">
        <f>IF(ISNUMBER(VLOOKUP($B177,Equities!$B$6:$DH$1002,X$1,0)), VLOOKUP($B177,Equities!$B$6:$DH$1002,X$1,0),"")</f>
        <v/>
      </c>
      <c r="Y177" t="str">
        <f>IF(ISNUMBER(VLOOKUP($B177,Equities!$B$6:$DH$1002,Y$1,0)), VLOOKUP($B177,Equities!$B$6:$DH$1002,Y$1,0),"")</f>
        <v/>
      </c>
      <c r="Z177" t="str">
        <f>IF(ISNUMBER(VLOOKUP($B177,Equities!$B$6:$DH$1002,Z$1,0)), VLOOKUP($B177,Equities!$B$6:$DH$1002,Z$1,0),"")</f>
        <v/>
      </c>
      <c r="AA177" t="str">
        <f>IF(ISNUMBER(VLOOKUP($B177,Equities!$B$6:$DH$1002,AA$1,0)), VLOOKUP($B177,Equities!$B$6:$DH$1002,AA$1,0),"")</f>
        <v/>
      </c>
      <c r="AB177" t="str">
        <f>IF(ISNUMBER(VLOOKUP($B177,Equities!$B$6:$DH$1002,AB$1,0)), VLOOKUP($B177,Equities!$B$6:$DH$1002,AB$1,0),"")</f>
        <v/>
      </c>
      <c r="AC177" t="str">
        <f>IF(ISNUMBER(VLOOKUP($B177,Bonds!$B$6:$CW$1002,AC$1,0)), VLOOKUP($B177,Bonds!$B$6:$CW$1002,AC$1,0),"")</f>
        <v/>
      </c>
      <c r="AD177" t="str">
        <f>IF(ISNUMBER(VLOOKUP($B177,Bonds!$B$6:$CW$1002,AD$1,0)), VLOOKUP($B177,Bonds!$B$6:$CW$1002,AD$1,0),"")</f>
        <v/>
      </c>
      <c r="AE177" t="str">
        <f>IF(ISNUMBER(VLOOKUP($B177,Bonds!$B$6:$CW$1002,AE$1,0)), VLOOKUP($B177,Bonds!$B$6:$CW$1002,AE$1,0),"")</f>
        <v/>
      </c>
      <c r="AF177" t="str">
        <f>IF(ISNUMBER(VLOOKUP($B177,Bonds!$B$6:$CW$1002,AF$1,0)), VLOOKUP($B177,Bonds!$B$6:$CW$1002,AF$1,0),"")</f>
        <v/>
      </c>
      <c r="AG177" t="str">
        <f>IF(ISNUMBER(VLOOKUP($B177,Bonds!$B$6:$CW$1002,AG$1,0)), VLOOKUP($B177,Bonds!$B$6:$CW$1002,AG$1,0),"")</f>
        <v/>
      </c>
      <c r="AH177" t="str">
        <f>IF(ISNUMBER(VLOOKUP($B177,Bonds!$B$6:$CW$1002,AH$1,0)), VLOOKUP($B177,Bonds!$B$6:$CW$1002,AH$1,0),"")</f>
        <v/>
      </c>
      <c r="AI177" t="str">
        <f>IF(ISNUMBER(VLOOKUP($B177,Bonds!$B$6:$CW$1002,AI$1,0)), VLOOKUP($B177,Bonds!$B$6:$CW$1002,AI$1,0),"")</f>
        <v/>
      </c>
      <c r="AJ177" t="str">
        <f>IF(ISNUMBER(VLOOKUP($B177,Bonds!$B$6:$CW$1002,AJ$1,0)), VLOOKUP($B177,Bonds!$B$6:$CW$1002,AJ$1,0),"")</f>
        <v/>
      </c>
      <c r="AK177" t="str">
        <f>IF(ISNUMBER(VLOOKUP($B177,Bonds!$B$6:$CW$1002,AK$1,0)), VLOOKUP($B177,Bonds!$B$6:$CW$1002,AK$1,0),"")</f>
        <v/>
      </c>
      <c r="AL177" t="str">
        <f>IF(ISNUMBER(VLOOKUP($B177,Bonds!$B$6:$CW$1002,AL$1,0)), VLOOKUP($B177,Bonds!$B$6:$CW$1002,AL$1,0),"")</f>
        <v/>
      </c>
      <c r="AM177" t="str">
        <f>IF(ISNUMBER(VLOOKUP($B177,Bonds!$B$6:$CW$1002,AM$1,0)), VLOOKUP($B177,Bonds!$B$6:$CW$1002,AM$1,0),"")</f>
        <v/>
      </c>
      <c r="AN177" t="str">
        <f>IF(ISNUMBER(VLOOKUP($B177,Bonds!$B$6:$CW$1002,AN$1,0)), VLOOKUP($B177,Bonds!$B$6:$CW$1002,AN$1,0),"")</f>
        <v/>
      </c>
      <c r="AO177" t="str">
        <f>IF(ISNUMBER(VLOOKUP($B177,Bonds!$B$6:$CW$1002,AO$1,0)), VLOOKUP($B177,Bonds!$B$6:$CW$1002,AO$1,0),"")</f>
        <v/>
      </c>
      <c r="AP177" t="str">
        <f>IF(ISNUMBER(VLOOKUP($B177,Bonds!$B$6:$CW$1002,AP$1,0)), VLOOKUP($B177,Bonds!$B$6:$CW$1002,AP$1,0),"")</f>
        <v/>
      </c>
      <c r="AQ177" t="str">
        <f>IF(ISNUMBER(VLOOKUP($B177,Bonds!$B$6:$CW$1002,AQ$1,0)), VLOOKUP($B177,Bonds!$B$6:$CW$1002,AQ$1,0),"")</f>
        <v/>
      </c>
      <c r="AR177" t="str">
        <f>IF(ISNUMBER(VLOOKUP($B177,Bonds!$B$6:$CW$1002,AR$1,0)), VLOOKUP($B177,Bonds!$B$6:$CW$1002,AR$1,0),"")</f>
        <v/>
      </c>
      <c r="AS177" t="str">
        <f>IF(ISNUMBER(VLOOKUP($B177,Bonds!$B$6:$CW$1002,AS$1,0)), VLOOKUP($B177,Bonds!$B$6:$CW$1002,AS$1,0),"")</f>
        <v/>
      </c>
      <c r="AT177" t="str">
        <f>IF(ISNUMBER(VLOOKUP($B177,Bonds!$B$6:$CW$1002,AT$1,0)), VLOOKUP($B177,Bonds!$B$6:$CW$1002,AT$1,0),"")</f>
        <v/>
      </c>
      <c r="AU177" t="str">
        <f>IF(ISNUMBER(VLOOKUP($B177,Bonds!$B$6:$CW$1002,AU$1,0)), VLOOKUP($B177,Bonds!$B$6:$CW$1002,AU$1,0),"")</f>
        <v/>
      </c>
      <c r="AV177" t="str">
        <f>IF(ISNUMBER(VLOOKUP($B177,Bonds!$B$6:$CW$1002,AV$1,0)), VLOOKUP($B177,Bonds!$B$6:$CW$1002,AV$1,0),"")</f>
        <v/>
      </c>
      <c r="AW177" t="str">
        <f>IF(ISNUMBER(VLOOKUP($B177,Bonds!$B$6:$CW$1002,AW$1,0)), VLOOKUP($B177,Bonds!$B$6:$CW$1002,AW$1,0),"")</f>
        <v/>
      </c>
      <c r="AX177" t="str">
        <f>IF(ISNUMBER(VLOOKUP($B177,Bonds!$B$6:$CW$1002,AX$1,0)), VLOOKUP($B177,Bonds!$B$6:$CW$1002,AX$1,0),"")</f>
        <v/>
      </c>
      <c r="AY177" t="str">
        <f>IF(ISNUMBER(VLOOKUP($B177,Bonds!$B$6:$CW$1002,AY$1,0)), VLOOKUP($B177,Bonds!$B$6:$CW$1002,AY$1,0),"")</f>
        <v/>
      </c>
      <c r="AZ177" t="str">
        <f>IF(ISNUMBER(VLOOKUP($B177,Bonds!$B$6:$CW$1002,AZ$1,0)), VLOOKUP($B177,Bonds!$B$6:$CW$1002,AZ$1,0),"")</f>
        <v/>
      </c>
      <c r="BA177" t="str">
        <f>IF(ISNUMBER(VLOOKUP($B177,Credit_Vol!$B$6:$CW$1002,BA$1,0)), VLOOKUP($B177,Credit_Vol!$B$6:$CW$1002,BA$1,0),"")</f>
        <v/>
      </c>
      <c r="BB177" t="str">
        <f>IF(ISNUMBER(VLOOKUP($B177,Credit_Vol!$B$6:$CW$1002,BB$1,0)), VLOOKUP($B177,Credit_Vol!$B$6:$CW$1002,BB$1,0),"")</f>
        <v/>
      </c>
      <c r="BC177" t="str">
        <f>IF(ISNUMBER(VLOOKUP($B177,Credit_Vol!$B$6:$CW$1002,BC$1,0)), VLOOKUP($B177,Credit_Vol!$B$6:$CW$1002,BC$1,0),"")</f>
        <v/>
      </c>
      <c r="BD177" t="str">
        <f>IF(ISNUMBER(VLOOKUP($B177,Credit_Vol!$B$6:$CW$1002,BD$1,0)), VLOOKUP($B177,Credit_Vol!$B$6:$CW$1002,BD$1,0),"")</f>
        <v/>
      </c>
      <c r="BE177" t="str">
        <f>IF(ISNUMBER(VLOOKUP($B177,Credit_Vol!$B$6:$CW$1002,BE$1,0)), VLOOKUP($B177,Credit_Vol!$B$6:$CW$1002,BE$1,0),"")</f>
        <v/>
      </c>
      <c r="BF177" t="str">
        <f>IF(ISNUMBER(VLOOKUP($B177,Credit_Vol!$B$6:$CW$1002,BF$1,0)), VLOOKUP($B177,Credit_Vol!$B$6:$CW$1002,BF$1,0),"")</f>
        <v/>
      </c>
      <c r="BG177" t="str">
        <f>IF(ISNUMBER(VLOOKUP($B177,Credit_Vol!$B$6:$CW$1002,BG$1,0)), VLOOKUP($B177,Credit_Vol!$B$6:$CW$1002,BG$1,0),"")</f>
        <v/>
      </c>
      <c r="BH177" t="str">
        <f>IF(ISNUMBER(VLOOKUP($B177,Credit_Vol!$B$6:$CW$1002,BH$1,0)), VLOOKUP($B177,Credit_Vol!$B$6:$CW$1002,BH$1,0),"")</f>
        <v/>
      </c>
      <c r="BI177" t="str">
        <f>IF(ISNUMBER(VLOOKUP($B177,Credit_Vol!$B$6:$CW$1002,BI$1,0)), VLOOKUP($B177,Credit_Vol!$B$6:$CW$1002,BI$1,0),"")</f>
        <v/>
      </c>
      <c r="BJ177" t="str">
        <f>IF(ISNUMBER(VLOOKUP($B177,Credit_Vol!$B$6:$CW$1002,BJ$1,0)), VLOOKUP($B177,Credit_Vol!$B$6:$CW$1002,BJ$1,0),"")</f>
        <v/>
      </c>
      <c r="BK177" t="str">
        <f>IF(ISNUMBER(VLOOKUP($B177,Credit_Vol!$B$6:$CW$1002,BK$1,0)), VLOOKUP($B177,Credit_Vol!$B$6:$CW$1002,BK$1,0),"")</f>
        <v/>
      </c>
      <c r="BL177" t="str">
        <f>IF(ISNUMBER(VLOOKUP($B177,Credit_Vol!$B$6:$CW$1002,BL$1,0)), VLOOKUP($B177,Credit_Vol!$B$6:$CW$1002,BL$1,0),"")</f>
        <v/>
      </c>
      <c r="BM177" t="str">
        <f>IF(ISNUMBER(VLOOKUP($B177,Commodities!$B$6:$CW$1002,BM$1,0)), VLOOKUP($B177,Commodities!$B$6:$CW$1002,BM$1,0),"")</f>
        <v/>
      </c>
      <c r="BN177" t="str">
        <f>IF(ISNUMBER(VLOOKUP($B177,Commodities!$B$6:$CW$1002,BN$1,0)), VLOOKUP($B177,Commodities!$B$6:$CW$1002,BN$1,0),"")</f>
        <v/>
      </c>
      <c r="BO177" t="str">
        <f>IF(ISNUMBER(VLOOKUP($B177,Commodities!$B$6:$CW$1002,BO$1,0)), VLOOKUP($B177,Commodities!$B$6:$CW$1002,BO$1,0),"")</f>
        <v/>
      </c>
      <c r="BP177" t="str">
        <f>IF(ISNUMBER(VLOOKUP($B177,Currencies!$B$6:$CW$1002,BP$1,0)), VLOOKUP($B177,Currencies!$B$6:$CW$1002,BP$1,0),"")</f>
        <v/>
      </c>
      <c r="BQ177" t="str">
        <f>IF(ISNUMBER(VLOOKUP($B177,Currencies!$B$6:$CW$1002,BQ$1,0)), VLOOKUP($B177,Currencies!$B$6:$CW$1002,BQ$1,0),"")</f>
        <v/>
      </c>
      <c r="BR177" t="str">
        <f>IF(ISNUMBER(VLOOKUP($B177,Currencies!$B$6:$CW$1002,BR$1,0)), VLOOKUP($B177,Currencies!$B$6:$CW$1002,BR$1,0),"")</f>
        <v/>
      </c>
      <c r="BS177" t="str">
        <f>IF(ISNUMBER(VLOOKUP($B177,Currencies!$B$6:$CW$1002,BS$1,0)), VLOOKUP($B177,Currencies!$B$6:$CW$1002,BS$1,0),"")</f>
        <v/>
      </c>
      <c r="BT177" t="str">
        <f>IF(ISNUMBER(VLOOKUP($B177,Currencies!$B$6:$CW$1002,BT$1,0)), VLOOKUP($B177,Currencies!$B$6:$CW$1002,BT$1,0),"")</f>
        <v/>
      </c>
      <c r="BU177" t="str">
        <f>IF(ISNUMBER(VLOOKUP($B177,Currencies!$B$6:$CW$1002,BU$1,0)), VLOOKUP($B177,Currencies!$B$6:$CW$1002,BU$1,0),"")</f>
        <v/>
      </c>
      <c r="BV177" t="str">
        <f>IF(ISNUMBER(VLOOKUP($B177,Currencies!$B$6:$CW$1002,BV$1,0)), VLOOKUP($B177,Currencies!$B$6:$CW$1002,BV$1,0),"")</f>
        <v/>
      </c>
      <c r="BW177" t="str">
        <f>IF(ISNUMBER(VLOOKUP($B177,Currencies!$B$6:$CW$1002,BW$1,0)), VLOOKUP($B177,Currencies!$B$6:$CW$1002,BW$1,0),"")</f>
        <v/>
      </c>
    </row>
    <row r="178" spans="2:75">
      <c r="B178" s="12" t="str">
        <f>IF(ISNUMBER(Equities!$C179),Equities!B179,"")</f>
        <v/>
      </c>
      <c r="C178" t="str">
        <f t="shared" ca="1" si="14"/>
        <v/>
      </c>
      <c r="D178" t="str">
        <f t="shared" ca="1" si="15"/>
        <v/>
      </c>
      <c r="E178" t="str">
        <f t="shared" ca="1" si="15"/>
        <v/>
      </c>
      <c r="F178" t="str">
        <f t="shared" ca="1" si="15"/>
        <v/>
      </c>
      <c r="G178" t="str">
        <f>IF(ISNUMBER(VLOOKUP($B178,Equities!$B$6:$DH$1002,G$1,0)), VLOOKUP($B178,Equities!$B$6:$DH$1002,G$1,0),"")</f>
        <v/>
      </c>
      <c r="H178" t="str">
        <f>IF(ISNUMBER(VLOOKUP($B178,Equities!$B$6:$DH$1002,H$1,0)), VLOOKUP($B178,Equities!$B$6:$DH$1002,H$1,0),"")</f>
        <v/>
      </c>
      <c r="I178" t="str">
        <f>IF(ISNUMBER(VLOOKUP($B178,Equities!$B$6:$DH$1002,I$1,0)), VLOOKUP($B178,Equities!$B$6:$DH$1002,I$1,0),"")</f>
        <v/>
      </c>
      <c r="J178" s="70"/>
      <c r="K178" t="str">
        <f>IF(ISNUMBER(VLOOKUP($B178,Equities!$B$6:$DH$1002,K$1,0)), VLOOKUP($B178,Equities!$B$6:$DH$1002,K$1,0),"")</f>
        <v/>
      </c>
      <c r="L178" t="str">
        <f>IF(ISNUMBER(VLOOKUP($B178,Equities!$B$6:$DH$1002,L$1,0)), VLOOKUP($B178,Equities!$B$6:$DH$1002,L$1,0),"")</f>
        <v/>
      </c>
      <c r="M178" t="str">
        <f>IF(ISNUMBER(VLOOKUP($B178,Equities!$B$6:$DH$1002,M$1,0)), VLOOKUP($B178,Equities!$B$6:$DH$1002,M$1,0),"")</f>
        <v/>
      </c>
      <c r="N178" t="str">
        <f>IF(ISNUMBER(VLOOKUP($B178,Equities!$B$6:$DH$1002,N$1,0)), VLOOKUP($B178,Equities!$B$6:$DH$1002,N$1,0),"")</f>
        <v/>
      </c>
      <c r="O178" t="str">
        <f>IF(ISNUMBER(VLOOKUP($B178,Equities!$B$6:$DH$1002,O$1,0)), VLOOKUP($B178,Equities!$B$6:$DH$1002,O$1,0),"")</f>
        <v/>
      </c>
      <c r="P178" t="str">
        <f>IF(ISNUMBER(VLOOKUP($B178,Equities!$B$6:$DH$1002,P$1,0)), VLOOKUP($B178,Equities!$B$6:$DH$1002,P$1,0),"")</f>
        <v/>
      </c>
      <c r="Q178" t="str">
        <f>IF(ISNUMBER(VLOOKUP($B178,Equities!$B$6:$DH$1002,Q$1,0)), VLOOKUP($B178,Equities!$B$6:$DH$1002,Q$1,0),"")</f>
        <v/>
      </c>
      <c r="R178" t="str">
        <f>IF(ISNUMBER(VLOOKUP($B178,Equities!$B$6:$DH$1002,R$1,0)), VLOOKUP($B178,Equities!$B$6:$DH$1002,R$1,0),"")</f>
        <v/>
      </c>
      <c r="S178" t="str">
        <f>IF(ISNUMBER(VLOOKUP($B178,Equities!$B$6:$DH$1002,S$1,0)), VLOOKUP($B178,Equities!$B$6:$DH$1002,S$1,0),"")</f>
        <v/>
      </c>
      <c r="T178" t="str">
        <f>IF(ISNUMBER(VLOOKUP($B178,Equities!$B$6:$DH$1002,T$1,0)), VLOOKUP($B178,Equities!$B$6:$DH$1002,T$1,0),"")</f>
        <v/>
      </c>
      <c r="U178" t="str">
        <f>IF(ISNUMBER(VLOOKUP($B178,Equities!$B$6:$DH$1002,U$1,0)), VLOOKUP($B178,Equities!$B$6:$DH$1002,U$1,0),"")</f>
        <v/>
      </c>
      <c r="V178" t="str">
        <f>IF(ISNUMBER(VLOOKUP($B178,Equities!$B$6:$DH$1002,V$1,0)), VLOOKUP($B178,Equities!$B$6:$DH$1002,V$1,0),"")</f>
        <v/>
      </c>
      <c r="W178" t="str">
        <f>IF(ISNUMBER(VLOOKUP($B178,Equities!$B$6:$DH$1002,W$1,0)), VLOOKUP($B178,Equities!$B$6:$DH$1002,W$1,0),"")</f>
        <v/>
      </c>
      <c r="X178" t="str">
        <f>IF(ISNUMBER(VLOOKUP($B178,Equities!$B$6:$DH$1002,X$1,0)), VLOOKUP($B178,Equities!$B$6:$DH$1002,X$1,0),"")</f>
        <v/>
      </c>
      <c r="Y178" t="str">
        <f>IF(ISNUMBER(VLOOKUP($B178,Equities!$B$6:$DH$1002,Y$1,0)), VLOOKUP($B178,Equities!$B$6:$DH$1002,Y$1,0),"")</f>
        <v/>
      </c>
      <c r="Z178" t="str">
        <f>IF(ISNUMBER(VLOOKUP($B178,Equities!$B$6:$DH$1002,Z$1,0)), VLOOKUP($B178,Equities!$B$6:$DH$1002,Z$1,0),"")</f>
        <v/>
      </c>
      <c r="AA178" t="str">
        <f>IF(ISNUMBER(VLOOKUP($B178,Equities!$B$6:$DH$1002,AA$1,0)), VLOOKUP($B178,Equities!$B$6:$DH$1002,AA$1,0),"")</f>
        <v/>
      </c>
      <c r="AB178" t="str">
        <f>IF(ISNUMBER(VLOOKUP($B178,Equities!$B$6:$DH$1002,AB$1,0)), VLOOKUP($B178,Equities!$B$6:$DH$1002,AB$1,0),"")</f>
        <v/>
      </c>
      <c r="AC178" t="str">
        <f>IF(ISNUMBER(VLOOKUP($B178,Bonds!$B$6:$CW$1002,AC$1,0)), VLOOKUP($B178,Bonds!$B$6:$CW$1002,AC$1,0),"")</f>
        <v/>
      </c>
      <c r="AD178" t="str">
        <f>IF(ISNUMBER(VLOOKUP($B178,Bonds!$B$6:$CW$1002,AD$1,0)), VLOOKUP($B178,Bonds!$B$6:$CW$1002,AD$1,0),"")</f>
        <v/>
      </c>
      <c r="AE178" t="str">
        <f>IF(ISNUMBER(VLOOKUP($B178,Bonds!$B$6:$CW$1002,AE$1,0)), VLOOKUP($B178,Bonds!$B$6:$CW$1002,AE$1,0),"")</f>
        <v/>
      </c>
      <c r="AF178" t="str">
        <f>IF(ISNUMBER(VLOOKUP($B178,Bonds!$B$6:$CW$1002,AF$1,0)), VLOOKUP($B178,Bonds!$B$6:$CW$1002,AF$1,0),"")</f>
        <v/>
      </c>
      <c r="AG178" t="str">
        <f>IF(ISNUMBER(VLOOKUP($B178,Bonds!$B$6:$CW$1002,AG$1,0)), VLOOKUP($B178,Bonds!$B$6:$CW$1002,AG$1,0),"")</f>
        <v/>
      </c>
      <c r="AH178" t="str">
        <f>IF(ISNUMBER(VLOOKUP($B178,Bonds!$B$6:$CW$1002,AH$1,0)), VLOOKUP($B178,Bonds!$B$6:$CW$1002,AH$1,0),"")</f>
        <v/>
      </c>
      <c r="AI178" t="str">
        <f>IF(ISNUMBER(VLOOKUP($B178,Bonds!$B$6:$CW$1002,AI$1,0)), VLOOKUP($B178,Bonds!$B$6:$CW$1002,AI$1,0),"")</f>
        <v/>
      </c>
      <c r="AJ178" t="str">
        <f>IF(ISNUMBER(VLOOKUP($B178,Bonds!$B$6:$CW$1002,AJ$1,0)), VLOOKUP($B178,Bonds!$B$6:$CW$1002,AJ$1,0),"")</f>
        <v/>
      </c>
      <c r="AK178" t="str">
        <f>IF(ISNUMBER(VLOOKUP($B178,Bonds!$B$6:$CW$1002,AK$1,0)), VLOOKUP($B178,Bonds!$B$6:$CW$1002,AK$1,0),"")</f>
        <v/>
      </c>
      <c r="AL178" t="str">
        <f>IF(ISNUMBER(VLOOKUP($B178,Bonds!$B$6:$CW$1002,AL$1,0)), VLOOKUP($B178,Bonds!$B$6:$CW$1002,AL$1,0),"")</f>
        <v/>
      </c>
      <c r="AM178" t="str">
        <f>IF(ISNUMBER(VLOOKUP($B178,Bonds!$B$6:$CW$1002,AM$1,0)), VLOOKUP($B178,Bonds!$B$6:$CW$1002,AM$1,0),"")</f>
        <v/>
      </c>
      <c r="AN178" t="str">
        <f>IF(ISNUMBER(VLOOKUP($B178,Bonds!$B$6:$CW$1002,AN$1,0)), VLOOKUP($B178,Bonds!$B$6:$CW$1002,AN$1,0),"")</f>
        <v/>
      </c>
      <c r="AO178" t="str">
        <f>IF(ISNUMBER(VLOOKUP($B178,Bonds!$B$6:$CW$1002,AO$1,0)), VLOOKUP($B178,Bonds!$B$6:$CW$1002,AO$1,0),"")</f>
        <v/>
      </c>
      <c r="AP178" t="str">
        <f>IF(ISNUMBER(VLOOKUP($B178,Bonds!$B$6:$CW$1002,AP$1,0)), VLOOKUP($B178,Bonds!$B$6:$CW$1002,AP$1,0),"")</f>
        <v/>
      </c>
      <c r="AQ178" t="str">
        <f>IF(ISNUMBER(VLOOKUP($B178,Bonds!$B$6:$CW$1002,AQ$1,0)), VLOOKUP($B178,Bonds!$B$6:$CW$1002,AQ$1,0),"")</f>
        <v/>
      </c>
      <c r="AR178" t="str">
        <f>IF(ISNUMBER(VLOOKUP($B178,Bonds!$B$6:$CW$1002,AR$1,0)), VLOOKUP($B178,Bonds!$B$6:$CW$1002,AR$1,0),"")</f>
        <v/>
      </c>
      <c r="AS178" t="str">
        <f>IF(ISNUMBER(VLOOKUP($B178,Bonds!$B$6:$CW$1002,AS$1,0)), VLOOKUP($B178,Bonds!$B$6:$CW$1002,AS$1,0),"")</f>
        <v/>
      </c>
      <c r="AT178" t="str">
        <f>IF(ISNUMBER(VLOOKUP($B178,Bonds!$B$6:$CW$1002,AT$1,0)), VLOOKUP($B178,Bonds!$B$6:$CW$1002,AT$1,0),"")</f>
        <v/>
      </c>
      <c r="AU178" t="str">
        <f>IF(ISNUMBER(VLOOKUP($B178,Bonds!$B$6:$CW$1002,AU$1,0)), VLOOKUP($B178,Bonds!$B$6:$CW$1002,AU$1,0),"")</f>
        <v/>
      </c>
      <c r="AV178" t="str">
        <f>IF(ISNUMBER(VLOOKUP($B178,Bonds!$B$6:$CW$1002,AV$1,0)), VLOOKUP($B178,Bonds!$B$6:$CW$1002,AV$1,0),"")</f>
        <v/>
      </c>
      <c r="AW178" t="str">
        <f>IF(ISNUMBER(VLOOKUP($B178,Bonds!$B$6:$CW$1002,AW$1,0)), VLOOKUP($B178,Bonds!$B$6:$CW$1002,AW$1,0),"")</f>
        <v/>
      </c>
      <c r="AX178" t="str">
        <f>IF(ISNUMBER(VLOOKUP($B178,Bonds!$B$6:$CW$1002,AX$1,0)), VLOOKUP($B178,Bonds!$B$6:$CW$1002,AX$1,0),"")</f>
        <v/>
      </c>
      <c r="AY178" t="str">
        <f>IF(ISNUMBER(VLOOKUP($B178,Bonds!$B$6:$CW$1002,AY$1,0)), VLOOKUP($B178,Bonds!$B$6:$CW$1002,AY$1,0),"")</f>
        <v/>
      </c>
      <c r="AZ178" t="str">
        <f>IF(ISNUMBER(VLOOKUP($B178,Bonds!$B$6:$CW$1002,AZ$1,0)), VLOOKUP($B178,Bonds!$B$6:$CW$1002,AZ$1,0),"")</f>
        <v/>
      </c>
      <c r="BA178" t="str">
        <f>IF(ISNUMBER(VLOOKUP($B178,Credit_Vol!$B$6:$CW$1002,BA$1,0)), VLOOKUP($B178,Credit_Vol!$B$6:$CW$1002,BA$1,0),"")</f>
        <v/>
      </c>
      <c r="BB178" t="str">
        <f>IF(ISNUMBER(VLOOKUP($B178,Credit_Vol!$B$6:$CW$1002,BB$1,0)), VLOOKUP($B178,Credit_Vol!$B$6:$CW$1002,BB$1,0),"")</f>
        <v/>
      </c>
      <c r="BC178" t="str">
        <f>IF(ISNUMBER(VLOOKUP($B178,Credit_Vol!$B$6:$CW$1002,BC$1,0)), VLOOKUP($B178,Credit_Vol!$B$6:$CW$1002,BC$1,0),"")</f>
        <v/>
      </c>
      <c r="BD178" t="str">
        <f>IF(ISNUMBER(VLOOKUP($B178,Credit_Vol!$B$6:$CW$1002,BD$1,0)), VLOOKUP($B178,Credit_Vol!$B$6:$CW$1002,BD$1,0),"")</f>
        <v/>
      </c>
      <c r="BE178" t="str">
        <f>IF(ISNUMBER(VLOOKUP($B178,Credit_Vol!$B$6:$CW$1002,BE$1,0)), VLOOKUP($B178,Credit_Vol!$B$6:$CW$1002,BE$1,0),"")</f>
        <v/>
      </c>
      <c r="BF178" t="str">
        <f>IF(ISNUMBER(VLOOKUP($B178,Credit_Vol!$B$6:$CW$1002,BF$1,0)), VLOOKUP($B178,Credit_Vol!$B$6:$CW$1002,BF$1,0),"")</f>
        <v/>
      </c>
      <c r="BG178" t="str">
        <f>IF(ISNUMBER(VLOOKUP($B178,Credit_Vol!$B$6:$CW$1002,BG$1,0)), VLOOKUP($B178,Credit_Vol!$B$6:$CW$1002,BG$1,0),"")</f>
        <v/>
      </c>
      <c r="BH178" t="str">
        <f>IF(ISNUMBER(VLOOKUP($B178,Credit_Vol!$B$6:$CW$1002,BH$1,0)), VLOOKUP($B178,Credit_Vol!$B$6:$CW$1002,BH$1,0),"")</f>
        <v/>
      </c>
      <c r="BI178" t="str">
        <f>IF(ISNUMBER(VLOOKUP($B178,Credit_Vol!$B$6:$CW$1002,BI$1,0)), VLOOKUP($B178,Credit_Vol!$B$6:$CW$1002,BI$1,0),"")</f>
        <v/>
      </c>
      <c r="BJ178" t="str">
        <f>IF(ISNUMBER(VLOOKUP($B178,Credit_Vol!$B$6:$CW$1002,BJ$1,0)), VLOOKUP($B178,Credit_Vol!$B$6:$CW$1002,BJ$1,0),"")</f>
        <v/>
      </c>
      <c r="BK178" t="str">
        <f>IF(ISNUMBER(VLOOKUP($B178,Credit_Vol!$B$6:$CW$1002,BK$1,0)), VLOOKUP($B178,Credit_Vol!$B$6:$CW$1002,BK$1,0),"")</f>
        <v/>
      </c>
      <c r="BL178" t="str">
        <f>IF(ISNUMBER(VLOOKUP($B178,Credit_Vol!$B$6:$CW$1002,BL$1,0)), VLOOKUP($B178,Credit_Vol!$B$6:$CW$1002,BL$1,0),"")</f>
        <v/>
      </c>
      <c r="BM178" t="str">
        <f>IF(ISNUMBER(VLOOKUP($B178,Commodities!$B$6:$CW$1002,BM$1,0)), VLOOKUP($B178,Commodities!$B$6:$CW$1002,BM$1,0),"")</f>
        <v/>
      </c>
      <c r="BN178" t="str">
        <f>IF(ISNUMBER(VLOOKUP($B178,Commodities!$B$6:$CW$1002,BN$1,0)), VLOOKUP($B178,Commodities!$B$6:$CW$1002,BN$1,0),"")</f>
        <v/>
      </c>
      <c r="BO178" t="str">
        <f>IF(ISNUMBER(VLOOKUP($B178,Commodities!$B$6:$CW$1002,BO$1,0)), VLOOKUP($B178,Commodities!$B$6:$CW$1002,BO$1,0),"")</f>
        <v/>
      </c>
      <c r="BP178" t="str">
        <f>IF(ISNUMBER(VLOOKUP($B178,Currencies!$B$6:$CW$1002,BP$1,0)), VLOOKUP($B178,Currencies!$B$6:$CW$1002,BP$1,0),"")</f>
        <v/>
      </c>
      <c r="BQ178" t="str">
        <f>IF(ISNUMBER(VLOOKUP($B178,Currencies!$B$6:$CW$1002,BQ$1,0)), VLOOKUP($B178,Currencies!$B$6:$CW$1002,BQ$1,0),"")</f>
        <v/>
      </c>
      <c r="BR178" t="str">
        <f>IF(ISNUMBER(VLOOKUP($B178,Currencies!$B$6:$CW$1002,BR$1,0)), VLOOKUP($B178,Currencies!$B$6:$CW$1002,BR$1,0),"")</f>
        <v/>
      </c>
      <c r="BS178" t="str">
        <f>IF(ISNUMBER(VLOOKUP($B178,Currencies!$B$6:$CW$1002,BS$1,0)), VLOOKUP($B178,Currencies!$B$6:$CW$1002,BS$1,0),"")</f>
        <v/>
      </c>
      <c r="BT178" t="str">
        <f>IF(ISNUMBER(VLOOKUP($B178,Currencies!$B$6:$CW$1002,BT$1,0)), VLOOKUP($B178,Currencies!$B$6:$CW$1002,BT$1,0),"")</f>
        <v/>
      </c>
      <c r="BU178" t="str">
        <f>IF(ISNUMBER(VLOOKUP($B178,Currencies!$B$6:$CW$1002,BU$1,0)), VLOOKUP($B178,Currencies!$B$6:$CW$1002,BU$1,0),"")</f>
        <v/>
      </c>
      <c r="BV178" t="str">
        <f>IF(ISNUMBER(VLOOKUP($B178,Currencies!$B$6:$CW$1002,BV$1,0)), VLOOKUP($B178,Currencies!$B$6:$CW$1002,BV$1,0),"")</f>
        <v/>
      </c>
      <c r="BW178" t="str">
        <f>IF(ISNUMBER(VLOOKUP($B178,Currencies!$B$6:$CW$1002,BW$1,0)), VLOOKUP($B178,Currencies!$B$6:$CW$1002,BW$1,0),"")</f>
        <v/>
      </c>
    </row>
    <row r="179" spans="2:75">
      <c r="B179" s="12" t="str">
        <f>IF(ISNUMBER(Equities!$C180),Equities!B180,"")</f>
        <v/>
      </c>
      <c r="C179" t="str">
        <f t="shared" ca="1" si="14"/>
        <v/>
      </c>
      <c r="D179" t="str">
        <f t="shared" ca="1" si="15"/>
        <v/>
      </c>
      <c r="E179" t="str">
        <f t="shared" ca="1" si="15"/>
        <v/>
      </c>
      <c r="F179" t="str">
        <f t="shared" ca="1" si="15"/>
        <v/>
      </c>
      <c r="G179" t="str">
        <f>IF(ISNUMBER(VLOOKUP($B179,Equities!$B$6:$DH$1002,G$1,0)), VLOOKUP($B179,Equities!$B$6:$DH$1002,G$1,0),"")</f>
        <v/>
      </c>
      <c r="H179" t="str">
        <f>IF(ISNUMBER(VLOOKUP($B179,Equities!$B$6:$DH$1002,H$1,0)), VLOOKUP($B179,Equities!$B$6:$DH$1002,H$1,0),"")</f>
        <v/>
      </c>
      <c r="I179" t="str">
        <f>IF(ISNUMBER(VLOOKUP($B179,Equities!$B$6:$DH$1002,I$1,0)), VLOOKUP($B179,Equities!$B$6:$DH$1002,I$1,0),"")</f>
        <v/>
      </c>
      <c r="J179" s="70"/>
      <c r="K179" t="str">
        <f>IF(ISNUMBER(VLOOKUP($B179,Equities!$B$6:$DH$1002,K$1,0)), VLOOKUP($B179,Equities!$B$6:$DH$1002,K$1,0),"")</f>
        <v/>
      </c>
      <c r="L179" t="str">
        <f>IF(ISNUMBER(VLOOKUP($B179,Equities!$B$6:$DH$1002,L$1,0)), VLOOKUP($B179,Equities!$B$6:$DH$1002,L$1,0),"")</f>
        <v/>
      </c>
      <c r="M179" t="str">
        <f>IF(ISNUMBER(VLOOKUP($B179,Equities!$B$6:$DH$1002,M$1,0)), VLOOKUP($B179,Equities!$B$6:$DH$1002,M$1,0),"")</f>
        <v/>
      </c>
      <c r="N179" t="str">
        <f>IF(ISNUMBER(VLOOKUP($B179,Equities!$B$6:$DH$1002,N$1,0)), VLOOKUP($B179,Equities!$B$6:$DH$1002,N$1,0),"")</f>
        <v/>
      </c>
      <c r="O179" t="str">
        <f>IF(ISNUMBER(VLOOKUP($B179,Equities!$B$6:$DH$1002,O$1,0)), VLOOKUP($B179,Equities!$B$6:$DH$1002,O$1,0),"")</f>
        <v/>
      </c>
      <c r="P179" t="str">
        <f>IF(ISNUMBER(VLOOKUP($B179,Equities!$B$6:$DH$1002,P$1,0)), VLOOKUP($B179,Equities!$B$6:$DH$1002,P$1,0),"")</f>
        <v/>
      </c>
      <c r="Q179" t="str">
        <f>IF(ISNUMBER(VLOOKUP($B179,Equities!$B$6:$DH$1002,Q$1,0)), VLOOKUP($B179,Equities!$B$6:$DH$1002,Q$1,0),"")</f>
        <v/>
      </c>
      <c r="R179" t="str">
        <f>IF(ISNUMBER(VLOOKUP($B179,Equities!$B$6:$DH$1002,R$1,0)), VLOOKUP($B179,Equities!$B$6:$DH$1002,R$1,0),"")</f>
        <v/>
      </c>
      <c r="S179" t="str">
        <f>IF(ISNUMBER(VLOOKUP($B179,Equities!$B$6:$DH$1002,S$1,0)), VLOOKUP($B179,Equities!$B$6:$DH$1002,S$1,0),"")</f>
        <v/>
      </c>
      <c r="T179" t="str">
        <f>IF(ISNUMBER(VLOOKUP($B179,Equities!$B$6:$DH$1002,T$1,0)), VLOOKUP($B179,Equities!$B$6:$DH$1002,T$1,0),"")</f>
        <v/>
      </c>
      <c r="U179" t="str">
        <f>IF(ISNUMBER(VLOOKUP($B179,Equities!$B$6:$DH$1002,U$1,0)), VLOOKUP($B179,Equities!$B$6:$DH$1002,U$1,0),"")</f>
        <v/>
      </c>
      <c r="V179" t="str">
        <f>IF(ISNUMBER(VLOOKUP($B179,Equities!$B$6:$DH$1002,V$1,0)), VLOOKUP($B179,Equities!$B$6:$DH$1002,V$1,0),"")</f>
        <v/>
      </c>
      <c r="W179" t="str">
        <f>IF(ISNUMBER(VLOOKUP($B179,Equities!$B$6:$DH$1002,W$1,0)), VLOOKUP($B179,Equities!$B$6:$DH$1002,W$1,0),"")</f>
        <v/>
      </c>
      <c r="X179" t="str">
        <f>IF(ISNUMBER(VLOOKUP($B179,Equities!$B$6:$DH$1002,X$1,0)), VLOOKUP($B179,Equities!$B$6:$DH$1002,X$1,0),"")</f>
        <v/>
      </c>
      <c r="Y179" t="str">
        <f>IF(ISNUMBER(VLOOKUP($B179,Equities!$B$6:$DH$1002,Y$1,0)), VLOOKUP($B179,Equities!$B$6:$DH$1002,Y$1,0),"")</f>
        <v/>
      </c>
      <c r="Z179" t="str">
        <f>IF(ISNUMBER(VLOOKUP($B179,Equities!$B$6:$DH$1002,Z$1,0)), VLOOKUP($B179,Equities!$B$6:$DH$1002,Z$1,0),"")</f>
        <v/>
      </c>
      <c r="AA179" t="str">
        <f>IF(ISNUMBER(VLOOKUP($B179,Equities!$B$6:$DH$1002,AA$1,0)), VLOOKUP($B179,Equities!$B$6:$DH$1002,AA$1,0),"")</f>
        <v/>
      </c>
      <c r="AB179" t="str">
        <f>IF(ISNUMBER(VLOOKUP($B179,Equities!$B$6:$DH$1002,AB$1,0)), VLOOKUP($B179,Equities!$B$6:$DH$1002,AB$1,0),"")</f>
        <v/>
      </c>
      <c r="AC179" t="str">
        <f>IF(ISNUMBER(VLOOKUP($B179,Bonds!$B$6:$CW$1002,AC$1,0)), VLOOKUP($B179,Bonds!$B$6:$CW$1002,AC$1,0),"")</f>
        <v/>
      </c>
      <c r="AD179" t="str">
        <f>IF(ISNUMBER(VLOOKUP($B179,Bonds!$B$6:$CW$1002,AD$1,0)), VLOOKUP($B179,Bonds!$B$6:$CW$1002,AD$1,0),"")</f>
        <v/>
      </c>
      <c r="AE179" t="str">
        <f>IF(ISNUMBER(VLOOKUP($B179,Bonds!$B$6:$CW$1002,AE$1,0)), VLOOKUP($B179,Bonds!$B$6:$CW$1002,AE$1,0),"")</f>
        <v/>
      </c>
      <c r="AF179" t="str">
        <f>IF(ISNUMBER(VLOOKUP($B179,Bonds!$B$6:$CW$1002,AF$1,0)), VLOOKUP($B179,Bonds!$B$6:$CW$1002,AF$1,0),"")</f>
        <v/>
      </c>
      <c r="AG179" t="str">
        <f>IF(ISNUMBER(VLOOKUP($B179,Bonds!$B$6:$CW$1002,AG$1,0)), VLOOKUP($B179,Bonds!$B$6:$CW$1002,AG$1,0),"")</f>
        <v/>
      </c>
      <c r="AH179" t="str">
        <f>IF(ISNUMBER(VLOOKUP($B179,Bonds!$B$6:$CW$1002,AH$1,0)), VLOOKUP($B179,Bonds!$B$6:$CW$1002,AH$1,0),"")</f>
        <v/>
      </c>
      <c r="AI179" t="str">
        <f>IF(ISNUMBER(VLOOKUP($B179,Bonds!$B$6:$CW$1002,AI$1,0)), VLOOKUP($B179,Bonds!$B$6:$CW$1002,AI$1,0),"")</f>
        <v/>
      </c>
      <c r="AJ179" t="str">
        <f>IF(ISNUMBER(VLOOKUP($B179,Bonds!$B$6:$CW$1002,AJ$1,0)), VLOOKUP($B179,Bonds!$B$6:$CW$1002,AJ$1,0),"")</f>
        <v/>
      </c>
      <c r="AK179" t="str">
        <f>IF(ISNUMBER(VLOOKUP($B179,Bonds!$B$6:$CW$1002,AK$1,0)), VLOOKUP($B179,Bonds!$B$6:$CW$1002,AK$1,0),"")</f>
        <v/>
      </c>
      <c r="AL179" t="str">
        <f>IF(ISNUMBER(VLOOKUP($B179,Bonds!$B$6:$CW$1002,AL$1,0)), VLOOKUP($B179,Bonds!$B$6:$CW$1002,AL$1,0),"")</f>
        <v/>
      </c>
      <c r="AM179" t="str">
        <f>IF(ISNUMBER(VLOOKUP($B179,Bonds!$B$6:$CW$1002,AM$1,0)), VLOOKUP($B179,Bonds!$B$6:$CW$1002,AM$1,0),"")</f>
        <v/>
      </c>
      <c r="AN179" t="str">
        <f>IF(ISNUMBER(VLOOKUP($B179,Bonds!$B$6:$CW$1002,AN$1,0)), VLOOKUP($B179,Bonds!$B$6:$CW$1002,AN$1,0),"")</f>
        <v/>
      </c>
      <c r="AO179" t="str">
        <f>IF(ISNUMBER(VLOOKUP($B179,Bonds!$B$6:$CW$1002,AO$1,0)), VLOOKUP($B179,Bonds!$B$6:$CW$1002,AO$1,0),"")</f>
        <v/>
      </c>
      <c r="AP179" t="str">
        <f>IF(ISNUMBER(VLOOKUP($B179,Bonds!$B$6:$CW$1002,AP$1,0)), VLOOKUP($B179,Bonds!$B$6:$CW$1002,AP$1,0),"")</f>
        <v/>
      </c>
      <c r="AQ179" t="str">
        <f>IF(ISNUMBER(VLOOKUP($B179,Bonds!$B$6:$CW$1002,AQ$1,0)), VLOOKUP($B179,Bonds!$B$6:$CW$1002,AQ$1,0),"")</f>
        <v/>
      </c>
      <c r="AR179" t="str">
        <f>IF(ISNUMBER(VLOOKUP($B179,Bonds!$B$6:$CW$1002,AR$1,0)), VLOOKUP($B179,Bonds!$B$6:$CW$1002,AR$1,0),"")</f>
        <v/>
      </c>
      <c r="AS179" t="str">
        <f>IF(ISNUMBER(VLOOKUP($B179,Bonds!$B$6:$CW$1002,AS$1,0)), VLOOKUP($B179,Bonds!$B$6:$CW$1002,AS$1,0),"")</f>
        <v/>
      </c>
      <c r="AT179" t="str">
        <f>IF(ISNUMBER(VLOOKUP($B179,Bonds!$B$6:$CW$1002,AT$1,0)), VLOOKUP($B179,Bonds!$B$6:$CW$1002,AT$1,0),"")</f>
        <v/>
      </c>
      <c r="AU179" t="str">
        <f>IF(ISNUMBER(VLOOKUP($B179,Bonds!$B$6:$CW$1002,AU$1,0)), VLOOKUP($B179,Bonds!$B$6:$CW$1002,AU$1,0),"")</f>
        <v/>
      </c>
      <c r="AV179" t="str">
        <f>IF(ISNUMBER(VLOOKUP($B179,Bonds!$B$6:$CW$1002,AV$1,0)), VLOOKUP($B179,Bonds!$B$6:$CW$1002,AV$1,0),"")</f>
        <v/>
      </c>
      <c r="AW179" t="str">
        <f>IF(ISNUMBER(VLOOKUP($B179,Bonds!$B$6:$CW$1002,AW$1,0)), VLOOKUP($B179,Bonds!$B$6:$CW$1002,AW$1,0),"")</f>
        <v/>
      </c>
      <c r="AX179" t="str">
        <f>IF(ISNUMBER(VLOOKUP($B179,Bonds!$B$6:$CW$1002,AX$1,0)), VLOOKUP($B179,Bonds!$B$6:$CW$1002,AX$1,0),"")</f>
        <v/>
      </c>
      <c r="AY179" t="str">
        <f>IF(ISNUMBER(VLOOKUP($B179,Bonds!$B$6:$CW$1002,AY$1,0)), VLOOKUP($B179,Bonds!$B$6:$CW$1002,AY$1,0),"")</f>
        <v/>
      </c>
      <c r="AZ179" t="str">
        <f>IF(ISNUMBER(VLOOKUP($B179,Bonds!$B$6:$CW$1002,AZ$1,0)), VLOOKUP($B179,Bonds!$B$6:$CW$1002,AZ$1,0),"")</f>
        <v/>
      </c>
      <c r="BA179" t="str">
        <f>IF(ISNUMBER(VLOOKUP($B179,Credit_Vol!$B$6:$CW$1002,BA$1,0)), VLOOKUP($B179,Credit_Vol!$B$6:$CW$1002,BA$1,0),"")</f>
        <v/>
      </c>
      <c r="BB179" t="str">
        <f>IF(ISNUMBER(VLOOKUP($B179,Credit_Vol!$B$6:$CW$1002,BB$1,0)), VLOOKUP($B179,Credit_Vol!$B$6:$CW$1002,BB$1,0),"")</f>
        <v/>
      </c>
      <c r="BC179" t="str">
        <f>IF(ISNUMBER(VLOOKUP($B179,Credit_Vol!$B$6:$CW$1002,BC$1,0)), VLOOKUP($B179,Credit_Vol!$B$6:$CW$1002,BC$1,0),"")</f>
        <v/>
      </c>
      <c r="BD179" t="str">
        <f>IF(ISNUMBER(VLOOKUP($B179,Credit_Vol!$B$6:$CW$1002,BD$1,0)), VLOOKUP($B179,Credit_Vol!$B$6:$CW$1002,BD$1,0),"")</f>
        <v/>
      </c>
      <c r="BE179" t="str">
        <f>IF(ISNUMBER(VLOOKUP($B179,Credit_Vol!$B$6:$CW$1002,BE$1,0)), VLOOKUP($B179,Credit_Vol!$B$6:$CW$1002,BE$1,0),"")</f>
        <v/>
      </c>
      <c r="BF179" t="str">
        <f>IF(ISNUMBER(VLOOKUP($B179,Credit_Vol!$B$6:$CW$1002,BF$1,0)), VLOOKUP($B179,Credit_Vol!$B$6:$CW$1002,BF$1,0),"")</f>
        <v/>
      </c>
      <c r="BG179" t="str">
        <f>IF(ISNUMBER(VLOOKUP($B179,Credit_Vol!$B$6:$CW$1002,BG$1,0)), VLOOKUP($B179,Credit_Vol!$B$6:$CW$1002,BG$1,0),"")</f>
        <v/>
      </c>
      <c r="BH179" t="str">
        <f>IF(ISNUMBER(VLOOKUP($B179,Credit_Vol!$B$6:$CW$1002,BH$1,0)), VLOOKUP($B179,Credit_Vol!$B$6:$CW$1002,BH$1,0),"")</f>
        <v/>
      </c>
      <c r="BI179" t="str">
        <f>IF(ISNUMBER(VLOOKUP($B179,Credit_Vol!$B$6:$CW$1002,BI$1,0)), VLOOKUP($B179,Credit_Vol!$B$6:$CW$1002,BI$1,0),"")</f>
        <v/>
      </c>
      <c r="BJ179" t="str">
        <f>IF(ISNUMBER(VLOOKUP($B179,Credit_Vol!$B$6:$CW$1002,BJ$1,0)), VLOOKUP($B179,Credit_Vol!$B$6:$CW$1002,BJ$1,0),"")</f>
        <v/>
      </c>
      <c r="BK179" t="str">
        <f>IF(ISNUMBER(VLOOKUP($B179,Credit_Vol!$B$6:$CW$1002,BK$1,0)), VLOOKUP($B179,Credit_Vol!$B$6:$CW$1002,BK$1,0),"")</f>
        <v/>
      </c>
      <c r="BL179" t="str">
        <f>IF(ISNUMBER(VLOOKUP($B179,Credit_Vol!$B$6:$CW$1002,BL$1,0)), VLOOKUP($B179,Credit_Vol!$B$6:$CW$1002,BL$1,0),"")</f>
        <v/>
      </c>
      <c r="BM179" t="str">
        <f>IF(ISNUMBER(VLOOKUP($B179,Commodities!$B$6:$CW$1002,BM$1,0)), VLOOKUP($B179,Commodities!$B$6:$CW$1002,BM$1,0),"")</f>
        <v/>
      </c>
      <c r="BN179" t="str">
        <f>IF(ISNUMBER(VLOOKUP($B179,Commodities!$B$6:$CW$1002,BN$1,0)), VLOOKUP($B179,Commodities!$B$6:$CW$1002,BN$1,0),"")</f>
        <v/>
      </c>
      <c r="BO179" t="str">
        <f>IF(ISNUMBER(VLOOKUP($B179,Commodities!$B$6:$CW$1002,BO$1,0)), VLOOKUP($B179,Commodities!$B$6:$CW$1002,BO$1,0),"")</f>
        <v/>
      </c>
      <c r="BP179" t="str">
        <f>IF(ISNUMBER(VLOOKUP($B179,Currencies!$B$6:$CW$1002,BP$1,0)), VLOOKUP($B179,Currencies!$B$6:$CW$1002,BP$1,0),"")</f>
        <v/>
      </c>
      <c r="BQ179" t="str">
        <f>IF(ISNUMBER(VLOOKUP($B179,Currencies!$B$6:$CW$1002,BQ$1,0)), VLOOKUP($B179,Currencies!$B$6:$CW$1002,BQ$1,0),"")</f>
        <v/>
      </c>
      <c r="BR179" t="str">
        <f>IF(ISNUMBER(VLOOKUP($B179,Currencies!$B$6:$CW$1002,BR$1,0)), VLOOKUP($B179,Currencies!$B$6:$CW$1002,BR$1,0),"")</f>
        <v/>
      </c>
      <c r="BS179" t="str">
        <f>IF(ISNUMBER(VLOOKUP($B179,Currencies!$B$6:$CW$1002,BS$1,0)), VLOOKUP($B179,Currencies!$B$6:$CW$1002,BS$1,0),"")</f>
        <v/>
      </c>
      <c r="BT179" t="str">
        <f>IF(ISNUMBER(VLOOKUP($B179,Currencies!$B$6:$CW$1002,BT$1,0)), VLOOKUP($B179,Currencies!$B$6:$CW$1002,BT$1,0),"")</f>
        <v/>
      </c>
      <c r="BU179" t="str">
        <f>IF(ISNUMBER(VLOOKUP($B179,Currencies!$B$6:$CW$1002,BU$1,0)), VLOOKUP($B179,Currencies!$B$6:$CW$1002,BU$1,0),"")</f>
        <v/>
      </c>
      <c r="BV179" t="str">
        <f>IF(ISNUMBER(VLOOKUP($B179,Currencies!$B$6:$CW$1002,BV$1,0)), VLOOKUP($B179,Currencies!$B$6:$CW$1002,BV$1,0),"")</f>
        <v/>
      </c>
      <c r="BW179" t="str">
        <f>IF(ISNUMBER(VLOOKUP($B179,Currencies!$B$6:$CW$1002,BW$1,0)), VLOOKUP($B179,Currencies!$B$6:$CW$1002,BW$1,0),"")</f>
        <v/>
      </c>
    </row>
    <row r="180" spans="2:75">
      <c r="B180" s="12" t="str">
        <f>IF(ISNUMBER(Equities!$C181),Equities!B181,"")</f>
        <v/>
      </c>
      <c r="C180" t="str">
        <f t="shared" ca="1" si="14"/>
        <v/>
      </c>
      <c r="D180" t="str">
        <f t="shared" ca="1" si="15"/>
        <v/>
      </c>
      <c r="E180" t="str">
        <f t="shared" ca="1" si="15"/>
        <v/>
      </c>
      <c r="F180" t="str">
        <f t="shared" ca="1" si="15"/>
        <v/>
      </c>
      <c r="G180" t="str">
        <f>IF(ISNUMBER(VLOOKUP($B180,Equities!$B$6:$DH$1002,G$1,0)), VLOOKUP($B180,Equities!$B$6:$DH$1002,G$1,0),"")</f>
        <v/>
      </c>
      <c r="H180" t="str">
        <f>IF(ISNUMBER(VLOOKUP($B180,Equities!$B$6:$DH$1002,H$1,0)), VLOOKUP($B180,Equities!$B$6:$DH$1002,H$1,0),"")</f>
        <v/>
      </c>
      <c r="I180" t="str">
        <f>IF(ISNUMBER(VLOOKUP($B180,Equities!$B$6:$DH$1002,I$1,0)), VLOOKUP($B180,Equities!$B$6:$DH$1002,I$1,0),"")</f>
        <v/>
      </c>
      <c r="J180" s="70"/>
      <c r="K180" t="str">
        <f>IF(ISNUMBER(VLOOKUP($B180,Equities!$B$6:$DH$1002,K$1,0)), VLOOKUP($B180,Equities!$B$6:$DH$1002,K$1,0),"")</f>
        <v/>
      </c>
      <c r="L180" t="str">
        <f>IF(ISNUMBER(VLOOKUP($B180,Equities!$B$6:$DH$1002,L$1,0)), VLOOKUP($B180,Equities!$B$6:$DH$1002,L$1,0),"")</f>
        <v/>
      </c>
      <c r="M180" t="str">
        <f>IF(ISNUMBER(VLOOKUP($B180,Equities!$B$6:$DH$1002,M$1,0)), VLOOKUP($B180,Equities!$B$6:$DH$1002,M$1,0),"")</f>
        <v/>
      </c>
      <c r="N180" t="str">
        <f>IF(ISNUMBER(VLOOKUP($B180,Equities!$B$6:$DH$1002,N$1,0)), VLOOKUP($B180,Equities!$B$6:$DH$1002,N$1,0),"")</f>
        <v/>
      </c>
      <c r="O180" t="str">
        <f>IF(ISNUMBER(VLOOKUP($B180,Equities!$B$6:$DH$1002,O$1,0)), VLOOKUP($B180,Equities!$B$6:$DH$1002,O$1,0),"")</f>
        <v/>
      </c>
      <c r="P180" t="str">
        <f>IF(ISNUMBER(VLOOKUP($B180,Equities!$B$6:$DH$1002,P$1,0)), VLOOKUP($B180,Equities!$B$6:$DH$1002,P$1,0),"")</f>
        <v/>
      </c>
      <c r="Q180" t="str">
        <f>IF(ISNUMBER(VLOOKUP($B180,Equities!$B$6:$DH$1002,Q$1,0)), VLOOKUP($B180,Equities!$B$6:$DH$1002,Q$1,0),"")</f>
        <v/>
      </c>
      <c r="R180" t="str">
        <f>IF(ISNUMBER(VLOOKUP($B180,Equities!$B$6:$DH$1002,R$1,0)), VLOOKUP($B180,Equities!$B$6:$DH$1002,R$1,0),"")</f>
        <v/>
      </c>
      <c r="S180" t="str">
        <f>IF(ISNUMBER(VLOOKUP($B180,Equities!$B$6:$DH$1002,S$1,0)), VLOOKUP($B180,Equities!$B$6:$DH$1002,S$1,0),"")</f>
        <v/>
      </c>
      <c r="T180" t="str">
        <f>IF(ISNUMBER(VLOOKUP($B180,Equities!$B$6:$DH$1002,T$1,0)), VLOOKUP($B180,Equities!$B$6:$DH$1002,T$1,0),"")</f>
        <v/>
      </c>
      <c r="U180" t="str">
        <f>IF(ISNUMBER(VLOOKUP($B180,Equities!$B$6:$DH$1002,U$1,0)), VLOOKUP($B180,Equities!$B$6:$DH$1002,U$1,0),"")</f>
        <v/>
      </c>
      <c r="V180" t="str">
        <f>IF(ISNUMBER(VLOOKUP($B180,Equities!$B$6:$DH$1002,V$1,0)), VLOOKUP($B180,Equities!$B$6:$DH$1002,V$1,0),"")</f>
        <v/>
      </c>
      <c r="W180" t="str">
        <f>IF(ISNUMBER(VLOOKUP($B180,Equities!$B$6:$DH$1002,W$1,0)), VLOOKUP($B180,Equities!$B$6:$DH$1002,W$1,0),"")</f>
        <v/>
      </c>
      <c r="X180" t="str">
        <f>IF(ISNUMBER(VLOOKUP($B180,Equities!$B$6:$DH$1002,X$1,0)), VLOOKUP($B180,Equities!$B$6:$DH$1002,X$1,0),"")</f>
        <v/>
      </c>
      <c r="Y180" t="str">
        <f>IF(ISNUMBER(VLOOKUP($B180,Equities!$B$6:$DH$1002,Y$1,0)), VLOOKUP($B180,Equities!$B$6:$DH$1002,Y$1,0),"")</f>
        <v/>
      </c>
      <c r="Z180" t="str">
        <f>IF(ISNUMBER(VLOOKUP($B180,Equities!$B$6:$DH$1002,Z$1,0)), VLOOKUP($B180,Equities!$B$6:$DH$1002,Z$1,0),"")</f>
        <v/>
      </c>
      <c r="AA180" t="str">
        <f>IF(ISNUMBER(VLOOKUP($B180,Equities!$B$6:$DH$1002,AA$1,0)), VLOOKUP($B180,Equities!$B$6:$DH$1002,AA$1,0),"")</f>
        <v/>
      </c>
      <c r="AB180" t="str">
        <f>IF(ISNUMBER(VLOOKUP($B180,Equities!$B$6:$DH$1002,AB$1,0)), VLOOKUP($B180,Equities!$B$6:$DH$1002,AB$1,0),"")</f>
        <v/>
      </c>
      <c r="AC180" t="str">
        <f>IF(ISNUMBER(VLOOKUP($B180,Bonds!$B$6:$CW$1002,AC$1,0)), VLOOKUP($B180,Bonds!$B$6:$CW$1002,AC$1,0),"")</f>
        <v/>
      </c>
      <c r="AD180" t="str">
        <f>IF(ISNUMBER(VLOOKUP($B180,Bonds!$B$6:$CW$1002,AD$1,0)), VLOOKUP($B180,Bonds!$B$6:$CW$1002,AD$1,0),"")</f>
        <v/>
      </c>
      <c r="AE180" t="str">
        <f>IF(ISNUMBER(VLOOKUP($B180,Bonds!$B$6:$CW$1002,AE$1,0)), VLOOKUP($B180,Bonds!$B$6:$CW$1002,AE$1,0),"")</f>
        <v/>
      </c>
      <c r="AF180" t="str">
        <f>IF(ISNUMBER(VLOOKUP($B180,Bonds!$B$6:$CW$1002,AF$1,0)), VLOOKUP($B180,Bonds!$B$6:$CW$1002,AF$1,0),"")</f>
        <v/>
      </c>
      <c r="AG180" t="str">
        <f>IF(ISNUMBER(VLOOKUP($B180,Bonds!$B$6:$CW$1002,AG$1,0)), VLOOKUP($B180,Bonds!$B$6:$CW$1002,AG$1,0),"")</f>
        <v/>
      </c>
      <c r="AH180" t="str">
        <f>IF(ISNUMBER(VLOOKUP($B180,Bonds!$B$6:$CW$1002,AH$1,0)), VLOOKUP($B180,Bonds!$B$6:$CW$1002,AH$1,0),"")</f>
        <v/>
      </c>
      <c r="AI180" t="str">
        <f>IF(ISNUMBER(VLOOKUP($B180,Bonds!$B$6:$CW$1002,AI$1,0)), VLOOKUP($B180,Bonds!$B$6:$CW$1002,AI$1,0),"")</f>
        <v/>
      </c>
      <c r="AJ180" t="str">
        <f>IF(ISNUMBER(VLOOKUP($B180,Bonds!$B$6:$CW$1002,AJ$1,0)), VLOOKUP($B180,Bonds!$B$6:$CW$1002,AJ$1,0),"")</f>
        <v/>
      </c>
      <c r="AK180" t="str">
        <f>IF(ISNUMBER(VLOOKUP($B180,Bonds!$B$6:$CW$1002,AK$1,0)), VLOOKUP($B180,Bonds!$B$6:$CW$1002,AK$1,0),"")</f>
        <v/>
      </c>
      <c r="AL180" t="str">
        <f>IF(ISNUMBER(VLOOKUP($B180,Bonds!$B$6:$CW$1002,AL$1,0)), VLOOKUP($B180,Bonds!$B$6:$CW$1002,AL$1,0),"")</f>
        <v/>
      </c>
      <c r="AM180" t="str">
        <f>IF(ISNUMBER(VLOOKUP($B180,Bonds!$B$6:$CW$1002,AM$1,0)), VLOOKUP($B180,Bonds!$B$6:$CW$1002,AM$1,0),"")</f>
        <v/>
      </c>
      <c r="AN180" t="str">
        <f>IF(ISNUMBER(VLOOKUP($B180,Bonds!$B$6:$CW$1002,AN$1,0)), VLOOKUP($B180,Bonds!$B$6:$CW$1002,AN$1,0),"")</f>
        <v/>
      </c>
      <c r="AO180" t="str">
        <f>IF(ISNUMBER(VLOOKUP($B180,Bonds!$B$6:$CW$1002,AO$1,0)), VLOOKUP($B180,Bonds!$B$6:$CW$1002,AO$1,0),"")</f>
        <v/>
      </c>
      <c r="AP180" t="str">
        <f>IF(ISNUMBER(VLOOKUP($B180,Bonds!$B$6:$CW$1002,AP$1,0)), VLOOKUP($B180,Bonds!$B$6:$CW$1002,AP$1,0),"")</f>
        <v/>
      </c>
      <c r="AQ180" t="str">
        <f>IF(ISNUMBER(VLOOKUP($B180,Bonds!$B$6:$CW$1002,AQ$1,0)), VLOOKUP($B180,Bonds!$B$6:$CW$1002,AQ$1,0),"")</f>
        <v/>
      </c>
      <c r="AR180" t="str">
        <f>IF(ISNUMBER(VLOOKUP($B180,Bonds!$B$6:$CW$1002,AR$1,0)), VLOOKUP($B180,Bonds!$B$6:$CW$1002,AR$1,0),"")</f>
        <v/>
      </c>
      <c r="AS180" t="str">
        <f>IF(ISNUMBER(VLOOKUP($B180,Bonds!$B$6:$CW$1002,AS$1,0)), VLOOKUP($B180,Bonds!$B$6:$CW$1002,AS$1,0),"")</f>
        <v/>
      </c>
      <c r="AT180" t="str">
        <f>IF(ISNUMBER(VLOOKUP($B180,Bonds!$B$6:$CW$1002,AT$1,0)), VLOOKUP($B180,Bonds!$B$6:$CW$1002,AT$1,0),"")</f>
        <v/>
      </c>
      <c r="AU180" t="str">
        <f>IF(ISNUMBER(VLOOKUP($B180,Bonds!$B$6:$CW$1002,AU$1,0)), VLOOKUP($B180,Bonds!$B$6:$CW$1002,AU$1,0),"")</f>
        <v/>
      </c>
      <c r="AV180" t="str">
        <f>IF(ISNUMBER(VLOOKUP($B180,Bonds!$B$6:$CW$1002,AV$1,0)), VLOOKUP($B180,Bonds!$B$6:$CW$1002,AV$1,0),"")</f>
        <v/>
      </c>
      <c r="AW180" t="str">
        <f>IF(ISNUMBER(VLOOKUP($B180,Bonds!$B$6:$CW$1002,AW$1,0)), VLOOKUP($B180,Bonds!$B$6:$CW$1002,AW$1,0),"")</f>
        <v/>
      </c>
      <c r="AX180" t="str">
        <f>IF(ISNUMBER(VLOOKUP($B180,Bonds!$B$6:$CW$1002,AX$1,0)), VLOOKUP($B180,Bonds!$B$6:$CW$1002,AX$1,0),"")</f>
        <v/>
      </c>
      <c r="AY180" t="str">
        <f>IF(ISNUMBER(VLOOKUP($B180,Bonds!$B$6:$CW$1002,AY$1,0)), VLOOKUP($B180,Bonds!$B$6:$CW$1002,AY$1,0),"")</f>
        <v/>
      </c>
      <c r="AZ180" t="str">
        <f>IF(ISNUMBER(VLOOKUP($B180,Bonds!$B$6:$CW$1002,AZ$1,0)), VLOOKUP($B180,Bonds!$B$6:$CW$1002,AZ$1,0),"")</f>
        <v/>
      </c>
      <c r="BA180" t="str">
        <f>IF(ISNUMBER(VLOOKUP($B180,Credit_Vol!$B$6:$CW$1002,BA$1,0)), VLOOKUP($B180,Credit_Vol!$B$6:$CW$1002,BA$1,0),"")</f>
        <v/>
      </c>
      <c r="BB180" t="str">
        <f>IF(ISNUMBER(VLOOKUP($B180,Credit_Vol!$B$6:$CW$1002,BB$1,0)), VLOOKUP($B180,Credit_Vol!$B$6:$CW$1002,BB$1,0),"")</f>
        <v/>
      </c>
      <c r="BC180" t="str">
        <f>IF(ISNUMBER(VLOOKUP($B180,Credit_Vol!$B$6:$CW$1002,BC$1,0)), VLOOKUP($B180,Credit_Vol!$B$6:$CW$1002,BC$1,0),"")</f>
        <v/>
      </c>
      <c r="BD180" t="str">
        <f>IF(ISNUMBER(VLOOKUP($B180,Credit_Vol!$B$6:$CW$1002,BD$1,0)), VLOOKUP($B180,Credit_Vol!$B$6:$CW$1002,BD$1,0),"")</f>
        <v/>
      </c>
      <c r="BE180" t="str">
        <f>IF(ISNUMBER(VLOOKUP($B180,Credit_Vol!$B$6:$CW$1002,BE$1,0)), VLOOKUP($B180,Credit_Vol!$B$6:$CW$1002,BE$1,0),"")</f>
        <v/>
      </c>
      <c r="BF180" t="str">
        <f>IF(ISNUMBER(VLOOKUP($B180,Credit_Vol!$B$6:$CW$1002,BF$1,0)), VLOOKUP($B180,Credit_Vol!$B$6:$CW$1002,BF$1,0),"")</f>
        <v/>
      </c>
      <c r="BG180" t="str">
        <f>IF(ISNUMBER(VLOOKUP($B180,Credit_Vol!$B$6:$CW$1002,BG$1,0)), VLOOKUP($B180,Credit_Vol!$B$6:$CW$1002,BG$1,0),"")</f>
        <v/>
      </c>
      <c r="BH180" t="str">
        <f>IF(ISNUMBER(VLOOKUP($B180,Credit_Vol!$B$6:$CW$1002,BH$1,0)), VLOOKUP($B180,Credit_Vol!$B$6:$CW$1002,BH$1,0),"")</f>
        <v/>
      </c>
      <c r="BI180" t="str">
        <f>IF(ISNUMBER(VLOOKUP($B180,Credit_Vol!$B$6:$CW$1002,BI$1,0)), VLOOKUP($B180,Credit_Vol!$B$6:$CW$1002,BI$1,0),"")</f>
        <v/>
      </c>
      <c r="BJ180" t="str">
        <f>IF(ISNUMBER(VLOOKUP($B180,Credit_Vol!$B$6:$CW$1002,BJ$1,0)), VLOOKUP($B180,Credit_Vol!$B$6:$CW$1002,BJ$1,0),"")</f>
        <v/>
      </c>
      <c r="BK180" t="str">
        <f>IF(ISNUMBER(VLOOKUP($B180,Credit_Vol!$B$6:$CW$1002,BK$1,0)), VLOOKUP($B180,Credit_Vol!$B$6:$CW$1002,BK$1,0),"")</f>
        <v/>
      </c>
      <c r="BL180" t="str">
        <f>IF(ISNUMBER(VLOOKUP($B180,Credit_Vol!$B$6:$CW$1002,BL$1,0)), VLOOKUP($B180,Credit_Vol!$B$6:$CW$1002,BL$1,0),"")</f>
        <v/>
      </c>
      <c r="BM180" t="str">
        <f>IF(ISNUMBER(VLOOKUP($B180,Commodities!$B$6:$CW$1002,BM$1,0)), VLOOKUP($B180,Commodities!$B$6:$CW$1002,BM$1,0),"")</f>
        <v/>
      </c>
      <c r="BN180" t="str">
        <f>IF(ISNUMBER(VLOOKUP($B180,Commodities!$B$6:$CW$1002,BN$1,0)), VLOOKUP($B180,Commodities!$B$6:$CW$1002,BN$1,0),"")</f>
        <v/>
      </c>
      <c r="BO180" t="str">
        <f>IF(ISNUMBER(VLOOKUP($B180,Commodities!$B$6:$CW$1002,BO$1,0)), VLOOKUP($B180,Commodities!$B$6:$CW$1002,BO$1,0),"")</f>
        <v/>
      </c>
      <c r="BP180" t="str">
        <f>IF(ISNUMBER(VLOOKUP($B180,Currencies!$B$6:$CW$1002,BP$1,0)), VLOOKUP($B180,Currencies!$B$6:$CW$1002,BP$1,0),"")</f>
        <v/>
      </c>
      <c r="BQ180" t="str">
        <f>IF(ISNUMBER(VLOOKUP($B180,Currencies!$B$6:$CW$1002,BQ$1,0)), VLOOKUP($B180,Currencies!$B$6:$CW$1002,BQ$1,0),"")</f>
        <v/>
      </c>
      <c r="BR180" t="str">
        <f>IF(ISNUMBER(VLOOKUP($B180,Currencies!$B$6:$CW$1002,BR$1,0)), VLOOKUP($B180,Currencies!$B$6:$CW$1002,BR$1,0),"")</f>
        <v/>
      </c>
      <c r="BS180" t="str">
        <f>IF(ISNUMBER(VLOOKUP($B180,Currencies!$B$6:$CW$1002,BS$1,0)), VLOOKUP($B180,Currencies!$B$6:$CW$1002,BS$1,0),"")</f>
        <v/>
      </c>
      <c r="BT180" t="str">
        <f>IF(ISNUMBER(VLOOKUP($B180,Currencies!$B$6:$CW$1002,BT$1,0)), VLOOKUP($B180,Currencies!$B$6:$CW$1002,BT$1,0),"")</f>
        <v/>
      </c>
      <c r="BU180" t="str">
        <f>IF(ISNUMBER(VLOOKUP($B180,Currencies!$B$6:$CW$1002,BU$1,0)), VLOOKUP($B180,Currencies!$B$6:$CW$1002,BU$1,0),"")</f>
        <v/>
      </c>
      <c r="BV180" t="str">
        <f>IF(ISNUMBER(VLOOKUP($B180,Currencies!$B$6:$CW$1002,BV$1,0)), VLOOKUP($B180,Currencies!$B$6:$CW$1002,BV$1,0),"")</f>
        <v/>
      </c>
      <c r="BW180" t="str">
        <f>IF(ISNUMBER(VLOOKUP($B180,Currencies!$B$6:$CW$1002,BW$1,0)), VLOOKUP($B180,Currencies!$B$6:$CW$1002,BW$1,0),"")</f>
        <v/>
      </c>
    </row>
    <row r="181" spans="2:75">
      <c r="B181" s="12" t="str">
        <f>IF(ISNUMBER(Equities!$C182),Equities!B182,"")</f>
        <v/>
      </c>
      <c r="C181" t="str">
        <f t="shared" ca="1" si="14"/>
        <v/>
      </c>
      <c r="D181" t="str">
        <f t="shared" ca="1" si="15"/>
        <v/>
      </c>
      <c r="E181" t="str">
        <f t="shared" ca="1" si="15"/>
        <v/>
      </c>
      <c r="F181" t="str">
        <f t="shared" ca="1" si="15"/>
        <v/>
      </c>
      <c r="G181" t="str">
        <f>IF(ISNUMBER(VLOOKUP($B181,Equities!$B$6:$DH$1002,G$1,0)), VLOOKUP($B181,Equities!$B$6:$DH$1002,G$1,0),"")</f>
        <v/>
      </c>
      <c r="H181" t="str">
        <f>IF(ISNUMBER(VLOOKUP($B181,Equities!$B$6:$DH$1002,H$1,0)), VLOOKUP($B181,Equities!$B$6:$DH$1002,H$1,0),"")</f>
        <v/>
      </c>
      <c r="I181" t="str">
        <f>IF(ISNUMBER(VLOOKUP($B181,Equities!$B$6:$DH$1002,I$1,0)), VLOOKUP($B181,Equities!$B$6:$DH$1002,I$1,0),"")</f>
        <v/>
      </c>
      <c r="J181" s="70"/>
      <c r="K181" t="str">
        <f>IF(ISNUMBER(VLOOKUP($B181,Equities!$B$6:$DH$1002,K$1,0)), VLOOKUP($B181,Equities!$B$6:$DH$1002,K$1,0),"")</f>
        <v/>
      </c>
      <c r="L181" t="str">
        <f>IF(ISNUMBER(VLOOKUP($B181,Equities!$B$6:$DH$1002,L$1,0)), VLOOKUP($B181,Equities!$B$6:$DH$1002,L$1,0),"")</f>
        <v/>
      </c>
      <c r="M181" t="str">
        <f>IF(ISNUMBER(VLOOKUP($B181,Equities!$B$6:$DH$1002,M$1,0)), VLOOKUP($B181,Equities!$B$6:$DH$1002,M$1,0),"")</f>
        <v/>
      </c>
      <c r="N181" t="str">
        <f>IF(ISNUMBER(VLOOKUP($B181,Equities!$B$6:$DH$1002,N$1,0)), VLOOKUP($B181,Equities!$B$6:$DH$1002,N$1,0),"")</f>
        <v/>
      </c>
      <c r="O181" t="str">
        <f>IF(ISNUMBER(VLOOKUP($B181,Equities!$B$6:$DH$1002,O$1,0)), VLOOKUP($B181,Equities!$B$6:$DH$1002,O$1,0),"")</f>
        <v/>
      </c>
      <c r="P181" t="str">
        <f>IF(ISNUMBER(VLOOKUP($B181,Equities!$B$6:$DH$1002,P$1,0)), VLOOKUP($B181,Equities!$B$6:$DH$1002,P$1,0),"")</f>
        <v/>
      </c>
      <c r="Q181" t="str">
        <f>IF(ISNUMBER(VLOOKUP($B181,Equities!$B$6:$DH$1002,Q$1,0)), VLOOKUP($B181,Equities!$B$6:$DH$1002,Q$1,0),"")</f>
        <v/>
      </c>
      <c r="R181" t="str">
        <f>IF(ISNUMBER(VLOOKUP($B181,Equities!$B$6:$DH$1002,R$1,0)), VLOOKUP($B181,Equities!$B$6:$DH$1002,R$1,0),"")</f>
        <v/>
      </c>
      <c r="S181" t="str">
        <f>IF(ISNUMBER(VLOOKUP($B181,Equities!$B$6:$DH$1002,S$1,0)), VLOOKUP($B181,Equities!$B$6:$DH$1002,S$1,0),"")</f>
        <v/>
      </c>
      <c r="T181" t="str">
        <f>IF(ISNUMBER(VLOOKUP($B181,Equities!$B$6:$DH$1002,T$1,0)), VLOOKUP($B181,Equities!$B$6:$DH$1002,T$1,0),"")</f>
        <v/>
      </c>
      <c r="U181" t="str">
        <f>IF(ISNUMBER(VLOOKUP($B181,Equities!$B$6:$DH$1002,U$1,0)), VLOOKUP($B181,Equities!$B$6:$DH$1002,U$1,0),"")</f>
        <v/>
      </c>
      <c r="V181" t="str">
        <f>IF(ISNUMBER(VLOOKUP($B181,Equities!$B$6:$DH$1002,V$1,0)), VLOOKUP($B181,Equities!$B$6:$DH$1002,V$1,0),"")</f>
        <v/>
      </c>
      <c r="W181" t="str">
        <f>IF(ISNUMBER(VLOOKUP($B181,Equities!$B$6:$DH$1002,W$1,0)), VLOOKUP($B181,Equities!$B$6:$DH$1002,W$1,0),"")</f>
        <v/>
      </c>
      <c r="X181" t="str">
        <f>IF(ISNUMBER(VLOOKUP($B181,Equities!$B$6:$DH$1002,X$1,0)), VLOOKUP($B181,Equities!$B$6:$DH$1002,X$1,0),"")</f>
        <v/>
      </c>
      <c r="Y181" t="str">
        <f>IF(ISNUMBER(VLOOKUP($B181,Equities!$B$6:$DH$1002,Y$1,0)), VLOOKUP($B181,Equities!$B$6:$DH$1002,Y$1,0),"")</f>
        <v/>
      </c>
      <c r="Z181" t="str">
        <f>IF(ISNUMBER(VLOOKUP($B181,Equities!$B$6:$DH$1002,Z$1,0)), VLOOKUP($B181,Equities!$B$6:$DH$1002,Z$1,0),"")</f>
        <v/>
      </c>
      <c r="AA181" t="str">
        <f>IF(ISNUMBER(VLOOKUP($B181,Equities!$B$6:$DH$1002,AA$1,0)), VLOOKUP($B181,Equities!$B$6:$DH$1002,AA$1,0),"")</f>
        <v/>
      </c>
      <c r="AB181" t="str">
        <f>IF(ISNUMBER(VLOOKUP($B181,Equities!$B$6:$DH$1002,AB$1,0)), VLOOKUP($B181,Equities!$B$6:$DH$1002,AB$1,0),"")</f>
        <v/>
      </c>
      <c r="AC181" t="str">
        <f>IF(ISNUMBER(VLOOKUP($B181,Bonds!$B$6:$CW$1002,AC$1,0)), VLOOKUP($B181,Bonds!$B$6:$CW$1002,AC$1,0),"")</f>
        <v/>
      </c>
      <c r="AD181" t="str">
        <f>IF(ISNUMBER(VLOOKUP($B181,Bonds!$B$6:$CW$1002,AD$1,0)), VLOOKUP($B181,Bonds!$B$6:$CW$1002,AD$1,0),"")</f>
        <v/>
      </c>
      <c r="AE181" t="str">
        <f>IF(ISNUMBER(VLOOKUP($B181,Bonds!$B$6:$CW$1002,AE$1,0)), VLOOKUP($B181,Bonds!$B$6:$CW$1002,AE$1,0),"")</f>
        <v/>
      </c>
      <c r="AF181" t="str">
        <f>IF(ISNUMBER(VLOOKUP($B181,Bonds!$B$6:$CW$1002,AF$1,0)), VLOOKUP($B181,Bonds!$B$6:$CW$1002,AF$1,0),"")</f>
        <v/>
      </c>
      <c r="AG181" t="str">
        <f>IF(ISNUMBER(VLOOKUP($B181,Bonds!$B$6:$CW$1002,AG$1,0)), VLOOKUP($B181,Bonds!$B$6:$CW$1002,AG$1,0),"")</f>
        <v/>
      </c>
      <c r="AH181" t="str">
        <f>IF(ISNUMBER(VLOOKUP($B181,Bonds!$B$6:$CW$1002,AH$1,0)), VLOOKUP($B181,Bonds!$B$6:$CW$1002,AH$1,0),"")</f>
        <v/>
      </c>
      <c r="AI181" t="str">
        <f>IF(ISNUMBER(VLOOKUP($B181,Bonds!$B$6:$CW$1002,AI$1,0)), VLOOKUP($B181,Bonds!$B$6:$CW$1002,AI$1,0),"")</f>
        <v/>
      </c>
      <c r="AJ181" t="str">
        <f>IF(ISNUMBER(VLOOKUP($B181,Bonds!$B$6:$CW$1002,AJ$1,0)), VLOOKUP($B181,Bonds!$B$6:$CW$1002,AJ$1,0),"")</f>
        <v/>
      </c>
      <c r="AK181" t="str">
        <f>IF(ISNUMBER(VLOOKUP($B181,Bonds!$B$6:$CW$1002,AK$1,0)), VLOOKUP($B181,Bonds!$B$6:$CW$1002,AK$1,0),"")</f>
        <v/>
      </c>
      <c r="AL181" t="str">
        <f>IF(ISNUMBER(VLOOKUP($B181,Bonds!$B$6:$CW$1002,AL$1,0)), VLOOKUP($B181,Bonds!$B$6:$CW$1002,AL$1,0),"")</f>
        <v/>
      </c>
      <c r="AM181" t="str">
        <f>IF(ISNUMBER(VLOOKUP($B181,Bonds!$B$6:$CW$1002,AM$1,0)), VLOOKUP($B181,Bonds!$B$6:$CW$1002,AM$1,0),"")</f>
        <v/>
      </c>
      <c r="AN181" t="str">
        <f>IF(ISNUMBER(VLOOKUP($B181,Bonds!$B$6:$CW$1002,AN$1,0)), VLOOKUP($B181,Bonds!$B$6:$CW$1002,AN$1,0),"")</f>
        <v/>
      </c>
      <c r="AO181" t="str">
        <f>IF(ISNUMBER(VLOOKUP($B181,Bonds!$B$6:$CW$1002,AO$1,0)), VLOOKUP($B181,Bonds!$B$6:$CW$1002,AO$1,0),"")</f>
        <v/>
      </c>
      <c r="AP181" t="str">
        <f>IF(ISNUMBER(VLOOKUP($B181,Bonds!$B$6:$CW$1002,AP$1,0)), VLOOKUP($B181,Bonds!$B$6:$CW$1002,AP$1,0),"")</f>
        <v/>
      </c>
      <c r="AQ181" t="str">
        <f>IF(ISNUMBER(VLOOKUP($B181,Bonds!$B$6:$CW$1002,AQ$1,0)), VLOOKUP($B181,Bonds!$B$6:$CW$1002,AQ$1,0),"")</f>
        <v/>
      </c>
      <c r="AR181" t="str">
        <f>IF(ISNUMBER(VLOOKUP($B181,Bonds!$B$6:$CW$1002,AR$1,0)), VLOOKUP($B181,Bonds!$B$6:$CW$1002,AR$1,0),"")</f>
        <v/>
      </c>
      <c r="AS181" t="str">
        <f>IF(ISNUMBER(VLOOKUP($B181,Bonds!$B$6:$CW$1002,AS$1,0)), VLOOKUP($B181,Bonds!$B$6:$CW$1002,AS$1,0),"")</f>
        <v/>
      </c>
      <c r="AT181" t="str">
        <f>IF(ISNUMBER(VLOOKUP($B181,Bonds!$B$6:$CW$1002,AT$1,0)), VLOOKUP($B181,Bonds!$B$6:$CW$1002,AT$1,0),"")</f>
        <v/>
      </c>
      <c r="AU181" t="str">
        <f>IF(ISNUMBER(VLOOKUP($B181,Bonds!$B$6:$CW$1002,AU$1,0)), VLOOKUP($B181,Bonds!$B$6:$CW$1002,AU$1,0),"")</f>
        <v/>
      </c>
      <c r="AV181" t="str">
        <f>IF(ISNUMBER(VLOOKUP($B181,Bonds!$B$6:$CW$1002,AV$1,0)), VLOOKUP($B181,Bonds!$B$6:$CW$1002,AV$1,0),"")</f>
        <v/>
      </c>
      <c r="AW181" t="str">
        <f>IF(ISNUMBER(VLOOKUP($B181,Bonds!$B$6:$CW$1002,AW$1,0)), VLOOKUP($B181,Bonds!$B$6:$CW$1002,AW$1,0),"")</f>
        <v/>
      </c>
      <c r="AX181" t="str">
        <f>IF(ISNUMBER(VLOOKUP($B181,Bonds!$B$6:$CW$1002,AX$1,0)), VLOOKUP($B181,Bonds!$B$6:$CW$1002,AX$1,0),"")</f>
        <v/>
      </c>
      <c r="AY181" t="str">
        <f>IF(ISNUMBER(VLOOKUP($B181,Bonds!$B$6:$CW$1002,AY$1,0)), VLOOKUP($B181,Bonds!$B$6:$CW$1002,AY$1,0),"")</f>
        <v/>
      </c>
      <c r="AZ181" t="str">
        <f>IF(ISNUMBER(VLOOKUP($B181,Bonds!$B$6:$CW$1002,AZ$1,0)), VLOOKUP($B181,Bonds!$B$6:$CW$1002,AZ$1,0),"")</f>
        <v/>
      </c>
      <c r="BA181" t="str">
        <f>IF(ISNUMBER(VLOOKUP($B181,Credit_Vol!$B$6:$CW$1002,BA$1,0)), VLOOKUP($B181,Credit_Vol!$B$6:$CW$1002,BA$1,0),"")</f>
        <v/>
      </c>
      <c r="BB181" t="str">
        <f>IF(ISNUMBER(VLOOKUP($B181,Credit_Vol!$B$6:$CW$1002,BB$1,0)), VLOOKUP($B181,Credit_Vol!$B$6:$CW$1002,BB$1,0),"")</f>
        <v/>
      </c>
      <c r="BC181" t="str">
        <f>IF(ISNUMBER(VLOOKUP($B181,Credit_Vol!$B$6:$CW$1002,BC$1,0)), VLOOKUP($B181,Credit_Vol!$B$6:$CW$1002,BC$1,0),"")</f>
        <v/>
      </c>
      <c r="BD181" t="str">
        <f>IF(ISNUMBER(VLOOKUP($B181,Credit_Vol!$B$6:$CW$1002,BD$1,0)), VLOOKUP($B181,Credit_Vol!$B$6:$CW$1002,BD$1,0),"")</f>
        <v/>
      </c>
      <c r="BE181" t="str">
        <f>IF(ISNUMBER(VLOOKUP($B181,Credit_Vol!$B$6:$CW$1002,BE$1,0)), VLOOKUP($B181,Credit_Vol!$B$6:$CW$1002,BE$1,0),"")</f>
        <v/>
      </c>
      <c r="BF181" t="str">
        <f>IF(ISNUMBER(VLOOKUP($B181,Credit_Vol!$B$6:$CW$1002,BF$1,0)), VLOOKUP($B181,Credit_Vol!$B$6:$CW$1002,BF$1,0),"")</f>
        <v/>
      </c>
      <c r="BG181" t="str">
        <f>IF(ISNUMBER(VLOOKUP($B181,Credit_Vol!$B$6:$CW$1002,BG$1,0)), VLOOKUP($B181,Credit_Vol!$B$6:$CW$1002,BG$1,0),"")</f>
        <v/>
      </c>
      <c r="BH181" t="str">
        <f>IF(ISNUMBER(VLOOKUP($B181,Credit_Vol!$B$6:$CW$1002,BH$1,0)), VLOOKUP($B181,Credit_Vol!$B$6:$CW$1002,BH$1,0),"")</f>
        <v/>
      </c>
      <c r="BI181" t="str">
        <f>IF(ISNUMBER(VLOOKUP($B181,Credit_Vol!$B$6:$CW$1002,BI$1,0)), VLOOKUP($B181,Credit_Vol!$B$6:$CW$1002,BI$1,0),"")</f>
        <v/>
      </c>
      <c r="BJ181" t="str">
        <f>IF(ISNUMBER(VLOOKUP($B181,Credit_Vol!$B$6:$CW$1002,BJ$1,0)), VLOOKUP($B181,Credit_Vol!$B$6:$CW$1002,BJ$1,0),"")</f>
        <v/>
      </c>
      <c r="BK181" t="str">
        <f>IF(ISNUMBER(VLOOKUP($B181,Credit_Vol!$B$6:$CW$1002,BK$1,0)), VLOOKUP($B181,Credit_Vol!$B$6:$CW$1002,BK$1,0),"")</f>
        <v/>
      </c>
      <c r="BL181" t="str">
        <f>IF(ISNUMBER(VLOOKUP($B181,Credit_Vol!$B$6:$CW$1002,BL$1,0)), VLOOKUP($B181,Credit_Vol!$B$6:$CW$1002,BL$1,0),"")</f>
        <v/>
      </c>
      <c r="BM181" t="str">
        <f>IF(ISNUMBER(VLOOKUP($B181,Commodities!$B$6:$CW$1002,BM$1,0)), VLOOKUP($B181,Commodities!$B$6:$CW$1002,BM$1,0),"")</f>
        <v/>
      </c>
      <c r="BN181" t="str">
        <f>IF(ISNUMBER(VLOOKUP($B181,Commodities!$B$6:$CW$1002,BN$1,0)), VLOOKUP($B181,Commodities!$B$6:$CW$1002,BN$1,0),"")</f>
        <v/>
      </c>
      <c r="BO181" t="str">
        <f>IF(ISNUMBER(VLOOKUP($B181,Commodities!$B$6:$CW$1002,BO$1,0)), VLOOKUP($B181,Commodities!$B$6:$CW$1002,BO$1,0),"")</f>
        <v/>
      </c>
      <c r="BP181" t="str">
        <f>IF(ISNUMBER(VLOOKUP($B181,Currencies!$B$6:$CW$1002,BP$1,0)), VLOOKUP($B181,Currencies!$B$6:$CW$1002,BP$1,0),"")</f>
        <v/>
      </c>
      <c r="BQ181" t="str">
        <f>IF(ISNUMBER(VLOOKUP($B181,Currencies!$B$6:$CW$1002,BQ$1,0)), VLOOKUP($B181,Currencies!$B$6:$CW$1002,BQ$1,0),"")</f>
        <v/>
      </c>
      <c r="BR181" t="str">
        <f>IF(ISNUMBER(VLOOKUP($B181,Currencies!$B$6:$CW$1002,BR$1,0)), VLOOKUP($B181,Currencies!$B$6:$CW$1002,BR$1,0),"")</f>
        <v/>
      </c>
      <c r="BS181" t="str">
        <f>IF(ISNUMBER(VLOOKUP($B181,Currencies!$B$6:$CW$1002,BS$1,0)), VLOOKUP($B181,Currencies!$B$6:$CW$1002,BS$1,0),"")</f>
        <v/>
      </c>
      <c r="BT181" t="str">
        <f>IF(ISNUMBER(VLOOKUP($B181,Currencies!$B$6:$CW$1002,BT$1,0)), VLOOKUP($B181,Currencies!$B$6:$CW$1002,BT$1,0),"")</f>
        <v/>
      </c>
      <c r="BU181" t="str">
        <f>IF(ISNUMBER(VLOOKUP($B181,Currencies!$B$6:$CW$1002,BU$1,0)), VLOOKUP($B181,Currencies!$B$6:$CW$1002,BU$1,0),"")</f>
        <v/>
      </c>
      <c r="BV181" t="str">
        <f>IF(ISNUMBER(VLOOKUP($B181,Currencies!$B$6:$CW$1002,BV$1,0)), VLOOKUP($B181,Currencies!$B$6:$CW$1002,BV$1,0),"")</f>
        <v/>
      </c>
      <c r="BW181" t="str">
        <f>IF(ISNUMBER(VLOOKUP($B181,Currencies!$B$6:$CW$1002,BW$1,0)), VLOOKUP($B181,Currencies!$B$6:$CW$1002,BW$1,0),"")</f>
        <v/>
      </c>
    </row>
    <row r="182" spans="2:75">
      <c r="B182" s="12" t="str">
        <f>IF(ISNUMBER(Equities!$C183),Equities!B183,"")</f>
        <v/>
      </c>
      <c r="C182" t="str">
        <f t="shared" ca="1" si="14"/>
        <v/>
      </c>
      <c r="D182" t="str">
        <f t="shared" ca="1" si="15"/>
        <v/>
      </c>
      <c r="E182" t="str">
        <f t="shared" ca="1" si="15"/>
        <v/>
      </c>
      <c r="F182" t="str">
        <f t="shared" ca="1" si="15"/>
        <v/>
      </c>
      <c r="G182" t="str">
        <f>IF(ISNUMBER(VLOOKUP($B182,Equities!$B$6:$DH$1002,G$1,0)), VLOOKUP($B182,Equities!$B$6:$DH$1002,G$1,0),"")</f>
        <v/>
      </c>
      <c r="H182" t="str">
        <f>IF(ISNUMBER(VLOOKUP($B182,Equities!$B$6:$DH$1002,H$1,0)), VLOOKUP($B182,Equities!$B$6:$DH$1002,H$1,0),"")</f>
        <v/>
      </c>
      <c r="I182" t="str">
        <f>IF(ISNUMBER(VLOOKUP($B182,Equities!$B$6:$DH$1002,I$1,0)), VLOOKUP($B182,Equities!$B$6:$DH$1002,I$1,0),"")</f>
        <v/>
      </c>
      <c r="J182" s="70"/>
      <c r="K182" t="str">
        <f>IF(ISNUMBER(VLOOKUP($B182,Equities!$B$6:$DH$1002,K$1,0)), VLOOKUP($B182,Equities!$B$6:$DH$1002,K$1,0),"")</f>
        <v/>
      </c>
      <c r="L182" t="str">
        <f>IF(ISNUMBER(VLOOKUP($B182,Equities!$B$6:$DH$1002,L$1,0)), VLOOKUP($B182,Equities!$B$6:$DH$1002,L$1,0),"")</f>
        <v/>
      </c>
      <c r="M182" t="str">
        <f>IF(ISNUMBER(VLOOKUP($B182,Equities!$B$6:$DH$1002,M$1,0)), VLOOKUP($B182,Equities!$B$6:$DH$1002,M$1,0),"")</f>
        <v/>
      </c>
      <c r="N182" t="str">
        <f>IF(ISNUMBER(VLOOKUP($B182,Equities!$B$6:$DH$1002,N$1,0)), VLOOKUP($B182,Equities!$B$6:$DH$1002,N$1,0),"")</f>
        <v/>
      </c>
      <c r="O182" t="str">
        <f>IF(ISNUMBER(VLOOKUP($B182,Equities!$B$6:$DH$1002,O$1,0)), VLOOKUP($B182,Equities!$B$6:$DH$1002,O$1,0),"")</f>
        <v/>
      </c>
      <c r="P182" t="str">
        <f>IF(ISNUMBER(VLOOKUP($B182,Equities!$B$6:$DH$1002,P$1,0)), VLOOKUP($B182,Equities!$B$6:$DH$1002,P$1,0),"")</f>
        <v/>
      </c>
      <c r="Q182" t="str">
        <f>IF(ISNUMBER(VLOOKUP($B182,Equities!$B$6:$DH$1002,Q$1,0)), VLOOKUP($B182,Equities!$B$6:$DH$1002,Q$1,0),"")</f>
        <v/>
      </c>
      <c r="R182" t="str">
        <f>IF(ISNUMBER(VLOOKUP($B182,Equities!$B$6:$DH$1002,R$1,0)), VLOOKUP($B182,Equities!$B$6:$DH$1002,R$1,0),"")</f>
        <v/>
      </c>
      <c r="S182" t="str">
        <f>IF(ISNUMBER(VLOOKUP($B182,Equities!$B$6:$DH$1002,S$1,0)), VLOOKUP($B182,Equities!$B$6:$DH$1002,S$1,0),"")</f>
        <v/>
      </c>
      <c r="T182" t="str">
        <f>IF(ISNUMBER(VLOOKUP($B182,Equities!$B$6:$DH$1002,T$1,0)), VLOOKUP($B182,Equities!$B$6:$DH$1002,T$1,0),"")</f>
        <v/>
      </c>
      <c r="U182" t="str">
        <f>IF(ISNUMBER(VLOOKUP($B182,Equities!$B$6:$DH$1002,U$1,0)), VLOOKUP($B182,Equities!$B$6:$DH$1002,U$1,0),"")</f>
        <v/>
      </c>
      <c r="V182" t="str">
        <f>IF(ISNUMBER(VLOOKUP($B182,Equities!$B$6:$DH$1002,V$1,0)), VLOOKUP($B182,Equities!$B$6:$DH$1002,V$1,0),"")</f>
        <v/>
      </c>
      <c r="W182" t="str">
        <f>IF(ISNUMBER(VLOOKUP($B182,Equities!$B$6:$DH$1002,W$1,0)), VLOOKUP($B182,Equities!$B$6:$DH$1002,W$1,0),"")</f>
        <v/>
      </c>
      <c r="X182" t="str">
        <f>IF(ISNUMBER(VLOOKUP($B182,Equities!$B$6:$DH$1002,X$1,0)), VLOOKUP($B182,Equities!$B$6:$DH$1002,X$1,0),"")</f>
        <v/>
      </c>
      <c r="Y182" t="str">
        <f>IF(ISNUMBER(VLOOKUP($B182,Equities!$B$6:$DH$1002,Y$1,0)), VLOOKUP($B182,Equities!$B$6:$DH$1002,Y$1,0),"")</f>
        <v/>
      </c>
      <c r="Z182" t="str">
        <f>IF(ISNUMBER(VLOOKUP($B182,Equities!$B$6:$DH$1002,Z$1,0)), VLOOKUP($B182,Equities!$B$6:$DH$1002,Z$1,0),"")</f>
        <v/>
      </c>
      <c r="AA182" t="str">
        <f>IF(ISNUMBER(VLOOKUP($B182,Equities!$B$6:$DH$1002,AA$1,0)), VLOOKUP($B182,Equities!$B$6:$DH$1002,AA$1,0),"")</f>
        <v/>
      </c>
      <c r="AB182" t="str">
        <f>IF(ISNUMBER(VLOOKUP($B182,Equities!$B$6:$DH$1002,AB$1,0)), VLOOKUP($B182,Equities!$B$6:$DH$1002,AB$1,0),"")</f>
        <v/>
      </c>
      <c r="AC182" t="str">
        <f>IF(ISNUMBER(VLOOKUP($B182,Bonds!$B$6:$CW$1002,AC$1,0)), VLOOKUP($B182,Bonds!$B$6:$CW$1002,AC$1,0),"")</f>
        <v/>
      </c>
      <c r="AD182" t="str">
        <f>IF(ISNUMBER(VLOOKUP($B182,Bonds!$B$6:$CW$1002,AD$1,0)), VLOOKUP($B182,Bonds!$B$6:$CW$1002,AD$1,0),"")</f>
        <v/>
      </c>
      <c r="AE182" t="str">
        <f>IF(ISNUMBER(VLOOKUP($B182,Bonds!$B$6:$CW$1002,AE$1,0)), VLOOKUP($B182,Bonds!$B$6:$CW$1002,AE$1,0),"")</f>
        <v/>
      </c>
      <c r="AF182" t="str">
        <f>IF(ISNUMBER(VLOOKUP($B182,Bonds!$B$6:$CW$1002,AF$1,0)), VLOOKUP($B182,Bonds!$B$6:$CW$1002,AF$1,0),"")</f>
        <v/>
      </c>
      <c r="AG182" t="str">
        <f>IF(ISNUMBER(VLOOKUP($B182,Bonds!$B$6:$CW$1002,AG$1,0)), VLOOKUP($B182,Bonds!$B$6:$CW$1002,AG$1,0),"")</f>
        <v/>
      </c>
      <c r="AH182" t="str">
        <f>IF(ISNUMBER(VLOOKUP($B182,Bonds!$B$6:$CW$1002,AH$1,0)), VLOOKUP($B182,Bonds!$B$6:$CW$1002,AH$1,0),"")</f>
        <v/>
      </c>
      <c r="AI182" t="str">
        <f>IF(ISNUMBER(VLOOKUP($B182,Bonds!$B$6:$CW$1002,AI$1,0)), VLOOKUP($B182,Bonds!$B$6:$CW$1002,AI$1,0),"")</f>
        <v/>
      </c>
      <c r="AJ182" t="str">
        <f>IF(ISNUMBER(VLOOKUP($B182,Bonds!$B$6:$CW$1002,AJ$1,0)), VLOOKUP($B182,Bonds!$B$6:$CW$1002,AJ$1,0),"")</f>
        <v/>
      </c>
      <c r="AK182" t="str">
        <f>IF(ISNUMBER(VLOOKUP($B182,Bonds!$B$6:$CW$1002,AK$1,0)), VLOOKUP($B182,Bonds!$B$6:$CW$1002,AK$1,0),"")</f>
        <v/>
      </c>
      <c r="AL182" t="str">
        <f>IF(ISNUMBER(VLOOKUP($B182,Bonds!$B$6:$CW$1002,AL$1,0)), VLOOKUP($B182,Bonds!$B$6:$CW$1002,AL$1,0),"")</f>
        <v/>
      </c>
      <c r="AM182" t="str">
        <f>IF(ISNUMBER(VLOOKUP($B182,Bonds!$B$6:$CW$1002,AM$1,0)), VLOOKUP($B182,Bonds!$B$6:$CW$1002,AM$1,0),"")</f>
        <v/>
      </c>
      <c r="AN182" t="str">
        <f>IF(ISNUMBER(VLOOKUP($B182,Bonds!$B$6:$CW$1002,AN$1,0)), VLOOKUP($B182,Bonds!$B$6:$CW$1002,AN$1,0),"")</f>
        <v/>
      </c>
      <c r="AO182" t="str">
        <f>IF(ISNUMBER(VLOOKUP($B182,Bonds!$B$6:$CW$1002,AO$1,0)), VLOOKUP($B182,Bonds!$B$6:$CW$1002,AO$1,0),"")</f>
        <v/>
      </c>
      <c r="AP182" t="str">
        <f>IF(ISNUMBER(VLOOKUP($B182,Bonds!$B$6:$CW$1002,AP$1,0)), VLOOKUP($B182,Bonds!$B$6:$CW$1002,AP$1,0),"")</f>
        <v/>
      </c>
      <c r="AQ182" t="str">
        <f>IF(ISNUMBER(VLOOKUP($B182,Bonds!$B$6:$CW$1002,AQ$1,0)), VLOOKUP($B182,Bonds!$B$6:$CW$1002,AQ$1,0),"")</f>
        <v/>
      </c>
      <c r="AR182" t="str">
        <f>IF(ISNUMBER(VLOOKUP($B182,Bonds!$B$6:$CW$1002,AR$1,0)), VLOOKUP($B182,Bonds!$B$6:$CW$1002,AR$1,0),"")</f>
        <v/>
      </c>
      <c r="AS182" t="str">
        <f>IF(ISNUMBER(VLOOKUP($B182,Bonds!$B$6:$CW$1002,AS$1,0)), VLOOKUP($B182,Bonds!$B$6:$CW$1002,AS$1,0),"")</f>
        <v/>
      </c>
      <c r="AT182" t="str">
        <f>IF(ISNUMBER(VLOOKUP($B182,Bonds!$B$6:$CW$1002,AT$1,0)), VLOOKUP($B182,Bonds!$B$6:$CW$1002,AT$1,0),"")</f>
        <v/>
      </c>
      <c r="AU182" t="str">
        <f>IF(ISNUMBER(VLOOKUP($B182,Bonds!$B$6:$CW$1002,AU$1,0)), VLOOKUP($B182,Bonds!$B$6:$CW$1002,AU$1,0),"")</f>
        <v/>
      </c>
      <c r="AV182" t="str">
        <f>IF(ISNUMBER(VLOOKUP($B182,Bonds!$B$6:$CW$1002,AV$1,0)), VLOOKUP($B182,Bonds!$B$6:$CW$1002,AV$1,0),"")</f>
        <v/>
      </c>
      <c r="AW182" t="str">
        <f>IF(ISNUMBER(VLOOKUP($B182,Bonds!$B$6:$CW$1002,AW$1,0)), VLOOKUP($B182,Bonds!$B$6:$CW$1002,AW$1,0),"")</f>
        <v/>
      </c>
      <c r="AX182" t="str">
        <f>IF(ISNUMBER(VLOOKUP($B182,Bonds!$B$6:$CW$1002,AX$1,0)), VLOOKUP($B182,Bonds!$B$6:$CW$1002,AX$1,0),"")</f>
        <v/>
      </c>
      <c r="AY182" t="str">
        <f>IF(ISNUMBER(VLOOKUP($B182,Bonds!$B$6:$CW$1002,AY$1,0)), VLOOKUP($B182,Bonds!$B$6:$CW$1002,AY$1,0),"")</f>
        <v/>
      </c>
      <c r="AZ182" t="str">
        <f>IF(ISNUMBER(VLOOKUP($B182,Bonds!$B$6:$CW$1002,AZ$1,0)), VLOOKUP($B182,Bonds!$B$6:$CW$1002,AZ$1,0),"")</f>
        <v/>
      </c>
      <c r="BA182" t="str">
        <f>IF(ISNUMBER(VLOOKUP($B182,Credit_Vol!$B$6:$CW$1002,BA$1,0)), VLOOKUP($B182,Credit_Vol!$B$6:$CW$1002,BA$1,0),"")</f>
        <v/>
      </c>
      <c r="BB182" t="str">
        <f>IF(ISNUMBER(VLOOKUP($B182,Credit_Vol!$B$6:$CW$1002,BB$1,0)), VLOOKUP($B182,Credit_Vol!$B$6:$CW$1002,BB$1,0),"")</f>
        <v/>
      </c>
      <c r="BC182" t="str">
        <f>IF(ISNUMBER(VLOOKUP($B182,Credit_Vol!$B$6:$CW$1002,BC$1,0)), VLOOKUP($B182,Credit_Vol!$B$6:$CW$1002,BC$1,0),"")</f>
        <v/>
      </c>
      <c r="BD182" t="str">
        <f>IF(ISNUMBER(VLOOKUP($B182,Credit_Vol!$B$6:$CW$1002,BD$1,0)), VLOOKUP($B182,Credit_Vol!$B$6:$CW$1002,BD$1,0),"")</f>
        <v/>
      </c>
      <c r="BE182" t="str">
        <f>IF(ISNUMBER(VLOOKUP($B182,Credit_Vol!$B$6:$CW$1002,BE$1,0)), VLOOKUP($B182,Credit_Vol!$B$6:$CW$1002,BE$1,0),"")</f>
        <v/>
      </c>
      <c r="BF182" t="str">
        <f>IF(ISNUMBER(VLOOKUP($B182,Credit_Vol!$B$6:$CW$1002,BF$1,0)), VLOOKUP($B182,Credit_Vol!$B$6:$CW$1002,BF$1,0),"")</f>
        <v/>
      </c>
      <c r="BG182" t="str">
        <f>IF(ISNUMBER(VLOOKUP($B182,Credit_Vol!$B$6:$CW$1002,BG$1,0)), VLOOKUP($B182,Credit_Vol!$B$6:$CW$1002,BG$1,0),"")</f>
        <v/>
      </c>
      <c r="BH182" t="str">
        <f>IF(ISNUMBER(VLOOKUP($B182,Credit_Vol!$B$6:$CW$1002,BH$1,0)), VLOOKUP($B182,Credit_Vol!$B$6:$CW$1002,BH$1,0),"")</f>
        <v/>
      </c>
      <c r="BI182" t="str">
        <f>IF(ISNUMBER(VLOOKUP($B182,Credit_Vol!$B$6:$CW$1002,BI$1,0)), VLOOKUP($B182,Credit_Vol!$B$6:$CW$1002,BI$1,0),"")</f>
        <v/>
      </c>
      <c r="BJ182" t="str">
        <f>IF(ISNUMBER(VLOOKUP($B182,Credit_Vol!$B$6:$CW$1002,BJ$1,0)), VLOOKUP($B182,Credit_Vol!$B$6:$CW$1002,BJ$1,0),"")</f>
        <v/>
      </c>
      <c r="BK182" t="str">
        <f>IF(ISNUMBER(VLOOKUP($B182,Credit_Vol!$B$6:$CW$1002,BK$1,0)), VLOOKUP($B182,Credit_Vol!$B$6:$CW$1002,BK$1,0),"")</f>
        <v/>
      </c>
      <c r="BL182" t="str">
        <f>IF(ISNUMBER(VLOOKUP($B182,Credit_Vol!$B$6:$CW$1002,BL$1,0)), VLOOKUP($B182,Credit_Vol!$B$6:$CW$1002,BL$1,0),"")</f>
        <v/>
      </c>
      <c r="BM182" t="str">
        <f>IF(ISNUMBER(VLOOKUP($B182,Commodities!$B$6:$CW$1002,BM$1,0)), VLOOKUP($B182,Commodities!$B$6:$CW$1002,BM$1,0),"")</f>
        <v/>
      </c>
      <c r="BN182" t="str">
        <f>IF(ISNUMBER(VLOOKUP($B182,Commodities!$B$6:$CW$1002,BN$1,0)), VLOOKUP($B182,Commodities!$B$6:$CW$1002,BN$1,0),"")</f>
        <v/>
      </c>
      <c r="BO182" t="str">
        <f>IF(ISNUMBER(VLOOKUP($B182,Commodities!$B$6:$CW$1002,BO$1,0)), VLOOKUP($B182,Commodities!$B$6:$CW$1002,BO$1,0),"")</f>
        <v/>
      </c>
      <c r="BP182" t="str">
        <f>IF(ISNUMBER(VLOOKUP($B182,Currencies!$B$6:$CW$1002,BP$1,0)), VLOOKUP($B182,Currencies!$B$6:$CW$1002,BP$1,0),"")</f>
        <v/>
      </c>
      <c r="BQ182" t="str">
        <f>IF(ISNUMBER(VLOOKUP($B182,Currencies!$B$6:$CW$1002,BQ$1,0)), VLOOKUP($B182,Currencies!$B$6:$CW$1002,BQ$1,0),"")</f>
        <v/>
      </c>
      <c r="BR182" t="str">
        <f>IF(ISNUMBER(VLOOKUP($B182,Currencies!$B$6:$CW$1002,BR$1,0)), VLOOKUP($B182,Currencies!$B$6:$CW$1002,BR$1,0),"")</f>
        <v/>
      </c>
      <c r="BS182" t="str">
        <f>IF(ISNUMBER(VLOOKUP($B182,Currencies!$B$6:$CW$1002,BS$1,0)), VLOOKUP($B182,Currencies!$B$6:$CW$1002,BS$1,0),"")</f>
        <v/>
      </c>
      <c r="BT182" t="str">
        <f>IF(ISNUMBER(VLOOKUP($B182,Currencies!$B$6:$CW$1002,BT$1,0)), VLOOKUP($B182,Currencies!$B$6:$CW$1002,BT$1,0),"")</f>
        <v/>
      </c>
      <c r="BU182" t="str">
        <f>IF(ISNUMBER(VLOOKUP($B182,Currencies!$B$6:$CW$1002,BU$1,0)), VLOOKUP($B182,Currencies!$B$6:$CW$1002,BU$1,0),"")</f>
        <v/>
      </c>
      <c r="BV182" t="str">
        <f>IF(ISNUMBER(VLOOKUP($B182,Currencies!$B$6:$CW$1002,BV$1,0)), VLOOKUP($B182,Currencies!$B$6:$CW$1002,BV$1,0),"")</f>
        <v/>
      </c>
      <c r="BW182" t="str">
        <f>IF(ISNUMBER(VLOOKUP($B182,Currencies!$B$6:$CW$1002,BW$1,0)), VLOOKUP($B182,Currencies!$B$6:$CW$1002,BW$1,0),"")</f>
        <v/>
      </c>
    </row>
    <row r="183" spans="2:75">
      <c r="B183" s="12" t="str">
        <f>IF(ISNUMBER(Equities!$C184),Equities!B184,"")</f>
        <v/>
      </c>
      <c r="C183" t="str">
        <f t="shared" ca="1" si="14"/>
        <v/>
      </c>
      <c r="D183" t="str">
        <f t="shared" ca="1" si="15"/>
        <v/>
      </c>
      <c r="E183" t="str">
        <f t="shared" ca="1" si="15"/>
        <v/>
      </c>
      <c r="F183" t="str">
        <f t="shared" ca="1" si="15"/>
        <v/>
      </c>
      <c r="G183" t="str">
        <f>IF(ISNUMBER(VLOOKUP($B183,Equities!$B$6:$DH$1002,G$1,0)), VLOOKUP($B183,Equities!$B$6:$DH$1002,G$1,0),"")</f>
        <v/>
      </c>
      <c r="H183" t="str">
        <f>IF(ISNUMBER(VLOOKUP($B183,Equities!$B$6:$DH$1002,H$1,0)), VLOOKUP($B183,Equities!$B$6:$DH$1002,H$1,0),"")</f>
        <v/>
      </c>
      <c r="I183" t="str">
        <f>IF(ISNUMBER(VLOOKUP($B183,Equities!$B$6:$DH$1002,I$1,0)), VLOOKUP($B183,Equities!$B$6:$DH$1002,I$1,0),"")</f>
        <v/>
      </c>
      <c r="J183" s="70"/>
      <c r="K183" t="str">
        <f>IF(ISNUMBER(VLOOKUP($B183,Equities!$B$6:$DH$1002,K$1,0)), VLOOKUP($B183,Equities!$B$6:$DH$1002,K$1,0),"")</f>
        <v/>
      </c>
      <c r="L183" t="str">
        <f>IF(ISNUMBER(VLOOKUP($B183,Equities!$B$6:$DH$1002,L$1,0)), VLOOKUP($B183,Equities!$B$6:$DH$1002,L$1,0),"")</f>
        <v/>
      </c>
      <c r="M183" t="str">
        <f>IF(ISNUMBER(VLOOKUP($B183,Equities!$B$6:$DH$1002,M$1,0)), VLOOKUP($B183,Equities!$B$6:$DH$1002,M$1,0),"")</f>
        <v/>
      </c>
      <c r="N183" t="str">
        <f>IF(ISNUMBER(VLOOKUP($B183,Equities!$B$6:$DH$1002,N$1,0)), VLOOKUP($B183,Equities!$B$6:$DH$1002,N$1,0),"")</f>
        <v/>
      </c>
      <c r="O183" t="str">
        <f>IF(ISNUMBER(VLOOKUP($B183,Equities!$B$6:$DH$1002,O$1,0)), VLOOKUP($B183,Equities!$B$6:$DH$1002,O$1,0),"")</f>
        <v/>
      </c>
      <c r="P183" t="str">
        <f>IF(ISNUMBER(VLOOKUP($B183,Equities!$B$6:$DH$1002,P$1,0)), VLOOKUP($B183,Equities!$B$6:$DH$1002,P$1,0),"")</f>
        <v/>
      </c>
      <c r="Q183" t="str">
        <f>IF(ISNUMBER(VLOOKUP($B183,Equities!$B$6:$DH$1002,Q$1,0)), VLOOKUP($B183,Equities!$B$6:$DH$1002,Q$1,0),"")</f>
        <v/>
      </c>
      <c r="R183" t="str">
        <f>IF(ISNUMBER(VLOOKUP($B183,Equities!$B$6:$DH$1002,R$1,0)), VLOOKUP($B183,Equities!$B$6:$DH$1002,R$1,0),"")</f>
        <v/>
      </c>
      <c r="S183" t="str">
        <f>IF(ISNUMBER(VLOOKUP($B183,Equities!$B$6:$DH$1002,S$1,0)), VLOOKUP($B183,Equities!$B$6:$DH$1002,S$1,0),"")</f>
        <v/>
      </c>
      <c r="T183" t="str">
        <f>IF(ISNUMBER(VLOOKUP($B183,Equities!$B$6:$DH$1002,T$1,0)), VLOOKUP($B183,Equities!$B$6:$DH$1002,T$1,0),"")</f>
        <v/>
      </c>
      <c r="U183" t="str">
        <f>IF(ISNUMBER(VLOOKUP($B183,Equities!$B$6:$DH$1002,U$1,0)), VLOOKUP($B183,Equities!$B$6:$DH$1002,U$1,0),"")</f>
        <v/>
      </c>
      <c r="V183" t="str">
        <f>IF(ISNUMBER(VLOOKUP($B183,Equities!$B$6:$DH$1002,V$1,0)), VLOOKUP($B183,Equities!$B$6:$DH$1002,V$1,0),"")</f>
        <v/>
      </c>
      <c r="W183" t="str">
        <f>IF(ISNUMBER(VLOOKUP($B183,Equities!$B$6:$DH$1002,W$1,0)), VLOOKUP($B183,Equities!$B$6:$DH$1002,W$1,0),"")</f>
        <v/>
      </c>
      <c r="X183" t="str">
        <f>IF(ISNUMBER(VLOOKUP($B183,Equities!$B$6:$DH$1002,X$1,0)), VLOOKUP($B183,Equities!$B$6:$DH$1002,X$1,0),"")</f>
        <v/>
      </c>
      <c r="Y183" t="str">
        <f>IF(ISNUMBER(VLOOKUP($B183,Equities!$B$6:$DH$1002,Y$1,0)), VLOOKUP($B183,Equities!$B$6:$DH$1002,Y$1,0),"")</f>
        <v/>
      </c>
      <c r="Z183" t="str">
        <f>IF(ISNUMBER(VLOOKUP($B183,Equities!$B$6:$DH$1002,Z$1,0)), VLOOKUP($B183,Equities!$B$6:$DH$1002,Z$1,0),"")</f>
        <v/>
      </c>
      <c r="AA183" t="str">
        <f>IF(ISNUMBER(VLOOKUP($B183,Equities!$B$6:$DH$1002,AA$1,0)), VLOOKUP($B183,Equities!$B$6:$DH$1002,AA$1,0),"")</f>
        <v/>
      </c>
      <c r="AB183" t="str">
        <f>IF(ISNUMBER(VLOOKUP($B183,Equities!$B$6:$DH$1002,AB$1,0)), VLOOKUP($B183,Equities!$B$6:$DH$1002,AB$1,0),"")</f>
        <v/>
      </c>
      <c r="AC183" t="str">
        <f>IF(ISNUMBER(VLOOKUP($B183,Bonds!$B$6:$CW$1002,AC$1,0)), VLOOKUP($B183,Bonds!$B$6:$CW$1002,AC$1,0),"")</f>
        <v/>
      </c>
      <c r="AD183" t="str">
        <f>IF(ISNUMBER(VLOOKUP($B183,Bonds!$B$6:$CW$1002,AD$1,0)), VLOOKUP($B183,Bonds!$B$6:$CW$1002,AD$1,0),"")</f>
        <v/>
      </c>
      <c r="AE183" t="str">
        <f>IF(ISNUMBER(VLOOKUP($B183,Bonds!$B$6:$CW$1002,AE$1,0)), VLOOKUP($B183,Bonds!$B$6:$CW$1002,AE$1,0),"")</f>
        <v/>
      </c>
      <c r="AF183" t="str">
        <f>IF(ISNUMBER(VLOOKUP($B183,Bonds!$B$6:$CW$1002,AF$1,0)), VLOOKUP($B183,Bonds!$B$6:$CW$1002,AF$1,0),"")</f>
        <v/>
      </c>
      <c r="AG183" t="str">
        <f>IF(ISNUMBER(VLOOKUP($B183,Bonds!$B$6:$CW$1002,AG$1,0)), VLOOKUP($B183,Bonds!$B$6:$CW$1002,AG$1,0),"")</f>
        <v/>
      </c>
      <c r="AH183" t="str">
        <f>IF(ISNUMBER(VLOOKUP($B183,Bonds!$B$6:$CW$1002,AH$1,0)), VLOOKUP($B183,Bonds!$B$6:$CW$1002,AH$1,0),"")</f>
        <v/>
      </c>
      <c r="AI183" t="str">
        <f>IF(ISNUMBER(VLOOKUP($B183,Bonds!$B$6:$CW$1002,AI$1,0)), VLOOKUP($B183,Bonds!$B$6:$CW$1002,AI$1,0),"")</f>
        <v/>
      </c>
      <c r="AJ183" t="str">
        <f>IF(ISNUMBER(VLOOKUP($B183,Bonds!$B$6:$CW$1002,AJ$1,0)), VLOOKUP($B183,Bonds!$B$6:$CW$1002,AJ$1,0),"")</f>
        <v/>
      </c>
      <c r="AK183" t="str">
        <f>IF(ISNUMBER(VLOOKUP($B183,Bonds!$B$6:$CW$1002,AK$1,0)), VLOOKUP($B183,Bonds!$B$6:$CW$1002,AK$1,0),"")</f>
        <v/>
      </c>
      <c r="AL183" t="str">
        <f>IF(ISNUMBER(VLOOKUP($B183,Bonds!$B$6:$CW$1002,AL$1,0)), VLOOKUP($B183,Bonds!$B$6:$CW$1002,AL$1,0),"")</f>
        <v/>
      </c>
      <c r="AM183" t="str">
        <f>IF(ISNUMBER(VLOOKUP($B183,Bonds!$B$6:$CW$1002,AM$1,0)), VLOOKUP($B183,Bonds!$B$6:$CW$1002,AM$1,0),"")</f>
        <v/>
      </c>
      <c r="AN183" t="str">
        <f>IF(ISNUMBER(VLOOKUP($B183,Bonds!$B$6:$CW$1002,AN$1,0)), VLOOKUP($B183,Bonds!$B$6:$CW$1002,AN$1,0),"")</f>
        <v/>
      </c>
      <c r="AO183" t="str">
        <f>IF(ISNUMBER(VLOOKUP($B183,Bonds!$B$6:$CW$1002,AO$1,0)), VLOOKUP($B183,Bonds!$B$6:$CW$1002,AO$1,0),"")</f>
        <v/>
      </c>
      <c r="AP183" t="str">
        <f>IF(ISNUMBER(VLOOKUP($B183,Bonds!$B$6:$CW$1002,AP$1,0)), VLOOKUP($B183,Bonds!$B$6:$CW$1002,AP$1,0),"")</f>
        <v/>
      </c>
      <c r="AQ183" t="str">
        <f>IF(ISNUMBER(VLOOKUP($B183,Bonds!$B$6:$CW$1002,AQ$1,0)), VLOOKUP($B183,Bonds!$B$6:$CW$1002,AQ$1,0),"")</f>
        <v/>
      </c>
      <c r="AR183" t="str">
        <f>IF(ISNUMBER(VLOOKUP($B183,Bonds!$B$6:$CW$1002,AR$1,0)), VLOOKUP($B183,Bonds!$B$6:$CW$1002,AR$1,0),"")</f>
        <v/>
      </c>
      <c r="AS183" t="str">
        <f>IF(ISNUMBER(VLOOKUP($B183,Bonds!$B$6:$CW$1002,AS$1,0)), VLOOKUP($B183,Bonds!$B$6:$CW$1002,AS$1,0),"")</f>
        <v/>
      </c>
      <c r="AT183" t="str">
        <f>IF(ISNUMBER(VLOOKUP($B183,Bonds!$B$6:$CW$1002,AT$1,0)), VLOOKUP($B183,Bonds!$B$6:$CW$1002,AT$1,0),"")</f>
        <v/>
      </c>
      <c r="AU183" t="str">
        <f>IF(ISNUMBER(VLOOKUP($B183,Bonds!$B$6:$CW$1002,AU$1,0)), VLOOKUP($B183,Bonds!$B$6:$CW$1002,AU$1,0),"")</f>
        <v/>
      </c>
      <c r="AV183" t="str">
        <f>IF(ISNUMBER(VLOOKUP($B183,Bonds!$B$6:$CW$1002,AV$1,0)), VLOOKUP($B183,Bonds!$B$6:$CW$1002,AV$1,0),"")</f>
        <v/>
      </c>
      <c r="AW183" t="str">
        <f>IF(ISNUMBER(VLOOKUP($B183,Bonds!$B$6:$CW$1002,AW$1,0)), VLOOKUP($B183,Bonds!$B$6:$CW$1002,AW$1,0),"")</f>
        <v/>
      </c>
      <c r="AX183" t="str">
        <f>IF(ISNUMBER(VLOOKUP($B183,Bonds!$B$6:$CW$1002,AX$1,0)), VLOOKUP($B183,Bonds!$B$6:$CW$1002,AX$1,0),"")</f>
        <v/>
      </c>
      <c r="AY183" t="str">
        <f>IF(ISNUMBER(VLOOKUP($B183,Bonds!$B$6:$CW$1002,AY$1,0)), VLOOKUP($B183,Bonds!$B$6:$CW$1002,AY$1,0),"")</f>
        <v/>
      </c>
      <c r="AZ183" t="str">
        <f>IF(ISNUMBER(VLOOKUP($B183,Bonds!$B$6:$CW$1002,AZ$1,0)), VLOOKUP($B183,Bonds!$B$6:$CW$1002,AZ$1,0),"")</f>
        <v/>
      </c>
      <c r="BA183" t="str">
        <f>IF(ISNUMBER(VLOOKUP($B183,Credit_Vol!$B$6:$CW$1002,BA$1,0)), VLOOKUP($B183,Credit_Vol!$B$6:$CW$1002,BA$1,0),"")</f>
        <v/>
      </c>
      <c r="BB183" t="str">
        <f>IF(ISNUMBER(VLOOKUP($B183,Credit_Vol!$B$6:$CW$1002,BB$1,0)), VLOOKUP($B183,Credit_Vol!$B$6:$CW$1002,BB$1,0),"")</f>
        <v/>
      </c>
      <c r="BC183" t="str">
        <f>IF(ISNUMBER(VLOOKUP($B183,Credit_Vol!$B$6:$CW$1002,BC$1,0)), VLOOKUP($B183,Credit_Vol!$B$6:$CW$1002,BC$1,0),"")</f>
        <v/>
      </c>
      <c r="BD183" t="str">
        <f>IF(ISNUMBER(VLOOKUP($B183,Credit_Vol!$B$6:$CW$1002,BD$1,0)), VLOOKUP($B183,Credit_Vol!$B$6:$CW$1002,BD$1,0),"")</f>
        <v/>
      </c>
      <c r="BE183" t="str">
        <f>IF(ISNUMBER(VLOOKUP($B183,Credit_Vol!$B$6:$CW$1002,BE$1,0)), VLOOKUP($B183,Credit_Vol!$B$6:$CW$1002,BE$1,0),"")</f>
        <v/>
      </c>
      <c r="BF183" t="str">
        <f>IF(ISNUMBER(VLOOKUP($B183,Credit_Vol!$B$6:$CW$1002,BF$1,0)), VLOOKUP($B183,Credit_Vol!$B$6:$CW$1002,BF$1,0),"")</f>
        <v/>
      </c>
      <c r="BG183" t="str">
        <f>IF(ISNUMBER(VLOOKUP($B183,Credit_Vol!$B$6:$CW$1002,BG$1,0)), VLOOKUP($B183,Credit_Vol!$B$6:$CW$1002,BG$1,0),"")</f>
        <v/>
      </c>
      <c r="BH183" t="str">
        <f>IF(ISNUMBER(VLOOKUP($B183,Credit_Vol!$B$6:$CW$1002,BH$1,0)), VLOOKUP($B183,Credit_Vol!$B$6:$CW$1002,BH$1,0),"")</f>
        <v/>
      </c>
      <c r="BI183" t="str">
        <f>IF(ISNUMBER(VLOOKUP($B183,Credit_Vol!$B$6:$CW$1002,BI$1,0)), VLOOKUP($B183,Credit_Vol!$B$6:$CW$1002,BI$1,0),"")</f>
        <v/>
      </c>
      <c r="BJ183" t="str">
        <f>IF(ISNUMBER(VLOOKUP($B183,Credit_Vol!$B$6:$CW$1002,BJ$1,0)), VLOOKUP($B183,Credit_Vol!$B$6:$CW$1002,BJ$1,0),"")</f>
        <v/>
      </c>
      <c r="BK183" t="str">
        <f>IF(ISNUMBER(VLOOKUP($B183,Credit_Vol!$B$6:$CW$1002,BK$1,0)), VLOOKUP($B183,Credit_Vol!$B$6:$CW$1002,BK$1,0),"")</f>
        <v/>
      </c>
      <c r="BL183" t="str">
        <f>IF(ISNUMBER(VLOOKUP($B183,Credit_Vol!$B$6:$CW$1002,BL$1,0)), VLOOKUP($B183,Credit_Vol!$B$6:$CW$1002,BL$1,0),"")</f>
        <v/>
      </c>
      <c r="BM183" t="str">
        <f>IF(ISNUMBER(VLOOKUP($B183,Commodities!$B$6:$CW$1002,BM$1,0)), VLOOKUP($B183,Commodities!$B$6:$CW$1002,BM$1,0),"")</f>
        <v/>
      </c>
      <c r="BN183" t="str">
        <f>IF(ISNUMBER(VLOOKUP($B183,Commodities!$B$6:$CW$1002,BN$1,0)), VLOOKUP($B183,Commodities!$B$6:$CW$1002,BN$1,0),"")</f>
        <v/>
      </c>
      <c r="BO183" t="str">
        <f>IF(ISNUMBER(VLOOKUP($B183,Commodities!$B$6:$CW$1002,BO$1,0)), VLOOKUP($B183,Commodities!$B$6:$CW$1002,BO$1,0),"")</f>
        <v/>
      </c>
      <c r="BP183" t="str">
        <f>IF(ISNUMBER(VLOOKUP($B183,Currencies!$B$6:$CW$1002,BP$1,0)), VLOOKUP($B183,Currencies!$B$6:$CW$1002,BP$1,0),"")</f>
        <v/>
      </c>
      <c r="BQ183" t="str">
        <f>IF(ISNUMBER(VLOOKUP($B183,Currencies!$B$6:$CW$1002,BQ$1,0)), VLOOKUP($B183,Currencies!$B$6:$CW$1002,BQ$1,0),"")</f>
        <v/>
      </c>
      <c r="BR183" t="str">
        <f>IF(ISNUMBER(VLOOKUP($B183,Currencies!$B$6:$CW$1002,BR$1,0)), VLOOKUP($B183,Currencies!$B$6:$CW$1002,BR$1,0),"")</f>
        <v/>
      </c>
      <c r="BS183" t="str">
        <f>IF(ISNUMBER(VLOOKUP($B183,Currencies!$B$6:$CW$1002,BS$1,0)), VLOOKUP($B183,Currencies!$B$6:$CW$1002,BS$1,0),"")</f>
        <v/>
      </c>
      <c r="BT183" t="str">
        <f>IF(ISNUMBER(VLOOKUP($B183,Currencies!$B$6:$CW$1002,BT$1,0)), VLOOKUP($B183,Currencies!$B$6:$CW$1002,BT$1,0),"")</f>
        <v/>
      </c>
      <c r="BU183" t="str">
        <f>IF(ISNUMBER(VLOOKUP($B183,Currencies!$B$6:$CW$1002,BU$1,0)), VLOOKUP($B183,Currencies!$B$6:$CW$1002,BU$1,0),"")</f>
        <v/>
      </c>
      <c r="BV183" t="str">
        <f>IF(ISNUMBER(VLOOKUP($B183,Currencies!$B$6:$CW$1002,BV$1,0)), VLOOKUP($B183,Currencies!$B$6:$CW$1002,BV$1,0),"")</f>
        <v/>
      </c>
      <c r="BW183" t="str">
        <f>IF(ISNUMBER(VLOOKUP($B183,Currencies!$B$6:$CW$1002,BW$1,0)), VLOOKUP($B183,Currencies!$B$6:$CW$1002,BW$1,0),"")</f>
        <v/>
      </c>
    </row>
    <row r="184" spans="2:75">
      <c r="B184" s="12" t="str">
        <f>IF(ISNUMBER(Equities!$C185),Equities!B185,"")</f>
        <v/>
      </c>
      <c r="C184" t="str">
        <f t="shared" ca="1" si="14"/>
        <v/>
      </c>
      <c r="D184" t="str">
        <f t="shared" ca="1" si="15"/>
        <v/>
      </c>
      <c r="E184" t="str">
        <f t="shared" ca="1" si="15"/>
        <v/>
      </c>
      <c r="F184" t="str">
        <f t="shared" ca="1" si="15"/>
        <v/>
      </c>
      <c r="G184" t="str">
        <f>IF(ISNUMBER(VLOOKUP($B184,Equities!$B$6:$DH$1002,G$1,0)), VLOOKUP($B184,Equities!$B$6:$DH$1002,G$1,0),"")</f>
        <v/>
      </c>
      <c r="H184" t="str">
        <f>IF(ISNUMBER(VLOOKUP($B184,Equities!$B$6:$DH$1002,H$1,0)), VLOOKUP($B184,Equities!$B$6:$DH$1002,H$1,0),"")</f>
        <v/>
      </c>
      <c r="I184" t="str">
        <f>IF(ISNUMBER(VLOOKUP($B184,Equities!$B$6:$DH$1002,I$1,0)), VLOOKUP($B184,Equities!$B$6:$DH$1002,I$1,0),"")</f>
        <v/>
      </c>
      <c r="J184" s="70"/>
      <c r="K184" t="str">
        <f>IF(ISNUMBER(VLOOKUP($B184,Equities!$B$6:$DH$1002,K$1,0)), VLOOKUP($B184,Equities!$B$6:$DH$1002,K$1,0),"")</f>
        <v/>
      </c>
      <c r="L184" t="str">
        <f>IF(ISNUMBER(VLOOKUP($B184,Equities!$B$6:$DH$1002,L$1,0)), VLOOKUP($B184,Equities!$B$6:$DH$1002,L$1,0),"")</f>
        <v/>
      </c>
      <c r="M184" t="str">
        <f>IF(ISNUMBER(VLOOKUP($B184,Equities!$B$6:$DH$1002,M$1,0)), VLOOKUP($B184,Equities!$B$6:$DH$1002,M$1,0),"")</f>
        <v/>
      </c>
      <c r="N184" t="str">
        <f>IF(ISNUMBER(VLOOKUP($B184,Equities!$B$6:$DH$1002,N$1,0)), VLOOKUP($B184,Equities!$B$6:$DH$1002,N$1,0),"")</f>
        <v/>
      </c>
      <c r="O184" t="str">
        <f>IF(ISNUMBER(VLOOKUP($B184,Equities!$B$6:$DH$1002,O$1,0)), VLOOKUP($B184,Equities!$B$6:$DH$1002,O$1,0),"")</f>
        <v/>
      </c>
      <c r="P184" t="str">
        <f>IF(ISNUMBER(VLOOKUP($B184,Equities!$B$6:$DH$1002,P$1,0)), VLOOKUP($B184,Equities!$B$6:$DH$1002,P$1,0),"")</f>
        <v/>
      </c>
      <c r="Q184" t="str">
        <f>IF(ISNUMBER(VLOOKUP($B184,Equities!$B$6:$DH$1002,Q$1,0)), VLOOKUP($B184,Equities!$B$6:$DH$1002,Q$1,0),"")</f>
        <v/>
      </c>
      <c r="R184" t="str">
        <f>IF(ISNUMBER(VLOOKUP($B184,Equities!$B$6:$DH$1002,R$1,0)), VLOOKUP($B184,Equities!$B$6:$DH$1002,R$1,0),"")</f>
        <v/>
      </c>
      <c r="S184" t="str">
        <f>IF(ISNUMBER(VLOOKUP($B184,Equities!$B$6:$DH$1002,S$1,0)), VLOOKUP($B184,Equities!$B$6:$DH$1002,S$1,0),"")</f>
        <v/>
      </c>
      <c r="T184" t="str">
        <f>IF(ISNUMBER(VLOOKUP($B184,Equities!$B$6:$DH$1002,T$1,0)), VLOOKUP($B184,Equities!$B$6:$DH$1002,T$1,0),"")</f>
        <v/>
      </c>
      <c r="U184" t="str">
        <f>IF(ISNUMBER(VLOOKUP($B184,Equities!$B$6:$DH$1002,U$1,0)), VLOOKUP($B184,Equities!$B$6:$DH$1002,U$1,0),"")</f>
        <v/>
      </c>
      <c r="V184" t="str">
        <f>IF(ISNUMBER(VLOOKUP($B184,Equities!$B$6:$DH$1002,V$1,0)), VLOOKUP($B184,Equities!$B$6:$DH$1002,V$1,0),"")</f>
        <v/>
      </c>
      <c r="W184" t="str">
        <f>IF(ISNUMBER(VLOOKUP($B184,Equities!$B$6:$DH$1002,W$1,0)), VLOOKUP($B184,Equities!$B$6:$DH$1002,W$1,0),"")</f>
        <v/>
      </c>
      <c r="X184" t="str">
        <f>IF(ISNUMBER(VLOOKUP($B184,Equities!$B$6:$DH$1002,X$1,0)), VLOOKUP($B184,Equities!$B$6:$DH$1002,X$1,0),"")</f>
        <v/>
      </c>
      <c r="Y184" t="str">
        <f>IF(ISNUMBER(VLOOKUP($B184,Equities!$B$6:$DH$1002,Y$1,0)), VLOOKUP($B184,Equities!$B$6:$DH$1002,Y$1,0),"")</f>
        <v/>
      </c>
      <c r="Z184" t="str">
        <f>IF(ISNUMBER(VLOOKUP($B184,Equities!$B$6:$DH$1002,Z$1,0)), VLOOKUP($B184,Equities!$B$6:$DH$1002,Z$1,0),"")</f>
        <v/>
      </c>
      <c r="AA184" t="str">
        <f>IF(ISNUMBER(VLOOKUP($B184,Equities!$B$6:$DH$1002,AA$1,0)), VLOOKUP($B184,Equities!$B$6:$DH$1002,AA$1,0),"")</f>
        <v/>
      </c>
      <c r="AB184" t="str">
        <f>IF(ISNUMBER(VLOOKUP($B184,Equities!$B$6:$DH$1002,AB$1,0)), VLOOKUP($B184,Equities!$B$6:$DH$1002,AB$1,0),"")</f>
        <v/>
      </c>
      <c r="AC184" t="str">
        <f>IF(ISNUMBER(VLOOKUP($B184,Bonds!$B$6:$CW$1002,AC$1,0)), VLOOKUP($B184,Bonds!$B$6:$CW$1002,AC$1,0),"")</f>
        <v/>
      </c>
      <c r="AD184" t="str">
        <f>IF(ISNUMBER(VLOOKUP($B184,Bonds!$B$6:$CW$1002,AD$1,0)), VLOOKUP($B184,Bonds!$B$6:$CW$1002,AD$1,0),"")</f>
        <v/>
      </c>
      <c r="AE184" t="str">
        <f>IF(ISNUMBER(VLOOKUP($B184,Bonds!$B$6:$CW$1002,AE$1,0)), VLOOKUP($B184,Bonds!$B$6:$CW$1002,AE$1,0),"")</f>
        <v/>
      </c>
      <c r="AF184" t="str">
        <f>IF(ISNUMBER(VLOOKUP($B184,Bonds!$B$6:$CW$1002,AF$1,0)), VLOOKUP($B184,Bonds!$B$6:$CW$1002,AF$1,0),"")</f>
        <v/>
      </c>
      <c r="AG184" t="str">
        <f>IF(ISNUMBER(VLOOKUP($B184,Bonds!$B$6:$CW$1002,AG$1,0)), VLOOKUP($B184,Bonds!$B$6:$CW$1002,AG$1,0),"")</f>
        <v/>
      </c>
      <c r="AH184" t="str">
        <f>IF(ISNUMBER(VLOOKUP($B184,Bonds!$B$6:$CW$1002,AH$1,0)), VLOOKUP($B184,Bonds!$B$6:$CW$1002,AH$1,0),"")</f>
        <v/>
      </c>
      <c r="AI184" t="str">
        <f>IF(ISNUMBER(VLOOKUP($B184,Bonds!$B$6:$CW$1002,AI$1,0)), VLOOKUP($B184,Bonds!$B$6:$CW$1002,AI$1,0),"")</f>
        <v/>
      </c>
      <c r="AJ184" t="str">
        <f>IF(ISNUMBER(VLOOKUP($B184,Bonds!$B$6:$CW$1002,AJ$1,0)), VLOOKUP($B184,Bonds!$B$6:$CW$1002,AJ$1,0),"")</f>
        <v/>
      </c>
      <c r="AK184" t="str">
        <f>IF(ISNUMBER(VLOOKUP($B184,Bonds!$B$6:$CW$1002,AK$1,0)), VLOOKUP($B184,Bonds!$B$6:$CW$1002,AK$1,0),"")</f>
        <v/>
      </c>
      <c r="AL184" t="str">
        <f>IF(ISNUMBER(VLOOKUP($B184,Bonds!$B$6:$CW$1002,AL$1,0)), VLOOKUP($B184,Bonds!$B$6:$CW$1002,AL$1,0),"")</f>
        <v/>
      </c>
      <c r="AM184" t="str">
        <f>IF(ISNUMBER(VLOOKUP($B184,Bonds!$B$6:$CW$1002,AM$1,0)), VLOOKUP($B184,Bonds!$B$6:$CW$1002,AM$1,0),"")</f>
        <v/>
      </c>
      <c r="AN184" t="str">
        <f>IF(ISNUMBER(VLOOKUP($B184,Bonds!$B$6:$CW$1002,AN$1,0)), VLOOKUP($B184,Bonds!$B$6:$CW$1002,AN$1,0),"")</f>
        <v/>
      </c>
      <c r="AO184" t="str">
        <f>IF(ISNUMBER(VLOOKUP($B184,Bonds!$B$6:$CW$1002,AO$1,0)), VLOOKUP($B184,Bonds!$B$6:$CW$1002,AO$1,0),"")</f>
        <v/>
      </c>
      <c r="AP184" t="str">
        <f>IF(ISNUMBER(VLOOKUP($B184,Bonds!$B$6:$CW$1002,AP$1,0)), VLOOKUP($B184,Bonds!$B$6:$CW$1002,AP$1,0),"")</f>
        <v/>
      </c>
      <c r="AQ184" t="str">
        <f>IF(ISNUMBER(VLOOKUP($B184,Bonds!$B$6:$CW$1002,AQ$1,0)), VLOOKUP($B184,Bonds!$B$6:$CW$1002,AQ$1,0),"")</f>
        <v/>
      </c>
      <c r="AR184" t="str">
        <f>IF(ISNUMBER(VLOOKUP($B184,Bonds!$B$6:$CW$1002,AR$1,0)), VLOOKUP($B184,Bonds!$B$6:$CW$1002,AR$1,0),"")</f>
        <v/>
      </c>
      <c r="AS184" t="str">
        <f>IF(ISNUMBER(VLOOKUP($B184,Bonds!$B$6:$CW$1002,AS$1,0)), VLOOKUP($B184,Bonds!$B$6:$CW$1002,AS$1,0),"")</f>
        <v/>
      </c>
      <c r="AT184" t="str">
        <f>IF(ISNUMBER(VLOOKUP($B184,Bonds!$B$6:$CW$1002,AT$1,0)), VLOOKUP($B184,Bonds!$B$6:$CW$1002,AT$1,0),"")</f>
        <v/>
      </c>
      <c r="AU184" t="str">
        <f>IF(ISNUMBER(VLOOKUP($B184,Bonds!$B$6:$CW$1002,AU$1,0)), VLOOKUP($B184,Bonds!$B$6:$CW$1002,AU$1,0),"")</f>
        <v/>
      </c>
      <c r="AV184" t="str">
        <f>IF(ISNUMBER(VLOOKUP($B184,Bonds!$B$6:$CW$1002,AV$1,0)), VLOOKUP($B184,Bonds!$B$6:$CW$1002,AV$1,0),"")</f>
        <v/>
      </c>
      <c r="AW184" t="str">
        <f>IF(ISNUMBER(VLOOKUP($B184,Bonds!$B$6:$CW$1002,AW$1,0)), VLOOKUP($B184,Bonds!$B$6:$CW$1002,AW$1,0),"")</f>
        <v/>
      </c>
      <c r="AX184" t="str">
        <f>IF(ISNUMBER(VLOOKUP($B184,Bonds!$B$6:$CW$1002,AX$1,0)), VLOOKUP($B184,Bonds!$B$6:$CW$1002,AX$1,0),"")</f>
        <v/>
      </c>
      <c r="AY184" t="str">
        <f>IF(ISNUMBER(VLOOKUP($B184,Bonds!$B$6:$CW$1002,AY$1,0)), VLOOKUP($B184,Bonds!$B$6:$CW$1002,AY$1,0),"")</f>
        <v/>
      </c>
      <c r="AZ184" t="str">
        <f>IF(ISNUMBER(VLOOKUP($B184,Bonds!$B$6:$CW$1002,AZ$1,0)), VLOOKUP($B184,Bonds!$B$6:$CW$1002,AZ$1,0),"")</f>
        <v/>
      </c>
      <c r="BA184" t="str">
        <f>IF(ISNUMBER(VLOOKUP($B184,Credit_Vol!$B$6:$CW$1002,BA$1,0)), VLOOKUP($B184,Credit_Vol!$B$6:$CW$1002,BA$1,0),"")</f>
        <v/>
      </c>
      <c r="BB184" t="str">
        <f>IF(ISNUMBER(VLOOKUP($B184,Credit_Vol!$B$6:$CW$1002,BB$1,0)), VLOOKUP($B184,Credit_Vol!$B$6:$CW$1002,BB$1,0),"")</f>
        <v/>
      </c>
      <c r="BC184" t="str">
        <f>IF(ISNUMBER(VLOOKUP($B184,Credit_Vol!$B$6:$CW$1002,BC$1,0)), VLOOKUP($B184,Credit_Vol!$B$6:$CW$1002,BC$1,0),"")</f>
        <v/>
      </c>
      <c r="BD184" t="str">
        <f>IF(ISNUMBER(VLOOKUP($B184,Credit_Vol!$B$6:$CW$1002,BD$1,0)), VLOOKUP($B184,Credit_Vol!$B$6:$CW$1002,BD$1,0),"")</f>
        <v/>
      </c>
      <c r="BE184" t="str">
        <f>IF(ISNUMBER(VLOOKUP($B184,Credit_Vol!$B$6:$CW$1002,BE$1,0)), VLOOKUP($B184,Credit_Vol!$B$6:$CW$1002,BE$1,0),"")</f>
        <v/>
      </c>
      <c r="BF184" t="str">
        <f>IF(ISNUMBER(VLOOKUP($B184,Credit_Vol!$B$6:$CW$1002,BF$1,0)), VLOOKUP($B184,Credit_Vol!$B$6:$CW$1002,BF$1,0),"")</f>
        <v/>
      </c>
      <c r="BG184" t="str">
        <f>IF(ISNUMBER(VLOOKUP($B184,Credit_Vol!$B$6:$CW$1002,BG$1,0)), VLOOKUP($B184,Credit_Vol!$B$6:$CW$1002,BG$1,0),"")</f>
        <v/>
      </c>
      <c r="BH184" t="str">
        <f>IF(ISNUMBER(VLOOKUP($B184,Credit_Vol!$B$6:$CW$1002,BH$1,0)), VLOOKUP($B184,Credit_Vol!$B$6:$CW$1002,BH$1,0),"")</f>
        <v/>
      </c>
      <c r="BI184" t="str">
        <f>IF(ISNUMBER(VLOOKUP($B184,Credit_Vol!$B$6:$CW$1002,BI$1,0)), VLOOKUP($B184,Credit_Vol!$B$6:$CW$1002,BI$1,0),"")</f>
        <v/>
      </c>
      <c r="BJ184" t="str">
        <f>IF(ISNUMBER(VLOOKUP($B184,Credit_Vol!$B$6:$CW$1002,BJ$1,0)), VLOOKUP($B184,Credit_Vol!$B$6:$CW$1002,BJ$1,0),"")</f>
        <v/>
      </c>
      <c r="BK184" t="str">
        <f>IF(ISNUMBER(VLOOKUP($B184,Credit_Vol!$B$6:$CW$1002,BK$1,0)), VLOOKUP($B184,Credit_Vol!$B$6:$CW$1002,BK$1,0),"")</f>
        <v/>
      </c>
      <c r="BL184" t="str">
        <f>IF(ISNUMBER(VLOOKUP($B184,Credit_Vol!$B$6:$CW$1002,BL$1,0)), VLOOKUP($B184,Credit_Vol!$B$6:$CW$1002,BL$1,0),"")</f>
        <v/>
      </c>
      <c r="BM184" t="str">
        <f>IF(ISNUMBER(VLOOKUP($B184,Commodities!$B$6:$CW$1002,BM$1,0)), VLOOKUP($B184,Commodities!$B$6:$CW$1002,BM$1,0),"")</f>
        <v/>
      </c>
      <c r="BN184" t="str">
        <f>IF(ISNUMBER(VLOOKUP($B184,Commodities!$B$6:$CW$1002,BN$1,0)), VLOOKUP($B184,Commodities!$B$6:$CW$1002,BN$1,0),"")</f>
        <v/>
      </c>
      <c r="BO184" t="str">
        <f>IF(ISNUMBER(VLOOKUP($B184,Commodities!$B$6:$CW$1002,BO$1,0)), VLOOKUP($B184,Commodities!$B$6:$CW$1002,BO$1,0),"")</f>
        <v/>
      </c>
      <c r="BP184" t="str">
        <f>IF(ISNUMBER(VLOOKUP($B184,Currencies!$B$6:$CW$1002,BP$1,0)), VLOOKUP($B184,Currencies!$B$6:$CW$1002,BP$1,0),"")</f>
        <v/>
      </c>
      <c r="BQ184" t="str">
        <f>IF(ISNUMBER(VLOOKUP($B184,Currencies!$B$6:$CW$1002,BQ$1,0)), VLOOKUP($B184,Currencies!$B$6:$CW$1002,BQ$1,0),"")</f>
        <v/>
      </c>
      <c r="BR184" t="str">
        <f>IF(ISNUMBER(VLOOKUP($B184,Currencies!$B$6:$CW$1002,BR$1,0)), VLOOKUP($B184,Currencies!$B$6:$CW$1002,BR$1,0),"")</f>
        <v/>
      </c>
      <c r="BS184" t="str">
        <f>IF(ISNUMBER(VLOOKUP($B184,Currencies!$B$6:$CW$1002,BS$1,0)), VLOOKUP($B184,Currencies!$B$6:$CW$1002,BS$1,0),"")</f>
        <v/>
      </c>
      <c r="BT184" t="str">
        <f>IF(ISNUMBER(VLOOKUP($B184,Currencies!$B$6:$CW$1002,BT$1,0)), VLOOKUP($B184,Currencies!$B$6:$CW$1002,BT$1,0),"")</f>
        <v/>
      </c>
      <c r="BU184" t="str">
        <f>IF(ISNUMBER(VLOOKUP($B184,Currencies!$B$6:$CW$1002,BU$1,0)), VLOOKUP($B184,Currencies!$B$6:$CW$1002,BU$1,0),"")</f>
        <v/>
      </c>
      <c r="BV184" t="str">
        <f>IF(ISNUMBER(VLOOKUP($B184,Currencies!$B$6:$CW$1002,BV$1,0)), VLOOKUP($B184,Currencies!$B$6:$CW$1002,BV$1,0),"")</f>
        <v/>
      </c>
      <c r="BW184" t="str">
        <f>IF(ISNUMBER(VLOOKUP($B184,Currencies!$B$6:$CW$1002,BW$1,0)), VLOOKUP($B184,Currencies!$B$6:$CW$1002,BW$1,0),"")</f>
        <v/>
      </c>
    </row>
    <row r="185" spans="2:75">
      <c r="B185" s="12" t="str">
        <f>IF(ISNUMBER(Equities!$C186),Equities!B186,"")</f>
        <v/>
      </c>
      <c r="C185" t="str">
        <f t="shared" ca="1" si="14"/>
        <v/>
      </c>
      <c r="D185" t="str">
        <f t="shared" ca="1" si="15"/>
        <v/>
      </c>
      <c r="E185" t="str">
        <f t="shared" ca="1" si="15"/>
        <v/>
      </c>
      <c r="F185" t="str">
        <f t="shared" ca="1" si="15"/>
        <v/>
      </c>
      <c r="G185" t="str">
        <f>IF(ISNUMBER(VLOOKUP($B185,Equities!$B$6:$DH$1002,G$1,0)), VLOOKUP($B185,Equities!$B$6:$DH$1002,G$1,0),"")</f>
        <v/>
      </c>
      <c r="H185" t="str">
        <f>IF(ISNUMBER(VLOOKUP($B185,Equities!$B$6:$DH$1002,H$1,0)), VLOOKUP($B185,Equities!$B$6:$DH$1002,H$1,0),"")</f>
        <v/>
      </c>
      <c r="I185" t="str">
        <f>IF(ISNUMBER(VLOOKUP($B185,Equities!$B$6:$DH$1002,I$1,0)), VLOOKUP($B185,Equities!$B$6:$DH$1002,I$1,0),"")</f>
        <v/>
      </c>
      <c r="J185" s="70"/>
      <c r="K185" t="str">
        <f>IF(ISNUMBER(VLOOKUP($B185,Equities!$B$6:$DH$1002,K$1,0)), VLOOKUP($B185,Equities!$B$6:$DH$1002,K$1,0),"")</f>
        <v/>
      </c>
      <c r="L185" t="str">
        <f>IF(ISNUMBER(VLOOKUP($B185,Equities!$B$6:$DH$1002,L$1,0)), VLOOKUP($B185,Equities!$B$6:$DH$1002,L$1,0),"")</f>
        <v/>
      </c>
      <c r="M185" t="str">
        <f>IF(ISNUMBER(VLOOKUP($B185,Equities!$B$6:$DH$1002,M$1,0)), VLOOKUP($B185,Equities!$B$6:$DH$1002,M$1,0),"")</f>
        <v/>
      </c>
      <c r="N185" t="str">
        <f>IF(ISNUMBER(VLOOKUP($B185,Equities!$B$6:$DH$1002,N$1,0)), VLOOKUP($B185,Equities!$B$6:$DH$1002,N$1,0),"")</f>
        <v/>
      </c>
      <c r="O185" t="str">
        <f>IF(ISNUMBER(VLOOKUP($B185,Equities!$B$6:$DH$1002,O$1,0)), VLOOKUP($B185,Equities!$B$6:$DH$1002,O$1,0),"")</f>
        <v/>
      </c>
      <c r="P185" t="str">
        <f>IF(ISNUMBER(VLOOKUP($B185,Equities!$B$6:$DH$1002,P$1,0)), VLOOKUP($B185,Equities!$B$6:$DH$1002,P$1,0),"")</f>
        <v/>
      </c>
      <c r="Q185" t="str">
        <f>IF(ISNUMBER(VLOOKUP($B185,Equities!$B$6:$DH$1002,Q$1,0)), VLOOKUP($B185,Equities!$B$6:$DH$1002,Q$1,0),"")</f>
        <v/>
      </c>
      <c r="R185" t="str">
        <f>IF(ISNUMBER(VLOOKUP($B185,Equities!$B$6:$DH$1002,R$1,0)), VLOOKUP($B185,Equities!$B$6:$DH$1002,R$1,0),"")</f>
        <v/>
      </c>
      <c r="S185" t="str">
        <f>IF(ISNUMBER(VLOOKUP($B185,Equities!$B$6:$DH$1002,S$1,0)), VLOOKUP($B185,Equities!$B$6:$DH$1002,S$1,0),"")</f>
        <v/>
      </c>
      <c r="T185" t="str">
        <f>IF(ISNUMBER(VLOOKUP($B185,Equities!$B$6:$DH$1002,T$1,0)), VLOOKUP($B185,Equities!$B$6:$DH$1002,T$1,0),"")</f>
        <v/>
      </c>
      <c r="U185" t="str">
        <f>IF(ISNUMBER(VLOOKUP($B185,Equities!$B$6:$DH$1002,U$1,0)), VLOOKUP($B185,Equities!$B$6:$DH$1002,U$1,0),"")</f>
        <v/>
      </c>
      <c r="V185" t="str">
        <f>IF(ISNUMBER(VLOOKUP($B185,Equities!$B$6:$DH$1002,V$1,0)), VLOOKUP($B185,Equities!$B$6:$DH$1002,V$1,0),"")</f>
        <v/>
      </c>
      <c r="W185" t="str">
        <f>IF(ISNUMBER(VLOOKUP($B185,Equities!$B$6:$DH$1002,W$1,0)), VLOOKUP($B185,Equities!$B$6:$DH$1002,W$1,0),"")</f>
        <v/>
      </c>
      <c r="X185" t="str">
        <f>IF(ISNUMBER(VLOOKUP($B185,Equities!$B$6:$DH$1002,X$1,0)), VLOOKUP($B185,Equities!$B$6:$DH$1002,X$1,0),"")</f>
        <v/>
      </c>
      <c r="Y185" t="str">
        <f>IF(ISNUMBER(VLOOKUP($B185,Equities!$B$6:$DH$1002,Y$1,0)), VLOOKUP($B185,Equities!$B$6:$DH$1002,Y$1,0),"")</f>
        <v/>
      </c>
      <c r="Z185" t="str">
        <f>IF(ISNUMBER(VLOOKUP($B185,Equities!$B$6:$DH$1002,Z$1,0)), VLOOKUP($B185,Equities!$B$6:$DH$1002,Z$1,0),"")</f>
        <v/>
      </c>
      <c r="AA185" t="str">
        <f>IF(ISNUMBER(VLOOKUP($B185,Equities!$B$6:$DH$1002,AA$1,0)), VLOOKUP($B185,Equities!$B$6:$DH$1002,AA$1,0),"")</f>
        <v/>
      </c>
      <c r="AB185" t="str">
        <f>IF(ISNUMBER(VLOOKUP($B185,Equities!$B$6:$DH$1002,AB$1,0)), VLOOKUP($B185,Equities!$B$6:$DH$1002,AB$1,0),"")</f>
        <v/>
      </c>
      <c r="AC185" t="str">
        <f>IF(ISNUMBER(VLOOKUP($B185,Bonds!$B$6:$CW$1002,AC$1,0)), VLOOKUP($B185,Bonds!$B$6:$CW$1002,AC$1,0),"")</f>
        <v/>
      </c>
      <c r="AD185" t="str">
        <f>IF(ISNUMBER(VLOOKUP($B185,Bonds!$B$6:$CW$1002,AD$1,0)), VLOOKUP($B185,Bonds!$B$6:$CW$1002,AD$1,0),"")</f>
        <v/>
      </c>
      <c r="AE185" t="str">
        <f>IF(ISNUMBER(VLOOKUP($B185,Bonds!$B$6:$CW$1002,AE$1,0)), VLOOKUP($B185,Bonds!$B$6:$CW$1002,AE$1,0),"")</f>
        <v/>
      </c>
      <c r="AF185" t="str">
        <f>IF(ISNUMBER(VLOOKUP($B185,Bonds!$B$6:$CW$1002,AF$1,0)), VLOOKUP($B185,Bonds!$B$6:$CW$1002,AF$1,0),"")</f>
        <v/>
      </c>
      <c r="AG185" t="str">
        <f>IF(ISNUMBER(VLOOKUP($B185,Bonds!$B$6:$CW$1002,AG$1,0)), VLOOKUP($B185,Bonds!$B$6:$CW$1002,AG$1,0),"")</f>
        <v/>
      </c>
      <c r="AH185" t="str">
        <f>IF(ISNUMBER(VLOOKUP($B185,Bonds!$B$6:$CW$1002,AH$1,0)), VLOOKUP($B185,Bonds!$B$6:$CW$1002,AH$1,0),"")</f>
        <v/>
      </c>
      <c r="AI185" t="str">
        <f>IF(ISNUMBER(VLOOKUP($B185,Bonds!$B$6:$CW$1002,AI$1,0)), VLOOKUP($B185,Bonds!$B$6:$CW$1002,AI$1,0),"")</f>
        <v/>
      </c>
      <c r="AJ185" t="str">
        <f>IF(ISNUMBER(VLOOKUP($B185,Bonds!$B$6:$CW$1002,AJ$1,0)), VLOOKUP($B185,Bonds!$B$6:$CW$1002,AJ$1,0),"")</f>
        <v/>
      </c>
      <c r="AK185" t="str">
        <f>IF(ISNUMBER(VLOOKUP($B185,Bonds!$B$6:$CW$1002,AK$1,0)), VLOOKUP($B185,Bonds!$B$6:$CW$1002,AK$1,0),"")</f>
        <v/>
      </c>
      <c r="AL185" t="str">
        <f>IF(ISNUMBER(VLOOKUP($B185,Bonds!$B$6:$CW$1002,AL$1,0)), VLOOKUP($B185,Bonds!$B$6:$CW$1002,AL$1,0),"")</f>
        <v/>
      </c>
      <c r="AM185" t="str">
        <f>IF(ISNUMBER(VLOOKUP($B185,Bonds!$B$6:$CW$1002,AM$1,0)), VLOOKUP($B185,Bonds!$B$6:$CW$1002,AM$1,0),"")</f>
        <v/>
      </c>
      <c r="AN185" t="str">
        <f>IF(ISNUMBER(VLOOKUP($B185,Bonds!$B$6:$CW$1002,AN$1,0)), VLOOKUP($B185,Bonds!$B$6:$CW$1002,AN$1,0),"")</f>
        <v/>
      </c>
      <c r="AO185" t="str">
        <f>IF(ISNUMBER(VLOOKUP($B185,Bonds!$B$6:$CW$1002,AO$1,0)), VLOOKUP($B185,Bonds!$B$6:$CW$1002,AO$1,0),"")</f>
        <v/>
      </c>
      <c r="AP185" t="str">
        <f>IF(ISNUMBER(VLOOKUP($B185,Bonds!$B$6:$CW$1002,AP$1,0)), VLOOKUP($B185,Bonds!$B$6:$CW$1002,AP$1,0),"")</f>
        <v/>
      </c>
      <c r="AQ185" t="str">
        <f>IF(ISNUMBER(VLOOKUP($B185,Bonds!$B$6:$CW$1002,AQ$1,0)), VLOOKUP($B185,Bonds!$B$6:$CW$1002,AQ$1,0),"")</f>
        <v/>
      </c>
      <c r="AR185" t="str">
        <f>IF(ISNUMBER(VLOOKUP($B185,Bonds!$B$6:$CW$1002,AR$1,0)), VLOOKUP($B185,Bonds!$B$6:$CW$1002,AR$1,0),"")</f>
        <v/>
      </c>
      <c r="AS185" t="str">
        <f>IF(ISNUMBER(VLOOKUP($B185,Bonds!$B$6:$CW$1002,AS$1,0)), VLOOKUP($B185,Bonds!$B$6:$CW$1002,AS$1,0),"")</f>
        <v/>
      </c>
      <c r="AT185" t="str">
        <f>IF(ISNUMBER(VLOOKUP($B185,Bonds!$B$6:$CW$1002,AT$1,0)), VLOOKUP($B185,Bonds!$B$6:$CW$1002,AT$1,0),"")</f>
        <v/>
      </c>
      <c r="AU185" t="str">
        <f>IF(ISNUMBER(VLOOKUP($B185,Bonds!$B$6:$CW$1002,AU$1,0)), VLOOKUP($B185,Bonds!$B$6:$CW$1002,AU$1,0),"")</f>
        <v/>
      </c>
      <c r="AV185" t="str">
        <f>IF(ISNUMBER(VLOOKUP($B185,Bonds!$B$6:$CW$1002,AV$1,0)), VLOOKUP($B185,Bonds!$B$6:$CW$1002,AV$1,0),"")</f>
        <v/>
      </c>
      <c r="AW185" t="str">
        <f>IF(ISNUMBER(VLOOKUP($B185,Bonds!$B$6:$CW$1002,AW$1,0)), VLOOKUP($B185,Bonds!$B$6:$CW$1002,AW$1,0),"")</f>
        <v/>
      </c>
      <c r="AX185" t="str">
        <f>IF(ISNUMBER(VLOOKUP($B185,Bonds!$B$6:$CW$1002,AX$1,0)), VLOOKUP($B185,Bonds!$B$6:$CW$1002,AX$1,0),"")</f>
        <v/>
      </c>
      <c r="AY185" t="str">
        <f>IF(ISNUMBER(VLOOKUP($B185,Bonds!$B$6:$CW$1002,AY$1,0)), VLOOKUP($B185,Bonds!$B$6:$CW$1002,AY$1,0),"")</f>
        <v/>
      </c>
      <c r="AZ185" t="str">
        <f>IF(ISNUMBER(VLOOKUP($B185,Bonds!$B$6:$CW$1002,AZ$1,0)), VLOOKUP($B185,Bonds!$B$6:$CW$1002,AZ$1,0),"")</f>
        <v/>
      </c>
      <c r="BA185" t="str">
        <f>IF(ISNUMBER(VLOOKUP($B185,Credit_Vol!$B$6:$CW$1002,BA$1,0)), VLOOKUP($B185,Credit_Vol!$B$6:$CW$1002,BA$1,0),"")</f>
        <v/>
      </c>
      <c r="BB185" t="str">
        <f>IF(ISNUMBER(VLOOKUP($B185,Credit_Vol!$B$6:$CW$1002,BB$1,0)), VLOOKUP($B185,Credit_Vol!$B$6:$CW$1002,BB$1,0),"")</f>
        <v/>
      </c>
      <c r="BC185" t="str">
        <f>IF(ISNUMBER(VLOOKUP($B185,Credit_Vol!$B$6:$CW$1002,BC$1,0)), VLOOKUP($B185,Credit_Vol!$B$6:$CW$1002,BC$1,0),"")</f>
        <v/>
      </c>
      <c r="BD185" t="str">
        <f>IF(ISNUMBER(VLOOKUP($B185,Credit_Vol!$B$6:$CW$1002,BD$1,0)), VLOOKUP($B185,Credit_Vol!$B$6:$CW$1002,BD$1,0),"")</f>
        <v/>
      </c>
      <c r="BE185" t="str">
        <f>IF(ISNUMBER(VLOOKUP($B185,Credit_Vol!$B$6:$CW$1002,BE$1,0)), VLOOKUP($B185,Credit_Vol!$B$6:$CW$1002,BE$1,0),"")</f>
        <v/>
      </c>
      <c r="BF185" t="str">
        <f>IF(ISNUMBER(VLOOKUP($B185,Credit_Vol!$B$6:$CW$1002,BF$1,0)), VLOOKUP($B185,Credit_Vol!$B$6:$CW$1002,BF$1,0),"")</f>
        <v/>
      </c>
      <c r="BG185" t="str">
        <f>IF(ISNUMBER(VLOOKUP($B185,Credit_Vol!$B$6:$CW$1002,BG$1,0)), VLOOKUP($B185,Credit_Vol!$B$6:$CW$1002,BG$1,0),"")</f>
        <v/>
      </c>
      <c r="BH185" t="str">
        <f>IF(ISNUMBER(VLOOKUP($B185,Credit_Vol!$B$6:$CW$1002,BH$1,0)), VLOOKUP($B185,Credit_Vol!$B$6:$CW$1002,BH$1,0),"")</f>
        <v/>
      </c>
      <c r="BI185" t="str">
        <f>IF(ISNUMBER(VLOOKUP($B185,Credit_Vol!$B$6:$CW$1002,BI$1,0)), VLOOKUP($B185,Credit_Vol!$B$6:$CW$1002,BI$1,0),"")</f>
        <v/>
      </c>
      <c r="BJ185" t="str">
        <f>IF(ISNUMBER(VLOOKUP($B185,Credit_Vol!$B$6:$CW$1002,BJ$1,0)), VLOOKUP($B185,Credit_Vol!$B$6:$CW$1002,BJ$1,0),"")</f>
        <v/>
      </c>
      <c r="BK185" t="str">
        <f>IF(ISNUMBER(VLOOKUP($B185,Credit_Vol!$B$6:$CW$1002,BK$1,0)), VLOOKUP($B185,Credit_Vol!$B$6:$CW$1002,BK$1,0),"")</f>
        <v/>
      </c>
      <c r="BL185" t="str">
        <f>IF(ISNUMBER(VLOOKUP($B185,Credit_Vol!$B$6:$CW$1002,BL$1,0)), VLOOKUP($B185,Credit_Vol!$B$6:$CW$1002,BL$1,0),"")</f>
        <v/>
      </c>
      <c r="BM185" t="str">
        <f>IF(ISNUMBER(VLOOKUP($B185,Commodities!$B$6:$CW$1002,BM$1,0)), VLOOKUP($B185,Commodities!$B$6:$CW$1002,BM$1,0),"")</f>
        <v/>
      </c>
      <c r="BN185" t="str">
        <f>IF(ISNUMBER(VLOOKUP($B185,Commodities!$B$6:$CW$1002,BN$1,0)), VLOOKUP($B185,Commodities!$B$6:$CW$1002,BN$1,0),"")</f>
        <v/>
      </c>
      <c r="BO185" t="str">
        <f>IF(ISNUMBER(VLOOKUP($B185,Commodities!$B$6:$CW$1002,BO$1,0)), VLOOKUP($B185,Commodities!$B$6:$CW$1002,BO$1,0),"")</f>
        <v/>
      </c>
      <c r="BP185" t="str">
        <f>IF(ISNUMBER(VLOOKUP($B185,Currencies!$B$6:$CW$1002,BP$1,0)), VLOOKUP($B185,Currencies!$B$6:$CW$1002,BP$1,0),"")</f>
        <v/>
      </c>
      <c r="BQ185" t="str">
        <f>IF(ISNUMBER(VLOOKUP($B185,Currencies!$B$6:$CW$1002,BQ$1,0)), VLOOKUP($B185,Currencies!$B$6:$CW$1002,BQ$1,0),"")</f>
        <v/>
      </c>
      <c r="BR185" t="str">
        <f>IF(ISNUMBER(VLOOKUP($B185,Currencies!$B$6:$CW$1002,BR$1,0)), VLOOKUP($B185,Currencies!$B$6:$CW$1002,BR$1,0),"")</f>
        <v/>
      </c>
      <c r="BS185" t="str">
        <f>IF(ISNUMBER(VLOOKUP($B185,Currencies!$B$6:$CW$1002,BS$1,0)), VLOOKUP($B185,Currencies!$B$6:$CW$1002,BS$1,0),"")</f>
        <v/>
      </c>
      <c r="BT185" t="str">
        <f>IF(ISNUMBER(VLOOKUP($B185,Currencies!$B$6:$CW$1002,BT$1,0)), VLOOKUP($B185,Currencies!$B$6:$CW$1002,BT$1,0),"")</f>
        <v/>
      </c>
      <c r="BU185" t="str">
        <f>IF(ISNUMBER(VLOOKUP($B185,Currencies!$B$6:$CW$1002,BU$1,0)), VLOOKUP($B185,Currencies!$B$6:$CW$1002,BU$1,0),"")</f>
        <v/>
      </c>
      <c r="BV185" t="str">
        <f>IF(ISNUMBER(VLOOKUP($B185,Currencies!$B$6:$CW$1002,BV$1,0)), VLOOKUP($B185,Currencies!$B$6:$CW$1002,BV$1,0),"")</f>
        <v/>
      </c>
      <c r="BW185" t="str">
        <f>IF(ISNUMBER(VLOOKUP($B185,Currencies!$B$6:$CW$1002,BW$1,0)), VLOOKUP($B185,Currencies!$B$6:$CW$1002,BW$1,0),"")</f>
        <v/>
      </c>
    </row>
    <row r="186" spans="2:75">
      <c r="B186" s="12" t="str">
        <f>IF(ISNUMBER(Equities!$C187),Equities!B187,"")</f>
        <v/>
      </c>
      <c r="C186" t="str">
        <f t="shared" ca="1" si="14"/>
        <v/>
      </c>
      <c r="D186" t="str">
        <f t="shared" ca="1" si="15"/>
        <v/>
      </c>
      <c r="E186" t="str">
        <f t="shared" ca="1" si="15"/>
        <v/>
      </c>
      <c r="F186" t="str">
        <f t="shared" ca="1" si="15"/>
        <v/>
      </c>
      <c r="G186" t="str">
        <f>IF(ISNUMBER(VLOOKUP($B186,Equities!$B$6:$DH$1002,G$1,0)), VLOOKUP($B186,Equities!$B$6:$DH$1002,G$1,0),"")</f>
        <v/>
      </c>
      <c r="H186" t="str">
        <f>IF(ISNUMBER(VLOOKUP($B186,Equities!$B$6:$DH$1002,H$1,0)), VLOOKUP($B186,Equities!$B$6:$DH$1002,H$1,0),"")</f>
        <v/>
      </c>
      <c r="I186" t="str">
        <f>IF(ISNUMBER(VLOOKUP($B186,Equities!$B$6:$DH$1002,I$1,0)), VLOOKUP($B186,Equities!$B$6:$DH$1002,I$1,0),"")</f>
        <v/>
      </c>
      <c r="J186" s="70"/>
      <c r="K186" t="str">
        <f>IF(ISNUMBER(VLOOKUP($B186,Equities!$B$6:$DH$1002,K$1,0)), VLOOKUP($B186,Equities!$B$6:$DH$1002,K$1,0),"")</f>
        <v/>
      </c>
      <c r="L186" t="str">
        <f>IF(ISNUMBER(VLOOKUP($B186,Equities!$B$6:$DH$1002,L$1,0)), VLOOKUP($B186,Equities!$B$6:$DH$1002,L$1,0),"")</f>
        <v/>
      </c>
      <c r="M186" t="str">
        <f>IF(ISNUMBER(VLOOKUP($B186,Equities!$B$6:$DH$1002,M$1,0)), VLOOKUP($B186,Equities!$B$6:$DH$1002,M$1,0),"")</f>
        <v/>
      </c>
      <c r="N186" t="str">
        <f>IF(ISNUMBER(VLOOKUP($B186,Equities!$B$6:$DH$1002,N$1,0)), VLOOKUP($B186,Equities!$B$6:$DH$1002,N$1,0),"")</f>
        <v/>
      </c>
      <c r="O186" t="str">
        <f>IF(ISNUMBER(VLOOKUP($B186,Equities!$B$6:$DH$1002,O$1,0)), VLOOKUP($B186,Equities!$B$6:$DH$1002,O$1,0),"")</f>
        <v/>
      </c>
      <c r="P186" t="str">
        <f>IF(ISNUMBER(VLOOKUP($B186,Equities!$B$6:$DH$1002,P$1,0)), VLOOKUP($B186,Equities!$B$6:$DH$1002,P$1,0),"")</f>
        <v/>
      </c>
      <c r="Q186" t="str">
        <f>IF(ISNUMBER(VLOOKUP($B186,Equities!$B$6:$DH$1002,Q$1,0)), VLOOKUP($B186,Equities!$B$6:$DH$1002,Q$1,0),"")</f>
        <v/>
      </c>
      <c r="R186" t="str">
        <f>IF(ISNUMBER(VLOOKUP($B186,Equities!$B$6:$DH$1002,R$1,0)), VLOOKUP($B186,Equities!$B$6:$DH$1002,R$1,0),"")</f>
        <v/>
      </c>
      <c r="S186" t="str">
        <f>IF(ISNUMBER(VLOOKUP($B186,Equities!$B$6:$DH$1002,S$1,0)), VLOOKUP($B186,Equities!$B$6:$DH$1002,S$1,0),"")</f>
        <v/>
      </c>
      <c r="T186" t="str">
        <f>IF(ISNUMBER(VLOOKUP($B186,Equities!$B$6:$DH$1002,T$1,0)), VLOOKUP($B186,Equities!$B$6:$DH$1002,T$1,0),"")</f>
        <v/>
      </c>
      <c r="U186" t="str">
        <f>IF(ISNUMBER(VLOOKUP($B186,Equities!$B$6:$DH$1002,U$1,0)), VLOOKUP($B186,Equities!$B$6:$DH$1002,U$1,0),"")</f>
        <v/>
      </c>
      <c r="V186" t="str">
        <f>IF(ISNUMBER(VLOOKUP($B186,Equities!$B$6:$DH$1002,V$1,0)), VLOOKUP($B186,Equities!$B$6:$DH$1002,V$1,0),"")</f>
        <v/>
      </c>
      <c r="W186" t="str">
        <f>IF(ISNUMBER(VLOOKUP($B186,Equities!$B$6:$DH$1002,W$1,0)), VLOOKUP($B186,Equities!$B$6:$DH$1002,W$1,0),"")</f>
        <v/>
      </c>
      <c r="X186" t="str">
        <f>IF(ISNUMBER(VLOOKUP($B186,Equities!$B$6:$DH$1002,X$1,0)), VLOOKUP($B186,Equities!$B$6:$DH$1002,X$1,0),"")</f>
        <v/>
      </c>
      <c r="Y186" t="str">
        <f>IF(ISNUMBER(VLOOKUP($B186,Equities!$B$6:$DH$1002,Y$1,0)), VLOOKUP($B186,Equities!$B$6:$DH$1002,Y$1,0),"")</f>
        <v/>
      </c>
      <c r="Z186" t="str">
        <f>IF(ISNUMBER(VLOOKUP($B186,Equities!$B$6:$DH$1002,Z$1,0)), VLOOKUP($B186,Equities!$B$6:$DH$1002,Z$1,0),"")</f>
        <v/>
      </c>
      <c r="AA186" t="str">
        <f>IF(ISNUMBER(VLOOKUP($B186,Equities!$B$6:$DH$1002,AA$1,0)), VLOOKUP($B186,Equities!$B$6:$DH$1002,AA$1,0),"")</f>
        <v/>
      </c>
      <c r="AB186" t="str">
        <f>IF(ISNUMBER(VLOOKUP($B186,Equities!$B$6:$DH$1002,AB$1,0)), VLOOKUP($B186,Equities!$B$6:$DH$1002,AB$1,0),"")</f>
        <v/>
      </c>
      <c r="AC186" t="str">
        <f>IF(ISNUMBER(VLOOKUP($B186,Bonds!$B$6:$CW$1002,AC$1,0)), VLOOKUP($B186,Bonds!$B$6:$CW$1002,AC$1,0),"")</f>
        <v/>
      </c>
      <c r="AD186" t="str">
        <f>IF(ISNUMBER(VLOOKUP($B186,Bonds!$B$6:$CW$1002,AD$1,0)), VLOOKUP($B186,Bonds!$B$6:$CW$1002,AD$1,0),"")</f>
        <v/>
      </c>
      <c r="AE186" t="str">
        <f>IF(ISNUMBER(VLOOKUP($B186,Bonds!$B$6:$CW$1002,AE$1,0)), VLOOKUP($B186,Bonds!$B$6:$CW$1002,AE$1,0),"")</f>
        <v/>
      </c>
      <c r="AF186" t="str">
        <f>IF(ISNUMBER(VLOOKUP($B186,Bonds!$B$6:$CW$1002,AF$1,0)), VLOOKUP($B186,Bonds!$B$6:$CW$1002,AF$1,0),"")</f>
        <v/>
      </c>
      <c r="AG186" t="str">
        <f>IF(ISNUMBER(VLOOKUP($B186,Bonds!$B$6:$CW$1002,AG$1,0)), VLOOKUP($B186,Bonds!$B$6:$CW$1002,AG$1,0),"")</f>
        <v/>
      </c>
      <c r="AH186" t="str">
        <f>IF(ISNUMBER(VLOOKUP($B186,Bonds!$B$6:$CW$1002,AH$1,0)), VLOOKUP($B186,Bonds!$B$6:$CW$1002,AH$1,0),"")</f>
        <v/>
      </c>
      <c r="AI186" t="str">
        <f>IF(ISNUMBER(VLOOKUP($B186,Bonds!$B$6:$CW$1002,AI$1,0)), VLOOKUP($B186,Bonds!$B$6:$CW$1002,AI$1,0),"")</f>
        <v/>
      </c>
      <c r="AJ186" t="str">
        <f>IF(ISNUMBER(VLOOKUP($B186,Bonds!$B$6:$CW$1002,AJ$1,0)), VLOOKUP($B186,Bonds!$B$6:$CW$1002,AJ$1,0),"")</f>
        <v/>
      </c>
      <c r="AK186" t="str">
        <f>IF(ISNUMBER(VLOOKUP($B186,Bonds!$B$6:$CW$1002,AK$1,0)), VLOOKUP($B186,Bonds!$B$6:$CW$1002,AK$1,0),"")</f>
        <v/>
      </c>
      <c r="AL186" t="str">
        <f>IF(ISNUMBER(VLOOKUP($B186,Bonds!$B$6:$CW$1002,AL$1,0)), VLOOKUP($B186,Bonds!$B$6:$CW$1002,AL$1,0),"")</f>
        <v/>
      </c>
      <c r="AM186" t="str">
        <f>IF(ISNUMBER(VLOOKUP($B186,Bonds!$B$6:$CW$1002,AM$1,0)), VLOOKUP($B186,Bonds!$B$6:$CW$1002,AM$1,0),"")</f>
        <v/>
      </c>
      <c r="AN186" t="str">
        <f>IF(ISNUMBER(VLOOKUP($B186,Bonds!$B$6:$CW$1002,AN$1,0)), VLOOKUP($B186,Bonds!$B$6:$CW$1002,AN$1,0),"")</f>
        <v/>
      </c>
      <c r="AO186" t="str">
        <f>IF(ISNUMBER(VLOOKUP($B186,Bonds!$B$6:$CW$1002,AO$1,0)), VLOOKUP($B186,Bonds!$B$6:$CW$1002,AO$1,0),"")</f>
        <v/>
      </c>
      <c r="AP186" t="str">
        <f>IF(ISNUMBER(VLOOKUP($B186,Bonds!$B$6:$CW$1002,AP$1,0)), VLOOKUP($B186,Bonds!$B$6:$CW$1002,AP$1,0),"")</f>
        <v/>
      </c>
      <c r="AQ186" t="str">
        <f>IF(ISNUMBER(VLOOKUP($B186,Bonds!$B$6:$CW$1002,AQ$1,0)), VLOOKUP($B186,Bonds!$B$6:$CW$1002,AQ$1,0),"")</f>
        <v/>
      </c>
      <c r="AR186" t="str">
        <f>IF(ISNUMBER(VLOOKUP($B186,Bonds!$B$6:$CW$1002,AR$1,0)), VLOOKUP($B186,Bonds!$B$6:$CW$1002,AR$1,0),"")</f>
        <v/>
      </c>
      <c r="AS186" t="str">
        <f>IF(ISNUMBER(VLOOKUP($B186,Bonds!$B$6:$CW$1002,AS$1,0)), VLOOKUP($B186,Bonds!$B$6:$CW$1002,AS$1,0),"")</f>
        <v/>
      </c>
      <c r="AT186" t="str">
        <f>IF(ISNUMBER(VLOOKUP($B186,Bonds!$B$6:$CW$1002,AT$1,0)), VLOOKUP($B186,Bonds!$B$6:$CW$1002,AT$1,0),"")</f>
        <v/>
      </c>
      <c r="AU186" t="str">
        <f>IF(ISNUMBER(VLOOKUP($B186,Bonds!$B$6:$CW$1002,AU$1,0)), VLOOKUP($B186,Bonds!$B$6:$CW$1002,AU$1,0),"")</f>
        <v/>
      </c>
      <c r="AV186" t="str">
        <f>IF(ISNUMBER(VLOOKUP($B186,Bonds!$B$6:$CW$1002,AV$1,0)), VLOOKUP($B186,Bonds!$B$6:$CW$1002,AV$1,0),"")</f>
        <v/>
      </c>
      <c r="AW186" t="str">
        <f>IF(ISNUMBER(VLOOKUP($B186,Bonds!$B$6:$CW$1002,AW$1,0)), VLOOKUP($B186,Bonds!$B$6:$CW$1002,AW$1,0),"")</f>
        <v/>
      </c>
      <c r="AX186" t="str">
        <f>IF(ISNUMBER(VLOOKUP($B186,Bonds!$B$6:$CW$1002,AX$1,0)), VLOOKUP($B186,Bonds!$B$6:$CW$1002,AX$1,0),"")</f>
        <v/>
      </c>
      <c r="AY186" t="str">
        <f>IF(ISNUMBER(VLOOKUP($B186,Bonds!$B$6:$CW$1002,AY$1,0)), VLOOKUP($B186,Bonds!$B$6:$CW$1002,AY$1,0),"")</f>
        <v/>
      </c>
      <c r="AZ186" t="str">
        <f>IF(ISNUMBER(VLOOKUP($B186,Bonds!$B$6:$CW$1002,AZ$1,0)), VLOOKUP($B186,Bonds!$B$6:$CW$1002,AZ$1,0),"")</f>
        <v/>
      </c>
      <c r="BA186" t="str">
        <f>IF(ISNUMBER(VLOOKUP($B186,Credit_Vol!$B$6:$CW$1002,BA$1,0)), VLOOKUP($B186,Credit_Vol!$B$6:$CW$1002,BA$1,0),"")</f>
        <v/>
      </c>
      <c r="BB186" t="str">
        <f>IF(ISNUMBER(VLOOKUP($B186,Credit_Vol!$B$6:$CW$1002,BB$1,0)), VLOOKUP($B186,Credit_Vol!$B$6:$CW$1002,BB$1,0),"")</f>
        <v/>
      </c>
      <c r="BC186" t="str">
        <f>IF(ISNUMBER(VLOOKUP($B186,Credit_Vol!$B$6:$CW$1002,BC$1,0)), VLOOKUP($B186,Credit_Vol!$B$6:$CW$1002,BC$1,0),"")</f>
        <v/>
      </c>
      <c r="BD186" t="str">
        <f>IF(ISNUMBER(VLOOKUP($B186,Credit_Vol!$B$6:$CW$1002,BD$1,0)), VLOOKUP($B186,Credit_Vol!$B$6:$CW$1002,BD$1,0),"")</f>
        <v/>
      </c>
      <c r="BE186" t="str">
        <f>IF(ISNUMBER(VLOOKUP($B186,Credit_Vol!$B$6:$CW$1002,BE$1,0)), VLOOKUP($B186,Credit_Vol!$B$6:$CW$1002,BE$1,0),"")</f>
        <v/>
      </c>
      <c r="BF186" t="str">
        <f>IF(ISNUMBER(VLOOKUP($B186,Credit_Vol!$B$6:$CW$1002,BF$1,0)), VLOOKUP($B186,Credit_Vol!$B$6:$CW$1002,BF$1,0),"")</f>
        <v/>
      </c>
      <c r="BG186" t="str">
        <f>IF(ISNUMBER(VLOOKUP($B186,Credit_Vol!$B$6:$CW$1002,BG$1,0)), VLOOKUP($B186,Credit_Vol!$B$6:$CW$1002,BG$1,0),"")</f>
        <v/>
      </c>
      <c r="BH186" t="str">
        <f>IF(ISNUMBER(VLOOKUP($B186,Credit_Vol!$B$6:$CW$1002,BH$1,0)), VLOOKUP($B186,Credit_Vol!$B$6:$CW$1002,BH$1,0),"")</f>
        <v/>
      </c>
      <c r="BI186" t="str">
        <f>IF(ISNUMBER(VLOOKUP($B186,Credit_Vol!$B$6:$CW$1002,BI$1,0)), VLOOKUP($B186,Credit_Vol!$B$6:$CW$1002,BI$1,0),"")</f>
        <v/>
      </c>
      <c r="BJ186" t="str">
        <f>IF(ISNUMBER(VLOOKUP($B186,Credit_Vol!$B$6:$CW$1002,BJ$1,0)), VLOOKUP($B186,Credit_Vol!$B$6:$CW$1002,BJ$1,0),"")</f>
        <v/>
      </c>
      <c r="BK186" t="str">
        <f>IF(ISNUMBER(VLOOKUP($B186,Credit_Vol!$B$6:$CW$1002,BK$1,0)), VLOOKUP($B186,Credit_Vol!$B$6:$CW$1002,BK$1,0),"")</f>
        <v/>
      </c>
      <c r="BL186" t="str">
        <f>IF(ISNUMBER(VLOOKUP($B186,Credit_Vol!$B$6:$CW$1002,BL$1,0)), VLOOKUP($B186,Credit_Vol!$B$6:$CW$1002,BL$1,0),"")</f>
        <v/>
      </c>
      <c r="BM186" t="str">
        <f>IF(ISNUMBER(VLOOKUP($B186,Commodities!$B$6:$CW$1002,BM$1,0)), VLOOKUP($B186,Commodities!$B$6:$CW$1002,BM$1,0),"")</f>
        <v/>
      </c>
      <c r="BN186" t="str">
        <f>IF(ISNUMBER(VLOOKUP($B186,Commodities!$B$6:$CW$1002,BN$1,0)), VLOOKUP($B186,Commodities!$B$6:$CW$1002,BN$1,0),"")</f>
        <v/>
      </c>
      <c r="BO186" t="str">
        <f>IF(ISNUMBER(VLOOKUP($B186,Commodities!$B$6:$CW$1002,BO$1,0)), VLOOKUP($B186,Commodities!$B$6:$CW$1002,BO$1,0),"")</f>
        <v/>
      </c>
      <c r="BP186" t="str">
        <f>IF(ISNUMBER(VLOOKUP($B186,Currencies!$B$6:$CW$1002,BP$1,0)), VLOOKUP($B186,Currencies!$B$6:$CW$1002,BP$1,0),"")</f>
        <v/>
      </c>
      <c r="BQ186" t="str">
        <f>IF(ISNUMBER(VLOOKUP($B186,Currencies!$B$6:$CW$1002,BQ$1,0)), VLOOKUP($B186,Currencies!$B$6:$CW$1002,BQ$1,0),"")</f>
        <v/>
      </c>
      <c r="BR186" t="str">
        <f>IF(ISNUMBER(VLOOKUP($B186,Currencies!$B$6:$CW$1002,BR$1,0)), VLOOKUP($B186,Currencies!$B$6:$CW$1002,BR$1,0),"")</f>
        <v/>
      </c>
      <c r="BS186" t="str">
        <f>IF(ISNUMBER(VLOOKUP($B186,Currencies!$B$6:$CW$1002,BS$1,0)), VLOOKUP($B186,Currencies!$B$6:$CW$1002,BS$1,0),"")</f>
        <v/>
      </c>
      <c r="BT186" t="str">
        <f>IF(ISNUMBER(VLOOKUP($B186,Currencies!$B$6:$CW$1002,BT$1,0)), VLOOKUP($B186,Currencies!$B$6:$CW$1002,BT$1,0),"")</f>
        <v/>
      </c>
      <c r="BU186" t="str">
        <f>IF(ISNUMBER(VLOOKUP($B186,Currencies!$B$6:$CW$1002,BU$1,0)), VLOOKUP($B186,Currencies!$B$6:$CW$1002,BU$1,0),"")</f>
        <v/>
      </c>
      <c r="BV186" t="str">
        <f>IF(ISNUMBER(VLOOKUP($B186,Currencies!$B$6:$CW$1002,BV$1,0)), VLOOKUP($B186,Currencies!$B$6:$CW$1002,BV$1,0),"")</f>
        <v/>
      </c>
      <c r="BW186" t="str">
        <f>IF(ISNUMBER(VLOOKUP($B186,Currencies!$B$6:$CW$1002,BW$1,0)), VLOOKUP($B186,Currencies!$B$6:$CW$1002,BW$1,0),"")</f>
        <v/>
      </c>
    </row>
    <row r="187" spans="2:75">
      <c r="B187" s="12" t="str">
        <f>IF(ISNUMBER(Equities!$C188),Equities!B188,"")</f>
        <v/>
      </c>
      <c r="C187" t="str">
        <f t="shared" ca="1" si="14"/>
        <v/>
      </c>
      <c r="D187" t="str">
        <f t="shared" ca="1" si="15"/>
        <v/>
      </c>
      <c r="E187" t="str">
        <f t="shared" ca="1" si="15"/>
        <v/>
      </c>
      <c r="F187" t="str">
        <f t="shared" ca="1" si="15"/>
        <v/>
      </c>
      <c r="G187" t="str">
        <f>IF(ISNUMBER(VLOOKUP($B187,Equities!$B$6:$DH$1002,G$1,0)), VLOOKUP($B187,Equities!$B$6:$DH$1002,G$1,0),"")</f>
        <v/>
      </c>
      <c r="H187" t="str">
        <f>IF(ISNUMBER(VLOOKUP($B187,Equities!$B$6:$DH$1002,H$1,0)), VLOOKUP($B187,Equities!$B$6:$DH$1002,H$1,0),"")</f>
        <v/>
      </c>
      <c r="I187" t="str">
        <f>IF(ISNUMBER(VLOOKUP($B187,Equities!$B$6:$DH$1002,I$1,0)), VLOOKUP($B187,Equities!$B$6:$DH$1002,I$1,0),"")</f>
        <v/>
      </c>
      <c r="J187" s="70"/>
      <c r="K187" t="str">
        <f>IF(ISNUMBER(VLOOKUP($B187,Equities!$B$6:$DH$1002,K$1,0)), VLOOKUP($B187,Equities!$B$6:$DH$1002,K$1,0),"")</f>
        <v/>
      </c>
      <c r="L187" t="str">
        <f>IF(ISNUMBER(VLOOKUP($B187,Equities!$B$6:$DH$1002,L$1,0)), VLOOKUP($B187,Equities!$B$6:$DH$1002,L$1,0),"")</f>
        <v/>
      </c>
      <c r="M187" t="str">
        <f>IF(ISNUMBER(VLOOKUP($B187,Equities!$B$6:$DH$1002,M$1,0)), VLOOKUP($B187,Equities!$B$6:$DH$1002,M$1,0),"")</f>
        <v/>
      </c>
      <c r="N187" t="str">
        <f>IF(ISNUMBER(VLOOKUP($B187,Equities!$B$6:$DH$1002,N$1,0)), VLOOKUP($B187,Equities!$B$6:$DH$1002,N$1,0),"")</f>
        <v/>
      </c>
      <c r="O187" t="str">
        <f>IF(ISNUMBER(VLOOKUP($B187,Equities!$B$6:$DH$1002,O$1,0)), VLOOKUP($B187,Equities!$B$6:$DH$1002,O$1,0),"")</f>
        <v/>
      </c>
      <c r="P187" t="str">
        <f>IF(ISNUMBER(VLOOKUP($B187,Equities!$B$6:$DH$1002,P$1,0)), VLOOKUP($B187,Equities!$B$6:$DH$1002,P$1,0),"")</f>
        <v/>
      </c>
      <c r="Q187" t="str">
        <f>IF(ISNUMBER(VLOOKUP($B187,Equities!$B$6:$DH$1002,Q$1,0)), VLOOKUP($B187,Equities!$B$6:$DH$1002,Q$1,0),"")</f>
        <v/>
      </c>
      <c r="R187" t="str">
        <f>IF(ISNUMBER(VLOOKUP($B187,Equities!$B$6:$DH$1002,R$1,0)), VLOOKUP($B187,Equities!$B$6:$DH$1002,R$1,0),"")</f>
        <v/>
      </c>
      <c r="S187" t="str">
        <f>IF(ISNUMBER(VLOOKUP($B187,Equities!$B$6:$DH$1002,S$1,0)), VLOOKUP($B187,Equities!$B$6:$DH$1002,S$1,0),"")</f>
        <v/>
      </c>
      <c r="T187" t="str">
        <f>IF(ISNUMBER(VLOOKUP($B187,Equities!$B$6:$DH$1002,T$1,0)), VLOOKUP($B187,Equities!$B$6:$DH$1002,T$1,0),"")</f>
        <v/>
      </c>
      <c r="U187" t="str">
        <f>IF(ISNUMBER(VLOOKUP($B187,Equities!$B$6:$DH$1002,U$1,0)), VLOOKUP($B187,Equities!$B$6:$DH$1002,U$1,0),"")</f>
        <v/>
      </c>
      <c r="V187" t="str">
        <f>IF(ISNUMBER(VLOOKUP($B187,Equities!$B$6:$DH$1002,V$1,0)), VLOOKUP($B187,Equities!$B$6:$DH$1002,V$1,0),"")</f>
        <v/>
      </c>
      <c r="W187" t="str">
        <f>IF(ISNUMBER(VLOOKUP($B187,Equities!$B$6:$DH$1002,W$1,0)), VLOOKUP($B187,Equities!$B$6:$DH$1002,W$1,0),"")</f>
        <v/>
      </c>
      <c r="X187" t="str">
        <f>IF(ISNUMBER(VLOOKUP($B187,Equities!$B$6:$DH$1002,X$1,0)), VLOOKUP($B187,Equities!$B$6:$DH$1002,X$1,0),"")</f>
        <v/>
      </c>
      <c r="Y187" t="str">
        <f>IF(ISNUMBER(VLOOKUP($B187,Equities!$B$6:$DH$1002,Y$1,0)), VLOOKUP($B187,Equities!$B$6:$DH$1002,Y$1,0),"")</f>
        <v/>
      </c>
      <c r="Z187" t="str">
        <f>IF(ISNUMBER(VLOOKUP($B187,Equities!$B$6:$DH$1002,Z$1,0)), VLOOKUP($B187,Equities!$B$6:$DH$1002,Z$1,0),"")</f>
        <v/>
      </c>
      <c r="AA187" t="str">
        <f>IF(ISNUMBER(VLOOKUP($B187,Equities!$B$6:$DH$1002,AA$1,0)), VLOOKUP($B187,Equities!$B$6:$DH$1002,AA$1,0),"")</f>
        <v/>
      </c>
      <c r="AB187" t="str">
        <f>IF(ISNUMBER(VLOOKUP($B187,Equities!$B$6:$DH$1002,AB$1,0)), VLOOKUP($B187,Equities!$B$6:$DH$1002,AB$1,0),"")</f>
        <v/>
      </c>
      <c r="AC187" t="str">
        <f>IF(ISNUMBER(VLOOKUP($B187,Bonds!$B$6:$CW$1002,AC$1,0)), VLOOKUP($B187,Bonds!$B$6:$CW$1002,AC$1,0),"")</f>
        <v/>
      </c>
      <c r="AD187" t="str">
        <f>IF(ISNUMBER(VLOOKUP($B187,Bonds!$B$6:$CW$1002,AD$1,0)), VLOOKUP($B187,Bonds!$B$6:$CW$1002,AD$1,0),"")</f>
        <v/>
      </c>
      <c r="AE187" t="str">
        <f>IF(ISNUMBER(VLOOKUP($B187,Bonds!$B$6:$CW$1002,AE$1,0)), VLOOKUP($B187,Bonds!$B$6:$CW$1002,AE$1,0),"")</f>
        <v/>
      </c>
      <c r="AF187" t="str">
        <f>IF(ISNUMBER(VLOOKUP($B187,Bonds!$B$6:$CW$1002,AF$1,0)), VLOOKUP($B187,Bonds!$B$6:$CW$1002,AF$1,0),"")</f>
        <v/>
      </c>
      <c r="AG187" t="str">
        <f>IF(ISNUMBER(VLOOKUP($B187,Bonds!$B$6:$CW$1002,AG$1,0)), VLOOKUP($B187,Bonds!$B$6:$CW$1002,AG$1,0),"")</f>
        <v/>
      </c>
      <c r="AH187" t="str">
        <f>IF(ISNUMBER(VLOOKUP($B187,Bonds!$B$6:$CW$1002,AH$1,0)), VLOOKUP($B187,Bonds!$B$6:$CW$1002,AH$1,0),"")</f>
        <v/>
      </c>
      <c r="AI187" t="str">
        <f>IF(ISNUMBER(VLOOKUP($B187,Bonds!$B$6:$CW$1002,AI$1,0)), VLOOKUP($B187,Bonds!$B$6:$CW$1002,AI$1,0),"")</f>
        <v/>
      </c>
      <c r="AJ187" t="str">
        <f>IF(ISNUMBER(VLOOKUP($B187,Bonds!$B$6:$CW$1002,AJ$1,0)), VLOOKUP($B187,Bonds!$B$6:$CW$1002,AJ$1,0),"")</f>
        <v/>
      </c>
      <c r="AK187" t="str">
        <f>IF(ISNUMBER(VLOOKUP($B187,Bonds!$B$6:$CW$1002,AK$1,0)), VLOOKUP($B187,Bonds!$B$6:$CW$1002,AK$1,0),"")</f>
        <v/>
      </c>
      <c r="AL187" t="str">
        <f>IF(ISNUMBER(VLOOKUP($B187,Bonds!$B$6:$CW$1002,AL$1,0)), VLOOKUP($B187,Bonds!$B$6:$CW$1002,AL$1,0),"")</f>
        <v/>
      </c>
      <c r="AM187" t="str">
        <f>IF(ISNUMBER(VLOOKUP($B187,Bonds!$B$6:$CW$1002,AM$1,0)), VLOOKUP($B187,Bonds!$B$6:$CW$1002,AM$1,0),"")</f>
        <v/>
      </c>
      <c r="AN187" t="str">
        <f>IF(ISNUMBER(VLOOKUP($B187,Bonds!$B$6:$CW$1002,AN$1,0)), VLOOKUP($B187,Bonds!$B$6:$CW$1002,AN$1,0),"")</f>
        <v/>
      </c>
      <c r="AO187" t="str">
        <f>IF(ISNUMBER(VLOOKUP($B187,Bonds!$B$6:$CW$1002,AO$1,0)), VLOOKUP($B187,Bonds!$B$6:$CW$1002,AO$1,0),"")</f>
        <v/>
      </c>
      <c r="AP187" t="str">
        <f>IF(ISNUMBER(VLOOKUP($B187,Bonds!$B$6:$CW$1002,AP$1,0)), VLOOKUP($B187,Bonds!$B$6:$CW$1002,AP$1,0),"")</f>
        <v/>
      </c>
      <c r="AQ187" t="str">
        <f>IF(ISNUMBER(VLOOKUP($B187,Bonds!$B$6:$CW$1002,AQ$1,0)), VLOOKUP($B187,Bonds!$B$6:$CW$1002,AQ$1,0),"")</f>
        <v/>
      </c>
      <c r="AR187" t="str">
        <f>IF(ISNUMBER(VLOOKUP($B187,Bonds!$B$6:$CW$1002,AR$1,0)), VLOOKUP($B187,Bonds!$B$6:$CW$1002,AR$1,0),"")</f>
        <v/>
      </c>
      <c r="AS187" t="str">
        <f>IF(ISNUMBER(VLOOKUP($B187,Bonds!$B$6:$CW$1002,AS$1,0)), VLOOKUP($B187,Bonds!$B$6:$CW$1002,AS$1,0),"")</f>
        <v/>
      </c>
      <c r="AT187" t="str">
        <f>IF(ISNUMBER(VLOOKUP($B187,Bonds!$B$6:$CW$1002,AT$1,0)), VLOOKUP($B187,Bonds!$B$6:$CW$1002,AT$1,0),"")</f>
        <v/>
      </c>
      <c r="AU187" t="str">
        <f>IF(ISNUMBER(VLOOKUP($B187,Bonds!$B$6:$CW$1002,AU$1,0)), VLOOKUP($B187,Bonds!$B$6:$CW$1002,AU$1,0),"")</f>
        <v/>
      </c>
      <c r="AV187" t="str">
        <f>IF(ISNUMBER(VLOOKUP($B187,Bonds!$B$6:$CW$1002,AV$1,0)), VLOOKUP($B187,Bonds!$B$6:$CW$1002,AV$1,0),"")</f>
        <v/>
      </c>
      <c r="AW187" t="str">
        <f>IF(ISNUMBER(VLOOKUP($B187,Bonds!$B$6:$CW$1002,AW$1,0)), VLOOKUP($B187,Bonds!$B$6:$CW$1002,AW$1,0),"")</f>
        <v/>
      </c>
      <c r="AX187" t="str">
        <f>IF(ISNUMBER(VLOOKUP($B187,Bonds!$B$6:$CW$1002,AX$1,0)), VLOOKUP($B187,Bonds!$B$6:$CW$1002,AX$1,0),"")</f>
        <v/>
      </c>
      <c r="AY187" t="str">
        <f>IF(ISNUMBER(VLOOKUP($B187,Bonds!$B$6:$CW$1002,AY$1,0)), VLOOKUP($B187,Bonds!$B$6:$CW$1002,AY$1,0),"")</f>
        <v/>
      </c>
      <c r="AZ187" t="str">
        <f>IF(ISNUMBER(VLOOKUP($B187,Bonds!$B$6:$CW$1002,AZ$1,0)), VLOOKUP($B187,Bonds!$B$6:$CW$1002,AZ$1,0),"")</f>
        <v/>
      </c>
      <c r="BA187" t="str">
        <f>IF(ISNUMBER(VLOOKUP($B187,Credit_Vol!$B$6:$CW$1002,BA$1,0)), VLOOKUP($B187,Credit_Vol!$B$6:$CW$1002,BA$1,0),"")</f>
        <v/>
      </c>
      <c r="BB187" t="str">
        <f>IF(ISNUMBER(VLOOKUP($B187,Credit_Vol!$B$6:$CW$1002,BB$1,0)), VLOOKUP($B187,Credit_Vol!$B$6:$CW$1002,BB$1,0),"")</f>
        <v/>
      </c>
      <c r="BC187" t="str">
        <f>IF(ISNUMBER(VLOOKUP($B187,Credit_Vol!$B$6:$CW$1002,BC$1,0)), VLOOKUP($B187,Credit_Vol!$B$6:$CW$1002,BC$1,0),"")</f>
        <v/>
      </c>
      <c r="BD187" t="str">
        <f>IF(ISNUMBER(VLOOKUP($B187,Credit_Vol!$B$6:$CW$1002,BD$1,0)), VLOOKUP($B187,Credit_Vol!$B$6:$CW$1002,BD$1,0),"")</f>
        <v/>
      </c>
      <c r="BE187" t="str">
        <f>IF(ISNUMBER(VLOOKUP($B187,Credit_Vol!$B$6:$CW$1002,BE$1,0)), VLOOKUP($B187,Credit_Vol!$B$6:$CW$1002,BE$1,0),"")</f>
        <v/>
      </c>
      <c r="BF187" t="str">
        <f>IF(ISNUMBER(VLOOKUP($B187,Credit_Vol!$B$6:$CW$1002,BF$1,0)), VLOOKUP($B187,Credit_Vol!$B$6:$CW$1002,BF$1,0),"")</f>
        <v/>
      </c>
      <c r="BG187" t="str">
        <f>IF(ISNUMBER(VLOOKUP($B187,Credit_Vol!$B$6:$CW$1002,BG$1,0)), VLOOKUP($B187,Credit_Vol!$B$6:$CW$1002,BG$1,0),"")</f>
        <v/>
      </c>
      <c r="BH187" t="str">
        <f>IF(ISNUMBER(VLOOKUP($B187,Credit_Vol!$B$6:$CW$1002,BH$1,0)), VLOOKUP($B187,Credit_Vol!$B$6:$CW$1002,BH$1,0),"")</f>
        <v/>
      </c>
      <c r="BI187" t="str">
        <f>IF(ISNUMBER(VLOOKUP($B187,Credit_Vol!$B$6:$CW$1002,BI$1,0)), VLOOKUP($B187,Credit_Vol!$B$6:$CW$1002,BI$1,0),"")</f>
        <v/>
      </c>
      <c r="BJ187" t="str">
        <f>IF(ISNUMBER(VLOOKUP($B187,Credit_Vol!$B$6:$CW$1002,BJ$1,0)), VLOOKUP($B187,Credit_Vol!$B$6:$CW$1002,BJ$1,0),"")</f>
        <v/>
      </c>
      <c r="BK187" t="str">
        <f>IF(ISNUMBER(VLOOKUP($B187,Credit_Vol!$B$6:$CW$1002,BK$1,0)), VLOOKUP($B187,Credit_Vol!$B$6:$CW$1002,BK$1,0),"")</f>
        <v/>
      </c>
      <c r="BL187" t="str">
        <f>IF(ISNUMBER(VLOOKUP($B187,Credit_Vol!$B$6:$CW$1002,BL$1,0)), VLOOKUP($B187,Credit_Vol!$B$6:$CW$1002,BL$1,0),"")</f>
        <v/>
      </c>
      <c r="BM187" t="str">
        <f>IF(ISNUMBER(VLOOKUP($B187,Commodities!$B$6:$CW$1002,BM$1,0)), VLOOKUP($B187,Commodities!$B$6:$CW$1002,BM$1,0),"")</f>
        <v/>
      </c>
      <c r="BN187" t="str">
        <f>IF(ISNUMBER(VLOOKUP($B187,Commodities!$B$6:$CW$1002,BN$1,0)), VLOOKUP($B187,Commodities!$B$6:$CW$1002,BN$1,0),"")</f>
        <v/>
      </c>
      <c r="BO187" t="str">
        <f>IF(ISNUMBER(VLOOKUP($B187,Commodities!$B$6:$CW$1002,BO$1,0)), VLOOKUP($B187,Commodities!$B$6:$CW$1002,BO$1,0),"")</f>
        <v/>
      </c>
      <c r="BP187" t="str">
        <f>IF(ISNUMBER(VLOOKUP($B187,Currencies!$B$6:$CW$1002,BP$1,0)), VLOOKUP($B187,Currencies!$B$6:$CW$1002,BP$1,0),"")</f>
        <v/>
      </c>
      <c r="BQ187" t="str">
        <f>IF(ISNUMBER(VLOOKUP($B187,Currencies!$B$6:$CW$1002,BQ$1,0)), VLOOKUP($B187,Currencies!$B$6:$CW$1002,BQ$1,0),"")</f>
        <v/>
      </c>
      <c r="BR187" t="str">
        <f>IF(ISNUMBER(VLOOKUP($B187,Currencies!$B$6:$CW$1002,BR$1,0)), VLOOKUP($B187,Currencies!$B$6:$CW$1002,BR$1,0),"")</f>
        <v/>
      </c>
      <c r="BS187" t="str">
        <f>IF(ISNUMBER(VLOOKUP($B187,Currencies!$B$6:$CW$1002,BS$1,0)), VLOOKUP($B187,Currencies!$B$6:$CW$1002,BS$1,0),"")</f>
        <v/>
      </c>
      <c r="BT187" t="str">
        <f>IF(ISNUMBER(VLOOKUP($B187,Currencies!$B$6:$CW$1002,BT$1,0)), VLOOKUP($B187,Currencies!$B$6:$CW$1002,BT$1,0),"")</f>
        <v/>
      </c>
      <c r="BU187" t="str">
        <f>IF(ISNUMBER(VLOOKUP($B187,Currencies!$B$6:$CW$1002,BU$1,0)), VLOOKUP($B187,Currencies!$B$6:$CW$1002,BU$1,0),"")</f>
        <v/>
      </c>
      <c r="BV187" t="str">
        <f>IF(ISNUMBER(VLOOKUP($B187,Currencies!$B$6:$CW$1002,BV$1,0)), VLOOKUP($B187,Currencies!$B$6:$CW$1002,BV$1,0),"")</f>
        <v/>
      </c>
      <c r="BW187" t="str">
        <f>IF(ISNUMBER(VLOOKUP($B187,Currencies!$B$6:$CW$1002,BW$1,0)), VLOOKUP($B187,Currencies!$B$6:$CW$1002,BW$1,0),"")</f>
        <v/>
      </c>
    </row>
    <row r="188" spans="2:75">
      <c r="BN188" t="str">
        <f>IF(ISNUMBER(VLOOKUP($B188,Currencies!$B$6:$CW$1002,AI$1,0)), VLOOKUP($B188,Currencies!$B$6:$CW$1002,AI$1,0),"")</f>
        <v/>
      </c>
      <c r="BO188" t="str">
        <f>IF(ISNUMBER(VLOOKUP($B188,Currencies!$B$6:$CW$1002,AJ$1,0)), VLOOKUP($B188,Currencies!$B$6:$CW$1002,AJ$1,0),"")</f>
        <v/>
      </c>
      <c r="BP188" t="str">
        <f>IF(ISNUMBER(VLOOKUP($B188,Currencies!$B$6:$CW$1002,BP$1,0)), VLOOKUP($B188,Currencies!$B$6:$CW$1002,BP$1,0),"")</f>
        <v/>
      </c>
      <c r="BQ188" t="str">
        <f>IF(ISNUMBER(VLOOKUP($B188,Currencies!$B$6:$CW$1002,BQ$1,0)), VLOOKUP($B188,Currencies!$B$6:$CW$1002,BQ$1,0),"")</f>
        <v/>
      </c>
      <c r="BR188" t="str">
        <f>IF(ISNUMBER(VLOOKUP($B188,Currencies!$B$6:$CW$1002,BR$1,0)), VLOOKUP($B188,Currencies!$B$6:$CW$1002,BR$1,0),"")</f>
        <v/>
      </c>
      <c r="BS188" t="str">
        <f>IF(ISNUMBER(VLOOKUP($B188,Currencies!$B$6:$CW$1002,BS$1,0)), VLOOKUP($B188,Currencies!$B$6:$CW$1002,BS$1,0),"")</f>
        <v/>
      </c>
      <c r="BT188" t="str">
        <f>IF(ISNUMBER(VLOOKUP($B188,Currencies!$B$6:$CW$1002,BT$1,0)), VLOOKUP($B188,Currencies!$B$6:$CW$1002,BT$1,0),"")</f>
        <v/>
      </c>
      <c r="BU188" t="str">
        <f>IF(ISNUMBER(VLOOKUP($B188,Currencies!$B$6:$CW$1002,BU$1,0)), VLOOKUP($B188,Currencies!$B$6:$CW$1002,BU$1,0),"")</f>
        <v/>
      </c>
      <c r="BV188" t="str">
        <f>IF(ISNUMBER(VLOOKUP($B188,Currencies!$B$6:$CW$1002,BV$1,0)), VLOOKUP($B188,Currencies!$B$6:$CW$1002,BV$1,0),"")</f>
        <v/>
      </c>
      <c r="BW188" t="str">
        <f>IF(ISNUMBER(VLOOKUP($B188,Currencies!$B$6:$CW$1002,BW$1,0)), VLOOKUP($B188,Currencies!$B$6:$CW$1002,BW$1,0),"")</f>
        <v/>
      </c>
    </row>
  </sheetData>
  <phoneticPr fontId="3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50"/>
  </sheetPr>
  <dimension ref="A1:BN505"/>
  <sheetViews>
    <sheetView showGridLines="0" workbookViewId="0">
      <selection activeCell="B6" sqref="B6"/>
    </sheetView>
  </sheetViews>
  <sheetFormatPr defaultRowHeight="10.5"/>
  <cols>
    <col min="2" max="2" width="11.83203125" bestFit="1" customWidth="1"/>
    <col min="3" max="3" width="11.33203125" bestFit="1" customWidth="1"/>
    <col min="4" max="4" width="10.83203125" bestFit="1" customWidth="1"/>
    <col min="5" max="5" width="11.33203125" bestFit="1" customWidth="1"/>
    <col min="6" max="7" width="10.33203125" bestFit="1" customWidth="1"/>
    <col min="8" max="8" width="11.5" bestFit="1" customWidth="1"/>
    <col min="9" max="11" width="10.5" customWidth="1"/>
    <col min="12" max="12" width="11.6640625" bestFit="1" customWidth="1"/>
    <col min="13" max="13" width="11.1640625" bestFit="1" customWidth="1"/>
    <col min="14" max="14" width="10.5" bestFit="1" customWidth="1"/>
    <col min="15" max="15" width="11.1640625" bestFit="1" customWidth="1"/>
    <col min="16" max="16" width="10.83203125" bestFit="1" customWidth="1"/>
    <col min="17" max="19" width="11.1640625" bestFit="1" customWidth="1"/>
    <col min="20" max="20" width="11" bestFit="1" customWidth="1"/>
    <col min="22" max="22" width="11.83203125" bestFit="1" customWidth="1"/>
    <col min="23" max="23" width="11.33203125" bestFit="1" customWidth="1"/>
    <col min="24" max="24" width="10.33203125" bestFit="1" customWidth="1"/>
    <col min="25" max="30" width="11.33203125" bestFit="1" customWidth="1"/>
  </cols>
  <sheetData>
    <row r="1" spans="1:66">
      <c r="C1">
        <v>2</v>
      </c>
      <c r="D1">
        <f>C1+1</f>
        <v>3</v>
      </c>
      <c r="E1">
        <f t="shared" ref="E1:H1" si="0">D1+1</f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ref="I1" si="1">H1+1</f>
        <v>8</v>
      </c>
      <c r="J1">
        <f t="shared" ref="J1" si="2">I1+1</f>
        <v>9</v>
      </c>
      <c r="K1">
        <f t="shared" ref="K1" si="3">J1+1</f>
        <v>10</v>
      </c>
      <c r="L1">
        <f t="shared" ref="L1" si="4">K1+1</f>
        <v>11</v>
      </c>
      <c r="M1">
        <f t="shared" ref="M1" si="5">L1+1</f>
        <v>12</v>
      </c>
      <c r="N1">
        <f t="shared" ref="N1" si="6">M1+1</f>
        <v>13</v>
      </c>
      <c r="O1">
        <f t="shared" ref="O1" si="7">N1+1</f>
        <v>14</v>
      </c>
      <c r="P1">
        <f t="shared" ref="P1" si="8">O1+1</f>
        <v>15</v>
      </c>
      <c r="Q1">
        <f t="shared" ref="Q1" si="9">P1+1</f>
        <v>16</v>
      </c>
      <c r="R1">
        <f t="shared" ref="R1" si="10">Q1+1</f>
        <v>17</v>
      </c>
      <c r="S1">
        <f t="shared" ref="S1" si="11">R1+1</f>
        <v>18</v>
      </c>
      <c r="T1">
        <f t="shared" ref="T1" si="12">S1+1</f>
        <v>19</v>
      </c>
      <c r="U1">
        <f t="shared" ref="U1" si="13">T1+1</f>
        <v>20</v>
      </c>
      <c r="V1">
        <f t="shared" ref="V1" si="14">U1+1</f>
        <v>21</v>
      </c>
      <c r="W1">
        <f t="shared" ref="W1" si="15">V1+1</f>
        <v>22</v>
      </c>
      <c r="X1">
        <f t="shared" ref="X1" si="16">W1+1</f>
        <v>23</v>
      </c>
      <c r="Y1">
        <f t="shared" ref="Y1" si="17">X1+1</f>
        <v>24</v>
      </c>
      <c r="Z1">
        <f t="shared" ref="Z1" si="18">Y1+1</f>
        <v>25</v>
      </c>
      <c r="AA1">
        <f t="shared" ref="AA1" si="19">Z1+1</f>
        <v>26</v>
      </c>
      <c r="AB1">
        <f t="shared" ref="AB1" si="20">AA1+1</f>
        <v>27</v>
      </c>
      <c r="AC1">
        <f t="shared" ref="AC1" si="21">AB1+1</f>
        <v>28</v>
      </c>
      <c r="AD1">
        <f t="shared" ref="AD1" si="22">AC1+1</f>
        <v>29</v>
      </c>
    </row>
    <row r="3" spans="1:66" ht="78.75">
      <c r="B3" s="6" t="s">
        <v>18</v>
      </c>
      <c r="C3" s="3" t="s">
        <v>8</v>
      </c>
      <c r="D3" s="3" t="s">
        <v>10</v>
      </c>
      <c r="E3" s="3" t="s">
        <v>9</v>
      </c>
      <c r="F3" s="3" t="s">
        <v>11</v>
      </c>
      <c r="G3" s="3" t="s">
        <v>12</v>
      </c>
      <c r="H3" s="3" t="s">
        <v>13</v>
      </c>
      <c r="I3" s="3" t="s">
        <v>1200</v>
      </c>
      <c r="J3" s="3" t="s">
        <v>1199</v>
      </c>
      <c r="K3" s="3" t="s">
        <v>1242</v>
      </c>
      <c r="L3" s="3" t="s">
        <v>1243</v>
      </c>
      <c r="M3" s="3" t="s">
        <v>1244</v>
      </c>
      <c r="N3" s="3" t="s">
        <v>1241</v>
      </c>
      <c r="O3" s="3" t="s">
        <v>1245</v>
      </c>
      <c r="P3" s="3" t="s">
        <v>1246</v>
      </c>
      <c r="Q3" s="3" t="s">
        <v>1240</v>
      </c>
      <c r="R3" s="3" t="s">
        <v>1239</v>
      </c>
      <c r="S3" s="3" t="s">
        <v>1247</v>
      </c>
      <c r="T3" s="3" t="s">
        <v>1257</v>
      </c>
      <c r="U3" s="3"/>
      <c r="V3" s="6" t="s">
        <v>1126</v>
      </c>
      <c r="W3" s="3" t="s">
        <v>8</v>
      </c>
      <c r="X3" s="3" t="s">
        <v>10</v>
      </c>
      <c r="Y3" s="3" t="s">
        <v>9</v>
      </c>
      <c r="Z3" s="3" t="s">
        <v>11</v>
      </c>
      <c r="AA3" s="3" t="s">
        <v>12</v>
      </c>
      <c r="AB3" s="3" t="s">
        <v>13</v>
      </c>
      <c r="AC3" s="3" t="s">
        <v>1191</v>
      </c>
      <c r="AD3" s="3" t="s">
        <v>1192</v>
      </c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</row>
    <row r="4" spans="1:66" s="9" customFormat="1">
      <c r="A4" s="5"/>
      <c r="B4" s="4" t="s">
        <v>1160</v>
      </c>
      <c r="C4" s="5"/>
      <c r="D4" s="4" t="s">
        <v>1161</v>
      </c>
      <c r="E4" s="5" t="s">
        <v>1162</v>
      </c>
      <c r="F4" s="4" t="s">
        <v>1163</v>
      </c>
      <c r="G4" s="4" t="s">
        <v>1164</v>
      </c>
      <c r="H4" s="5" t="s">
        <v>1165</v>
      </c>
      <c r="I4" s="5" t="s">
        <v>1166</v>
      </c>
      <c r="J4" s="5" t="s">
        <v>1167</v>
      </c>
      <c r="K4" s="5" t="s">
        <v>1168</v>
      </c>
      <c r="L4" s="5" t="s">
        <v>1169</v>
      </c>
      <c r="M4" s="5" t="s">
        <v>1170</v>
      </c>
      <c r="N4" s="5" t="s">
        <v>1171</v>
      </c>
      <c r="O4" s="5" t="s">
        <v>1172</v>
      </c>
      <c r="P4" s="5" t="s">
        <v>1173</v>
      </c>
      <c r="Q4" s="5" t="s">
        <v>1174</v>
      </c>
      <c r="R4" s="5" t="s">
        <v>1175</v>
      </c>
      <c r="S4" s="5" t="s">
        <v>1195</v>
      </c>
      <c r="T4" s="5" t="s">
        <v>1197</v>
      </c>
      <c r="U4" s="5"/>
      <c r="V4" s="4" t="s">
        <v>1259</v>
      </c>
      <c r="W4" s="5"/>
      <c r="X4" s="4" t="s">
        <v>1260</v>
      </c>
      <c r="Y4" s="4" t="s">
        <v>1261</v>
      </c>
      <c r="Z4" s="4" t="s">
        <v>1262</v>
      </c>
      <c r="AA4" s="4" t="s">
        <v>1263</v>
      </c>
      <c r="AB4" s="4" t="s">
        <v>1264</v>
      </c>
      <c r="AC4" s="4" t="s">
        <v>1265</v>
      </c>
      <c r="AD4" s="4" t="s">
        <v>1266</v>
      </c>
      <c r="AE4" s="5"/>
    </row>
    <row r="5" spans="1:66">
      <c r="B5" s="6"/>
      <c r="C5" s="3"/>
      <c r="D5" s="3"/>
      <c r="E5" s="3"/>
      <c r="F5" s="3"/>
      <c r="G5" s="3"/>
      <c r="H5" s="3"/>
      <c r="I5" s="3"/>
      <c r="J5" s="3"/>
      <c r="K5" s="3"/>
      <c r="U5" s="3"/>
      <c r="V5" s="6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</row>
    <row r="6" spans="1:66" s="73" customFormat="1">
      <c r="A6" s="83"/>
      <c r="B6" s="83">
        <v>43179</v>
      </c>
      <c r="C6" s="83">
        <v>2716.94</v>
      </c>
      <c r="D6" s="73">
        <v>3412.08</v>
      </c>
      <c r="E6" s="83">
        <v>84163.8</v>
      </c>
      <c r="F6" s="73">
        <v>21380.97</v>
      </c>
      <c r="G6" s="73">
        <v>31549.93</v>
      </c>
      <c r="H6" s="83">
        <v>12597.42</v>
      </c>
      <c r="I6" s="83">
        <v>2344.52</v>
      </c>
      <c r="J6" s="83">
        <v>2552.02</v>
      </c>
      <c r="K6" s="83">
        <v>206.99770000000001</v>
      </c>
      <c r="L6" s="83">
        <v>270.52999999999997</v>
      </c>
      <c r="M6" s="83">
        <v>260.88</v>
      </c>
      <c r="N6" s="83">
        <v>248.63</v>
      </c>
      <c r="O6" s="83">
        <v>222.4538</v>
      </c>
      <c r="P6" s="83">
        <v>229.1908</v>
      </c>
      <c r="Q6" s="83">
        <v>128.68430000000001</v>
      </c>
      <c r="R6" s="83">
        <v>237.4068</v>
      </c>
      <c r="S6" s="83">
        <v>67.41</v>
      </c>
      <c r="T6" s="83">
        <v>121.92</v>
      </c>
      <c r="U6" s="83"/>
      <c r="V6" s="83">
        <v>43179</v>
      </c>
      <c r="W6" s="83">
        <v>17.989999999999998</v>
      </c>
      <c r="X6" s="73">
        <v>14.74</v>
      </c>
      <c r="Y6" s="73">
        <v>19.3</v>
      </c>
      <c r="Z6" s="73">
        <v>20.48</v>
      </c>
      <c r="AA6" s="73">
        <v>21.13</v>
      </c>
      <c r="AB6" s="73">
        <v>26.05</v>
      </c>
      <c r="AC6" s="73">
        <v>16.87</v>
      </c>
      <c r="AD6" s="73">
        <v>20.91</v>
      </c>
      <c r="AE6" s="83"/>
    </row>
    <row r="7" spans="1:66">
      <c r="B7" s="74">
        <v>43178</v>
      </c>
      <c r="C7" s="73">
        <v>2712.92</v>
      </c>
      <c r="D7" s="73">
        <v>3394.79</v>
      </c>
      <c r="E7" s="73">
        <v>83913.06</v>
      </c>
      <c r="F7" s="73">
        <v>21480.9</v>
      </c>
      <c r="G7" s="73">
        <v>31513.759999999998</v>
      </c>
      <c r="H7" s="73">
        <v>12660.46</v>
      </c>
      <c r="I7" s="73">
        <v>2344.52</v>
      </c>
      <c r="J7" s="73">
        <v>2547.9699999999998</v>
      </c>
      <c r="K7" s="73">
        <v>205.67070000000001</v>
      </c>
      <c r="L7" s="73">
        <v>271.14999999999998</v>
      </c>
      <c r="M7" s="73">
        <v>260.69</v>
      </c>
      <c r="N7" s="73">
        <v>247.78</v>
      </c>
      <c r="O7" s="73">
        <v>223.47810000000001</v>
      </c>
      <c r="P7" s="73">
        <v>229.51150000000001</v>
      </c>
      <c r="Q7" s="73">
        <v>128.3219</v>
      </c>
      <c r="R7" s="73">
        <v>237.50919999999999</v>
      </c>
      <c r="S7" s="73">
        <v>68.069999999999993</v>
      </c>
      <c r="T7" s="73">
        <v>122.37</v>
      </c>
      <c r="U7" s="73"/>
      <c r="V7" s="74">
        <v>43178</v>
      </c>
      <c r="W7" s="73">
        <v>17.989999999999998</v>
      </c>
      <c r="X7" s="73">
        <v>14.71</v>
      </c>
      <c r="Y7" s="73">
        <v>19.38</v>
      </c>
      <c r="Z7" s="73">
        <v>20.48</v>
      </c>
      <c r="AA7" s="73">
        <v>21.13</v>
      </c>
      <c r="AB7" s="73">
        <v>26.03</v>
      </c>
      <c r="AC7" s="73">
        <v>16.88</v>
      </c>
      <c r="AD7" s="73">
        <v>20.88</v>
      </c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</row>
    <row r="8" spans="1:66">
      <c r="B8" s="74">
        <v>43175</v>
      </c>
      <c r="C8" s="73">
        <v>2752.01</v>
      </c>
      <c r="D8" s="73">
        <v>3437.4</v>
      </c>
      <c r="E8" s="73">
        <v>84886.48</v>
      </c>
      <c r="F8" s="73">
        <v>21676.51</v>
      </c>
      <c r="G8" s="73">
        <v>31501.97</v>
      </c>
      <c r="H8" s="73">
        <v>12673.07</v>
      </c>
      <c r="I8" s="73">
        <v>2375.5</v>
      </c>
      <c r="J8" s="73">
        <v>2577.4</v>
      </c>
      <c r="K8" s="73">
        <v>209.10380000000001</v>
      </c>
      <c r="L8" s="73">
        <v>274.58</v>
      </c>
      <c r="M8" s="73">
        <v>262.49</v>
      </c>
      <c r="N8" s="73">
        <v>250.24</v>
      </c>
      <c r="O8" s="73">
        <v>225.14789999999999</v>
      </c>
      <c r="P8" s="73">
        <v>232.50700000000001</v>
      </c>
      <c r="Q8" s="73">
        <v>129.2139</v>
      </c>
      <c r="R8" s="73">
        <v>242.2885</v>
      </c>
      <c r="S8" s="73">
        <v>68.48</v>
      </c>
      <c r="T8" s="73">
        <v>123.2</v>
      </c>
      <c r="U8" s="73"/>
      <c r="V8" s="74">
        <v>43175</v>
      </c>
      <c r="W8" s="73">
        <v>17.72</v>
      </c>
      <c r="X8" s="73">
        <v>14.55</v>
      </c>
      <c r="Y8" s="73">
        <v>19.18</v>
      </c>
      <c r="Z8" s="73">
        <v>20.399999999999999</v>
      </c>
      <c r="AA8" s="73">
        <v>21.16</v>
      </c>
      <c r="AB8" s="73">
        <v>26.1</v>
      </c>
      <c r="AC8" s="73">
        <v>16.850000000000001</v>
      </c>
      <c r="AD8" s="73">
        <v>20.67</v>
      </c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</row>
    <row r="9" spans="1:66">
      <c r="B9" s="74">
        <v>43174</v>
      </c>
      <c r="C9" s="73">
        <v>2747.33</v>
      </c>
      <c r="D9" s="73">
        <v>3414.13</v>
      </c>
      <c r="E9" s="73">
        <v>84928.2</v>
      </c>
      <c r="F9" s="73">
        <v>21803.95</v>
      </c>
      <c r="G9" s="73">
        <v>31541.1</v>
      </c>
      <c r="H9" s="73">
        <v>12719.84</v>
      </c>
      <c r="I9" s="73">
        <v>2374.0500000000002</v>
      </c>
      <c r="J9" s="73">
        <v>2580.33</v>
      </c>
      <c r="K9" s="73">
        <v>206.9315</v>
      </c>
      <c r="L9" s="73">
        <v>275.02999999999997</v>
      </c>
      <c r="M9" s="73">
        <v>262.32</v>
      </c>
      <c r="N9" s="73">
        <v>250.61</v>
      </c>
      <c r="O9" s="73">
        <v>225.50389999999999</v>
      </c>
      <c r="P9" s="73">
        <v>232.35169999999999</v>
      </c>
      <c r="Q9" s="73">
        <v>129.226</v>
      </c>
      <c r="R9" s="73">
        <v>242.70099999999999</v>
      </c>
      <c r="S9" s="73">
        <v>68.3</v>
      </c>
      <c r="T9" s="73">
        <v>122.49</v>
      </c>
      <c r="U9" s="73"/>
      <c r="V9" s="74">
        <v>43174</v>
      </c>
      <c r="W9" s="73">
        <v>17.739999999999998</v>
      </c>
      <c r="X9" s="73">
        <v>14.55</v>
      </c>
      <c r="Y9" s="73">
        <v>19.16</v>
      </c>
      <c r="Z9" s="73">
        <v>20.66</v>
      </c>
      <c r="AA9" s="73">
        <v>21.19</v>
      </c>
      <c r="AB9" s="73">
        <v>26.08</v>
      </c>
      <c r="AC9" s="73">
        <v>16.829999999999998</v>
      </c>
      <c r="AD9" s="73">
        <v>20.67</v>
      </c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</row>
    <row r="10" spans="1:66">
      <c r="B10" s="74">
        <v>43173</v>
      </c>
      <c r="C10" s="73">
        <v>2749.48</v>
      </c>
      <c r="D10" s="73">
        <v>3390.98</v>
      </c>
      <c r="E10" s="73">
        <v>86050.96</v>
      </c>
      <c r="F10" s="73">
        <v>21777.29</v>
      </c>
      <c r="G10" s="73">
        <v>31435.01</v>
      </c>
      <c r="H10" s="73">
        <v>12684.52</v>
      </c>
      <c r="I10" s="73">
        <v>2371.3000000000002</v>
      </c>
      <c r="J10" s="73">
        <v>2580.77</v>
      </c>
      <c r="K10" s="73">
        <v>208.22739999999999</v>
      </c>
      <c r="L10" s="73">
        <v>276.3</v>
      </c>
      <c r="M10" s="73">
        <v>261.70999999999998</v>
      </c>
      <c r="N10" s="73">
        <v>250.2</v>
      </c>
      <c r="O10" s="73">
        <v>226.38509999999999</v>
      </c>
      <c r="P10" s="73">
        <v>232.81460000000001</v>
      </c>
      <c r="Q10" s="73">
        <v>129.20519999999999</v>
      </c>
      <c r="R10" s="73">
        <v>242.47380000000001</v>
      </c>
      <c r="S10" s="73">
        <v>68.430000000000007</v>
      </c>
      <c r="T10" s="73">
        <v>122.61</v>
      </c>
      <c r="U10" s="73"/>
      <c r="V10" s="74">
        <v>43173</v>
      </c>
      <c r="W10" s="73">
        <v>17.77</v>
      </c>
      <c r="X10" s="73">
        <v>14.53</v>
      </c>
      <c r="Y10" s="73">
        <v>18.97</v>
      </c>
      <c r="Z10" s="73">
        <v>20.69</v>
      </c>
      <c r="AA10" s="73">
        <v>21.35</v>
      </c>
      <c r="AB10" s="73">
        <v>26.31</v>
      </c>
      <c r="AC10" s="73">
        <v>16.86</v>
      </c>
      <c r="AD10" s="73">
        <v>20.68</v>
      </c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</row>
    <row r="11" spans="1:66">
      <c r="B11" s="74">
        <v>43172</v>
      </c>
      <c r="C11" s="73">
        <v>2765.31</v>
      </c>
      <c r="D11" s="73">
        <v>3397.35</v>
      </c>
      <c r="E11" s="73">
        <v>86383.84</v>
      </c>
      <c r="F11" s="73">
        <v>21968.1</v>
      </c>
      <c r="G11" s="73">
        <v>31601.45</v>
      </c>
      <c r="H11" s="73">
        <v>12746.78</v>
      </c>
      <c r="I11" s="73">
        <v>2382.29</v>
      </c>
      <c r="J11" s="73">
        <v>2588.34</v>
      </c>
      <c r="K11" s="73">
        <v>209.72579999999999</v>
      </c>
      <c r="L11" s="73">
        <v>278.04000000000002</v>
      </c>
      <c r="M11" s="73">
        <v>263.52999999999997</v>
      </c>
      <c r="N11" s="73">
        <v>250.64</v>
      </c>
      <c r="O11" s="73">
        <v>228.06809999999999</v>
      </c>
      <c r="P11" s="73">
        <v>234.05369999999999</v>
      </c>
      <c r="Q11" s="73">
        <v>130.357</v>
      </c>
      <c r="R11" s="73">
        <v>242.62909999999999</v>
      </c>
      <c r="S11" s="73">
        <v>68.78</v>
      </c>
      <c r="T11" s="73">
        <v>121.94</v>
      </c>
      <c r="U11" s="73"/>
      <c r="V11" s="74">
        <v>43172</v>
      </c>
      <c r="W11" s="73">
        <v>17.8</v>
      </c>
      <c r="X11" s="73">
        <v>14.85</v>
      </c>
      <c r="Y11" s="73">
        <v>19.190000000000001</v>
      </c>
      <c r="Z11" s="73">
        <v>20.62</v>
      </c>
      <c r="AA11" s="73">
        <v>21.31</v>
      </c>
      <c r="AB11" s="73">
        <v>26.27</v>
      </c>
      <c r="AC11" s="73">
        <v>16.86</v>
      </c>
      <c r="AD11" s="73">
        <v>20.65</v>
      </c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</row>
    <row r="12" spans="1:66">
      <c r="B12" s="74">
        <v>43171</v>
      </c>
      <c r="C12" s="73">
        <v>2783.02</v>
      </c>
      <c r="D12" s="73">
        <v>3429.48</v>
      </c>
      <c r="E12" s="73">
        <v>86900.43</v>
      </c>
      <c r="F12" s="73">
        <v>21824.03</v>
      </c>
      <c r="G12" s="73">
        <v>31594.33</v>
      </c>
      <c r="H12" s="73">
        <v>12697.31</v>
      </c>
      <c r="I12" s="73">
        <v>2396.5</v>
      </c>
      <c r="J12" s="73">
        <v>2602.06</v>
      </c>
      <c r="K12" s="73">
        <v>210.47290000000001</v>
      </c>
      <c r="L12" s="73">
        <v>278.70999999999998</v>
      </c>
      <c r="M12" s="73">
        <v>264.33999999999997</v>
      </c>
      <c r="N12" s="73">
        <v>252</v>
      </c>
      <c r="O12" s="73">
        <v>228.54839999999999</v>
      </c>
      <c r="P12" s="73">
        <v>234.0009</v>
      </c>
      <c r="Q12" s="73">
        <v>131.20529999999999</v>
      </c>
      <c r="R12" s="73">
        <v>245.09880000000001</v>
      </c>
      <c r="S12" s="73">
        <v>69.06</v>
      </c>
      <c r="T12" s="73">
        <v>121.53</v>
      </c>
      <c r="U12" s="73"/>
      <c r="V12" s="74">
        <v>43171</v>
      </c>
      <c r="W12" s="73">
        <v>17.77</v>
      </c>
      <c r="X12" s="73">
        <v>14.74</v>
      </c>
      <c r="Y12" s="73">
        <v>19.239999999999998</v>
      </c>
      <c r="Z12" s="73">
        <v>20.58</v>
      </c>
      <c r="AA12" s="73">
        <v>21.49</v>
      </c>
      <c r="AB12" s="73">
        <v>26.49</v>
      </c>
      <c r="AC12" s="73">
        <v>16.84</v>
      </c>
      <c r="AD12" s="73">
        <v>20.6</v>
      </c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</row>
    <row r="13" spans="1:66">
      <c r="B13" s="74">
        <v>43168</v>
      </c>
      <c r="C13" s="73">
        <v>2786.57</v>
      </c>
      <c r="D13" s="73">
        <v>3420.54</v>
      </c>
      <c r="E13" s="73">
        <v>86371.41</v>
      </c>
      <c r="F13" s="73">
        <v>21469.200000000001</v>
      </c>
      <c r="G13" s="73">
        <v>30996.21</v>
      </c>
      <c r="H13" s="73">
        <v>12431.2</v>
      </c>
      <c r="I13" s="73">
        <v>2395.3200000000002</v>
      </c>
      <c r="J13" s="73">
        <v>2595.5700000000002</v>
      </c>
      <c r="K13" s="73">
        <v>210.2099</v>
      </c>
      <c r="L13" s="73">
        <v>277.51</v>
      </c>
      <c r="M13" s="73">
        <v>264.89</v>
      </c>
      <c r="N13" s="73">
        <v>250.51</v>
      </c>
      <c r="O13" s="73">
        <v>228.4425</v>
      </c>
      <c r="P13" s="73">
        <v>234.19059999999999</v>
      </c>
      <c r="Q13" s="73">
        <v>130.94</v>
      </c>
      <c r="R13" s="73">
        <v>244.07910000000001</v>
      </c>
      <c r="S13" s="73">
        <v>68.86</v>
      </c>
      <c r="T13" s="73">
        <v>120.7</v>
      </c>
      <c r="U13" s="73"/>
      <c r="V13" s="74">
        <v>43168</v>
      </c>
      <c r="W13" s="73">
        <v>17.760000000000002</v>
      </c>
      <c r="X13" s="73">
        <v>14.79</v>
      </c>
      <c r="Y13" s="73">
        <v>19.23</v>
      </c>
      <c r="Z13" s="73">
        <v>20.260000000000002</v>
      </c>
      <c r="AA13" s="73">
        <v>21.22</v>
      </c>
      <c r="AB13" s="73">
        <v>26.3</v>
      </c>
      <c r="AC13" s="73">
        <v>16.45</v>
      </c>
      <c r="AD13" s="73">
        <v>20.69</v>
      </c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</row>
    <row r="14" spans="1:66">
      <c r="B14" s="74">
        <v>43167</v>
      </c>
      <c r="C14" s="73">
        <v>2738.97</v>
      </c>
      <c r="D14" s="73">
        <v>3413.28</v>
      </c>
      <c r="E14" s="73">
        <v>84984.61</v>
      </c>
      <c r="F14" s="73">
        <v>21368.07</v>
      </c>
      <c r="G14" s="73">
        <v>30654.52</v>
      </c>
      <c r="H14" s="73">
        <v>12334.83</v>
      </c>
      <c r="I14" s="73">
        <v>2354.2600000000002</v>
      </c>
      <c r="J14" s="73">
        <v>2562.5100000000002</v>
      </c>
      <c r="K14" s="73">
        <v>207.53880000000001</v>
      </c>
      <c r="L14" s="73">
        <v>274.92</v>
      </c>
      <c r="M14" s="73">
        <v>261.47000000000003</v>
      </c>
      <c r="N14" s="73">
        <v>248.34</v>
      </c>
      <c r="O14" s="73">
        <v>227.13939999999999</v>
      </c>
      <c r="P14" s="73">
        <v>231.8553</v>
      </c>
      <c r="Q14" s="73">
        <v>129.2372</v>
      </c>
      <c r="R14" s="73">
        <v>239.78639999999999</v>
      </c>
      <c r="S14" s="73">
        <v>68.78</v>
      </c>
      <c r="T14" s="73">
        <v>120.57</v>
      </c>
      <c r="U14" s="73"/>
      <c r="V14" s="74">
        <v>43167</v>
      </c>
      <c r="W14" s="73">
        <v>17.41</v>
      </c>
      <c r="X14" s="73">
        <v>14.8</v>
      </c>
      <c r="Y14" s="73">
        <v>19.02</v>
      </c>
      <c r="Z14" s="73">
        <v>20.27</v>
      </c>
      <c r="AA14" s="73">
        <v>21.22</v>
      </c>
      <c r="AB14" s="73">
        <v>26.36</v>
      </c>
      <c r="AC14" s="73">
        <v>16.54</v>
      </c>
      <c r="AD14" s="73">
        <v>20.350000000000001</v>
      </c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</row>
    <row r="15" spans="1:66">
      <c r="B15" s="74">
        <v>43166</v>
      </c>
      <c r="C15" s="73">
        <v>2726.8</v>
      </c>
      <c r="D15" s="73">
        <v>3377.36</v>
      </c>
      <c r="E15" s="73">
        <v>85483.55</v>
      </c>
      <c r="F15" s="73">
        <v>21252.720000000001</v>
      </c>
      <c r="G15" s="73">
        <v>30196.92</v>
      </c>
      <c r="H15" s="73">
        <v>12180.29</v>
      </c>
      <c r="I15" s="73">
        <v>2345.1999999999998</v>
      </c>
      <c r="J15" s="73">
        <v>2548.5700000000002</v>
      </c>
      <c r="K15" s="73">
        <v>207.70760000000001</v>
      </c>
      <c r="L15" s="73">
        <v>275.41000000000003</v>
      </c>
      <c r="M15" s="73">
        <v>260.29000000000002</v>
      </c>
      <c r="N15" s="73">
        <v>247.54</v>
      </c>
      <c r="O15" s="73">
        <v>225.22669999999999</v>
      </c>
      <c r="P15" s="73">
        <v>230.2345</v>
      </c>
      <c r="Q15" s="73">
        <v>128.87530000000001</v>
      </c>
      <c r="R15" s="73">
        <v>238.4898</v>
      </c>
      <c r="S15" s="73">
        <v>68.42</v>
      </c>
      <c r="T15" s="73">
        <v>119.71</v>
      </c>
      <c r="U15" s="73"/>
      <c r="V15" s="74">
        <v>43166</v>
      </c>
      <c r="W15" s="73">
        <v>17.399999999999999</v>
      </c>
      <c r="X15" s="73">
        <v>14.66</v>
      </c>
      <c r="Y15" s="73">
        <v>19.149999999999999</v>
      </c>
      <c r="Z15" s="73">
        <v>20.47</v>
      </c>
      <c r="AA15" s="73">
        <v>21.14</v>
      </c>
      <c r="AB15" s="73">
        <v>26.36</v>
      </c>
      <c r="AC15" s="73">
        <v>16.5</v>
      </c>
      <c r="AD15" s="73">
        <v>20.350000000000001</v>
      </c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</row>
    <row r="16" spans="1:66">
      <c r="B16" s="74">
        <v>43165</v>
      </c>
      <c r="C16" s="73">
        <v>2728.12</v>
      </c>
      <c r="D16" s="73">
        <v>3357.86</v>
      </c>
      <c r="E16" s="73">
        <v>85653.02</v>
      </c>
      <c r="F16" s="73">
        <v>21417.759999999998</v>
      </c>
      <c r="G16" s="73">
        <v>30510.73</v>
      </c>
      <c r="H16" s="73">
        <v>12311.54</v>
      </c>
      <c r="I16" s="73">
        <v>2340.27</v>
      </c>
      <c r="J16" s="73">
        <v>2546.85</v>
      </c>
      <c r="K16" s="73">
        <v>209.36770000000001</v>
      </c>
      <c r="L16" s="73">
        <v>276.20999999999998</v>
      </c>
      <c r="M16" s="73">
        <v>260.47000000000003</v>
      </c>
      <c r="N16" s="73">
        <v>248.94</v>
      </c>
      <c r="O16" s="73">
        <v>226.33029999999999</v>
      </c>
      <c r="P16" s="73">
        <v>229.32849999999999</v>
      </c>
      <c r="Q16" s="73">
        <v>129.13489999999999</v>
      </c>
      <c r="R16" s="73">
        <v>237.33369999999999</v>
      </c>
      <c r="S16" s="73">
        <v>68.45</v>
      </c>
      <c r="T16" s="73">
        <v>120.09</v>
      </c>
      <c r="U16" s="73"/>
      <c r="V16" s="74">
        <v>43165</v>
      </c>
      <c r="W16" s="73">
        <v>17.43</v>
      </c>
      <c r="X16" s="73">
        <v>14.59</v>
      </c>
      <c r="Y16" s="73">
        <v>19.18</v>
      </c>
      <c r="Z16" s="73">
        <v>20.66</v>
      </c>
      <c r="AA16" s="73">
        <v>21</v>
      </c>
      <c r="AB16" s="73">
        <v>26.24</v>
      </c>
      <c r="AC16" s="73">
        <v>16.420000000000002</v>
      </c>
      <c r="AD16" s="73">
        <v>20.350000000000001</v>
      </c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</row>
    <row r="17" spans="2:66">
      <c r="B17" s="74">
        <v>43164</v>
      </c>
      <c r="C17" s="73">
        <v>2720.94</v>
      </c>
      <c r="D17" s="73">
        <v>3355.32</v>
      </c>
      <c r="E17" s="73">
        <v>86022.83</v>
      </c>
      <c r="F17" s="73">
        <v>21042.09</v>
      </c>
      <c r="G17" s="73">
        <v>29886.39</v>
      </c>
      <c r="H17" s="73">
        <v>11991.79</v>
      </c>
      <c r="I17" s="73">
        <v>2326.2199999999998</v>
      </c>
      <c r="J17" s="73">
        <v>2530.9</v>
      </c>
      <c r="K17" s="73">
        <v>208.35210000000001</v>
      </c>
      <c r="L17" s="73">
        <v>272.89</v>
      </c>
      <c r="M17" s="73">
        <v>258.74</v>
      </c>
      <c r="N17" s="73">
        <v>246.87</v>
      </c>
      <c r="O17" s="73">
        <v>225.77529999999999</v>
      </c>
      <c r="P17" s="73">
        <v>229.31280000000001</v>
      </c>
      <c r="Q17" s="73">
        <v>128.2372</v>
      </c>
      <c r="R17" s="73">
        <v>236.21690000000001</v>
      </c>
      <c r="S17" s="73">
        <v>67.930000000000007</v>
      </c>
      <c r="T17" s="73">
        <v>120.47</v>
      </c>
      <c r="U17" s="73"/>
      <c r="V17" s="74">
        <v>43164</v>
      </c>
      <c r="W17" s="73">
        <v>17.440000000000001</v>
      </c>
      <c r="X17" s="73">
        <v>14.64</v>
      </c>
      <c r="Y17" s="73">
        <v>19.239999999999998</v>
      </c>
      <c r="Z17" s="73">
        <v>20.68</v>
      </c>
      <c r="AA17" s="73">
        <v>21.13</v>
      </c>
      <c r="AB17" s="73">
        <v>26.45</v>
      </c>
      <c r="AC17" s="73">
        <v>15.91</v>
      </c>
      <c r="AD17" s="73">
        <v>20.34</v>
      </c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</row>
    <row r="18" spans="2:66">
      <c r="B18" s="74">
        <v>43161</v>
      </c>
      <c r="C18" s="73">
        <v>2691.25</v>
      </c>
      <c r="D18" s="73">
        <v>3324.75</v>
      </c>
      <c r="E18" s="73">
        <v>85761.34</v>
      </c>
      <c r="F18" s="73">
        <v>21181.64</v>
      </c>
      <c r="G18" s="73">
        <v>30583.45</v>
      </c>
      <c r="H18" s="73">
        <v>12203.91</v>
      </c>
      <c r="I18" s="73">
        <v>2305.16</v>
      </c>
      <c r="J18" s="73">
        <v>2510.37</v>
      </c>
      <c r="K18" s="73">
        <v>206.12139999999999</v>
      </c>
      <c r="L18" s="73">
        <v>270.73</v>
      </c>
      <c r="M18" s="73">
        <v>257.02999999999997</v>
      </c>
      <c r="N18" s="73">
        <v>245.39</v>
      </c>
      <c r="O18" s="73">
        <v>223.57820000000001</v>
      </c>
      <c r="P18" s="73">
        <v>227.0061</v>
      </c>
      <c r="Q18" s="73">
        <v>127.4983</v>
      </c>
      <c r="R18" s="73">
        <v>234.19329999999999</v>
      </c>
      <c r="S18" s="73">
        <v>67.27</v>
      </c>
      <c r="T18" s="73">
        <v>118.67</v>
      </c>
      <c r="U18" s="73"/>
      <c r="V18" s="74">
        <v>43161</v>
      </c>
      <c r="W18" s="73">
        <v>17.29</v>
      </c>
      <c r="X18" s="73">
        <v>14.51</v>
      </c>
      <c r="Y18" s="73">
        <v>19.329999999999998</v>
      </c>
      <c r="Z18" s="73">
        <v>20.65</v>
      </c>
      <c r="AA18" s="73">
        <v>20.65</v>
      </c>
      <c r="AB18" s="73">
        <v>26.17</v>
      </c>
      <c r="AC18" s="73">
        <v>15.77</v>
      </c>
      <c r="AD18" s="73">
        <v>20.260000000000002</v>
      </c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</row>
    <row r="19" spans="2:66">
      <c r="B19" s="74">
        <v>43160</v>
      </c>
      <c r="C19" s="73">
        <v>2677.67</v>
      </c>
      <c r="D19" s="73">
        <v>3399.16</v>
      </c>
      <c r="E19" s="73">
        <v>85377.79</v>
      </c>
      <c r="F19" s="73">
        <v>21724.47</v>
      </c>
      <c r="G19" s="73">
        <v>31044.25</v>
      </c>
      <c r="H19" s="73">
        <v>12428.88</v>
      </c>
      <c r="I19" s="73">
        <v>2300.86</v>
      </c>
      <c r="J19" s="73">
        <v>2508.1999999999998</v>
      </c>
      <c r="K19" s="73">
        <v>206.54079999999999</v>
      </c>
      <c r="L19" s="73">
        <v>273.13</v>
      </c>
      <c r="M19" s="73">
        <v>258.49</v>
      </c>
      <c r="N19" s="73">
        <v>245.9</v>
      </c>
      <c r="O19" s="73">
        <v>222.91829999999999</v>
      </c>
      <c r="P19" s="73">
        <v>225.7627</v>
      </c>
      <c r="Q19" s="73">
        <v>127.9782</v>
      </c>
      <c r="R19" s="73">
        <v>232.3578</v>
      </c>
      <c r="S19" s="73">
        <v>67.25</v>
      </c>
      <c r="T19" s="73">
        <v>119.22</v>
      </c>
      <c r="U19" s="73"/>
      <c r="V19" s="74">
        <v>43160</v>
      </c>
      <c r="W19" s="73">
        <v>17.29</v>
      </c>
      <c r="X19" s="73">
        <v>13.81</v>
      </c>
      <c r="Y19" s="73">
        <v>19.329999999999998</v>
      </c>
      <c r="Z19" s="73">
        <v>20.02</v>
      </c>
      <c r="AA19" s="73">
        <v>20.38</v>
      </c>
      <c r="AB19" s="73">
        <v>25.87</v>
      </c>
      <c r="AC19" s="73">
        <v>15.75</v>
      </c>
      <c r="AD19" s="73">
        <v>20.28</v>
      </c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</row>
    <row r="20" spans="2:66">
      <c r="B20" s="74">
        <v>43159</v>
      </c>
      <c r="C20" s="73">
        <v>2713.83</v>
      </c>
      <c r="D20" s="73">
        <v>3438.96</v>
      </c>
      <c r="E20" s="73">
        <v>85353.59</v>
      </c>
      <c r="F20" s="73">
        <v>22068.240000000002</v>
      </c>
      <c r="G20" s="73">
        <v>30844.720000000001</v>
      </c>
      <c r="H20" s="73">
        <v>12382.08</v>
      </c>
      <c r="I20" s="73">
        <v>2341.87</v>
      </c>
      <c r="J20" s="73">
        <v>2545.02</v>
      </c>
      <c r="K20" s="73">
        <v>207.64330000000001</v>
      </c>
      <c r="L20" s="73">
        <v>277.72000000000003</v>
      </c>
      <c r="M20" s="73">
        <v>263.29000000000002</v>
      </c>
      <c r="N20" s="73">
        <v>249.26</v>
      </c>
      <c r="O20" s="73">
        <v>224.58439999999999</v>
      </c>
      <c r="P20" s="73">
        <v>229.11340000000001</v>
      </c>
      <c r="Q20" s="73">
        <v>129.7345</v>
      </c>
      <c r="R20" s="73">
        <v>236.32409999999999</v>
      </c>
      <c r="S20" s="73">
        <v>67.69</v>
      </c>
      <c r="T20" s="73">
        <v>119.64</v>
      </c>
      <c r="U20" s="73"/>
      <c r="V20" s="74">
        <v>43159</v>
      </c>
      <c r="W20" s="73">
        <v>17.04</v>
      </c>
      <c r="X20" s="73">
        <v>13.61</v>
      </c>
      <c r="Y20" s="73">
        <v>19.510000000000002</v>
      </c>
      <c r="Z20" s="73">
        <v>19.79</v>
      </c>
      <c r="AA20" s="73">
        <v>20.37</v>
      </c>
      <c r="AB20" s="73">
        <v>25.87</v>
      </c>
      <c r="AC20" s="73">
        <v>15.81</v>
      </c>
      <c r="AD20" s="73">
        <v>19.850000000000001</v>
      </c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</row>
    <row r="21" spans="2:66">
      <c r="B21" s="74">
        <v>43158</v>
      </c>
      <c r="C21" s="73">
        <v>2744.28</v>
      </c>
      <c r="D21" s="73">
        <v>3458.03</v>
      </c>
      <c r="E21" s="73">
        <v>86935.44</v>
      </c>
      <c r="F21" s="73">
        <v>22389.86</v>
      </c>
      <c r="G21" s="73">
        <v>31268.66</v>
      </c>
      <c r="H21" s="73">
        <v>12646.54</v>
      </c>
      <c r="I21" s="73">
        <v>2363.54</v>
      </c>
      <c r="J21" s="73">
        <v>2569.17</v>
      </c>
      <c r="K21" s="73">
        <v>211.834</v>
      </c>
      <c r="L21" s="73">
        <v>282.14999999999998</v>
      </c>
      <c r="M21" s="73">
        <v>266.62</v>
      </c>
      <c r="N21" s="73">
        <v>250.8</v>
      </c>
      <c r="O21" s="73">
        <v>226.71690000000001</v>
      </c>
      <c r="P21" s="73">
        <v>232.53880000000001</v>
      </c>
      <c r="Q21" s="73">
        <v>131.2346</v>
      </c>
      <c r="R21" s="73">
        <v>237.7774</v>
      </c>
      <c r="S21" s="73">
        <v>68.33</v>
      </c>
      <c r="T21" s="73">
        <v>120.77</v>
      </c>
      <c r="U21" s="73"/>
      <c r="V21" s="74">
        <v>43158</v>
      </c>
      <c r="W21" s="73">
        <v>16.87</v>
      </c>
      <c r="X21" s="73">
        <v>13.9</v>
      </c>
      <c r="Y21" s="73">
        <v>19.57</v>
      </c>
      <c r="Z21" s="73">
        <v>19.61</v>
      </c>
      <c r="AA21" s="73">
        <v>20.420000000000002</v>
      </c>
      <c r="AB21" s="73">
        <v>25.66</v>
      </c>
      <c r="AC21" s="73">
        <v>15.73</v>
      </c>
      <c r="AD21" s="73">
        <v>19.71</v>
      </c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</row>
    <row r="22" spans="2:66">
      <c r="B22" s="74">
        <v>43157</v>
      </c>
      <c r="C22" s="73">
        <v>2779.6</v>
      </c>
      <c r="D22" s="73">
        <v>3463.18</v>
      </c>
      <c r="E22" s="73">
        <v>87652.64</v>
      </c>
      <c r="F22" s="73">
        <v>22153.63</v>
      </c>
      <c r="G22" s="73">
        <v>31498.6</v>
      </c>
      <c r="H22" s="73">
        <v>12834.06</v>
      </c>
      <c r="I22" s="73">
        <v>2381.14</v>
      </c>
      <c r="J22" s="73">
        <v>2592.7600000000002</v>
      </c>
      <c r="K22" s="73">
        <v>214.05420000000001</v>
      </c>
      <c r="L22" s="73">
        <v>284.85000000000002</v>
      </c>
      <c r="M22" s="73">
        <v>268.58999999999997</v>
      </c>
      <c r="N22" s="73">
        <v>254.1</v>
      </c>
      <c r="O22" s="73">
        <v>229.57509999999999</v>
      </c>
      <c r="P22" s="73">
        <v>234.48220000000001</v>
      </c>
      <c r="Q22" s="73">
        <v>131.8152</v>
      </c>
      <c r="R22" s="73">
        <v>239.5196</v>
      </c>
      <c r="S22" s="73">
        <v>69.19</v>
      </c>
      <c r="T22" s="73">
        <v>122.26</v>
      </c>
      <c r="U22" s="73"/>
      <c r="V22" s="74">
        <v>43157</v>
      </c>
      <c r="W22" s="73">
        <v>16.7</v>
      </c>
      <c r="X22" s="73">
        <v>14.11</v>
      </c>
      <c r="Y22" s="73">
        <v>19.440000000000001</v>
      </c>
      <c r="Z22" s="73">
        <v>19.5</v>
      </c>
      <c r="AA22" s="73">
        <v>20.350000000000001</v>
      </c>
      <c r="AB22" s="73">
        <v>25.47</v>
      </c>
      <c r="AC22" s="73">
        <v>16.14</v>
      </c>
      <c r="AD22" s="73">
        <v>19.82</v>
      </c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</row>
    <row r="23" spans="2:66">
      <c r="B23" s="74">
        <v>43154</v>
      </c>
      <c r="C23" s="73">
        <v>2747.3</v>
      </c>
      <c r="D23" s="73">
        <v>3441.46</v>
      </c>
      <c r="E23" s="73">
        <v>87293.24</v>
      </c>
      <c r="F23" s="73">
        <v>21892.78</v>
      </c>
      <c r="G23" s="73">
        <v>31267.17</v>
      </c>
      <c r="H23" s="73">
        <v>12735.06</v>
      </c>
      <c r="I23" s="73">
        <v>2353.71</v>
      </c>
      <c r="J23" s="73">
        <v>2569.0500000000002</v>
      </c>
      <c r="K23" s="73">
        <v>212.71039999999999</v>
      </c>
      <c r="L23" s="73">
        <v>283.33</v>
      </c>
      <c r="M23" s="73">
        <v>266.37</v>
      </c>
      <c r="N23" s="73">
        <v>252.36</v>
      </c>
      <c r="O23" s="73">
        <v>228.10409999999999</v>
      </c>
      <c r="P23" s="73">
        <v>231.8716</v>
      </c>
      <c r="Q23" s="73">
        <v>130.75290000000001</v>
      </c>
      <c r="R23" s="73">
        <v>236.2568</v>
      </c>
      <c r="S23" s="73">
        <v>68.400000000000006</v>
      </c>
      <c r="T23" s="73">
        <v>122.32</v>
      </c>
      <c r="U23" s="73"/>
      <c r="V23" s="74">
        <v>43154</v>
      </c>
      <c r="W23" s="73">
        <v>16.54</v>
      </c>
      <c r="X23" s="73">
        <v>14.07</v>
      </c>
      <c r="Y23" s="73">
        <v>19.46</v>
      </c>
      <c r="Z23" s="73">
        <v>19.329999999999998</v>
      </c>
      <c r="AA23" s="73">
        <v>20.309999999999999</v>
      </c>
      <c r="AB23" s="73">
        <v>25.48</v>
      </c>
      <c r="AC23" s="73">
        <v>16.21</v>
      </c>
      <c r="AD23" s="73">
        <v>19.739999999999998</v>
      </c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</row>
    <row r="24" spans="2:66">
      <c r="B24" s="74">
        <v>43153</v>
      </c>
      <c r="C24" s="73">
        <v>2703.96</v>
      </c>
      <c r="D24" s="73">
        <v>3431.99</v>
      </c>
      <c r="E24" s="73">
        <v>86686.45</v>
      </c>
      <c r="F24" s="73">
        <v>21736.44</v>
      </c>
      <c r="G24" s="73">
        <v>30965.68</v>
      </c>
      <c r="H24" s="73">
        <v>12528.64</v>
      </c>
      <c r="I24" s="73">
        <v>2321.38</v>
      </c>
      <c r="J24" s="73">
        <v>2540.73</v>
      </c>
      <c r="K24" s="73">
        <v>209.37370000000001</v>
      </c>
      <c r="L24" s="73">
        <v>281.39</v>
      </c>
      <c r="M24" s="73">
        <v>264.77</v>
      </c>
      <c r="N24" s="73">
        <v>250.15</v>
      </c>
      <c r="O24" s="73">
        <v>226.26009999999999</v>
      </c>
      <c r="P24" s="73">
        <v>229.47540000000001</v>
      </c>
      <c r="Q24" s="73">
        <v>129.71539999999999</v>
      </c>
      <c r="R24" s="73">
        <v>231.84479999999999</v>
      </c>
      <c r="S24" s="73">
        <v>67.58</v>
      </c>
      <c r="T24" s="73">
        <v>119.7</v>
      </c>
      <c r="U24" s="73"/>
      <c r="V24" s="74">
        <v>43153</v>
      </c>
      <c r="W24" s="73">
        <v>16.34</v>
      </c>
      <c r="X24" s="73">
        <v>14.07</v>
      </c>
      <c r="Y24" s="73">
        <v>19.489999999999998</v>
      </c>
      <c r="Z24" s="73">
        <v>19.260000000000002</v>
      </c>
      <c r="AA24" s="73">
        <v>20.27</v>
      </c>
      <c r="AB24" s="73">
        <v>25.41</v>
      </c>
      <c r="AC24" s="73">
        <v>15.95</v>
      </c>
      <c r="AD24" s="73">
        <v>19.59</v>
      </c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</row>
    <row r="25" spans="2:66">
      <c r="B25" s="74">
        <v>43152</v>
      </c>
      <c r="C25" s="73">
        <v>2701.33</v>
      </c>
      <c r="D25" s="73">
        <v>3430.16</v>
      </c>
      <c r="E25" s="73">
        <v>86051.82</v>
      </c>
      <c r="F25" s="73">
        <v>21970.81</v>
      </c>
      <c r="G25" s="73">
        <v>31431.89</v>
      </c>
      <c r="H25" s="73">
        <v>12686.88</v>
      </c>
      <c r="I25" s="73">
        <v>2319.79</v>
      </c>
      <c r="J25" s="73">
        <v>2541.0500000000002</v>
      </c>
      <c r="K25" s="73">
        <v>208.29769999999999</v>
      </c>
      <c r="L25" s="73">
        <v>280.88</v>
      </c>
      <c r="M25" s="73">
        <v>264.63</v>
      </c>
      <c r="N25" s="73">
        <v>250.47</v>
      </c>
      <c r="O25" s="73">
        <v>226.1576</v>
      </c>
      <c r="P25" s="73">
        <v>229.6103</v>
      </c>
      <c r="Q25" s="73">
        <v>130.45429999999999</v>
      </c>
      <c r="R25" s="73">
        <v>231.87979999999999</v>
      </c>
      <c r="S25" s="73">
        <v>67.56</v>
      </c>
      <c r="T25" s="73">
        <v>119.12</v>
      </c>
      <c r="U25" s="73"/>
      <c r="V25" s="74">
        <v>43152</v>
      </c>
      <c r="W25" s="73">
        <v>16.34</v>
      </c>
      <c r="X25" s="73">
        <v>14.12</v>
      </c>
      <c r="Y25" s="73">
        <v>19.47</v>
      </c>
      <c r="Z25" s="73">
        <v>19.149999999999999</v>
      </c>
      <c r="AA25" s="73">
        <v>20.02</v>
      </c>
      <c r="AB25" s="73">
        <v>25.41</v>
      </c>
      <c r="AC25" s="73">
        <v>15.88</v>
      </c>
      <c r="AD25" s="73">
        <v>19.64</v>
      </c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</row>
    <row r="26" spans="2:66">
      <c r="B26" s="74">
        <v>43151</v>
      </c>
      <c r="C26" s="73">
        <v>2716.26</v>
      </c>
      <c r="D26" s="73">
        <v>3435.08</v>
      </c>
      <c r="E26" s="73">
        <v>85803.95</v>
      </c>
      <c r="F26" s="73">
        <v>21925.1</v>
      </c>
      <c r="G26" s="73">
        <v>30873.63</v>
      </c>
      <c r="H26" s="73">
        <v>12396.87</v>
      </c>
      <c r="I26" s="73">
        <v>2326.52</v>
      </c>
      <c r="J26" s="73">
        <v>2547.17</v>
      </c>
      <c r="K26" s="73">
        <v>210.58170000000001</v>
      </c>
      <c r="L26" s="73">
        <v>281.20999999999998</v>
      </c>
      <c r="M26" s="73">
        <v>264.95</v>
      </c>
      <c r="N26" s="73">
        <v>250.72</v>
      </c>
      <c r="O26" s="73">
        <v>228.04499999999999</v>
      </c>
      <c r="P26" s="73">
        <v>230.57130000000001</v>
      </c>
      <c r="Q26" s="73">
        <v>130.34649999999999</v>
      </c>
      <c r="R26" s="73">
        <v>232.99770000000001</v>
      </c>
      <c r="S26" s="73">
        <v>68.2</v>
      </c>
      <c r="T26" s="73">
        <v>120.44</v>
      </c>
      <c r="U26" s="73"/>
      <c r="V26" s="74">
        <v>43151</v>
      </c>
      <c r="W26" s="73">
        <v>16.29</v>
      </c>
      <c r="X26" s="73">
        <v>14.15</v>
      </c>
      <c r="Y26" s="73">
        <v>19.489999999999998</v>
      </c>
      <c r="Z26" s="73">
        <v>19.170000000000002</v>
      </c>
      <c r="AA26" s="73">
        <v>19.809999999999999</v>
      </c>
      <c r="AB26" s="73">
        <v>25.31</v>
      </c>
      <c r="AC26" s="73">
        <v>16.25</v>
      </c>
      <c r="AD26" s="73">
        <v>19.73</v>
      </c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</row>
    <row r="27" spans="2:66">
      <c r="B27" s="74">
        <v>43150</v>
      </c>
      <c r="C27" s="73">
        <v>2732.22</v>
      </c>
      <c r="D27" s="73">
        <v>3407.79</v>
      </c>
      <c r="E27" s="73">
        <v>84792.71</v>
      </c>
      <c r="F27" s="73">
        <v>22149.21</v>
      </c>
      <c r="G27" s="73">
        <v>31115.43</v>
      </c>
      <c r="H27" s="73">
        <v>12535.51</v>
      </c>
      <c r="I27" s="73">
        <v>2328.13</v>
      </c>
      <c r="J27" s="73">
        <v>2552.21</v>
      </c>
      <c r="K27" s="73">
        <v>211.18029999999999</v>
      </c>
      <c r="L27" s="73">
        <v>282.17</v>
      </c>
      <c r="M27" s="73">
        <v>266.45999999999998</v>
      </c>
      <c r="N27" s="73">
        <v>251.75</v>
      </c>
      <c r="O27" s="73">
        <v>231.32769999999999</v>
      </c>
      <c r="P27" s="73">
        <v>232.35560000000001</v>
      </c>
      <c r="Q27" s="73">
        <v>130.7834</v>
      </c>
      <c r="R27" s="73">
        <v>232.51249999999999</v>
      </c>
      <c r="S27" s="73">
        <v>68.790000000000006</v>
      </c>
      <c r="T27" s="73">
        <v>121.35</v>
      </c>
      <c r="U27" s="73"/>
      <c r="V27" s="74">
        <v>43150</v>
      </c>
      <c r="W27" s="73">
        <v>16.23</v>
      </c>
      <c r="X27" s="73">
        <v>14.05</v>
      </c>
      <c r="Y27" s="73">
        <v>19.59</v>
      </c>
      <c r="Z27" s="73">
        <v>19.11</v>
      </c>
      <c r="AA27" s="73">
        <v>19.77</v>
      </c>
      <c r="AB27" s="73">
        <v>25.22</v>
      </c>
      <c r="AC27" s="73">
        <v>16.13</v>
      </c>
      <c r="AD27" s="73">
        <v>19.739999999999998</v>
      </c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</row>
    <row r="28" spans="2:66">
      <c r="B28" s="74">
        <v>43147</v>
      </c>
      <c r="C28" s="73">
        <v>2732.22</v>
      </c>
      <c r="D28" s="73">
        <v>3426.8</v>
      </c>
      <c r="E28" s="73">
        <v>84524.58</v>
      </c>
      <c r="F28" s="73">
        <v>21720.25</v>
      </c>
      <c r="G28" s="73">
        <v>31115.43</v>
      </c>
      <c r="H28" s="73">
        <v>12535.51</v>
      </c>
      <c r="I28" s="73">
        <v>2327.6</v>
      </c>
      <c r="J28" s="73">
        <v>2555.85</v>
      </c>
      <c r="K28" s="73">
        <v>211.55439999999999</v>
      </c>
      <c r="L28" s="73">
        <v>283.04000000000002</v>
      </c>
      <c r="M28" s="73">
        <v>266.23</v>
      </c>
      <c r="N28" s="73">
        <v>251.86</v>
      </c>
      <c r="O28" s="73">
        <v>232.3407</v>
      </c>
      <c r="P28" s="73">
        <v>233.0153</v>
      </c>
      <c r="Q28" s="73">
        <v>130.83699999999999</v>
      </c>
      <c r="R28" s="73">
        <v>232.4718</v>
      </c>
      <c r="S28" s="73">
        <v>68.73</v>
      </c>
      <c r="T28" s="73">
        <v>121.49</v>
      </c>
      <c r="U28" s="73"/>
      <c r="V28" s="74">
        <v>43147</v>
      </c>
      <c r="W28" s="73">
        <v>16.23</v>
      </c>
      <c r="X28" s="73">
        <v>14.03</v>
      </c>
      <c r="Y28" s="73">
        <v>19.7</v>
      </c>
      <c r="Z28" s="73">
        <v>18.690000000000001</v>
      </c>
      <c r="AA28" s="73">
        <v>19.77</v>
      </c>
      <c r="AB28" s="73">
        <v>25.22</v>
      </c>
      <c r="AC28" s="73">
        <v>16.04</v>
      </c>
      <c r="AD28" s="73">
        <v>19.739999999999998</v>
      </c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</row>
    <row r="29" spans="2:66">
      <c r="B29" s="74">
        <v>43146</v>
      </c>
      <c r="C29" s="73">
        <v>2731.2</v>
      </c>
      <c r="D29" s="73">
        <v>3389.63</v>
      </c>
      <c r="E29" s="73">
        <v>84290.559999999998</v>
      </c>
      <c r="F29" s="73">
        <v>21464.98</v>
      </c>
      <c r="G29" s="73">
        <v>31115.43</v>
      </c>
      <c r="H29" s="73">
        <v>12535.51</v>
      </c>
      <c r="I29" s="73">
        <v>2327.5700000000002</v>
      </c>
      <c r="J29" s="73">
        <v>2548.79</v>
      </c>
      <c r="K29" s="73">
        <v>211.1369</v>
      </c>
      <c r="L29" s="73">
        <v>282.83</v>
      </c>
      <c r="M29" s="73">
        <v>265</v>
      </c>
      <c r="N29" s="73">
        <v>251.65</v>
      </c>
      <c r="O29" s="73">
        <v>230.62889999999999</v>
      </c>
      <c r="P29" s="73">
        <v>230.9931</v>
      </c>
      <c r="Q29" s="73">
        <v>130.6258</v>
      </c>
      <c r="R29" s="73">
        <v>232.7277</v>
      </c>
      <c r="S29" s="73">
        <v>68.22</v>
      </c>
      <c r="T29" s="73">
        <v>120.26</v>
      </c>
      <c r="U29" s="73"/>
      <c r="V29" s="74">
        <v>43146</v>
      </c>
      <c r="W29" s="73">
        <v>16.27</v>
      </c>
      <c r="X29" s="73">
        <v>13.83</v>
      </c>
      <c r="Y29" s="73">
        <v>20.190000000000001</v>
      </c>
      <c r="Z29" s="73">
        <v>18.510000000000002</v>
      </c>
      <c r="AA29" s="73">
        <v>19.77</v>
      </c>
      <c r="AB29" s="73">
        <v>25.22</v>
      </c>
      <c r="AC29" s="73">
        <v>16.13</v>
      </c>
      <c r="AD29" s="73">
        <v>19.73</v>
      </c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</row>
    <row r="30" spans="2:66">
      <c r="B30" s="74">
        <v>43145</v>
      </c>
      <c r="C30" s="73">
        <v>2698.63</v>
      </c>
      <c r="D30" s="73">
        <v>3369.83</v>
      </c>
      <c r="E30" s="73">
        <v>83542.84</v>
      </c>
      <c r="F30" s="73">
        <v>21154.17</v>
      </c>
      <c r="G30" s="73">
        <v>30515.599999999999</v>
      </c>
      <c r="H30" s="73">
        <v>12260.99</v>
      </c>
      <c r="I30" s="73">
        <v>2294.84</v>
      </c>
      <c r="J30" s="73">
        <v>2513.02</v>
      </c>
      <c r="K30" s="73">
        <v>211.3185</v>
      </c>
      <c r="L30" s="73">
        <v>279.11</v>
      </c>
      <c r="M30" s="73">
        <v>260.86</v>
      </c>
      <c r="N30" s="73">
        <v>249.02</v>
      </c>
      <c r="O30" s="73">
        <v>228.2123</v>
      </c>
      <c r="P30" s="73">
        <v>228.3835</v>
      </c>
      <c r="Q30" s="73">
        <v>129.42740000000001</v>
      </c>
      <c r="R30" s="73">
        <v>228.39429999999999</v>
      </c>
      <c r="S30" s="73">
        <v>67.510000000000005</v>
      </c>
      <c r="T30" s="73">
        <v>118.78</v>
      </c>
      <c r="U30" s="73"/>
      <c r="V30" s="74">
        <v>43145</v>
      </c>
      <c r="W30" s="73">
        <v>16.100000000000001</v>
      </c>
      <c r="X30" s="73">
        <v>13.81</v>
      </c>
      <c r="Y30" s="73">
        <v>20.87</v>
      </c>
      <c r="Z30" s="73">
        <v>18.510000000000002</v>
      </c>
      <c r="AA30" s="73">
        <v>19.75</v>
      </c>
      <c r="AB30" s="73">
        <v>25.51</v>
      </c>
      <c r="AC30" s="73">
        <v>15.76</v>
      </c>
      <c r="AD30" s="73">
        <v>19.61</v>
      </c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</row>
    <row r="31" spans="2:66">
      <c r="B31" s="74">
        <v>43144</v>
      </c>
      <c r="C31" s="73">
        <v>2662.94</v>
      </c>
      <c r="D31" s="73">
        <v>3340.93</v>
      </c>
      <c r="E31" s="73">
        <v>80898.7</v>
      </c>
      <c r="F31" s="73">
        <v>21244.68</v>
      </c>
      <c r="G31" s="73">
        <v>29839.53</v>
      </c>
      <c r="H31" s="73">
        <v>12004.51</v>
      </c>
      <c r="I31" s="73">
        <v>2255.19</v>
      </c>
      <c r="J31" s="73">
        <v>2478.3200000000002</v>
      </c>
      <c r="K31" s="73">
        <v>209.0171</v>
      </c>
      <c r="L31" s="73">
        <v>275.49</v>
      </c>
      <c r="M31" s="73">
        <v>258.05</v>
      </c>
      <c r="N31" s="73">
        <v>245.88</v>
      </c>
      <c r="O31" s="73">
        <v>227.28389999999999</v>
      </c>
      <c r="P31" s="73">
        <v>225.51990000000001</v>
      </c>
      <c r="Q31" s="73">
        <v>127.3184</v>
      </c>
      <c r="R31" s="73">
        <v>224.3707</v>
      </c>
      <c r="S31" s="73">
        <v>67.66</v>
      </c>
      <c r="T31" s="73">
        <v>118.87</v>
      </c>
      <c r="U31" s="73"/>
      <c r="V31" s="74">
        <v>43144</v>
      </c>
      <c r="W31" s="73">
        <v>15.89</v>
      </c>
      <c r="X31" s="73">
        <v>13.7</v>
      </c>
      <c r="Y31" s="73">
        <v>19.88</v>
      </c>
      <c r="Z31" s="73">
        <v>18.77</v>
      </c>
      <c r="AA31" s="73">
        <v>19.2</v>
      </c>
      <c r="AB31" s="73">
        <v>25.18</v>
      </c>
      <c r="AC31" s="73">
        <v>15.58</v>
      </c>
      <c r="AD31" s="73">
        <v>19.329999999999998</v>
      </c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</row>
    <row r="32" spans="2:66">
      <c r="B32" s="74">
        <v>43143</v>
      </c>
      <c r="C32" s="73">
        <v>2656</v>
      </c>
      <c r="D32" s="73">
        <v>3368.25</v>
      </c>
      <c r="E32" s="73">
        <v>80898.7</v>
      </c>
      <c r="F32" s="73">
        <v>21382.62</v>
      </c>
      <c r="G32" s="73">
        <v>29459.63</v>
      </c>
      <c r="H32" s="73">
        <v>11900.31</v>
      </c>
      <c r="I32" s="73">
        <v>2246.5700000000002</v>
      </c>
      <c r="J32" s="73">
        <v>2470.6799999999998</v>
      </c>
      <c r="K32" s="73">
        <v>209.28059999999999</v>
      </c>
      <c r="L32" s="73">
        <v>274.27999999999997</v>
      </c>
      <c r="M32" s="73">
        <v>257.88</v>
      </c>
      <c r="N32" s="73">
        <v>245.15</v>
      </c>
      <c r="O32" s="73">
        <v>226.6951</v>
      </c>
      <c r="P32" s="73">
        <v>225.46940000000001</v>
      </c>
      <c r="Q32" s="73">
        <v>126.88460000000001</v>
      </c>
      <c r="R32" s="73">
        <v>223.60300000000001</v>
      </c>
      <c r="S32" s="73">
        <v>67.58</v>
      </c>
      <c r="T32" s="73">
        <v>118.66</v>
      </c>
      <c r="U32" s="73"/>
      <c r="V32" s="74">
        <v>43143</v>
      </c>
      <c r="W32" s="73">
        <v>15.97</v>
      </c>
      <c r="X32" s="73">
        <v>13.64</v>
      </c>
      <c r="Y32" s="73">
        <v>19.88</v>
      </c>
      <c r="Z32" s="73">
        <v>18.73</v>
      </c>
      <c r="AA32" s="73">
        <v>19.059999999999999</v>
      </c>
      <c r="AB32" s="73">
        <v>25.16</v>
      </c>
      <c r="AC32" s="73">
        <v>15.47</v>
      </c>
      <c r="AD32" s="73">
        <v>19.329999999999998</v>
      </c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</row>
    <row r="33" spans="2:66">
      <c r="B33" s="74">
        <v>43140</v>
      </c>
      <c r="C33" s="73">
        <v>2619.5500000000002</v>
      </c>
      <c r="D33" s="73">
        <v>3325.99</v>
      </c>
      <c r="E33" s="73">
        <v>80898.7</v>
      </c>
      <c r="F33" s="73">
        <v>21382.62</v>
      </c>
      <c r="G33" s="73">
        <v>29507.42</v>
      </c>
      <c r="H33" s="73">
        <v>11901.67</v>
      </c>
      <c r="I33" s="73">
        <v>2211.41</v>
      </c>
      <c r="J33" s="73">
        <v>2437.9699999999998</v>
      </c>
      <c r="K33" s="73">
        <v>205.9023</v>
      </c>
      <c r="L33" s="73">
        <v>269.45</v>
      </c>
      <c r="M33" s="73">
        <v>254.9</v>
      </c>
      <c r="N33" s="73">
        <v>242.29</v>
      </c>
      <c r="O33" s="73">
        <v>224.39779999999999</v>
      </c>
      <c r="P33" s="73">
        <v>222.9847</v>
      </c>
      <c r="Q33" s="73">
        <v>125.5853</v>
      </c>
      <c r="R33" s="73">
        <v>219.96270000000001</v>
      </c>
      <c r="S33" s="73">
        <v>67.010000000000005</v>
      </c>
      <c r="T33" s="73">
        <v>117.91</v>
      </c>
      <c r="U33" s="73"/>
      <c r="V33" s="74">
        <v>43140</v>
      </c>
      <c r="W33" s="73">
        <v>15.77</v>
      </c>
      <c r="X33" s="73">
        <v>13.4</v>
      </c>
      <c r="Y33" s="73">
        <v>19.88</v>
      </c>
      <c r="Z33" s="73">
        <v>18.73</v>
      </c>
      <c r="AA33" s="73">
        <v>19.09</v>
      </c>
      <c r="AB33" s="73">
        <v>25.24</v>
      </c>
      <c r="AC33" s="73">
        <v>15.54</v>
      </c>
      <c r="AD33" s="73">
        <v>19.05</v>
      </c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</row>
    <row r="34" spans="2:66">
      <c r="B34" s="74">
        <v>43139</v>
      </c>
      <c r="C34" s="73">
        <v>2581</v>
      </c>
      <c r="D34" s="73">
        <v>3377.3</v>
      </c>
      <c r="E34" s="73">
        <v>81532.53</v>
      </c>
      <c r="F34" s="73">
        <v>21890.86</v>
      </c>
      <c r="G34" s="73">
        <v>30451.27</v>
      </c>
      <c r="H34" s="73">
        <v>12380.38</v>
      </c>
      <c r="I34" s="73">
        <v>2183.0700000000002</v>
      </c>
      <c r="J34" s="73">
        <v>2427.8200000000002</v>
      </c>
      <c r="K34" s="73">
        <v>208.05099999999999</v>
      </c>
      <c r="L34" s="73">
        <v>270.29000000000002</v>
      </c>
      <c r="M34" s="73">
        <v>255.32</v>
      </c>
      <c r="N34" s="73">
        <v>242.58</v>
      </c>
      <c r="O34" s="73">
        <v>225.416</v>
      </c>
      <c r="P34" s="73">
        <v>221.78829999999999</v>
      </c>
      <c r="Q34" s="73">
        <v>125.42829999999999</v>
      </c>
      <c r="R34" s="73">
        <v>215.87610000000001</v>
      </c>
      <c r="S34" s="73">
        <v>67.05</v>
      </c>
      <c r="T34" s="73">
        <v>117.21</v>
      </c>
      <c r="U34" s="73"/>
      <c r="V34" s="74">
        <v>43139</v>
      </c>
      <c r="W34" s="73">
        <v>15.46</v>
      </c>
      <c r="X34" s="73">
        <v>13.06</v>
      </c>
      <c r="Y34" s="73">
        <v>19.95</v>
      </c>
      <c r="Z34" s="73">
        <v>18.29</v>
      </c>
      <c r="AA34" s="73">
        <v>17.989999999999998</v>
      </c>
      <c r="AB34" s="73">
        <v>24.04</v>
      </c>
      <c r="AC34" s="73">
        <v>15.11</v>
      </c>
      <c r="AD34" s="73">
        <v>18.600000000000001</v>
      </c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</row>
    <row r="35" spans="2:66">
      <c r="B35" s="74">
        <v>43138</v>
      </c>
      <c r="C35" s="73">
        <v>2681.66</v>
      </c>
      <c r="D35" s="73">
        <v>3454.52</v>
      </c>
      <c r="E35" s="73">
        <v>82766.73</v>
      </c>
      <c r="F35" s="73">
        <v>21645.37</v>
      </c>
      <c r="G35" s="73">
        <v>30323.200000000001</v>
      </c>
      <c r="H35" s="73">
        <v>12433.29</v>
      </c>
      <c r="I35" s="73">
        <v>2267.7399999999998</v>
      </c>
      <c r="J35" s="73">
        <v>2500.42</v>
      </c>
      <c r="K35" s="73">
        <v>213.23849999999999</v>
      </c>
      <c r="L35" s="73">
        <v>277.13</v>
      </c>
      <c r="M35" s="73">
        <v>262.24</v>
      </c>
      <c r="N35" s="73">
        <v>249.35</v>
      </c>
      <c r="O35" s="73">
        <v>229.37039999999999</v>
      </c>
      <c r="P35" s="73">
        <v>228.0189</v>
      </c>
      <c r="Q35" s="73">
        <v>128.74019999999999</v>
      </c>
      <c r="R35" s="73">
        <v>224.25700000000001</v>
      </c>
      <c r="S35" s="73">
        <v>68.72</v>
      </c>
      <c r="T35" s="73">
        <v>118.65</v>
      </c>
      <c r="U35" s="73"/>
      <c r="V35" s="74">
        <v>43138</v>
      </c>
      <c r="W35" s="73">
        <v>13.13</v>
      </c>
      <c r="X35" s="73">
        <v>12.25</v>
      </c>
      <c r="Y35" s="73">
        <v>20.14</v>
      </c>
      <c r="Z35" s="73">
        <v>18.18</v>
      </c>
      <c r="AA35" s="73">
        <v>17.98</v>
      </c>
      <c r="AB35" s="73">
        <v>24.07</v>
      </c>
      <c r="AC35" s="73">
        <v>15.17</v>
      </c>
      <c r="AD35" s="73">
        <v>15.88</v>
      </c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</row>
    <row r="36" spans="2:66">
      <c r="B36" s="74">
        <v>43137</v>
      </c>
      <c r="C36" s="73">
        <v>2695.14</v>
      </c>
      <c r="D36" s="73">
        <v>3394.92</v>
      </c>
      <c r="E36" s="73">
        <v>83894.04</v>
      </c>
      <c r="F36" s="73">
        <v>21610.240000000002</v>
      </c>
      <c r="G36" s="73">
        <v>30595.42</v>
      </c>
      <c r="H36" s="73">
        <v>12686.6</v>
      </c>
      <c r="I36" s="73">
        <v>2270.56</v>
      </c>
      <c r="J36" s="73">
        <v>2500.21</v>
      </c>
      <c r="K36" s="73">
        <v>214.22970000000001</v>
      </c>
      <c r="L36" s="73">
        <v>277.02</v>
      </c>
      <c r="M36" s="73">
        <v>260.81</v>
      </c>
      <c r="N36" s="73">
        <v>248.41</v>
      </c>
      <c r="O36" s="73">
        <v>228.66800000000001</v>
      </c>
      <c r="P36" s="73">
        <v>227.36609999999999</v>
      </c>
      <c r="Q36" s="73">
        <v>128.0453</v>
      </c>
      <c r="R36" s="73">
        <v>226.46260000000001</v>
      </c>
      <c r="S36" s="73">
        <v>67.989999999999995</v>
      </c>
      <c r="T36" s="73">
        <v>118.44</v>
      </c>
      <c r="U36" s="73"/>
      <c r="V36" s="74">
        <v>43137</v>
      </c>
      <c r="W36" s="73">
        <v>13.08</v>
      </c>
      <c r="X36" s="73">
        <v>11.67</v>
      </c>
      <c r="Y36" s="73">
        <v>20.52</v>
      </c>
      <c r="Z36" s="73">
        <v>18.170000000000002</v>
      </c>
      <c r="AA36" s="73">
        <v>17.86</v>
      </c>
      <c r="AB36" s="73">
        <v>23.68</v>
      </c>
      <c r="AC36" s="73">
        <v>15.35</v>
      </c>
      <c r="AD36" s="73">
        <v>15.87</v>
      </c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</row>
    <row r="37" spans="2:66">
      <c r="B37" s="74">
        <v>43136</v>
      </c>
      <c r="C37" s="73">
        <v>2648.94</v>
      </c>
      <c r="D37" s="73">
        <v>3478.77</v>
      </c>
      <c r="E37" s="73">
        <v>81861.09</v>
      </c>
      <c r="F37" s="73">
        <v>22682.080000000002</v>
      </c>
      <c r="G37" s="73">
        <v>32245.22</v>
      </c>
      <c r="H37" s="73">
        <v>13479.83</v>
      </c>
      <c r="I37" s="73">
        <v>2243.1999999999998</v>
      </c>
      <c r="J37" s="73">
        <v>2500.0700000000002</v>
      </c>
      <c r="K37" s="73">
        <v>215.91720000000001</v>
      </c>
      <c r="L37" s="73">
        <v>279.56</v>
      </c>
      <c r="M37" s="73">
        <v>262.20999999999998</v>
      </c>
      <c r="N37" s="73">
        <v>247.45</v>
      </c>
      <c r="O37" s="73">
        <v>230.7895</v>
      </c>
      <c r="P37" s="73">
        <v>227.93020000000001</v>
      </c>
      <c r="Q37" s="73">
        <v>129.19990000000001</v>
      </c>
      <c r="R37" s="73">
        <v>222.49700000000001</v>
      </c>
      <c r="S37" s="73">
        <v>68.97</v>
      </c>
      <c r="T37" s="73">
        <v>121.21</v>
      </c>
      <c r="U37" s="73"/>
      <c r="V37" s="74">
        <v>43136</v>
      </c>
      <c r="W37" s="73">
        <v>12.62</v>
      </c>
      <c r="X37" s="73">
        <v>10.58</v>
      </c>
      <c r="Y37" s="73">
        <v>20.82</v>
      </c>
      <c r="Z37" s="73">
        <v>15.09</v>
      </c>
      <c r="AA37" s="73">
        <v>13.76</v>
      </c>
      <c r="AB37" s="73">
        <v>19.649999999999999</v>
      </c>
      <c r="AC37" s="73">
        <v>13.09</v>
      </c>
      <c r="AD37" s="73">
        <v>15.06</v>
      </c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</row>
    <row r="38" spans="2:66">
      <c r="B38" s="74">
        <v>43133</v>
      </c>
      <c r="C38" s="73">
        <v>2762.13</v>
      </c>
      <c r="D38" s="73">
        <v>3523.28</v>
      </c>
      <c r="E38" s="73">
        <v>84041.34</v>
      </c>
      <c r="F38" s="73">
        <v>23274.53</v>
      </c>
      <c r="G38" s="73">
        <v>32601.78</v>
      </c>
      <c r="H38" s="73">
        <v>13538.66</v>
      </c>
      <c r="I38" s="73">
        <v>2331.5</v>
      </c>
      <c r="J38" s="73">
        <v>2579.63</v>
      </c>
      <c r="K38" s="73">
        <v>223.40549999999999</v>
      </c>
      <c r="L38" s="73">
        <v>285.48</v>
      </c>
      <c r="M38" s="73">
        <v>270.95</v>
      </c>
      <c r="N38" s="73">
        <v>254.22</v>
      </c>
      <c r="O38" s="73">
        <v>237.8058</v>
      </c>
      <c r="P38" s="73">
        <v>236.62309999999999</v>
      </c>
      <c r="Q38" s="73">
        <v>133.50200000000001</v>
      </c>
      <c r="R38" s="73">
        <v>230.9359</v>
      </c>
      <c r="S38" s="73">
        <v>71.08</v>
      </c>
      <c r="T38" s="73">
        <v>123.14</v>
      </c>
      <c r="U38" s="73"/>
      <c r="V38" s="74">
        <v>43133</v>
      </c>
      <c r="W38" s="73">
        <v>8.84</v>
      </c>
      <c r="X38" s="73">
        <v>10.53</v>
      </c>
      <c r="Y38" s="73">
        <v>19.96</v>
      </c>
      <c r="Z38" s="73">
        <v>14.51</v>
      </c>
      <c r="AA38" s="73">
        <v>13.55</v>
      </c>
      <c r="AB38" s="73">
        <v>19.760000000000002</v>
      </c>
      <c r="AC38" s="73">
        <v>12.17</v>
      </c>
      <c r="AD38" s="73">
        <v>11.43</v>
      </c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</row>
    <row r="39" spans="2:66">
      <c r="B39" s="74">
        <v>43132</v>
      </c>
      <c r="C39" s="73">
        <v>2821.98</v>
      </c>
      <c r="D39" s="73">
        <v>3577.35</v>
      </c>
      <c r="E39" s="73">
        <v>85495.24</v>
      </c>
      <c r="F39" s="73">
        <v>23486.11</v>
      </c>
      <c r="G39" s="73">
        <v>32642.09</v>
      </c>
      <c r="H39" s="73">
        <v>13434.14</v>
      </c>
      <c r="I39" s="73">
        <v>2380.58</v>
      </c>
      <c r="J39" s="73">
        <v>2629.52</v>
      </c>
      <c r="K39" s="73">
        <v>230.84350000000001</v>
      </c>
      <c r="L39" s="73">
        <v>292.67</v>
      </c>
      <c r="M39" s="73">
        <v>276.06</v>
      </c>
      <c r="N39" s="73">
        <v>257.13</v>
      </c>
      <c r="O39" s="73">
        <v>241.38640000000001</v>
      </c>
      <c r="P39" s="73">
        <v>239.56129999999999</v>
      </c>
      <c r="Q39" s="73">
        <v>135.79230000000001</v>
      </c>
      <c r="R39" s="73">
        <v>237.46260000000001</v>
      </c>
      <c r="S39" s="73">
        <v>72.36</v>
      </c>
      <c r="T39" s="73">
        <v>124.48</v>
      </c>
      <c r="U39" s="73"/>
      <c r="V39" s="74">
        <v>43132</v>
      </c>
      <c r="W39" s="73">
        <v>7.43</v>
      </c>
      <c r="X39" s="73">
        <v>10.06</v>
      </c>
      <c r="Y39" s="73">
        <v>19.53</v>
      </c>
      <c r="Z39" s="73">
        <v>14.36</v>
      </c>
      <c r="AA39" s="73">
        <v>13.58</v>
      </c>
      <c r="AB39" s="73">
        <v>19.809999999999999</v>
      </c>
      <c r="AC39" s="73">
        <v>11.79</v>
      </c>
      <c r="AD39" s="73">
        <v>10.35</v>
      </c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</row>
    <row r="40" spans="2:66">
      <c r="B40" s="74">
        <v>43131</v>
      </c>
      <c r="C40" s="73">
        <v>2823.81</v>
      </c>
      <c r="D40" s="73">
        <v>3609.29</v>
      </c>
      <c r="E40" s="73">
        <v>84912.7</v>
      </c>
      <c r="F40" s="73">
        <v>23098.29</v>
      </c>
      <c r="G40" s="73">
        <v>32887.269999999997</v>
      </c>
      <c r="H40" s="73">
        <v>13561.65</v>
      </c>
      <c r="I40" s="73">
        <v>2379.5500000000002</v>
      </c>
      <c r="J40" s="73">
        <v>2632.77</v>
      </c>
      <c r="K40" s="73">
        <v>229.81989999999999</v>
      </c>
      <c r="L40" s="73">
        <v>294.23</v>
      </c>
      <c r="M40" s="73">
        <v>276.33</v>
      </c>
      <c r="N40" s="73">
        <v>258.38</v>
      </c>
      <c r="O40" s="73">
        <v>241.68260000000001</v>
      </c>
      <c r="P40" s="73">
        <v>240.28720000000001</v>
      </c>
      <c r="Q40" s="73">
        <v>134.9787</v>
      </c>
      <c r="R40" s="73">
        <v>237.131</v>
      </c>
      <c r="S40" s="73">
        <v>71.88</v>
      </c>
      <c r="T40" s="73">
        <v>125.73</v>
      </c>
      <c r="U40" s="73"/>
      <c r="V40" s="74">
        <v>43131</v>
      </c>
      <c r="W40" s="73">
        <v>7.41</v>
      </c>
      <c r="X40" s="73">
        <v>9.98</v>
      </c>
      <c r="Y40" s="73">
        <v>19.600000000000001</v>
      </c>
      <c r="Z40" s="73">
        <v>13.99</v>
      </c>
      <c r="AA40" s="73">
        <v>13.64</v>
      </c>
      <c r="AB40" s="73">
        <v>19.72</v>
      </c>
      <c r="AC40" s="73">
        <v>11.83</v>
      </c>
      <c r="AD40" s="73">
        <v>10.35</v>
      </c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</row>
    <row r="41" spans="2:66">
      <c r="B41" s="74">
        <v>43130</v>
      </c>
      <c r="C41" s="73">
        <v>2822.43</v>
      </c>
      <c r="D41" s="73">
        <v>3606.75</v>
      </c>
      <c r="E41" s="73">
        <v>84482.46</v>
      </c>
      <c r="F41" s="73">
        <v>23291.97</v>
      </c>
      <c r="G41" s="73">
        <v>32607.29</v>
      </c>
      <c r="H41" s="73">
        <v>13389.38</v>
      </c>
      <c r="I41" s="73">
        <v>2371.39</v>
      </c>
      <c r="J41" s="73">
        <v>2629.09</v>
      </c>
      <c r="K41" s="73">
        <v>229.7578</v>
      </c>
      <c r="L41" s="73">
        <v>294.68</v>
      </c>
      <c r="M41" s="73">
        <v>275.95</v>
      </c>
      <c r="N41" s="73">
        <v>259.24</v>
      </c>
      <c r="O41" s="73">
        <v>241.94460000000001</v>
      </c>
      <c r="P41" s="73">
        <v>243.32810000000001</v>
      </c>
      <c r="Q41" s="73">
        <v>135.0094</v>
      </c>
      <c r="R41" s="73">
        <v>235.82380000000001</v>
      </c>
      <c r="S41" s="73">
        <v>71.84</v>
      </c>
      <c r="T41" s="73">
        <v>124.68</v>
      </c>
      <c r="U41" s="73"/>
      <c r="V41" s="74">
        <v>43130</v>
      </c>
      <c r="W41" s="73">
        <v>7.42</v>
      </c>
      <c r="X41" s="73">
        <v>9.99</v>
      </c>
      <c r="Y41" s="73">
        <v>19.68</v>
      </c>
      <c r="Z41" s="73">
        <v>14.35</v>
      </c>
      <c r="AA41" s="73">
        <v>13.59</v>
      </c>
      <c r="AB41" s="73">
        <v>19.7</v>
      </c>
      <c r="AC41" s="73">
        <v>11.78</v>
      </c>
      <c r="AD41" s="73">
        <v>10.36</v>
      </c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</row>
    <row r="42" spans="2:66">
      <c r="B42" s="74">
        <v>43129</v>
      </c>
      <c r="C42" s="73">
        <v>2853.53</v>
      </c>
      <c r="D42" s="73">
        <v>3643.04</v>
      </c>
      <c r="E42" s="73">
        <v>84698.02</v>
      </c>
      <c r="F42" s="73">
        <v>23629.34</v>
      </c>
      <c r="G42" s="73">
        <v>32966.89</v>
      </c>
      <c r="H42" s="73">
        <v>13659.59</v>
      </c>
      <c r="I42" s="73">
        <v>2398.02</v>
      </c>
      <c r="J42" s="73">
        <v>2649.23</v>
      </c>
      <c r="K42" s="73">
        <v>234.17</v>
      </c>
      <c r="L42" s="73">
        <v>297.42</v>
      </c>
      <c r="M42" s="73">
        <v>277.98</v>
      </c>
      <c r="N42" s="73">
        <v>260.48</v>
      </c>
      <c r="O42" s="73">
        <v>242.69890000000001</v>
      </c>
      <c r="P42" s="73">
        <v>247.37540000000001</v>
      </c>
      <c r="Q42" s="73">
        <v>136.24799999999999</v>
      </c>
      <c r="R42" s="73">
        <v>238.24619999999999</v>
      </c>
      <c r="S42" s="73">
        <v>72.13</v>
      </c>
      <c r="T42" s="73">
        <v>124.76</v>
      </c>
      <c r="U42" s="73"/>
      <c r="V42" s="74">
        <v>43129</v>
      </c>
      <c r="W42" s="73">
        <v>6.93</v>
      </c>
      <c r="X42" s="73">
        <v>9.77</v>
      </c>
      <c r="Y42" s="73">
        <v>20</v>
      </c>
      <c r="Z42" s="73">
        <v>13.98</v>
      </c>
      <c r="AA42" s="73">
        <v>13.3</v>
      </c>
      <c r="AB42" s="73">
        <v>19.11</v>
      </c>
      <c r="AC42" s="73">
        <v>11.26</v>
      </c>
      <c r="AD42" s="73">
        <v>9.67</v>
      </c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</row>
    <row r="43" spans="2:66">
      <c r="B43" s="74">
        <v>43126</v>
      </c>
      <c r="C43" s="73">
        <v>2872.87</v>
      </c>
      <c r="D43" s="73">
        <v>3647.41</v>
      </c>
      <c r="E43" s="73">
        <v>85530.84</v>
      </c>
      <c r="F43" s="73">
        <v>23631.88</v>
      </c>
      <c r="G43" s="73">
        <v>33154.120000000003</v>
      </c>
      <c r="H43" s="73">
        <v>13723.96</v>
      </c>
      <c r="I43" s="73">
        <v>2415.16</v>
      </c>
      <c r="J43" s="73">
        <v>2667.49</v>
      </c>
      <c r="K43" s="73">
        <v>237.21870000000001</v>
      </c>
      <c r="L43" s="73">
        <v>298.55</v>
      </c>
      <c r="M43" s="73">
        <v>279.75</v>
      </c>
      <c r="N43" s="73">
        <v>261.45</v>
      </c>
      <c r="O43" s="73">
        <v>244.76750000000001</v>
      </c>
      <c r="P43" s="73">
        <v>248.37459999999999</v>
      </c>
      <c r="Q43" s="73">
        <v>136.87799999999999</v>
      </c>
      <c r="R43" s="73">
        <v>240.19309999999999</v>
      </c>
      <c r="S43" s="73">
        <v>72.84</v>
      </c>
      <c r="T43" s="73">
        <v>126.18</v>
      </c>
      <c r="U43" s="73"/>
      <c r="V43" s="74">
        <v>43126</v>
      </c>
      <c r="W43" s="73">
        <v>6.6899999999999995</v>
      </c>
      <c r="X43" s="73">
        <v>9.7799999999999994</v>
      </c>
      <c r="Y43" s="73">
        <v>19.850000000000001</v>
      </c>
      <c r="Z43" s="73">
        <v>13.98</v>
      </c>
      <c r="AA43" s="73">
        <v>13.23</v>
      </c>
      <c r="AB43" s="73">
        <v>19.09</v>
      </c>
      <c r="AC43" s="73">
        <v>11.38</v>
      </c>
      <c r="AD43" s="73">
        <v>9.43</v>
      </c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</row>
    <row r="44" spans="2:66">
      <c r="B44" s="74">
        <v>43125</v>
      </c>
      <c r="C44" s="73">
        <v>2839.25</v>
      </c>
      <c r="D44" s="73">
        <v>3630.15</v>
      </c>
      <c r="E44" s="73">
        <v>83680</v>
      </c>
      <c r="F44" s="73">
        <v>23669.49</v>
      </c>
      <c r="G44" s="73">
        <v>32654.45</v>
      </c>
      <c r="H44" s="73">
        <v>13388.16</v>
      </c>
      <c r="I44" s="73">
        <v>2382.9499999999998</v>
      </c>
      <c r="J44" s="73">
        <v>2647.07</v>
      </c>
      <c r="K44" s="73">
        <v>237.19560000000001</v>
      </c>
      <c r="L44" s="73">
        <v>298.36</v>
      </c>
      <c r="M44" s="73">
        <v>278.27999999999997</v>
      </c>
      <c r="N44" s="73">
        <v>259.62</v>
      </c>
      <c r="O44" s="73">
        <v>243.98920000000001</v>
      </c>
      <c r="P44" s="73">
        <v>244.47309999999999</v>
      </c>
      <c r="Q44" s="73">
        <v>136.6422</v>
      </c>
      <c r="R44" s="73">
        <v>236.87469999999999</v>
      </c>
      <c r="S44" s="73">
        <v>72.56</v>
      </c>
      <c r="T44" s="73">
        <v>126.35</v>
      </c>
      <c r="U44" s="73"/>
      <c r="V44" s="74">
        <v>43125</v>
      </c>
      <c r="W44" s="73">
        <v>6.35</v>
      </c>
      <c r="X44" s="73">
        <v>9.82</v>
      </c>
      <c r="Y44" s="73">
        <v>19.55</v>
      </c>
      <c r="Z44" s="73">
        <v>14.15</v>
      </c>
      <c r="AA44" s="73">
        <v>13.12</v>
      </c>
      <c r="AB44" s="73">
        <v>18.59</v>
      </c>
      <c r="AC44" s="73">
        <v>11.37</v>
      </c>
      <c r="AD44" s="73">
        <v>9.0399999999999991</v>
      </c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</row>
    <row r="45" spans="2:66">
      <c r="B45" s="74">
        <v>43124</v>
      </c>
      <c r="C45" s="73">
        <v>2837.54</v>
      </c>
      <c r="D45" s="73">
        <v>3643.22</v>
      </c>
      <c r="E45" s="73">
        <v>83680</v>
      </c>
      <c r="F45" s="73">
        <v>23940.78</v>
      </c>
      <c r="G45" s="73">
        <v>32958.69</v>
      </c>
      <c r="H45" s="73">
        <v>13620.93</v>
      </c>
      <c r="I45" s="73">
        <v>2379.4899999999998</v>
      </c>
      <c r="J45" s="73">
        <v>2646.14</v>
      </c>
      <c r="K45" s="73">
        <v>237.95160000000001</v>
      </c>
      <c r="L45" s="73">
        <v>296.64999999999998</v>
      </c>
      <c r="M45" s="73">
        <v>277.93</v>
      </c>
      <c r="N45" s="73">
        <v>260.2</v>
      </c>
      <c r="O45" s="73">
        <v>244.11529999999999</v>
      </c>
      <c r="P45" s="73">
        <v>242.51849999999999</v>
      </c>
      <c r="Q45" s="73">
        <v>136.53559999999999</v>
      </c>
      <c r="R45" s="73">
        <v>237.49189999999999</v>
      </c>
      <c r="S45" s="73">
        <v>72.27</v>
      </c>
      <c r="T45" s="73">
        <v>125.18</v>
      </c>
      <c r="U45" s="73"/>
      <c r="V45" s="74">
        <v>43124</v>
      </c>
      <c r="W45" s="73">
        <v>6.43</v>
      </c>
      <c r="X45" s="73">
        <v>9.82</v>
      </c>
      <c r="Y45" s="73">
        <v>19.55</v>
      </c>
      <c r="Z45" s="73">
        <v>13.89</v>
      </c>
      <c r="AA45" s="73">
        <v>12.93</v>
      </c>
      <c r="AB45" s="73">
        <v>18.18</v>
      </c>
      <c r="AC45" s="73">
        <v>11.36</v>
      </c>
      <c r="AD45" s="73">
        <v>9.08</v>
      </c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</row>
    <row r="46" spans="2:66">
      <c r="B46" s="74">
        <v>43123</v>
      </c>
      <c r="C46" s="73">
        <v>2839.13</v>
      </c>
      <c r="D46" s="73">
        <v>3672.29</v>
      </c>
      <c r="E46" s="73">
        <v>80678.34</v>
      </c>
      <c r="F46" s="73">
        <v>24124.15</v>
      </c>
      <c r="G46" s="73">
        <v>32930.699999999997</v>
      </c>
      <c r="H46" s="73">
        <v>13490.45</v>
      </c>
      <c r="I46" s="73">
        <v>2384.9699999999998</v>
      </c>
      <c r="J46" s="73">
        <v>2648.57</v>
      </c>
      <c r="K46" s="73">
        <v>237.68979999999999</v>
      </c>
      <c r="L46" s="73">
        <v>295.18</v>
      </c>
      <c r="M46" s="73">
        <v>277.67</v>
      </c>
      <c r="N46" s="73">
        <v>259.49</v>
      </c>
      <c r="O46" s="73">
        <v>243.9014</v>
      </c>
      <c r="P46" s="73">
        <v>241.44929999999999</v>
      </c>
      <c r="Q46" s="73">
        <v>135.81049999999999</v>
      </c>
      <c r="R46" s="73">
        <v>239.4881</v>
      </c>
      <c r="S46" s="73">
        <v>71.88</v>
      </c>
      <c r="T46" s="73">
        <v>125.65</v>
      </c>
      <c r="U46" s="73"/>
      <c r="V46" s="74">
        <v>43123</v>
      </c>
      <c r="W46" s="73">
        <v>6.55</v>
      </c>
      <c r="X46" s="73">
        <v>9.69</v>
      </c>
      <c r="Y46" s="73">
        <v>18.07</v>
      </c>
      <c r="Z46" s="73">
        <v>13.81</v>
      </c>
      <c r="AA46" s="73">
        <v>12.99</v>
      </c>
      <c r="AB46" s="73">
        <v>18.23</v>
      </c>
      <c r="AC46" s="73">
        <v>11.34</v>
      </c>
      <c r="AD46" s="73">
        <v>9.0299999999999994</v>
      </c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</row>
    <row r="47" spans="2:66">
      <c r="B47" s="74">
        <v>43122</v>
      </c>
      <c r="C47" s="73">
        <v>2832.97</v>
      </c>
      <c r="D47" s="73">
        <v>3665.28</v>
      </c>
      <c r="E47" s="73">
        <v>81675.42</v>
      </c>
      <c r="F47" s="73">
        <v>23816.33</v>
      </c>
      <c r="G47" s="73">
        <v>32393.41</v>
      </c>
      <c r="H47" s="73">
        <v>13204.58</v>
      </c>
      <c r="I47" s="73">
        <v>2375.5500000000002</v>
      </c>
      <c r="J47" s="73">
        <v>2632.55</v>
      </c>
      <c r="K47" s="73">
        <v>237.47370000000001</v>
      </c>
      <c r="L47" s="73">
        <v>295.2</v>
      </c>
      <c r="M47" s="73">
        <v>276.7</v>
      </c>
      <c r="N47" s="73">
        <v>257.33999999999997</v>
      </c>
      <c r="O47" s="73">
        <v>243.1146</v>
      </c>
      <c r="P47" s="73">
        <v>241.33760000000001</v>
      </c>
      <c r="Q47" s="73">
        <v>135.4494</v>
      </c>
      <c r="R47" s="73">
        <v>237.858</v>
      </c>
      <c r="S47" s="73">
        <v>71.900000000000006</v>
      </c>
      <c r="T47" s="73">
        <v>124.75</v>
      </c>
      <c r="U47" s="73"/>
      <c r="V47" s="74">
        <v>43122</v>
      </c>
      <c r="W47" s="73">
        <v>6.55</v>
      </c>
      <c r="X47" s="73">
        <v>9.7200000000000006</v>
      </c>
      <c r="Y47" s="73">
        <v>18</v>
      </c>
      <c r="Z47" s="73">
        <v>13.62</v>
      </c>
      <c r="AA47" s="73">
        <v>12.71</v>
      </c>
      <c r="AB47" s="73">
        <v>18.05</v>
      </c>
      <c r="AC47" s="73">
        <v>11.19</v>
      </c>
      <c r="AD47" s="73">
        <v>9.1</v>
      </c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</row>
    <row r="48" spans="2:66">
      <c r="B48" s="74">
        <v>43119</v>
      </c>
      <c r="C48" s="73">
        <v>2810.3</v>
      </c>
      <c r="D48" s="73">
        <v>3649.07</v>
      </c>
      <c r="E48" s="73">
        <v>81219.5</v>
      </c>
      <c r="F48" s="73">
        <v>23808.06</v>
      </c>
      <c r="G48" s="73">
        <v>32254.89</v>
      </c>
      <c r="H48" s="73">
        <v>13179.52</v>
      </c>
      <c r="I48" s="73">
        <v>2361.41</v>
      </c>
      <c r="J48" s="73">
        <v>2617.91</v>
      </c>
      <c r="K48" s="73">
        <v>233.7517</v>
      </c>
      <c r="L48" s="73">
        <v>295.48</v>
      </c>
      <c r="M48" s="73">
        <v>276.77</v>
      </c>
      <c r="N48" s="73">
        <v>255.33</v>
      </c>
      <c r="O48" s="73">
        <v>241.7722</v>
      </c>
      <c r="P48" s="73">
        <v>239.85230000000001</v>
      </c>
      <c r="Q48" s="73">
        <v>134.5523</v>
      </c>
      <c r="R48" s="73">
        <v>236.2003</v>
      </c>
      <c r="S48" s="73">
        <v>70.760000000000005</v>
      </c>
      <c r="T48" s="73">
        <v>124.61</v>
      </c>
      <c r="U48" s="73"/>
      <c r="V48" s="74">
        <v>43119</v>
      </c>
      <c r="W48" s="73">
        <v>6.55</v>
      </c>
      <c r="X48" s="73">
        <v>10.039999999999999</v>
      </c>
      <c r="Y48" s="73">
        <v>18.23</v>
      </c>
      <c r="Z48" s="73">
        <v>13.76</v>
      </c>
      <c r="AA48" s="73">
        <v>12.76</v>
      </c>
      <c r="AB48" s="73">
        <v>18.100000000000001</v>
      </c>
      <c r="AC48" s="73">
        <v>11.2</v>
      </c>
      <c r="AD48" s="73">
        <v>9.36</v>
      </c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</row>
    <row r="49" spans="2:66">
      <c r="B49" s="74">
        <v>43118</v>
      </c>
      <c r="C49" s="73">
        <v>2798.03</v>
      </c>
      <c r="D49" s="73">
        <v>3620.91</v>
      </c>
      <c r="E49" s="73">
        <v>80962.649999999994</v>
      </c>
      <c r="F49" s="73">
        <v>23763.37</v>
      </c>
      <c r="G49" s="73">
        <v>32121.94</v>
      </c>
      <c r="H49" s="73">
        <v>13094.92</v>
      </c>
      <c r="I49" s="73">
        <v>2347.15</v>
      </c>
      <c r="J49" s="73">
        <v>2602.1</v>
      </c>
      <c r="K49" s="73">
        <v>234.44880000000001</v>
      </c>
      <c r="L49" s="73">
        <v>293.81</v>
      </c>
      <c r="M49" s="73">
        <v>275.29000000000002</v>
      </c>
      <c r="N49" s="73">
        <v>253.06</v>
      </c>
      <c r="O49" s="73">
        <v>239.7347</v>
      </c>
      <c r="P49" s="73">
        <v>238.65309999999999</v>
      </c>
      <c r="Q49" s="73">
        <v>133.81460000000001</v>
      </c>
      <c r="R49" s="73">
        <v>235.499</v>
      </c>
      <c r="S49" s="73">
        <v>70.63</v>
      </c>
      <c r="T49" s="73">
        <v>124.84</v>
      </c>
      <c r="U49" s="73"/>
      <c r="V49" s="74">
        <v>43118</v>
      </c>
      <c r="W49" s="73">
        <v>6.52</v>
      </c>
      <c r="X49" s="73">
        <v>9.9700000000000006</v>
      </c>
      <c r="Y49" s="73">
        <v>18.22</v>
      </c>
      <c r="Z49" s="73">
        <v>13.77</v>
      </c>
      <c r="AA49" s="73">
        <v>12.77</v>
      </c>
      <c r="AB49" s="73">
        <v>18.12</v>
      </c>
      <c r="AC49" s="73">
        <v>11.16</v>
      </c>
      <c r="AD49" s="73">
        <v>9.33</v>
      </c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</row>
    <row r="50" spans="2:66">
      <c r="B50" s="74">
        <v>43117</v>
      </c>
      <c r="C50" s="73">
        <v>2802.56</v>
      </c>
      <c r="D50" s="73">
        <v>3612.78</v>
      </c>
      <c r="E50" s="73">
        <v>81189.16</v>
      </c>
      <c r="F50" s="73">
        <v>23868.34</v>
      </c>
      <c r="G50" s="73">
        <v>31983.41</v>
      </c>
      <c r="H50" s="73">
        <v>12868.78</v>
      </c>
      <c r="I50" s="73">
        <v>2347.19</v>
      </c>
      <c r="J50" s="73">
        <v>2603.9</v>
      </c>
      <c r="K50" s="73">
        <v>235.7234</v>
      </c>
      <c r="L50" s="73">
        <v>293.82</v>
      </c>
      <c r="M50" s="73">
        <v>276.32</v>
      </c>
      <c r="N50" s="73">
        <v>253.43</v>
      </c>
      <c r="O50" s="73">
        <v>240.4033</v>
      </c>
      <c r="P50" s="73">
        <v>238.9008</v>
      </c>
      <c r="Q50" s="73">
        <v>133.8828</v>
      </c>
      <c r="R50" s="73">
        <v>234.89840000000001</v>
      </c>
      <c r="S50" s="73">
        <v>70.81</v>
      </c>
      <c r="T50" s="73">
        <v>125.65</v>
      </c>
      <c r="U50" s="73"/>
      <c r="V50" s="74">
        <v>43117</v>
      </c>
      <c r="W50" s="73">
        <v>6.59</v>
      </c>
      <c r="X50" s="73">
        <v>9.9600000000000009</v>
      </c>
      <c r="Y50" s="73">
        <v>18.23</v>
      </c>
      <c r="Z50" s="73">
        <v>13.71</v>
      </c>
      <c r="AA50" s="73">
        <v>12.86</v>
      </c>
      <c r="AB50" s="73">
        <v>17.940000000000001</v>
      </c>
      <c r="AC50" s="73">
        <v>11.15</v>
      </c>
      <c r="AD50" s="73">
        <v>9.4700000000000006</v>
      </c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</row>
    <row r="51" spans="2:66">
      <c r="B51" s="74">
        <v>43116</v>
      </c>
      <c r="C51" s="73">
        <v>2776.42</v>
      </c>
      <c r="D51" s="73">
        <v>3622.01</v>
      </c>
      <c r="E51" s="73">
        <v>79831.77</v>
      </c>
      <c r="F51" s="73">
        <v>23951.81</v>
      </c>
      <c r="G51" s="73">
        <v>31904.75</v>
      </c>
      <c r="H51" s="73">
        <v>12787.28</v>
      </c>
      <c r="I51" s="73">
        <v>2318.5</v>
      </c>
      <c r="J51" s="73">
        <v>2586.29</v>
      </c>
      <c r="K51" s="73">
        <v>234.8459</v>
      </c>
      <c r="L51" s="73">
        <v>294.39999999999998</v>
      </c>
      <c r="M51" s="73">
        <v>275.75</v>
      </c>
      <c r="N51" s="73">
        <v>252.73</v>
      </c>
      <c r="O51" s="73">
        <v>238.64330000000001</v>
      </c>
      <c r="P51" s="73">
        <v>237.53219999999999</v>
      </c>
      <c r="Q51" s="73">
        <v>133.41329999999999</v>
      </c>
      <c r="R51" s="73">
        <v>231.6611</v>
      </c>
      <c r="S51" s="73">
        <v>70.900000000000006</v>
      </c>
      <c r="T51" s="73">
        <v>125.12</v>
      </c>
      <c r="U51" s="73"/>
      <c r="V51" s="74">
        <v>43116</v>
      </c>
      <c r="W51" s="73">
        <v>6.41</v>
      </c>
      <c r="X51" s="73">
        <v>9.9499999999999993</v>
      </c>
      <c r="Y51" s="73">
        <v>17.940000000000001</v>
      </c>
      <c r="Z51" s="73">
        <v>13.66</v>
      </c>
      <c r="AA51" s="73">
        <v>12.99</v>
      </c>
      <c r="AB51" s="73">
        <v>17.989999999999998</v>
      </c>
      <c r="AC51" s="73">
        <v>11.23</v>
      </c>
      <c r="AD51" s="73">
        <v>8.9499999999999993</v>
      </c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</row>
    <row r="52" spans="2:66">
      <c r="B52" s="74">
        <v>43115</v>
      </c>
      <c r="C52" s="73">
        <v>2786.24</v>
      </c>
      <c r="D52" s="73">
        <v>3611.81</v>
      </c>
      <c r="E52" s="73">
        <v>79752.38</v>
      </c>
      <c r="F52" s="73">
        <v>23714.880000000001</v>
      </c>
      <c r="G52" s="73">
        <v>31338.87</v>
      </c>
      <c r="H52" s="73">
        <v>12470.42</v>
      </c>
      <c r="I52" s="73">
        <v>2322.9699999999998</v>
      </c>
      <c r="J52" s="73">
        <v>2593.02</v>
      </c>
      <c r="K52" s="73">
        <v>237.7372</v>
      </c>
      <c r="L52" s="73">
        <v>297.37</v>
      </c>
      <c r="M52" s="73">
        <v>276.67</v>
      </c>
      <c r="N52" s="73">
        <v>253.45</v>
      </c>
      <c r="O52" s="73">
        <v>238.2603</v>
      </c>
      <c r="P52" s="73">
        <v>237.24039999999999</v>
      </c>
      <c r="Q52" s="73">
        <v>133.72880000000001</v>
      </c>
      <c r="R52" s="73">
        <v>232.29390000000001</v>
      </c>
      <c r="S52" s="73">
        <v>70.819999999999993</v>
      </c>
      <c r="T52" s="73">
        <v>125.05</v>
      </c>
      <c r="U52" s="73"/>
      <c r="V52" s="74">
        <v>43115</v>
      </c>
      <c r="W52" s="73">
        <v>6.33</v>
      </c>
      <c r="X52" s="73">
        <v>9.94</v>
      </c>
      <c r="Y52" s="73">
        <v>18.059999999999999</v>
      </c>
      <c r="Z52" s="73">
        <v>13.56</v>
      </c>
      <c r="AA52" s="73">
        <v>12.7</v>
      </c>
      <c r="AB52" s="73">
        <v>17.62</v>
      </c>
      <c r="AC52" s="73">
        <v>11.2</v>
      </c>
      <c r="AD52" s="73">
        <v>8.9499999999999993</v>
      </c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</row>
    <row r="53" spans="2:66">
      <c r="B53" s="74">
        <v>43112</v>
      </c>
      <c r="C53" s="73">
        <v>2786.24</v>
      </c>
      <c r="D53" s="73">
        <v>3612.61</v>
      </c>
      <c r="E53" s="73">
        <v>79349.119999999995</v>
      </c>
      <c r="F53" s="73">
        <v>23653.82</v>
      </c>
      <c r="G53" s="73">
        <v>31412.54</v>
      </c>
      <c r="H53" s="73">
        <v>12468.93</v>
      </c>
      <c r="I53" s="73">
        <v>2317.79</v>
      </c>
      <c r="J53" s="73">
        <v>2583.02</v>
      </c>
      <c r="K53" s="73">
        <v>236.86600000000001</v>
      </c>
      <c r="L53" s="73">
        <v>295.05</v>
      </c>
      <c r="M53" s="73">
        <v>275.49</v>
      </c>
      <c r="N53" s="73">
        <v>252.44</v>
      </c>
      <c r="O53" s="73">
        <v>237.04949999999999</v>
      </c>
      <c r="P53" s="73">
        <v>236.72569999999999</v>
      </c>
      <c r="Q53" s="73">
        <v>133.05840000000001</v>
      </c>
      <c r="R53" s="73">
        <v>231.91030000000001</v>
      </c>
      <c r="S53" s="73">
        <v>70.400000000000006</v>
      </c>
      <c r="T53" s="73">
        <v>124.41</v>
      </c>
      <c r="U53" s="73"/>
      <c r="V53" s="74">
        <v>43112</v>
      </c>
      <c r="W53" s="73">
        <v>6.33</v>
      </c>
      <c r="X53" s="73">
        <v>9.99</v>
      </c>
      <c r="Y53" s="73">
        <v>18.04</v>
      </c>
      <c r="Z53" s="73">
        <v>13.58</v>
      </c>
      <c r="AA53" s="73">
        <v>13.44</v>
      </c>
      <c r="AB53" s="73">
        <v>18.36</v>
      </c>
      <c r="AC53" s="73">
        <v>11.17</v>
      </c>
      <c r="AD53" s="73">
        <v>9.0399999999999991</v>
      </c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</row>
    <row r="54" spans="2:66">
      <c r="B54" s="74">
        <v>43111</v>
      </c>
      <c r="C54" s="73">
        <v>2767.56</v>
      </c>
      <c r="D54" s="73">
        <v>3595.24</v>
      </c>
      <c r="E54" s="73">
        <v>79365.440000000002</v>
      </c>
      <c r="F54" s="73">
        <v>23710.43</v>
      </c>
      <c r="G54" s="73">
        <v>31120.39</v>
      </c>
      <c r="H54" s="73">
        <v>12295.52</v>
      </c>
      <c r="I54" s="73">
        <v>2301.15</v>
      </c>
      <c r="J54" s="73">
        <v>2566.2800000000002</v>
      </c>
      <c r="K54" s="73">
        <v>234.6611</v>
      </c>
      <c r="L54" s="73">
        <v>292.91000000000003</v>
      </c>
      <c r="M54" s="73">
        <v>273.43</v>
      </c>
      <c r="N54" s="73">
        <v>249.92</v>
      </c>
      <c r="O54" s="73">
        <v>236.89410000000001</v>
      </c>
      <c r="P54" s="73">
        <v>235.06489999999999</v>
      </c>
      <c r="Q54" s="73">
        <v>132.09649999999999</v>
      </c>
      <c r="R54" s="73">
        <v>230.60550000000001</v>
      </c>
      <c r="S54" s="73">
        <v>70.2</v>
      </c>
      <c r="T54" s="73">
        <v>124.56</v>
      </c>
      <c r="U54" s="73"/>
      <c r="V54" s="74">
        <v>43111</v>
      </c>
      <c r="W54" s="73">
        <v>6.23</v>
      </c>
      <c r="X54" s="73">
        <v>9.9600000000000009</v>
      </c>
      <c r="Y54" s="73">
        <v>18.05</v>
      </c>
      <c r="Z54" s="73">
        <v>13.64</v>
      </c>
      <c r="AA54" s="73">
        <v>13.34</v>
      </c>
      <c r="AB54" s="73">
        <v>18.170000000000002</v>
      </c>
      <c r="AC54" s="73">
        <v>11.15</v>
      </c>
      <c r="AD54" s="73">
        <v>8.9</v>
      </c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</row>
    <row r="55" spans="2:66">
      <c r="B55" s="74">
        <v>43110</v>
      </c>
      <c r="C55" s="73">
        <v>2748.23</v>
      </c>
      <c r="D55" s="73">
        <v>3609.83</v>
      </c>
      <c r="E55" s="73">
        <v>78200.570000000007</v>
      </c>
      <c r="F55" s="73">
        <v>23788.2</v>
      </c>
      <c r="G55" s="73">
        <v>31073.72</v>
      </c>
      <c r="H55" s="73">
        <v>12289.17</v>
      </c>
      <c r="I55" s="73">
        <v>2288.5</v>
      </c>
      <c r="J55" s="73">
        <v>2556.13</v>
      </c>
      <c r="K55" s="73">
        <v>231.40819999999999</v>
      </c>
      <c r="L55" s="73">
        <v>290.64999999999998</v>
      </c>
      <c r="M55" s="73">
        <v>271.62</v>
      </c>
      <c r="N55" s="73">
        <v>247.78</v>
      </c>
      <c r="O55" s="73">
        <v>237.15049999999999</v>
      </c>
      <c r="P55" s="73">
        <v>234.66909999999999</v>
      </c>
      <c r="Q55" s="73">
        <v>131.5445</v>
      </c>
      <c r="R55" s="73">
        <v>229.72829999999999</v>
      </c>
      <c r="S55" s="73">
        <v>70.42</v>
      </c>
      <c r="T55" s="73">
        <v>124.71</v>
      </c>
      <c r="U55" s="73"/>
      <c r="V55" s="74">
        <v>43110</v>
      </c>
      <c r="W55" s="73">
        <v>6.11</v>
      </c>
      <c r="X55" s="73">
        <v>9.92</v>
      </c>
      <c r="Y55" s="73">
        <v>17.809999999999999</v>
      </c>
      <c r="Z55" s="73">
        <v>13.59</v>
      </c>
      <c r="AA55" s="73">
        <v>13.34</v>
      </c>
      <c r="AB55" s="73">
        <v>18.190000000000001</v>
      </c>
      <c r="AC55" s="73">
        <v>11.11</v>
      </c>
      <c r="AD55" s="73">
        <v>8.84</v>
      </c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</row>
    <row r="56" spans="2:66">
      <c r="B56" s="74">
        <v>43109</v>
      </c>
      <c r="C56" s="73">
        <v>2751.29</v>
      </c>
      <c r="D56" s="73">
        <v>3622.87</v>
      </c>
      <c r="E56" s="73">
        <v>78863.539999999994</v>
      </c>
      <c r="F56" s="73">
        <v>23849.99</v>
      </c>
      <c r="G56" s="73">
        <v>31011.41</v>
      </c>
      <c r="H56" s="73">
        <v>12255.68</v>
      </c>
      <c r="I56" s="73">
        <v>2289.1799999999998</v>
      </c>
      <c r="J56" s="73">
        <v>2560.1</v>
      </c>
      <c r="K56" s="73">
        <v>231.29429999999999</v>
      </c>
      <c r="L56" s="73">
        <v>291.23</v>
      </c>
      <c r="M56" s="73">
        <v>271.37</v>
      </c>
      <c r="N56" s="73">
        <v>247.46</v>
      </c>
      <c r="O56" s="73">
        <v>238.4263</v>
      </c>
      <c r="P56" s="73">
        <v>235.20359999999999</v>
      </c>
      <c r="Q56" s="73">
        <v>130.15209999999999</v>
      </c>
      <c r="R56" s="73">
        <v>230.2543</v>
      </c>
      <c r="S56" s="73">
        <v>70.97</v>
      </c>
      <c r="T56" s="73">
        <v>125.83</v>
      </c>
      <c r="U56" s="73"/>
      <c r="V56" s="74">
        <v>43109</v>
      </c>
      <c r="W56" s="73">
        <v>6.09</v>
      </c>
      <c r="X56" s="73">
        <v>9.89</v>
      </c>
      <c r="Y56" s="73">
        <v>17.989999999999998</v>
      </c>
      <c r="Z56" s="73">
        <v>13.55</v>
      </c>
      <c r="AA56" s="73">
        <v>13.4</v>
      </c>
      <c r="AB56" s="73">
        <v>18.23</v>
      </c>
      <c r="AC56" s="73">
        <v>11.09</v>
      </c>
      <c r="AD56" s="73">
        <v>8.83</v>
      </c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</row>
    <row r="57" spans="2:66">
      <c r="B57" s="74">
        <v>43108</v>
      </c>
      <c r="C57" s="73">
        <v>2747.71</v>
      </c>
      <c r="D57" s="73">
        <v>3616.45</v>
      </c>
      <c r="E57" s="73">
        <v>79378.53</v>
      </c>
      <c r="F57" s="73">
        <v>23714.53</v>
      </c>
      <c r="G57" s="73">
        <v>30899.53</v>
      </c>
      <c r="H57" s="73">
        <v>12235.19</v>
      </c>
      <c r="I57" s="73">
        <v>2282.13</v>
      </c>
      <c r="J57" s="73">
        <v>2554.65</v>
      </c>
      <c r="K57" s="73">
        <v>231.81120000000001</v>
      </c>
      <c r="L57" s="73">
        <v>290.62</v>
      </c>
      <c r="M57" s="73">
        <v>269.98</v>
      </c>
      <c r="N57" s="73">
        <v>246.74</v>
      </c>
      <c r="O57" s="73">
        <v>238.54310000000001</v>
      </c>
      <c r="P57" s="73">
        <v>233.46899999999999</v>
      </c>
      <c r="Q57" s="73">
        <v>129.5625</v>
      </c>
      <c r="R57" s="73">
        <v>230.58199999999999</v>
      </c>
      <c r="S57" s="73">
        <v>71.489999999999995</v>
      </c>
      <c r="T57" s="73">
        <v>126.94</v>
      </c>
      <c r="U57" s="73"/>
      <c r="V57" s="74">
        <v>43108</v>
      </c>
      <c r="W57" s="73">
        <v>6.1</v>
      </c>
      <c r="X57" s="73">
        <v>9.89</v>
      </c>
      <c r="Y57" s="73">
        <v>17.95</v>
      </c>
      <c r="Z57" s="73">
        <v>13.56</v>
      </c>
      <c r="AA57" s="73">
        <v>13.39</v>
      </c>
      <c r="AB57" s="73">
        <v>18.23</v>
      </c>
      <c r="AC57" s="73">
        <v>11.09</v>
      </c>
      <c r="AD57" s="73">
        <v>8.8699999999999992</v>
      </c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</row>
    <row r="58" spans="2:66">
      <c r="B58" s="74">
        <v>43105</v>
      </c>
      <c r="C58" s="73">
        <v>2743.15</v>
      </c>
      <c r="D58" s="73">
        <v>3607.63</v>
      </c>
      <c r="E58" s="73">
        <v>79071.47</v>
      </c>
      <c r="F58" s="73">
        <v>23714.53</v>
      </c>
      <c r="G58" s="73">
        <v>30814.639999999999</v>
      </c>
      <c r="H58" s="73">
        <v>12211.63</v>
      </c>
      <c r="I58" s="73">
        <v>2276.25</v>
      </c>
      <c r="J58" s="73">
        <v>2552.54</v>
      </c>
      <c r="K58" s="73">
        <v>231.2363</v>
      </c>
      <c r="L58" s="73">
        <v>290.36</v>
      </c>
      <c r="M58" s="73">
        <v>269.33</v>
      </c>
      <c r="N58" s="73">
        <v>246.53</v>
      </c>
      <c r="O58" s="73">
        <v>238.6225</v>
      </c>
      <c r="P58" s="73">
        <v>234.4271</v>
      </c>
      <c r="Q58" s="73">
        <v>129.7535</v>
      </c>
      <c r="R58" s="73">
        <v>229.83250000000001</v>
      </c>
      <c r="S58" s="73">
        <v>71.42</v>
      </c>
      <c r="T58" s="73">
        <v>126.51</v>
      </c>
      <c r="U58" s="73"/>
      <c r="V58" s="74">
        <v>43105</v>
      </c>
      <c r="W58" s="73">
        <v>6.13</v>
      </c>
      <c r="X58" s="73">
        <v>9.8800000000000008</v>
      </c>
      <c r="Y58" s="73">
        <v>18.02</v>
      </c>
      <c r="Z58" s="73">
        <v>13.56</v>
      </c>
      <c r="AA58" s="73">
        <v>13.39</v>
      </c>
      <c r="AB58" s="73">
        <v>18.28</v>
      </c>
      <c r="AC58" s="73">
        <v>11.1</v>
      </c>
      <c r="AD58" s="73">
        <v>8.8699999999999992</v>
      </c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</row>
    <row r="59" spans="2:66">
      <c r="B59" s="74">
        <v>43104</v>
      </c>
      <c r="C59" s="73">
        <v>2723.99</v>
      </c>
      <c r="D59" s="73">
        <v>3568.88</v>
      </c>
      <c r="E59" s="73">
        <v>78647.42</v>
      </c>
      <c r="F59" s="73">
        <v>23506.33</v>
      </c>
      <c r="G59" s="73">
        <v>30736.48</v>
      </c>
      <c r="H59" s="73">
        <v>12203.55</v>
      </c>
      <c r="I59" s="73">
        <v>2255.4</v>
      </c>
      <c r="J59" s="73">
        <v>2531.8200000000002</v>
      </c>
      <c r="K59" s="73">
        <v>231.3203</v>
      </c>
      <c r="L59" s="73">
        <v>288.52999999999997</v>
      </c>
      <c r="M59" s="73">
        <v>267.58999999999997</v>
      </c>
      <c r="N59" s="73">
        <v>244.45</v>
      </c>
      <c r="O59" s="73">
        <v>237.3784</v>
      </c>
      <c r="P59" s="73">
        <v>232.23869999999999</v>
      </c>
      <c r="Q59" s="73">
        <v>129.30670000000001</v>
      </c>
      <c r="R59" s="73">
        <v>227.39920000000001</v>
      </c>
      <c r="S59" s="73">
        <v>71.23</v>
      </c>
      <c r="T59" s="73">
        <v>126.02</v>
      </c>
      <c r="U59" s="73"/>
      <c r="V59" s="74">
        <v>43104</v>
      </c>
      <c r="W59" s="73">
        <v>6</v>
      </c>
      <c r="X59" s="73">
        <v>9.6199999999999992</v>
      </c>
      <c r="Y59" s="73">
        <v>17.989999999999998</v>
      </c>
      <c r="Z59" s="73">
        <v>13.49</v>
      </c>
      <c r="AA59" s="73">
        <v>13.43</v>
      </c>
      <c r="AB59" s="73">
        <v>18.29</v>
      </c>
      <c r="AC59" s="73">
        <v>11.05</v>
      </c>
      <c r="AD59" s="73">
        <v>8.74</v>
      </c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</row>
    <row r="60" spans="2:66">
      <c r="B60" s="74">
        <v>43103</v>
      </c>
      <c r="C60" s="73">
        <v>2713.06</v>
      </c>
      <c r="D60" s="73">
        <v>3509.88</v>
      </c>
      <c r="E60" s="73">
        <v>77995.16</v>
      </c>
      <c r="F60" s="73">
        <v>22764.94</v>
      </c>
      <c r="G60" s="73">
        <v>30560.95</v>
      </c>
      <c r="H60" s="73">
        <v>12088.99</v>
      </c>
      <c r="I60" s="73">
        <v>2236.63</v>
      </c>
      <c r="J60" s="73">
        <v>2512.4899999999998</v>
      </c>
      <c r="K60" s="73">
        <v>229.23740000000001</v>
      </c>
      <c r="L60" s="73">
        <v>284.8</v>
      </c>
      <c r="M60" s="73">
        <v>263.99</v>
      </c>
      <c r="N60" s="73">
        <v>242.68</v>
      </c>
      <c r="O60" s="73">
        <v>236.4425</v>
      </c>
      <c r="P60" s="73">
        <v>231.47200000000001</v>
      </c>
      <c r="Q60" s="73">
        <v>127.7187</v>
      </c>
      <c r="R60" s="73">
        <v>225.7449</v>
      </c>
      <c r="S60" s="73">
        <v>70.61</v>
      </c>
      <c r="T60" s="73">
        <v>125.83</v>
      </c>
      <c r="U60" s="73"/>
      <c r="V60" s="74">
        <v>43103</v>
      </c>
      <c r="W60" s="73">
        <v>5.97</v>
      </c>
      <c r="X60" s="73">
        <v>8.94</v>
      </c>
      <c r="Y60" s="73">
        <v>17.920000000000002</v>
      </c>
      <c r="Z60" s="73">
        <v>11.9</v>
      </c>
      <c r="AA60" s="73">
        <v>13.43</v>
      </c>
      <c r="AB60" s="73">
        <v>18.21</v>
      </c>
      <c r="AC60" s="73">
        <v>10.76</v>
      </c>
      <c r="AD60" s="73">
        <v>8.69</v>
      </c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</row>
    <row r="61" spans="2:66">
      <c r="B61" s="74">
        <v>43102</v>
      </c>
      <c r="C61" s="73">
        <v>2695.81</v>
      </c>
      <c r="D61" s="73">
        <v>3490.19</v>
      </c>
      <c r="E61" s="73">
        <v>77891.039999999994</v>
      </c>
      <c r="F61" s="73">
        <v>22764.94</v>
      </c>
      <c r="G61" s="73">
        <v>30515.31</v>
      </c>
      <c r="H61" s="73">
        <v>12068.99</v>
      </c>
      <c r="I61" s="73">
        <v>2218.0300000000002</v>
      </c>
      <c r="J61" s="73">
        <v>2495.7600000000002</v>
      </c>
      <c r="K61" s="73">
        <v>226.49780000000001</v>
      </c>
      <c r="L61" s="73">
        <v>283.52999999999997</v>
      </c>
      <c r="M61" s="73">
        <v>262.88</v>
      </c>
      <c r="N61" s="73">
        <v>241.74</v>
      </c>
      <c r="O61" s="73">
        <v>236.7552</v>
      </c>
      <c r="P61" s="73">
        <v>229.61</v>
      </c>
      <c r="Q61" s="73">
        <v>127.41840000000001</v>
      </c>
      <c r="R61" s="73">
        <v>223.43979999999999</v>
      </c>
      <c r="S61" s="73">
        <v>71.400000000000006</v>
      </c>
      <c r="T61" s="73">
        <v>126.56</v>
      </c>
      <c r="U61" s="73"/>
      <c r="V61" s="74">
        <v>43102</v>
      </c>
      <c r="W61" s="73">
        <v>5.9</v>
      </c>
      <c r="X61" s="73">
        <v>8.86</v>
      </c>
      <c r="Y61" s="73">
        <v>19.100000000000001</v>
      </c>
      <c r="Z61" s="73">
        <v>11.9</v>
      </c>
      <c r="AA61" s="73">
        <v>13.49</v>
      </c>
      <c r="AB61" s="73">
        <v>18.27</v>
      </c>
      <c r="AC61" s="73">
        <v>10.77</v>
      </c>
      <c r="AD61" s="73">
        <v>8.4499999999999993</v>
      </c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</row>
    <row r="62" spans="2:66">
      <c r="B62" s="74">
        <v>43101</v>
      </c>
      <c r="C62" s="73">
        <v>2673.61</v>
      </c>
      <c r="D62" s="73">
        <v>3503.96</v>
      </c>
      <c r="E62" s="73">
        <v>76402.080000000002</v>
      </c>
      <c r="F62" s="73">
        <v>22764.94</v>
      </c>
      <c r="G62" s="73">
        <v>29919.15</v>
      </c>
      <c r="H62" s="73">
        <v>11709.3</v>
      </c>
      <c r="I62" s="73">
        <v>2201.63</v>
      </c>
      <c r="J62" s="73">
        <v>2478.11</v>
      </c>
      <c r="K62" s="73">
        <v>223.53720000000001</v>
      </c>
      <c r="L62" s="73">
        <v>280.52</v>
      </c>
      <c r="M62" s="73">
        <v>261.68</v>
      </c>
      <c r="N62" s="73">
        <v>239.46</v>
      </c>
      <c r="O62" s="73">
        <v>237.76920000000001</v>
      </c>
      <c r="P62" s="73">
        <v>227.6189</v>
      </c>
      <c r="Q62" s="73">
        <v>127.26779999999999</v>
      </c>
      <c r="R62" s="73">
        <v>220.66210000000001</v>
      </c>
      <c r="S62" s="73">
        <v>71.13</v>
      </c>
      <c r="T62" s="73">
        <v>127.18</v>
      </c>
      <c r="U62" s="73"/>
      <c r="V62" s="74">
        <v>43101</v>
      </c>
      <c r="W62" s="73">
        <v>5.7</v>
      </c>
      <c r="X62" s="73">
        <v>8.85</v>
      </c>
      <c r="Y62" s="73">
        <v>18.690000000000001</v>
      </c>
      <c r="Z62" s="73">
        <v>11.9</v>
      </c>
      <c r="AA62" s="73">
        <v>12.9</v>
      </c>
      <c r="AB62" s="73">
        <v>17.190000000000001</v>
      </c>
      <c r="AC62" s="73">
        <v>10.3</v>
      </c>
      <c r="AD62" s="73">
        <v>8.34</v>
      </c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</row>
    <row r="63" spans="2:66">
      <c r="B63" s="74">
        <v>43098</v>
      </c>
      <c r="C63" s="73">
        <v>2673.61</v>
      </c>
      <c r="D63" s="73">
        <v>3503.96</v>
      </c>
      <c r="E63" s="73">
        <v>76402.080000000002</v>
      </c>
      <c r="F63" s="73">
        <v>22764.94</v>
      </c>
      <c r="G63" s="73">
        <v>29919.15</v>
      </c>
      <c r="H63" s="73">
        <v>11709.3</v>
      </c>
      <c r="I63" s="73">
        <v>2201.58</v>
      </c>
      <c r="J63" s="73">
        <v>2478.0700000000002</v>
      </c>
      <c r="K63" s="73">
        <v>223.53720000000001</v>
      </c>
      <c r="L63" s="73">
        <v>280.52</v>
      </c>
      <c r="M63" s="73">
        <v>261.67</v>
      </c>
      <c r="N63" s="73">
        <v>239.46</v>
      </c>
      <c r="O63" s="73">
        <v>237.76920000000001</v>
      </c>
      <c r="P63" s="73">
        <v>227.6189</v>
      </c>
      <c r="Q63" s="73">
        <v>127.26349999999999</v>
      </c>
      <c r="R63" s="73">
        <v>220.6576</v>
      </c>
      <c r="S63" s="73">
        <v>71.13</v>
      </c>
      <c r="T63" s="73">
        <v>127.18</v>
      </c>
      <c r="U63" s="73"/>
      <c r="V63" s="74">
        <v>43098</v>
      </c>
      <c r="W63" s="73">
        <v>5.7</v>
      </c>
      <c r="X63" s="73">
        <v>8.85</v>
      </c>
      <c r="Y63" s="73">
        <v>18.690000000000001</v>
      </c>
      <c r="Z63" s="73">
        <v>11.9</v>
      </c>
      <c r="AA63" s="73">
        <v>12.9</v>
      </c>
      <c r="AB63" s="73">
        <v>17.190000000000001</v>
      </c>
      <c r="AC63" s="73">
        <v>10.52</v>
      </c>
      <c r="AD63" s="73">
        <v>8.34</v>
      </c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</row>
    <row r="64" spans="2:66">
      <c r="B64" s="74">
        <v>43097</v>
      </c>
      <c r="C64" s="73">
        <v>2687.54</v>
      </c>
      <c r="D64" s="73">
        <v>3524.31</v>
      </c>
      <c r="E64" s="73">
        <v>76402.080000000002</v>
      </c>
      <c r="F64" s="73">
        <v>22783.98</v>
      </c>
      <c r="G64" s="73">
        <v>29863.71</v>
      </c>
      <c r="H64" s="73">
        <v>11683.99</v>
      </c>
      <c r="I64" s="73">
        <v>2214.16</v>
      </c>
      <c r="J64" s="73">
        <v>2483.2800000000002</v>
      </c>
      <c r="K64" s="73">
        <v>223.48679999999999</v>
      </c>
      <c r="L64" s="73">
        <v>280.13</v>
      </c>
      <c r="M64" s="73">
        <v>261.8</v>
      </c>
      <c r="N64" s="73">
        <v>240.3</v>
      </c>
      <c r="O64" s="73">
        <v>237.2175</v>
      </c>
      <c r="P64" s="73">
        <v>228.41800000000001</v>
      </c>
      <c r="Q64" s="73">
        <v>127.3707</v>
      </c>
      <c r="R64" s="73">
        <v>221.8006</v>
      </c>
      <c r="S64" s="73">
        <v>71.31</v>
      </c>
      <c r="T64" s="73">
        <v>126.95</v>
      </c>
      <c r="U64" s="73"/>
      <c r="V64" s="74">
        <v>43097</v>
      </c>
      <c r="W64" s="73">
        <v>5.64</v>
      </c>
      <c r="X64" s="73">
        <v>8.85</v>
      </c>
      <c r="Y64" s="73">
        <v>18.690000000000001</v>
      </c>
      <c r="Z64" s="73">
        <v>11.89</v>
      </c>
      <c r="AA64" s="73">
        <v>12.97</v>
      </c>
      <c r="AB64" s="73">
        <v>17.27</v>
      </c>
      <c r="AC64" s="73">
        <v>10.53</v>
      </c>
      <c r="AD64" s="73">
        <v>8.16</v>
      </c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</row>
    <row r="65" spans="2:66">
      <c r="B65" s="74">
        <v>43096</v>
      </c>
      <c r="C65" s="73">
        <v>2682.62</v>
      </c>
      <c r="D65" s="73">
        <v>3550.17</v>
      </c>
      <c r="E65" s="73">
        <v>76072.539999999994</v>
      </c>
      <c r="F65" s="73">
        <v>22911.21</v>
      </c>
      <c r="G65" s="73">
        <v>29597.66</v>
      </c>
      <c r="H65" s="73">
        <v>11617.75</v>
      </c>
      <c r="I65" s="73">
        <v>2209.84</v>
      </c>
      <c r="J65" s="73">
        <v>2478.5700000000002</v>
      </c>
      <c r="K65" s="73">
        <v>222.9616</v>
      </c>
      <c r="L65" s="73">
        <v>278.83999999999997</v>
      </c>
      <c r="M65" s="73">
        <v>261.64999999999998</v>
      </c>
      <c r="N65" s="73">
        <v>239.9</v>
      </c>
      <c r="O65" s="73">
        <v>237.25470000000001</v>
      </c>
      <c r="P65" s="73">
        <v>228.0412</v>
      </c>
      <c r="Q65" s="73">
        <v>126.9796</v>
      </c>
      <c r="R65" s="73">
        <v>221.66630000000001</v>
      </c>
      <c r="S65" s="73">
        <v>71.16</v>
      </c>
      <c r="T65" s="73">
        <v>126.6</v>
      </c>
      <c r="U65" s="73"/>
      <c r="V65" s="74">
        <v>43096</v>
      </c>
      <c r="W65" s="73">
        <v>5.64</v>
      </c>
      <c r="X65" s="73">
        <v>8.75</v>
      </c>
      <c r="Y65" s="73">
        <v>18.78</v>
      </c>
      <c r="Z65" s="73">
        <v>11.92</v>
      </c>
      <c r="AA65" s="73">
        <v>13.62</v>
      </c>
      <c r="AB65" s="73">
        <v>18.739999999999998</v>
      </c>
      <c r="AC65" s="73">
        <v>10.47</v>
      </c>
      <c r="AD65" s="73">
        <v>8.2200000000000006</v>
      </c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</row>
    <row r="66" spans="2:66">
      <c r="B66" s="74">
        <v>43095</v>
      </c>
      <c r="C66" s="73">
        <v>2680.5</v>
      </c>
      <c r="D66" s="73">
        <v>3553.39</v>
      </c>
      <c r="E66" s="73">
        <v>75707.73</v>
      </c>
      <c r="F66" s="73">
        <v>22892.69</v>
      </c>
      <c r="G66" s="73">
        <v>29578.01</v>
      </c>
      <c r="H66" s="73">
        <v>11653.08</v>
      </c>
      <c r="I66" s="73">
        <v>2203.33</v>
      </c>
      <c r="J66" s="73">
        <v>2473.02</v>
      </c>
      <c r="K66" s="73">
        <v>222.49690000000001</v>
      </c>
      <c r="L66" s="73">
        <v>277.04000000000002</v>
      </c>
      <c r="M66" s="73">
        <v>260.82</v>
      </c>
      <c r="N66" s="73">
        <v>239.97</v>
      </c>
      <c r="O66" s="73">
        <v>236.86349999999999</v>
      </c>
      <c r="P66" s="73">
        <v>227.4383</v>
      </c>
      <c r="Q66" s="73">
        <v>126.85080000000001</v>
      </c>
      <c r="R66" s="73">
        <v>221.40629999999999</v>
      </c>
      <c r="S66" s="73">
        <v>71.22</v>
      </c>
      <c r="T66" s="73">
        <v>126.2</v>
      </c>
      <c r="U66" s="73"/>
      <c r="V66" s="74">
        <v>43095</v>
      </c>
      <c r="W66" s="73">
        <v>5.64</v>
      </c>
      <c r="X66" s="73">
        <v>8.75</v>
      </c>
      <c r="Y66" s="73">
        <v>18.77</v>
      </c>
      <c r="Z66" s="73">
        <v>11.92</v>
      </c>
      <c r="AA66" s="73">
        <v>13.64</v>
      </c>
      <c r="AB66" s="73">
        <v>18.73</v>
      </c>
      <c r="AC66" s="73">
        <v>10.45</v>
      </c>
      <c r="AD66" s="73">
        <v>8.2100000000000009</v>
      </c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</row>
    <row r="67" spans="2:66">
      <c r="B67" s="74">
        <v>43094</v>
      </c>
      <c r="C67" s="73">
        <v>2683.34</v>
      </c>
      <c r="D67" s="73">
        <v>3553.39</v>
      </c>
      <c r="E67" s="73">
        <v>75186.53</v>
      </c>
      <c r="F67" s="73">
        <v>22939.18</v>
      </c>
      <c r="G67" s="73">
        <v>29578.01</v>
      </c>
      <c r="H67" s="73">
        <v>11653.08</v>
      </c>
      <c r="I67" s="73">
        <v>2208.1799999999998</v>
      </c>
      <c r="J67" s="73">
        <v>2474.54</v>
      </c>
      <c r="K67" s="73">
        <v>221.2775</v>
      </c>
      <c r="L67" s="73">
        <v>276.98</v>
      </c>
      <c r="M67" s="73">
        <v>260.72000000000003</v>
      </c>
      <c r="N67" s="73">
        <v>239.66</v>
      </c>
      <c r="O67" s="73">
        <v>236.40280000000001</v>
      </c>
      <c r="P67" s="73">
        <v>227.22829999999999</v>
      </c>
      <c r="Q67" s="73">
        <v>126.9845</v>
      </c>
      <c r="R67" s="73">
        <v>222.72290000000001</v>
      </c>
      <c r="S67" s="73">
        <v>71.11</v>
      </c>
      <c r="T67" s="73">
        <v>126.59</v>
      </c>
      <c r="U67" s="73"/>
      <c r="V67" s="74">
        <v>43094</v>
      </c>
      <c r="W67" s="73">
        <v>5.66</v>
      </c>
      <c r="X67" s="73">
        <v>8.75</v>
      </c>
      <c r="Y67" s="73">
        <v>18.78</v>
      </c>
      <c r="Z67" s="73">
        <v>11.9</v>
      </c>
      <c r="AA67" s="73">
        <v>13.64</v>
      </c>
      <c r="AB67" s="73">
        <v>18.73</v>
      </c>
      <c r="AC67" s="73">
        <v>10.38</v>
      </c>
      <c r="AD67" s="73">
        <v>8.18</v>
      </c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</row>
    <row r="68" spans="2:66">
      <c r="B68" s="74">
        <v>43091</v>
      </c>
      <c r="C68" s="73">
        <v>2683.34</v>
      </c>
      <c r="D68" s="73">
        <v>3553.39</v>
      </c>
      <c r="E68" s="73">
        <v>75186.53</v>
      </c>
      <c r="F68" s="73">
        <v>22902.76</v>
      </c>
      <c r="G68" s="73">
        <v>29578.01</v>
      </c>
      <c r="H68" s="73">
        <v>11653.08</v>
      </c>
      <c r="I68" s="73">
        <v>2207.1999999999998</v>
      </c>
      <c r="J68" s="73">
        <v>2473.81</v>
      </c>
      <c r="K68" s="73">
        <v>221.2542</v>
      </c>
      <c r="L68" s="73">
        <v>276.86</v>
      </c>
      <c r="M68" s="73">
        <v>260.55</v>
      </c>
      <c r="N68" s="73">
        <v>239.68</v>
      </c>
      <c r="O68" s="73">
        <v>236.28299999999999</v>
      </c>
      <c r="P68" s="73">
        <v>227.17959999999999</v>
      </c>
      <c r="Q68" s="73">
        <v>127.0342</v>
      </c>
      <c r="R68" s="73">
        <v>222.6705</v>
      </c>
      <c r="S68" s="73">
        <v>71.08</v>
      </c>
      <c r="T68" s="73">
        <v>126.56</v>
      </c>
      <c r="U68" s="73"/>
      <c r="V68" s="74">
        <v>43091</v>
      </c>
      <c r="W68" s="73">
        <v>5.66</v>
      </c>
      <c r="X68" s="73">
        <v>8.75</v>
      </c>
      <c r="Y68" s="73">
        <v>18.78</v>
      </c>
      <c r="Z68" s="73">
        <v>11.91</v>
      </c>
      <c r="AA68" s="73">
        <v>13.64</v>
      </c>
      <c r="AB68" s="73">
        <v>18.73</v>
      </c>
      <c r="AC68" s="73">
        <v>10.5</v>
      </c>
      <c r="AD68" s="73">
        <v>8.18</v>
      </c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</row>
    <row r="69" spans="2:66">
      <c r="B69" s="74">
        <v>43090</v>
      </c>
      <c r="C69" s="73">
        <v>2684.57</v>
      </c>
      <c r="D69" s="73">
        <v>3570.78</v>
      </c>
      <c r="E69" s="73">
        <v>75133.429999999993</v>
      </c>
      <c r="F69" s="73">
        <v>22866.1</v>
      </c>
      <c r="G69" s="73">
        <v>29367.06</v>
      </c>
      <c r="H69" s="73">
        <v>11596.94</v>
      </c>
      <c r="I69" s="73">
        <v>2209.0100000000002</v>
      </c>
      <c r="J69" s="73">
        <v>2475.6799999999998</v>
      </c>
      <c r="K69" s="73">
        <v>220.9845</v>
      </c>
      <c r="L69" s="73">
        <v>276.52</v>
      </c>
      <c r="M69" s="73">
        <v>260.2</v>
      </c>
      <c r="N69" s="73">
        <v>240</v>
      </c>
      <c r="O69" s="73">
        <v>236.13399999999999</v>
      </c>
      <c r="P69" s="73">
        <v>227.97380000000001</v>
      </c>
      <c r="Q69" s="73">
        <v>127.2907</v>
      </c>
      <c r="R69" s="73">
        <v>222.86320000000001</v>
      </c>
      <c r="S69" s="73">
        <v>71.08</v>
      </c>
      <c r="T69" s="73">
        <v>126.52</v>
      </c>
      <c r="U69" s="73"/>
      <c r="V69" s="74">
        <v>43090</v>
      </c>
      <c r="W69" s="73">
        <v>5.68</v>
      </c>
      <c r="X69" s="73">
        <v>8.7100000000000009</v>
      </c>
      <c r="Y69" s="73">
        <v>18.79</v>
      </c>
      <c r="Z69" s="73">
        <v>11.96</v>
      </c>
      <c r="AA69" s="73">
        <v>13.72</v>
      </c>
      <c r="AB69" s="73">
        <v>19</v>
      </c>
      <c r="AC69" s="73">
        <v>10.45</v>
      </c>
      <c r="AD69" s="73">
        <v>8.19</v>
      </c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</row>
    <row r="70" spans="2:66">
      <c r="B70" s="74">
        <v>43089</v>
      </c>
      <c r="C70" s="73">
        <v>2679.25</v>
      </c>
      <c r="D70" s="73">
        <v>3552.65</v>
      </c>
      <c r="E70" s="73">
        <v>73367.03</v>
      </c>
      <c r="F70" s="73">
        <v>22891.72</v>
      </c>
      <c r="G70" s="73">
        <v>29234.09</v>
      </c>
      <c r="H70" s="73">
        <v>11505.88</v>
      </c>
      <c r="I70" s="73">
        <v>2209.7600000000002</v>
      </c>
      <c r="J70" s="73">
        <v>2470.98</v>
      </c>
      <c r="K70" s="73">
        <v>217.18520000000001</v>
      </c>
      <c r="L70" s="73">
        <v>275.18</v>
      </c>
      <c r="M70" s="73">
        <v>260.06</v>
      </c>
      <c r="N70" s="73">
        <v>238.77</v>
      </c>
      <c r="O70" s="73">
        <v>235.9032</v>
      </c>
      <c r="P70" s="73">
        <v>228.0615</v>
      </c>
      <c r="Q70" s="73">
        <v>126.53440000000001</v>
      </c>
      <c r="R70" s="73">
        <v>223.34960000000001</v>
      </c>
      <c r="S70" s="73">
        <v>70.73</v>
      </c>
      <c r="T70" s="73">
        <v>127.58</v>
      </c>
      <c r="U70" s="73"/>
      <c r="V70" s="74">
        <v>43089</v>
      </c>
      <c r="W70" s="73">
        <v>5.67</v>
      </c>
      <c r="X70" s="73">
        <v>8.84</v>
      </c>
      <c r="Y70" s="73">
        <v>18.28</v>
      </c>
      <c r="Z70" s="73">
        <v>12</v>
      </c>
      <c r="AA70" s="73">
        <v>13.72</v>
      </c>
      <c r="AB70" s="73">
        <v>18.98</v>
      </c>
      <c r="AC70" s="73">
        <v>10.46</v>
      </c>
      <c r="AD70" s="73">
        <v>8.25</v>
      </c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</row>
    <row r="71" spans="2:66">
      <c r="B71" s="74">
        <v>43088</v>
      </c>
      <c r="C71" s="73">
        <v>2681.47</v>
      </c>
      <c r="D71" s="73">
        <v>3582.22</v>
      </c>
      <c r="E71" s="73">
        <v>72680.37</v>
      </c>
      <c r="F71" s="73">
        <v>22868</v>
      </c>
      <c r="G71" s="73">
        <v>29253.66</v>
      </c>
      <c r="H71" s="73">
        <v>11541.88</v>
      </c>
      <c r="I71" s="73">
        <v>2211.39</v>
      </c>
      <c r="J71" s="73">
        <v>2473.0100000000002</v>
      </c>
      <c r="K71" s="73">
        <v>214.9975</v>
      </c>
      <c r="L71" s="73">
        <v>274.04000000000002</v>
      </c>
      <c r="M71" s="73">
        <v>259.45999999999998</v>
      </c>
      <c r="N71" s="73">
        <v>239.01</v>
      </c>
      <c r="O71" s="73">
        <v>236.92259999999999</v>
      </c>
      <c r="P71" s="73">
        <v>228.7636</v>
      </c>
      <c r="Q71" s="73">
        <v>126.587</v>
      </c>
      <c r="R71" s="73">
        <v>223.61199999999999</v>
      </c>
      <c r="S71" s="73">
        <v>70.75</v>
      </c>
      <c r="T71" s="73">
        <v>128.16</v>
      </c>
      <c r="U71" s="73"/>
      <c r="V71" s="74">
        <v>43088</v>
      </c>
      <c r="W71" s="73">
        <v>5.6899999999999995</v>
      </c>
      <c r="X71" s="73">
        <v>8.67</v>
      </c>
      <c r="Y71" s="73">
        <v>18.170000000000002</v>
      </c>
      <c r="Z71" s="73">
        <v>12.01</v>
      </c>
      <c r="AA71" s="73">
        <v>13.71</v>
      </c>
      <c r="AB71" s="73">
        <v>18.98</v>
      </c>
      <c r="AC71" s="73">
        <v>10.46</v>
      </c>
      <c r="AD71" s="73">
        <v>8.24</v>
      </c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</row>
    <row r="72" spans="2:66">
      <c r="B72" s="74">
        <v>43087</v>
      </c>
      <c r="C72" s="73">
        <v>2690.16</v>
      </c>
      <c r="D72" s="73">
        <v>3609.42</v>
      </c>
      <c r="E72" s="73">
        <v>73115.45</v>
      </c>
      <c r="F72" s="73">
        <v>22901.77</v>
      </c>
      <c r="G72" s="73">
        <v>29050.41</v>
      </c>
      <c r="H72" s="73">
        <v>11415.13</v>
      </c>
      <c r="I72" s="73">
        <v>2219.11</v>
      </c>
      <c r="J72" s="73">
        <v>2481.7199999999998</v>
      </c>
      <c r="K72" s="73">
        <v>215.64009999999999</v>
      </c>
      <c r="L72" s="73">
        <v>274.77</v>
      </c>
      <c r="M72" s="73">
        <v>260.02</v>
      </c>
      <c r="N72" s="73">
        <v>239.32</v>
      </c>
      <c r="O72" s="73">
        <v>237.37450000000001</v>
      </c>
      <c r="P72" s="73">
        <v>229.3502</v>
      </c>
      <c r="Q72" s="73">
        <v>127.0164</v>
      </c>
      <c r="R72" s="73">
        <v>224.755</v>
      </c>
      <c r="S72" s="73">
        <v>71.22</v>
      </c>
      <c r="T72" s="73">
        <v>129.96</v>
      </c>
      <c r="U72" s="73"/>
      <c r="V72" s="74">
        <v>43087</v>
      </c>
      <c r="W72" s="73">
        <v>5.62</v>
      </c>
      <c r="X72" s="73">
        <v>8.58</v>
      </c>
      <c r="Y72" s="73">
        <v>18.16</v>
      </c>
      <c r="Z72" s="73">
        <v>12.03</v>
      </c>
      <c r="AA72" s="73">
        <v>14</v>
      </c>
      <c r="AB72" s="73">
        <v>19.260000000000002</v>
      </c>
      <c r="AC72" s="73">
        <v>10.47</v>
      </c>
      <c r="AD72" s="73">
        <v>8.5</v>
      </c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</row>
    <row r="73" spans="2:66">
      <c r="B73" s="74">
        <v>43084</v>
      </c>
      <c r="C73" s="73">
        <v>2675.81</v>
      </c>
      <c r="D73" s="73">
        <v>3560.53</v>
      </c>
      <c r="E73" s="73">
        <v>72607.7</v>
      </c>
      <c r="F73" s="73">
        <v>22553.22</v>
      </c>
      <c r="G73" s="73">
        <v>28848.11</v>
      </c>
      <c r="H73" s="73">
        <v>11365.92</v>
      </c>
      <c r="I73" s="73">
        <v>2197.46</v>
      </c>
      <c r="J73" s="73">
        <v>2458.37</v>
      </c>
      <c r="K73" s="73">
        <v>213.82419999999999</v>
      </c>
      <c r="L73" s="73">
        <v>270.19</v>
      </c>
      <c r="M73" s="73">
        <v>257.06</v>
      </c>
      <c r="N73" s="73">
        <v>236.78</v>
      </c>
      <c r="O73" s="73">
        <v>236.42179999999999</v>
      </c>
      <c r="P73" s="73">
        <v>228.3245</v>
      </c>
      <c r="Q73" s="73">
        <v>125.6285</v>
      </c>
      <c r="R73" s="73">
        <v>222.66659999999999</v>
      </c>
      <c r="S73" s="73">
        <v>70.650000000000006</v>
      </c>
      <c r="T73" s="73">
        <v>130.26</v>
      </c>
      <c r="U73" s="73"/>
      <c r="V73" s="74">
        <v>43084</v>
      </c>
      <c r="W73" s="73">
        <v>5.6</v>
      </c>
      <c r="X73" s="73">
        <v>8.1</v>
      </c>
      <c r="Y73" s="73">
        <v>18.09</v>
      </c>
      <c r="Z73" s="73">
        <v>11.69</v>
      </c>
      <c r="AA73" s="73">
        <v>14.06</v>
      </c>
      <c r="AB73" s="73">
        <v>19.32</v>
      </c>
      <c r="AC73" s="73">
        <v>10.66</v>
      </c>
      <c r="AD73" s="73">
        <v>8.42</v>
      </c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</row>
    <row r="74" spans="2:66">
      <c r="B74" s="74">
        <v>43083</v>
      </c>
      <c r="C74" s="73">
        <v>2652.01</v>
      </c>
      <c r="D74" s="73">
        <v>3556.22</v>
      </c>
      <c r="E74" s="73">
        <v>72428.929999999993</v>
      </c>
      <c r="F74" s="73">
        <v>22694.45</v>
      </c>
      <c r="G74" s="73">
        <v>29166.38</v>
      </c>
      <c r="H74" s="73">
        <v>11531.73</v>
      </c>
      <c r="I74" s="73">
        <v>2179.36</v>
      </c>
      <c r="J74" s="73">
        <v>2447</v>
      </c>
      <c r="K74" s="73">
        <v>214.2672</v>
      </c>
      <c r="L74" s="73">
        <v>269.75</v>
      </c>
      <c r="M74" s="73">
        <v>256.58</v>
      </c>
      <c r="N74" s="73">
        <v>236.48</v>
      </c>
      <c r="O74" s="73">
        <v>235.18010000000001</v>
      </c>
      <c r="P74" s="73">
        <v>226.59610000000001</v>
      </c>
      <c r="Q74" s="73">
        <v>125.2774</v>
      </c>
      <c r="R74" s="73">
        <v>220.46369999999999</v>
      </c>
      <c r="S74" s="73">
        <v>70.930000000000007</v>
      </c>
      <c r="T74" s="73">
        <v>130.02000000000001</v>
      </c>
      <c r="U74" s="73"/>
      <c r="V74" s="74">
        <v>43083</v>
      </c>
      <c r="W74" s="73">
        <v>5.34</v>
      </c>
      <c r="X74" s="73">
        <v>8.1</v>
      </c>
      <c r="Y74" s="73">
        <v>18.07</v>
      </c>
      <c r="Z74" s="73">
        <v>11.56</v>
      </c>
      <c r="AA74" s="73">
        <v>13.84</v>
      </c>
      <c r="AB74" s="73">
        <v>19.07</v>
      </c>
      <c r="AC74" s="73">
        <v>10.69</v>
      </c>
      <c r="AD74" s="73">
        <v>8.51</v>
      </c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</row>
    <row r="75" spans="2:66">
      <c r="B75" s="74">
        <v>43082</v>
      </c>
      <c r="C75" s="73">
        <v>2662.85</v>
      </c>
      <c r="D75" s="73">
        <v>3581.75</v>
      </c>
      <c r="E75" s="73">
        <v>72914.34</v>
      </c>
      <c r="F75" s="73">
        <v>22758.07</v>
      </c>
      <c r="G75" s="73">
        <v>29222.1</v>
      </c>
      <c r="H75" s="73">
        <v>11519.79</v>
      </c>
      <c r="I75" s="73">
        <v>2186.6999999999998</v>
      </c>
      <c r="J75" s="73">
        <v>2452.1999999999998</v>
      </c>
      <c r="K75" s="73">
        <v>214.77119999999999</v>
      </c>
      <c r="L75" s="73">
        <v>270.45</v>
      </c>
      <c r="M75" s="73">
        <v>257.52</v>
      </c>
      <c r="N75" s="73">
        <v>236.09</v>
      </c>
      <c r="O75" s="73">
        <v>236.0986</v>
      </c>
      <c r="P75" s="73">
        <v>228.4024</v>
      </c>
      <c r="Q75" s="73">
        <v>126.01220000000001</v>
      </c>
      <c r="R75" s="73">
        <v>220.5787</v>
      </c>
      <c r="S75" s="73">
        <v>71.47</v>
      </c>
      <c r="T75" s="73">
        <v>130.65</v>
      </c>
      <c r="U75" s="73"/>
      <c r="V75" s="74">
        <v>43082</v>
      </c>
      <c r="W75" s="73">
        <v>5.3</v>
      </c>
      <c r="X75" s="73">
        <v>7.95</v>
      </c>
      <c r="Y75" s="73">
        <v>18.05</v>
      </c>
      <c r="Z75" s="73">
        <v>12.09</v>
      </c>
      <c r="AA75" s="73">
        <v>13.84</v>
      </c>
      <c r="AB75" s="73">
        <v>19.079999999999998</v>
      </c>
      <c r="AC75" s="73">
        <v>10.71</v>
      </c>
      <c r="AD75" s="73">
        <v>8.41</v>
      </c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</row>
    <row r="76" spans="2:66">
      <c r="B76" s="74">
        <v>43081</v>
      </c>
      <c r="C76" s="73">
        <v>2664.11</v>
      </c>
      <c r="D76" s="73">
        <v>3600.35</v>
      </c>
      <c r="E76" s="73">
        <v>73813.53</v>
      </c>
      <c r="F76" s="73">
        <v>22866.17</v>
      </c>
      <c r="G76" s="73">
        <v>28793.88</v>
      </c>
      <c r="H76" s="73">
        <v>11312.57</v>
      </c>
      <c r="I76" s="73">
        <v>2188.38</v>
      </c>
      <c r="J76" s="73">
        <v>2449.14</v>
      </c>
      <c r="K76" s="73">
        <v>215.4426</v>
      </c>
      <c r="L76" s="73">
        <v>269.47000000000003</v>
      </c>
      <c r="M76" s="73">
        <v>257.02999999999997</v>
      </c>
      <c r="N76" s="73">
        <v>235.67</v>
      </c>
      <c r="O76" s="73">
        <v>235.31190000000001</v>
      </c>
      <c r="P76" s="73">
        <v>227.7191</v>
      </c>
      <c r="Q76" s="73">
        <v>126.5158</v>
      </c>
      <c r="R76" s="73">
        <v>220.4194</v>
      </c>
      <c r="S76" s="73">
        <v>71.52</v>
      </c>
      <c r="T76" s="73">
        <v>131.16</v>
      </c>
      <c r="U76" s="73"/>
      <c r="V76" s="74">
        <v>43081</v>
      </c>
      <c r="W76" s="73">
        <v>5.29</v>
      </c>
      <c r="X76" s="73">
        <v>7.9</v>
      </c>
      <c r="Y76" s="73">
        <v>18.149999999999999</v>
      </c>
      <c r="Z76" s="73">
        <v>12.01</v>
      </c>
      <c r="AA76" s="73">
        <v>13.54</v>
      </c>
      <c r="AB76" s="73">
        <v>18.760000000000002</v>
      </c>
      <c r="AC76" s="73">
        <v>10.82</v>
      </c>
      <c r="AD76" s="73">
        <v>8.4499999999999993</v>
      </c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</row>
    <row r="77" spans="2:66">
      <c r="B77" s="74">
        <v>43080</v>
      </c>
      <c r="C77" s="73">
        <v>2659.99</v>
      </c>
      <c r="D77" s="73">
        <v>3582.21</v>
      </c>
      <c r="E77" s="73">
        <v>72800.039999999994</v>
      </c>
      <c r="F77" s="73">
        <v>22938.73</v>
      </c>
      <c r="G77" s="73">
        <v>28965.29</v>
      </c>
      <c r="H77" s="73">
        <v>11431.62</v>
      </c>
      <c r="I77" s="73">
        <v>2189.39</v>
      </c>
      <c r="J77" s="73">
        <v>2450.0700000000002</v>
      </c>
      <c r="K77" s="73">
        <v>215.11420000000001</v>
      </c>
      <c r="L77" s="73">
        <v>269.66000000000003</v>
      </c>
      <c r="M77" s="73">
        <v>256.91000000000003</v>
      </c>
      <c r="N77" s="73">
        <v>235.92</v>
      </c>
      <c r="O77" s="73">
        <v>235.40369999999999</v>
      </c>
      <c r="P77" s="73">
        <v>226.84889999999999</v>
      </c>
      <c r="Q77" s="73">
        <v>125.7856</v>
      </c>
      <c r="R77" s="73">
        <v>220.9751</v>
      </c>
      <c r="S77" s="73">
        <v>70.89</v>
      </c>
      <c r="T77" s="73">
        <v>132.54</v>
      </c>
      <c r="U77" s="73"/>
      <c r="V77" s="74">
        <v>43080</v>
      </c>
      <c r="W77" s="73">
        <v>5.29</v>
      </c>
      <c r="X77" s="73">
        <v>7.85</v>
      </c>
      <c r="Y77" s="73">
        <v>17.91</v>
      </c>
      <c r="Z77" s="73">
        <v>12</v>
      </c>
      <c r="AA77" s="73">
        <v>13.71</v>
      </c>
      <c r="AB77" s="73">
        <v>18.77</v>
      </c>
      <c r="AC77" s="73">
        <v>10.68</v>
      </c>
      <c r="AD77" s="73">
        <v>8.4600000000000009</v>
      </c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</row>
    <row r="78" spans="2:66">
      <c r="B78" s="74">
        <v>43077</v>
      </c>
      <c r="C78" s="73">
        <v>2651.5</v>
      </c>
      <c r="D78" s="73">
        <v>3591.45</v>
      </c>
      <c r="E78" s="73">
        <v>72731.839999999997</v>
      </c>
      <c r="F78" s="73">
        <v>22811.08</v>
      </c>
      <c r="G78" s="73">
        <v>28639.85</v>
      </c>
      <c r="H78" s="73">
        <v>11289.57</v>
      </c>
      <c r="I78" s="73">
        <v>2185.0500000000002</v>
      </c>
      <c r="J78" s="73">
        <v>2441.48</v>
      </c>
      <c r="K78" s="73">
        <v>213.46680000000001</v>
      </c>
      <c r="L78" s="73">
        <v>268.24</v>
      </c>
      <c r="M78" s="73">
        <v>256.95</v>
      </c>
      <c r="N78" s="73">
        <v>235.04</v>
      </c>
      <c r="O78" s="73">
        <v>235.0771</v>
      </c>
      <c r="P78" s="73">
        <v>225.72389999999999</v>
      </c>
      <c r="Q78" s="73">
        <v>125.5591</v>
      </c>
      <c r="R78" s="73">
        <v>219.38210000000001</v>
      </c>
      <c r="S78" s="73">
        <v>70.45</v>
      </c>
      <c r="T78" s="73">
        <v>132.26</v>
      </c>
      <c r="U78" s="73"/>
      <c r="V78" s="74">
        <v>43077</v>
      </c>
      <c r="W78" s="73">
        <v>5.27</v>
      </c>
      <c r="X78" s="73">
        <v>7.83</v>
      </c>
      <c r="Y78" s="73">
        <v>17.920000000000002</v>
      </c>
      <c r="Z78" s="73">
        <v>11.99</v>
      </c>
      <c r="AA78" s="73">
        <v>13.52</v>
      </c>
      <c r="AB78" s="73">
        <v>18.61</v>
      </c>
      <c r="AC78" s="73">
        <v>10.59</v>
      </c>
      <c r="AD78" s="73">
        <v>8.4600000000000009</v>
      </c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</row>
    <row r="79" spans="2:66">
      <c r="B79" s="74">
        <v>43076</v>
      </c>
      <c r="C79" s="73">
        <v>2636.98</v>
      </c>
      <c r="D79" s="73">
        <v>3573.13</v>
      </c>
      <c r="E79" s="73">
        <v>72487.45</v>
      </c>
      <c r="F79" s="73">
        <v>22498.03</v>
      </c>
      <c r="G79" s="73">
        <v>28303.19</v>
      </c>
      <c r="H79" s="73">
        <v>11150.73</v>
      </c>
      <c r="I79" s="73">
        <v>2173.25</v>
      </c>
      <c r="J79" s="73">
        <v>2431.19</v>
      </c>
      <c r="K79" s="73">
        <v>212.3785</v>
      </c>
      <c r="L79" s="73">
        <v>267.26</v>
      </c>
      <c r="M79" s="73">
        <v>256.2</v>
      </c>
      <c r="N79" s="73">
        <v>233.93</v>
      </c>
      <c r="O79" s="73">
        <v>235.14410000000001</v>
      </c>
      <c r="P79" s="73">
        <v>223.60059999999999</v>
      </c>
      <c r="Q79" s="73">
        <v>124.6403</v>
      </c>
      <c r="R79" s="73">
        <v>218.45849999999999</v>
      </c>
      <c r="S79" s="73">
        <v>70.150000000000006</v>
      </c>
      <c r="T79" s="73">
        <v>132.15</v>
      </c>
      <c r="U79" s="73"/>
      <c r="V79" s="74">
        <v>43076</v>
      </c>
      <c r="W79" s="73">
        <v>5.19</v>
      </c>
      <c r="X79" s="73">
        <v>7.79</v>
      </c>
      <c r="Y79" s="73">
        <v>17.920000000000002</v>
      </c>
      <c r="Z79" s="73">
        <v>11.91</v>
      </c>
      <c r="AA79" s="73">
        <v>13.34</v>
      </c>
      <c r="AB79" s="73">
        <v>18.5</v>
      </c>
      <c r="AC79" s="73">
        <v>10.35</v>
      </c>
      <c r="AD79" s="73">
        <v>8.5</v>
      </c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</row>
    <row r="80" spans="2:66">
      <c r="B80" s="74">
        <v>43075</v>
      </c>
      <c r="C80" s="73">
        <v>2629.27</v>
      </c>
      <c r="D80" s="73">
        <v>3561.57</v>
      </c>
      <c r="E80" s="73">
        <v>73268.350000000006</v>
      </c>
      <c r="F80" s="73">
        <v>22177.040000000001</v>
      </c>
      <c r="G80" s="73">
        <v>28224.799999999999</v>
      </c>
      <c r="H80" s="73">
        <v>11162.58</v>
      </c>
      <c r="I80" s="73">
        <v>2159.1999999999998</v>
      </c>
      <c r="J80" s="73">
        <v>2420.94</v>
      </c>
      <c r="K80" s="73">
        <v>212.18049999999999</v>
      </c>
      <c r="L80" s="73">
        <v>266.63</v>
      </c>
      <c r="M80" s="73">
        <v>254.76</v>
      </c>
      <c r="N80" s="73">
        <v>233.16</v>
      </c>
      <c r="O80" s="73">
        <v>236.3698</v>
      </c>
      <c r="P80" s="73">
        <v>223.7362</v>
      </c>
      <c r="Q80" s="73">
        <v>124.34399999999999</v>
      </c>
      <c r="R80" s="73">
        <v>216.9014</v>
      </c>
      <c r="S80" s="73">
        <v>69.81</v>
      </c>
      <c r="T80" s="73">
        <v>131.97</v>
      </c>
      <c r="U80" s="73"/>
      <c r="V80" s="74">
        <v>43075</v>
      </c>
      <c r="W80" s="73">
        <v>5.19</v>
      </c>
      <c r="X80" s="73">
        <v>7.79</v>
      </c>
      <c r="Y80" s="73">
        <v>18.14</v>
      </c>
      <c r="Z80" s="73">
        <v>11.89</v>
      </c>
      <c r="AA80" s="73">
        <v>13.34</v>
      </c>
      <c r="AB80" s="73">
        <v>18.53</v>
      </c>
      <c r="AC80" s="73">
        <v>10.199999999999999</v>
      </c>
      <c r="AD80" s="73">
        <v>8.4600000000000009</v>
      </c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</row>
    <row r="81" spans="2:66">
      <c r="B81" s="74">
        <v>43074</v>
      </c>
      <c r="C81" s="73">
        <v>2629.57</v>
      </c>
      <c r="D81" s="73">
        <v>3570.57</v>
      </c>
      <c r="E81" s="73">
        <v>72546.17</v>
      </c>
      <c r="F81" s="73">
        <v>22622.38</v>
      </c>
      <c r="G81" s="73">
        <v>28842.799999999999</v>
      </c>
      <c r="H81" s="73">
        <v>11484.69</v>
      </c>
      <c r="I81" s="73">
        <v>2157.94</v>
      </c>
      <c r="J81" s="73">
        <v>2424.06</v>
      </c>
      <c r="K81" s="73">
        <v>214.62610000000001</v>
      </c>
      <c r="L81" s="73">
        <v>268.79000000000002</v>
      </c>
      <c r="M81" s="73">
        <v>255.42</v>
      </c>
      <c r="N81" s="73">
        <v>234.78</v>
      </c>
      <c r="O81" s="73">
        <v>235.07149999999999</v>
      </c>
      <c r="P81" s="73">
        <v>224.39429999999999</v>
      </c>
      <c r="Q81" s="73">
        <v>125.1695</v>
      </c>
      <c r="R81" s="73">
        <v>215.83269999999999</v>
      </c>
      <c r="S81" s="73">
        <v>70.17</v>
      </c>
      <c r="T81" s="73">
        <v>131.88</v>
      </c>
      <c r="U81" s="73"/>
      <c r="V81" s="74">
        <v>43074</v>
      </c>
      <c r="W81" s="73">
        <v>5.18</v>
      </c>
      <c r="X81" s="73">
        <v>7.77</v>
      </c>
      <c r="Y81" s="73">
        <v>18.04</v>
      </c>
      <c r="Z81" s="73">
        <v>11.07</v>
      </c>
      <c r="AA81" s="73">
        <v>12.5</v>
      </c>
      <c r="AB81" s="73">
        <v>17.52</v>
      </c>
      <c r="AC81" s="73">
        <v>9.6</v>
      </c>
      <c r="AD81" s="73">
        <v>8.49</v>
      </c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</row>
    <row r="82" spans="2:66">
      <c r="B82" s="74">
        <v>43073</v>
      </c>
      <c r="C82" s="73">
        <v>2639.44</v>
      </c>
      <c r="D82" s="73">
        <v>3576.22</v>
      </c>
      <c r="E82" s="73">
        <v>73090.17</v>
      </c>
      <c r="F82" s="73">
        <v>22707.16</v>
      </c>
      <c r="G82" s="73">
        <v>29138.28</v>
      </c>
      <c r="H82" s="73">
        <v>11518.07</v>
      </c>
      <c r="I82" s="73">
        <v>2160.67</v>
      </c>
      <c r="J82" s="73">
        <v>2428.3000000000002</v>
      </c>
      <c r="K82" s="73">
        <v>215.4263</v>
      </c>
      <c r="L82" s="73">
        <v>270.42</v>
      </c>
      <c r="M82" s="73">
        <v>256.62</v>
      </c>
      <c r="N82" s="73">
        <v>235.69</v>
      </c>
      <c r="O82" s="73">
        <v>234.7911</v>
      </c>
      <c r="P82" s="73">
        <v>225.3297</v>
      </c>
      <c r="Q82" s="73">
        <v>125.79519999999999</v>
      </c>
      <c r="R82" s="73">
        <v>215.5573</v>
      </c>
      <c r="S82" s="73">
        <v>70.75</v>
      </c>
      <c r="T82" s="73">
        <v>132.66</v>
      </c>
      <c r="U82" s="73"/>
      <c r="V82" s="74">
        <v>43073</v>
      </c>
      <c r="W82" s="73">
        <v>5.1100000000000003</v>
      </c>
      <c r="X82" s="73">
        <v>7.79</v>
      </c>
      <c r="Y82" s="73">
        <v>18.34</v>
      </c>
      <c r="Z82" s="73">
        <v>10.98</v>
      </c>
      <c r="AA82" s="73">
        <v>12.46</v>
      </c>
      <c r="AB82" s="73">
        <v>17.55</v>
      </c>
      <c r="AC82" s="73">
        <v>9.44</v>
      </c>
      <c r="AD82" s="73">
        <v>8.4700000000000006</v>
      </c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</row>
    <row r="83" spans="2:66">
      <c r="B83" s="74">
        <v>43070</v>
      </c>
      <c r="C83" s="73">
        <v>2642.22</v>
      </c>
      <c r="D83" s="73">
        <v>3527.55</v>
      </c>
      <c r="E83" s="73">
        <v>72264.45</v>
      </c>
      <c r="F83" s="73">
        <v>22819.03</v>
      </c>
      <c r="G83" s="73">
        <v>29074.240000000002</v>
      </c>
      <c r="H83" s="73">
        <v>11449.43</v>
      </c>
      <c r="I83" s="73">
        <v>2181.86</v>
      </c>
      <c r="J83" s="73">
        <v>2435.4499999999998</v>
      </c>
      <c r="K83" s="73">
        <v>215.30250000000001</v>
      </c>
      <c r="L83" s="73">
        <v>268.64</v>
      </c>
      <c r="M83" s="73">
        <v>255.16</v>
      </c>
      <c r="N83" s="73">
        <v>233.78</v>
      </c>
      <c r="O83" s="73">
        <v>233.19929999999999</v>
      </c>
      <c r="P83" s="73">
        <v>227.2466</v>
      </c>
      <c r="Q83" s="73">
        <v>124.5763</v>
      </c>
      <c r="R83" s="73">
        <v>219.40520000000001</v>
      </c>
      <c r="S83" s="73">
        <v>70.260000000000005</v>
      </c>
      <c r="T83" s="73">
        <v>132.96</v>
      </c>
      <c r="U83" s="73"/>
      <c r="V83" s="74">
        <v>43070</v>
      </c>
      <c r="W83" s="73">
        <v>5.49</v>
      </c>
      <c r="X83" s="73">
        <v>7.31</v>
      </c>
      <c r="Y83" s="73">
        <v>18.190000000000001</v>
      </c>
      <c r="Z83" s="73">
        <v>10.9</v>
      </c>
      <c r="AA83" s="73">
        <v>12.49</v>
      </c>
      <c r="AB83" s="73">
        <v>17.53</v>
      </c>
      <c r="AC83" s="73">
        <v>9.51</v>
      </c>
      <c r="AD83" s="73">
        <v>7.9</v>
      </c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</row>
    <row r="84" spans="2:66">
      <c r="B84" s="74">
        <v>43069</v>
      </c>
      <c r="C84" s="73">
        <v>2647.58</v>
      </c>
      <c r="D84" s="73">
        <v>3569.93</v>
      </c>
      <c r="E84" s="73">
        <v>71970.990000000005</v>
      </c>
      <c r="F84" s="73">
        <v>22724.959999999999</v>
      </c>
      <c r="G84" s="73">
        <v>29177.35</v>
      </c>
      <c r="H84" s="73">
        <v>11475.72</v>
      </c>
      <c r="I84" s="73">
        <v>2194.59</v>
      </c>
      <c r="J84" s="73">
        <v>2447.83</v>
      </c>
      <c r="K84" s="73">
        <v>213.8768</v>
      </c>
      <c r="L84" s="73">
        <v>270.52999999999997</v>
      </c>
      <c r="M84" s="73">
        <v>257.63</v>
      </c>
      <c r="N84" s="73">
        <v>234.57</v>
      </c>
      <c r="O84" s="73">
        <v>233.6405</v>
      </c>
      <c r="P84" s="73">
        <v>227.91460000000001</v>
      </c>
      <c r="Q84" s="73">
        <v>124.8914</v>
      </c>
      <c r="R84" s="73">
        <v>220.8723</v>
      </c>
      <c r="S84" s="73">
        <v>70.45</v>
      </c>
      <c r="T84" s="73">
        <v>133.78</v>
      </c>
      <c r="U84" s="73"/>
      <c r="V84" s="74">
        <v>43069</v>
      </c>
      <c r="W84" s="73">
        <v>5.48</v>
      </c>
      <c r="X84" s="73">
        <v>7.39</v>
      </c>
      <c r="Y84" s="73">
        <v>18.18</v>
      </c>
      <c r="Z84" s="73">
        <v>11.06</v>
      </c>
      <c r="AA84" s="73">
        <v>12.48</v>
      </c>
      <c r="AB84" s="73">
        <v>17.53</v>
      </c>
      <c r="AC84" s="73">
        <v>9.58</v>
      </c>
      <c r="AD84" s="73">
        <v>8.09</v>
      </c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</row>
    <row r="85" spans="2:66">
      <c r="B85" s="74">
        <v>43068</v>
      </c>
      <c r="C85" s="73">
        <v>2626.07</v>
      </c>
      <c r="D85" s="73">
        <v>3589.91</v>
      </c>
      <c r="E85" s="73">
        <v>72700.45</v>
      </c>
      <c r="F85" s="73">
        <v>22597.200000000001</v>
      </c>
      <c r="G85" s="73">
        <v>29623.83</v>
      </c>
      <c r="H85" s="73">
        <v>11647.98</v>
      </c>
      <c r="I85" s="73">
        <v>2179.9299999999998</v>
      </c>
      <c r="J85" s="73">
        <v>2432.52</v>
      </c>
      <c r="K85" s="73">
        <v>211.31800000000001</v>
      </c>
      <c r="L85" s="73">
        <v>270</v>
      </c>
      <c r="M85" s="73">
        <v>255.34</v>
      </c>
      <c r="N85" s="73">
        <v>233.77</v>
      </c>
      <c r="O85" s="73">
        <v>232.58760000000001</v>
      </c>
      <c r="P85" s="73">
        <v>226.55879999999999</v>
      </c>
      <c r="Q85" s="73">
        <v>124.6561</v>
      </c>
      <c r="R85" s="73">
        <v>219.2355</v>
      </c>
      <c r="S85" s="73">
        <v>70.02</v>
      </c>
      <c r="T85" s="73">
        <v>133.31</v>
      </c>
      <c r="U85" s="73"/>
      <c r="V85" s="74">
        <v>43068</v>
      </c>
      <c r="W85" s="73">
        <v>5.28</v>
      </c>
      <c r="X85" s="73">
        <v>7.27</v>
      </c>
      <c r="Y85" s="73">
        <v>18.329999999999998</v>
      </c>
      <c r="Z85" s="73">
        <v>11.32</v>
      </c>
      <c r="AA85" s="73">
        <v>12.06</v>
      </c>
      <c r="AB85" s="73">
        <v>17.27</v>
      </c>
      <c r="AC85" s="73">
        <v>8.7799999999999994</v>
      </c>
      <c r="AD85" s="73">
        <v>7.9399999999999995</v>
      </c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</row>
    <row r="86" spans="2:66">
      <c r="B86" s="74">
        <v>43067</v>
      </c>
      <c r="C86" s="73">
        <v>2627.04</v>
      </c>
      <c r="D86" s="73">
        <v>3583.49</v>
      </c>
      <c r="E86" s="73">
        <v>74139.72</v>
      </c>
      <c r="F86" s="73">
        <v>22486.240000000002</v>
      </c>
      <c r="G86" s="73">
        <v>29680.85</v>
      </c>
      <c r="H86" s="73">
        <v>11705.58</v>
      </c>
      <c r="I86" s="73">
        <v>2192.2199999999998</v>
      </c>
      <c r="J86" s="73">
        <v>2447.2399999999998</v>
      </c>
      <c r="K86" s="73">
        <v>210.97290000000001</v>
      </c>
      <c r="L86" s="73">
        <v>270.14999999999998</v>
      </c>
      <c r="M86" s="73">
        <v>254.14</v>
      </c>
      <c r="N86" s="73">
        <v>232.95</v>
      </c>
      <c r="O86" s="73">
        <v>232.60650000000001</v>
      </c>
      <c r="P86" s="73">
        <v>226.04310000000001</v>
      </c>
      <c r="Q86" s="73">
        <v>123.0031</v>
      </c>
      <c r="R86" s="73">
        <v>224.7568</v>
      </c>
      <c r="S86" s="73">
        <v>69.150000000000006</v>
      </c>
      <c r="T86" s="73">
        <v>132.76</v>
      </c>
      <c r="U86" s="73"/>
      <c r="V86" s="74">
        <v>43067</v>
      </c>
      <c r="W86" s="73">
        <v>5.29</v>
      </c>
      <c r="X86" s="73">
        <v>7.3</v>
      </c>
      <c r="Y86" s="73">
        <v>17.82</v>
      </c>
      <c r="Z86" s="73">
        <v>11.31</v>
      </c>
      <c r="AA86" s="73">
        <v>12.05</v>
      </c>
      <c r="AB86" s="73">
        <v>17.23</v>
      </c>
      <c r="AC86" s="73">
        <v>8.8000000000000007</v>
      </c>
      <c r="AD86" s="73">
        <v>7.93</v>
      </c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</row>
    <row r="87" spans="2:66">
      <c r="B87" s="74">
        <v>43066</v>
      </c>
      <c r="C87" s="73">
        <v>2601.42</v>
      </c>
      <c r="D87" s="73">
        <v>3564.02</v>
      </c>
      <c r="E87" s="73">
        <v>74058.91</v>
      </c>
      <c r="F87" s="73">
        <v>22495.99</v>
      </c>
      <c r="G87" s="73">
        <v>29686.19</v>
      </c>
      <c r="H87" s="73">
        <v>11772.27</v>
      </c>
      <c r="I87" s="73">
        <v>2176.73</v>
      </c>
      <c r="J87" s="73">
        <v>2439.7399999999998</v>
      </c>
      <c r="K87" s="73">
        <v>209.52709999999999</v>
      </c>
      <c r="L87" s="73">
        <v>270.44</v>
      </c>
      <c r="M87" s="73">
        <v>252.37</v>
      </c>
      <c r="N87" s="73">
        <v>231.62</v>
      </c>
      <c r="O87" s="73">
        <v>231.0291</v>
      </c>
      <c r="P87" s="73">
        <v>224.86189999999999</v>
      </c>
      <c r="Q87" s="73">
        <v>121.7847</v>
      </c>
      <c r="R87" s="73">
        <v>224.58519999999999</v>
      </c>
      <c r="S87" s="73">
        <v>68.66</v>
      </c>
      <c r="T87" s="73">
        <v>132.26</v>
      </c>
      <c r="U87" s="73"/>
      <c r="V87" s="74">
        <v>43066</v>
      </c>
      <c r="W87" s="73">
        <v>5.27</v>
      </c>
      <c r="X87" s="73">
        <v>7.26</v>
      </c>
      <c r="Y87" s="73">
        <v>17.88</v>
      </c>
      <c r="Z87" s="73">
        <v>11.34</v>
      </c>
      <c r="AA87" s="73">
        <v>12.19</v>
      </c>
      <c r="AB87" s="73">
        <v>17.309999999999999</v>
      </c>
      <c r="AC87" s="73">
        <v>8.7799999999999994</v>
      </c>
      <c r="AD87" s="73">
        <v>7.61</v>
      </c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</row>
    <row r="88" spans="2:66">
      <c r="B88" s="74">
        <v>43063</v>
      </c>
      <c r="C88" s="73">
        <v>2602.42</v>
      </c>
      <c r="D88" s="73">
        <v>3581.23</v>
      </c>
      <c r="E88" s="73">
        <v>74157.38</v>
      </c>
      <c r="F88" s="73">
        <v>22550.85</v>
      </c>
      <c r="G88" s="73">
        <v>29866.32</v>
      </c>
      <c r="H88" s="73">
        <v>11908.19</v>
      </c>
      <c r="I88" s="73">
        <v>2181.5700000000002</v>
      </c>
      <c r="J88" s="73">
        <v>2442.69</v>
      </c>
      <c r="K88" s="73">
        <v>211.86060000000001</v>
      </c>
      <c r="L88" s="73">
        <v>272.5</v>
      </c>
      <c r="M88" s="73">
        <v>252.36</v>
      </c>
      <c r="N88" s="73">
        <v>231.67</v>
      </c>
      <c r="O88" s="73">
        <v>231.43260000000001</v>
      </c>
      <c r="P88" s="73">
        <v>225.0027</v>
      </c>
      <c r="Q88" s="73">
        <v>122.1237</v>
      </c>
      <c r="R88" s="73">
        <v>224.68989999999999</v>
      </c>
      <c r="S88" s="73">
        <v>68.599999999999994</v>
      </c>
      <c r="T88" s="73">
        <v>131.77000000000001</v>
      </c>
      <c r="U88" s="73"/>
      <c r="V88" s="74">
        <v>43063</v>
      </c>
      <c r="W88" s="73">
        <v>5.27</v>
      </c>
      <c r="X88" s="73">
        <v>7.2</v>
      </c>
      <c r="Y88" s="73">
        <v>17.89</v>
      </c>
      <c r="Z88" s="73">
        <v>11.33</v>
      </c>
      <c r="AA88" s="73">
        <v>12.1</v>
      </c>
      <c r="AB88" s="73">
        <v>17.11</v>
      </c>
      <c r="AC88" s="73">
        <v>8.51</v>
      </c>
      <c r="AD88" s="73">
        <v>7.64</v>
      </c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</row>
    <row r="89" spans="2:66">
      <c r="B89" s="74">
        <v>43062</v>
      </c>
      <c r="C89" s="73">
        <v>2597.08</v>
      </c>
      <c r="D89" s="73">
        <v>3572.07</v>
      </c>
      <c r="E89" s="73">
        <v>74486.58</v>
      </c>
      <c r="F89" s="73">
        <v>22523.15</v>
      </c>
      <c r="G89" s="73">
        <v>29707.94</v>
      </c>
      <c r="H89" s="73">
        <v>11737.06</v>
      </c>
      <c r="I89" s="73">
        <v>2173.0300000000002</v>
      </c>
      <c r="J89" s="73">
        <v>2433.5700000000002</v>
      </c>
      <c r="K89" s="73">
        <v>211.1918</v>
      </c>
      <c r="L89" s="73">
        <v>271.02</v>
      </c>
      <c r="M89" s="73">
        <v>252.02</v>
      </c>
      <c r="N89" s="73">
        <v>231.13</v>
      </c>
      <c r="O89" s="73">
        <v>230.8194</v>
      </c>
      <c r="P89" s="73">
        <v>224.6139</v>
      </c>
      <c r="Q89" s="73">
        <v>121.798</v>
      </c>
      <c r="R89" s="73">
        <v>223.45750000000001</v>
      </c>
      <c r="S89" s="73">
        <v>68.36</v>
      </c>
      <c r="T89" s="73">
        <v>131.55000000000001</v>
      </c>
      <c r="U89" s="73"/>
      <c r="V89" s="74">
        <v>43062</v>
      </c>
      <c r="W89" s="73">
        <v>5.36</v>
      </c>
      <c r="X89" s="73">
        <v>7.26</v>
      </c>
      <c r="Y89" s="73">
        <v>17.86</v>
      </c>
      <c r="Z89" s="73">
        <v>11.43</v>
      </c>
      <c r="AA89" s="73">
        <v>12.12</v>
      </c>
      <c r="AB89" s="73">
        <v>16.940000000000001</v>
      </c>
      <c r="AC89" s="73">
        <v>8.68</v>
      </c>
      <c r="AD89" s="73">
        <v>8.2100000000000009</v>
      </c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</row>
    <row r="90" spans="2:66">
      <c r="B90" s="74">
        <v>43061</v>
      </c>
      <c r="C90" s="73">
        <v>2597.08</v>
      </c>
      <c r="D90" s="73">
        <v>3562.65</v>
      </c>
      <c r="E90" s="73">
        <v>74518.789999999994</v>
      </c>
      <c r="F90" s="73">
        <v>22523.15</v>
      </c>
      <c r="G90" s="73">
        <v>30003.49</v>
      </c>
      <c r="H90" s="73">
        <v>11958.63</v>
      </c>
      <c r="I90" s="73">
        <v>2170.14</v>
      </c>
      <c r="J90" s="73">
        <v>2429.39</v>
      </c>
      <c r="K90" s="73">
        <v>210.75559999999999</v>
      </c>
      <c r="L90" s="73">
        <v>269.94</v>
      </c>
      <c r="M90" s="73">
        <v>251.36</v>
      </c>
      <c r="N90" s="73">
        <v>230.82</v>
      </c>
      <c r="O90" s="73">
        <v>230.154</v>
      </c>
      <c r="P90" s="73">
        <v>224.2921</v>
      </c>
      <c r="Q90" s="73">
        <v>121.7359</v>
      </c>
      <c r="R90" s="73">
        <v>223.30799999999999</v>
      </c>
      <c r="S90" s="73">
        <v>68.22</v>
      </c>
      <c r="T90" s="73">
        <v>131.47999999999999</v>
      </c>
      <c r="U90" s="73"/>
      <c r="V90" s="74">
        <v>43061</v>
      </c>
      <c r="W90" s="73">
        <v>5.36</v>
      </c>
      <c r="X90" s="73">
        <v>7.36</v>
      </c>
      <c r="Y90" s="73">
        <v>17.86</v>
      </c>
      <c r="Z90" s="73">
        <v>11.43</v>
      </c>
      <c r="AA90" s="73">
        <v>12.1</v>
      </c>
      <c r="AB90" s="73">
        <v>16.489999999999998</v>
      </c>
      <c r="AC90" s="73">
        <v>8.66</v>
      </c>
      <c r="AD90" s="73">
        <v>8.14</v>
      </c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</row>
    <row r="91" spans="2:66">
      <c r="B91" s="74">
        <v>43060</v>
      </c>
      <c r="C91" s="73">
        <v>2599.0300000000002</v>
      </c>
      <c r="D91" s="73">
        <v>3579.32</v>
      </c>
      <c r="E91" s="73">
        <v>74594.62</v>
      </c>
      <c r="F91" s="73">
        <v>22416.48</v>
      </c>
      <c r="G91" s="73">
        <v>29818.07</v>
      </c>
      <c r="H91" s="73">
        <v>11874.37</v>
      </c>
      <c r="I91" s="73">
        <v>2174.2600000000002</v>
      </c>
      <c r="J91" s="73">
        <v>2427.8000000000002</v>
      </c>
      <c r="K91" s="73">
        <v>209.5659</v>
      </c>
      <c r="L91" s="73">
        <v>269.52999999999997</v>
      </c>
      <c r="M91" s="73">
        <v>250.54</v>
      </c>
      <c r="N91" s="73">
        <v>230.54</v>
      </c>
      <c r="O91" s="73">
        <v>230.1122</v>
      </c>
      <c r="P91" s="73">
        <v>223.89189999999999</v>
      </c>
      <c r="Q91" s="73">
        <v>121.5993</v>
      </c>
      <c r="R91" s="73">
        <v>223.69980000000001</v>
      </c>
      <c r="S91" s="73">
        <v>67.55</v>
      </c>
      <c r="T91" s="73">
        <v>131.05000000000001</v>
      </c>
      <c r="U91" s="73"/>
      <c r="V91" s="74">
        <v>43060</v>
      </c>
      <c r="W91" s="73">
        <v>5.4</v>
      </c>
      <c r="X91" s="73">
        <v>7.33</v>
      </c>
      <c r="Y91" s="73">
        <v>17.95</v>
      </c>
      <c r="Z91" s="73">
        <v>11.43</v>
      </c>
      <c r="AA91" s="73">
        <v>12.1</v>
      </c>
      <c r="AB91" s="73">
        <v>16.47</v>
      </c>
      <c r="AC91" s="73">
        <v>8.6199999999999992</v>
      </c>
      <c r="AD91" s="73">
        <v>8.08</v>
      </c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</row>
    <row r="92" spans="2:66">
      <c r="B92" s="74">
        <v>43059</v>
      </c>
      <c r="C92" s="73">
        <v>2582.14</v>
      </c>
      <c r="D92" s="73">
        <v>3561.41</v>
      </c>
      <c r="E92" s="73">
        <v>73437.279999999999</v>
      </c>
      <c r="F92" s="73">
        <v>22261.759999999998</v>
      </c>
      <c r="G92" s="73">
        <v>29260.31</v>
      </c>
      <c r="H92" s="73">
        <v>11538.28</v>
      </c>
      <c r="I92" s="73">
        <v>2157.92</v>
      </c>
      <c r="J92" s="73">
        <v>2409.36</v>
      </c>
      <c r="K92" s="73">
        <v>208.72559999999999</v>
      </c>
      <c r="L92" s="73">
        <v>267.91000000000003</v>
      </c>
      <c r="M92" s="73">
        <v>249.41</v>
      </c>
      <c r="N92" s="73">
        <v>229.27</v>
      </c>
      <c r="O92" s="73">
        <v>229.27670000000001</v>
      </c>
      <c r="P92" s="73">
        <v>222.3937</v>
      </c>
      <c r="Q92" s="73">
        <v>121.1979</v>
      </c>
      <c r="R92" s="73">
        <v>221.15639999999999</v>
      </c>
      <c r="S92" s="73">
        <v>67.680000000000007</v>
      </c>
      <c r="T92" s="73">
        <v>130.80000000000001</v>
      </c>
      <c r="U92" s="73"/>
      <c r="V92" s="74">
        <v>43059</v>
      </c>
      <c r="W92" s="73">
        <v>5.27</v>
      </c>
      <c r="X92" s="73">
        <v>7.31</v>
      </c>
      <c r="Y92" s="73">
        <v>17.72</v>
      </c>
      <c r="Z92" s="73">
        <v>11.41</v>
      </c>
      <c r="AA92" s="73">
        <v>11.49</v>
      </c>
      <c r="AB92" s="73">
        <v>15.38</v>
      </c>
      <c r="AC92" s="73">
        <v>8.41</v>
      </c>
      <c r="AD92" s="73">
        <v>8.07</v>
      </c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</row>
    <row r="93" spans="2:66">
      <c r="B93" s="74">
        <v>43056</v>
      </c>
      <c r="C93" s="73">
        <v>2578.85</v>
      </c>
      <c r="D93" s="73">
        <v>3547.46</v>
      </c>
      <c r="E93" s="73">
        <v>73437.279999999999</v>
      </c>
      <c r="F93" s="73">
        <v>22396.799999999999</v>
      </c>
      <c r="G93" s="73">
        <v>29199.040000000001</v>
      </c>
      <c r="H93" s="73">
        <v>11608.73</v>
      </c>
      <c r="I93" s="73">
        <v>2150.4699999999998</v>
      </c>
      <c r="J93" s="73">
        <v>2404.21</v>
      </c>
      <c r="K93" s="73">
        <v>208.8835</v>
      </c>
      <c r="L93" s="73">
        <v>267.27999999999997</v>
      </c>
      <c r="M93" s="73">
        <v>248.9</v>
      </c>
      <c r="N93" s="73">
        <v>228.57</v>
      </c>
      <c r="O93" s="73">
        <v>229.0153</v>
      </c>
      <c r="P93" s="73">
        <v>222.58850000000001</v>
      </c>
      <c r="Q93" s="73">
        <v>121.0822</v>
      </c>
      <c r="R93" s="73">
        <v>220.59350000000001</v>
      </c>
      <c r="S93" s="73">
        <v>67.37</v>
      </c>
      <c r="T93" s="73">
        <v>131.22999999999999</v>
      </c>
      <c r="U93" s="73"/>
      <c r="V93" s="74">
        <v>43056</v>
      </c>
      <c r="W93" s="73">
        <v>5.27</v>
      </c>
      <c r="X93" s="73">
        <v>7.61</v>
      </c>
      <c r="Y93" s="73">
        <v>17.72</v>
      </c>
      <c r="Z93" s="73">
        <v>11.35</v>
      </c>
      <c r="AA93" s="73">
        <v>11.72</v>
      </c>
      <c r="AB93" s="73">
        <v>15.92</v>
      </c>
      <c r="AC93" s="73">
        <v>8.42</v>
      </c>
      <c r="AD93" s="73">
        <v>8.06</v>
      </c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</row>
    <row r="94" spans="2:66">
      <c r="B94" s="74">
        <v>43055</v>
      </c>
      <c r="C94" s="73">
        <v>2585.64</v>
      </c>
      <c r="D94" s="73">
        <v>3564.8</v>
      </c>
      <c r="E94" s="73">
        <v>72511.789999999994</v>
      </c>
      <c r="F94" s="73">
        <v>22351.119999999999</v>
      </c>
      <c r="G94" s="73">
        <v>29018.76</v>
      </c>
      <c r="H94" s="73">
        <v>11533.96</v>
      </c>
      <c r="I94" s="73">
        <v>2156.9499999999998</v>
      </c>
      <c r="J94" s="73">
        <v>2407.79</v>
      </c>
      <c r="K94" s="73">
        <v>208.3449</v>
      </c>
      <c r="L94" s="73">
        <v>267.06</v>
      </c>
      <c r="M94" s="73">
        <v>249.69</v>
      </c>
      <c r="N94" s="73">
        <v>227.62</v>
      </c>
      <c r="O94" s="73">
        <v>229.5669</v>
      </c>
      <c r="P94" s="73">
        <v>223.0693</v>
      </c>
      <c r="Q94" s="73">
        <v>121.1153</v>
      </c>
      <c r="R94" s="73">
        <v>221.5677</v>
      </c>
      <c r="S94" s="73">
        <v>67.28</v>
      </c>
      <c r="T94" s="73">
        <v>132.44999999999999</v>
      </c>
      <c r="U94" s="73"/>
      <c r="V94" s="74">
        <v>43055</v>
      </c>
      <c r="W94" s="73">
        <v>5.22</v>
      </c>
      <c r="X94" s="73">
        <v>7.61</v>
      </c>
      <c r="Y94" s="73">
        <v>17.989999999999998</v>
      </c>
      <c r="Z94" s="73">
        <v>11.35</v>
      </c>
      <c r="AA94" s="73">
        <v>11.69</v>
      </c>
      <c r="AB94" s="73">
        <v>15.97</v>
      </c>
      <c r="AC94" s="73">
        <v>8.36</v>
      </c>
      <c r="AD94" s="73">
        <v>7.98</v>
      </c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</row>
    <row r="95" spans="2:66">
      <c r="B95" s="74">
        <v>43054</v>
      </c>
      <c r="C95" s="73">
        <v>2564.62</v>
      </c>
      <c r="D95" s="73">
        <v>3545.72</v>
      </c>
      <c r="E95" s="73">
        <v>70826.59</v>
      </c>
      <c r="F95" s="73">
        <v>22028.32</v>
      </c>
      <c r="G95" s="73">
        <v>28851.69</v>
      </c>
      <c r="H95" s="73">
        <v>11412.75</v>
      </c>
      <c r="I95" s="73">
        <v>2139.6999999999998</v>
      </c>
      <c r="J95" s="73">
        <v>2385.02</v>
      </c>
      <c r="K95" s="73">
        <v>209.61089999999999</v>
      </c>
      <c r="L95" s="73">
        <v>264.86</v>
      </c>
      <c r="M95" s="73">
        <v>247.71</v>
      </c>
      <c r="N95" s="73">
        <v>225.81</v>
      </c>
      <c r="O95" s="73">
        <v>226.93610000000001</v>
      </c>
      <c r="P95" s="73">
        <v>220.82</v>
      </c>
      <c r="Q95" s="73">
        <v>120.83450000000001</v>
      </c>
      <c r="R95" s="73">
        <v>218.6174</v>
      </c>
      <c r="S95" s="73">
        <v>66.5</v>
      </c>
      <c r="T95" s="73">
        <v>132.65</v>
      </c>
      <c r="U95" s="73"/>
      <c r="V95" s="74">
        <v>43054</v>
      </c>
      <c r="W95" s="73">
        <v>5.03</v>
      </c>
      <c r="X95" s="73">
        <v>7.5600000000000005</v>
      </c>
      <c r="Y95" s="73">
        <v>17.34</v>
      </c>
      <c r="Z95" s="73">
        <v>11.06</v>
      </c>
      <c r="AA95" s="73">
        <v>11.77</v>
      </c>
      <c r="AB95" s="73">
        <v>16.28</v>
      </c>
      <c r="AC95" s="73">
        <v>8.09</v>
      </c>
      <c r="AD95" s="73">
        <v>7.83</v>
      </c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</row>
    <row r="96" spans="2:66">
      <c r="B96" s="74">
        <v>43053</v>
      </c>
      <c r="C96" s="73">
        <v>2578.87</v>
      </c>
      <c r="D96" s="73">
        <v>3556.38</v>
      </c>
      <c r="E96" s="73">
        <v>70826.59</v>
      </c>
      <c r="F96" s="73">
        <v>22380.01</v>
      </c>
      <c r="G96" s="73">
        <v>29152.12</v>
      </c>
      <c r="H96" s="73">
        <v>11601.69</v>
      </c>
      <c r="I96" s="73">
        <v>2147.66</v>
      </c>
      <c r="J96" s="73">
        <v>2400.29</v>
      </c>
      <c r="K96" s="73">
        <v>212.04079999999999</v>
      </c>
      <c r="L96" s="73">
        <v>267.07</v>
      </c>
      <c r="M96" s="73">
        <v>249.25</v>
      </c>
      <c r="N96" s="73">
        <v>227.19</v>
      </c>
      <c r="O96" s="73">
        <v>228.66470000000001</v>
      </c>
      <c r="P96" s="73">
        <v>221.35740000000001</v>
      </c>
      <c r="Q96" s="73">
        <v>120.8009</v>
      </c>
      <c r="R96" s="73">
        <v>220.43389999999999</v>
      </c>
      <c r="S96" s="73">
        <v>66.45</v>
      </c>
      <c r="T96" s="73">
        <v>133.46</v>
      </c>
      <c r="U96" s="73"/>
      <c r="V96" s="74">
        <v>43053</v>
      </c>
      <c r="W96" s="73">
        <v>4.93</v>
      </c>
      <c r="X96" s="73">
        <v>7.53</v>
      </c>
      <c r="Y96" s="73">
        <v>17.34</v>
      </c>
      <c r="Z96" s="73">
        <v>10.46</v>
      </c>
      <c r="AA96" s="73">
        <v>11.53</v>
      </c>
      <c r="AB96" s="73">
        <v>15.87</v>
      </c>
      <c r="AC96" s="73">
        <v>7.67</v>
      </c>
      <c r="AD96" s="73">
        <v>7.78</v>
      </c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</row>
    <row r="97" spans="2:66">
      <c r="B97" s="74">
        <v>43052</v>
      </c>
      <c r="C97" s="73">
        <v>2584.84</v>
      </c>
      <c r="D97" s="73">
        <v>3574.52</v>
      </c>
      <c r="E97" s="73">
        <v>72475.17</v>
      </c>
      <c r="F97" s="73">
        <v>22380.99</v>
      </c>
      <c r="G97" s="73">
        <v>29182.18</v>
      </c>
      <c r="H97" s="73">
        <v>11684.51</v>
      </c>
      <c r="I97" s="73">
        <v>2149.2399999999998</v>
      </c>
      <c r="J97" s="73">
        <v>2403.6</v>
      </c>
      <c r="K97" s="73">
        <v>215.09710000000001</v>
      </c>
      <c r="L97" s="73">
        <v>269.22000000000003</v>
      </c>
      <c r="M97" s="73">
        <v>249.69</v>
      </c>
      <c r="N97" s="73">
        <v>227.08</v>
      </c>
      <c r="O97" s="73">
        <v>228.6001</v>
      </c>
      <c r="P97" s="73">
        <v>221.9076</v>
      </c>
      <c r="Q97" s="73">
        <v>120.9123</v>
      </c>
      <c r="R97" s="73">
        <v>220.5607</v>
      </c>
      <c r="S97" s="73">
        <v>66.599999999999994</v>
      </c>
      <c r="T97" s="73">
        <v>132.62</v>
      </c>
      <c r="U97" s="73"/>
      <c r="V97" s="74">
        <v>43052</v>
      </c>
      <c r="W97" s="73">
        <v>5.23</v>
      </c>
      <c r="X97" s="73">
        <v>7.52</v>
      </c>
      <c r="Y97" s="73">
        <v>16.72</v>
      </c>
      <c r="Z97" s="73">
        <v>10.87</v>
      </c>
      <c r="AA97" s="73">
        <v>11.8</v>
      </c>
      <c r="AB97" s="73">
        <v>15.95</v>
      </c>
      <c r="AC97" s="73">
        <v>7.61</v>
      </c>
      <c r="AD97" s="73">
        <v>7.84</v>
      </c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</row>
    <row r="98" spans="2:66">
      <c r="B98" s="74">
        <v>43049</v>
      </c>
      <c r="C98" s="73">
        <v>2582.3000000000002</v>
      </c>
      <c r="D98" s="73">
        <v>3593.76</v>
      </c>
      <c r="E98" s="73">
        <v>72165.64</v>
      </c>
      <c r="F98" s="73">
        <v>22681.42</v>
      </c>
      <c r="G98" s="73">
        <v>29120.92</v>
      </c>
      <c r="H98" s="73">
        <v>11745.81</v>
      </c>
      <c r="I98" s="73">
        <v>2148.9</v>
      </c>
      <c r="J98" s="73">
        <v>2407.19</v>
      </c>
      <c r="K98" s="73">
        <v>216.40039999999999</v>
      </c>
      <c r="L98" s="73">
        <v>270.08</v>
      </c>
      <c r="M98" s="73">
        <v>251.73</v>
      </c>
      <c r="N98" s="73">
        <v>227.2</v>
      </c>
      <c r="O98" s="73">
        <v>228.18369999999999</v>
      </c>
      <c r="P98" s="73">
        <v>222.0548</v>
      </c>
      <c r="Q98" s="73">
        <v>121.1836</v>
      </c>
      <c r="R98" s="73">
        <v>220.82390000000001</v>
      </c>
      <c r="S98" s="73">
        <v>67.010000000000005</v>
      </c>
      <c r="T98" s="73">
        <v>132.26</v>
      </c>
      <c r="U98" s="73"/>
      <c r="V98" s="74">
        <v>43049</v>
      </c>
      <c r="W98" s="73">
        <v>5.23</v>
      </c>
      <c r="X98" s="73">
        <v>7.64</v>
      </c>
      <c r="Y98" s="73">
        <v>16.84</v>
      </c>
      <c r="Z98" s="73">
        <v>10.39</v>
      </c>
      <c r="AA98" s="73">
        <v>11.82</v>
      </c>
      <c r="AB98" s="73">
        <v>15.9</v>
      </c>
      <c r="AC98" s="73">
        <v>7.46</v>
      </c>
      <c r="AD98" s="73">
        <v>8.34</v>
      </c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</row>
    <row r="99" spans="2:66">
      <c r="B99" s="74">
        <v>43048</v>
      </c>
      <c r="C99" s="73">
        <v>2584.62</v>
      </c>
      <c r="D99" s="73">
        <v>3612.5</v>
      </c>
      <c r="E99" s="73">
        <v>72930.69</v>
      </c>
      <c r="F99" s="73">
        <v>22868.71</v>
      </c>
      <c r="G99" s="73">
        <v>29136.57</v>
      </c>
      <c r="H99" s="73">
        <v>11744.54</v>
      </c>
      <c r="I99" s="73">
        <v>2147.33</v>
      </c>
      <c r="J99" s="73">
        <v>2407.46</v>
      </c>
      <c r="K99" s="73">
        <v>217.5779</v>
      </c>
      <c r="L99" s="73">
        <v>270.37</v>
      </c>
      <c r="M99" s="73">
        <v>252.26</v>
      </c>
      <c r="N99" s="73">
        <v>226.92</v>
      </c>
      <c r="O99" s="73">
        <v>226.92949999999999</v>
      </c>
      <c r="P99" s="73">
        <v>223.1936</v>
      </c>
      <c r="Q99" s="73">
        <v>121.29170000000001</v>
      </c>
      <c r="R99" s="73">
        <v>220.9376</v>
      </c>
      <c r="S99" s="73">
        <v>67.099999999999994</v>
      </c>
      <c r="T99" s="73">
        <v>132.97999999999999</v>
      </c>
      <c r="U99" s="73"/>
      <c r="V99" s="74">
        <v>43048</v>
      </c>
      <c r="W99" s="73">
        <v>5.25</v>
      </c>
      <c r="X99" s="73">
        <v>7.6899999999999995</v>
      </c>
      <c r="Y99" s="73">
        <v>16.670000000000002</v>
      </c>
      <c r="Z99" s="73">
        <v>10.17</v>
      </c>
      <c r="AA99" s="73">
        <v>11.92</v>
      </c>
      <c r="AB99" s="73">
        <v>15.95</v>
      </c>
      <c r="AC99" s="73">
        <v>7.39</v>
      </c>
      <c r="AD99" s="73">
        <v>8.36</v>
      </c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</row>
    <row r="100" spans="2:66">
      <c r="B100" s="74">
        <v>43047</v>
      </c>
      <c r="C100" s="73">
        <v>2594.38</v>
      </c>
      <c r="D100" s="73">
        <v>3655.04</v>
      </c>
      <c r="E100" s="73">
        <v>74363.13</v>
      </c>
      <c r="F100" s="73">
        <v>22913.82</v>
      </c>
      <c r="G100" s="73">
        <v>28907.599999999999</v>
      </c>
      <c r="H100" s="73">
        <v>11576.13</v>
      </c>
      <c r="I100" s="73">
        <v>2162.92</v>
      </c>
      <c r="J100" s="73">
        <v>2419.17</v>
      </c>
      <c r="K100" s="73">
        <v>217.47399999999999</v>
      </c>
      <c r="L100" s="73">
        <v>272.81</v>
      </c>
      <c r="M100" s="73">
        <v>254.94</v>
      </c>
      <c r="N100" s="73">
        <v>227.66</v>
      </c>
      <c r="O100" s="73">
        <v>226.97069999999999</v>
      </c>
      <c r="P100" s="73">
        <v>223.9342</v>
      </c>
      <c r="Q100" s="73">
        <v>121.4443</v>
      </c>
      <c r="R100" s="73">
        <v>222.83340000000001</v>
      </c>
      <c r="S100" s="73">
        <v>66.95</v>
      </c>
      <c r="T100" s="73">
        <v>133.18</v>
      </c>
      <c r="U100" s="73"/>
      <c r="V100" s="74">
        <v>43047</v>
      </c>
      <c r="W100" s="73">
        <v>6.23</v>
      </c>
      <c r="X100" s="73">
        <v>7.31</v>
      </c>
      <c r="Y100" s="73">
        <v>16.09</v>
      </c>
      <c r="Z100" s="73">
        <v>10.28</v>
      </c>
      <c r="AA100" s="73">
        <v>11.87</v>
      </c>
      <c r="AB100" s="73">
        <v>15.71</v>
      </c>
      <c r="AC100" s="73">
        <v>7.48</v>
      </c>
      <c r="AD100" s="73">
        <v>8.15</v>
      </c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</row>
    <row r="101" spans="2:66">
      <c r="B101" s="74">
        <v>43046</v>
      </c>
      <c r="C101" s="73">
        <v>2590.64</v>
      </c>
      <c r="D101" s="73">
        <v>3658.77</v>
      </c>
      <c r="E101" s="73">
        <v>72414.880000000005</v>
      </c>
      <c r="F101" s="73">
        <v>22937.599999999999</v>
      </c>
      <c r="G101" s="73">
        <v>28994.34</v>
      </c>
      <c r="H101" s="73">
        <v>11645.53</v>
      </c>
      <c r="I101" s="73">
        <v>2161.88</v>
      </c>
      <c r="J101" s="73">
        <v>2412.73</v>
      </c>
      <c r="K101" s="73">
        <v>217.9597</v>
      </c>
      <c r="L101" s="73">
        <v>271.77999999999997</v>
      </c>
      <c r="M101" s="73">
        <v>254.99</v>
      </c>
      <c r="N101" s="73">
        <v>227.41</v>
      </c>
      <c r="O101" s="73">
        <v>225.08949999999999</v>
      </c>
      <c r="P101" s="73">
        <v>223.6129</v>
      </c>
      <c r="Q101" s="73">
        <v>121.68049999999999</v>
      </c>
      <c r="R101" s="73">
        <v>221.73750000000001</v>
      </c>
      <c r="S101" s="73">
        <v>66.8</v>
      </c>
      <c r="T101" s="73">
        <v>132.86000000000001</v>
      </c>
      <c r="U101" s="73"/>
      <c r="V101" s="74">
        <v>43046</v>
      </c>
      <c r="W101" s="73">
        <v>6.23</v>
      </c>
      <c r="X101" s="73">
        <v>7.46</v>
      </c>
      <c r="Y101" s="73">
        <v>15.4</v>
      </c>
      <c r="Z101" s="73">
        <v>10.58</v>
      </c>
      <c r="AA101" s="73">
        <v>12.12</v>
      </c>
      <c r="AB101" s="73">
        <v>15.81</v>
      </c>
      <c r="AC101" s="73">
        <v>7.52</v>
      </c>
      <c r="AD101" s="73">
        <v>9.25</v>
      </c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</row>
    <row r="102" spans="2:66">
      <c r="B102" s="74">
        <v>43045</v>
      </c>
      <c r="C102" s="73">
        <v>2591.13</v>
      </c>
      <c r="D102" s="73">
        <v>3682.36</v>
      </c>
      <c r="E102" s="73">
        <v>74310.789999999994</v>
      </c>
      <c r="F102" s="73">
        <v>22548.35</v>
      </c>
      <c r="G102" s="73">
        <v>28596.799999999999</v>
      </c>
      <c r="H102" s="73">
        <v>11524.64</v>
      </c>
      <c r="I102" s="73">
        <v>2166.25</v>
      </c>
      <c r="J102" s="73">
        <v>2411.5100000000002</v>
      </c>
      <c r="K102" s="73">
        <v>217.64590000000001</v>
      </c>
      <c r="L102" s="73">
        <v>271.36</v>
      </c>
      <c r="M102" s="73">
        <v>254.36</v>
      </c>
      <c r="N102" s="73">
        <v>228.26</v>
      </c>
      <c r="O102" s="73">
        <v>224.4057</v>
      </c>
      <c r="P102" s="73">
        <v>223.76400000000001</v>
      </c>
      <c r="Q102" s="73">
        <v>122.3678</v>
      </c>
      <c r="R102" s="73">
        <v>221.41239999999999</v>
      </c>
      <c r="S102" s="73">
        <v>66.739999999999995</v>
      </c>
      <c r="T102" s="73">
        <v>131.82</v>
      </c>
      <c r="U102" s="73"/>
      <c r="V102" s="74">
        <v>43045</v>
      </c>
      <c r="W102" s="73">
        <v>6.23</v>
      </c>
      <c r="X102" s="73">
        <v>7.39</v>
      </c>
      <c r="Y102" s="73">
        <v>14.29</v>
      </c>
      <c r="Z102" s="73">
        <v>10.130000000000001</v>
      </c>
      <c r="AA102" s="73">
        <v>12.67</v>
      </c>
      <c r="AB102" s="73">
        <v>16.309999999999999</v>
      </c>
      <c r="AC102" s="73">
        <v>7.35</v>
      </c>
      <c r="AD102" s="73">
        <v>9.2100000000000009</v>
      </c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</row>
    <row r="103" spans="2:66">
      <c r="B103" s="74">
        <v>43042</v>
      </c>
      <c r="C103" s="73">
        <v>2587.84</v>
      </c>
      <c r="D103" s="73">
        <v>3689.96</v>
      </c>
      <c r="E103" s="73">
        <v>73915.42</v>
      </c>
      <c r="F103" s="73">
        <v>22539.119999999999</v>
      </c>
      <c r="G103" s="73">
        <v>28603.61</v>
      </c>
      <c r="H103" s="73">
        <v>11602.4</v>
      </c>
      <c r="I103" s="73">
        <v>2164.9</v>
      </c>
      <c r="J103" s="73">
        <v>2407.02</v>
      </c>
      <c r="K103" s="73">
        <v>214.0564</v>
      </c>
      <c r="L103" s="73">
        <v>271.43</v>
      </c>
      <c r="M103" s="73">
        <v>254.35</v>
      </c>
      <c r="N103" s="73">
        <v>227.38</v>
      </c>
      <c r="O103" s="73">
        <v>225.80330000000001</v>
      </c>
      <c r="P103" s="73">
        <v>224.0547</v>
      </c>
      <c r="Q103" s="73">
        <v>122.7482</v>
      </c>
      <c r="R103" s="73">
        <v>220.6559</v>
      </c>
      <c r="S103" s="73">
        <v>67.63</v>
      </c>
      <c r="T103" s="73">
        <v>132</v>
      </c>
      <c r="U103" s="73"/>
      <c r="V103" s="74">
        <v>43042</v>
      </c>
      <c r="W103" s="73">
        <v>6.52</v>
      </c>
      <c r="X103" s="73">
        <v>7.37</v>
      </c>
      <c r="Y103" s="73">
        <v>14.49</v>
      </c>
      <c r="Z103" s="73">
        <v>10.62</v>
      </c>
      <c r="AA103" s="73">
        <v>12.92</v>
      </c>
      <c r="AB103" s="73">
        <v>16.649999999999999</v>
      </c>
      <c r="AC103" s="73">
        <v>7.36</v>
      </c>
      <c r="AD103" s="73">
        <v>9.2200000000000006</v>
      </c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</row>
    <row r="104" spans="2:66">
      <c r="B104" s="74">
        <v>43041</v>
      </c>
      <c r="C104" s="73">
        <v>2579.85</v>
      </c>
      <c r="D104" s="73">
        <v>3688.8</v>
      </c>
      <c r="E104" s="73">
        <v>73823.740000000005</v>
      </c>
      <c r="F104" s="73">
        <v>22539.119999999999</v>
      </c>
      <c r="G104" s="73">
        <v>28518.639999999999</v>
      </c>
      <c r="H104" s="73">
        <v>11598.36</v>
      </c>
      <c r="I104" s="73">
        <v>2158.0500000000002</v>
      </c>
      <c r="J104" s="73">
        <v>2399.1</v>
      </c>
      <c r="K104" s="73">
        <v>213.60570000000001</v>
      </c>
      <c r="L104" s="73">
        <v>271.74</v>
      </c>
      <c r="M104" s="73">
        <v>254.64</v>
      </c>
      <c r="N104" s="73">
        <v>227.12</v>
      </c>
      <c r="O104" s="73">
        <v>225.48480000000001</v>
      </c>
      <c r="P104" s="73">
        <v>222.76159999999999</v>
      </c>
      <c r="Q104" s="73">
        <v>123.4023</v>
      </c>
      <c r="R104" s="73">
        <v>219.08539999999999</v>
      </c>
      <c r="S104" s="73">
        <v>67.86</v>
      </c>
      <c r="T104" s="73">
        <v>131.88</v>
      </c>
      <c r="U104" s="73"/>
      <c r="V104" s="74">
        <v>43041</v>
      </c>
      <c r="W104" s="73">
        <v>6.51</v>
      </c>
      <c r="X104" s="73">
        <v>7.78</v>
      </c>
      <c r="Y104" s="73">
        <v>14.52</v>
      </c>
      <c r="Z104" s="73">
        <v>10.62</v>
      </c>
      <c r="AA104" s="73">
        <v>12.94</v>
      </c>
      <c r="AB104" s="73">
        <v>16.829999999999998</v>
      </c>
      <c r="AC104" s="73">
        <v>7.37</v>
      </c>
      <c r="AD104" s="73">
        <v>9.7100000000000009</v>
      </c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</row>
    <row r="105" spans="2:66">
      <c r="B105" s="74">
        <v>43040</v>
      </c>
      <c r="C105" s="73">
        <v>2579.36</v>
      </c>
      <c r="D105" s="73">
        <v>3697.4</v>
      </c>
      <c r="E105" s="73">
        <v>73823.740000000005</v>
      </c>
      <c r="F105" s="73">
        <v>22420.080000000002</v>
      </c>
      <c r="G105" s="73">
        <v>28594.06</v>
      </c>
      <c r="H105" s="73">
        <v>11636.49</v>
      </c>
      <c r="I105" s="73">
        <v>2153.61</v>
      </c>
      <c r="J105" s="73">
        <v>2398.84</v>
      </c>
      <c r="K105" s="73">
        <v>213.4776</v>
      </c>
      <c r="L105" s="73">
        <v>271.29000000000002</v>
      </c>
      <c r="M105" s="73">
        <v>253.6</v>
      </c>
      <c r="N105" s="73">
        <v>227.87</v>
      </c>
      <c r="O105" s="73">
        <v>225.80250000000001</v>
      </c>
      <c r="P105" s="73">
        <v>223.6156</v>
      </c>
      <c r="Q105" s="73">
        <v>122.6951</v>
      </c>
      <c r="R105" s="73">
        <v>218.9162</v>
      </c>
      <c r="S105" s="73">
        <v>68.040000000000006</v>
      </c>
      <c r="T105" s="73">
        <v>131.54</v>
      </c>
      <c r="U105" s="73"/>
      <c r="V105" s="74">
        <v>43040</v>
      </c>
      <c r="W105" s="73">
        <v>7.28</v>
      </c>
      <c r="X105" s="73">
        <v>7.98</v>
      </c>
      <c r="Y105" s="73">
        <v>14.52</v>
      </c>
      <c r="Z105" s="73">
        <v>10.64</v>
      </c>
      <c r="AA105" s="73">
        <v>12.97</v>
      </c>
      <c r="AB105" s="73">
        <v>16.809999999999999</v>
      </c>
      <c r="AC105" s="73">
        <v>7.88</v>
      </c>
      <c r="AD105" s="73">
        <v>9.6999999999999993</v>
      </c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</row>
    <row r="106" spans="2:66">
      <c r="B106" s="74">
        <v>43039</v>
      </c>
      <c r="C106" s="73">
        <v>2575.2600000000002</v>
      </c>
      <c r="D106" s="73">
        <v>3673.95</v>
      </c>
      <c r="E106" s="73">
        <v>74308.490000000005</v>
      </c>
      <c r="F106" s="73">
        <v>22011.61</v>
      </c>
      <c r="G106" s="73">
        <v>28245.54</v>
      </c>
      <c r="H106" s="73">
        <v>11507.72</v>
      </c>
      <c r="I106" s="73">
        <v>2153.4299999999998</v>
      </c>
      <c r="J106" s="73">
        <v>2396.48</v>
      </c>
      <c r="K106" s="73">
        <v>211.67439999999999</v>
      </c>
      <c r="L106" s="73">
        <v>268.77</v>
      </c>
      <c r="M106" s="73">
        <v>253.48</v>
      </c>
      <c r="N106" s="73">
        <v>227.17</v>
      </c>
      <c r="O106" s="73">
        <v>225.74780000000001</v>
      </c>
      <c r="P106" s="73">
        <v>223.16849999999999</v>
      </c>
      <c r="Q106" s="73">
        <v>122.524</v>
      </c>
      <c r="R106" s="73">
        <v>218.59100000000001</v>
      </c>
      <c r="S106" s="73">
        <v>68.06</v>
      </c>
      <c r="T106" s="73">
        <v>131.91999999999999</v>
      </c>
      <c r="U106" s="73"/>
      <c r="V106" s="74">
        <v>43039</v>
      </c>
      <c r="W106" s="73">
        <v>7.28</v>
      </c>
      <c r="X106" s="73">
        <v>8.25</v>
      </c>
      <c r="Y106" s="73">
        <v>14.43</v>
      </c>
      <c r="Z106" s="73">
        <v>10.07</v>
      </c>
      <c r="AA106" s="73">
        <v>12.76</v>
      </c>
      <c r="AB106" s="73">
        <v>16.68</v>
      </c>
      <c r="AC106" s="73">
        <v>7.6899999999999995</v>
      </c>
      <c r="AD106" s="73">
        <v>10.61</v>
      </c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</row>
    <row r="107" spans="2:66">
      <c r="B107" s="74">
        <v>43038</v>
      </c>
      <c r="C107" s="73">
        <v>2572.83</v>
      </c>
      <c r="D107" s="73">
        <v>3662.18</v>
      </c>
      <c r="E107" s="73">
        <v>74800.34</v>
      </c>
      <c r="F107" s="73">
        <v>22011.67</v>
      </c>
      <c r="G107" s="73">
        <v>28336.19</v>
      </c>
      <c r="H107" s="73">
        <v>11563.38</v>
      </c>
      <c r="I107" s="73">
        <v>2149.46</v>
      </c>
      <c r="J107" s="73">
        <v>2390.3200000000002</v>
      </c>
      <c r="K107" s="73">
        <v>210.43440000000001</v>
      </c>
      <c r="L107" s="73">
        <v>268.77999999999997</v>
      </c>
      <c r="M107" s="73">
        <v>253.63</v>
      </c>
      <c r="N107" s="73">
        <v>227.17</v>
      </c>
      <c r="O107" s="73">
        <v>224.2715</v>
      </c>
      <c r="P107" s="73">
        <v>223.30269999999999</v>
      </c>
      <c r="Q107" s="73">
        <v>122.8673</v>
      </c>
      <c r="R107" s="73">
        <v>217.72290000000001</v>
      </c>
      <c r="S107" s="73">
        <v>68.16</v>
      </c>
      <c r="T107" s="73">
        <v>131.69</v>
      </c>
      <c r="U107" s="73"/>
      <c r="V107" s="74">
        <v>43038</v>
      </c>
      <c r="W107" s="73">
        <v>7.31</v>
      </c>
      <c r="X107" s="73">
        <v>8.7799999999999994</v>
      </c>
      <c r="Y107" s="73">
        <v>14.61</v>
      </c>
      <c r="Z107" s="73">
        <v>10.130000000000001</v>
      </c>
      <c r="AA107" s="73">
        <v>12.74</v>
      </c>
      <c r="AB107" s="73">
        <v>16.64</v>
      </c>
      <c r="AC107" s="73">
        <v>7.79</v>
      </c>
      <c r="AD107" s="73">
        <v>10.61</v>
      </c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</row>
    <row r="108" spans="2:66">
      <c r="B108" s="74">
        <v>43035</v>
      </c>
      <c r="C108" s="73">
        <v>2581.0700000000002</v>
      </c>
      <c r="D108" s="73">
        <v>3652.23</v>
      </c>
      <c r="E108" s="73">
        <v>75975.710000000006</v>
      </c>
      <c r="F108" s="73">
        <v>22008.45</v>
      </c>
      <c r="G108" s="73">
        <v>28438.85</v>
      </c>
      <c r="H108" s="73">
        <v>11643.57</v>
      </c>
      <c r="I108" s="73">
        <v>2150.02</v>
      </c>
      <c r="J108" s="73">
        <v>2388.36</v>
      </c>
      <c r="K108" s="73">
        <v>208.63730000000001</v>
      </c>
      <c r="L108" s="73">
        <v>268.33999999999997</v>
      </c>
      <c r="M108" s="73">
        <v>253.88</v>
      </c>
      <c r="N108" s="73">
        <v>227.05</v>
      </c>
      <c r="O108" s="73">
        <v>225.30799999999999</v>
      </c>
      <c r="P108" s="73">
        <v>224.65469999999999</v>
      </c>
      <c r="Q108" s="73">
        <v>122.9931</v>
      </c>
      <c r="R108" s="73">
        <v>216.9341</v>
      </c>
      <c r="S108" s="73">
        <v>68.27</v>
      </c>
      <c r="T108" s="73">
        <v>131.33000000000001</v>
      </c>
      <c r="U108" s="73"/>
      <c r="V108" s="74">
        <v>43035</v>
      </c>
      <c r="W108" s="73">
        <v>7.26</v>
      </c>
      <c r="X108" s="73">
        <v>8.7799999999999994</v>
      </c>
      <c r="Y108" s="73">
        <v>14.13</v>
      </c>
      <c r="Z108" s="73">
        <v>10.16</v>
      </c>
      <c r="AA108" s="73">
        <v>12.72</v>
      </c>
      <c r="AB108" s="73">
        <v>16.600000000000001</v>
      </c>
      <c r="AC108" s="73">
        <v>7.67</v>
      </c>
      <c r="AD108" s="73">
        <v>10.58</v>
      </c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</row>
    <row r="109" spans="2:66">
      <c r="B109" s="74">
        <v>43034</v>
      </c>
      <c r="C109" s="73">
        <v>2560.4</v>
      </c>
      <c r="D109" s="73">
        <v>3637.2</v>
      </c>
      <c r="E109" s="73">
        <v>75896.350000000006</v>
      </c>
      <c r="F109" s="73">
        <v>21739.78</v>
      </c>
      <c r="G109" s="73">
        <v>28202.38</v>
      </c>
      <c r="H109" s="73">
        <v>11446.21</v>
      </c>
      <c r="I109" s="73">
        <v>2123.2199999999998</v>
      </c>
      <c r="J109" s="73">
        <v>2367.02</v>
      </c>
      <c r="K109" s="73">
        <v>207.6781</v>
      </c>
      <c r="L109" s="73">
        <v>269.13</v>
      </c>
      <c r="M109" s="73">
        <v>253.77</v>
      </c>
      <c r="N109" s="73">
        <v>225.04</v>
      </c>
      <c r="O109" s="73">
        <v>226.11590000000001</v>
      </c>
      <c r="P109" s="73">
        <v>224.79740000000001</v>
      </c>
      <c r="Q109" s="73">
        <v>123.4028</v>
      </c>
      <c r="R109" s="73">
        <v>211.79859999999999</v>
      </c>
      <c r="S109" s="73">
        <v>68.23</v>
      </c>
      <c r="T109" s="73">
        <v>131.16999999999999</v>
      </c>
      <c r="U109" s="73"/>
      <c r="V109" s="74">
        <v>43034</v>
      </c>
      <c r="W109" s="73">
        <v>7.1</v>
      </c>
      <c r="X109" s="73">
        <v>8.75</v>
      </c>
      <c r="Y109" s="73">
        <v>14.22</v>
      </c>
      <c r="Z109" s="73">
        <v>9.93</v>
      </c>
      <c r="AA109" s="73">
        <v>12.62</v>
      </c>
      <c r="AB109" s="73">
        <v>16.25</v>
      </c>
      <c r="AC109" s="73">
        <v>7.79</v>
      </c>
      <c r="AD109" s="73">
        <v>10.32</v>
      </c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</row>
    <row r="110" spans="2:66">
      <c r="B110" s="74">
        <v>43033</v>
      </c>
      <c r="C110" s="73">
        <v>2557.15</v>
      </c>
      <c r="D110" s="73">
        <v>3591.46</v>
      </c>
      <c r="E110" s="73">
        <v>76671.13</v>
      </c>
      <c r="F110" s="73">
        <v>21707.62</v>
      </c>
      <c r="G110" s="73">
        <v>28302.89</v>
      </c>
      <c r="H110" s="73">
        <v>11493.3</v>
      </c>
      <c r="I110" s="73">
        <v>2116.92</v>
      </c>
      <c r="J110" s="73">
        <v>2364.31</v>
      </c>
      <c r="K110" s="73">
        <v>207.34889999999999</v>
      </c>
      <c r="L110" s="73">
        <v>268.10000000000002</v>
      </c>
      <c r="M110" s="73">
        <v>252.87</v>
      </c>
      <c r="N110" s="73">
        <v>224.59</v>
      </c>
      <c r="O110" s="73">
        <v>225.3415</v>
      </c>
      <c r="P110" s="73">
        <v>226.9074</v>
      </c>
      <c r="Q110" s="73">
        <v>123.0158</v>
      </c>
      <c r="R110" s="73">
        <v>211.28739999999999</v>
      </c>
      <c r="S110" s="73">
        <v>68.2</v>
      </c>
      <c r="T110" s="73">
        <v>130.83000000000001</v>
      </c>
      <c r="U110" s="73"/>
      <c r="V110" s="74">
        <v>43033</v>
      </c>
      <c r="W110" s="73">
        <v>7.12</v>
      </c>
      <c r="X110" s="73">
        <v>8.6999999999999993</v>
      </c>
      <c r="Y110" s="73">
        <v>14.05</v>
      </c>
      <c r="Z110" s="73">
        <v>9.93</v>
      </c>
      <c r="AA110" s="73">
        <v>12.69</v>
      </c>
      <c r="AB110" s="73">
        <v>16.61</v>
      </c>
      <c r="AC110" s="73">
        <v>7.74</v>
      </c>
      <c r="AD110" s="73">
        <v>10.33</v>
      </c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</row>
    <row r="111" spans="2:66">
      <c r="B111" s="74">
        <v>43032</v>
      </c>
      <c r="C111" s="73">
        <v>2569.13</v>
      </c>
      <c r="D111" s="73">
        <v>3610.69</v>
      </c>
      <c r="E111" s="73">
        <v>76350.2</v>
      </c>
      <c r="F111" s="73">
        <v>21805.17</v>
      </c>
      <c r="G111" s="73">
        <v>28154.97</v>
      </c>
      <c r="H111" s="73">
        <v>11405.55</v>
      </c>
      <c r="I111" s="73">
        <v>2122.86</v>
      </c>
      <c r="J111" s="73">
        <v>2371.3200000000002</v>
      </c>
      <c r="K111" s="73">
        <v>208.8374</v>
      </c>
      <c r="L111" s="73">
        <v>268.44</v>
      </c>
      <c r="M111" s="73">
        <v>254.1</v>
      </c>
      <c r="N111" s="73">
        <v>225.07</v>
      </c>
      <c r="O111" s="73">
        <v>226.34569999999999</v>
      </c>
      <c r="P111" s="73">
        <v>227.99289999999999</v>
      </c>
      <c r="Q111" s="73">
        <v>123.3571</v>
      </c>
      <c r="R111" s="73">
        <v>211.85650000000001</v>
      </c>
      <c r="S111" s="73">
        <v>68.95</v>
      </c>
      <c r="T111" s="73">
        <v>131.83000000000001</v>
      </c>
      <c r="U111" s="73"/>
      <c r="V111" s="74">
        <v>43032</v>
      </c>
      <c r="W111" s="73">
        <v>7.03</v>
      </c>
      <c r="X111" s="73">
        <v>8.61</v>
      </c>
      <c r="Y111" s="73">
        <v>14.11</v>
      </c>
      <c r="Z111" s="73">
        <v>9.8800000000000008</v>
      </c>
      <c r="AA111" s="73">
        <v>12.9</v>
      </c>
      <c r="AB111" s="73">
        <v>16.600000000000001</v>
      </c>
      <c r="AC111" s="73">
        <v>7.8100000000000005</v>
      </c>
      <c r="AD111" s="73">
        <v>10.23</v>
      </c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</row>
    <row r="112" spans="2:66">
      <c r="B112" s="74">
        <v>43031</v>
      </c>
      <c r="C112" s="73">
        <v>2564.98</v>
      </c>
      <c r="D112" s="73">
        <v>3608.87</v>
      </c>
      <c r="E112" s="73">
        <v>75413.13</v>
      </c>
      <c r="F112" s="73">
        <v>21696.65</v>
      </c>
      <c r="G112" s="73">
        <v>28305.88</v>
      </c>
      <c r="H112" s="73">
        <v>11491.07</v>
      </c>
      <c r="I112" s="73">
        <v>2112.71</v>
      </c>
      <c r="J112" s="73">
        <v>2370.33</v>
      </c>
      <c r="K112" s="73">
        <v>208.34059999999999</v>
      </c>
      <c r="L112" s="73">
        <v>267.83</v>
      </c>
      <c r="M112" s="73">
        <v>253.37</v>
      </c>
      <c r="N112" s="73">
        <v>224.52</v>
      </c>
      <c r="O112" s="73">
        <v>227.405</v>
      </c>
      <c r="P112" s="73">
        <v>229.72730000000001</v>
      </c>
      <c r="Q112" s="73">
        <v>122.81</v>
      </c>
      <c r="R112" s="73">
        <v>211.21299999999999</v>
      </c>
      <c r="S112" s="73">
        <v>69.040000000000006</v>
      </c>
      <c r="T112" s="73">
        <v>131.93</v>
      </c>
      <c r="U112" s="73"/>
      <c r="V112" s="74">
        <v>43031</v>
      </c>
      <c r="W112" s="73">
        <v>7.04</v>
      </c>
      <c r="X112" s="73">
        <v>8.6999999999999993</v>
      </c>
      <c r="Y112" s="73">
        <v>13.98</v>
      </c>
      <c r="Z112" s="73">
        <v>9.9700000000000006</v>
      </c>
      <c r="AA112" s="73">
        <v>12.91</v>
      </c>
      <c r="AB112" s="73">
        <v>16.649999999999999</v>
      </c>
      <c r="AC112" s="73">
        <v>7.82</v>
      </c>
      <c r="AD112" s="73">
        <v>10.19</v>
      </c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</row>
    <row r="113" spans="2:66">
      <c r="B113" s="74">
        <v>43028</v>
      </c>
      <c r="C113" s="73">
        <v>2575.21</v>
      </c>
      <c r="D113" s="73">
        <v>3605.09</v>
      </c>
      <c r="E113" s="73">
        <v>76390.52</v>
      </c>
      <c r="F113" s="73">
        <v>21457.64</v>
      </c>
      <c r="G113" s="73">
        <v>28487.24</v>
      </c>
      <c r="H113" s="73">
        <v>11558.35</v>
      </c>
      <c r="I113" s="73">
        <v>2117.4</v>
      </c>
      <c r="J113" s="73">
        <v>2377.52</v>
      </c>
      <c r="K113" s="73">
        <v>209.3672</v>
      </c>
      <c r="L113" s="73">
        <v>267.14</v>
      </c>
      <c r="M113" s="73">
        <v>254.16</v>
      </c>
      <c r="N113" s="73">
        <v>225.46</v>
      </c>
      <c r="O113" s="73">
        <v>227.9486</v>
      </c>
      <c r="P113" s="73">
        <v>230.22139999999999</v>
      </c>
      <c r="Q113" s="73">
        <v>123.19970000000001</v>
      </c>
      <c r="R113" s="73">
        <v>211.697</v>
      </c>
      <c r="S113" s="73">
        <v>69.319999999999993</v>
      </c>
      <c r="T113" s="73">
        <v>131.76</v>
      </c>
      <c r="U113" s="73"/>
      <c r="V113" s="74">
        <v>43028</v>
      </c>
      <c r="W113" s="73">
        <v>6.98</v>
      </c>
      <c r="X113" s="73">
        <v>8.84</v>
      </c>
      <c r="Y113" s="73">
        <v>13.6</v>
      </c>
      <c r="Z113" s="73">
        <v>9.75</v>
      </c>
      <c r="AA113" s="73">
        <v>12.89</v>
      </c>
      <c r="AB113" s="73">
        <v>16.59</v>
      </c>
      <c r="AC113" s="73">
        <v>7.83</v>
      </c>
      <c r="AD113" s="73">
        <v>10.17</v>
      </c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</row>
    <row r="114" spans="2:66">
      <c r="B114" s="74">
        <v>43027</v>
      </c>
      <c r="C114" s="73">
        <v>2562.1</v>
      </c>
      <c r="D114" s="73">
        <v>3602.08</v>
      </c>
      <c r="E114" s="73">
        <v>76283.16</v>
      </c>
      <c r="F114" s="73">
        <v>21448.52</v>
      </c>
      <c r="G114" s="73">
        <v>28159.09</v>
      </c>
      <c r="H114" s="73">
        <v>11357.45</v>
      </c>
      <c r="I114" s="73">
        <v>2105.9699999999998</v>
      </c>
      <c r="J114" s="73">
        <v>2375.81</v>
      </c>
      <c r="K114" s="73">
        <v>209.55160000000001</v>
      </c>
      <c r="L114" s="73">
        <v>266.47000000000003</v>
      </c>
      <c r="M114" s="73">
        <v>253.39</v>
      </c>
      <c r="N114" s="73">
        <v>225.74</v>
      </c>
      <c r="O114" s="73">
        <v>229.22309999999999</v>
      </c>
      <c r="P114" s="73">
        <v>230.7029</v>
      </c>
      <c r="Q114" s="73">
        <v>122.589</v>
      </c>
      <c r="R114" s="73">
        <v>210.56059999999999</v>
      </c>
      <c r="S114" s="73">
        <v>69.430000000000007</v>
      </c>
      <c r="T114" s="73">
        <v>131.91</v>
      </c>
      <c r="U114" s="73"/>
      <c r="V114" s="74">
        <v>43027</v>
      </c>
      <c r="W114" s="73">
        <v>6.93</v>
      </c>
      <c r="X114" s="73">
        <v>8.93</v>
      </c>
      <c r="Y114" s="73">
        <v>13.6</v>
      </c>
      <c r="Z114" s="73">
        <v>9.7799999999999994</v>
      </c>
      <c r="AA114" s="73">
        <v>12.7</v>
      </c>
      <c r="AB114" s="73">
        <v>16.23</v>
      </c>
      <c r="AC114" s="73">
        <v>7.88</v>
      </c>
      <c r="AD114" s="73">
        <v>10</v>
      </c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</row>
    <row r="115" spans="2:66">
      <c r="B115" s="74">
        <v>43026</v>
      </c>
      <c r="C115" s="73">
        <v>2561.2600000000002</v>
      </c>
      <c r="D115" s="73">
        <v>3619.65</v>
      </c>
      <c r="E115" s="73">
        <v>76591.09</v>
      </c>
      <c r="F115" s="73">
        <v>21363.05</v>
      </c>
      <c r="G115" s="73">
        <v>28711.759999999998</v>
      </c>
      <c r="H115" s="73">
        <v>11621.95</v>
      </c>
      <c r="I115" s="73">
        <v>2104.8000000000002</v>
      </c>
      <c r="J115" s="73">
        <v>2375.86</v>
      </c>
      <c r="K115" s="73">
        <v>209.52420000000001</v>
      </c>
      <c r="L115" s="73">
        <v>265.10000000000002</v>
      </c>
      <c r="M115" s="73">
        <v>252.48</v>
      </c>
      <c r="N115" s="73">
        <v>225.8</v>
      </c>
      <c r="O115" s="73">
        <v>230.37729999999999</v>
      </c>
      <c r="P115" s="73">
        <v>229.51490000000001</v>
      </c>
      <c r="Q115" s="73">
        <v>122.2478</v>
      </c>
      <c r="R115" s="73">
        <v>210.8903</v>
      </c>
      <c r="S115" s="73">
        <v>69.17</v>
      </c>
      <c r="T115" s="73">
        <v>130.86000000000001</v>
      </c>
      <c r="U115" s="73"/>
      <c r="V115" s="74">
        <v>43026</v>
      </c>
      <c r="W115" s="73">
        <v>6.93</v>
      </c>
      <c r="X115" s="73">
        <v>9.01</v>
      </c>
      <c r="Y115" s="73">
        <v>13.79</v>
      </c>
      <c r="Z115" s="73">
        <v>9.77</v>
      </c>
      <c r="AA115" s="73">
        <v>11.94</v>
      </c>
      <c r="AB115" s="73">
        <v>15.44</v>
      </c>
      <c r="AC115" s="73">
        <v>8.1999999999999993</v>
      </c>
      <c r="AD115" s="73">
        <v>9.99</v>
      </c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</row>
    <row r="116" spans="2:66">
      <c r="B116" s="74">
        <v>43025</v>
      </c>
      <c r="C116" s="73">
        <v>2559.36</v>
      </c>
      <c r="D116" s="73">
        <v>3607.77</v>
      </c>
      <c r="E116" s="73">
        <v>76201.25</v>
      </c>
      <c r="F116" s="73">
        <v>21336.12</v>
      </c>
      <c r="G116" s="73">
        <v>28697.49</v>
      </c>
      <c r="H116" s="73">
        <v>11568.31</v>
      </c>
      <c r="I116" s="73">
        <v>2099.61</v>
      </c>
      <c r="J116" s="73">
        <v>2374.11</v>
      </c>
      <c r="K116" s="73">
        <v>210.43209999999999</v>
      </c>
      <c r="L116" s="73">
        <v>265.64</v>
      </c>
      <c r="M116" s="73">
        <v>251.87</v>
      </c>
      <c r="N116" s="73">
        <v>225.76</v>
      </c>
      <c r="O116" s="73">
        <v>229.99440000000001</v>
      </c>
      <c r="P116" s="73">
        <v>229.04730000000001</v>
      </c>
      <c r="Q116" s="73">
        <v>121.6507</v>
      </c>
      <c r="R116" s="73">
        <v>210.4238</v>
      </c>
      <c r="S116" s="73">
        <v>69.349999999999994</v>
      </c>
      <c r="T116" s="73">
        <v>130.85</v>
      </c>
      <c r="U116" s="73"/>
      <c r="V116" s="74">
        <v>43025</v>
      </c>
      <c r="W116" s="73">
        <v>6.93</v>
      </c>
      <c r="X116" s="73">
        <v>9</v>
      </c>
      <c r="Y116" s="73">
        <v>13.84</v>
      </c>
      <c r="Z116" s="73">
        <v>9.89</v>
      </c>
      <c r="AA116" s="73">
        <v>11.97</v>
      </c>
      <c r="AB116" s="73">
        <v>15.43</v>
      </c>
      <c r="AC116" s="73">
        <v>8.33</v>
      </c>
      <c r="AD116" s="73">
        <v>10.09</v>
      </c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</row>
    <row r="117" spans="2:66">
      <c r="B117" s="74">
        <v>43024</v>
      </c>
      <c r="C117" s="73">
        <v>2557.64</v>
      </c>
      <c r="D117" s="73">
        <v>3606.27</v>
      </c>
      <c r="E117" s="73">
        <v>76891.839999999997</v>
      </c>
      <c r="F117" s="73">
        <v>21255.56</v>
      </c>
      <c r="G117" s="73">
        <v>28692.799999999999</v>
      </c>
      <c r="H117" s="73">
        <v>11602.92</v>
      </c>
      <c r="I117" s="73">
        <v>2101.77</v>
      </c>
      <c r="J117" s="73">
        <v>2376.56</v>
      </c>
      <c r="K117" s="73">
        <v>210.88030000000001</v>
      </c>
      <c r="L117" s="73">
        <v>266.83999999999997</v>
      </c>
      <c r="M117" s="73">
        <v>252.56</v>
      </c>
      <c r="N117" s="73">
        <v>226.02</v>
      </c>
      <c r="O117" s="73">
        <v>230.9725</v>
      </c>
      <c r="P117" s="73">
        <v>227.5667</v>
      </c>
      <c r="Q117" s="73">
        <v>122.1331</v>
      </c>
      <c r="R117" s="73">
        <v>210.56639999999999</v>
      </c>
      <c r="S117" s="73">
        <v>69.58</v>
      </c>
      <c r="T117" s="73">
        <v>130.43</v>
      </c>
      <c r="U117" s="73"/>
      <c r="V117" s="74">
        <v>43024</v>
      </c>
      <c r="W117" s="73">
        <v>6.95</v>
      </c>
      <c r="X117" s="73">
        <v>9.0500000000000007</v>
      </c>
      <c r="Y117" s="73">
        <v>13.63</v>
      </c>
      <c r="Z117" s="73">
        <v>9.9</v>
      </c>
      <c r="AA117" s="73">
        <v>11.98</v>
      </c>
      <c r="AB117" s="73">
        <v>15.47</v>
      </c>
      <c r="AC117" s="73">
        <v>8.3000000000000007</v>
      </c>
      <c r="AD117" s="73">
        <v>10.09</v>
      </c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</row>
    <row r="118" spans="2:66">
      <c r="B118" s="74">
        <v>43021</v>
      </c>
      <c r="C118" s="73">
        <v>2553.17</v>
      </c>
      <c r="D118" s="73">
        <v>3604.55</v>
      </c>
      <c r="E118" s="73">
        <v>76989.789999999994</v>
      </c>
      <c r="F118" s="73">
        <v>21155.18</v>
      </c>
      <c r="G118" s="73">
        <v>28476.43</v>
      </c>
      <c r="H118" s="73">
        <v>11519.81</v>
      </c>
      <c r="I118" s="73">
        <v>2094.5700000000002</v>
      </c>
      <c r="J118" s="73">
        <v>2374.6999999999998</v>
      </c>
      <c r="K118" s="73">
        <v>210.66990000000001</v>
      </c>
      <c r="L118" s="73">
        <v>266.89999999999998</v>
      </c>
      <c r="M118" s="73">
        <v>252.36</v>
      </c>
      <c r="N118" s="73">
        <v>225.99</v>
      </c>
      <c r="O118" s="73">
        <v>231.1319</v>
      </c>
      <c r="P118" s="73">
        <v>227.8544</v>
      </c>
      <c r="Q118" s="73">
        <v>121.7679</v>
      </c>
      <c r="R118" s="73">
        <v>209.92920000000001</v>
      </c>
      <c r="S118" s="73">
        <v>69.36</v>
      </c>
      <c r="T118" s="73">
        <v>130.94999999999999</v>
      </c>
      <c r="U118" s="73"/>
      <c r="V118" s="74">
        <v>43021</v>
      </c>
      <c r="W118" s="73">
        <v>6.96</v>
      </c>
      <c r="X118" s="73">
        <v>9.11</v>
      </c>
      <c r="Y118" s="73">
        <v>13.68</v>
      </c>
      <c r="Z118" s="73">
        <v>9.93</v>
      </c>
      <c r="AA118" s="73">
        <v>11.91</v>
      </c>
      <c r="AB118" s="73">
        <v>15.42</v>
      </c>
      <c r="AC118" s="73">
        <v>8.2799999999999994</v>
      </c>
      <c r="AD118" s="73">
        <v>10.050000000000001</v>
      </c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</row>
    <row r="119" spans="2:66">
      <c r="B119" s="74">
        <v>43020</v>
      </c>
      <c r="C119" s="73">
        <v>2550.9299999999998</v>
      </c>
      <c r="D119" s="73">
        <v>3605.54</v>
      </c>
      <c r="E119" s="73">
        <v>76659.8</v>
      </c>
      <c r="F119" s="73">
        <v>20954.72</v>
      </c>
      <c r="G119" s="73">
        <v>28459.03</v>
      </c>
      <c r="H119" s="73">
        <v>11500.34</v>
      </c>
      <c r="I119" s="73">
        <v>2089.42</v>
      </c>
      <c r="J119" s="73">
        <v>2367.92</v>
      </c>
      <c r="K119" s="73">
        <v>210.20509999999999</v>
      </c>
      <c r="L119" s="73">
        <v>264.58</v>
      </c>
      <c r="M119" s="73">
        <v>252.23</v>
      </c>
      <c r="N119" s="73">
        <v>225.26</v>
      </c>
      <c r="O119" s="73">
        <v>230.03739999999999</v>
      </c>
      <c r="P119" s="73">
        <v>228.2688</v>
      </c>
      <c r="Q119" s="73">
        <v>121.73099999999999</v>
      </c>
      <c r="R119" s="73">
        <v>208.77459999999999</v>
      </c>
      <c r="S119" s="73">
        <v>69.36</v>
      </c>
      <c r="T119" s="73">
        <v>131.41999999999999</v>
      </c>
      <c r="U119" s="73"/>
      <c r="V119" s="74">
        <v>43020</v>
      </c>
      <c r="W119" s="73">
        <v>6.96</v>
      </c>
      <c r="X119" s="73">
        <v>9.11</v>
      </c>
      <c r="Y119" s="73">
        <v>13.75</v>
      </c>
      <c r="Z119" s="73">
        <v>9.76</v>
      </c>
      <c r="AA119" s="73">
        <v>11.94</v>
      </c>
      <c r="AB119" s="73">
        <v>15.53</v>
      </c>
      <c r="AC119" s="73">
        <v>8.27</v>
      </c>
      <c r="AD119" s="73">
        <v>10.050000000000001</v>
      </c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</row>
    <row r="120" spans="2:66">
      <c r="B120" s="74">
        <v>43019</v>
      </c>
      <c r="C120" s="73">
        <v>2555.2399999999998</v>
      </c>
      <c r="D120" s="73">
        <v>3607.39</v>
      </c>
      <c r="E120" s="73">
        <v>76659.8</v>
      </c>
      <c r="F120" s="73">
        <v>20881.27</v>
      </c>
      <c r="G120" s="73">
        <v>28389.57</v>
      </c>
      <c r="H120" s="73">
        <v>11411.41</v>
      </c>
      <c r="I120" s="73">
        <v>2090.38</v>
      </c>
      <c r="J120" s="73">
        <v>2365.2399999999998</v>
      </c>
      <c r="K120" s="73">
        <v>210.958</v>
      </c>
      <c r="L120" s="73">
        <v>264.12</v>
      </c>
      <c r="M120" s="73">
        <v>251.14</v>
      </c>
      <c r="N120" s="73">
        <v>226.12</v>
      </c>
      <c r="O120" s="73">
        <v>229.09049999999999</v>
      </c>
      <c r="P120" s="73">
        <v>228.60040000000001</v>
      </c>
      <c r="Q120" s="73">
        <v>122.1537</v>
      </c>
      <c r="R120" s="73">
        <v>208.66929999999999</v>
      </c>
      <c r="S120" s="73">
        <v>70.22</v>
      </c>
      <c r="T120" s="73">
        <v>130.82</v>
      </c>
      <c r="U120" s="73"/>
      <c r="V120" s="74">
        <v>43019</v>
      </c>
      <c r="W120" s="73">
        <v>6.9399999999999995</v>
      </c>
      <c r="X120" s="73">
        <v>9.6</v>
      </c>
      <c r="Y120" s="73">
        <v>13.75</v>
      </c>
      <c r="Z120" s="73">
        <v>9.84</v>
      </c>
      <c r="AA120" s="73">
        <v>11.94</v>
      </c>
      <c r="AB120" s="73">
        <v>15.48</v>
      </c>
      <c r="AC120" s="73">
        <v>8.23</v>
      </c>
      <c r="AD120" s="73">
        <v>10.02</v>
      </c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</row>
    <row r="121" spans="2:66">
      <c r="B121" s="74">
        <v>43018</v>
      </c>
      <c r="C121" s="73">
        <v>2550.64</v>
      </c>
      <c r="D121" s="73">
        <v>3598.79</v>
      </c>
      <c r="E121" s="73">
        <v>76897.210000000006</v>
      </c>
      <c r="F121" s="73">
        <v>20823.509999999998</v>
      </c>
      <c r="G121" s="73">
        <v>28490.83</v>
      </c>
      <c r="H121" s="73">
        <v>11418.76</v>
      </c>
      <c r="I121" s="73">
        <v>2086.5100000000002</v>
      </c>
      <c r="J121" s="73">
        <v>2359.58</v>
      </c>
      <c r="K121" s="73">
        <v>210.50960000000001</v>
      </c>
      <c r="L121" s="73">
        <v>264.83</v>
      </c>
      <c r="M121" s="73">
        <v>250.98</v>
      </c>
      <c r="N121" s="73">
        <v>226.12</v>
      </c>
      <c r="O121" s="73">
        <v>228.5428</v>
      </c>
      <c r="P121" s="73">
        <v>228.0686</v>
      </c>
      <c r="Q121" s="73">
        <v>122.1748</v>
      </c>
      <c r="R121" s="73">
        <v>207.82910000000001</v>
      </c>
      <c r="S121" s="73">
        <v>70.27</v>
      </c>
      <c r="T121" s="73">
        <v>129.91</v>
      </c>
      <c r="U121" s="73"/>
      <c r="V121" s="74">
        <v>43018</v>
      </c>
      <c r="W121" s="73">
        <v>7.01</v>
      </c>
      <c r="X121" s="73">
        <v>9.6</v>
      </c>
      <c r="Y121" s="73">
        <v>13.73</v>
      </c>
      <c r="Z121" s="73">
        <v>9.83</v>
      </c>
      <c r="AA121" s="73">
        <v>11.9</v>
      </c>
      <c r="AB121" s="73">
        <v>15.5</v>
      </c>
      <c r="AC121" s="73">
        <v>8.23</v>
      </c>
      <c r="AD121" s="73">
        <v>10.029999999999999</v>
      </c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</row>
    <row r="122" spans="2:66">
      <c r="B122" s="74">
        <v>43017</v>
      </c>
      <c r="C122" s="73">
        <v>2544.73</v>
      </c>
      <c r="D122" s="73">
        <v>3610.5</v>
      </c>
      <c r="E122" s="73">
        <v>75726.8</v>
      </c>
      <c r="F122" s="73">
        <v>20690.71</v>
      </c>
      <c r="G122" s="73">
        <v>28326.59</v>
      </c>
      <c r="H122" s="73">
        <v>11385.38</v>
      </c>
      <c r="I122" s="73">
        <v>2079.64</v>
      </c>
      <c r="J122" s="73">
        <v>2351.09</v>
      </c>
      <c r="K122" s="73">
        <v>209.77780000000001</v>
      </c>
      <c r="L122" s="73">
        <v>263.57</v>
      </c>
      <c r="M122" s="73">
        <v>250.05</v>
      </c>
      <c r="N122" s="73">
        <v>225.33</v>
      </c>
      <c r="O122" s="73">
        <v>226.0352</v>
      </c>
      <c r="P122" s="73">
        <v>227.6482</v>
      </c>
      <c r="Q122" s="73">
        <v>121.6601</v>
      </c>
      <c r="R122" s="73">
        <v>207.49879999999999</v>
      </c>
      <c r="S122" s="73">
        <v>69.8</v>
      </c>
      <c r="T122" s="73">
        <v>128.85</v>
      </c>
      <c r="U122" s="73"/>
      <c r="V122" s="74">
        <v>43017</v>
      </c>
      <c r="W122" s="73">
        <v>7</v>
      </c>
      <c r="X122" s="73">
        <v>9.64</v>
      </c>
      <c r="Y122" s="73">
        <v>13.47</v>
      </c>
      <c r="Z122" s="73">
        <v>9.75</v>
      </c>
      <c r="AA122" s="73">
        <v>11.86</v>
      </c>
      <c r="AB122" s="73">
        <v>15.52</v>
      </c>
      <c r="AC122" s="73">
        <v>8.06</v>
      </c>
      <c r="AD122" s="73">
        <v>10.07</v>
      </c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</row>
    <row r="123" spans="2:66">
      <c r="B123" s="74">
        <v>43014</v>
      </c>
      <c r="C123" s="73">
        <v>2549.33</v>
      </c>
      <c r="D123" s="73">
        <v>3603.32</v>
      </c>
      <c r="E123" s="73">
        <v>76054.720000000001</v>
      </c>
      <c r="F123" s="73">
        <v>20690.71</v>
      </c>
      <c r="G123" s="73">
        <v>28458.04</v>
      </c>
      <c r="H123" s="73">
        <v>11459.09</v>
      </c>
      <c r="I123" s="73">
        <v>2079.54</v>
      </c>
      <c r="J123" s="73">
        <v>2351.33</v>
      </c>
      <c r="K123" s="73">
        <v>209.32400000000001</v>
      </c>
      <c r="L123" s="73">
        <v>263.95</v>
      </c>
      <c r="M123" s="73">
        <v>250.38</v>
      </c>
      <c r="N123" s="73">
        <v>225.75</v>
      </c>
      <c r="O123" s="73">
        <v>225.8218</v>
      </c>
      <c r="P123" s="73">
        <v>228.68199999999999</v>
      </c>
      <c r="Q123" s="73">
        <v>121.8421</v>
      </c>
      <c r="R123" s="73">
        <v>206.98</v>
      </c>
      <c r="S123" s="73">
        <v>69.77</v>
      </c>
      <c r="T123" s="73">
        <v>128.22</v>
      </c>
      <c r="U123" s="73"/>
      <c r="V123" s="74">
        <v>43014</v>
      </c>
      <c r="W123" s="73">
        <v>6.99</v>
      </c>
      <c r="X123" s="73">
        <v>9.92</v>
      </c>
      <c r="Y123" s="73">
        <v>13.45</v>
      </c>
      <c r="Z123" s="73">
        <v>9.75</v>
      </c>
      <c r="AA123" s="73">
        <v>11.99</v>
      </c>
      <c r="AB123" s="73">
        <v>15.71</v>
      </c>
      <c r="AC123" s="73">
        <v>8.1300000000000008</v>
      </c>
      <c r="AD123" s="73">
        <v>10.06</v>
      </c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</row>
    <row r="124" spans="2:66">
      <c r="B124" s="74">
        <v>43013</v>
      </c>
      <c r="C124" s="73">
        <v>2552.0700000000002</v>
      </c>
      <c r="D124" s="73">
        <v>3613.54</v>
      </c>
      <c r="E124" s="73">
        <v>76617.53</v>
      </c>
      <c r="F124" s="73">
        <v>20628.560000000001</v>
      </c>
      <c r="G124" s="73">
        <v>28379.18</v>
      </c>
      <c r="H124" s="73">
        <v>11397.17</v>
      </c>
      <c r="I124" s="73">
        <v>2079.54</v>
      </c>
      <c r="J124" s="73">
        <v>2352.83</v>
      </c>
      <c r="K124" s="73">
        <v>211.09639999999999</v>
      </c>
      <c r="L124" s="73">
        <v>264.47000000000003</v>
      </c>
      <c r="M124" s="73">
        <v>250.68</v>
      </c>
      <c r="N124" s="73">
        <v>225.63</v>
      </c>
      <c r="O124" s="73">
        <v>227.3245</v>
      </c>
      <c r="P124" s="73">
        <v>228.732</v>
      </c>
      <c r="Q124" s="73">
        <v>121.6917</v>
      </c>
      <c r="R124" s="73">
        <v>206.41929999999999</v>
      </c>
      <c r="S124" s="73">
        <v>70.48</v>
      </c>
      <c r="T124" s="73">
        <v>128.53</v>
      </c>
      <c r="U124" s="73"/>
      <c r="V124" s="74">
        <v>43013</v>
      </c>
      <c r="W124" s="73">
        <v>7.03</v>
      </c>
      <c r="X124" s="73">
        <v>9.92</v>
      </c>
      <c r="Y124" s="73">
        <v>13.29</v>
      </c>
      <c r="Z124" s="73">
        <v>9.8000000000000007</v>
      </c>
      <c r="AA124" s="73">
        <v>12.03</v>
      </c>
      <c r="AB124" s="73">
        <v>15.78</v>
      </c>
      <c r="AC124" s="73">
        <v>8.1</v>
      </c>
      <c r="AD124" s="73">
        <v>10.07</v>
      </c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</row>
    <row r="125" spans="2:66">
      <c r="B125" s="74">
        <v>43012</v>
      </c>
      <c r="C125" s="73">
        <v>2537.7399999999998</v>
      </c>
      <c r="D125" s="73">
        <v>3594.91</v>
      </c>
      <c r="E125" s="73">
        <v>76591.44</v>
      </c>
      <c r="F125" s="73">
        <v>20626.66</v>
      </c>
      <c r="G125" s="73">
        <v>28379.18</v>
      </c>
      <c r="H125" s="73">
        <v>11397.17</v>
      </c>
      <c r="I125" s="73">
        <v>2070.39</v>
      </c>
      <c r="J125" s="73">
        <v>2346.9499999999998</v>
      </c>
      <c r="K125" s="73">
        <v>210.48740000000001</v>
      </c>
      <c r="L125" s="73">
        <v>264.02999999999997</v>
      </c>
      <c r="M125" s="73">
        <v>251.1</v>
      </c>
      <c r="N125" s="73">
        <v>225.01</v>
      </c>
      <c r="O125" s="73">
        <v>227.01009999999999</v>
      </c>
      <c r="P125" s="73">
        <v>229.1951</v>
      </c>
      <c r="Q125" s="73">
        <v>121.1301</v>
      </c>
      <c r="R125" s="73">
        <v>204.65770000000001</v>
      </c>
      <c r="S125" s="73">
        <v>70.45</v>
      </c>
      <c r="T125" s="73">
        <v>128.34</v>
      </c>
      <c r="U125" s="73"/>
      <c r="V125" s="74">
        <v>43012</v>
      </c>
      <c r="W125" s="73">
        <v>6.95</v>
      </c>
      <c r="X125" s="73">
        <v>9.8699999999999992</v>
      </c>
      <c r="Y125" s="73">
        <v>13.29</v>
      </c>
      <c r="Z125" s="73">
        <v>9.86</v>
      </c>
      <c r="AA125" s="73">
        <v>12.03</v>
      </c>
      <c r="AB125" s="73">
        <v>15.78</v>
      </c>
      <c r="AC125" s="73">
        <v>8.2200000000000006</v>
      </c>
      <c r="AD125" s="73">
        <v>10.039999999999999</v>
      </c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</row>
    <row r="126" spans="2:66">
      <c r="B126" s="74">
        <v>43011</v>
      </c>
      <c r="C126" s="73">
        <v>2534.58</v>
      </c>
      <c r="D126" s="73">
        <v>3605.73</v>
      </c>
      <c r="E126" s="73">
        <v>76762.91</v>
      </c>
      <c r="F126" s="73">
        <v>20614.07</v>
      </c>
      <c r="G126" s="73">
        <v>28173.21</v>
      </c>
      <c r="H126" s="73">
        <v>11305.38</v>
      </c>
      <c r="I126" s="73">
        <v>2070.0700000000002</v>
      </c>
      <c r="J126" s="73">
        <v>2342.7199999999998</v>
      </c>
      <c r="K126" s="73">
        <v>211.0635</v>
      </c>
      <c r="L126" s="73">
        <v>263.27999999999997</v>
      </c>
      <c r="M126" s="73">
        <v>250.94</v>
      </c>
      <c r="N126" s="73">
        <v>224.08</v>
      </c>
      <c r="O126" s="73">
        <v>226.22890000000001</v>
      </c>
      <c r="P126" s="73">
        <v>228.2901</v>
      </c>
      <c r="Q126" s="73">
        <v>121.5415</v>
      </c>
      <c r="R126" s="73">
        <v>204.96709999999999</v>
      </c>
      <c r="S126" s="73">
        <v>70.52</v>
      </c>
      <c r="T126" s="73">
        <v>128.13</v>
      </c>
      <c r="U126" s="73"/>
      <c r="V126" s="74">
        <v>43011</v>
      </c>
      <c r="W126" s="73">
        <v>7.09</v>
      </c>
      <c r="X126" s="73">
        <v>9.8699999999999992</v>
      </c>
      <c r="Y126" s="73">
        <v>13.51</v>
      </c>
      <c r="Z126" s="73">
        <v>9.9700000000000006</v>
      </c>
      <c r="AA126" s="73">
        <v>12.29</v>
      </c>
      <c r="AB126" s="73">
        <v>16.170000000000002</v>
      </c>
      <c r="AC126" s="73">
        <v>8.36</v>
      </c>
      <c r="AD126" s="73">
        <v>10.039999999999999</v>
      </c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</row>
    <row r="127" spans="2:66">
      <c r="B127" s="74">
        <v>43010</v>
      </c>
      <c r="C127" s="73">
        <v>2529.12</v>
      </c>
      <c r="D127" s="73">
        <v>3602.69</v>
      </c>
      <c r="E127" s="73">
        <v>74359.83</v>
      </c>
      <c r="F127" s="73">
        <v>20400.78</v>
      </c>
      <c r="G127" s="73">
        <v>27554.3</v>
      </c>
      <c r="H127" s="73">
        <v>10910.04</v>
      </c>
      <c r="I127" s="73">
        <v>2063.85</v>
      </c>
      <c r="J127" s="73">
        <v>2336.9899999999998</v>
      </c>
      <c r="K127" s="73">
        <v>210.6035</v>
      </c>
      <c r="L127" s="73">
        <v>261.91000000000003</v>
      </c>
      <c r="M127" s="73">
        <v>250.13</v>
      </c>
      <c r="N127" s="73">
        <v>223.25</v>
      </c>
      <c r="O127" s="73">
        <v>225.80009999999999</v>
      </c>
      <c r="P127" s="73">
        <v>228.1799</v>
      </c>
      <c r="Q127" s="73">
        <v>121.2276</v>
      </c>
      <c r="R127" s="73">
        <v>204.4205</v>
      </c>
      <c r="S127" s="73">
        <v>70.180000000000007</v>
      </c>
      <c r="T127" s="73">
        <v>128.54</v>
      </c>
      <c r="U127" s="73"/>
      <c r="V127" s="74">
        <v>43010</v>
      </c>
      <c r="W127" s="73">
        <v>7.09</v>
      </c>
      <c r="X127" s="73">
        <v>10.3</v>
      </c>
      <c r="Y127" s="73">
        <v>12.22</v>
      </c>
      <c r="Z127" s="73">
        <v>9.7799999999999994</v>
      </c>
      <c r="AA127" s="73">
        <v>11.53</v>
      </c>
      <c r="AB127" s="73">
        <v>14.5</v>
      </c>
      <c r="AC127" s="73">
        <v>8.2899999999999991</v>
      </c>
      <c r="AD127" s="73">
        <v>10.15</v>
      </c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</row>
    <row r="128" spans="2:66">
      <c r="B128" s="74">
        <v>43007</v>
      </c>
      <c r="C128" s="73">
        <v>2519.36</v>
      </c>
      <c r="D128" s="73">
        <v>3594.85</v>
      </c>
      <c r="E128" s="73">
        <v>74293.509999999995</v>
      </c>
      <c r="F128" s="73">
        <v>20356.28</v>
      </c>
      <c r="G128" s="73">
        <v>27554.3</v>
      </c>
      <c r="H128" s="73">
        <v>10910.04</v>
      </c>
      <c r="I128" s="73">
        <v>2059.0700000000002</v>
      </c>
      <c r="J128" s="73">
        <v>2333.25</v>
      </c>
      <c r="K128" s="73">
        <v>210.98589999999999</v>
      </c>
      <c r="L128" s="73">
        <v>260.70999999999998</v>
      </c>
      <c r="M128" s="73">
        <v>249.46</v>
      </c>
      <c r="N128" s="73">
        <v>223.11</v>
      </c>
      <c r="O128" s="73">
        <v>226.02590000000001</v>
      </c>
      <c r="P128" s="73">
        <v>226.1808</v>
      </c>
      <c r="Q128" s="73">
        <v>120.88200000000001</v>
      </c>
      <c r="R128" s="73">
        <v>204.1413</v>
      </c>
      <c r="S128" s="73">
        <v>70.489999999999995</v>
      </c>
      <c r="T128" s="73">
        <v>128.43</v>
      </c>
      <c r="U128" s="73"/>
      <c r="V128" s="74">
        <v>43007</v>
      </c>
      <c r="W128" s="73">
        <v>7.06</v>
      </c>
      <c r="X128" s="73">
        <v>10.34</v>
      </c>
      <c r="Y128" s="73">
        <v>12.34</v>
      </c>
      <c r="Z128" s="73">
        <v>9.82</v>
      </c>
      <c r="AA128" s="73">
        <v>11.53</v>
      </c>
      <c r="AB128" s="73">
        <v>14.5</v>
      </c>
      <c r="AC128" s="73">
        <v>8.41</v>
      </c>
      <c r="AD128" s="73">
        <v>10.14</v>
      </c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</row>
    <row r="129" spans="2:66">
      <c r="B129" s="74">
        <v>43006</v>
      </c>
      <c r="C129" s="73">
        <v>2510.06</v>
      </c>
      <c r="D129" s="73">
        <v>3563.64</v>
      </c>
      <c r="E129" s="73">
        <v>73567.25</v>
      </c>
      <c r="F129" s="73">
        <v>20363.11</v>
      </c>
      <c r="G129" s="73">
        <v>27421.599999999999</v>
      </c>
      <c r="H129" s="73">
        <v>10874.52</v>
      </c>
      <c r="I129" s="73">
        <v>2046.99</v>
      </c>
      <c r="J129" s="73">
        <v>2321.1</v>
      </c>
      <c r="K129" s="73">
        <v>211.01900000000001</v>
      </c>
      <c r="L129" s="73">
        <v>259.94</v>
      </c>
      <c r="M129" s="73">
        <v>248.85</v>
      </c>
      <c r="N129" s="73">
        <v>222.06</v>
      </c>
      <c r="O129" s="73">
        <v>225.5017</v>
      </c>
      <c r="P129" s="73">
        <v>224.8305</v>
      </c>
      <c r="Q129" s="73">
        <v>120.35129999999999</v>
      </c>
      <c r="R129" s="73">
        <v>202.73330000000001</v>
      </c>
      <c r="S129" s="73">
        <v>70.22</v>
      </c>
      <c r="T129" s="73">
        <v>128.26</v>
      </c>
      <c r="U129" s="73"/>
      <c r="V129" s="74">
        <v>43006</v>
      </c>
      <c r="W129" s="73">
        <v>7.13</v>
      </c>
      <c r="X129" s="73">
        <v>10.220000000000001</v>
      </c>
      <c r="Y129" s="73">
        <v>12.31</v>
      </c>
      <c r="Z129" s="73">
        <v>9.83</v>
      </c>
      <c r="AA129" s="73">
        <v>11.58</v>
      </c>
      <c r="AB129" s="73">
        <v>14.65</v>
      </c>
      <c r="AC129" s="73">
        <v>8.4700000000000006</v>
      </c>
      <c r="AD129" s="73">
        <v>10.09</v>
      </c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</row>
    <row r="130" spans="2:66">
      <c r="B130" s="74">
        <v>43005</v>
      </c>
      <c r="C130" s="73">
        <v>2507.04</v>
      </c>
      <c r="D130" s="73">
        <v>3555.17</v>
      </c>
      <c r="E130" s="73">
        <v>73796.710000000006</v>
      </c>
      <c r="F130" s="73">
        <v>20267.05</v>
      </c>
      <c r="G130" s="73">
        <v>27642.43</v>
      </c>
      <c r="H130" s="73">
        <v>11035.78</v>
      </c>
      <c r="I130" s="73">
        <v>2040.91</v>
      </c>
      <c r="J130" s="73">
        <v>2316.04</v>
      </c>
      <c r="K130" s="73">
        <v>210.61099999999999</v>
      </c>
      <c r="L130" s="73">
        <v>258.52999999999997</v>
      </c>
      <c r="M130" s="73">
        <v>247.97</v>
      </c>
      <c r="N130" s="73">
        <v>221.99</v>
      </c>
      <c r="O130" s="73">
        <v>225.39269999999999</v>
      </c>
      <c r="P130" s="73">
        <v>224.33750000000001</v>
      </c>
      <c r="Q130" s="73">
        <v>120.0421</v>
      </c>
      <c r="R130" s="73">
        <v>202.1985</v>
      </c>
      <c r="S130" s="73">
        <v>70.23</v>
      </c>
      <c r="T130" s="73">
        <v>128.16</v>
      </c>
      <c r="U130" s="73"/>
      <c r="V130" s="74">
        <v>43005</v>
      </c>
      <c r="W130" s="73">
        <v>7.44</v>
      </c>
      <c r="X130" s="73">
        <v>10.220000000000001</v>
      </c>
      <c r="Y130" s="73">
        <v>12.58</v>
      </c>
      <c r="Z130" s="73">
        <v>9.7899999999999991</v>
      </c>
      <c r="AA130" s="73">
        <v>11.43</v>
      </c>
      <c r="AB130" s="73">
        <v>14.3</v>
      </c>
      <c r="AC130" s="73">
        <v>8.64</v>
      </c>
      <c r="AD130" s="73">
        <v>10.25</v>
      </c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</row>
    <row r="131" spans="2:66">
      <c r="B131" s="74">
        <v>43004</v>
      </c>
      <c r="C131" s="73">
        <v>2496.84</v>
      </c>
      <c r="D131" s="73">
        <v>3536.38</v>
      </c>
      <c r="E131" s="73">
        <v>74318.720000000001</v>
      </c>
      <c r="F131" s="73">
        <v>20330.189999999999</v>
      </c>
      <c r="G131" s="73">
        <v>27513.01</v>
      </c>
      <c r="H131" s="73">
        <v>10968.39</v>
      </c>
      <c r="I131" s="73">
        <v>2021.1</v>
      </c>
      <c r="J131" s="73">
        <v>2307.5</v>
      </c>
      <c r="K131" s="73">
        <v>210.04499999999999</v>
      </c>
      <c r="L131" s="73">
        <v>258.5</v>
      </c>
      <c r="M131" s="73">
        <v>248.05</v>
      </c>
      <c r="N131" s="73">
        <v>221.53</v>
      </c>
      <c r="O131" s="73">
        <v>226.7713</v>
      </c>
      <c r="P131" s="73">
        <v>224.83519999999999</v>
      </c>
      <c r="Q131" s="73">
        <v>118.7889</v>
      </c>
      <c r="R131" s="73">
        <v>200.24299999999999</v>
      </c>
      <c r="S131" s="73">
        <v>70.33</v>
      </c>
      <c r="T131" s="73">
        <v>129.58000000000001</v>
      </c>
      <c r="U131" s="73"/>
      <c r="V131" s="74">
        <v>43004</v>
      </c>
      <c r="W131" s="73">
        <v>7.4</v>
      </c>
      <c r="X131" s="73">
        <v>10.220000000000001</v>
      </c>
      <c r="Y131" s="73">
        <v>12.43</v>
      </c>
      <c r="Z131" s="73">
        <v>9.77</v>
      </c>
      <c r="AA131" s="73">
        <v>11.44</v>
      </c>
      <c r="AB131" s="73">
        <v>14.32</v>
      </c>
      <c r="AC131" s="73">
        <v>8.65</v>
      </c>
      <c r="AD131" s="73">
        <v>10.06</v>
      </c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</row>
    <row r="132" spans="2:66">
      <c r="B132" s="74">
        <v>43003</v>
      </c>
      <c r="C132" s="73">
        <v>2496.66</v>
      </c>
      <c r="D132" s="73">
        <v>3537.81</v>
      </c>
      <c r="E132" s="73">
        <v>74443.48</v>
      </c>
      <c r="F132" s="73">
        <v>20397.580000000002</v>
      </c>
      <c r="G132" s="73">
        <v>27500.34</v>
      </c>
      <c r="H132" s="73">
        <v>10912.46</v>
      </c>
      <c r="I132" s="73">
        <v>2024.64</v>
      </c>
      <c r="J132" s="73">
        <v>2313.17</v>
      </c>
      <c r="K132" s="73">
        <v>210.70959999999999</v>
      </c>
      <c r="L132" s="73">
        <v>260.19</v>
      </c>
      <c r="M132" s="73">
        <v>248.86</v>
      </c>
      <c r="N132" s="73">
        <v>222.21</v>
      </c>
      <c r="O132" s="73">
        <v>226.75559999999999</v>
      </c>
      <c r="P132" s="73">
        <v>225.99690000000001</v>
      </c>
      <c r="Q132" s="73">
        <v>119.37690000000001</v>
      </c>
      <c r="R132" s="73">
        <v>199.9821</v>
      </c>
      <c r="S132" s="73">
        <v>70.81</v>
      </c>
      <c r="T132" s="73">
        <v>130.09</v>
      </c>
      <c r="U132" s="73"/>
      <c r="V132" s="74">
        <v>43003</v>
      </c>
      <c r="W132" s="73">
        <v>7.41</v>
      </c>
      <c r="X132" s="73">
        <v>10.220000000000001</v>
      </c>
      <c r="Y132" s="73">
        <v>12.42</v>
      </c>
      <c r="Z132" s="73">
        <v>9.94</v>
      </c>
      <c r="AA132" s="73">
        <v>11.97</v>
      </c>
      <c r="AB132" s="73">
        <v>14.49</v>
      </c>
      <c r="AC132" s="73">
        <v>8.23</v>
      </c>
      <c r="AD132" s="73">
        <v>10.15</v>
      </c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</row>
    <row r="133" spans="2:66">
      <c r="B133" s="74">
        <v>43000</v>
      </c>
      <c r="C133" s="73">
        <v>2502.2199999999998</v>
      </c>
      <c r="D133" s="73">
        <v>3541.42</v>
      </c>
      <c r="E133" s="73">
        <v>75389.75</v>
      </c>
      <c r="F133" s="73">
        <v>20296.45</v>
      </c>
      <c r="G133" s="73">
        <v>27880.53</v>
      </c>
      <c r="H133" s="73">
        <v>11109</v>
      </c>
      <c r="I133" s="73">
        <v>2044.43</v>
      </c>
      <c r="J133" s="73">
        <v>2325.11</v>
      </c>
      <c r="K133" s="73">
        <v>208.57679999999999</v>
      </c>
      <c r="L133" s="73">
        <v>261.45999999999998</v>
      </c>
      <c r="M133" s="73">
        <v>249.16</v>
      </c>
      <c r="N133" s="73">
        <v>222.71</v>
      </c>
      <c r="O133" s="73">
        <v>226.04390000000001</v>
      </c>
      <c r="P133" s="73">
        <v>226.22280000000001</v>
      </c>
      <c r="Q133" s="73">
        <v>120.07259999999999</v>
      </c>
      <c r="R133" s="73">
        <v>202.5325</v>
      </c>
      <c r="S133" s="73">
        <v>70.55</v>
      </c>
      <c r="T133" s="73">
        <v>129.66999999999999</v>
      </c>
      <c r="U133" s="73"/>
      <c r="V133" s="74">
        <v>43000</v>
      </c>
      <c r="W133" s="73">
        <v>7.39</v>
      </c>
      <c r="X133" s="73">
        <v>10.25</v>
      </c>
      <c r="Y133" s="73">
        <v>12</v>
      </c>
      <c r="Z133" s="73">
        <v>9.93</v>
      </c>
      <c r="AA133" s="73">
        <v>11.55</v>
      </c>
      <c r="AB133" s="73">
        <v>13.95</v>
      </c>
      <c r="AC133" s="73">
        <v>8.18</v>
      </c>
      <c r="AD133" s="73">
        <v>10.029999999999999</v>
      </c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</row>
    <row r="134" spans="2:66">
      <c r="B134" s="74">
        <v>42999</v>
      </c>
      <c r="C134" s="73">
        <v>2500.6</v>
      </c>
      <c r="D134" s="73">
        <v>3539.59</v>
      </c>
      <c r="E134" s="73">
        <v>75604.34</v>
      </c>
      <c r="F134" s="73">
        <v>20347.48</v>
      </c>
      <c r="G134" s="73">
        <v>28110.33</v>
      </c>
      <c r="H134" s="73">
        <v>11198.32</v>
      </c>
      <c r="I134" s="73">
        <v>2041.91</v>
      </c>
      <c r="J134" s="73">
        <v>2321.54</v>
      </c>
      <c r="K134" s="73">
        <v>207.50559999999999</v>
      </c>
      <c r="L134" s="73">
        <v>261.36</v>
      </c>
      <c r="M134" s="73">
        <v>248.55</v>
      </c>
      <c r="N134" s="73">
        <v>222.06</v>
      </c>
      <c r="O134" s="73">
        <v>225.88740000000001</v>
      </c>
      <c r="P134" s="73">
        <v>225.70140000000001</v>
      </c>
      <c r="Q134" s="73">
        <v>119.6735</v>
      </c>
      <c r="R134" s="73">
        <v>202.28299999999999</v>
      </c>
      <c r="S134" s="73">
        <v>70.069999999999993</v>
      </c>
      <c r="T134" s="73">
        <v>130.05000000000001</v>
      </c>
      <c r="U134" s="73"/>
      <c r="V134" s="74">
        <v>42999</v>
      </c>
      <c r="W134" s="73">
        <v>7.64</v>
      </c>
      <c r="X134" s="73">
        <v>10.67</v>
      </c>
      <c r="Y134" s="73">
        <v>12.03</v>
      </c>
      <c r="Z134" s="73">
        <v>9.9700000000000006</v>
      </c>
      <c r="AA134" s="73">
        <v>11.53</v>
      </c>
      <c r="AB134" s="73">
        <v>13.9</v>
      </c>
      <c r="AC134" s="73">
        <v>8.2200000000000006</v>
      </c>
      <c r="AD134" s="73">
        <v>10.039999999999999</v>
      </c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</row>
    <row r="135" spans="2:66">
      <c r="B135" s="74">
        <v>42998</v>
      </c>
      <c r="C135" s="73">
        <v>2508.2399999999998</v>
      </c>
      <c r="D135" s="73">
        <v>3525.55</v>
      </c>
      <c r="E135" s="73">
        <v>76004.149999999994</v>
      </c>
      <c r="F135" s="73">
        <v>20310.46</v>
      </c>
      <c r="G135" s="73">
        <v>28127.8</v>
      </c>
      <c r="H135" s="73">
        <v>11173.51</v>
      </c>
      <c r="I135" s="73">
        <v>2049.89</v>
      </c>
      <c r="J135" s="73">
        <v>2334.52</v>
      </c>
      <c r="K135" s="73">
        <v>207.54589999999999</v>
      </c>
      <c r="L135" s="73">
        <v>263.07</v>
      </c>
      <c r="M135" s="73">
        <v>248.62</v>
      </c>
      <c r="N135" s="73">
        <v>222.83</v>
      </c>
      <c r="O135" s="73">
        <v>228.48330000000001</v>
      </c>
      <c r="P135" s="73">
        <v>226.8734</v>
      </c>
      <c r="Q135" s="73">
        <v>119.5804</v>
      </c>
      <c r="R135" s="73">
        <v>203.69069999999999</v>
      </c>
      <c r="S135" s="73">
        <v>70.94</v>
      </c>
      <c r="T135" s="73">
        <v>130.83000000000001</v>
      </c>
      <c r="U135" s="73"/>
      <c r="V135" s="74">
        <v>42998</v>
      </c>
      <c r="W135" s="73">
        <v>7.8</v>
      </c>
      <c r="X135" s="73">
        <v>10.81</v>
      </c>
      <c r="Y135" s="73">
        <v>11.89</v>
      </c>
      <c r="Z135" s="73">
        <v>9.99</v>
      </c>
      <c r="AA135" s="73">
        <v>11.7</v>
      </c>
      <c r="AB135" s="73">
        <v>13.9</v>
      </c>
      <c r="AC135" s="73">
        <v>8.34</v>
      </c>
      <c r="AD135" s="73">
        <v>9.99</v>
      </c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</row>
    <row r="136" spans="2:66">
      <c r="B136" s="74">
        <v>42997</v>
      </c>
      <c r="C136" s="73">
        <v>2506.65</v>
      </c>
      <c r="D136" s="73">
        <v>3531.18</v>
      </c>
      <c r="E136" s="73">
        <v>75974.179999999993</v>
      </c>
      <c r="F136" s="73">
        <v>20299.38</v>
      </c>
      <c r="G136" s="73">
        <v>28051.41</v>
      </c>
      <c r="H136" s="73">
        <v>11125.71</v>
      </c>
      <c r="I136" s="73">
        <v>2049.77</v>
      </c>
      <c r="J136" s="73">
        <v>2331.98</v>
      </c>
      <c r="K136" s="73">
        <v>205.61670000000001</v>
      </c>
      <c r="L136" s="73">
        <v>262.10000000000002</v>
      </c>
      <c r="M136" s="73">
        <v>247.58</v>
      </c>
      <c r="N136" s="73">
        <v>222.11</v>
      </c>
      <c r="O136" s="73">
        <v>230.0437</v>
      </c>
      <c r="P136" s="73">
        <v>226.49789999999999</v>
      </c>
      <c r="Q136" s="73">
        <v>119.1069</v>
      </c>
      <c r="R136" s="73">
        <v>204.4795</v>
      </c>
      <c r="S136" s="73">
        <v>70.64</v>
      </c>
      <c r="T136" s="73">
        <v>131.25</v>
      </c>
      <c r="U136" s="73"/>
      <c r="V136" s="74">
        <v>42997</v>
      </c>
      <c r="W136" s="73">
        <v>8.01</v>
      </c>
      <c r="X136" s="73">
        <v>11.49</v>
      </c>
      <c r="Y136" s="73">
        <v>11.88</v>
      </c>
      <c r="Z136" s="73">
        <v>9.99</v>
      </c>
      <c r="AA136" s="73">
        <v>11.8</v>
      </c>
      <c r="AB136" s="73">
        <v>14.04</v>
      </c>
      <c r="AC136" s="73">
        <v>8.44</v>
      </c>
      <c r="AD136" s="73">
        <v>10.28</v>
      </c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</row>
    <row r="137" spans="2:66"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</row>
    <row r="138" spans="2:66"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</row>
    <row r="139" spans="2:66"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</row>
    <row r="140" spans="2:66"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</row>
    <row r="141" spans="2:66"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</row>
    <row r="142" spans="2:66"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</row>
    <row r="143" spans="2:66"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</row>
    <row r="144" spans="2:66"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</row>
    <row r="145" spans="2:66"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</row>
    <row r="146" spans="2:66"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</row>
    <row r="147" spans="2:66"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</row>
    <row r="148" spans="2:66"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</row>
    <row r="149" spans="2:66"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</row>
    <row r="150" spans="2:66"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</row>
    <row r="151" spans="2:66"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</row>
    <row r="152" spans="2:66"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</row>
    <row r="153" spans="2:66"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</row>
    <row r="154" spans="2:66"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</row>
    <row r="155" spans="2:66"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</row>
    <row r="156" spans="2:66"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</row>
    <row r="157" spans="2:66"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</row>
    <row r="158" spans="2:66"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</row>
    <row r="159" spans="2:66"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</row>
    <row r="160" spans="2:66"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</row>
    <row r="161" spans="2:66"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</row>
    <row r="162" spans="2:66"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</row>
    <row r="163" spans="2:66"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</row>
    <row r="164" spans="2:66"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</row>
    <row r="165" spans="2:66"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</row>
    <row r="166" spans="2:66"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</row>
    <row r="167" spans="2:66"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</row>
    <row r="168" spans="2:66"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</row>
    <row r="169" spans="2:66"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</row>
    <row r="170" spans="2:66"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</row>
    <row r="171" spans="2:66"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</row>
    <row r="172" spans="2:66"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</row>
    <row r="173" spans="2:66"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</row>
    <row r="174" spans="2:66"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</row>
    <row r="175" spans="2:66"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</row>
    <row r="176" spans="2:66"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</row>
    <row r="177" spans="2:66"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</row>
    <row r="178" spans="2:66"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</row>
    <row r="179" spans="2:66"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</row>
    <row r="180" spans="2:66"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</row>
    <row r="181" spans="2:66"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</row>
    <row r="182" spans="2:66"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</row>
    <row r="183" spans="2:66"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</row>
    <row r="184" spans="2:66"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</row>
    <row r="185" spans="2:66"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</row>
    <row r="186" spans="2:66"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</row>
    <row r="187" spans="2:66"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</row>
    <row r="188" spans="2:66"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</row>
    <row r="189" spans="2:66"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</row>
    <row r="190" spans="2:66"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</row>
    <row r="191" spans="2:66"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</row>
    <row r="192" spans="2:66"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</row>
    <row r="193" spans="2:66"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</row>
    <row r="194" spans="2:66"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</row>
    <row r="195" spans="2:66"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</row>
    <row r="196" spans="2:66"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</row>
    <row r="197" spans="2:66"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</row>
    <row r="198" spans="2:66"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</row>
    <row r="199" spans="2:66"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</row>
    <row r="200" spans="2:66"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</row>
    <row r="201" spans="2:66"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</row>
    <row r="202" spans="2:66"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</row>
    <row r="203" spans="2:66"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</row>
    <row r="204" spans="2:66"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</row>
    <row r="205" spans="2:66"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</row>
    <row r="206" spans="2:66"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</row>
    <row r="207" spans="2:66"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</row>
    <row r="208" spans="2:66"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</row>
    <row r="209" spans="2:66"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</row>
    <row r="210" spans="2:66"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</row>
    <row r="211" spans="2:66"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</row>
    <row r="212" spans="2:66"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</row>
    <row r="213" spans="2:66"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</row>
    <row r="214" spans="2:66"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</row>
    <row r="215" spans="2:66"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</row>
    <row r="216" spans="2:66"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</row>
    <row r="217" spans="2:66"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</row>
    <row r="218" spans="2:66"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</row>
    <row r="219" spans="2:66"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</row>
    <row r="220" spans="2:66"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</row>
    <row r="221" spans="2:66"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</row>
    <row r="222" spans="2:66"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</row>
    <row r="223" spans="2:66"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</row>
    <row r="224" spans="2:66"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</row>
    <row r="225" spans="2:66"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</row>
    <row r="226" spans="2:66"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</row>
    <row r="227" spans="2:66"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</row>
    <row r="228" spans="2:66"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</row>
    <row r="229" spans="2:66"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</row>
    <row r="230" spans="2:66"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</row>
    <row r="231" spans="2:66"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</row>
    <row r="232" spans="2:66"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</row>
    <row r="233" spans="2:66"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</row>
    <row r="234" spans="2:66"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</row>
    <row r="235" spans="2:66"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</row>
    <row r="236" spans="2:66"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</row>
    <row r="237" spans="2:66"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</row>
    <row r="238" spans="2:66"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</row>
    <row r="239" spans="2:66"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</row>
    <row r="240" spans="2:66"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</row>
    <row r="241" spans="2:66"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</row>
    <row r="242" spans="2:66"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</row>
    <row r="243" spans="2:66"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</row>
    <row r="244" spans="2:66"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</row>
    <row r="245" spans="2:66"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</row>
    <row r="246" spans="2:66"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</row>
    <row r="247" spans="2:66"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</row>
    <row r="248" spans="2:66"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</row>
    <row r="249" spans="2:66"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</row>
    <row r="250" spans="2:66"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</row>
    <row r="251" spans="2:66"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</row>
    <row r="252" spans="2:66"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</row>
    <row r="253" spans="2:66"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</row>
    <row r="254" spans="2:66"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</row>
    <row r="255" spans="2:66"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</row>
    <row r="256" spans="2:66"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</row>
    <row r="257" spans="2:66"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</row>
    <row r="258" spans="2:66"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</row>
    <row r="259" spans="2:66"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</row>
    <row r="260" spans="2:66"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</row>
    <row r="261" spans="2:66"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</row>
    <row r="262" spans="2:66"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</row>
    <row r="263" spans="2:66"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</row>
    <row r="264" spans="2:66"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</row>
    <row r="265" spans="2:66"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</row>
    <row r="266" spans="2:66"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</row>
    <row r="267" spans="2:66"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</row>
    <row r="268" spans="2:66"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</row>
    <row r="269" spans="2:66"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</row>
    <row r="270" spans="2:66"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</row>
    <row r="271" spans="2:66"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</row>
    <row r="272" spans="2:66"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</row>
    <row r="273" spans="2:66"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</row>
    <row r="274" spans="2:66"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</row>
    <row r="275" spans="2:66"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</row>
    <row r="276" spans="2:66"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</row>
    <row r="277" spans="2:66"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</row>
    <row r="278" spans="2:66"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</row>
    <row r="279" spans="2:66"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</row>
    <row r="280" spans="2:66"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</row>
    <row r="281" spans="2:66"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</row>
    <row r="282" spans="2:66"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</row>
    <row r="283" spans="2:66"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</row>
    <row r="284" spans="2:66"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</row>
    <row r="285" spans="2:66"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</row>
    <row r="286" spans="2:66"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</row>
    <row r="287" spans="2:66"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</row>
    <row r="288" spans="2:66"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</row>
    <row r="289" spans="2:66"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</row>
    <row r="290" spans="2:66"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</row>
    <row r="291" spans="2:66"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</row>
    <row r="292" spans="2:66"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</row>
    <row r="293" spans="2:66"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</row>
    <row r="294" spans="2:66"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</row>
    <row r="295" spans="2:66"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</row>
    <row r="296" spans="2:66"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</row>
    <row r="297" spans="2:66"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</row>
    <row r="298" spans="2:66"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</row>
    <row r="299" spans="2:66"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</row>
    <row r="300" spans="2:66"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</row>
    <row r="301" spans="2:66"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</row>
    <row r="302" spans="2:66"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</row>
    <row r="303" spans="2:66"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</row>
    <row r="304" spans="2:66"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</row>
    <row r="305" spans="2:66"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</row>
    <row r="306" spans="2:66"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</row>
    <row r="307" spans="2:66"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</row>
    <row r="308" spans="2:66"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</row>
    <row r="309" spans="2:66"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</row>
    <row r="310" spans="2:66"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</row>
    <row r="311" spans="2:66"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</row>
    <row r="312" spans="2:66"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</row>
    <row r="313" spans="2:66"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</row>
    <row r="314" spans="2:66"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</row>
    <row r="315" spans="2:66"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</row>
    <row r="316" spans="2:66"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</row>
    <row r="317" spans="2:66"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</row>
    <row r="318" spans="2:66"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</row>
    <row r="319" spans="2:66"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</row>
    <row r="320" spans="2:66"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</row>
    <row r="321" spans="2:66"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</row>
    <row r="322" spans="2:66"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</row>
    <row r="323" spans="2:66"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</row>
    <row r="324" spans="2:66"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</row>
    <row r="325" spans="2:66"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</row>
    <row r="326" spans="2:66"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</row>
    <row r="327" spans="2:66"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</row>
    <row r="328" spans="2:66"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</row>
    <row r="329" spans="2:66"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</row>
    <row r="330" spans="2:66"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</row>
    <row r="331" spans="2:66"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</row>
    <row r="332" spans="2:66"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</row>
    <row r="333" spans="2:66"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</row>
    <row r="334" spans="2:66"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</row>
    <row r="335" spans="2:66"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</row>
    <row r="336" spans="2:66"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</row>
    <row r="337" spans="2:66"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</row>
    <row r="338" spans="2:66"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</row>
    <row r="339" spans="2:66"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</row>
    <row r="340" spans="2:66"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</row>
    <row r="341" spans="2:66"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</row>
    <row r="342" spans="2:66"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</row>
    <row r="343" spans="2:66"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</row>
    <row r="344" spans="2:66"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</row>
    <row r="345" spans="2:66"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</row>
    <row r="346" spans="2:66"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</row>
    <row r="347" spans="2:66"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</row>
    <row r="348" spans="2:66"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</row>
    <row r="349" spans="2:66"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</row>
    <row r="350" spans="2:66"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</row>
    <row r="351" spans="2:66"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</row>
    <row r="352" spans="2:66"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</row>
    <row r="353" spans="2:66"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</row>
    <row r="354" spans="2:66"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</row>
    <row r="355" spans="2:66"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</row>
    <row r="356" spans="2:66"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</row>
    <row r="357" spans="2:66"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</row>
    <row r="358" spans="2:66"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</row>
    <row r="359" spans="2:66"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</row>
    <row r="360" spans="2:66"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</row>
    <row r="361" spans="2:66"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</row>
    <row r="362" spans="2:66"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</row>
    <row r="363" spans="2:66"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</row>
    <row r="364" spans="2:66"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</row>
    <row r="365" spans="2:66"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</row>
    <row r="366" spans="2:66"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</row>
    <row r="367" spans="2:66"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</row>
    <row r="368" spans="2:66"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</row>
    <row r="369" spans="2:66"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</row>
    <row r="370" spans="2:66"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</row>
    <row r="371" spans="2:66"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</row>
    <row r="372" spans="2:66"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</row>
    <row r="373" spans="2:66"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</row>
    <row r="374" spans="2:66"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</row>
    <row r="375" spans="2:66"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</row>
    <row r="376" spans="2:66"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</row>
    <row r="377" spans="2:66"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</row>
    <row r="378" spans="2:66"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</row>
    <row r="379" spans="2:66"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</row>
    <row r="380" spans="2:66"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</row>
    <row r="381" spans="2:66"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</row>
    <row r="382" spans="2:66"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</row>
    <row r="383" spans="2:66"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</row>
    <row r="384" spans="2:66"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</row>
    <row r="385" spans="2:66"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</row>
    <row r="386" spans="2:66"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4"/>
      <c r="BN386" s="4"/>
    </row>
    <row r="387" spans="2:66"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</row>
    <row r="388" spans="2:66"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4"/>
      <c r="BG388" s="4"/>
      <c r="BH388" s="4"/>
      <c r="BI388" s="4"/>
      <c r="BJ388" s="4"/>
      <c r="BK388" s="4"/>
      <c r="BL388" s="4"/>
      <c r="BM388" s="4"/>
      <c r="BN388" s="4"/>
    </row>
    <row r="389" spans="2:66"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4"/>
      <c r="BM389" s="4"/>
      <c r="BN389" s="4"/>
    </row>
    <row r="390" spans="2:66"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</row>
    <row r="391" spans="2:66"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</row>
    <row r="392" spans="2:66"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</row>
    <row r="393" spans="2:66"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</row>
    <row r="394" spans="2:66"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</row>
    <row r="395" spans="2:66"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</row>
    <row r="396" spans="2:66"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</row>
    <row r="397" spans="2:66"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</row>
    <row r="398" spans="2:66"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</row>
    <row r="399" spans="2:66"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</row>
    <row r="400" spans="2:66"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</row>
    <row r="401" spans="2:66"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</row>
    <row r="402" spans="2:66"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</row>
    <row r="403" spans="2:66"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</row>
    <row r="404" spans="2:66"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</row>
    <row r="405" spans="2:66"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</row>
    <row r="406" spans="2:66"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</row>
    <row r="407" spans="2:66"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</row>
    <row r="408" spans="2:66"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</row>
    <row r="409" spans="2:66"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</row>
    <row r="410" spans="2:66"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</row>
    <row r="411" spans="2:66"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</row>
    <row r="412" spans="2:66"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</row>
    <row r="413" spans="2:66"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</row>
    <row r="414" spans="2:66"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</row>
    <row r="415" spans="2:66"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</row>
    <row r="416" spans="2:66"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</row>
    <row r="417" spans="2:66"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</row>
    <row r="418" spans="2:66"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</row>
    <row r="419" spans="2:66"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</row>
    <row r="420" spans="2:66"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</row>
    <row r="421" spans="2:66"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</row>
    <row r="422" spans="2:66"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</row>
    <row r="423" spans="2:66"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</row>
    <row r="424" spans="2:66"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</row>
    <row r="425" spans="2:66"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</row>
    <row r="426" spans="2:66"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</row>
    <row r="427" spans="2:66"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</row>
    <row r="428" spans="2:66"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</row>
    <row r="429" spans="2:66"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</row>
    <row r="430" spans="2:66"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</row>
    <row r="431" spans="2:66"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</row>
    <row r="432" spans="2:66"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</row>
    <row r="433" spans="2:66"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</row>
    <row r="434" spans="2:66"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</row>
    <row r="435" spans="2:66"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</row>
    <row r="436" spans="2:66"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</row>
    <row r="437" spans="2:66"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</row>
    <row r="438" spans="2:66"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</row>
    <row r="439" spans="2:66"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</row>
    <row r="440" spans="2:66"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</row>
    <row r="441" spans="2:66"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</row>
    <row r="442" spans="2:66"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</row>
    <row r="443" spans="2:66"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</row>
    <row r="444" spans="2:66"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</row>
    <row r="445" spans="2:66"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</row>
    <row r="446" spans="2:66"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</row>
    <row r="447" spans="2:66"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</row>
    <row r="448" spans="2:66"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</row>
    <row r="449" spans="2:66"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</row>
    <row r="450" spans="2:66"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</row>
    <row r="451" spans="2:66"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</row>
    <row r="452" spans="2:66"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</row>
    <row r="453" spans="2:66"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</row>
    <row r="454" spans="2:66"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</row>
    <row r="455" spans="2:66"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</row>
    <row r="456" spans="2:66"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</row>
    <row r="457" spans="2:66"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</row>
    <row r="458" spans="2:66"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</row>
    <row r="459" spans="2:66"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</row>
    <row r="460" spans="2:66"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</row>
    <row r="461" spans="2:66"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</row>
    <row r="462" spans="2:66"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</row>
    <row r="463" spans="2:66"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</row>
    <row r="464" spans="2:66"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</row>
    <row r="465" spans="2:66"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</row>
    <row r="466" spans="2:66"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</row>
    <row r="467" spans="2:66"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</row>
    <row r="468" spans="2:66"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</row>
    <row r="469" spans="2:66"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</row>
    <row r="470" spans="2:66"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</row>
    <row r="471" spans="2:66"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</row>
    <row r="472" spans="2:66"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</row>
    <row r="473" spans="2:66"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</row>
    <row r="474" spans="2:66"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</row>
    <row r="475" spans="2:66"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</row>
    <row r="476" spans="2:66"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</row>
    <row r="477" spans="2:66"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</row>
    <row r="478" spans="2:66"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</row>
    <row r="479" spans="2:66"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</row>
    <row r="480" spans="2:66"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</row>
    <row r="481" spans="2:66"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</row>
    <row r="482" spans="2:66"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</row>
    <row r="483" spans="2:66"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</row>
    <row r="484" spans="2:66"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</row>
    <row r="485" spans="2:66"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</row>
    <row r="486" spans="2:66"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</row>
    <row r="487" spans="2:66"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</row>
    <row r="488" spans="2:66"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</row>
    <row r="489" spans="2:66"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</row>
    <row r="490" spans="2:66"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</row>
    <row r="491" spans="2:66"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</row>
    <row r="492" spans="2:66"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</row>
    <row r="493" spans="2:66"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</row>
    <row r="494" spans="2:66"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  <c r="BG494" s="4"/>
      <c r="BH494" s="4"/>
      <c r="BI494" s="4"/>
      <c r="BJ494" s="4"/>
      <c r="BK494" s="4"/>
      <c r="BL494" s="4"/>
      <c r="BM494" s="4"/>
      <c r="BN494" s="4"/>
    </row>
    <row r="495" spans="2:66"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</row>
    <row r="496" spans="2:66"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</row>
    <row r="497" spans="2:66"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</row>
    <row r="498" spans="2:66"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</row>
    <row r="499" spans="2:66"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/>
      <c r="BN499" s="4"/>
    </row>
    <row r="500" spans="2:66"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/>
      <c r="BN500" s="4"/>
    </row>
    <row r="501" spans="2:66"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</row>
    <row r="502" spans="2:66"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</row>
    <row r="503" spans="2:66"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</row>
    <row r="504" spans="2:66"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</row>
    <row r="505" spans="2:66"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4"/>
      <c r="BH505" s="4"/>
      <c r="BI505" s="4"/>
      <c r="BJ505" s="4"/>
      <c r="BK505" s="4"/>
      <c r="BL505" s="4"/>
      <c r="BM505" s="4"/>
      <c r="BN505" s="4"/>
    </row>
  </sheetData>
  <phoneticPr fontId="3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</sheetPr>
  <dimension ref="A2:BC505"/>
  <sheetViews>
    <sheetView showGridLines="0" workbookViewId="0">
      <selection activeCell="B6" sqref="B6"/>
    </sheetView>
  </sheetViews>
  <sheetFormatPr defaultRowHeight="10.5"/>
  <cols>
    <col min="2" max="2" width="11.5" bestFit="1" customWidth="1"/>
    <col min="3" max="3" width="10.5" bestFit="1" customWidth="1"/>
    <col min="4" max="4" width="10" bestFit="1" customWidth="1"/>
    <col min="5" max="5" width="10.5" bestFit="1" customWidth="1"/>
    <col min="6" max="7" width="9.5" bestFit="1" customWidth="1"/>
    <col min="8" max="8" width="10.5" bestFit="1" customWidth="1"/>
    <col min="9" max="9" width="9.5" bestFit="1" customWidth="1"/>
    <col min="10" max="10" width="10.5" bestFit="1" customWidth="1"/>
    <col min="11" max="11" width="9.5" bestFit="1" customWidth="1"/>
    <col min="12" max="12" width="10.5" bestFit="1" customWidth="1"/>
    <col min="13" max="13" width="9.5" bestFit="1" customWidth="1"/>
    <col min="14" max="14" width="10.5" bestFit="1" customWidth="1"/>
    <col min="15" max="15" width="9.5" bestFit="1" customWidth="1"/>
    <col min="16" max="16" width="10.5" bestFit="1" customWidth="1"/>
    <col min="17" max="17" width="9.5" bestFit="1" customWidth="1"/>
    <col min="18" max="18" width="10.5" bestFit="1" customWidth="1"/>
  </cols>
  <sheetData>
    <row r="2" spans="1:55">
      <c r="C2" t="s">
        <v>1133</v>
      </c>
      <c r="D2" t="s">
        <v>1134</v>
      </c>
      <c r="E2" t="s">
        <v>1135</v>
      </c>
      <c r="F2" t="s">
        <v>1136</v>
      </c>
      <c r="G2" t="s">
        <v>1137</v>
      </c>
      <c r="H2" t="s">
        <v>1138</v>
      </c>
      <c r="I2" t="s">
        <v>1139</v>
      </c>
      <c r="J2" t="s">
        <v>1140</v>
      </c>
      <c r="K2" t="s">
        <v>1148</v>
      </c>
      <c r="L2" t="s">
        <v>1132</v>
      </c>
      <c r="M2" t="s">
        <v>1125</v>
      </c>
      <c r="N2" t="s">
        <v>1149</v>
      </c>
      <c r="O2" t="s">
        <v>1150</v>
      </c>
      <c r="P2" t="s">
        <v>1151</v>
      </c>
      <c r="Q2" t="s">
        <v>1152</v>
      </c>
      <c r="R2" t="s">
        <v>1153</v>
      </c>
      <c r="S2" t="s">
        <v>1194</v>
      </c>
      <c r="T2" t="s">
        <v>1198</v>
      </c>
      <c r="U2" t="s">
        <v>1211</v>
      </c>
      <c r="V2" t="s">
        <v>1212</v>
      </c>
      <c r="W2" t="s">
        <v>1209</v>
      </c>
      <c r="X2" t="s">
        <v>1213</v>
      </c>
      <c r="Y2" t="s">
        <v>1210</v>
      </c>
      <c r="Z2" t="s">
        <v>1214</v>
      </c>
    </row>
    <row r="3" spans="1:55" ht="73.5">
      <c r="B3" s="6" t="s">
        <v>18</v>
      </c>
      <c r="C3" s="3" t="s">
        <v>1141</v>
      </c>
      <c r="D3" s="3" t="s">
        <v>1142</v>
      </c>
      <c r="E3" s="3" t="s">
        <v>1143</v>
      </c>
      <c r="F3" s="3" t="s">
        <v>1144</v>
      </c>
      <c r="G3" s="3" t="s">
        <v>1145</v>
      </c>
      <c r="H3" s="3" t="s">
        <v>1093</v>
      </c>
      <c r="I3" s="3" t="s">
        <v>1146</v>
      </c>
      <c r="J3" s="3" t="s">
        <v>1147</v>
      </c>
      <c r="K3" s="3" t="s">
        <v>135</v>
      </c>
      <c r="L3" s="3" t="s">
        <v>150</v>
      </c>
      <c r="M3" s="3" t="s">
        <v>167</v>
      </c>
      <c r="N3" s="3" t="s">
        <v>240</v>
      </c>
      <c r="O3" s="3" t="s">
        <v>606</v>
      </c>
      <c r="P3" s="3" t="s">
        <v>617</v>
      </c>
      <c r="Q3" s="3" t="s">
        <v>626</v>
      </c>
      <c r="R3" s="3" t="s">
        <v>636</v>
      </c>
      <c r="S3" s="3" t="s">
        <v>1193</v>
      </c>
      <c r="T3" s="3" t="s">
        <v>1196</v>
      </c>
      <c r="U3" s="3" t="s">
        <v>58</v>
      </c>
      <c r="V3" s="3" t="s">
        <v>1205</v>
      </c>
      <c r="W3" s="3" t="s">
        <v>59</v>
      </c>
      <c r="X3" s="3" t="s">
        <v>1206</v>
      </c>
      <c r="Y3" s="3" t="s">
        <v>1207</v>
      </c>
      <c r="Z3" s="3" t="s">
        <v>1208</v>
      </c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</row>
    <row r="4" spans="1:55" s="76" customFormat="1">
      <c r="A4" s="5"/>
      <c r="B4" s="4" t="s">
        <v>1160</v>
      </c>
      <c r="C4" s="75"/>
      <c r="D4" s="75" t="s">
        <v>1161</v>
      </c>
      <c r="E4" s="75" t="s">
        <v>1162</v>
      </c>
      <c r="F4" s="75" t="s">
        <v>1163</v>
      </c>
      <c r="G4" s="75" t="s">
        <v>1164</v>
      </c>
      <c r="H4" s="75" t="s">
        <v>1165</v>
      </c>
      <c r="I4" s="75" t="s">
        <v>1166</v>
      </c>
      <c r="J4" s="75" t="s">
        <v>1167</v>
      </c>
      <c r="K4" s="75" t="s">
        <v>1168</v>
      </c>
      <c r="L4" s="75" t="s">
        <v>1169</v>
      </c>
      <c r="M4" s="75" t="s">
        <v>1170</v>
      </c>
      <c r="N4" s="75" t="s">
        <v>1171</v>
      </c>
      <c r="O4" s="75" t="s">
        <v>1172</v>
      </c>
      <c r="P4" s="75" t="s">
        <v>1173</v>
      </c>
      <c r="Q4" s="75" t="s">
        <v>1174</v>
      </c>
      <c r="R4" s="75" t="s">
        <v>1175</v>
      </c>
      <c r="S4" s="75" t="s">
        <v>1195</v>
      </c>
      <c r="T4" s="75" t="s">
        <v>1197</v>
      </c>
      <c r="U4" s="75" t="s">
        <v>1215</v>
      </c>
      <c r="V4" s="75" t="s">
        <v>1216</v>
      </c>
      <c r="W4" s="75" t="s">
        <v>1217</v>
      </c>
      <c r="X4" s="75" t="s">
        <v>1218</v>
      </c>
      <c r="Y4" s="75" t="s">
        <v>1219</v>
      </c>
      <c r="Z4" s="75" t="s">
        <v>1220</v>
      </c>
    </row>
    <row r="5" spans="1:55">
      <c r="B5" s="6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 s="121" customFormat="1">
      <c r="A6" s="83"/>
      <c r="B6" s="83">
        <v>43179</v>
      </c>
      <c r="C6" s="121">
        <v>488.23250000000002</v>
      </c>
      <c r="D6" s="121">
        <v>223.56720000000001</v>
      </c>
      <c r="E6" s="121">
        <v>254.39410000000001</v>
      </c>
      <c r="F6" s="121">
        <v>2001.88</v>
      </c>
      <c r="G6" s="121">
        <v>2154.81</v>
      </c>
      <c r="H6" s="121">
        <v>2812.96</v>
      </c>
      <c r="I6" s="121">
        <v>149.45779999999999</v>
      </c>
      <c r="J6" s="121">
        <v>1303.2968000000001</v>
      </c>
      <c r="K6" s="121">
        <v>211.3109</v>
      </c>
      <c r="L6" s="121">
        <v>187.98220000000001</v>
      </c>
      <c r="M6" s="121">
        <v>284.63600000000002</v>
      </c>
      <c r="N6" s="121">
        <v>199.9008</v>
      </c>
      <c r="O6" s="121">
        <v>201.4126</v>
      </c>
      <c r="P6" s="121">
        <v>221.02109999999999</v>
      </c>
      <c r="Q6" s="121">
        <v>212.2807</v>
      </c>
      <c r="R6" s="121">
        <v>276.3965</v>
      </c>
      <c r="S6" s="121">
        <v>2.8959000000000001</v>
      </c>
      <c r="T6" s="121">
        <v>0.58499999999999996</v>
      </c>
      <c r="U6" s="121">
        <v>2.0811999999999999</v>
      </c>
      <c r="V6" s="121">
        <v>2.0901000000000001</v>
      </c>
      <c r="W6" s="121">
        <v>2.3931</v>
      </c>
      <c r="X6" s="121">
        <v>1.3900000000000001</v>
      </c>
      <c r="Y6" s="121">
        <v>24.066500000000001</v>
      </c>
      <c r="Z6" s="121">
        <v>3.59</v>
      </c>
    </row>
    <row r="7" spans="1:55">
      <c r="B7" s="74">
        <v>43178</v>
      </c>
      <c r="C7" s="73">
        <v>489.82979999999998</v>
      </c>
      <c r="D7" s="73">
        <v>224.3468</v>
      </c>
      <c r="E7" s="73">
        <v>255.24940000000001</v>
      </c>
      <c r="F7" s="73">
        <v>2005.93</v>
      </c>
      <c r="G7" s="73">
        <v>2159.1799999999998</v>
      </c>
      <c r="H7" s="73">
        <v>2820.79</v>
      </c>
      <c r="I7" s="73">
        <v>149.3056</v>
      </c>
      <c r="J7" s="73">
        <v>1305.6579999999999</v>
      </c>
      <c r="K7" s="73">
        <v>211.542</v>
      </c>
      <c r="L7" s="73">
        <v>188.1378</v>
      </c>
      <c r="M7" s="73">
        <v>285.20069999999998</v>
      </c>
      <c r="N7" s="73">
        <v>200.1497</v>
      </c>
      <c r="O7" s="73">
        <v>201.58090000000001</v>
      </c>
      <c r="P7" s="73">
        <v>221.29920000000001</v>
      </c>
      <c r="Q7" s="73">
        <v>212.6354</v>
      </c>
      <c r="R7" s="73">
        <v>276.97480000000002</v>
      </c>
      <c r="S7" s="4">
        <v>2.8555000000000001</v>
      </c>
      <c r="T7" s="4">
        <v>0.56899999999999995</v>
      </c>
      <c r="U7" s="4">
        <v>2.0703999999999998</v>
      </c>
      <c r="V7" s="4">
        <v>2.0787</v>
      </c>
      <c r="W7" s="4">
        <v>2.3915000000000002</v>
      </c>
      <c r="X7" s="4">
        <v>1.3839999999999999</v>
      </c>
      <c r="Y7" s="4">
        <v>24.7502</v>
      </c>
      <c r="Z7" s="4">
        <v>3.75</v>
      </c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</row>
    <row r="8" spans="1:55">
      <c r="B8" s="74">
        <v>43175</v>
      </c>
      <c r="C8" s="73">
        <v>488.80500000000001</v>
      </c>
      <c r="D8" s="73">
        <v>223.72280000000001</v>
      </c>
      <c r="E8" s="73">
        <v>254.94309999999999</v>
      </c>
      <c r="F8" s="73">
        <v>2005.4</v>
      </c>
      <c r="G8" s="73">
        <v>2158.52</v>
      </c>
      <c r="H8" s="73">
        <v>2820.44</v>
      </c>
      <c r="I8" s="73">
        <v>149.44800000000001</v>
      </c>
      <c r="J8" s="73">
        <v>1306.5329999999999</v>
      </c>
      <c r="K8" s="73">
        <v>211.9392</v>
      </c>
      <c r="L8" s="73">
        <v>188.54390000000001</v>
      </c>
      <c r="M8" s="73">
        <v>285.46870000000001</v>
      </c>
      <c r="N8" s="73">
        <v>200.55510000000001</v>
      </c>
      <c r="O8" s="73">
        <v>201.85059999999999</v>
      </c>
      <c r="P8" s="73">
        <v>221.7518</v>
      </c>
      <c r="Q8" s="73">
        <v>213.495</v>
      </c>
      <c r="R8" s="73">
        <v>277.96660000000003</v>
      </c>
      <c r="S8" s="4">
        <v>2.8445</v>
      </c>
      <c r="T8" s="4">
        <v>0.57099999999999995</v>
      </c>
      <c r="U8" s="4">
        <v>2.0832999999999999</v>
      </c>
      <c r="V8" s="4">
        <v>2.0846</v>
      </c>
      <c r="W8" s="4">
        <v>2.3875000000000002</v>
      </c>
      <c r="X8" s="4">
        <v>1.3820000000000001</v>
      </c>
      <c r="Y8" s="4">
        <v>24.577400000000001</v>
      </c>
      <c r="Z8" s="4">
        <v>4.54</v>
      </c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</row>
    <row r="9" spans="1:55">
      <c r="B9" s="74">
        <v>43174</v>
      </c>
      <c r="C9" s="73">
        <v>489.53930000000003</v>
      </c>
      <c r="D9" s="73">
        <v>224.04050000000001</v>
      </c>
      <c r="E9" s="73">
        <v>255.35329999999999</v>
      </c>
      <c r="F9" s="73">
        <v>2007.15</v>
      </c>
      <c r="G9" s="73">
        <v>2160.9</v>
      </c>
      <c r="H9" s="73">
        <v>2822.23</v>
      </c>
      <c r="I9" s="73">
        <v>149.51060000000001</v>
      </c>
      <c r="J9" s="73">
        <v>1307.2349999999999</v>
      </c>
      <c r="K9" s="73">
        <v>211.9539</v>
      </c>
      <c r="L9" s="73">
        <v>188.52760000000001</v>
      </c>
      <c r="M9" s="73">
        <v>285.63690000000003</v>
      </c>
      <c r="N9" s="73">
        <v>200.3931</v>
      </c>
      <c r="O9" s="73">
        <v>201.96700000000001</v>
      </c>
      <c r="P9" s="73">
        <v>221.80279999999999</v>
      </c>
      <c r="Q9" s="73">
        <v>213.47229999999999</v>
      </c>
      <c r="R9" s="73">
        <v>277.57319999999999</v>
      </c>
      <c r="S9" s="4">
        <v>2.8279999999999998</v>
      </c>
      <c r="T9" s="4">
        <v>0.57599999999999996</v>
      </c>
      <c r="U9" s="4">
        <v>2.0907</v>
      </c>
      <c r="V9" s="4">
        <v>2.0909</v>
      </c>
      <c r="W9" s="4">
        <v>2.3730000000000002</v>
      </c>
      <c r="X9" s="4">
        <v>1.3820000000000001</v>
      </c>
      <c r="Y9" s="4">
        <v>24.580400000000001</v>
      </c>
      <c r="Z9" s="4">
        <v>4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</row>
    <row r="10" spans="1:55">
      <c r="B10" s="74">
        <v>43173</v>
      </c>
      <c r="C10" s="73">
        <v>490.00529999999998</v>
      </c>
      <c r="D10" s="73">
        <v>224.14609999999999</v>
      </c>
      <c r="E10" s="73">
        <v>255.81180000000001</v>
      </c>
      <c r="F10" s="73">
        <v>2008.21</v>
      </c>
      <c r="G10" s="73">
        <v>2161.92</v>
      </c>
      <c r="H10" s="73">
        <v>2824.62</v>
      </c>
      <c r="I10" s="73">
        <v>149.57839999999999</v>
      </c>
      <c r="J10" s="73">
        <v>1308.902</v>
      </c>
      <c r="K10" s="73">
        <v>211.68879999999999</v>
      </c>
      <c r="L10" s="73">
        <v>188.25059999999999</v>
      </c>
      <c r="M10" s="73">
        <v>285.48779999999999</v>
      </c>
      <c r="N10" s="73">
        <v>200.06460000000001</v>
      </c>
      <c r="O10" s="73">
        <v>201.8279</v>
      </c>
      <c r="P10" s="73">
        <v>221.59639999999999</v>
      </c>
      <c r="Q10" s="73">
        <v>213.0787</v>
      </c>
      <c r="R10" s="73">
        <v>276.65140000000002</v>
      </c>
      <c r="S10" s="4">
        <v>2.8170000000000002</v>
      </c>
      <c r="T10" s="4">
        <v>0.59299999999999997</v>
      </c>
      <c r="U10" s="4">
        <v>2.0937999999999999</v>
      </c>
      <c r="V10" s="4">
        <v>2.0842000000000001</v>
      </c>
      <c r="W10" s="4">
        <v>2.3515000000000001</v>
      </c>
      <c r="X10" s="4">
        <v>1.397</v>
      </c>
      <c r="Y10" s="4">
        <v>24.4131</v>
      </c>
      <c r="Z10" s="4">
        <v>4.4000000000000004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</row>
    <row r="11" spans="1:55">
      <c r="B11" s="74">
        <v>43172</v>
      </c>
      <c r="C11" s="73">
        <v>489.46080000000001</v>
      </c>
      <c r="D11" s="73">
        <v>223.77549999999999</v>
      </c>
      <c r="E11" s="73">
        <v>255.73400000000001</v>
      </c>
      <c r="F11" s="73">
        <v>2005.04</v>
      </c>
      <c r="G11" s="73">
        <v>2157.61</v>
      </c>
      <c r="H11" s="73">
        <v>2819.87</v>
      </c>
      <c r="I11" s="73">
        <v>149.60910000000001</v>
      </c>
      <c r="J11" s="73">
        <v>1310.316</v>
      </c>
      <c r="K11" s="73">
        <v>211.58600000000001</v>
      </c>
      <c r="L11" s="73">
        <v>188.11</v>
      </c>
      <c r="M11" s="73">
        <v>285.59829999999999</v>
      </c>
      <c r="N11" s="73">
        <v>199.9427</v>
      </c>
      <c r="O11" s="73">
        <v>201.80160000000001</v>
      </c>
      <c r="P11" s="73">
        <v>221.60820000000001</v>
      </c>
      <c r="Q11" s="73">
        <v>212.83199999999999</v>
      </c>
      <c r="R11" s="73">
        <v>276.2022</v>
      </c>
      <c r="S11" s="4">
        <v>2.8426</v>
      </c>
      <c r="T11" s="4">
        <v>0.61899999999999999</v>
      </c>
      <c r="U11" s="4">
        <v>2.0861000000000001</v>
      </c>
      <c r="V11" s="4">
        <v>2.0939000000000001</v>
      </c>
      <c r="W11" s="4">
        <v>2.3853</v>
      </c>
      <c r="X11" s="4">
        <v>1.4039999999999999</v>
      </c>
      <c r="Y11" s="4">
        <v>24.2989</v>
      </c>
      <c r="Z11" s="4">
        <v>4.9000000000000004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</row>
    <row r="12" spans="1:55">
      <c r="B12" s="74">
        <v>43171</v>
      </c>
      <c r="C12" s="73">
        <v>488.2593</v>
      </c>
      <c r="D12" s="73">
        <v>223.16540000000001</v>
      </c>
      <c r="E12" s="73">
        <v>255.12979999999999</v>
      </c>
      <c r="F12" s="73">
        <v>2003.48</v>
      </c>
      <c r="G12" s="73">
        <v>2155.04</v>
      </c>
      <c r="H12" s="73">
        <v>2818.53</v>
      </c>
      <c r="I12" s="73">
        <v>149.55850000000001</v>
      </c>
      <c r="J12" s="73">
        <v>1309.5291</v>
      </c>
      <c r="K12" s="73">
        <v>211.55709999999999</v>
      </c>
      <c r="L12" s="73">
        <v>188.07480000000001</v>
      </c>
      <c r="M12" s="73">
        <v>285.60750000000002</v>
      </c>
      <c r="N12" s="73">
        <v>199.9417</v>
      </c>
      <c r="O12" s="73">
        <v>201.7705</v>
      </c>
      <c r="P12" s="73">
        <v>221.6183</v>
      </c>
      <c r="Q12" s="73">
        <v>212.85300000000001</v>
      </c>
      <c r="R12" s="73">
        <v>275.99400000000003</v>
      </c>
      <c r="S12" s="4">
        <v>2.8681000000000001</v>
      </c>
      <c r="T12" s="4">
        <v>0.63200000000000001</v>
      </c>
      <c r="U12" s="4">
        <v>2.0874999999999999</v>
      </c>
      <c r="V12" s="4">
        <v>2.1057000000000001</v>
      </c>
      <c r="W12" s="4">
        <v>2.4386000000000001</v>
      </c>
      <c r="X12" s="4">
        <v>1.4159999999999999</v>
      </c>
      <c r="Y12" s="4">
        <v>23.9511</v>
      </c>
      <c r="Z12" s="4">
        <v>3.63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</row>
    <row r="13" spans="1:55">
      <c r="B13" s="74">
        <v>43168</v>
      </c>
      <c r="C13" s="73">
        <v>487.37939999999998</v>
      </c>
      <c r="D13" s="73">
        <v>222.66059999999999</v>
      </c>
      <c r="E13" s="73">
        <v>254.83670000000001</v>
      </c>
      <c r="F13" s="73">
        <v>2000.94</v>
      </c>
      <c r="G13" s="73">
        <v>2151.66</v>
      </c>
      <c r="H13" s="73">
        <v>2815.78</v>
      </c>
      <c r="I13" s="73">
        <v>149.57839999999999</v>
      </c>
      <c r="J13" s="73">
        <v>1308.6559999999999</v>
      </c>
      <c r="K13" s="73">
        <v>211.65280000000001</v>
      </c>
      <c r="L13" s="73">
        <v>188.17910000000001</v>
      </c>
      <c r="M13" s="73">
        <v>285.6395</v>
      </c>
      <c r="N13" s="73">
        <v>200.04820000000001</v>
      </c>
      <c r="O13" s="73">
        <v>201.8169</v>
      </c>
      <c r="P13" s="73">
        <v>221.71600000000001</v>
      </c>
      <c r="Q13" s="73">
        <v>213.1317</v>
      </c>
      <c r="R13" s="73">
        <v>276.28789999999998</v>
      </c>
      <c r="S13" s="4">
        <v>2.8938000000000001</v>
      </c>
      <c r="T13" s="4">
        <v>0.64800000000000002</v>
      </c>
      <c r="U13" s="4">
        <v>2.1103000000000001</v>
      </c>
      <c r="V13" s="4">
        <v>2.1255999999999999</v>
      </c>
      <c r="W13" s="4">
        <v>2.3793000000000002</v>
      </c>
      <c r="X13" s="4">
        <v>1.419</v>
      </c>
      <c r="Y13" s="4">
        <v>24.380700000000001</v>
      </c>
      <c r="Z13" s="4">
        <v>2.5300000000000002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</row>
    <row r="14" spans="1:55">
      <c r="B14" s="74">
        <v>43167</v>
      </c>
      <c r="C14" s="73">
        <v>488.42009999999999</v>
      </c>
      <c r="D14" s="73">
        <v>223.3818</v>
      </c>
      <c r="E14" s="73">
        <v>255.15260000000001</v>
      </c>
      <c r="F14" s="73">
        <v>2003.2</v>
      </c>
      <c r="G14" s="73">
        <v>2154.3000000000002</v>
      </c>
      <c r="H14" s="73">
        <v>2822.14</v>
      </c>
      <c r="I14" s="73">
        <v>149.30240000000001</v>
      </c>
      <c r="J14" s="73">
        <v>1307.1831999999999</v>
      </c>
      <c r="K14" s="73">
        <v>211.6831</v>
      </c>
      <c r="L14" s="73">
        <v>188.2071</v>
      </c>
      <c r="M14" s="73">
        <v>285.67489999999998</v>
      </c>
      <c r="N14" s="73">
        <v>200.09289999999999</v>
      </c>
      <c r="O14" s="73">
        <v>201.86349999999999</v>
      </c>
      <c r="P14" s="73">
        <v>221.7492</v>
      </c>
      <c r="Q14" s="73">
        <v>213.17840000000001</v>
      </c>
      <c r="R14" s="73">
        <v>276.26389999999998</v>
      </c>
      <c r="S14" s="4">
        <v>2.8571</v>
      </c>
      <c r="T14" s="4">
        <v>0.628</v>
      </c>
      <c r="U14" s="4">
        <v>2.1135999999999999</v>
      </c>
      <c r="V14" s="4">
        <v>2.1187999999999998</v>
      </c>
      <c r="W14" s="4">
        <v>2.4009999999999998</v>
      </c>
      <c r="X14" s="4">
        <v>1.427</v>
      </c>
      <c r="Y14" s="4">
        <v>23.616900000000001</v>
      </c>
      <c r="Z14" s="4">
        <v>3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</row>
    <row r="15" spans="1:55">
      <c r="B15" s="74">
        <v>43166</v>
      </c>
      <c r="C15" s="73">
        <v>488.9785</v>
      </c>
      <c r="D15" s="73">
        <v>223.70670000000001</v>
      </c>
      <c r="E15" s="73">
        <v>255.38399999999999</v>
      </c>
      <c r="F15" s="73">
        <v>2001.15</v>
      </c>
      <c r="G15" s="73">
        <v>2152.19</v>
      </c>
      <c r="H15" s="73">
        <v>2819.17</v>
      </c>
      <c r="I15" s="73">
        <v>149.37540000000001</v>
      </c>
      <c r="J15" s="73">
        <v>1308.0291</v>
      </c>
      <c r="K15" s="73">
        <v>211.80260000000001</v>
      </c>
      <c r="L15" s="73">
        <v>188.29949999999999</v>
      </c>
      <c r="M15" s="73">
        <v>285.90649999999999</v>
      </c>
      <c r="N15" s="73">
        <v>200.13679999999999</v>
      </c>
      <c r="O15" s="73">
        <v>201.9641</v>
      </c>
      <c r="P15" s="73">
        <v>222.0025</v>
      </c>
      <c r="Q15" s="73">
        <v>213.41390000000001</v>
      </c>
      <c r="R15" s="73">
        <v>276.45460000000003</v>
      </c>
      <c r="S15" s="4">
        <v>2.8826999999999998</v>
      </c>
      <c r="T15" s="4">
        <v>0.65500000000000003</v>
      </c>
      <c r="U15" s="4">
        <v>2.1471999999999998</v>
      </c>
      <c r="V15" s="4">
        <v>2.1318999999999999</v>
      </c>
      <c r="W15" s="4">
        <v>2.3788999999999998</v>
      </c>
      <c r="X15" s="4">
        <v>1.4379999999999999</v>
      </c>
      <c r="Y15" s="4">
        <v>24.4161</v>
      </c>
      <c r="Z15" s="4">
        <v>1.88</v>
      </c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</row>
    <row r="16" spans="1:55">
      <c r="B16" s="74">
        <v>43165</v>
      </c>
      <c r="C16" s="73">
        <v>488.83620000000002</v>
      </c>
      <c r="D16" s="73">
        <v>223.50980000000001</v>
      </c>
      <c r="E16" s="73">
        <v>255.50319999999999</v>
      </c>
      <c r="F16" s="73">
        <v>2002.32</v>
      </c>
      <c r="G16" s="73">
        <v>2153.3000000000002</v>
      </c>
      <c r="H16" s="73">
        <v>2822.47</v>
      </c>
      <c r="I16" s="73">
        <v>149.30340000000001</v>
      </c>
      <c r="J16" s="73">
        <v>1309.231</v>
      </c>
      <c r="K16" s="73">
        <v>211.78389999999999</v>
      </c>
      <c r="L16" s="73">
        <v>188.2312</v>
      </c>
      <c r="M16" s="73">
        <v>286.1422</v>
      </c>
      <c r="N16" s="73">
        <v>200.20079999999999</v>
      </c>
      <c r="O16" s="73">
        <v>201.9845</v>
      </c>
      <c r="P16" s="73">
        <v>222.1208</v>
      </c>
      <c r="Q16" s="73">
        <v>213.2799</v>
      </c>
      <c r="R16" s="73">
        <v>276.36700000000002</v>
      </c>
      <c r="S16" s="4">
        <v>2.8862999999999999</v>
      </c>
      <c r="T16" s="4">
        <v>0.67500000000000004</v>
      </c>
      <c r="U16" s="4">
        <v>2.1276000000000002</v>
      </c>
      <c r="V16" s="4">
        <v>2.1284999999999998</v>
      </c>
      <c r="W16" s="4">
        <v>2.3875000000000002</v>
      </c>
      <c r="X16" s="4">
        <v>1.4379999999999999</v>
      </c>
      <c r="Y16" s="4">
        <v>25.292899999999999</v>
      </c>
      <c r="Z16" s="4">
        <v>1.5699999999999998</v>
      </c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</row>
    <row r="17" spans="2:55">
      <c r="B17" s="74">
        <v>43164</v>
      </c>
      <c r="C17" s="73">
        <v>488.16950000000003</v>
      </c>
      <c r="D17" s="73">
        <v>223.26050000000001</v>
      </c>
      <c r="E17" s="73">
        <v>255.00399999999999</v>
      </c>
      <c r="F17" s="73">
        <v>2001.22</v>
      </c>
      <c r="G17" s="73">
        <v>2152.29</v>
      </c>
      <c r="H17" s="73">
        <v>2818.75</v>
      </c>
      <c r="I17" s="73">
        <v>149.19210000000001</v>
      </c>
      <c r="J17" s="73">
        <v>1305.875</v>
      </c>
      <c r="K17" s="73">
        <v>212.02189999999999</v>
      </c>
      <c r="L17" s="73">
        <v>188.47489999999999</v>
      </c>
      <c r="M17" s="73">
        <v>286.3014</v>
      </c>
      <c r="N17" s="73">
        <v>200.43279999999999</v>
      </c>
      <c r="O17" s="73">
        <v>202.11070000000001</v>
      </c>
      <c r="P17" s="73">
        <v>222.37090000000001</v>
      </c>
      <c r="Q17" s="73">
        <v>213.86080000000001</v>
      </c>
      <c r="R17" s="73">
        <v>277.03559999999999</v>
      </c>
      <c r="S17" s="4">
        <v>2.8807999999999998</v>
      </c>
      <c r="T17" s="4">
        <v>0.64300000000000002</v>
      </c>
      <c r="U17" s="4">
        <v>2.125</v>
      </c>
      <c r="V17" s="4">
        <v>2.1385000000000001</v>
      </c>
      <c r="W17" s="4">
        <v>2.4125000000000001</v>
      </c>
      <c r="X17" s="4">
        <v>1.444</v>
      </c>
      <c r="Y17" s="4">
        <v>26.3917</v>
      </c>
      <c r="Z17" s="4">
        <v>0.81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</row>
    <row r="18" spans="2:55">
      <c r="B18" s="74">
        <v>43161</v>
      </c>
      <c r="C18" s="73">
        <v>488.33100000000002</v>
      </c>
      <c r="D18" s="73">
        <v>223.30170000000001</v>
      </c>
      <c r="E18" s="73">
        <v>254.98509999999999</v>
      </c>
      <c r="F18" s="73">
        <v>2003.27</v>
      </c>
      <c r="G18" s="73">
        <v>2154.3000000000002</v>
      </c>
      <c r="H18" s="73">
        <v>2820.12</v>
      </c>
      <c r="I18" s="73">
        <v>148.83949999999999</v>
      </c>
      <c r="J18" s="73">
        <v>1304.0891999999999</v>
      </c>
      <c r="K18" s="73">
        <v>212.2098</v>
      </c>
      <c r="L18" s="73">
        <v>188.6763</v>
      </c>
      <c r="M18" s="73">
        <v>286.38159999999999</v>
      </c>
      <c r="N18" s="73">
        <v>200.57419999999999</v>
      </c>
      <c r="O18" s="73">
        <v>202.2415</v>
      </c>
      <c r="P18" s="73">
        <v>222.58430000000001</v>
      </c>
      <c r="Q18" s="73">
        <v>214.3092</v>
      </c>
      <c r="R18" s="73">
        <v>277.4058</v>
      </c>
      <c r="S18" s="4">
        <v>2.8643000000000001</v>
      </c>
      <c r="T18" s="4">
        <v>0.65100000000000002</v>
      </c>
      <c r="U18" s="4">
        <v>2.1156000000000001</v>
      </c>
      <c r="V18" s="4">
        <v>2.1354000000000002</v>
      </c>
      <c r="W18" s="4">
        <v>2.4064999999999999</v>
      </c>
      <c r="X18" s="4">
        <v>1.4470000000000001</v>
      </c>
      <c r="Y18" s="4">
        <v>26.825500000000002</v>
      </c>
      <c r="Z18" s="4">
        <v>1.08</v>
      </c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</row>
    <row r="19" spans="2:55">
      <c r="B19" s="74">
        <v>43160</v>
      </c>
      <c r="C19" s="73">
        <v>486.31729999999999</v>
      </c>
      <c r="D19" s="73">
        <v>221.81559999999999</v>
      </c>
      <c r="E19" s="73">
        <v>254.74350000000001</v>
      </c>
      <c r="F19" s="73">
        <v>2009.14</v>
      </c>
      <c r="G19" s="73">
        <v>2160.13</v>
      </c>
      <c r="H19" s="73">
        <v>2831.35</v>
      </c>
      <c r="I19" s="73">
        <v>149.34299999999999</v>
      </c>
      <c r="J19" s="73">
        <v>1304.6369999999999</v>
      </c>
      <c r="K19" s="73">
        <v>212.01660000000001</v>
      </c>
      <c r="L19" s="73">
        <v>188.43270000000001</v>
      </c>
      <c r="M19" s="73">
        <v>286.48399999999998</v>
      </c>
      <c r="N19" s="73">
        <v>200.315</v>
      </c>
      <c r="O19" s="73">
        <v>202.05860000000001</v>
      </c>
      <c r="P19" s="73">
        <v>222.3073</v>
      </c>
      <c r="Q19" s="73">
        <v>214.03469999999999</v>
      </c>
      <c r="R19" s="73">
        <v>277.09230000000002</v>
      </c>
      <c r="S19" s="4">
        <v>2.8077999999999999</v>
      </c>
      <c r="T19" s="4">
        <v>0.64400000000000002</v>
      </c>
      <c r="U19" s="4">
        <v>2.0821000000000001</v>
      </c>
      <c r="V19" s="4">
        <v>2.1073</v>
      </c>
      <c r="W19" s="4">
        <v>2.3811999999999998</v>
      </c>
      <c r="X19" s="4">
        <v>1.4570000000000001</v>
      </c>
      <c r="Y19" s="4">
        <v>26.555199999999999</v>
      </c>
      <c r="Z19" s="4">
        <v>0.88</v>
      </c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</row>
    <row r="20" spans="2:55">
      <c r="B20" s="74">
        <v>43159</v>
      </c>
      <c r="C20" s="73">
        <v>486.15539999999999</v>
      </c>
      <c r="D20" s="73">
        <v>221.84030000000001</v>
      </c>
      <c r="E20" s="73">
        <v>254.6472</v>
      </c>
      <c r="F20" s="73">
        <v>2003.63</v>
      </c>
      <c r="G20" s="73">
        <v>2152.63</v>
      </c>
      <c r="H20" s="73">
        <v>2827.38</v>
      </c>
      <c r="I20" s="73">
        <v>149.25819999999999</v>
      </c>
      <c r="J20" s="73">
        <v>1307.0179000000001</v>
      </c>
      <c r="K20" s="73">
        <v>211.75229999999999</v>
      </c>
      <c r="L20" s="73">
        <v>188.14930000000001</v>
      </c>
      <c r="M20" s="73">
        <v>286.37189999999998</v>
      </c>
      <c r="N20" s="73">
        <v>200.15690000000001</v>
      </c>
      <c r="O20" s="73">
        <v>201.851</v>
      </c>
      <c r="P20" s="73">
        <v>221.98910000000001</v>
      </c>
      <c r="Q20" s="73">
        <v>213.39529999999999</v>
      </c>
      <c r="R20" s="73">
        <v>276.86840000000001</v>
      </c>
      <c r="S20" s="4">
        <v>2.8605999999999998</v>
      </c>
      <c r="T20" s="4">
        <v>0.65600000000000003</v>
      </c>
      <c r="U20" s="4">
        <v>2.0867</v>
      </c>
      <c r="V20" s="4">
        <v>2.1191</v>
      </c>
      <c r="W20" s="4">
        <v>2.3976000000000002</v>
      </c>
      <c r="X20" s="4">
        <v>1.466</v>
      </c>
      <c r="Y20" s="4">
        <v>26.168800000000001</v>
      </c>
      <c r="Z20" s="4">
        <v>1.58</v>
      </c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</row>
    <row r="21" spans="2:55">
      <c r="B21" s="74">
        <v>43158</v>
      </c>
      <c r="C21" s="73">
        <v>485.64449999999999</v>
      </c>
      <c r="D21" s="73">
        <v>221.4693</v>
      </c>
      <c r="E21" s="73">
        <v>254.62620000000001</v>
      </c>
      <c r="F21" s="73">
        <v>1999.7</v>
      </c>
      <c r="G21" s="73">
        <v>2148.0100000000002</v>
      </c>
      <c r="H21" s="73">
        <v>2821.74</v>
      </c>
      <c r="I21" s="73">
        <v>149.6285</v>
      </c>
      <c r="J21" s="73">
        <v>1307.8009999999999</v>
      </c>
      <c r="K21" s="73">
        <v>211.9674</v>
      </c>
      <c r="L21" s="73">
        <v>188.3817</v>
      </c>
      <c r="M21" s="73">
        <v>286.44490000000002</v>
      </c>
      <c r="N21" s="73">
        <v>200.44759999999999</v>
      </c>
      <c r="O21" s="73">
        <v>202.10149999999999</v>
      </c>
      <c r="P21" s="73">
        <v>222.34960000000001</v>
      </c>
      <c r="Q21" s="73">
        <v>213.6876</v>
      </c>
      <c r="R21" s="73">
        <v>277.02940000000001</v>
      </c>
      <c r="S21" s="4">
        <v>2.8933999999999997</v>
      </c>
      <c r="T21" s="4">
        <v>0.67900000000000005</v>
      </c>
      <c r="U21" s="4">
        <v>2.1057000000000001</v>
      </c>
      <c r="V21" s="4">
        <v>2.1341999999999999</v>
      </c>
      <c r="W21" s="4">
        <v>2.3613</v>
      </c>
      <c r="X21" s="4">
        <v>1.4750000000000001</v>
      </c>
      <c r="Y21" s="4">
        <v>27.022600000000001</v>
      </c>
      <c r="Z21" s="4">
        <v>1.73</v>
      </c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</row>
    <row r="22" spans="2:55">
      <c r="B22" s="74">
        <v>43157</v>
      </c>
      <c r="C22" s="73">
        <v>487.46550000000002</v>
      </c>
      <c r="D22" s="73">
        <v>222.399</v>
      </c>
      <c r="E22" s="73">
        <v>255.45240000000001</v>
      </c>
      <c r="F22" s="73">
        <v>2004.42</v>
      </c>
      <c r="G22" s="73">
        <v>2152.9</v>
      </c>
      <c r="H22" s="73">
        <v>2829.57</v>
      </c>
      <c r="I22" s="73">
        <v>149.46430000000001</v>
      </c>
      <c r="J22" s="73">
        <v>1308.808</v>
      </c>
      <c r="K22" s="73">
        <v>211.91679999999999</v>
      </c>
      <c r="L22" s="73">
        <v>188.37700000000001</v>
      </c>
      <c r="M22" s="73">
        <v>286.16390000000001</v>
      </c>
      <c r="N22" s="73">
        <v>200.4034</v>
      </c>
      <c r="O22" s="73">
        <v>202.04400000000001</v>
      </c>
      <c r="P22" s="73">
        <v>222.30969999999999</v>
      </c>
      <c r="Q22" s="73">
        <v>213.636</v>
      </c>
      <c r="R22" s="73">
        <v>277.0172</v>
      </c>
      <c r="S22" s="4">
        <v>2.8622999999999998</v>
      </c>
      <c r="T22" s="4">
        <v>0.65200000000000002</v>
      </c>
      <c r="U22" s="4">
        <v>2.1080000000000001</v>
      </c>
      <c r="V22" s="4">
        <v>2.1358999999999999</v>
      </c>
      <c r="W22" s="4">
        <v>2.4161999999999999</v>
      </c>
      <c r="X22" s="4">
        <v>1.468</v>
      </c>
      <c r="Y22" s="4">
        <v>28.1005</v>
      </c>
      <c r="Z22" s="4">
        <v>0.33</v>
      </c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</row>
    <row r="23" spans="2:55">
      <c r="B23" s="74">
        <v>43154</v>
      </c>
      <c r="C23" s="73">
        <v>487.50380000000001</v>
      </c>
      <c r="D23" s="73">
        <v>222.4785</v>
      </c>
      <c r="E23" s="73">
        <v>255.33580000000001</v>
      </c>
      <c r="F23" s="73">
        <v>2002.87</v>
      </c>
      <c r="G23" s="73">
        <v>2151.41</v>
      </c>
      <c r="H23" s="73">
        <v>2826.45</v>
      </c>
      <c r="I23" s="73">
        <v>149.23169999999999</v>
      </c>
      <c r="J23" s="73">
        <v>1305.681</v>
      </c>
      <c r="K23" s="73">
        <v>211.679</v>
      </c>
      <c r="L23" s="73">
        <v>188.1352</v>
      </c>
      <c r="M23" s="73">
        <v>286.0034</v>
      </c>
      <c r="N23" s="73">
        <v>200.15100000000001</v>
      </c>
      <c r="O23" s="73">
        <v>201.9076</v>
      </c>
      <c r="P23" s="73">
        <v>222.08019999999999</v>
      </c>
      <c r="Q23" s="73">
        <v>213.19579999999999</v>
      </c>
      <c r="R23" s="73">
        <v>276.31709999999998</v>
      </c>
      <c r="S23" s="4">
        <v>2.8660000000000001</v>
      </c>
      <c r="T23" s="4">
        <v>0.65300000000000002</v>
      </c>
      <c r="U23" s="4">
        <v>2.0909</v>
      </c>
      <c r="V23" s="4">
        <v>2.1263999999999998</v>
      </c>
      <c r="W23" s="4">
        <v>2.3616999999999999</v>
      </c>
      <c r="X23" s="4">
        <v>1.4630000000000001</v>
      </c>
      <c r="Y23" s="4">
        <v>28.022600000000001</v>
      </c>
      <c r="Z23" s="4">
        <v>0.68</v>
      </c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</row>
    <row r="24" spans="2:55">
      <c r="B24" s="74">
        <v>43153</v>
      </c>
      <c r="C24" s="73">
        <v>486.55680000000001</v>
      </c>
      <c r="D24" s="73">
        <v>221.9734</v>
      </c>
      <c r="E24" s="73">
        <v>254.9769</v>
      </c>
      <c r="F24" s="73">
        <v>1998.36</v>
      </c>
      <c r="G24" s="73">
        <v>2146.1</v>
      </c>
      <c r="H24" s="73">
        <v>2820.08</v>
      </c>
      <c r="I24" s="73">
        <v>149.19239999999999</v>
      </c>
      <c r="J24" s="73">
        <v>1305.9280000000001</v>
      </c>
      <c r="K24" s="73">
        <v>211.55690000000001</v>
      </c>
      <c r="L24" s="73">
        <v>188.01679999999999</v>
      </c>
      <c r="M24" s="73">
        <v>285.89069999999998</v>
      </c>
      <c r="N24" s="73">
        <v>200.11369999999999</v>
      </c>
      <c r="O24" s="73">
        <v>201.8109</v>
      </c>
      <c r="P24" s="73">
        <v>221.9804</v>
      </c>
      <c r="Q24" s="73">
        <v>212.8845</v>
      </c>
      <c r="R24" s="73">
        <v>276.16329999999999</v>
      </c>
      <c r="S24" s="4">
        <v>2.9207000000000001</v>
      </c>
      <c r="T24" s="4">
        <v>0.70599999999999996</v>
      </c>
      <c r="U24" s="4">
        <v>2.0676000000000001</v>
      </c>
      <c r="V24" s="4">
        <v>2.12</v>
      </c>
      <c r="W24" s="4">
        <v>2.4272</v>
      </c>
      <c r="X24" s="4">
        <v>1.454</v>
      </c>
      <c r="Y24" s="4">
        <v>27.467300000000002</v>
      </c>
      <c r="Z24" s="4">
        <v>1.5</v>
      </c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</row>
    <row r="25" spans="2:55">
      <c r="B25" s="74">
        <v>43152</v>
      </c>
      <c r="C25" s="73">
        <v>485.88139999999999</v>
      </c>
      <c r="D25" s="73">
        <v>221.5189</v>
      </c>
      <c r="E25" s="73">
        <v>254.8064</v>
      </c>
      <c r="F25" s="73">
        <v>1996.33</v>
      </c>
      <c r="G25" s="73">
        <v>2143.2800000000002</v>
      </c>
      <c r="H25" s="73">
        <v>2816.13</v>
      </c>
      <c r="I25" s="73">
        <v>149.38759999999999</v>
      </c>
      <c r="J25" s="73">
        <v>1307.4010000000001</v>
      </c>
      <c r="K25" s="73">
        <v>211.7</v>
      </c>
      <c r="L25" s="73">
        <v>188.16829999999999</v>
      </c>
      <c r="M25" s="73">
        <v>285.9554</v>
      </c>
      <c r="N25" s="73">
        <v>200.28479999999999</v>
      </c>
      <c r="O25" s="73">
        <v>201.79220000000001</v>
      </c>
      <c r="P25" s="73">
        <v>222.0307</v>
      </c>
      <c r="Q25" s="73">
        <v>213.2739</v>
      </c>
      <c r="R25" s="73">
        <v>276.97719999999998</v>
      </c>
      <c r="S25" s="4">
        <v>2.95</v>
      </c>
      <c r="T25" s="4">
        <v>0.72099999999999997</v>
      </c>
      <c r="U25" s="4">
        <v>2.0699999999999998</v>
      </c>
      <c r="V25" s="4">
        <v>2.1267999999999998</v>
      </c>
      <c r="W25" s="4">
        <v>2.4287999999999998</v>
      </c>
      <c r="X25" s="4">
        <v>1.4410000000000001</v>
      </c>
      <c r="Y25" s="4">
        <v>26.706099999999999</v>
      </c>
      <c r="Z25" s="4">
        <v>2.63</v>
      </c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</row>
    <row r="26" spans="2:55">
      <c r="B26" s="74">
        <v>43151</v>
      </c>
      <c r="C26" s="73">
        <v>487.0179</v>
      </c>
      <c r="D26" s="73">
        <v>222.06309999999999</v>
      </c>
      <c r="E26" s="73">
        <v>255.4239</v>
      </c>
      <c r="F26" s="73">
        <v>2001.38</v>
      </c>
      <c r="G26" s="73">
        <v>2149.04</v>
      </c>
      <c r="H26" s="73">
        <v>2825.95</v>
      </c>
      <c r="I26" s="73">
        <v>149.27670000000001</v>
      </c>
      <c r="J26" s="73">
        <v>1308.3219999999999</v>
      </c>
      <c r="K26" s="73">
        <v>211.59559999999999</v>
      </c>
      <c r="L26" s="73">
        <v>188.06540000000001</v>
      </c>
      <c r="M26" s="73">
        <v>285.86799999999999</v>
      </c>
      <c r="N26" s="73">
        <v>200.1848</v>
      </c>
      <c r="O26" s="73">
        <v>201.7063</v>
      </c>
      <c r="P26" s="73">
        <v>221.90610000000001</v>
      </c>
      <c r="Q26" s="73">
        <v>212.9829</v>
      </c>
      <c r="R26" s="73">
        <v>276.83850000000001</v>
      </c>
      <c r="S26" s="4">
        <v>2.8895999999999997</v>
      </c>
      <c r="T26" s="4">
        <v>0.73499999999999999</v>
      </c>
      <c r="U26" s="4">
        <v>2.0554000000000001</v>
      </c>
      <c r="V26" s="4">
        <v>2.1093999999999999</v>
      </c>
      <c r="W26" s="4">
        <v>2.3597000000000001</v>
      </c>
      <c r="X26" s="4">
        <v>1.4510000000000001</v>
      </c>
      <c r="Y26" s="4">
        <v>26.674900000000001</v>
      </c>
      <c r="Z26" s="4">
        <v>1.53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</row>
    <row r="27" spans="2:55">
      <c r="B27" s="74">
        <v>43150</v>
      </c>
      <c r="C27" s="73">
        <v>488.35079999999999</v>
      </c>
      <c r="D27" s="73">
        <v>222.82169999999999</v>
      </c>
      <c r="E27" s="73">
        <v>255.87559999999999</v>
      </c>
      <c r="F27" s="73">
        <v>2002.96</v>
      </c>
      <c r="G27" s="73">
        <v>2151.06</v>
      </c>
      <c r="H27" s="73">
        <v>2829.26</v>
      </c>
      <c r="I27" s="73">
        <v>149.25919999999999</v>
      </c>
      <c r="J27" s="73">
        <v>1309.0081</v>
      </c>
      <c r="K27" s="73">
        <v>211.50960000000001</v>
      </c>
      <c r="L27" s="73">
        <v>188.02860000000001</v>
      </c>
      <c r="M27" s="73">
        <v>285.54219999999998</v>
      </c>
      <c r="N27" s="73">
        <v>199.95830000000001</v>
      </c>
      <c r="O27" s="73">
        <v>201.7475</v>
      </c>
      <c r="P27" s="73">
        <v>221.8691</v>
      </c>
      <c r="Q27" s="73">
        <v>212.84209999999999</v>
      </c>
      <c r="R27" s="73">
        <v>276.18329999999997</v>
      </c>
      <c r="S27" s="4">
        <v>2.8749000000000002</v>
      </c>
      <c r="T27" s="4">
        <v>0.73499999999999999</v>
      </c>
      <c r="U27" s="4">
        <v>2.0499000000000001</v>
      </c>
      <c r="V27" s="4">
        <v>2.0991</v>
      </c>
      <c r="W27" s="4">
        <v>2.383</v>
      </c>
      <c r="X27" s="4">
        <v>1.4630000000000001</v>
      </c>
      <c r="Y27" s="4">
        <v>25.7698</v>
      </c>
      <c r="Z27" s="4">
        <v>1.88</v>
      </c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</row>
    <row r="28" spans="2:55">
      <c r="B28" s="74">
        <v>43147</v>
      </c>
      <c r="C28" s="73">
        <v>489.62810000000002</v>
      </c>
      <c r="D28" s="73">
        <v>223.60900000000001</v>
      </c>
      <c r="E28" s="73">
        <v>256.29640000000001</v>
      </c>
      <c r="F28" s="73">
        <v>2002.96</v>
      </c>
      <c r="G28" s="73">
        <v>2151.06</v>
      </c>
      <c r="H28" s="73">
        <v>2829.26</v>
      </c>
      <c r="I28" s="73">
        <v>149.13980000000001</v>
      </c>
      <c r="J28" s="73">
        <v>1309.739</v>
      </c>
      <c r="K28" s="73">
        <v>211.50960000000001</v>
      </c>
      <c r="L28" s="73">
        <v>188.02860000000001</v>
      </c>
      <c r="M28" s="73">
        <v>285.54219999999998</v>
      </c>
      <c r="N28" s="73">
        <v>199.95830000000001</v>
      </c>
      <c r="O28" s="73">
        <v>201.7475</v>
      </c>
      <c r="P28" s="73">
        <v>221.8691</v>
      </c>
      <c r="Q28" s="73">
        <v>212.84209999999999</v>
      </c>
      <c r="R28" s="73">
        <v>276.18329999999997</v>
      </c>
      <c r="S28" s="4">
        <v>2.8749000000000002</v>
      </c>
      <c r="T28" s="4">
        <v>0.70599999999999996</v>
      </c>
      <c r="U28" s="4">
        <v>2.0499000000000001</v>
      </c>
      <c r="V28" s="4">
        <v>2.0991</v>
      </c>
      <c r="W28" s="4">
        <v>2.3872999999999998</v>
      </c>
      <c r="X28" s="4">
        <v>1.458</v>
      </c>
      <c r="Y28" s="4">
        <v>24.6769</v>
      </c>
      <c r="Z28" s="4">
        <v>1.88</v>
      </c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</row>
    <row r="29" spans="2:55">
      <c r="B29" s="74">
        <v>43146</v>
      </c>
      <c r="C29" s="73">
        <v>488.9776</v>
      </c>
      <c r="D29" s="73">
        <v>223.2534</v>
      </c>
      <c r="E29" s="73">
        <v>256.03539999999998</v>
      </c>
      <c r="F29" s="73">
        <v>2000.76</v>
      </c>
      <c r="G29" s="73">
        <v>2149.4299999999998</v>
      </c>
      <c r="H29" s="73">
        <v>2826.18</v>
      </c>
      <c r="I29" s="73">
        <v>149.1</v>
      </c>
      <c r="J29" s="73">
        <v>1305.9110000000001</v>
      </c>
      <c r="K29" s="73">
        <v>211.3494</v>
      </c>
      <c r="L29" s="73">
        <v>187.8604</v>
      </c>
      <c r="M29" s="73">
        <v>285.46230000000003</v>
      </c>
      <c r="N29" s="73">
        <v>199.8297</v>
      </c>
      <c r="O29" s="73">
        <v>201.6754</v>
      </c>
      <c r="P29" s="73">
        <v>221.72819999999999</v>
      </c>
      <c r="Q29" s="73">
        <v>212.42</v>
      </c>
      <c r="R29" s="73">
        <v>275.74459999999999</v>
      </c>
      <c r="S29" s="4">
        <v>2.9095</v>
      </c>
      <c r="T29" s="4">
        <v>0.76400000000000001</v>
      </c>
      <c r="U29" s="4">
        <v>2.0455000000000001</v>
      </c>
      <c r="V29" s="4">
        <v>2.1135000000000002</v>
      </c>
      <c r="W29" s="4">
        <v>2.411</v>
      </c>
      <c r="X29" s="4">
        <v>1.4830000000000001</v>
      </c>
      <c r="Y29" s="4">
        <v>24.453099999999999</v>
      </c>
      <c r="Z29" s="4">
        <v>1.44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</row>
    <row r="30" spans="2:55">
      <c r="B30" s="74">
        <v>43145</v>
      </c>
      <c r="C30" s="73">
        <v>487.23469999999998</v>
      </c>
      <c r="D30" s="73">
        <v>222.3657</v>
      </c>
      <c r="E30" s="73">
        <v>255.14779999999999</v>
      </c>
      <c r="F30" s="73">
        <v>1997.24</v>
      </c>
      <c r="G30" s="73">
        <v>2146.86</v>
      </c>
      <c r="H30" s="73">
        <v>2817.63</v>
      </c>
      <c r="I30" s="73">
        <v>149.1953</v>
      </c>
      <c r="J30" s="73">
        <v>1299.3530000000001</v>
      </c>
      <c r="K30" s="73">
        <v>211.82650000000001</v>
      </c>
      <c r="L30" s="73">
        <v>188.40620000000001</v>
      </c>
      <c r="M30" s="73">
        <v>285.46449999999999</v>
      </c>
      <c r="N30" s="73">
        <v>200.37129999999999</v>
      </c>
      <c r="O30" s="73">
        <v>202.04750000000001</v>
      </c>
      <c r="P30" s="73">
        <v>222.3656</v>
      </c>
      <c r="Q30" s="73">
        <v>213.36750000000001</v>
      </c>
      <c r="R30" s="73">
        <v>276.68169999999998</v>
      </c>
      <c r="S30" s="4">
        <v>2.9022000000000001</v>
      </c>
      <c r="T30" s="4">
        <v>0.75700000000000001</v>
      </c>
      <c r="U30" s="4">
        <v>2.036</v>
      </c>
      <c r="V30" s="4">
        <v>2.1095999999999999</v>
      </c>
      <c r="W30" s="4">
        <v>2.4348000000000001</v>
      </c>
      <c r="X30" s="4">
        <v>1.4750000000000001</v>
      </c>
      <c r="Y30" s="4">
        <v>23.805199999999999</v>
      </c>
      <c r="Z30" s="4">
        <v>1.5</v>
      </c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</row>
    <row r="31" spans="2:55">
      <c r="B31" s="74">
        <v>43144</v>
      </c>
      <c r="C31" s="73">
        <v>486.74310000000003</v>
      </c>
      <c r="D31" s="73">
        <v>221.76259999999999</v>
      </c>
      <c r="E31" s="73">
        <v>255.36449999999999</v>
      </c>
      <c r="F31" s="73">
        <v>2005.19</v>
      </c>
      <c r="G31" s="73">
        <v>2155.58</v>
      </c>
      <c r="H31" s="73">
        <v>2827.63</v>
      </c>
      <c r="I31" s="73">
        <v>149.15</v>
      </c>
      <c r="J31" s="73">
        <v>1299.623</v>
      </c>
      <c r="K31" s="73">
        <v>211.85069999999999</v>
      </c>
      <c r="L31" s="73">
        <v>188.44</v>
      </c>
      <c r="M31" s="73">
        <v>285.43189999999998</v>
      </c>
      <c r="N31" s="73">
        <v>200.38319999999999</v>
      </c>
      <c r="O31" s="73">
        <v>202.14019999999999</v>
      </c>
      <c r="P31" s="73">
        <v>222.46950000000001</v>
      </c>
      <c r="Q31" s="73">
        <v>213.28020000000001</v>
      </c>
      <c r="R31" s="73">
        <v>276.47989999999999</v>
      </c>
      <c r="S31" s="4">
        <v>2.8294000000000001</v>
      </c>
      <c r="T31" s="4">
        <v>0.75</v>
      </c>
      <c r="U31" s="4">
        <v>1.9504999999999999</v>
      </c>
      <c r="V31" s="4">
        <v>2.0556000000000001</v>
      </c>
      <c r="W31" s="4">
        <v>2.3862999999999999</v>
      </c>
      <c r="X31" s="4">
        <v>1.472</v>
      </c>
      <c r="Y31" s="4">
        <v>24.632400000000001</v>
      </c>
      <c r="Z31" s="4">
        <v>0.69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</row>
    <row r="32" spans="2:55">
      <c r="B32" s="74">
        <v>43143</v>
      </c>
      <c r="C32" s="73">
        <v>485.00420000000003</v>
      </c>
      <c r="D32" s="73">
        <v>220.6712</v>
      </c>
      <c r="E32" s="73">
        <v>255.1002</v>
      </c>
      <c r="F32" s="73">
        <v>2004.93</v>
      </c>
      <c r="G32" s="73">
        <v>2154.6799999999998</v>
      </c>
      <c r="H32" s="73">
        <v>2832.81</v>
      </c>
      <c r="I32" s="73">
        <v>149.21459999999999</v>
      </c>
      <c r="J32" s="73">
        <v>1301.394</v>
      </c>
      <c r="K32" s="73">
        <v>211.39930000000001</v>
      </c>
      <c r="L32" s="73">
        <v>187.98929999999999</v>
      </c>
      <c r="M32" s="73">
        <v>285.08330000000001</v>
      </c>
      <c r="N32" s="73">
        <v>199.8391</v>
      </c>
      <c r="O32" s="73">
        <v>201.85499999999999</v>
      </c>
      <c r="P32" s="73">
        <v>222.03210000000001</v>
      </c>
      <c r="Q32" s="73">
        <v>212.5856</v>
      </c>
      <c r="R32" s="73">
        <v>275.11189999999999</v>
      </c>
      <c r="S32" s="4">
        <v>2.8585000000000003</v>
      </c>
      <c r="T32" s="4">
        <v>0.75700000000000001</v>
      </c>
      <c r="U32" s="4">
        <v>1.9567000000000001</v>
      </c>
      <c r="V32" s="4">
        <v>2.0710000000000002</v>
      </c>
      <c r="W32" s="4">
        <v>2.4112999999999998</v>
      </c>
      <c r="X32" s="4">
        <v>1.474</v>
      </c>
      <c r="Y32" s="4">
        <v>23.852599999999999</v>
      </c>
      <c r="Z32" s="4">
        <v>1.25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</row>
    <row r="33" spans="2:55">
      <c r="B33" s="74">
        <v>43140</v>
      </c>
      <c r="C33" s="73">
        <v>484.74849999999998</v>
      </c>
      <c r="D33" s="73">
        <v>220.43610000000001</v>
      </c>
      <c r="E33" s="73">
        <v>255.08969999999999</v>
      </c>
      <c r="F33" s="73">
        <v>2007.17</v>
      </c>
      <c r="G33" s="73">
        <v>2156.88</v>
      </c>
      <c r="H33" s="73">
        <v>2835.48</v>
      </c>
      <c r="I33" s="73">
        <v>149.18450000000001</v>
      </c>
      <c r="J33" s="73">
        <v>1297.6801</v>
      </c>
      <c r="K33" s="73">
        <v>211.8442</v>
      </c>
      <c r="L33" s="73">
        <v>188.398</v>
      </c>
      <c r="M33" s="73">
        <v>285.6146</v>
      </c>
      <c r="N33" s="73">
        <v>200.4966</v>
      </c>
      <c r="O33" s="73">
        <v>201.97030000000001</v>
      </c>
      <c r="P33" s="73">
        <v>222.4709</v>
      </c>
      <c r="Q33" s="73">
        <v>213.51300000000001</v>
      </c>
      <c r="R33" s="73">
        <v>276.9443</v>
      </c>
      <c r="S33" s="4">
        <v>2.8512</v>
      </c>
      <c r="T33" s="4">
        <v>0.745</v>
      </c>
      <c r="U33" s="4">
        <v>1.9489999999999998</v>
      </c>
      <c r="V33" s="4">
        <v>2.0668000000000002</v>
      </c>
      <c r="W33" s="4">
        <v>2.4525000000000001</v>
      </c>
      <c r="X33" s="4">
        <v>1.474</v>
      </c>
      <c r="Y33" s="4">
        <v>24.084800000000001</v>
      </c>
      <c r="Z33" s="4">
        <v>0.81</v>
      </c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</row>
    <row r="34" spans="2:55">
      <c r="B34" s="74">
        <v>43139</v>
      </c>
      <c r="C34" s="73">
        <v>484.63959999999997</v>
      </c>
      <c r="D34" s="73">
        <v>220.2045</v>
      </c>
      <c r="E34" s="73">
        <v>255.58690000000001</v>
      </c>
      <c r="F34" s="73">
        <v>2006.52</v>
      </c>
      <c r="G34" s="73">
        <v>2153.75</v>
      </c>
      <c r="H34" s="73">
        <v>2840.89</v>
      </c>
      <c r="I34" s="73">
        <v>149.24539999999999</v>
      </c>
      <c r="J34" s="73">
        <v>1307.2919999999999</v>
      </c>
      <c r="K34" s="73">
        <v>212.4127</v>
      </c>
      <c r="L34" s="73">
        <v>188.8271</v>
      </c>
      <c r="M34" s="73">
        <v>286.78429999999997</v>
      </c>
      <c r="N34" s="73">
        <v>201.24969999999999</v>
      </c>
      <c r="O34" s="73">
        <v>202.31739999999999</v>
      </c>
      <c r="P34" s="73">
        <v>223.1754</v>
      </c>
      <c r="Q34" s="73">
        <v>214.35159999999999</v>
      </c>
      <c r="R34" s="73">
        <v>278.77710000000002</v>
      </c>
      <c r="S34" s="4">
        <v>2.8239999999999998</v>
      </c>
      <c r="T34" s="4">
        <v>0.76200000000000001</v>
      </c>
      <c r="U34" s="4">
        <v>1.9687000000000001</v>
      </c>
      <c r="V34" s="4">
        <v>2.0857999999999999</v>
      </c>
      <c r="W34" s="4">
        <v>2.4980000000000002</v>
      </c>
      <c r="X34" s="4">
        <v>1.488</v>
      </c>
      <c r="Y34" s="4">
        <v>23.4648</v>
      </c>
      <c r="Z34" s="4">
        <v>1.5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</row>
    <row r="35" spans="2:55">
      <c r="B35" s="74">
        <v>43138</v>
      </c>
      <c r="C35" s="73">
        <v>485.74540000000002</v>
      </c>
      <c r="D35" s="73">
        <v>220.69880000000001</v>
      </c>
      <c r="E35" s="73">
        <v>256.18279999999999</v>
      </c>
      <c r="F35" s="73">
        <v>2009.05</v>
      </c>
      <c r="G35" s="73">
        <v>2155.23</v>
      </c>
      <c r="H35" s="73">
        <v>2846.64</v>
      </c>
      <c r="I35" s="73">
        <v>149.5009</v>
      </c>
      <c r="J35" s="73">
        <v>1313.5830000000001</v>
      </c>
      <c r="K35" s="73">
        <v>212.8905</v>
      </c>
      <c r="L35" s="73">
        <v>189.35419999999999</v>
      </c>
      <c r="M35" s="73">
        <v>286.88959999999997</v>
      </c>
      <c r="N35" s="73">
        <v>201.7713</v>
      </c>
      <c r="O35" s="73">
        <v>202.5652</v>
      </c>
      <c r="P35" s="73">
        <v>223.6199</v>
      </c>
      <c r="Q35" s="73">
        <v>215.33840000000001</v>
      </c>
      <c r="R35" s="73">
        <v>280.21379999999999</v>
      </c>
      <c r="S35" s="4">
        <v>2.8359000000000001</v>
      </c>
      <c r="T35" s="4">
        <v>0.745</v>
      </c>
      <c r="U35" s="4">
        <v>2.0152999999999999</v>
      </c>
      <c r="V35" s="4">
        <v>2.1200999999999999</v>
      </c>
      <c r="W35" s="4">
        <v>2.4098000000000002</v>
      </c>
      <c r="X35" s="4">
        <v>1.484</v>
      </c>
      <c r="Y35" s="4">
        <v>23.937100000000001</v>
      </c>
      <c r="Z35" s="4">
        <v>1.81</v>
      </c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</row>
    <row r="36" spans="2:55">
      <c r="B36" s="74">
        <v>43137</v>
      </c>
      <c r="C36" s="73">
        <v>487.20549999999997</v>
      </c>
      <c r="D36" s="73">
        <v>221.2525</v>
      </c>
      <c r="E36" s="73">
        <v>257.10629999999998</v>
      </c>
      <c r="F36" s="73">
        <v>2016.27</v>
      </c>
      <c r="G36" s="73">
        <v>2163.59</v>
      </c>
      <c r="H36" s="73">
        <v>2857.35</v>
      </c>
      <c r="I36" s="73">
        <v>149.49549999999999</v>
      </c>
      <c r="J36" s="73">
        <v>1311.4949999999999</v>
      </c>
      <c r="K36" s="73">
        <v>213.1414</v>
      </c>
      <c r="L36" s="73">
        <v>189.6412</v>
      </c>
      <c r="M36" s="73">
        <v>286.89109999999999</v>
      </c>
      <c r="N36" s="73">
        <v>202.04820000000001</v>
      </c>
      <c r="O36" s="73">
        <v>202.76509999999999</v>
      </c>
      <c r="P36" s="73">
        <v>223.9606</v>
      </c>
      <c r="Q36" s="73">
        <v>215.82</v>
      </c>
      <c r="R36" s="73">
        <v>280.63720000000001</v>
      </c>
      <c r="S36" s="4">
        <v>2.8016000000000001</v>
      </c>
      <c r="T36" s="4">
        <v>0.69199999999999995</v>
      </c>
      <c r="U36" s="4">
        <v>2.0059</v>
      </c>
      <c r="V36" s="4">
        <v>2.1080999999999999</v>
      </c>
      <c r="W36" s="4">
        <v>2.4279999999999999</v>
      </c>
      <c r="X36" s="4">
        <v>1.4710000000000001</v>
      </c>
      <c r="Y36" s="4">
        <v>26.393899999999999</v>
      </c>
      <c r="Z36" s="4">
        <v>2.56</v>
      </c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</row>
    <row r="37" spans="2:55">
      <c r="B37" s="74">
        <v>43136</v>
      </c>
      <c r="C37" s="73">
        <v>487.22559999999999</v>
      </c>
      <c r="D37" s="73">
        <v>221.00020000000001</v>
      </c>
      <c r="E37" s="73">
        <v>257.59910000000002</v>
      </c>
      <c r="F37" s="73">
        <v>2015.15</v>
      </c>
      <c r="G37" s="73">
        <v>2161.1</v>
      </c>
      <c r="H37" s="73">
        <v>2858.14</v>
      </c>
      <c r="I37" s="73">
        <v>149.6284</v>
      </c>
      <c r="J37" s="73">
        <v>1316.8630000000001</v>
      </c>
      <c r="K37" s="73">
        <v>212.52680000000001</v>
      </c>
      <c r="L37" s="73">
        <v>188.89070000000001</v>
      </c>
      <c r="M37" s="73">
        <v>287.13740000000001</v>
      </c>
      <c r="N37" s="73">
        <v>201.34139999999999</v>
      </c>
      <c r="O37" s="73">
        <v>202.28919999999999</v>
      </c>
      <c r="P37" s="73">
        <v>223.273</v>
      </c>
      <c r="Q37" s="73">
        <v>214.64689999999999</v>
      </c>
      <c r="R37" s="73">
        <v>279.49549999999999</v>
      </c>
      <c r="S37" s="4">
        <v>2.7056</v>
      </c>
      <c r="T37" s="4">
        <v>0.73599999999999999</v>
      </c>
      <c r="U37" s="4">
        <v>1.9794</v>
      </c>
      <c r="V37" s="4">
        <v>2.0941999999999998</v>
      </c>
      <c r="W37" s="4">
        <v>2.4424000000000001</v>
      </c>
      <c r="X37" s="4">
        <v>1.4830000000000001</v>
      </c>
      <c r="Y37" s="4">
        <v>26.052800000000001</v>
      </c>
      <c r="Z37" s="4">
        <v>1.31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</row>
    <row r="38" spans="2:55">
      <c r="B38" s="74">
        <v>43133</v>
      </c>
      <c r="C38" s="73">
        <v>486.92520000000002</v>
      </c>
      <c r="D38" s="73">
        <v>220.9238</v>
      </c>
      <c r="E38" s="73">
        <v>257.43729999999999</v>
      </c>
      <c r="F38" s="73">
        <v>2009.11</v>
      </c>
      <c r="G38" s="73">
        <v>2154.0700000000002</v>
      </c>
      <c r="H38" s="73">
        <v>2850.95</v>
      </c>
      <c r="I38" s="73">
        <v>149.84010000000001</v>
      </c>
      <c r="J38" s="73">
        <v>1320.0509999999999</v>
      </c>
      <c r="K38" s="73">
        <v>213.0607</v>
      </c>
      <c r="L38" s="73">
        <v>189.33850000000001</v>
      </c>
      <c r="M38" s="73">
        <v>287.99990000000003</v>
      </c>
      <c r="N38" s="73">
        <v>202.02180000000001</v>
      </c>
      <c r="O38" s="73">
        <v>202.45169999999999</v>
      </c>
      <c r="P38" s="73">
        <v>223.78720000000001</v>
      </c>
      <c r="Q38" s="73">
        <v>215.69220000000001</v>
      </c>
      <c r="R38" s="73">
        <v>281.64980000000003</v>
      </c>
      <c r="S38" s="4">
        <v>2.8411</v>
      </c>
      <c r="T38" s="4">
        <v>0.76700000000000002</v>
      </c>
      <c r="U38" s="4">
        <v>2.0388000000000002</v>
      </c>
      <c r="V38" s="4">
        <v>2.1383000000000001</v>
      </c>
      <c r="W38" s="4">
        <v>2.4022999999999999</v>
      </c>
      <c r="X38" s="4">
        <v>1.4750000000000001</v>
      </c>
      <c r="Y38" s="4">
        <v>25.0929</v>
      </c>
      <c r="Z38" s="4">
        <v>3.5</v>
      </c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</row>
    <row r="39" spans="2:55">
      <c r="B39" s="74">
        <v>43132</v>
      </c>
      <c r="C39" s="73">
        <v>489.75700000000001</v>
      </c>
      <c r="D39" s="73">
        <v>222.39269999999999</v>
      </c>
      <c r="E39" s="73">
        <v>258.74720000000002</v>
      </c>
      <c r="F39" s="73">
        <v>2017.33</v>
      </c>
      <c r="G39" s="73">
        <v>2162.5700000000002</v>
      </c>
      <c r="H39" s="73">
        <v>2865.65</v>
      </c>
      <c r="I39" s="73">
        <v>149.78620000000001</v>
      </c>
      <c r="J39" s="73">
        <v>1324.8140000000001</v>
      </c>
      <c r="K39" s="73">
        <v>213.45429999999999</v>
      </c>
      <c r="L39" s="73">
        <v>189.75309999999999</v>
      </c>
      <c r="M39" s="73">
        <v>288.18979999999999</v>
      </c>
      <c r="N39" s="73">
        <v>202.54669999999999</v>
      </c>
      <c r="O39" s="73">
        <v>202.571</v>
      </c>
      <c r="P39" s="73">
        <v>224.12520000000001</v>
      </c>
      <c r="Q39" s="73">
        <v>216.46510000000001</v>
      </c>
      <c r="R39" s="73">
        <v>283.25099999999998</v>
      </c>
      <c r="S39" s="4">
        <v>2.7896000000000001</v>
      </c>
      <c r="T39" s="4">
        <v>0.72099999999999997</v>
      </c>
      <c r="U39" s="4">
        <v>2.0245000000000002</v>
      </c>
      <c r="V39" s="4">
        <v>2.1219000000000001</v>
      </c>
      <c r="W39" s="4">
        <v>2.4098000000000002</v>
      </c>
      <c r="X39" s="4">
        <v>1.484</v>
      </c>
      <c r="Y39" s="4">
        <v>25.601099999999999</v>
      </c>
      <c r="Z39" s="4">
        <v>3.69</v>
      </c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</row>
    <row r="40" spans="2:55">
      <c r="B40" s="74">
        <v>43131</v>
      </c>
      <c r="C40" s="73">
        <v>490.50779999999997</v>
      </c>
      <c r="D40" s="73">
        <v>222.68639999999999</v>
      </c>
      <c r="E40" s="73">
        <v>259.17059999999998</v>
      </c>
      <c r="F40" s="73">
        <v>2022.8</v>
      </c>
      <c r="G40" s="73">
        <v>2168.9699999999998</v>
      </c>
      <c r="H40" s="73">
        <v>2874.04</v>
      </c>
      <c r="I40" s="73">
        <v>149.92570000000001</v>
      </c>
      <c r="J40" s="73">
        <v>1325.49</v>
      </c>
      <c r="K40" s="73">
        <v>213.577</v>
      </c>
      <c r="L40" s="73">
        <v>189.89850000000001</v>
      </c>
      <c r="M40" s="73">
        <v>288.16430000000003</v>
      </c>
      <c r="N40" s="73">
        <v>202.608</v>
      </c>
      <c r="O40" s="73">
        <v>202.75899999999999</v>
      </c>
      <c r="P40" s="73">
        <v>224.32300000000001</v>
      </c>
      <c r="Q40" s="73">
        <v>216.72130000000001</v>
      </c>
      <c r="R40" s="73">
        <v>283.1284</v>
      </c>
      <c r="S40" s="4">
        <v>2.7050000000000001</v>
      </c>
      <c r="T40" s="4">
        <v>0.69699999999999995</v>
      </c>
      <c r="U40" s="4">
        <v>2.0051000000000001</v>
      </c>
      <c r="V40" s="4">
        <v>2.1120999999999999</v>
      </c>
      <c r="W40" s="4">
        <v>2.4736000000000002</v>
      </c>
      <c r="X40" s="4">
        <v>1.4510000000000001</v>
      </c>
      <c r="Y40" s="4">
        <v>27.104299999999999</v>
      </c>
      <c r="Z40" s="4">
        <v>2.88</v>
      </c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</row>
    <row r="41" spans="2:55">
      <c r="B41" s="74">
        <v>43130</v>
      </c>
      <c r="C41" s="73">
        <v>489.67259999999999</v>
      </c>
      <c r="D41" s="73">
        <v>222.33629999999999</v>
      </c>
      <c r="E41" s="73">
        <v>258.60559999999998</v>
      </c>
      <c r="F41" s="73">
        <v>2021.3</v>
      </c>
      <c r="G41" s="73">
        <v>2167.5300000000002</v>
      </c>
      <c r="H41" s="73">
        <v>2869.38</v>
      </c>
      <c r="I41" s="73">
        <v>149.62289999999999</v>
      </c>
      <c r="J41" s="73">
        <v>1323.24</v>
      </c>
      <c r="K41" s="73">
        <v>213.64709999999999</v>
      </c>
      <c r="L41" s="73">
        <v>189.9631</v>
      </c>
      <c r="M41" s="73">
        <v>288.24709999999999</v>
      </c>
      <c r="N41" s="73">
        <v>202.65729999999999</v>
      </c>
      <c r="O41" s="73">
        <v>202.79920000000001</v>
      </c>
      <c r="P41" s="73">
        <v>224.45429999999999</v>
      </c>
      <c r="Q41" s="73">
        <v>216.9325</v>
      </c>
      <c r="R41" s="73">
        <v>283.2029</v>
      </c>
      <c r="S41" s="4">
        <v>2.7199</v>
      </c>
      <c r="T41" s="4">
        <v>0.68300000000000005</v>
      </c>
      <c r="U41" s="4">
        <v>2.0015000000000001</v>
      </c>
      <c r="V41" s="4">
        <v>2.1000999999999999</v>
      </c>
      <c r="W41" s="4">
        <v>2.4138999999999999</v>
      </c>
      <c r="X41" s="4">
        <v>1.425</v>
      </c>
      <c r="Y41" s="4">
        <v>27.917300000000001</v>
      </c>
      <c r="Z41" s="4">
        <v>1.88</v>
      </c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</row>
    <row r="42" spans="2:55">
      <c r="B42" s="74">
        <v>43129</v>
      </c>
      <c r="C42" s="73">
        <v>489.26319999999998</v>
      </c>
      <c r="D42" s="73">
        <v>222.05080000000001</v>
      </c>
      <c r="E42" s="73">
        <v>258.53280000000001</v>
      </c>
      <c r="F42" s="73">
        <v>2024.37</v>
      </c>
      <c r="G42" s="73">
        <v>2170.5100000000002</v>
      </c>
      <c r="H42" s="73">
        <v>2875.57</v>
      </c>
      <c r="I42" s="73">
        <v>149.8914</v>
      </c>
      <c r="J42" s="73">
        <v>1324.925</v>
      </c>
      <c r="K42" s="73">
        <v>213.62710000000001</v>
      </c>
      <c r="L42" s="73">
        <v>189.92869999999999</v>
      </c>
      <c r="M42" s="73">
        <v>288.30779999999999</v>
      </c>
      <c r="N42" s="73">
        <v>202.8013</v>
      </c>
      <c r="O42" s="73">
        <v>202.64769999999999</v>
      </c>
      <c r="P42" s="73">
        <v>224.31870000000001</v>
      </c>
      <c r="Q42" s="73">
        <v>216.99680000000001</v>
      </c>
      <c r="R42" s="73">
        <v>283.76089999999999</v>
      </c>
      <c r="S42" s="4">
        <v>2.6936</v>
      </c>
      <c r="T42" s="4">
        <v>0.69399999999999995</v>
      </c>
      <c r="U42" s="4">
        <v>2.0110999999999999</v>
      </c>
      <c r="V42" s="4">
        <v>2.0945</v>
      </c>
      <c r="W42" s="4">
        <v>2.3854000000000002</v>
      </c>
      <c r="X42" s="4">
        <v>1.4390000000000001</v>
      </c>
      <c r="Y42" s="4">
        <v>27.569700000000001</v>
      </c>
      <c r="Z42" s="4">
        <v>2.31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</row>
    <row r="43" spans="2:55">
      <c r="B43" s="74">
        <v>43126</v>
      </c>
      <c r="C43" s="73">
        <v>491.38929999999999</v>
      </c>
      <c r="D43" s="73">
        <v>223.2063</v>
      </c>
      <c r="E43" s="73">
        <v>259.4479</v>
      </c>
      <c r="F43" s="73">
        <v>2026.96</v>
      </c>
      <c r="G43" s="73">
        <v>2173.59</v>
      </c>
      <c r="H43" s="73">
        <v>2878.84</v>
      </c>
      <c r="I43" s="73">
        <v>149.88149999999999</v>
      </c>
      <c r="J43" s="73">
        <v>1328.1210000000001</v>
      </c>
      <c r="K43" s="73">
        <v>214.16370000000001</v>
      </c>
      <c r="L43" s="73">
        <v>190.47669999999999</v>
      </c>
      <c r="M43" s="73">
        <v>288.65640000000002</v>
      </c>
      <c r="N43" s="73">
        <v>203.34970000000001</v>
      </c>
      <c r="O43" s="73">
        <v>203.03309999999999</v>
      </c>
      <c r="P43" s="73">
        <v>224.97980000000001</v>
      </c>
      <c r="Q43" s="73">
        <v>217.99870000000001</v>
      </c>
      <c r="R43" s="73">
        <v>284.97989999999999</v>
      </c>
      <c r="S43" s="4">
        <v>2.6598999999999999</v>
      </c>
      <c r="T43" s="4">
        <v>0.629</v>
      </c>
      <c r="U43" s="4">
        <v>2.0245000000000002</v>
      </c>
      <c r="V43" s="4">
        <v>2.0901000000000001</v>
      </c>
      <c r="W43" s="4">
        <v>2.3936999999999999</v>
      </c>
      <c r="X43" s="4">
        <v>1.431</v>
      </c>
      <c r="Y43" s="4">
        <v>28.3552</v>
      </c>
      <c r="Z43" s="4">
        <v>2.31</v>
      </c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</row>
    <row r="44" spans="2:55">
      <c r="B44" s="74">
        <v>43125</v>
      </c>
      <c r="C44" s="73">
        <v>492.86599999999999</v>
      </c>
      <c r="D44" s="73">
        <v>223.8544</v>
      </c>
      <c r="E44" s="73">
        <v>260.2688</v>
      </c>
      <c r="F44" s="73">
        <v>2031.16</v>
      </c>
      <c r="G44" s="73">
        <v>2178.67</v>
      </c>
      <c r="H44" s="73">
        <v>2883.48</v>
      </c>
      <c r="I44" s="73">
        <v>149.8674</v>
      </c>
      <c r="J44" s="73">
        <v>1329.443</v>
      </c>
      <c r="K44" s="73">
        <v>214.09800000000001</v>
      </c>
      <c r="L44" s="73">
        <v>190.4068</v>
      </c>
      <c r="M44" s="73">
        <v>288.62880000000001</v>
      </c>
      <c r="N44" s="73">
        <v>203.2466</v>
      </c>
      <c r="O44" s="73">
        <v>203.08519999999999</v>
      </c>
      <c r="P44" s="73">
        <v>225.0205</v>
      </c>
      <c r="Q44" s="73">
        <v>217.85130000000001</v>
      </c>
      <c r="R44" s="73">
        <v>284.40660000000003</v>
      </c>
      <c r="S44" s="4">
        <v>2.617</v>
      </c>
      <c r="T44" s="4">
        <v>0.61199999999999999</v>
      </c>
      <c r="U44" s="4">
        <v>1.9917</v>
      </c>
      <c r="V44" s="4">
        <v>2.0585</v>
      </c>
      <c r="W44" s="4">
        <v>2.42</v>
      </c>
      <c r="X44" s="4">
        <v>1.4630000000000001</v>
      </c>
      <c r="Y44" s="4">
        <v>27.2882</v>
      </c>
      <c r="Z44" s="4">
        <v>1.88</v>
      </c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</row>
    <row r="45" spans="2:55">
      <c r="B45" s="74">
        <v>43124</v>
      </c>
      <c r="C45" s="73">
        <v>490.4864</v>
      </c>
      <c r="D45" s="73">
        <v>222.7</v>
      </c>
      <c r="E45" s="73">
        <v>259.0367</v>
      </c>
      <c r="F45" s="73">
        <v>2026.1</v>
      </c>
      <c r="G45" s="73">
        <v>2173.7600000000002</v>
      </c>
      <c r="H45" s="73">
        <v>2872.61</v>
      </c>
      <c r="I45" s="73">
        <v>149.8877</v>
      </c>
      <c r="J45" s="73">
        <v>1326.4059999999999</v>
      </c>
      <c r="K45" s="73">
        <v>214.13740000000001</v>
      </c>
      <c r="L45" s="73">
        <v>190.4409</v>
      </c>
      <c r="M45" s="73">
        <v>288.68709999999999</v>
      </c>
      <c r="N45" s="73">
        <v>203.27670000000001</v>
      </c>
      <c r="O45" s="73">
        <v>203.11859999999999</v>
      </c>
      <c r="P45" s="73">
        <v>225.0556</v>
      </c>
      <c r="Q45" s="73">
        <v>217.98179999999999</v>
      </c>
      <c r="R45" s="73">
        <v>284.40940000000001</v>
      </c>
      <c r="S45" s="4">
        <v>2.6465000000000001</v>
      </c>
      <c r="T45" s="4">
        <v>0.58799999999999997</v>
      </c>
      <c r="U45" s="4">
        <v>2.0004</v>
      </c>
      <c r="V45" s="4">
        <v>2.0710999999999999</v>
      </c>
      <c r="W45" s="4">
        <v>2.3774999999999999</v>
      </c>
      <c r="X45" s="4">
        <v>1.4670000000000001</v>
      </c>
      <c r="Y45" s="4">
        <v>27.101700000000001</v>
      </c>
      <c r="Z45" s="4">
        <v>2.94</v>
      </c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</row>
    <row r="46" spans="2:55">
      <c r="B46" s="74">
        <v>43123</v>
      </c>
      <c r="C46" s="73">
        <v>488.66890000000001</v>
      </c>
      <c r="D46" s="73">
        <v>221.53270000000001</v>
      </c>
      <c r="E46" s="73">
        <v>258.55529999999999</v>
      </c>
      <c r="F46" s="73">
        <v>2029.05</v>
      </c>
      <c r="G46" s="73">
        <v>2177.64</v>
      </c>
      <c r="H46" s="73">
        <v>2876.85</v>
      </c>
      <c r="I46" s="73">
        <v>150.0795</v>
      </c>
      <c r="J46" s="73">
        <v>1324.192</v>
      </c>
      <c r="K46" s="73">
        <v>214.19229999999999</v>
      </c>
      <c r="L46" s="73">
        <v>190.48519999999999</v>
      </c>
      <c r="M46" s="73">
        <v>288.78489999999999</v>
      </c>
      <c r="N46" s="73">
        <v>203.30250000000001</v>
      </c>
      <c r="O46" s="73">
        <v>203.09460000000001</v>
      </c>
      <c r="P46" s="73">
        <v>225.0652</v>
      </c>
      <c r="Q46" s="73">
        <v>218.08840000000001</v>
      </c>
      <c r="R46" s="73">
        <v>284.8476</v>
      </c>
      <c r="S46" s="4">
        <v>2.6131000000000002</v>
      </c>
      <c r="T46" s="4">
        <v>0.56100000000000005</v>
      </c>
      <c r="U46" s="4">
        <v>1.9816</v>
      </c>
      <c r="V46" s="4">
        <v>2.0518000000000001</v>
      </c>
      <c r="W46" s="4">
        <v>2.3832</v>
      </c>
      <c r="X46" s="4">
        <v>1.4610000000000001</v>
      </c>
      <c r="Y46" s="4">
        <v>28.044</v>
      </c>
      <c r="Z46" s="4">
        <v>2.94</v>
      </c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</row>
    <row r="47" spans="2:55">
      <c r="B47" s="74">
        <v>43122</v>
      </c>
      <c r="C47" s="73">
        <v>487.22269999999997</v>
      </c>
      <c r="D47" s="73">
        <v>220.77619999999999</v>
      </c>
      <c r="E47" s="73">
        <v>257.88189999999997</v>
      </c>
      <c r="F47" s="73">
        <v>2025.07</v>
      </c>
      <c r="G47" s="73">
        <v>2173.37</v>
      </c>
      <c r="H47" s="73">
        <v>2870.14</v>
      </c>
      <c r="I47" s="73">
        <v>150.11619999999999</v>
      </c>
      <c r="J47" s="73">
        <v>1321.848</v>
      </c>
      <c r="K47" s="73">
        <v>214.0112</v>
      </c>
      <c r="L47" s="73">
        <v>190.28630000000001</v>
      </c>
      <c r="M47" s="73">
        <v>288.74059999999997</v>
      </c>
      <c r="N47" s="73">
        <v>203.1103</v>
      </c>
      <c r="O47" s="73">
        <v>202.97980000000001</v>
      </c>
      <c r="P47" s="73">
        <v>224.9427</v>
      </c>
      <c r="Q47" s="73">
        <v>217.81290000000001</v>
      </c>
      <c r="R47" s="73">
        <v>284.26650000000001</v>
      </c>
      <c r="S47" s="4">
        <v>2.65</v>
      </c>
      <c r="T47" s="4">
        <v>0.56699999999999995</v>
      </c>
      <c r="U47" s="4">
        <v>1.9933000000000001</v>
      </c>
      <c r="V47" s="4">
        <v>2.0648</v>
      </c>
      <c r="W47" s="4">
        <v>2.4127999999999998</v>
      </c>
      <c r="X47" s="4">
        <v>1.46</v>
      </c>
      <c r="Y47" s="4">
        <v>27.636099999999999</v>
      </c>
      <c r="Z47" s="4">
        <v>4.46</v>
      </c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</row>
    <row r="48" spans="2:55">
      <c r="B48" s="74">
        <v>43119</v>
      </c>
      <c r="C48" s="73">
        <v>486.92099999999999</v>
      </c>
      <c r="D48" s="73">
        <v>220.58199999999999</v>
      </c>
      <c r="E48" s="73">
        <v>257.72379999999998</v>
      </c>
      <c r="F48" s="73">
        <v>2027.27</v>
      </c>
      <c r="G48" s="73">
        <v>2175.48</v>
      </c>
      <c r="H48" s="73">
        <v>2873.65</v>
      </c>
      <c r="I48" s="73">
        <v>150.03790000000001</v>
      </c>
      <c r="J48" s="73">
        <v>1320.7380000000001</v>
      </c>
      <c r="K48" s="73">
        <v>214.20230000000001</v>
      </c>
      <c r="L48" s="73">
        <v>190.4658</v>
      </c>
      <c r="M48" s="73">
        <v>288.94779999999997</v>
      </c>
      <c r="N48" s="73">
        <v>203.32490000000001</v>
      </c>
      <c r="O48" s="73">
        <v>203.13040000000001</v>
      </c>
      <c r="P48" s="73">
        <v>225.18729999999999</v>
      </c>
      <c r="Q48" s="73">
        <v>218.17570000000001</v>
      </c>
      <c r="R48" s="73">
        <v>284.64760000000001</v>
      </c>
      <c r="S48" s="4">
        <v>2.6592000000000002</v>
      </c>
      <c r="T48" s="4">
        <v>0.56799999999999995</v>
      </c>
      <c r="U48" s="4">
        <v>1.9979</v>
      </c>
      <c r="V48" s="4">
        <v>2.0731999999999999</v>
      </c>
      <c r="W48" s="4">
        <v>2.4154</v>
      </c>
      <c r="X48" s="4">
        <v>1.4510000000000001</v>
      </c>
      <c r="Y48" s="4">
        <v>27.414400000000001</v>
      </c>
      <c r="Z48" s="4">
        <v>5.5600000000000005</v>
      </c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</row>
    <row r="49" spans="2:55">
      <c r="B49" s="74">
        <v>43118</v>
      </c>
      <c r="C49" s="73">
        <v>487.15039999999999</v>
      </c>
      <c r="D49" s="73">
        <v>220.5377</v>
      </c>
      <c r="E49" s="73">
        <v>258.09879999999998</v>
      </c>
      <c r="F49" s="73">
        <v>2030.32</v>
      </c>
      <c r="G49" s="73">
        <v>2178.4699999999998</v>
      </c>
      <c r="H49" s="73">
        <v>2879.66</v>
      </c>
      <c r="I49" s="73">
        <v>150.06960000000001</v>
      </c>
      <c r="J49" s="73">
        <v>1322.3570999999999</v>
      </c>
      <c r="K49" s="73">
        <v>214.41329999999999</v>
      </c>
      <c r="L49" s="73">
        <v>190.69040000000001</v>
      </c>
      <c r="M49" s="73">
        <v>289.03710000000001</v>
      </c>
      <c r="N49" s="73">
        <v>203.6456</v>
      </c>
      <c r="O49" s="73">
        <v>203.15610000000001</v>
      </c>
      <c r="P49" s="73">
        <v>225.35740000000001</v>
      </c>
      <c r="Q49" s="73">
        <v>218.5676</v>
      </c>
      <c r="R49" s="73">
        <v>285.70299999999997</v>
      </c>
      <c r="S49" s="4">
        <v>2.6255999999999999</v>
      </c>
      <c r="T49" s="4">
        <v>0.57299999999999995</v>
      </c>
      <c r="U49" s="4">
        <v>1.9896</v>
      </c>
      <c r="V49" s="4">
        <v>2.0882000000000001</v>
      </c>
      <c r="W49" s="4">
        <v>2.3976999999999999</v>
      </c>
      <c r="X49" s="4">
        <v>1.446</v>
      </c>
      <c r="Y49" s="4">
        <v>27.6081</v>
      </c>
      <c r="Z49" s="4">
        <v>1.29</v>
      </c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</row>
    <row r="50" spans="2:55">
      <c r="B50" s="74">
        <v>43117</v>
      </c>
      <c r="C50" s="73">
        <v>487.77910000000003</v>
      </c>
      <c r="D50" s="73">
        <v>220.8295</v>
      </c>
      <c r="E50" s="73">
        <v>258.44900000000001</v>
      </c>
      <c r="F50" s="73">
        <v>2033.68</v>
      </c>
      <c r="G50" s="73">
        <v>2182.1</v>
      </c>
      <c r="H50" s="73">
        <v>2886.7</v>
      </c>
      <c r="I50" s="73">
        <v>150.00829999999999</v>
      </c>
      <c r="J50" s="73">
        <v>1323.163</v>
      </c>
      <c r="K50" s="73">
        <v>214.53460000000001</v>
      </c>
      <c r="L50" s="73">
        <v>190.8578</v>
      </c>
      <c r="M50" s="73">
        <v>288.88580000000002</v>
      </c>
      <c r="N50" s="73">
        <v>203.74969999999999</v>
      </c>
      <c r="O50" s="73">
        <v>203.2012</v>
      </c>
      <c r="P50" s="73">
        <v>225.4794</v>
      </c>
      <c r="Q50" s="73">
        <v>219.0087</v>
      </c>
      <c r="R50" s="73">
        <v>285.96190000000001</v>
      </c>
      <c r="S50" s="4">
        <v>2.5903999999999998</v>
      </c>
      <c r="T50" s="4">
        <v>0.56200000000000006</v>
      </c>
      <c r="U50" s="4">
        <v>1.9675</v>
      </c>
      <c r="V50" s="4">
        <v>2.0655000000000001</v>
      </c>
      <c r="W50" s="4">
        <v>2.3245</v>
      </c>
      <c r="X50" s="4">
        <v>1.4339999999999999</v>
      </c>
      <c r="Y50" s="4">
        <v>27.616900000000001</v>
      </c>
      <c r="Z50" s="4">
        <v>0.69</v>
      </c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</row>
    <row r="51" spans="2:55">
      <c r="B51" s="74">
        <v>43116</v>
      </c>
      <c r="C51" s="73">
        <v>487.96609999999998</v>
      </c>
      <c r="D51" s="73">
        <v>220.8424</v>
      </c>
      <c r="E51" s="73">
        <v>258.57549999999998</v>
      </c>
      <c r="F51" s="73">
        <v>2037.33</v>
      </c>
      <c r="G51" s="73">
        <v>2185.5</v>
      </c>
      <c r="H51" s="73">
        <v>2892.71</v>
      </c>
      <c r="I51" s="73">
        <v>150.07089999999999</v>
      </c>
      <c r="J51" s="73">
        <v>1323.2360000000001</v>
      </c>
      <c r="K51" s="73">
        <v>214.70179999999999</v>
      </c>
      <c r="L51" s="73">
        <v>191.04859999999999</v>
      </c>
      <c r="M51" s="73">
        <v>288.8895</v>
      </c>
      <c r="N51" s="73">
        <v>203.90270000000001</v>
      </c>
      <c r="O51" s="73">
        <v>203.38630000000001</v>
      </c>
      <c r="P51" s="73">
        <v>225.7208</v>
      </c>
      <c r="Q51" s="73">
        <v>219.33850000000001</v>
      </c>
      <c r="R51" s="73">
        <v>286.02879999999999</v>
      </c>
      <c r="S51" s="4">
        <v>2.5371000000000001</v>
      </c>
      <c r="T51" s="4">
        <v>0.56200000000000006</v>
      </c>
      <c r="U51" s="4">
        <v>1.9437</v>
      </c>
      <c r="V51" s="4">
        <v>2.0394999999999999</v>
      </c>
      <c r="W51" s="4">
        <v>2.3064999999999998</v>
      </c>
      <c r="X51" s="4">
        <v>1.448</v>
      </c>
      <c r="Y51" s="4">
        <v>27.4663</v>
      </c>
      <c r="Z51" s="4">
        <v>0.45</v>
      </c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</row>
    <row r="52" spans="2:55">
      <c r="B52" s="74">
        <v>43115</v>
      </c>
      <c r="C52" s="73">
        <v>488.1343</v>
      </c>
      <c r="D52" s="73">
        <v>221.0162</v>
      </c>
      <c r="E52" s="73">
        <v>258.56130000000002</v>
      </c>
      <c r="F52" s="73">
        <v>2036.17</v>
      </c>
      <c r="G52" s="73">
        <v>2184.14</v>
      </c>
      <c r="H52" s="73">
        <v>2889.52</v>
      </c>
      <c r="I52" s="73">
        <v>150.06610000000001</v>
      </c>
      <c r="J52" s="73">
        <v>1322.5260000000001</v>
      </c>
      <c r="K52" s="73">
        <v>214.54169999999999</v>
      </c>
      <c r="L52" s="73">
        <v>190.88290000000001</v>
      </c>
      <c r="M52" s="73">
        <v>288.79649999999998</v>
      </c>
      <c r="N52" s="73">
        <v>203.76900000000001</v>
      </c>
      <c r="O52" s="73">
        <v>203.3323</v>
      </c>
      <c r="P52" s="73">
        <v>225.63910000000001</v>
      </c>
      <c r="Q52" s="73">
        <v>218.97579999999999</v>
      </c>
      <c r="R52" s="73">
        <v>285.4787</v>
      </c>
      <c r="S52" s="4">
        <v>2.5461999999999998</v>
      </c>
      <c r="T52" s="4">
        <v>0.58699999999999997</v>
      </c>
      <c r="U52" s="4">
        <v>1.9359</v>
      </c>
      <c r="V52" s="4">
        <v>2.0238</v>
      </c>
      <c r="W52" s="4">
        <v>2.2890000000000001</v>
      </c>
      <c r="X52" s="4">
        <v>1.4470000000000001</v>
      </c>
      <c r="Y52" s="4">
        <v>27.374400000000001</v>
      </c>
      <c r="Z52" s="4">
        <v>-0.25</v>
      </c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</row>
    <row r="53" spans="2:55">
      <c r="B53" s="74">
        <v>43112</v>
      </c>
      <c r="C53" s="73">
        <v>485.8057</v>
      </c>
      <c r="D53" s="73">
        <v>219.66970000000001</v>
      </c>
      <c r="E53" s="73">
        <v>257.61509999999998</v>
      </c>
      <c r="F53" s="73">
        <v>2036.17</v>
      </c>
      <c r="G53" s="73">
        <v>2184.14</v>
      </c>
      <c r="H53" s="73">
        <v>2889.52</v>
      </c>
      <c r="I53" s="73">
        <v>150.11770000000001</v>
      </c>
      <c r="J53" s="73">
        <v>1319.954</v>
      </c>
      <c r="K53" s="73">
        <v>214.54169999999999</v>
      </c>
      <c r="L53" s="73">
        <v>190.88290000000001</v>
      </c>
      <c r="M53" s="73">
        <v>288.79649999999998</v>
      </c>
      <c r="N53" s="73">
        <v>203.76900000000001</v>
      </c>
      <c r="O53" s="73">
        <v>203.3323</v>
      </c>
      <c r="P53" s="73">
        <v>225.63910000000001</v>
      </c>
      <c r="Q53" s="73">
        <v>218.97579999999999</v>
      </c>
      <c r="R53" s="73">
        <v>285.4787</v>
      </c>
      <c r="S53" s="4">
        <v>2.5461999999999998</v>
      </c>
      <c r="T53" s="4">
        <v>0.58099999999999996</v>
      </c>
      <c r="U53" s="4">
        <v>1.9359</v>
      </c>
      <c r="V53" s="4">
        <v>2.0238</v>
      </c>
      <c r="W53" s="4">
        <v>2.2728000000000002</v>
      </c>
      <c r="X53" s="4">
        <v>1.4450000000000001</v>
      </c>
      <c r="Y53" s="4">
        <v>27.0626</v>
      </c>
      <c r="Z53" s="4">
        <v>-0.81</v>
      </c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</row>
    <row r="54" spans="2:55">
      <c r="B54" s="74">
        <v>43111</v>
      </c>
      <c r="C54" s="73">
        <v>484.21469999999999</v>
      </c>
      <c r="D54" s="73">
        <v>218.76730000000001</v>
      </c>
      <c r="E54" s="73">
        <v>256.94220000000001</v>
      </c>
      <c r="F54" s="73">
        <v>2036.71</v>
      </c>
      <c r="G54" s="73">
        <v>2185.2600000000002</v>
      </c>
      <c r="H54" s="73">
        <v>2889.41</v>
      </c>
      <c r="I54" s="73">
        <v>150.03399999999999</v>
      </c>
      <c r="J54" s="73">
        <v>1317.527</v>
      </c>
      <c r="K54" s="73">
        <v>214.5838</v>
      </c>
      <c r="L54" s="73">
        <v>190.93299999999999</v>
      </c>
      <c r="M54" s="73">
        <v>288.78609999999998</v>
      </c>
      <c r="N54" s="73">
        <v>203.8408</v>
      </c>
      <c r="O54" s="73">
        <v>203.39760000000001</v>
      </c>
      <c r="P54" s="73">
        <v>225.74369999999999</v>
      </c>
      <c r="Q54" s="73">
        <v>219.0557</v>
      </c>
      <c r="R54" s="73">
        <v>285.35939999999999</v>
      </c>
      <c r="S54" s="4">
        <v>2.5366999999999997</v>
      </c>
      <c r="T54" s="4">
        <v>0.58099999999999996</v>
      </c>
      <c r="U54" s="4">
        <v>1.9106000000000001</v>
      </c>
      <c r="V54" s="4">
        <v>2.0169000000000001</v>
      </c>
      <c r="W54" s="4">
        <v>2.3185000000000002</v>
      </c>
      <c r="X54" s="4">
        <v>1.446</v>
      </c>
      <c r="Y54" s="4">
        <v>28.146599999999999</v>
      </c>
      <c r="Z54" s="4">
        <v>-0.94</v>
      </c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</row>
    <row r="55" spans="2:55">
      <c r="B55" s="74">
        <v>43110</v>
      </c>
      <c r="C55" s="73">
        <v>483.54770000000002</v>
      </c>
      <c r="D55" s="73">
        <v>218.46549999999999</v>
      </c>
      <c r="E55" s="73">
        <v>256.52940000000001</v>
      </c>
      <c r="F55" s="73">
        <v>2033.97</v>
      </c>
      <c r="G55" s="73">
        <v>2182.5700000000002</v>
      </c>
      <c r="H55" s="73">
        <v>2883.22</v>
      </c>
      <c r="I55" s="73">
        <v>149.8569</v>
      </c>
      <c r="J55" s="73">
        <v>1315.7419</v>
      </c>
      <c r="K55" s="73">
        <v>214.2586</v>
      </c>
      <c r="L55" s="73">
        <v>190.60290000000001</v>
      </c>
      <c r="M55" s="73">
        <v>288.56420000000003</v>
      </c>
      <c r="N55" s="73">
        <v>203.5787</v>
      </c>
      <c r="O55" s="73">
        <v>203.16659999999999</v>
      </c>
      <c r="P55" s="73">
        <v>225.41329999999999</v>
      </c>
      <c r="Q55" s="73">
        <v>218.40539999999999</v>
      </c>
      <c r="R55" s="73">
        <v>284.7355</v>
      </c>
      <c r="S55" s="4">
        <v>2.5568</v>
      </c>
      <c r="T55" s="4">
        <v>0.54300000000000004</v>
      </c>
      <c r="U55" s="4">
        <v>1.9386000000000001</v>
      </c>
      <c r="V55" s="4">
        <v>2.0419</v>
      </c>
      <c r="W55" s="4">
        <v>2.3359999999999999</v>
      </c>
      <c r="X55" s="4">
        <v>1.4370000000000001</v>
      </c>
      <c r="Y55" s="4">
        <v>27.045300000000001</v>
      </c>
      <c r="Z55" s="4">
        <v>-1.81</v>
      </c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</row>
    <row r="56" spans="2:55">
      <c r="B56" s="74">
        <v>43109</v>
      </c>
      <c r="C56" s="73">
        <v>482.4828</v>
      </c>
      <c r="D56" s="73">
        <v>217.79640000000001</v>
      </c>
      <c r="E56" s="73">
        <v>256.2303</v>
      </c>
      <c r="F56" s="73">
        <v>2033.83</v>
      </c>
      <c r="G56" s="73">
        <v>2183.12</v>
      </c>
      <c r="H56" s="73">
        <v>2881.28</v>
      </c>
      <c r="I56" s="73">
        <v>150.33510000000001</v>
      </c>
      <c r="J56" s="73">
        <v>1317.17</v>
      </c>
      <c r="K56" s="73">
        <v>214.77780000000001</v>
      </c>
      <c r="L56" s="73">
        <v>191.16210000000001</v>
      </c>
      <c r="M56" s="73">
        <v>288.74849999999998</v>
      </c>
      <c r="N56" s="73">
        <v>204.13059999999999</v>
      </c>
      <c r="O56" s="73">
        <v>203.40180000000001</v>
      </c>
      <c r="P56" s="73">
        <v>225.8691</v>
      </c>
      <c r="Q56" s="73">
        <v>219.5145</v>
      </c>
      <c r="R56" s="73">
        <v>286.4051</v>
      </c>
      <c r="S56" s="4">
        <v>2.5529999999999999</v>
      </c>
      <c r="T56" s="4">
        <v>0.46600000000000003</v>
      </c>
      <c r="U56" s="4">
        <v>1.9479</v>
      </c>
      <c r="V56" s="4">
        <v>2.0413000000000001</v>
      </c>
      <c r="W56" s="4">
        <v>2.3512</v>
      </c>
      <c r="X56" s="4">
        <v>1.429</v>
      </c>
      <c r="Y56" s="4">
        <v>35.225700000000003</v>
      </c>
      <c r="Z56" s="4">
        <v>-1.1299999999999999</v>
      </c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</row>
    <row r="57" spans="2:55">
      <c r="B57" s="74">
        <v>43108</v>
      </c>
      <c r="C57" s="73">
        <v>483.93849999999998</v>
      </c>
      <c r="D57" s="73">
        <v>218.37690000000001</v>
      </c>
      <c r="E57" s="73">
        <v>257.15039999999999</v>
      </c>
      <c r="F57" s="73">
        <v>2039.97</v>
      </c>
      <c r="G57" s="73">
        <v>2190.21</v>
      </c>
      <c r="H57" s="73">
        <v>2890.62</v>
      </c>
      <c r="I57" s="73">
        <v>150.6463</v>
      </c>
      <c r="J57" s="73">
        <v>1318.4449</v>
      </c>
      <c r="K57" s="73">
        <v>214.8459</v>
      </c>
      <c r="L57" s="73">
        <v>191.25190000000001</v>
      </c>
      <c r="M57" s="73">
        <v>288.68599999999998</v>
      </c>
      <c r="N57" s="73">
        <v>204.17320000000001</v>
      </c>
      <c r="O57" s="73">
        <v>203.39850000000001</v>
      </c>
      <c r="P57" s="73">
        <v>225.90440000000001</v>
      </c>
      <c r="Q57" s="73">
        <v>219.73439999999999</v>
      </c>
      <c r="R57" s="73">
        <v>286.70530000000002</v>
      </c>
      <c r="S57" s="4">
        <v>2.48</v>
      </c>
      <c r="T57" s="4">
        <v>0.43099999999999999</v>
      </c>
      <c r="U57" s="4">
        <v>1.9287000000000001</v>
      </c>
      <c r="V57" s="4">
        <v>2.0234999999999999</v>
      </c>
      <c r="W57" s="4">
        <v>2.3376999999999999</v>
      </c>
      <c r="X57" s="4">
        <v>1.419</v>
      </c>
      <c r="Y57" s="4">
        <v>35.749299999999998</v>
      </c>
      <c r="Z57" s="4">
        <v>-1.25</v>
      </c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</row>
    <row r="58" spans="2:55">
      <c r="B58" s="74">
        <v>43105</v>
      </c>
      <c r="C58" s="73">
        <v>484.25580000000002</v>
      </c>
      <c r="D58" s="73">
        <v>218.4708</v>
      </c>
      <c r="E58" s="73">
        <v>257.34440000000001</v>
      </c>
      <c r="F58" s="73">
        <v>2039.83</v>
      </c>
      <c r="G58" s="73">
        <v>2190.1799999999998</v>
      </c>
      <c r="H58" s="73">
        <v>2889.56</v>
      </c>
      <c r="I58" s="73">
        <v>150.77010000000001</v>
      </c>
      <c r="J58" s="73">
        <v>1319.002</v>
      </c>
      <c r="K58" s="73">
        <v>214.80449999999999</v>
      </c>
      <c r="L58" s="73">
        <v>191.24160000000001</v>
      </c>
      <c r="M58" s="73">
        <v>288.49020000000002</v>
      </c>
      <c r="N58" s="73">
        <v>204.12690000000001</v>
      </c>
      <c r="O58" s="73">
        <v>203.3501</v>
      </c>
      <c r="P58" s="73">
        <v>225.87780000000001</v>
      </c>
      <c r="Q58" s="73">
        <v>219.70920000000001</v>
      </c>
      <c r="R58" s="73">
        <v>286.63650000000001</v>
      </c>
      <c r="S58" s="4">
        <v>2.4763000000000002</v>
      </c>
      <c r="T58" s="4">
        <v>0.439</v>
      </c>
      <c r="U58" s="4">
        <v>1.9371</v>
      </c>
      <c r="V58" s="4">
        <v>2.0358999999999998</v>
      </c>
      <c r="W58" s="4">
        <v>2.3660999999999999</v>
      </c>
      <c r="X58" s="4">
        <v>1.427</v>
      </c>
      <c r="Y58" s="4">
        <v>35.767099999999999</v>
      </c>
      <c r="Z58" s="4">
        <v>-0.78</v>
      </c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</row>
    <row r="59" spans="2:55">
      <c r="B59" s="74">
        <v>43104</v>
      </c>
      <c r="C59" s="73">
        <v>485.02519999999998</v>
      </c>
      <c r="D59" s="73">
        <v>218.92949999999999</v>
      </c>
      <c r="E59" s="73">
        <v>257.5899</v>
      </c>
      <c r="F59" s="73">
        <v>2042</v>
      </c>
      <c r="G59" s="73">
        <v>2192.87</v>
      </c>
      <c r="H59" s="73">
        <v>2892.44</v>
      </c>
      <c r="I59" s="73">
        <v>150.6636</v>
      </c>
      <c r="J59" s="73">
        <v>1318.184</v>
      </c>
      <c r="K59" s="73">
        <v>214.6935</v>
      </c>
      <c r="L59" s="73">
        <v>191.142</v>
      </c>
      <c r="M59" s="73">
        <v>288.34500000000003</v>
      </c>
      <c r="N59" s="73">
        <v>203.94970000000001</v>
      </c>
      <c r="O59" s="73">
        <v>203.34289999999999</v>
      </c>
      <c r="P59" s="73">
        <v>225.8235</v>
      </c>
      <c r="Q59" s="73">
        <v>219.50479999999999</v>
      </c>
      <c r="R59" s="73">
        <v>286.11709999999999</v>
      </c>
      <c r="S59" s="4">
        <v>2.4525000000000001</v>
      </c>
      <c r="T59" s="4">
        <v>0.434</v>
      </c>
      <c r="U59" s="4">
        <v>1.911</v>
      </c>
      <c r="V59" s="4">
        <v>2.0142000000000002</v>
      </c>
      <c r="W59" s="4">
        <v>2.3557000000000001</v>
      </c>
      <c r="X59" s="4">
        <v>1.4379999999999999</v>
      </c>
      <c r="Y59" s="4">
        <v>35.230400000000003</v>
      </c>
      <c r="Z59" s="4">
        <v>-0.85</v>
      </c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</row>
    <row r="60" spans="2:55">
      <c r="B60" s="74">
        <v>43103</v>
      </c>
      <c r="C60" s="73">
        <v>484.62619999999998</v>
      </c>
      <c r="D60" s="73">
        <v>218.76220000000001</v>
      </c>
      <c r="E60" s="73">
        <v>257.31130000000002</v>
      </c>
      <c r="F60" s="73">
        <v>2042.81</v>
      </c>
      <c r="G60" s="73">
        <v>2194.0500000000002</v>
      </c>
      <c r="H60" s="73">
        <v>2893.38</v>
      </c>
      <c r="I60" s="73">
        <v>150.5196</v>
      </c>
      <c r="J60" s="73">
        <v>1314.3878999999999</v>
      </c>
      <c r="K60" s="73">
        <v>214.65790000000001</v>
      </c>
      <c r="L60" s="73">
        <v>191.15559999999999</v>
      </c>
      <c r="M60" s="73">
        <v>288.05799999999999</v>
      </c>
      <c r="N60" s="73">
        <v>203.93899999999999</v>
      </c>
      <c r="O60" s="73">
        <v>203.35749999999999</v>
      </c>
      <c r="P60" s="73">
        <v>225.82830000000001</v>
      </c>
      <c r="Q60" s="73">
        <v>219.3835</v>
      </c>
      <c r="R60" s="73">
        <v>285.99</v>
      </c>
      <c r="S60" s="4">
        <v>2.4470999999999998</v>
      </c>
      <c r="T60" s="4">
        <v>0.442</v>
      </c>
      <c r="U60" s="4">
        <v>1.8961000000000001</v>
      </c>
      <c r="V60" s="4">
        <v>2.0044</v>
      </c>
      <c r="W60" s="4">
        <v>2.3536999999999999</v>
      </c>
      <c r="X60" s="4">
        <v>1.4419999999999999</v>
      </c>
      <c r="Y60" s="4">
        <v>35.424500000000002</v>
      </c>
      <c r="Z60" s="4">
        <v>-1.5</v>
      </c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</row>
    <row r="61" spans="2:55">
      <c r="B61" s="74">
        <v>43102</v>
      </c>
      <c r="C61" s="73">
        <v>484.55619999999999</v>
      </c>
      <c r="D61" s="73">
        <v>218.79140000000001</v>
      </c>
      <c r="E61" s="73">
        <v>257.14260000000002</v>
      </c>
      <c r="F61" s="73">
        <v>2040.48</v>
      </c>
      <c r="G61" s="73">
        <v>2191.86</v>
      </c>
      <c r="H61" s="73">
        <v>2888.75</v>
      </c>
      <c r="I61" s="73">
        <v>150.48150000000001</v>
      </c>
      <c r="J61" s="73">
        <v>1311.7180000000001</v>
      </c>
      <c r="K61" s="73">
        <v>214.74109999999999</v>
      </c>
      <c r="L61" s="73">
        <v>191.3039</v>
      </c>
      <c r="M61" s="73">
        <v>287.77730000000003</v>
      </c>
      <c r="N61" s="73">
        <v>204.0273</v>
      </c>
      <c r="O61" s="73">
        <v>203.35730000000001</v>
      </c>
      <c r="P61" s="73">
        <v>225.8561</v>
      </c>
      <c r="Q61" s="73">
        <v>219.5735</v>
      </c>
      <c r="R61" s="73">
        <v>286.36340000000001</v>
      </c>
      <c r="S61" s="4">
        <v>2.4632999999999998</v>
      </c>
      <c r="T61" s="4">
        <v>0.46700000000000003</v>
      </c>
      <c r="U61" s="4">
        <v>1.9008</v>
      </c>
      <c r="V61" s="4">
        <v>2.0101</v>
      </c>
      <c r="W61" s="4">
        <v>2.319</v>
      </c>
      <c r="X61" s="4">
        <v>1.4390000000000001</v>
      </c>
      <c r="Y61" s="4">
        <v>35.599499999999999</v>
      </c>
      <c r="Z61" s="4">
        <v>-2.13</v>
      </c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</row>
    <row r="62" spans="2:55">
      <c r="B62" s="74">
        <v>43101</v>
      </c>
      <c r="C62" s="73">
        <v>484.73129999999998</v>
      </c>
      <c r="D62" s="73">
        <v>218.7396</v>
      </c>
      <c r="E62" s="73">
        <v>257.59140000000002</v>
      </c>
      <c r="F62" s="73">
        <v>2046.37</v>
      </c>
      <c r="G62" s="73">
        <v>2198.85</v>
      </c>
      <c r="H62" s="73">
        <v>2901.78</v>
      </c>
      <c r="I62" s="73">
        <v>150.4873</v>
      </c>
      <c r="J62" s="73">
        <v>1309.8408999999999</v>
      </c>
      <c r="K62" s="73">
        <v>214.70349999999999</v>
      </c>
      <c r="L62" s="73">
        <v>191.3235</v>
      </c>
      <c r="M62" s="73">
        <v>287.44589999999999</v>
      </c>
      <c r="N62" s="73">
        <v>204.01660000000001</v>
      </c>
      <c r="O62" s="73">
        <v>203.3237</v>
      </c>
      <c r="P62" s="73">
        <v>225.7466</v>
      </c>
      <c r="Q62" s="73">
        <v>219.55099999999999</v>
      </c>
      <c r="R62" s="73">
        <v>286.34429999999998</v>
      </c>
      <c r="S62" s="4">
        <v>2.4054000000000002</v>
      </c>
      <c r="T62" s="4">
        <v>0.42699999999999999</v>
      </c>
      <c r="U62" s="4">
        <v>1.8771</v>
      </c>
      <c r="V62" s="4">
        <v>1.9834000000000001</v>
      </c>
      <c r="W62" s="4">
        <v>2.3605</v>
      </c>
      <c r="X62" s="4">
        <v>1.43</v>
      </c>
      <c r="Y62" s="4">
        <v>35.784799999999997</v>
      </c>
      <c r="Z62" s="4">
        <v>-1.25</v>
      </c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</row>
    <row r="63" spans="2:55">
      <c r="B63" s="74">
        <v>43098</v>
      </c>
      <c r="C63" s="73">
        <v>484.73129999999998</v>
      </c>
      <c r="D63" s="73">
        <v>218.7396</v>
      </c>
      <c r="E63" s="73">
        <v>257.59140000000002</v>
      </c>
      <c r="F63" s="73">
        <v>2046.37</v>
      </c>
      <c r="G63" s="73">
        <v>2198.85</v>
      </c>
      <c r="H63" s="73">
        <v>2901.78</v>
      </c>
      <c r="I63" s="73">
        <v>150.4873</v>
      </c>
      <c r="J63" s="73">
        <v>1309.8408999999999</v>
      </c>
      <c r="K63" s="73">
        <v>214.70349999999999</v>
      </c>
      <c r="L63" s="73">
        <v>191.3235</v>
      </c>
      <c r="M63" s="73">
        <v>287.44589999999999</v>
      </c>
      <c r="N63" s="73">
        <v>204.01660000000001</v>
      </c>
      <c r="O63" s="73">
        <v>203.3237</v>
      </c>
      <c r="P63" s="73">
        <v>225.7466</v>
      </c>
      <c r="Q63" s="73">
        <v>219.55099999999999</v>
      </c>
      <c r="R63" s="73">
        <v>286.34429999999998</v>
      </c>
      <c r="S63" s="4">
        <v>2.4054000000000002</v>
      </c>
      <c r="T63" s="4">
        <v>0.42699999999999999</v>
      </c>
      <c r="U63" s="4">
        <v>1.8771</v>
      </c>
      <c r="V63" s="4">
        <v>1.9834000000000001</v>
      </c>
      <c r="W63" s="4">
        <v>2.335</v>
      </c>
      <c r="X63" s="4">
        <v>1.43</v>
      </c>
      <c r="Y63" s="4">
        <v>35.7851</v>
      </c>
      <c r="Z63" s="4">
        <v>-1.1299999999999999</v>
      </c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</row>
    <row r="64" spans="2:55">
      <c r="B64" s="74">
        <v>43097</v>
      </c>
      <c r="C64" s="73">
        <v>483.30459999999999</v>
      </c>
      <c r="D64" s="73">
        <v>218.07400000000001</v>
      </c>
      <c r="E64" s="73">
        <v>256.83510000000001</v>
      </c>
      <c r="F64" s="73">
        <v>2043.55</v>
      </c>
      <c r="G64" s="73">
        <v>2195.94</v>
      </c>
      <c r="H64" s="73">
        <v>2897.54</v>
      </c>
      <c r="I64" s="73">
        <v>150.41579999999999</v>
      </c>
      <c r="J64" s="73">
        <v>1308.3059000000001</v>
      </c>
      <c r="K64" s="73">
        <v>214.63489999999999</v>
      </c>
      <c r="L64" s="73">
        <v>191.25649999999999</v>
      </c>
      <c r="M64" s="73">
        <v>287.3843</v>
      </c>
      <c r="N64" s="73">
        <v>203.96549999999999</v>
      </c>
      <c r="O64" s="73">
        <v>203.2784</v>
      </c>
      <c r="P64" s="73">
        <v>225.67769999999999</v>
      </c>
      <c r="Q64" s="73">
        <v>219.4187</v>
      </c>
      <c r="R64" s="73">
        <v>286.1798</v>
      </c>
      <c r="S64" s="4">
        <v>2.4304999999999999</v>
      </c>
      <c r="T64" s="4">
        <v>0.42399999999999999</v>
      </c>
      <c r="U64" s="4">
        <v>1.8538999999999999</v>
      </c>
      <c r="V64" s="4">
        <v>1.9725999999999999</v>
      </c>
      <c r="W64" s="4">
        <v>2.3071000000000002</v>
      </c>
      <c r="X64" s="4">
        <v>1.425</v>
      </c>
      <c r="Y64" s="4">
        <v>34.372300000000003</v>
      </c>
      <c r="Z64" s="4">
        <v>-1.31</v>
      </c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</row>
    <row r="65" spans="2:55">
      <c r="B65" s="74">
        <v>43096</v>
      </c>
      <c r="C65" s="73">
        <v>482.79239999999999</v>
      </c>
      <c r="D65" s="73">
        <v>217.75280000000001</v>
      </c>
      <c r="E65" s="73">
        <v>256.71440000000001</v>
      </c>
      <c r="F65" s="73">
        <v>2044.89</v>
      </c>
      <c r="G65" s="73">
        <v>2197.5500000000002</v>
      </c>
      <c r="H65" s="73">
        <v>2899.49</v>
      </c>
      <c r="I65" s="73">
        <v>150.3947</v>
      </c>
      <c r="J65" s="73">
        <v>1307.171</v>
      </c>
      <c r="K65" s="73">
        <v>214.32490000000001</v>
      </c>
      <c r="L65" s="73">
        <v>190.93600000000001</v>
      </c>
      <c r="M65" s="73">
        <v>287.19589999999999</v>
      </c>
      <c r="N65" s="73">
        <v>203.65010000000001</v>
      </c>
      <c r="O65" s="73">
        <v>203.02799999999999</v>
      </c>
      <c r="P65" s="73">
        <v>225.33099999999999</v>
      </c>
      <c r="Q65" s="73">
        <v>218.89320000000001</v>
      </c>
      <c r="R65" s="73">
        <v>285.50729999999999</v>
      </c>
      <c r="S65" s="4">
        <v>2.4106999999999998</v>
      </c>
      <c r="T65" s="4">
        <v>0.38500000000000001</v>
      </c>
      <c r="U65" s="4">
        <v>1.8403</v>
      </c>
      <c r="V65" s="4">
        <v>1.9529999999999998</v>
      </c>
      <c r="W65" s="4">
        <v>2.3224999999999998</v>
      </c>
      <c r="X65" s="4">
        <v>1.421</v>
      </c>
      <c r="Y65" s="4">
        <v>33.443899999999999</v>
      </c>
      <c r="Z65" s="4">
        <v>-1.69</v>
      </c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</row>
    <row r="66" spans="2:55">
      <c r="B66" s="74">
        <v>43095</v>
      </c>
      <c r="C66" s="73">
        <v>481.06659999999999</v>
      </c>
      <c r="D66" s="73">
        <v>217.196</v>
      </c>
      <c r="E66" s="73">
        <v>255.74809999999999</v>
      </c>
      <c r="F66" s="73">
        <v>2038.66</v>
      </c>
      <c r="G66" s="73">
        <v>2190.59</v>
      </c>
      <c r="H66" s="73">
        <v>2886.92</v>
      </c>
      <c r="I66" s="73">
        <v>150.34209999999999</v>
      </c>
      <c r="J66" s="73">
        <v>1305.3978999999999</v>
      </c>
      <c r="K66" s="73">
        <v>214.20140000000001</v>
      </c>
      <c r="L66" s="73">
        <v>190.80600000000001</v>
      </c>
      <c r="M66" s="73">
        <v>287.13249999999999</v>
      </c>
      <c r="N66" s="73">
        <v>203.5437</v>
      </c>
      <c r="O66" s="73">
        <v>202.9589</v>
      </c>
      <c r="P66" s="73">
        <v>225.18889999999999</v>
      </c>
      <c r="Q66" s="73">
        <v>218.62520000000001</v>
      </c>
      <c r="R66" s="73">
        <v>285.18220000000002</v>
      </c>
      <c r="S66" s="4">
        <v>2.4756</v>
      </c>
      <c r="T66" s="4">
        <v>0.42</v>
      </c>
      <c r="U66" s="4">
        <v>1.8418000000000001</v>
      </c>
      <c r="V66" s="4">
        <v>1.9531000000000001</v>
      </c>
      <c r="W66" s="4">
        <v>2.3247999999999998</v>
      </c>
      <c r="X66" s="4">
        <v>1.417</v>
      </c>
      <c r="Y66" s="4">
        <v>32.127800000000001</v>
      </c>
      <c r="Z66" s="4">
        <v>-2.75</v>
      </c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</row>
    <row r="67" spans="2:55">
      <c r="B67" s="74">
        <v>43094</v>
      </c>
      <c r="C67" s="73">
        <v>480.63889999999998</v>
      </c>
      <c r="D67" s="73">
        <v>216.86600000000001</v>
      </c>
      <c r="E67" s="73">
        <v>255.26949999999999</v>
      </c>
      <c r="F67" s="73">
        <v>2035.93</v>
      </c>
      <c r="G67" s="73">
        <v>2187.54</v>
      </c>
      <c r="H67" s="73">
        <v>2881.07</v>
      </c>
      <c r="I67" s="73">
        <v>150.3777</v>
      </c>
      <c r="J67" s="73">
        <v>1304.42</v>
      </c>
      <c r="K67" s="73">
        <v>214.22720000000001</v>
      </c>
      <c r="L67" s="73">
        <v>190.84200000000001</v>
      </c>
      <c r="M67" s="73">
        <v>287.10050000000001</v>
      </c>
      <c r="N67" s="73">
        <v>203.5711</v>
      </c>
      <c r="O67" s="73">
        <v>202.98070000000001</v>
      </c>
      <c r="P67" s="73">
        <v>225.21879999999999</v>
      </c>
      <c r="Q67" s="73">
        <v>218.6985</v>
      </c>
      <c r="R67" s="73">
        <v>285.13139999999999</v>
      </c>
      <c r="S67" s="4">
        <v>2.4809999999999999</v>
      </c>
      <c r="T67" s="4">
        <v>0.42</v>
      </c>
      <c r="U67" s="4">
        <v>1.841</v>
      </c>
      <c r="V67" s="4">
        <v>1.9514</v>
      </c>
      <c r="W67" s="4">
        <v>2.3359999999999999</v>
      </c>
      <c r="X67" s="4">
        <v>1.417</v>
      </c>
      <c r="Y67" s="4">
        <v>32.127800000000001</v>
      </c>
      <c r="Z67" s="4">
        <v>-2.25</v>
      </c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</row>
    <row r="68" spans="2:55">
      <c r="B68" s="74">
        <v>43091</v>
      </c>
      <c r="C68" s="73">
        <v>480.59059999999999</v>
      </c>
      <c r="D68" s="73">
        <v>216.82769999999999</v>
      </c>
      <c r="E68" s="73">
        <v>255.2679</v>
      </c>
      <c r="F68" s="73">
        <v>2035.93</v>
      </c>
      <c r="G68" s="73">
        <v>2187.54</v>
      </c>
      <c r="H68" s="73">
        <v>2881.07</v>
      </c>
      <c r="I68" s="73">
        <v>150.30189999999999</v>
      </c>
      <c r="J68" s="73">
        <v>1304.4199000000001</v>
      </c>
      <c r="K68" s="73">
        <v>214.22720000000001</v>
      </c>
      <c r="L68" s="73">
        <v>190.84200000000001</v>
      </c>
      <c r="M68" s="73">
        <v>287.10050000000001</v>
      </c>
      <c r="N68" s="73">
        <v>203.5711</v>
      </c>
      <c r="O68" s="73">
        <v>202.98070000000001</v>
      </c>
      <c r="P68" s="73">
        <v>225.21879999999999</v>
      </c>
      <c r="Q68" s="73">
        <v>218.6985</v>
      </c>
      <c r="R68" s="73">
        <v>285.13139999999999</v>
      </c>
      <c r="S68" s="4">
        <v>2.4809999999999999</v>
      </c>
      <c r="T68" s="4">
        <v>0.42</v>
      </c>
      <c r="U68" s="4">
        <v>1.8401000000000001</v>
      </c>
      <c r="V68" s="4">
        <v>1.9514</v>
      </c>
      <c r="W68" s="4">
        <v>2.3319000000000001</v>
      </c>
      <c r="X68" s="4">
        <v>1.417</v>
      </c>
      <c r="Y68" s="4">
        <v>32.125700000000002</v>
      </c>
      <c r="Z68" s="4">
        <v>-2.31</v>
      </c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</row>
    <row r="69" spans="2:55">
      <c r="B69" s="74">
        <v>43090</v>
      </c>
      <c r="C69" s="73">
        <v>480.68020000000001</v>
      </c>
      <c r="D69" s="73">
        <v>216.81309999999999</v>
      </c>
      <c r="E69" s="73">
        <v>255.42429999999999</v>
      </c>
      <c r="F69" s="73">
        <v>2036.38</v>
      </c>
      <c r="G69" s="73">
        <v>2188.46</v>
      </c>
      <c r="H69" s="73">
        <v>2882.06</v>
      </c>
      <c r="I69" s="73">
        <v>150.21860000000001</v>
      </c>
      <c r="J69" s="73">
        <v>1304.6199999999999</v>
      </c>
      <c r="K69" s="73">
        <v>214.23609999999999</v>
      </c>
      <c r="L69" s="73">
        <v>190.8622</v>
      </c>
      <c r="M69" s="73">
        <v>287.0498</v>
      </c>
      <c r="N69" s="73">
        <v>203.59219999999999</v>
      </c>
      <c r="O69" s="73">
        <v>203.04519999999999</v>
      </c>
      <c r="P69" s="73">
        <v>225.25559999999999</v>
      </c>
      <c r="Q69" s="73">
        <v>218.67740000000001</v>
      </c>
      <c r="R69" s="73">
        <v>284.93939999999998</v>
      </c>
      <c r="S69" s="4">
        <v>2.4826000000000001</v>
      </c>
      <c r="T69" s="4">
        <v>0.41699999999999998</v>
      </c>
      <c r="U69" s="4">
        <v>1.8407</v>
      </c>
      <c r="V69" s="4">
        <v>1.9474</v>
      </c>
      <c r="W69" s="4">
        <v>2.3125</v>
      </c>
      <c r="X69" s="4">
        <v>1.4219999999999999</v>
      </c>
      <c r="Y69" s="4">
        <v>31.960899999999999</v>
      </c>
      <c r="Z69" s="4">
        <v>-1.63</v>
      </c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</row>
    <row r="70" spans="2:55">
      <c r="B70" s="74">
        <v>43089</v>
      </c>
      <c r="C70" s="73">
        <v>480.87810000000002</v>
      </c>
      <c r="D70" s="73">
        <v>217.0316</v>
      </c>
      <c r="E70" s="73">
        <v>255.31290000000001</v>
      </c>
      <c r="F70" s="73">
        <v>2033.9</v>
      </c>
      <c r="G70" s="73">
        <v>2185.77</v>
      </c>
      <c r="H70" s="73">
        <v>2875.49</v>
      </c>
      <c r="I70" s="73">
        <v>150.23929999999999</v>
      </c>
      <c r="J70" s="73">
        <v>1304.787</v>
      </c>
      <c r="K70" s="73">
        <v>214.2859</v>
      </c>
      <c r="L70" s="73">
        <v>190.94139999999999</v>
      </c>
      <c r="M70" s="73">
        <v>286.93830000000003</v>
      </c>
      <c r="N70" s="73">
        <v>203.62880000000001</v>
      </c>
      <c r="O70" s="73">
        <v>203.04130000000001</v>
      </c>
      <c r="P70" s="73">
        <v>225.30289999999999</v>
      </c>
      <c r="Q70" s="73">
        <v>218.8672</v>
      </c>
      <c r="R70" s="73">
        <v>285.23399999999998</v>
      </c>
      <c r="S70" s="4">
        <v>2.4969999999999999</v>
      </c>
      <c r="T70" s="4">
        <v>0.40500000000000003</v>
      </c>
      <c r="U70" s="4">
        <v>1.8109</v>
      </c>
      <c r="V70" s="4">
        <v>1.9273</v>
      </c>
      <c r="W70" s="4">
        <v>2.2947000000000002</v>
      </c>
      <c r="X70" s="4">
        <v>1.4339999999999999</v>
      </c>
      <c r="Y70" s="4">
        <v>32.851900000000001</v>
      </c>
      <c r="Z70" s="4">
        <v>-2.25</v>
      </c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</row>
    <row r="71" spans="2:55">
      <c r="B71" s="74">
        <v>43088</v>
      </c>
      <c r="C71" s="73">
        <v>481.08760000000001</v>
      </c>
      <c r="D71" s="73">
        <v>217.20529999999999</v>
      </c>
      <c r="E71" s="73">
        <v>255.36259999999999</v>
      </c>
      <c r="F71" s="73">
        <v>2037.67</v>
      </c>
      <c r="G71" s="73">
        <v>2190.42</v>
      </c>
      <c r="H71" s="73">
        <v>2882.37</v>
      </c>
      <c r="I71" s="73">
        <v>150.267</v>
      </c>
      <c r="J71" s="73">
        <v>1304.1089999999999</v>
      </c>
      <c r="K71" s="73">
        <v>214.60720000000001</v>
      </c>
      <c r="L71" s="73">
        <v>191.30889999999999</v>
      </c>
      <c r="M71" s="73">
        <v>286.95370000000003</v>
      </c>
      <c r="N71" s="73">
        <v>203.9314</v>
      </c>
      <c r="O71" s="73">
        <v>203.19759999999999</v>
      </c>
      <c r="P71" s="73">
        <v>225.61359999999999</v>
      </c>
      <c r="Q71" s="73">
        <v>219.51740000000001</v>
      </c>
      <c r="R71" s="73">
        <v>286.2826</v>
      </c>
      <c r="S71" s="4">
        <v>2.4643999999999999</v>
      </c>
      <c r="T71" s="4">
        <v>0.379</v>
      </c>
      <c r="U71" s="4">
        <v>1.8067</v>
      </c>
      <c r="V71" s="4">
        <v>1.9315</v>
      </c>
      <c r="W71" s="4">
        <v>2.2782</v>
      </c>
      <c r="X71" s="4">
        <v>1.4359999999999999</v>
      </c>
      <c r="Y71" s="4">
        <v>32.684199999999997</v>
      </c>
      <c r="Z71" s="4">
        <v>-1.88</v>
      </c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</row>
    <row r="72" spans="2:55">
      <c r="B72" s="74">
        <v>43087</v>
      </c>
      <c r="C72" s="73">
        <v>483.1712</v>
      </c>
      <c r="D72" s="73">
        <v>218.30709999999999</v>
      </c>
      <c r="E72" s="73">
        <v>256.35610000000003</v>
      </c>
      <c r="F72" s="73">
        <v>2044.98</v>
      </c>
      <c r="G72" s="73">
        <v>2199.0500000000002</v>
      </c>
      <c r="H72" s="73">
        <v>2895.91</v>
      </c>
      <c r="I72" s="73">
        <v>150.1567</v>
      </c>
      <c r="J72" s="73">
        <v>1304.7070000000001</v>
      </c>
      <c r="K72" s="73">
        <v>214.6413</v>
      </c>
      <c r="L72" s="73">
        <v>191.35980000000001</v>
      </c>
      <c r="M72" s="73">
        <v>286.89440000000002</v>
      </c>
      <c r="N72" s="73">
        <v>203.9238</v>
      </c>
      <c r="O72" s="73">
        <v>203.1703</v>
      </c>
      <c r="P72" s="73">
        <v>225.63560000000001</v>
      </c>
      <c r="Q72" s="73">
        <v>219.73099999999999</v>
      </c>
      <c r="R72" s="73">
        <v>286.49700000000001</v>
      </c>
      <c r="S72" s="4">
        <v>2.3942000000000001</v>
      </c>
      <c r="T72" s="4">
        <v>0.309</v>
      </c>
      <c r="U72" s="4">
        <v>1.7848000000000002</v>
      </c>
      <c r="V72" s="4">
        <v>1.9079000000000002</v>
      </c>
      <c r="W72" s="4">
        <v>2.3090000000000002</v>
      </c>
      <c r="X72" s="4">
        <v>1.4419999999999999</v>
      </c>
      <c r="Y72" s="4">
        <v>32.203000000000003</v>
      </c>
      <c r="Z72" s="4">
        <v>-1</v>
      </c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</row>
    <row r="73" spans="2:55">
      <c r="B73" s="74">
        <v>43084</v>
      </c>
      <c r="C73" s="73">
        <v>482.52769999999998</v>
      </c>
      <c r="D73" s="73">
        <v>217.8228</v>
      </c>
      <c r="E73" s="73">
        <v>256.31709999999998</v>
      </c>
      <c r="F73" s="73">
        <v>2048.3200000000002</v>
      </c>
      <c r="G73" s="73">
        <v>2203.19</v>
      </c>
      <c r="H73" s="73">
        <v>2903.16</v>
      </c>
      <c r="I73" s="73">
        <v>150.1234</v>
      </c>
      <c r="J73" s="73">
        <v>1303.193</v>
      </c>
      <c r="K73" s="73">
        <v>214.7073</v>
      </c>
      <c r="L73" s="73">
        <v>191.43690000000001</v>
      </c>
      <c r="M73" s="73">
        <v>286.88929999999999</v>
      </c>
      <c r="N73" s="73">
        <v>203.99100000000001</v>
      </c>
      <c r="O73" s="73">
        <v>203.30269999999999</v>
      </c>
      <c r="P73" s="73">
        <v>225.73099999999999</v>
      </c>
      <c r="Q73" s="73">
        <v>219.83500000000001</v>
      </c>
      <c r="R73" s="73">
        <v>286.3546</v>
      </c>
      <c r="S73" s="4">
        <v>2.3529999999999998</v>
      </c>
      <c r="T73" s="4">
        <v>0.30099999999999999</v>
      </c>
      <c r="U73" s="4">
        <v>1.7715000000000001</v>
      </c>
      <c r="V73" s="4">
        <v>1.8949</v>
      </c>
      <c r="W73" s="4">
        <v>2.2774999999999999</v>
      </c>
      <c r="X73" s="4">
        <v>1.431</v>
      </c>
      <c r="Y73" s="4">
        <v>33.014600000000002</v>
      </c>
      <c r="Z73" s="4">
        <v>-0.95</v>
      </c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</row>
    <row r="74" spans="2:55">
      <c r="B74" s="74">
        <v>43083</v>
      </c>
      <c r="C74" s="73">
        <v>482.73360000000002</v>
      </c>
      <c r="D74" s="73">
        <v>217.9393</v>
      </c>
      <c r="E74" s="73">
        <v>256.37049999999999</v>
      </c>
      <c r="F74" s="73">
        <v>2048.67</v>
      </c>
      <c r="G74" s="73">
        <v>2203.5700000000002</v>
      </c>
      <c r="H74" s="73">
        <v>2901.61</v>
      </c>
      <c r="I74" s="73">
        <v>150.09469999999999</v>
      </c>
      <c r="J74" s="73">
        <v>1303.1487</v>
      </c>
      <c r="K74" s="73">
        <v>214.6634</v>
      </c>
      <c r="L74" s="73">
        <v>191.38339999999999</v>
      </c>
      <c r="M74" s="73">
        <v>286.90410000000003</v>
      </c>
      <c r="N74" s="73">
        <v>203.96459999999999</v>
      </c>
      <c r="O74" s="73">
        <v>203.32239999999999</v>
      </c>
      <c r="P74" s="73">
        <v>225.7216</v>
      </c>
      <c r="Q74" s="73">
        <v>219.72110000000001</v>
      </c>
      <c r="R74" s="73">
        <v>286.04989999999998</v>
      </c>
      <c r="S74" s="4">
        <v>2.3492999999999999</v>
      </c>
      <c r="T74" s="4">
        <v>0.316</v>
      </c>
      <c r="U74" s="4">
        <v>1.7791000000000001</v>
      </c>
      <c r="V74" s="4">
        <v>1.8913</v>
      </c>
      <c r="W74" s="4">
        <v>2.2879999999999998</v>
      </c>
      <c r="X74" s="4">
        <v>1.431</v>
      </c>
      <c r="Y74" s="4">
        <v>33.023699999999998</v>
      </c>
      <c r="Z74" s="4">
        <v>-0.44</v>
      </c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</row>
    <row r="75" spans="2:55">
      <c r="B75" s="74">
        <v>43082</v>
      </c>
      <c r="C75" s="73">
        <v>481.8168</v>
      </c>
      <c r="D75" s="73">
        <v>217.38059999999999</v>
      </c>
      <c r="E75" s="73">
        <v>256.0378</v>
      </c>
      <c r="F75" s="73">
        <v>2047.54</v>
      </c>
      <c r="G75" s="73">
        <v>2202.83</v>
      </c>
      <c r="H75" s="73">
        <v>2898.56</v>
      </c>
      <c r="I75" s="73">
        <v>150.1</v>
      </c>
      <c r="J75" s="73">
        <v>1303.0811000000001</v>
      </c>
      <c r="K75" s="73">
        <v>214.31139999999999</v>
      </c>
      <c r="L75" s="73">
        <v>191.03039999999999</v>
      </c>
      <c r="M75" s="73">
        <v>286.63369999999998</v>
      </c>
      <c r="N75" s="73">
        <v>203.6318</v>
      </c>
      <c r="O75" s="73">
        <v>203.0102</v>
      </c>
      <c r="P75" s="73">
        <v>225.3383</v>
      </c>
      <c r="Q75" s="73">
        <v>219.18700000000001</v>
      </c>
      <c r="R75" s="73">
        <v>285.3544</v>
      </c>
      <c r="S75" s="4">
        <v>2.3422000000000001</v>
      </c>
      <c r="T75" s="4">
        <v>0.314</v>
      </c>
      <c r="U75" s="4">
        <v>1.7770000000000001</v>
      </c>
      <c r="V75" s="4">
        <v>1.8915999999999999</v>
      </c>
      <c r="W75" s="4">
        <v>2.2704</v>
      </c>
      <c r="X75" s="4">
        <v>1.4390000000000001</v>
      </c>
      <c r="Y75" s="4">
        <v>34.460799999999999</v>
      </c>
      <c r="Z75" s="4">
        <v>0.13</v>
      </c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</row>
    <row r="76" spans="2:55">
      <c r="B76" s="74">
        <v>43081</v>
      </c>
      <c r="C76" s="73">
        <v>480.30930000000001</v>
      </c>
      <c r="D76" s="73">
        <v>216.67570000000001</v>
      </c>
      <c r="E76" s="73">
        <v>255.2071</v>
      </c>
      <c r="F76" s="73">
        <v>2041.21</v>
      </c>
      <c r="G76" s="73">
        <v>2195.7399999999998</v>
      </c>
      <c r="H76" s="73">
        <v>2887.4</v>
      </c>
      <c r="I76" s="73">
        <v>150.15459999999999</v>
      </c>
      <c r="J76" s="73">
        <v>1302.0600999999999</v>
      </c>
      <c r="K76" s="73">
        <v>214.44810000000001</v>
      </c>
      <c r="L76" s="73">
        <v>191.17259999999999</v>
      </c>
      <c r="M76" s="73">
        <v>286.71249999999998</v>
      </c>
      <c r="N76" s="73">
        <v>203.7576</v>
      </c>
      <c r="O76" s="73">
        <v>203.1576</v>
      </c>
      <c r="P76" s="73">
        <v>225.4933</v>
      </c>
      <c r="Q76" s="73">
        <v>219.47919999999999</v>
      </c>
      <c r="R76" s="73">
        <v>285.48230000000001</v>
      </c>
      <c r="S76" s="4">
        <v>2.4011</v>
      </c>
      <c r="T76" s="4">
        <v>0.314</v>
      </c>
      <c r="U76" s="4">
        <v>1.8231000000000002</v>
      </c>
      <c r="V76" s="4">
        <v>1.9201000000000001</v>
      </c>
      <c r="W76" s="4">
        <v>2.3380000000000001</v>
      </c>
      <c r="X76" s="4">
        <v>1.4330000000000001</v>
      </c>
      <c r="Y76" s="4">
        <v>32.884999999999998</v>
      </c>
      <c r="Z76" s="4">
        <v>0.54</v>
      </c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</row>
    <row r="77" spans="2:55">
      <c r="B77" s="74">
        <v>43080</v>
      </c>
      <c r="C77" s="73">
        <v>481.64139999999998</v>
      </c>
      <c r="D77" s="73">
        <v>217.42920000000001</v>
      </c>
      <c r="E77" s="73">
        <v>255.75020000000001</v>
      </c>
      <c r="F77" s="73">
        <v>2042.1</v>
      </c>
      <c r="G77" s="73">
        <v>2197.17</v>
      </c>
      <c r="H77" s="73">
        <v>2888.34</v>
      </c>
      <c r="I77" s="73">
        <v>149.98670000000001</v>
      </c>
      <c r="J77" s="73">
        <v>1302.9463000000001</v>
      </c>
      <c r="K77" s="73">
        <v>214.56829999999999</v>
      </c>
      <c r="L77" s="73">
        <v>191.28989999999999</v>
      </c>
      <c r="M77" s="73">
        <v>286.82130000000001</v>
      </c>
      <c r="N77" s="73">
        <v>203.85230000000001</v>
      </c>
      <c r="O77" s="73">
        <v>203.292</v>
      </c>
      <c r="P77" s="73">
        <v>225.6096</v>
      </c>
      <c r="Q77" s="73">
        <v>219.64179999999999</v>
      </c>
      <c r="R77" s="73">
        <v>285.62150000000003</v>
      </c>
      <c r="S77" s="4">
        <v>2.3885999999999998</v>
      </c>
      <c r="T77" s="4">
        <v>0.29299999999999998</v>
      </c>
      <c r="U77" s="4">
        <v>1.7962</v>
      </c>
      <c r="V77" s="4">
        <v>1.8955</v>
      </c>
      <c r="W77" s="4">
        <v>2.2925</v>
      </c>
      <c r="X77" s="4">
        <v>1.421</v>
      </c>
      <c r="Y77" s="4">
        <v>33.087600000000002</v>
      </c>
      <c r="Z77" s="4">
        <v>1.08</v>
      </c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</row>
    <row r="78" spans="2:55">
      <c r="B78" s="74">
        <v>43077</v>
      </c>
      <c r="C78" s="73">
        <v>480.85210000000001</v>
      </c>
      <c r="D78" s="73">
        <v>216.98099999999999</v>
      </c>
      <c r="E78" s="73">
        <v>255.36410000000001</v>
      </c>
      <c r="F78" s="73">
        <v>2042.43</v>
      </c>
      <c r="G78" s="73">
        <v>2197.2600000000002</v>
      </c>
      <c r="H78" s="73">
        <v>2887.29</v>
      </c>
      <c r="I78" s="73">
        <v>149.95189999999999</v>
      </c>
      <c r="J78" s="73">
        <v>1301.3719000000001</v>
      </c>
      <c r="K78" s="73">
        <v>214.4665</v>
      </c>
      <c r="L78" s="73">
        <v>191.15280000000001</v>
      </c>
      <c r="M78" s="73">
        <v>286.92180000000002</v>
      </c>
      <c r="N78" s="73">
        <v>203.73679999999999</v>
      </c>
      <c r="O78" s="73">
        <v>203.1942</v>
      </c>
      <c r="P78" s="73">
        <v>225.48390000000001</v>
      </c>
      <c r="Q78" s="73">
        <v>219.452</v>
      </c>
      <c r="R78" s="73">
        <v>285.48649999999998</v>
      </c>
      <c r="S78" s="4">
        <v>2.3759999999999999</v>
      </c>
      <c r="T78" s="4">
        <v>0.307</v>
      </c>
      <c r="U78" s="4">
        <v>1.7927999999999999</v>
      </c>
      <c r="V78" s="4">
        <v>1.8969</v>
      </c>
      <c r="W78" s="4">
        <v>2.2949999999999999</v>
      </c>
      <c r="X78" s="4">
        <v>1.415</v>
      </c>
      <c r="Y78" s="4">
        <v>32.615099999999998</v>
      </c>
      <c r="Z78" s="4">
        <v>1.1299999999999999</v>
      </c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</row>
    <row r="79" spans="2:55">
      <c r="B79" s="74">
        <v>43076</v>
      </c>
      <c r="C79" s="73">
        <v>481.9914</v>
      </c>
      <c r="D79" s="73">
        <v>217.6814</v>
      </c>
      <c r="E79" s="73">
        <v>255.6987</v>
      </c>
      <c r="F79" s="73">
        <v>2042.53</v>
      </c>
      <c r="G79" s="73">
        <v>2197.14</v>
      </c>
      <c r="H79" s="73">
        <v>2886.89</v>
      </c>
      <c r="I79" s="73">
        <v>149.72450000000001</v>
      </c>
      <c r="J79" s="73">
        <v>1301.7728999999999</v>
      </c>
      <c r="K79" s="73">
        <v>214.67060000000001</v>
      </c>
      <c r="L79" s="73">
        <v>191.3777</v>
      </c>
      <c r="M79" s="73">
        <v>286.97550000000001</v>
      </c>
      <c r="N79" s="73">
        <v>203.92150000000001</v>
      </c>
      <c r="O79" s="73">
        <v>203.30619999999999</v>
      </c>
      <c r="P79" s="73">
        <v>225.68610000000001</v>
      </c>
      <c r="Q79" s="73">
        <v>219.9666</v>
      </c>
      <c r="R79" s="73">
        <v>286.03640000000001</v>
      </c>
      <c r="S79" s="4">
        <v>2.3633999999999999</v>
      </c>
      <c r="T79" s="4">
        <v>0.29299999999999998</v>
      </c>
      <c r="U79" s="4">
        <v>1.7873999999999999</v>
      </c>
      <c r="V79" s="4">
        <v>1.889</v>
      </c>
      <c r="W79" s="4">
        <v>2.2961999999999998</v>
      </c>
      <c r="X79" s="4">
        <v>1.407</v>
      </c>
      <c r="Y79" s="4">
        <v>31.637799999999999</v>
      </c>
      <c r="Z79" s="4">
        <v>1.38</v>
      </c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</row>
    <row r="80" spans="2:55">
      <c r="B80" s="74">
        <v>43075</v>
      </c>
      <c r="C80" s="73">
        <v>482.82029999999997</v>
      </c>
      <c r="D80" s="73">
        <v>218.07550000000001</v>
      </c>
      <c r="E80" s="73">
        <v>256.19130000000001</v>
      </c>
      <c r="F80" s="73">
        <v>2046.82</v>
      </c>
      <c r="G80" s="73">
        <v>2202.52</v>
      </c>
      <c r="H80" s="73">
        <v>2896.44</v>
      </c>
      <c r="I80" s="73">
        <v>149.6421</v>
      </c>
      <c r="J80" s="73">
        <v>1302.739</v>
      </c>
      <c r="K80" s="73">
        <v>214.65100000000001</v>
      </c>
      <c r="L80" s="73">
        <v>191.36699999999999</v>
      </c>
      <c r="M80" s="73">
        <v>286.91500000000002</v>
      </c>
      <c r="N80" s="73">
        <v>203.88329999999999</v>
      </c>
      <c r="O80" s="73">
        <v>203.2842</v>
      </c>
      <c r="P80" s="73">
        <v>225.69239999999999</v>
      </c>
      <c r="Q80" s="73">
        <v>220.02340000000001</v>
      </c>
      <c r="R80" s="73">
        <v>285.95080000000002</v>
      </c>
      <c r="S80" s="4">
        <v>2.3384999999999998</v>
      </c>
      <c r="T80" s="4">
        <v>0.29499999999999998</v>
      </c>
      <c r="U80" s="4">
        <v>1.7644</v>
      </c>
      <c r="V80" s="4">
        <v>1.8763000000000001</v>
      </c>
      <c r="W80" s="4">
        <v>2.2885</v>
      </c>
      <c r="X80" s="4">
        <v>1.4139999999999999</v>
      </c>
      <c r="Y80" s="4">
        <v>31.568999999999999</v>
      </c>
      <c r="Z80" s="4">
        <v>2</v>
      </c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</row>
    <row r="81" spans="2:55">
      <c r="B81" s="74">
        <v>43074</v>
      </c>
      <c r="C81" s="73">
        <v>482.6474</v>
      </c>
      <c r="D81" s="73">
        <v>217.9248</v>
      </c>
      <c r="E81" s="73">
        <v>256.23099999999999</v>
      </c>
      <c r="F81" s="73">
        <v>2044.26</v>
      </c>
      <c r="G81" s="73">
        <v>2199.5300000000002</v>
      </c>
      <c r="H81" s="73">
        <v>2892.76</v>
      </c>
      <c r="I81" s="73">
        <v>149.80350000000001</v>
      </c>
      <c r="J81" s="73">
        <v>1304.2460000000001</v>
      </c>
      <c r="K81" s="73">
        <v>214.44730000000001</v>
      </c>
      <c r="L81" s="73">
        <v>191.14019999999999</v>
      </c>
      <c r="M81" s="73">
        <v>286.8734</v>
      </c>
      <c r="N81" s="73">
        <v>203.67740000000001</v>
      </c>
      <c r="O81" s="73">
        <v>203.19720000000001</v>
      </c>
      <c r="P81" s="73">
        <v>225.5077</v>
      </c>
      <c r="Q81" s="73">
        <v>219.56989999999999</v>
      </c>
      <c r="R81" s="73">
        <v>285.27809999999999</v>
      </c>
      <c r="S81" s="4">
        <v>2.3509000000000002</v>
      </c>
      <c r="T81" s="4">
        <v>0.32</v>
      </c>
      <c r="U81" s="4">
        <v>1.7759</v>
      </c>
      <c r="V81" s="4">
        <v>1.8866000000000001</v>
      </c>
      <c r="W81" s="4">
        <v>2.3026</v>
      </c>
      <c r="X81" s="4">
        <v>1.403</v>
      </c>
      <c r="Y81" s="4">
        <v>30.2822</v>
      </c>
      <c r="Z81" s="4">
        <v>1.56</v>
      </c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</row>
    <row r="82" spans="2:55">
      <c r="B82" s="74">
        <v>43073</v>
      </c>
      <c r="C82" s="73">
        <v>482.52190000000002</v>
      </c>
      <c r="D82" s="73">
        <v>217.96080000000001</v>
      </c>
      <c r="E82" s="73">
        <v>255.97149999999999</v>
      </c>
      <c r="F82" s="73">
        <v>2041.6</v>
      </c>
      <c r="G82" s="73">
        <v>2196.9499999999998</v>
      </c>
      <c r="H82" s="73">
        <v>2886.3</v>
      </c>
      <c r="I82" s="73">
        <v>149.8451</v>
      </c>
      <c r="J82" s="73">
        <v>1303.6469999999999</v>
      </c>
      <c r="K82" s="73">
        <v>214.3537</v>
      </c>
      <c r="L82" s="73">
        <v>191.0378</v>
      </c>
      <c r="M82" s="73">
        <v>286.8449</v>
      </c>
      <c r="N82" s="73">
        <v>203.56899999999999</v>
      </c>
      <c r="O82" s="73">
        <v>203.1591</v>
      </c>
      <c r="P82" s="73">
        <v>225.37540000000001</v>
      </c>
      <c r="Q82" s="73">
        <v>219.3159</v>
      </c>
      <c r="R82" s="73">
        <v>285.03699999999998</v>
      </c>
      <c r="S82" s="4">
        <v>2.3723000000000001</v>
      </c>
      <c r="T82" s="4">
        <v>0.34399999999999997</v>
      </c>
      <c r="U82" s="4">
        <v>1.7776000000000001</v>
      </c>
      <c r="V82" s="4">
        <v>1.8988</v>
      </c>
      <c r="W82" s="4">
        <v>2.3300999999999998</v>
      </c>
      <c r="X82" s="4">
        <v>1.3940000000000001</v>
      </c>
      <c r="Y82" s="4">
        <v>30.807600000000001</v>
      </c>
      <c r="Z82" s="4">
        <v>1.69</v>
      </c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</row>
    <row r="83" spans="2:55">
      <c r="B83" s="74">
        <v>43070</v>
      </c>
      <c r="C83" s="73">
        <v>483.14350000000002</v>
      </c>
      <c r="D83" s="73">
        <v>218.3013</v>
      </c>
      <c r="E83" s="73">
        <v>256.26900000000001</v>
      </c>
      <c r="F83" s="73">
        <v>2042.83</v>
      </c>
      <c r="G83" s="73">
        <v>2199.23</v>
      </c>
      <c r="H83" s="73">
        <v>2887.39</v>
      </c>
      <c r="I83" s="73">
        <v>149.947</v>
      </c>
      <c r="J83" s="73">
        <v>1302.79</v>
      </c>
      <c r="K83" s="73">
        <v>214.44890000000001</v>
      </c>
      <c r="L83" s="73">
        <v>191.14490000000001</v>
      </c>
      <c r="M83" s="73">
        <v>286.85890000000001</v>
      </c>
      <c r="N83" s="73">
        <v>203.66720000000001</v>
      </c>
      <c r="O83" s="73">
        <v>203.30590000000001</v>
      </c>
      <c r="P83" s="73">
        <v>225.47540000000001</v>
      </c>
      <c r="Q83" s="73">
        <v>219.50720000000001</v>
      </c>
      <c r="R83" s="73">
        <v>285.05860000000001</v>
      </c>
      <c r="S83" s="4">
        <v>2.3614999999999999</v>
      </c>
      <c r="T83" s="4">
        <v>0.30499999999999999</v>
      </c>
      <c r="U83" s="4">
        <v>1.7774000000000001</v>
      </c>
      <c r="V83" s="4">
        <v>1.8851</v>
      </c>
      <c r="W83" s="4">
        <v>2.3134999999999999</v>
      </c>
      <c r="X83" s="4">
        <v>1.391</v>
      </c>
      <c r="Y83" s="4">
        <v>30.223400000000002</v>
      </c>
      <c r="Z83" s="4">
        <v>0.18</v>
      </c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</row>
    <row r="84" spans="2:55">
      <c r="B84" s="74">
        <v>43069</v>
      </c>
      <c r="C84" s="73">
        <v>483.05759999999998</v>
      </c>
      <c r="D84" s="73">
        <v>218.50360000000001</v>
      </c>
      <c r="E84" s="73">
        <v>255.75190000000001</v>
      </c>
      <c r="F84" s="73">
        <v>2037.02</v>
      </c>
      <c r="G84" s="73">
        <v>2192.0700000000002</v>
      </c>
      <c r="H84" s="73">
        <v>2875.55</v>
      </c>
      <c r="I84" s="73">
        <v>149.71530000000001</v>
      </c>
      <c r="J84" s="73">
        <v>1303.8109999999999</v>
      </c>
      <c r="K84" s="73">
        <v>214.34370000000001</v>
      </c>
      <c r="L84" s="73">
        <v>191.08080000000001</v>
      </c>
      <c r="M84" s="73">
        <v>286.56659999999999</v>
      </c>
      <c r="N84" s="73">
        <v>203.63050000000001</v>
      </c>
      <c r="O84" s="73">
        <v>203.2775</v>
      </c>
      <c r="P84" s="73">
        <v>225.34819999999999</v>
      </c>
      <c r="Q84" s="73">
        <v>219.28800000000001</v>
      </c>
      <c r="R84" s="73">
        <v>284.68619999999999</v>
      </c>
      <c r="S84" s="4">
        <v>2.4097</v>
      </c>
      <c r="T84" s="4">
        <v>0.36699999999999999</v>
      </c>
      <c r="U84" s="4">
        <v>1.7745</v>
      </c>
      <c r="V84" s="4">
        <v>1.8827</v>
      </c>
      <c r="W84" s="4">
        <v>2.3119999999999998</v>
      </c>
      <c r="X84" s="4">
        <v>1.3900000000000001</v>
      </c>
      <c r="Y84" s="4">
        <v>31.511500000000002</v>
      </c>
      <c r="Z84" s="4">
        <v>-0.38</v>
      </c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</row>
    <row r="85" spans="2:55">
      <c r="B85" s="74">
        <v>43068</v>
      </c>
      <c r="C85" s="73">
        <v>482.28219999999999</v>
      </c>
      <c r="D85" s="73">
        <v>218.02289999999999</v>
      </c>
      <c r="E85" s="73">
        <v>255.39410000000001</v>
      </c>
      <c r="F85" s="73">
        <v>2040.31</v>
      </c>
      <c r="G85" s="73">
        <v>2195.9899999999998</v>
      </c>
      <c r="H85" s="73">
        <v>2879.29</v>
      </c>
      <c r="I85" s="73">
        <v>149.84960000000001</v>
      </c>
      <c r="J85" s="73">
        <v>1302.3929000000001</v>
      </c>
      <c r="K85" s="73">
        <v>214.55369999999999</v>
      </c>
      <c r="L85" s="73">
        <v>191.3185</v>
      </c>
      <c r="M85" s="73">
        <v>286.58909999999997</v>
      </c>
      <c r="N85" s="73">
        <v>203.85069999999999</v>
      </c>
      <c r="O85" s="73">
        <v>203.44069999999999</v>
      </c>
      <c r="P85" s="73">
        <v>225.61439999999999</v>
      </c>
      <c r="Q85" s="73">
        <v>219.71700000000001</v>
      </c>
      <c r="R85" s="73">
        <v>285.26510000000002</v>
      </c>
      <c r="S85" s="4">
        <v>2.3881999999999999</v>
      </c>
      <c r="T85" s="4">
        <v>0.38500000000000001</v>
      </c>
      <c r="U85" s="4">
        <v>1.7652000000000001</v>
      </c>
      <c r="V85" s="4">
        <v>1.8662000000000001</v>
      </c>
      <c r="W85" s="4">
        <v>2.3117000000000001</v>
      </c>
      <c r="X85" s="4">
        <v>1.377</v>
      </c>
      <c r="Y85" s="4">
        <v>32.477699999999999</v>
      </c>
      <c r="Z85" s="4">
        <v>-0.75</v>
      </c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</row>
    <row r="86" spans="2:55">
      <c r="B86" s="74">
        <v>43067</v>
      </c>
      <c r="C86" s="73">
        <v>483.36709999999999</v>
      </c>
      <c r="D86" s="73">
        <v>218.5943</v>
      </c>
      <c r="E86" s="73">
        <v>255.887</v>
      </c>
      <c r="F86" s="73">
        <v>2044.07</v>
      </c>
      <c r="G86" s="73">
        <v>2200.85</v>
      </c>
      <c r="H86" s="73">
        <v>2886.61</v>
      </c>
      <c r="I86" s="73">
        <v>149.55240000000001</v>
      </c>
      <c r="J86" s="73">
        <v>1302.752</v>
      </c>
      <c r="K86" s="73">
        <v>214.6773</v>
      </c>
      <c r="L86" s="73">
        <v>191.4228</v>
      </c>
      <c r="M86" s="73">
        <v>286.78440000000001</v>
      </c>
      <c r="N86" s="73">
        <v>203.93709999999999</v>
      </c>
      <c r="O86" s="73">
        <v>203.55690000000001</v>
      </c>
      <c r="P86" s="73">
        <v>225.79810000000001</v>
      </c>
      <c r="Q86" s="73">
        <v>219.99950000000001</v>
      </c>
      <c r="R86" s="73">
        <v>285.42899999999997</v>
      </c>
      <c r="S86" s="4">
        <v>2.3277000000000001</v>
      </c>
      <c r="T86" s="4">
        <v>0.33900000000000002</v>
      </c>
      <c r="U86" s="4">
        <v>1.7665</v>
      </c>
      <c r="V86" s="4">
        <v>1.8599000000000001</v>
      </c>
      <c r="W86" s="4">
        <v>2.2663000000000002</v>
      </c>
      <c r="X86" s="4">
        <v>1.3719999999999999</v>
      </c>
      <c r="Y86" s="4">
        <v>33.217799999999997</v>
      </c>
      <c r="Z86" s="4">
        <v>-0.63</v>
      </c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</row>
    <row r="87" spans="2:55">
      <c r="B87" s="74">
        <v>43066</v>
      </c>
      <c r="C87" s="73">
        <v>484.42320000000001</v>
      </c>
      <c r="D87" s="73">
        <v>219.15649999999999</v>
      </c>
      <c r="E87" s="73">
        <v>256.3073</v>
      </c>
      <c r="F87" s="73">
        <v>2044.57</v>
      </c>
      <c r="G87" s="73">
        <v>2201.5500000000002</v>
      </c>
      <c r="H87" s="73">
        <v>2886.7</v>
      </c>
      <c r="I87" s="73">
        <v>149.47880000000001</v>
      </c>
      <c r="J87" s="73">
        <v>1303.8361</v>
      </c>
      <c r="K87" s="73">
        <v>214.61600000000001</v>
      </c>
      <c r="L87" s="73">
        <v>191.333</v>
      </c>
      <c r="M87" s="73">
        <v>286.88249999999999</v>
      </c>
      <c r="N87" s="73">
        <v>203.83340000000001</v>
      </c>
      <c r="O87" s="73">
        <v>203.4562</v>
      </c>
      <c r="P87" s="73">
        <v>225.67939999999999</v>
      </c>
      <c r="Q87" s="73">
        <v>219.79929999999999</v>
      </c>
      <c r="R87" s="73">
        <v>285.61419999999998</v>
      </c>
      <c r="S87" s="4">
        <v>2.3277000000000001</v>
      </c>
      <c r="T87" s="4">
        <v>0.34200000000000003</v>
      </c>
      <c r="U87" s="4">
        <v>1.7770999999999999</v>
      </c>
      <c r="V87" s="4">
        <v>1.8628</v>
      </c>
      <c r="W87" s="4">
        <v>2.2574999999999998</v>
      </c>
      <c r="X87" s="4">
        <v>1.3740000000000001</v>
      </c>
      <c r="Y87" s="4">
        <v>33.360900000000001</v>
      </c>
      <c r="Z87" s="4">
        <v>-0.69</v>
      </c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</row>
    <row r="88" spans="2:55">
      <c r="B88" s="74">
        <v>43063</v>
      </c>
      <c r="C88" s="73">
        <v>484.12479999999999</v>
      </c>
      <c r="D88" s="73">
        <v>218.94630000000001</v>
      </c>
      <c r="E88" s="73">
        <v>256.23680000000002</v>
      </c>
      <c r="F88" s="73">
        <v>2043.38</v>
      </c>
      <c r="G88" s="73">
        <v>2200.4</v>
      </c>
      <c r="H88" s="73">
        <v>2884.64</v>
      </c>
      <c r="I88" s="73">
        <v>149.68010000000001</v>
      </c>
      <c r="J88" s="73">
        <v>1302.8800000000001</v>
      </c>
      <c r="K88" s="73">
        <v>214.64879999999999</v>
      </c>
      <c r="L88" s="73">
        <v>191.35400000000001</v>
      </c>
      <c r="M88" s="73">
        <v>286.96800000000002</v>
      </c>
      <c r="N88" s="73">
        <v>203.8802</v>
      </c>
      <c r="O88" s="73">
        <v>203.49260000000001</v>
      </c>
      <c r="P88" s="73">
        <v>225.7055</v>
      </c>
      <c r="Q88" s="73">
        <v>219.8536</v>
      </c>
      <c r="R88" s="73">
        <v>285.6069</v>
      </c>
      <c r="S88" s="4">
        <v>2.3418000000000001</v>
      </c>
      <c r="T88" s="4">
        <v>0.36</v>
      </c>
      <c r="U88" s="4">
        <v>1.7892999999999999</v>
      </c>
      <c r="V88" s="4">
        <v>1.8683000000000001</v>
      </c>
      <c r="W88" s="4">
        <v>2.2400000000000002</v>
      </c>
      <c r="X88" s="4">
        <v>1.375</v>
      </c>
      <c r="Y88" s="4">
        <v>33.469099999999997</v>
      </c>
      <c r="Z88" s="4">
        <v>-0.06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</row>
    <row r="89" spans="2:55">
      <c r="B89" s="74">
        <v>43062</v>
      </c>
      <c r="C89" s="73">
        <v>483.4522</v>
      </c>
      <c r="D89" s="73">
        <v>218.7013</v>
      </c>
      <c r="E89" s="73">
        <v>255.7809</v>
      </c>
      <c r="F89" s="73">
        <v>2044.93</v>
      </c>
      <c r="G89" s="73">
        <v>2202.36</v>
      </c>
      <c r="H89" s="73">
        <v>2887</v>
      </c>
      <c r="I89" s="73">
        <v>149.73589999999999</v>
      </c>
      <c r="J89" s="73">
        <v>1300.252</v>
      </c>
      <c r="K89" s="73">
        <v>214.4846</v>
      </c>
      <c r="L89" s="73">
        <v>191.17410000000001</v>
      </c>
      <c r="M89" s="73">
        <v>286.92009999999999</v>
      </c>
      <c r="N89" s="73">
        <v>203.6934</v>
      </c>
      <c r="O89" s="73">
        <v>203.31110000000001</v>
      </c>
      <c r="P89" s="73">
        <v>225.5264</v>
      </c>
      <c r="Q89" s="73">
        <v>219.5514</v>
      </c>
      <c r="R89" s="73">
        <v>285.44369999999998</v>
      </c>
      <c r="S89" s="4">
        <v>2.3186999999999998</v>
      </c>
      <c r="T89" s="4">
        <v>0.34699999999999998</v>
      </c>
      <c r="U89" s="4">
        <v>1.7922</v>
      </c>
      <c r="V89" s="4">
        <v>1.8719000000000001</v>
      </c>
      <c r="W89" s="4">
        <v>2.2610000000000001</v>
      </c>
      <c r="X89" s="4">
        <v>1.3719999999999999</v>
      </c>
      <c r="Y89" s="4">
        <v>33.162199999999999</v>
      </c>
      <c r="Z89" s="4">
        <v>-0.75</v>
      </c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</row>
    <row r="90" spans="2:55">
      <c r="B90" s="74">
        <v>43061</v>
      </c>
      <c r="C90" s="73">
        <v>482.41239999999999</v>
      </c>
      <c r="D90" s="73">
        <v>218.08850000000001</v>
      </c>
      <c r="E90" s="73">
        <v>255.40100000000001</v>
      </c>
      <c r="F90" s="73">
        <v>2044.93</v>
      </c>
      <c r="G90" s="73">
        <v>2202.36</v>
      </c>
      <c r="H90" s="73">
        <v>2887</v>
      </c>
      <c r="I90" s="73">
        <v>149.69909999999999</v>
      </c>
      <c r="J90" s="73">
        <v>1299.1675</v>
      </c>
      <c r="K90" s="73">
        <v>214.4846</v>
      </c>
      <c r="L90" s="73">
        <v>191.17410000000001</v>
      </c>
      <c r="M90" s="73">
        <v>286.92009999999999</v>
      </c>
      <c r="N90" s="73">
        <v>203.6934</v>
      </c>
      <c r="O90" s="73">
        <v>203.31110000000001</v>
      </c>
      <c r="P90" s="73">
        <v>225.5264</v>
      </c>
      <c r="Q90" s="73">
        <v>219.5514</v>
      </c>
      <c r="R90" s="73">
        <v>285.44369999999998</v>
      </c>
      <c r="S90" s="4">
        <v>2.3186999999999998</v>
      </c>
      <c r="T90" s="4">
        <v>0.34899999999999998</v>
      </c>
      <c r="U90" s="4">
        <v>1.7922</v>
      </c>
      <c r="V90" s="4">
        <v>1.8719000000000001</v>
      </c>
      <c r="W90" s="4">
        <v>2.2542</v>
      </c>
      <c r="X90" s="4">
        <v>1.3679999999999999</v>
      </c>
      <c r="Y90" s="4">
        <v>31.635400000000001</v>
      </c>
      <c r="Z90" s="4">
        <v>-0.1</v>
      </c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</row>
    <row r="91" spans="2:55">
      <c r="B91" s="74">
        <v>43060</v>
      </c>
      <c r="C91" s="73">
        <v>480.36369999999999</v>
      </c>
      <c r="D91" s="73">
        <v>216.9819</v>
      </c>
      <c r="E91" s="73">
        <v>254.5651</v>
      </c>
      <c r="F91" s="73">
        <v>2040.18</v>
      </c>
      <c r="G91" s="73">
        <v>2197.65</v>
      </c>
      <c r="H91" s="73">
        <v>2878.97</v>
      </c>
      <c r="I91" s="73">
        <v>149.7235</v>
      </c>
      <c r="J91" s="73">
        <v>1296.684</v>
      </c>
      <c r="K91" s="73">
        <v>214.51750000000001</v>
      </c>
      <c r="L91" s="73">
        <v>191.2473</v>
      </c>
      <c r="M91" s="73">
        <v>286.74009999999998</v>
      </c>
      <c r="N91" s="73">
        <v>203.7319</v>
      </c>
      <c r="O91" s="73">
        <v>203.3151</v>
      </c>
      <c r="P91" s="73">
        <v>225.5172</v>
      </c>
      <c r="Q91" s="73">
        <v>219.7809</v>
      </c>
      <c r="R91" s="73">
        <v>285.46269999999998</v>
      </c>
      <c r="S91" s="4">
        <v>2.3559000000000001</v>
      </c>
      <c r="T91" s="4">
        <v>0.35099999999999998</v>
      </c>
      <c r="U91" s="4">
        <v>1.7923</v>
      </c>
      <c r="V91" s="4">
        <v>1.873</v>
      </c>
      <c r="W91" s="4">
        <v>2.2328000000000001</v>
      </c>
      <c r="X91" s="4">
        <v>1.3759999999999999</v>
      </c>
      <c r="Y91" s="4">
        <v>32.0107</v>
      </c>
      <c r="Z91" s="4">
        <v>0.04</v>
      </c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</row>
    <row r="92" spans="2:55">
      <c r="B92" s="74">
        <v>43059</v>
      </c>
      <c r="C92" s="73">
        <v>480.12049999999999</v>
      </c>
      <c r="D92" s="73">
        <v>216.88159999999999</v>
      </c>
      <c r="E92" s="73">
        <v>254.38829999999999</v>
      </c>
      <c r="F92" s="73">
        <v>2038.47</v>
      </c>
      <c r="G92" s="73">
        <v>2196.5700000000002</v>
      </c>
      <c r="H92" s="73">
        <v>2873.08</v>
      </c>
      <c r="I92" s="73">
        <v>149.57079999999999</v>
      </c>
      <c r="J92" s="73">
        <v>1295.7111</v>
      </c>
      <c r="K92" s="73">
        <v>214.5531</v>
      </c>
      <c r="L92" s="73">
        <v>191.3115</v>
      </c>
      <c r="M92" s="73">
        <v>286.62130000000002</v>
      </c>
      <c r="N92" s="73">
        <v>203.773</v>
      </c>
      <c r="O92" s="73">
        <v>203.44370000000001</v>
      </c>
      <c r="P92" s="73">
        <v>225.57740000000001</v>
      </c>
      <c r="Q92" s="73">
        <v>219.8141</v>
      </c>
      <c r="R92" s="73">
        <v>285.24040000000002</v>
      </c>
      <c r="S92" s="4">
        <v>2.3666</v>
      </c>
      <c r="T92" s="4">
        <v>0.36299999999999999</v>
      </c>
      <c r="U92" s="4">
        <v>1.8026</v>
      </c>
      <c r="V92" s="4">
        <v>1.8797999999999999</v>
      </c>
      <c r="W92" s="4">
        <v>2.2513000000000001</v>
      </c>
      <c r="X92" s="4">
        <v>1.3860000000000001</v>
      </c>
      <c r="Y92" s="4">
        <v>33.278100000000002</v>
      </c>
      <c r="Z92" s="4">
        <v>-0.31</v>
      </c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</row>
    <row r="93" spans="2:55">
      <c r="B93" s="74">
        <v>43056</v>
      </c>
      <c r="C93" s="73">
        <v>480.3809</v>
      </c>
      <c r="D93" s="73">
        <v>216.97329999999999</v>
      </c>
      <c r="E93" s="73">
        <v>254.46799999999999</v>
      </c>
      <c r="F93" s="73">
        <v>2039.59</v>
      </c>
      <c r="G93" s="73">
        <v>2198.09</v>
      </c>
      <c r="H93" s="73">
        <v>2872.99</v>
      </c>
      <c r="I93" s="73">
        <v>149.48609999999999</v>
      </c>
      <c r="J93" s="73">
        <v>1295.2317</v>
      </c>
      <c r="K93" s="73">
        <v>214.33879999999999</v>
      </c>
      <c r="L93" s="73">
        <v>191.0924</v>
      </c>
      <c r="M93" s="73">
        <v>286.47809999999998</v>
      </c>
      <c r="N93" s="73">
        <v>203.4795</v>
      </c>
      <c r="O93" s="73">
        <v>203.3227</v>
      </c>
      <c r="P93" s="73">
        <v>225.40450000000001</v>
      </c>
      <c r="Q93" s="73">
        <v>219.4598</v>
      </c>
      <c r="R93" s="73">
        <v>284.43509999999998</v>
      </c>
      <c r="S93" s="4">
        <v>2.3435000000000001</v>
      </c>
      <c r="T93" s="4">
        <v>0.36099999999999999</v>
      </c>
      <c r="U93" s="4">
        <v>1.8138000000000001</v>
      </c>
      <c r="V93" s="4">
        <v>1.8858000000000001</v>
      </c>
      <c r="W93" s="4">
        <v>2.2250999999999999</v>
      </c>
      <c r="X93" s="4">
        <v>1.3940000000000001</v>
      </c>
      <c r="Y93" s="4">
        <v>34.570399999999999</v>
      </c>
      <c r="Z93" s="4">
        <v>-0.63</v>
      </c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</row>
    <row r="94" spans="2:55">
      <c r="B94" s="74">
        <v>43055</v>
      </c>
      <c r="C94" s="73">
        <v>479.69619999999998</v>
      </c>
      <c r="D94" s="73">
        <v>216.49199999999999</v>
      </c>
      <c r="E94" s="73">
        <v>254.23759999999999</v>
      </c>
      <c r="F94" s="73">
        <v>2038.78</v>
      </c>
      <c r="G94" s="73">
        <v>2197.3200000000002</v>
      </c>
      <c r="H94" s="73">
        <v>2869.93</v>
      </c>
      <c r="I94" s="73">
        <v>149.56729999999999</v>
      </c>
      <c r="J94" s="73">
        <v>1294.1042</v>
      </c>
      <c r="K94" s="73">
        <v>214.20400000000001</v>
      </c>
      <c r="L94" s="73">
        <v>191.0266</v>
      </c>
      <c r="M94" s="73">
        <v>286.02</v>
      </c>
      <c r="N94" s="73">
        <v>203.30029999999999</v>
      </c>
      <c r="O94" s="73">
        <v>203.18960000000001</v>
      </c>
      <c r="P94" s="73">
        <v>225.22460000000001</v>
      </c>
      <c r="Q94" s="73">
        <v>219.22929999999999</v>
      </c>
      <c r="R94" s="73">
        <v>284.26280000000003</v>
      </c>
      <c r="S94" s="4">
        <v>2.3753000000000002</v>
      </c>
      <c r="T94" s="4">
        <v>0.376</v>
      </c>
      <c r="U94" s="4">
        <v>1.8212999999999999</v>
      </c>
      <c r="V94" s="4">
        <v>1.8965999999999998</v>
      </c>
      <c r="W94" s="4">
        <v>2.2563</v>
      </c>
      <c r="X94" s="4">
        <v>1.4</v>
      </c>
      <c r="Y94" s="4">
        <v>35.141300000000001</v>
      </c>
      <c r="Z94" s="4">
        <v>-0.63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</row>
    <row r="95" spans="2:55">
      <c r="B95" s="74">
        <v>43054</v>
      </c>
      <c r="C95" s="73">
        <v>479.8691</v>
      </c>
      <c r="D95" s="73">
        <v>216.48589999999999</v>
      </c>
      <c r="E95" s="73">
        <v>254.4487</v>
      </c>
      <c r="F95" s="73">
        <v>2040.83</v>
      </c>
      <c r="G95" s="73">
        <v>2200.6</v>
      </c>
      <c r="H95" s="73">
        <v>2872.04</v>
      </c>
      <c r="I95" s="73">
        <v>149.51490000000001</v>
      </c>
      <c r="J95" s="73">
        <v>1289.3387</v>
      </c>
      <c r="K95" s="73">
        <v>214.28550000000001</v>
      </c>
      <c r="L95" s="73">
        <v>191.14519999999999</v>
      </c>
      <c r="M95" s="73">
        <v>285.89400000000001</v>
      </c>
      <c r="N95" s="73">
        <v>203.3519</v>
      </c>
      <c r="O95" s="73">
        <v>203.36600000000001</v>
      </c>
      <c r="P95" s="73">
        <v>225.3613</v>
      </c>
      <c r="Q95" s="73">
        <v>219.36609999999999</v>
      </c>
      <c r="R95" s="73">
        <v>284.11040000000003</v>
      </c>
      <c r="S95" s="4">
        <v>2.3222</v>
      </c>
      <c r="T95" s="4">
        <v>0.376</v>
      </c>
      <c r="U95" s="4">
        <v>1.8181</v>
      </c>
      <c r="V95" s="4">
        <v>1.8829</v>
      </c>
      <c r="W95" s="4">
        <v>2.2179000000000002</v>
      </c>
      <c r="X95" s="4">
        <v>1.3940000000000001</v>
      </c>
      <c r="Y95" s="4">
        <v>35.585299999999997</v>
      </c>
      <c r="Z95" s="4">
        <v>-1.19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</row>
    <row r="96" spans="2:55">
      <c r="B96" s="74">
        <v>43053</v>
      </c>
      <c r="C96" s="73">
        <v>478.41539999999998</v>
      </c>
      <c r="D96" s="73">
        <v>215.67269999999999</v>
      </c>
      <c r="E96" s="73">
        <v>253.87540000000001</v>
      </c>
      <c r="F96" s="73">
        <v>2036.88</v>
      </c>
      <c r="G96" s="73">
        <v>2195.0100000000002</v>
      </c>
      <c r="H96" s="73">
        <v>2866.39</v>
      </c>
      <c r="I96" s="73">
        <v>149.45699999999999</v>
      </c>
      <c r="J96" s="73">
        <v>1290.7484999999999</v>
      </c>
      <c r="K96" s="73">
        <v>214.07419999999999</v>
      </c>
      <c r="L96" s="73">
        <v>190.8288</v>
      </c>
      <c r="M96" s="73">
        <v>286.26670000000001</v>
      </c>
      <c r="N96" s="73">
        <v>203.10919999999999</v>
      </c>
      <c r="O96" s="73">
        <v>203.22800000000001</v>
      </c>
      <c r="P96" s="73">
        <v>225.14250000000001</v>
      </c>
      <c r="Q96" s="73">
        <v>218.88460000000001</v>
      </c>
      <c r="R96" s="73">
        <v>283.59840000000003</v>
      </c>
      <c r="S96" s="4">
        <v>2.3717000000000001</v>
      </c>
      <c r="T96" s="4">
        <v>0.39700000000000002</v>
      </c>
      <c r="U96" s="4">
        <v>1.8136000000000001</v>
      </c>
      <c r="V96" s="4">
        <v>1.8961000000000001</v>
      </c>
      <c r="W96" s="4">
        <v>2.2842000000000002</v>
      </c>
      <c r="X96" s="4">
        <v>1.4020000000000001</v>
      </c>
      <c r="Y96" s="4">
        <v>36.261400000000002</v>
      </c>
      <c r="Z96" s="4">
        <v>-1.69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</row>
    <row r="97" spans="2:55">
      <c r="B97" s="74">
        <v>43052</v>
      </c>
      <c r="C97" s="73">
        <v>477.18349999999998</v>
      </c>
      <c r="D97" s="73">
        <v>215.0624</v>
      </c>
      <c r="E97" s="73">
        <v>253.2568</v>
      </c>
      <c r="F97" s="73">
        <v>2034.96</v>
      </c>
      <c r="G97" s="73">
        <v>2192.4899999999998</v>
      </c>
      <c r="H97" s="73">
        <v>2864.22</v>
      </c>
      <c r="I97" s="73">
        <v>149.5522</v>
      </c>
      <c r="J97" s="73">
        <v>1291.6280999999999</v>
      </c>
      <c r="K97" s="73">
        <v>214.12139999999999</v>
      </c>
      <c r="L97" s="73">
        <v>190.8931</v>
      </c>
      <c r="M97" s="73">
        <v>286.21589999999998</v>
      </c>
      <c r="N97" s="73">
        <v>203.15479999999999</v>
      </c>
      <c r="O97" s="73">
        <v>203.31319999999999</v>
      </c>
      <c r="P97" s="73">
        <v>225.16560000000001</v>
      </c>
      <c r="Q97" s="73">
        <v>218.85650000000001</v>
      </c>
      <c r="R97" s="73">
        <v>283.66090000000003</v>
      </c>
      <c r="S97" s="4">
        <v>2.4055</v>
      </c>
      <c r="T97" s="4">
        <v>0.41699999999999998</v>
      </c>
      <c r="U97" s="4">
        <v>1.8212000000000002</v>
      </c>
      <c r="V97" s="4">
        <v>1.9058999999999999</v>
      </c>
      <c r="W97" s="4">
        <v>2.2961999999999998</v>
      </c>
      <c r="X97" s="4">
        <v>1.4060000000000001</v>
      </c>
      <c r="Y97" s="4">
        <v>36.230600000000003</v>
      </c>
      <c r="Z97" s="4">
        <v>-1.38</v>
      </c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</row>
    <row r="98" spans="2:55">
      <c r="B98" s="74">
        <v>43049</v>
      </c>
      <c r="C98" s="73">
        <v>477.6617</v>
      </c>
      <c r="D98" s="73">
        <v>215.381</v>
      </c>
      <c r="E98" s="73">
        <v>253.39349999999999</v>
      </c>
      <c r="F98" s="73">
        <v>2034.69</v>
      </c>
      <c r="G98" s="73">
        <v>2192.66</v>
      </c>
      <c r="H98" s="73">
        <v>2863.34</v>
      </c>
      <c r="I98" s="73">
        <v>149.6944</v>
      </c>
      <c r="J98" s="73">
        <v>1291.3361</v>
      </c>
      <c r="K98" s="73">
        <v>214.22190000000001</v>
      </c>
      <c r="L98" s="73">
        <v>190.88550000000001</v>
      </c>
      <c r="M98" s="73">
        <v>286.84750000000003</v>
      </c>
      <c r="N98" s="73">
        <v>203.14959999999999</v>
      </c>
      <c r="O98" s="73">
        <v>203.47550000000001</v>
      </c>
      <c r="P98" s="73">
        <v>225.3399</v>
      </c>
      <c r="Q98" s="73">
        <v>218.91470000000001</v>
      </c>
      <c r="R98" s="73">
        <v>283.67669999999998</v>
      </c>
      <c r="S98" s="4">
        <v>2.3984000000000001</v>
      </c>
      <c r="T98" s="4">
        <v>0.41</v>
      </c>
      <c r="U98" s="4">
        <v>1.8283</v>
      </c>
      <c r="V98" s="4">
        <v>1.9058000000000002</v>
      </c>
      <c r="W98" s="4">
        <v>2.2888000000000002</v>
      </c>
      <c r="X98" s="4">
        <v>1.403</v>
      </c>
      <c r="Y98" s="4">
        <v>36.890300000000003</v>
      </c>
      <c r="Z98" s="4">
        <v>-1.94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</row>
    <row r="99" spans="2:55">
      <c r="B99" s="74">
        <v>43048</v>
      </c>
      <c r="C99" s="73">
        <v>478.00049999999999</v>
      </c>
      <c r="D99" s="73">
        <v>215.3809</v>
      </c>
      <c r="E99" s="73">
        <v>253.95330000000001</v>
      </c>
      <c r="F99" s="73">
        <v>2041.94</v>
      </c>
      <c r="G99" s="73">
        <v>2200.91</v>
      </c>
      <c r="H99" s="73">
        <v>2878</v>
      </c>
      <c r="I99" s="73">
        <v>149.90119999999999</v>
      </c>
      <c r="J99" s="73">
        <v>1290.6179999999999</v>
      </c>
      <c r="K99" s="73">
        <v>214.78319999999999</v>
      </c>
      <c r="L99" s="73">
        <v>191.40280000000001</v>
      </c>
      <c r="M99" s="73">
        <v>287.5111</v>
      </c>
      <c r="N99" s="73">
        <v>203.82050000000001</v>
      </c>
      <c r="O99" s="73">
        <v>203.79320000000001</v>
      </c>
      <c r="P99" s="73">
        <v>225.91579999999999</v>
      </c>
      <c r="Q99" s="73">
        <v>220.00450000000001</v>
      </c>
      <c r="R99" s="73">
        <v>285.4298</v>
      </c>
      <c r="S99" s="4">
        <v>2.3416000000000001</v>
      </c>
      <c r="T99" s="4">
        <v>0.375</v>
      </c>
      <c r="U99" s="4">
        <v>1.8252000000000002</v>
      </c>
      <c r="V99" s="4">
        <v>1.8976</v>
      </c>
      <c r="W99" s="4">
        <v>2.2738</v>
      </c>
      <c r="X99" s="4">
        <v>1.391</v>
      </c>
      <c r="Y99" s="4">
        <v>37.423900000000003</v>
      </c>
      <c r="Z99" s="4">
        <v>-1.8399999999999999</v>
      </c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</row>
    <row r="100" spans="2:55">
      <c r="B100" s="74">
        <v>43047</v>
      </c>
      <c r="C100" s="73">
        <v>478.42700000000002</v>
      </c>
      <c r="D100" s="73">
        <v>215.61699999999999</v>
      </c>
      <c r="E100" s="73">
        <v>254.17519999999999</v>
      </c>
      <c r="F100" s="73">
        <v>2044.14</v>
      </c>
      <c r="G100" s="73">
        <v>2202.4899999999998</v>
      </c>
      <c r="H100" s="73">
        <v>2883.3</v>
      </c>
      <c r="I100" s="73">
        <v>149.9554</v>
      </c>
      <c r="J100" s="73">
        <v>1293.7841000000001</v>
      </c>
      <c r="K100" s="73">
        <v>214.9187</v>
      </c>
      <c r="L100" s="73">
        <v>191.5446</v>
      </c>
      <c r="M100" s="73">
        <v>287.58479999999997</v>
      </c>
      <c r="N100" s="73">
        <v>203.9522</v>
      </c>
      <c r="O100" s="73">
        <v>203.89400000000001</v>
      </c>
      <c r="P100" s="73">
        <v>226.07040000000001</v>
      </c>
      <c r="Q100" s="73">
        <v>220.28909999999999</v>
      </c>
      <c r="R100" s="73">
        <v>285.70769999999999</v>
      </c>
      <c r="S100" s="4">
        <v>2.3342999999999998</v>
      </c>
      <c r="T100" s="4">
        <v>0.32600000000000001</v>
      </c>
      <c r="U100" s="4">
        <v>1.8287</v>
      </c>
      <c r="V100" s="4">
        <v>1.8955</v>
      </c>
      <c r="W100" s="4">
        <v>2.2604000000000002</v>
      </c>
      <c r="X100" s="4">
        <v>1.377</v>
      </c>
      <c r="Y100" s="4">
        <v>36.9848</v>
      </c>
      <c r="Z100" s="4">
        <v>-2.63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</row>
    <row r="101" spans="2:55">
      <c r="B101" s="74">
        <v>43046</v>
      </c>
      <c r="C101" s="73">
        <v>478.18680000000001</v>
      </c>
      <c r="D101" s="73">
        <v>215.37129999999999</v>
      </c>
      <c r="E101" s="73">
        <v>254.2997</v>
      </c>
      <c r="F101" s="73">
        <v>2046.23</v>
      </c>
      <c r="G101" s="73">
        <v>2204.58</v>
      </c>
      <c r="H101" s="73">
        <v>2887.01</v>
      </c>
      <c r="I101" s="73">
        <v>149.95079999999999</v>
      </c>
      <c r="J101" s="73">
        <v>1296.5540000000001</v>
      </c>
      <c r="K101" s="73">
        <v>214.90940000000001</v>
      </c>
      <c r="L101" s="73">
        <v>191.52189999999999</v>
      </c>
      <c r="M101" s="73">
        <v>287.64620000000002</v>
      </c>
      <c r="N101" s="73">
        <v>203.96180000000001</v>
      </c>
      <c r="O101" s="73">
        <v>203.88980000000001</v>
      </c>
      <c r="P101" s="73">
        <v>226.0729</v>
      </c>
      <c r="Q101" s="73">
        <v>220.23179999999999</v>
      </c>
      <c r="R101" s="73">
        <v>285.66899999999998</v>
      </c>
      <c r="S101" s="4">
        <v>2.3144999999999998</v>
      </c>
      <c r="T101" s="4">
        <v>0.32700000000000001</v>
      </c>
      <c r="U101" s="4">
        <v>1.8216000000000001</v>
      </c>
      <c r="V101" s="4">
        <v>1.8797999999999999</v>
      </c>
      <c r="W101" s="4">
        <v>2.2429999999999999</v>
      </c>
      <c r="X101" s="4">
        <v>1.3639999999999999</v>
      </c>
      <c r="Y101" s="4">
        <v>36.122</v>
      </c>
      <c r="Z101" s="4">
        <v>-2.19</v>
      </c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</row>
    <row r="102" spans="2:55">
      <c r="B102" s="74">
        <v>43045</v>
      </c>
      <c r="C102" s="73">
        <v>477.88209999999998</v>
      </c>
      <c r="D102" s="73">
        <v>215.1172</v>
      </c>
      <c r="E102" s="73">
        <v>254.30539999999999</v>
      </c>
      <c r="F102" s="73">
        <v>2045.41</v>
      </c>
      <c r="G102" s="73">
        <v>2202.5300000000002</v>
      </c>
      <c r="H102" s="73">
        <v>2887.02</v>
      </c>
      <c r="I102" s="73">
        <v>149.96090000000001</v>
      </c>
      <c r="J102" s="73">
        <v>1299.2819999999999</v>
      </c>
      <c r="K102" s="73">
        <v>214.9992</v>
      </c>
      <c r="L102" s="73">
        <v>191.6337</v>
      </c>
      <c r="M102" s="73">
        <v>287.60390000000001</v>
      </c>
      <c r="N102" s="73">
        <v>204.08930000000001</v>
      </c>
      <c r="O102" s="73">
        <v>203.95740000000001</v>
      </c>
      <c r="P102" s="73">
        <v>226.09350000000001</v>
      </c>
      <c r="Q102" s="73">
        <v>220.40799999999999</v>
      </c>
      <c r="R102" s="73">
        <v>285.89429999999999</v>
      </c>
      <c r="S102" s="4">
        <v>2.3163</v>
      </c>
      <c r="T102" s="4">
        <v>0.33600000000000002</v>
      </c>
      <c r="U102" s="4">
        <v>1.8214000000000001</v>
      </c>
      <c r="V102" s="4">
        <v>1.875</v>
      </c>
      <c r="W102" s="4">
        <v>2.2423999999999999</v>
      </c>
      <c r="X102" s="4">
        <v>1.3420000000000001</v>
      </c>
      <c r="Y102" s="4">
        <v>38.977400000000003</v>
      </c>
      <c r="Z102" s="4">
        <v>-2.5300000000000002</v>
      </c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</row>
    <row r="103" spans="2:55">
      <c r="B103" s="74">
        <v>43042</v>
      </c>
      <c r="C103" s="73">
        <v>477.3245</v>
      </c>
      <c r="D103" s="73">
        <v>214.78970000000001</v>
      </c>
      <c r="E103" s="73">
        <v>254.1465</v>
      </c>
      <c r="F103" s="73">
        <v>2042.78</v>
      </c>
      <c r="G103" s="73">
        <v>2199.27</v>
      </c>
      <c r="H103" s="73">
        <v>2884.21</v>
      </c>
      <c r="I103" s="73">
        <v>149.68969999999999</v>
      </c>
      <c r="J103" s="73">
        <v>1300.5239999999999</v>
      </c>
      <c r="K103" s="73">
        <v>214.8604</v>
      </c>
      <c r="L103" s="73">
        <v>191.49</v>
      </c>
      <c r="M103" s="73">
        <v>287.52080000000001</v>
      </c>
      <c r="N103" s="73">
        <v>203.9503</v>
      </c>
      <c r="O103" s="73">
        <v>203.81720000000001</v>
      </c>
      <c r="P103" s="73">
        <v>225.91659999999999</v>
      </c>
      <c r="Q103" s="73">
        <v>220.12989999999999</v>
      </c>
      <c r="R103" s="73">
        <v>285.64890000000003</v>
      </c>
      <c r="S103" s="4">
        <v>2.3325</v>
      </c>
      <c r="T103" s="4">
        <v>0.36399999999999999</v>
      </c>
      <c r="U103" s="4">
        <v>1.8056999999999999</v>
      </c>
      <c r="V103" s="4">
        <v>1.8700999999999999</v>
      </c>
      <c r="W103" s="4">
        <v>2.2324999999999999</v>
      </c>
      <c r="X103" s="4">
        <v>1.343</v>
      </c>
      <c r="Y103" s="4">
        <v>38.965600000000002</v>
      </c>
      <c r="Z103" s="4">
        <v>-2.04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</row>
    <row r="104" spans="2:55">
      <c r="B104" s="74">
        <v>43041</v>
      </c>
      <c r="C104" s="73">
        <v>478.20400000000001</v>
      </c>
      <c r="D104" s="73">
        <v>215.34639999999999</v>
      </c>
      <c r="E104" s="73">
        <v>254.43969999999999</v>
      </c>
      <c r="F104" s="73">
        <v>2042.32</v>
      </c>
      <c r="G104" s="73">
        <v>2198.9699999999998</v>
      </c>
      <c r="H104" s="73">
        <v>2884.09</v>
      </c>
      <c r="I104" s="73">
        <v>149.65770000000001</v>
      </c>
      <c r="J104" s="73">
        <v>1304.6840999999999</v>
      </c>
      <c r="K104" s="73">
        <v>214.7218</v>
      </c>
      <c r="L104" s="73">
        <v>191.3305</v>
      </c>
      <c r="M104" s="73">
        <v>287.51909999999998</v>
      </c>
      <c r="N104" s="73">
        <v>203.809</v>
      </c>
      <c r="O104" s="73">
        <v>203.73759999999999</v>
      </c>
      <c r="P104" s="73">
        <v>225.80789999999999</v>
      </c>
      <c r="Q104" s="73">
        <v>219.8252</v>
      </c>
      <c r="R104" s="73">
        <v>285.2647</v>
      </c>
      <c r="S104" s="4">
        <v>2.3449999999999998</v>
      </c>
      <c r="T104" s="4">
        <v>0.372</v>
      </c>
      <c r="U104" s="4">
        <v>1.8155999999999999</v>
      </c>
      <c r="V104" s="4">
        <v>1.8818999999999999</v>
      </c>
      <c r="W104" s="4">
        <v>2.2414999999999998</v>
      </c>
      <c r="X104" s="4">
        <v>1.3460000000000001</v>
      </c>
      <c r="Y104" s="4">
        <v>38.721699999999998</v>
      </c>
      <c r="Z104" s="4">
        <v>-1.8</v>
      </c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</row>
    <row r="105" spans="2:55">
      <c r="B105" s="74">
        <v>43040</v>
      </c>
      <c r="C105" s="73">
        <v>477.1207</v>
      </c>
      <c r="D105" s="73">
        <v>214.82830000000001</v>
      </c>
      <c r="E105" s="73">
        <v>253.97659999999999</v>
      </c>
      <c r="F105" s="73">
        <v>2039.51</v>
      </c>
      <c r="G105" s="73">
        <v>2195.25</v>
      </c>
      <c r="H105" s="73">
        <v>2880.42</v>
      </c>
      <c r="I105" s="73">
        <v>149.51769999999999</v>
      </c>
      <c r="J105" s="73">
        <v>1303.598</v>
      </c>
      <c r="K105" s="73">
        <v>214.62370000000001</v>
      </c>
      <c r="L105" s="73">
        <v>191.2432</v>
      </c>
      <c r="M105" s="73">
        <v>287.38679999999999</v>
      </c>
      <c r="N105" s="73">
        <v>203.75569999999999</v>
      </c>
      <c r="O105" s="73">
        <v>203.6534</v>
      </c>
      <c r="P105" s="73">
        <v>225.6832</v>
      </c>
      <c r="Q105" s="73">
        <v>219.714</v>
      </c>
      <c r="R105" s="73">
        <v>284.96859999999998</v>
      </c>
      <c r="S105" s="4">
        <v>2.3721000000000001</v>
      </c>
      <c r="T105" s="4">
        <v>0.373</v>
      </c>
      <c r="U105" s="4">
        <v>1.8188</v>
      </c>
      <c r="V105" s="4">
        <v>1.8862000000000001</v>
      </c>
      <c r="W105" s="4">
        <v>2.2563</v>
      </c>
      <c r="X105" s="4">
        <v>1.3479999999999999</v>
      </c>
      <c r="Y105" s="4">
        <v>39.020499999999998</v>
      </c>
      <c r="Z105" s="4">
        <v>-2.08</v>
      </c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</row>
    <row r="106" spans="2:55">
      <c r="B106" s="74">
        <v>43039</v>
      </c>
      <c r="C106" s="73">
        <v>477.75200000000001</v>
      </c>
      <c r="D106" s="73">
        <v>215.19290000000001</v>
      </c>
      <c r="E106" s="73">
        <v>254.143</v>
      </c>
      <c r="F106" s="73">
        <v>2039.64</v>
      </c>
      <c r="G106" s="73">
        <v>2195.09</v>
      </c>
      <c r="H106" s="73">
        <v>2879.74</v>
      </c>
      <c r="I106" s="73">
        <v>149.32499999999999</v>
      </c>
      <c r="J106" s="73">
        <v>1303.4084</v>
      </c>
      <c r="K106" s="73">
        <v>214.7362</v>
      </c>
      <c r="L106" s="73">
        <v>191.38149999999999</v>
      </c>
      <c r="M106" s="73">
        <v>287.34289999999999</v>
      </c>
      <c r="N106" s="73">
        <v>203.9238</v>
      </c>
      <c r="O106" s="73">
        <v>203.7398</v>
      </c>
      <c r="P106" s="73">
        <v>225.7869</v>
      </c>
      <c r="Q106" s="73">
        <v>219.9716</v>
      </c>
      <c r="R106" s="73">
        <v>285.1533</v>
      </c>
      <c r="S106" s="4">
        <v>2.3793000000000002</v>
      </c>
      <c r="T106" s="4">
        <v>0.36299999999999999</v>
      </c>
      <c r="U106" s="4">
        <v>1.8178999999999998</v>
      </c>
      <c r="V106" s="4">
        <v>1.8847</v>
      </c>
      <c r="W106" s="4">
        <v>2.2374999999999998</v>
      </c>
      <c r="X106" s="4">
        <v>1.35</v>
      </c>
      <c r="Y106" s="4">
        <v>39.1982</v>
      </c>
      <c r="Z106" s="4">
        <v>-2.88</v>
      </c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</row>
    <row r="107" spans="2:55">
      <c r="B107" s="74">
        <v>43038</v>
      </c>
      <c r="C107" s="73">
        <v>477.58620000000002</v>
      </c>
      <c r="D107" s="73">
        <v>215.13310000000001</v>
      </c>
      <c r="E107" s="73">
        <v>253.98920000000001</v>
      </c>
      <c r="F107" s="73">
        <v>2040.18</v>
      </c>
      <c r="G107" s="73">
        <v>2195.34</v>
      </c>
      <c r="H107" s="73">
        <v>2881.79</v>
      </c>
      <c r="I107" s="73">
        <v>149.19640000000001</v>
      </c>
      <c r="J107" s="73">
        <v>1302.6130000000001</v>
      </c>
      <c r="K107" s="73">
        <v>214.56950000000001</v>
      </c>
      <c r="L107" s="73">
        <v>191.19550000000001</v>
      </c>
      <c r="M107" s="73">
        <v>287.31270000000001</v>
      </c>
      <c r="N107" s="73">
        <v>203.68440000000001</v>
      </c>
      <c r="O107" s="73">
        <v>203.66210000000001</v>
      </c>
      <c r="P107" s="73">
        <v>225.66130000000001</v>
      </c>
      <c r="Q107" s="73">
        <v>219.7585</v>
      </c>
      <c r="R107" s="73">
        <v>284.43119999999999</v>
      </c>
      <c r="S107" s="4">
        <v>2.3683999999999998</v>
      </c>
      <c r="T107" s="4">
        <v>0.36699999999999999</v>
      </c>
      <c r="U107" s="4">
        <v>1.8056000000000001</v>
      </c>
      <c r="V107" s="4">
        <v>1.8768</v>
      </c>
      <c r="W107" s="4">
        <v>2.2646999999999999</v>
      </c>
      <c r="X107" s="4">
        <v>1.3460000000000001</v>
      </c>
      <c r="Y107" s="4">
        <v>39.648400000000002</v>
      </c>
      <c r="Z107" s="4">
        <v>-2.21</v>
      </c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</row>
    <row r="108" spans="2:55">
      <c r="B108" s="74">
        <v>43035</v>
      </c>
      <c r="C108" s="73">
        <v>475.31240000000003</v>
      </c>
      <c r="D108" s="73">
        <v>213.94980000000001</v>
      </c>
      <c r="E108" s="73">
        <v>252.91550000000001</v>
      </c>
      <c r="F108" s="73">
        <v>2033.79</v>
      </c>
      <c r="G108" s="73">
        <v>2188.4299999999998</v>
      </c>
      <c r="H108" s="73">
        <v>2870.5</v>
      </c>
      <c r="I108" s="73">
        <v>149.1765</v>
      </c>
      <c r="J108" s="73">
        <v>1299.9380000000001</v>
      </c>
      <c r="K108" s="73">
        <v>214.2062</v>
      </c>
      <c r="L108" s="73">
        <v>190.79750000000001</v>
      </c>
      <c r="M108" s="73">
        <v>287.20780000000002</v>
      </c>
      <c r="N108" s="73">
        <v>203.2757</v>
      </c>
      <c r="O108" s="73">
        <v>203.3777</v>
      </c>
      <c r="P108" s="73">
        <v>225.19550000000001</v>
      </c>
      <c r="Q108" s="73">
        <v>219.05789999999999</v>
      </c>
      <c r="R108" s="73">
        <v>283.79680000000002</v>
      </c>
      <c r="S108" s="4">
        <v>2.4064000000000001</v>
      </c>
      <c r="T108" s="4">
        <v>0.38300000000000001</v>
      </c>
      <c r="U108" s="4">
        <v>1.8103</v>
      </c>
      <c r="V108" s="4">
        <v>1.8932</v>
      </c>
      <c r="W108" s="4">
        <v>2.3037000000000001</v>
      </c>
      <c r="X108" s="4">
        <v>1.355</v>
      </c>
      <c r="Y108" s="4">
        <v>40.7806</v>
      </c>
      <c r="Z108" s="4">
        <v>-2.75</v>
      </c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</row>
    <row r="109" spans="2:55">
      <c r="B109" s="74">
        <v>43034</v>
      </c>
      <c r="C109" s="73">
        <v>476.04410000000001</v>
      </c>
      <c r="D109" s="73">
        <v>214.3674</v>
      </c>
      <c r="E109" s="73">
        <v>253.18860000000001</v>
      </c>
      <c r="F109" s="73">
        <v>2030.6</v>
      </c>
      <c r="G109" s="73">
        <v>2185.31</v>
      </c>
      <c r="H109" s="73">
        <v>2865.47</v>
      </c>
      <c r="I109" s="73">
        <v>149.3109</v>
      </c>
      <c r="J109" s="73">
        <v>1301.1121000000001</v>
      </c>
      <c r="K109" s="73">
        <v>214.44110000000001</v>
      </c>
      <c r="L109" s="73">
        <v>191.03270000000001</v>
      </c>
      <c r="M109" s="73">
        <v>287.38920000000002</v>
      </c>
      <c r="N109" s="73">
        <v>203.5549</v>
      </c>
      <c r="O109" s="73">
        <v>203.58840000000001</v>
      </c>
      <c r="P109" s="73">
        <v>225.47219999999999</v>
      </c>
      <c r="Q109" s="73">
        <v>219.50579999999999</v>
      </c>
      <c r="R109" s="73">
        <v>284.12509999999997</v>
      </c>
      <c r="S109" s="4">
        <v>2.4609000000000001</v>
      </c>
      <c r="T109" s="4">
        <v>0.41499999999999998</v>
      </c>
      <c r="U109" s="4">
        <v>1.7942</v>
      </c>
      <c r="V109" s="4">
        <v>1.8923000000000001</v>
      </c>
      <c r="W109" s="4">
        <v>2.3088000000000002</v>
      </c>
      <c r="X109" s="4">
        <v>1.3540000000000001</v>
      </c>
      <c r="Y109" s="4">
        <v>40.755200000000002</v>
      </c>
      <c r="Z109" s="4">
        <v>-2.63</v>
      </c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</row>
    <row r="110" spans="2:55">
      <c r="B110" s="74">
        <v>43033</v>
      </c>
      <c r="C110" s="73">
        <v>477.4239</v>
      </c>
      <c r="D110" s="73">
        <v>215.06870000000001</v>
      </c>
      <c r="E110" s="73">
        <v>253.78870000000001</v>
      </c>
      <c r="F110" s="73">
        <v>2031.5</v>
      </c>
      <c r="G110" s="73">
        <v>2186.34</v>
      </c>
      <c r="H110" s="73">
        <v>2865.85</v>
      </c>
      <c r="I110" s="73">
        <v>149.2525</v>
      </c>
      <c r="J110" s="73">
        <v>1304.4119000000001</v>
      </c>
      <c r="K110" s="73">
        <v>214.21270000000001</v>
      </c>
      <c r="L110" s="73">
        <v>190.8014</v>
      </c>
      <c r="M110" s="73">
        <v>287.22640000000001</v>
      </c>
      <c r="N110" s="73">
        <v>203.33840000000001</v>
      </c>
      <c r="O110" s="73">
        <v>203.4015</v>
      </c>
      <c r="P110" s="73">
        <v>225.2071</v>
      </c>
      <c r="Q110" s="73">
        <v>219.1292</v>
      </c>
      <c r="R110" s="73">
        <v>283.66219999999998</v>
      </c>
      <c r="S110" s="4">
        <v>2.4317000000000002</v>
      </c>
      <c r="T110" s="4">
        <v>0.48199999999999998</v>
      </c>
      <c r="U110" s="4">
        <v>1.7877999999999998</v>
      </c>
      <c r="V110" s="4">
        <v>1.887</v>
      </c>
      <c r="W110" s="4">
        <v>2.2989999999999999</v>
      </c>
      <c r="X110" s="4">
        <v>1.3599999999999999</v>
      </c>
      <c r="Y110" s="4">
        <v>40.104399999999998</v>
      </c>
      <c r="Z110" s="4">
        <v>-2.31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</row>
    <row r="111" spans="2:55">
      <c r="B111" s="74">
        <v>43032</v>
      </c>
      <c r="C111" s="73">
        <v>477.14789999999999</v>
      </c>
      <c r="D111" s="73">
        <v>214.76730000000001</v>
      </c>
      <c r="E111" s="73">
        <v>253.85</v>
      </c>
      <c r="F111" s="73">
        <v>2035.11</v>
      </c>
      <c r="G111" s="73">
        <v>2190.3200000000002</v>
      </c>
      <c r="H111" s="73">
        <v>2872.56</v>
      </c>
      <c r="I111" s="73">
        <v>149.41720000000001</v>
      </c>
      <c r="J111" s="73">
        <v>1305.1727000000001</v>
      </c>
      <c r="K111" s="73">
        <v>214.46510000000001</v>
      </c>
      <c r="L111" s="73">
        <v>191.08709999999999</v>
      </c>
      <c r="M111" s="73">
        <v>287.2518</v>
      </c>
      <c r="N111" s="73">
        <v>203.67789999999999</v>
      </c>
      <c r="O111" s="73">
        <v>203.54859999999999</v>
      </c>
      <c r="P111" s="73">
        <v>225.499</v>
      </c>
      <c r="Q111" s="73">
        <v>219.5796</v>
      </c>
      <c r="R111" s="73">
        <v>284.44749999999999</v>
      </c>
      <c r="S111" s="4">
        <v>2.4188999999999998</v>
      </c>
      <c r="T111" s="4">
        <v>0.47599999999999998</v>
      </c>
      <c r="U111" s="4">
        <v>1.7825</v>
      </c>
      <c r="V111" s="4">
        <v>1.8734</v>
      </c>
      <c r="W111" s="4">
        <v>2.2875000000000001</v>
      </c>
      <c r="X111" s="4">
        <v>1.3599999999999999</v>
      </c>
      <c r="Y111" s="4">
        <v>40.273899999999998</v>
      </c>
      <c r="Z111" s="4">
        <v>-1.9300000000000002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</row>
    <row r="112" spans="2:55">
      <c r="B112" s="74">
        <v>43031</v>
      </c>
      <c r="C112" s="73">
        <v>477.97809999999998</v>
      </c>
      <c r="D112" s="73">
        <v>215.21559999999999</v>
      </c>
      <c r="E112" s="73">
        <v>254.21350000000001</v>
      </c>
      <c r="F112" s="73">
        <v>2037.83</v>
      </c>
      <c r="G112" s="73">
        <v>2193.52</v>
      </c>
      <c r="H112" s="73">
        <v>2876.3</v>
      </c>
      <c r="I112" s="73">
        <v>149.3476</v>
      </c>
      <c r="J112" s="73">
        <v>1305.0170000000001</v>
      </c>
      <c r="K112" s="73">
        <v>214.4376</v>
      </c>
      <c r="L112" s="73">
        <v>191.071</v>
      </c>
      <c r="M112" s="73">
        <v>287.17140000000001</v>
      </c>
      <c r="N112" s="73">
        <v>203.64060000000001</v>
      </c>
      <c r="O112" s="73">
        <v>203.51159999999999</v>
      </c>
      <c r="P112" s="73">
        <v>225.4751</v>
      </c>
      <c r="Q112" s="73">
        <v>219.61510000000001</v>
      </c>
      <c r="R112" s="73">
        <v>284.46030000000002</v>
      </c>
      <c r="S112" s="4">
        <v>2.3664000000000001</v>
      </c>
      <c r="T112" s="4">
        <v>0.432</v>
      </c>
      <c r="U112" s="4">
        <v>1.7730999999999999</v>
      </c>
      <c r="V112" s="4">
        <v>1.8662999999999998</v>
      </c>
      <c r="W112" s="4">
        <v>2.2765</v>
      </c>
      <c r="X112" s="4">
        <v>1.3559999999999999</v>
      </c>
      <c r="Y112" s="4">
        <v>40.589399999999998</v>
      </c>
      <c r="Z112" s="4">
        <v>-2.75</v>
      </c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</row>
    <row r="113" spans="2:55">
      <c r="B113" s="74">
        <v>43028</v>
      </c>
      <c r="C113" s="73">
        <v>478.20150000000001</v>
      </c>
      <c r="D113" s="73">
        <v>215.39089999999999</v>
      </c>
      <c r="E113" s="73">
        <v>254.19059999999999</v>
      </c>
      <c r="F113" s="73">
        <v>2035.91</v>
      </c>
      <c r="G113" s="73">
        <v>2192.0500000000002</v>
      </c>
      <c r="H113" s="73">
        <v>2872.3</v>
      </c>
      <c r="I113" s="73">
        <v>149.25409999999999</v>
      </c>
      <c r="J113" s="73">
        <v>1305.204</v>
      </c>
      <c r="K113" s="73">
        <v>214.53049999999999</v>
      </c>
      <c r="L113" s="73">
        <v>191.1901</v>
      </c>
      <c r="M113" s="73">
        <v>287.10910000000001</v>
      </c>
      <c r="N113" s="73">
        <v>203.7484</v>
      </c>
      <c r="O113" s="73">
        <v>203.56989999999999</v>
      </c>
      <c r="P113" s="73">
        <v>225.58019999999999</v>
      </c>
      <c r="Q113" s="73">
        <v>219.79499999999999</v>
      </c>
      <c r="R113" s="73">
        <v>284.72000000000003</v>
      </c>
      <c r="S113" s="4">
        <v>2.3845000000000001</v>
      </c>
      <c r="T113" s="4">
        <v>0.45200000000000001</v>
      </c>
      <c r="U113" s="4">
        <v>1.7852000000000001</v>
      </c>
      <c r="V113" s="4">
        <v>1.8723000000000001</v>
      </c>
      <c r="W113" s="4">
        <v>2.2826</v>
      </c>
      <c r="X113" s="4">
        <v>1.3559999999999999</v>
      </c>
      <c r="Y113" s="4">
        <v>40.9696</v>
      </c>
      <c r="Z113" s="4">
        <v>-2.38</v>
      </c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</row>
    <row r="114" spans="2:55">
      <c r="B114" s="74">
        <v>43027</v>
      </c>
      <c r="C114" s="73">
        <v>480.93360000000001</v>
      </c>
      <c r="D114" s="73">
        <v>216.91040000000001</v>
      </c>
      <c r="E114" s="73">
        <v>255.27459999999999</v>
      </c>
      <c r="F114" s="73">
        <v>2041.15</v>
      </c>
      <c r="G114" s="73">
        <v>2199.25</v>
      </c>
      <c r="H114" s="73">
        <v>2880.58</v>
      </c>
      <c r="I114" s="73">
        <v>149.24639999999999</v>
      </c>
      <c r="J114" s="73">
        <v>1306.7</v>
      </c>
      <c r="K114" s="73">
        <v>214.80959999999999</v>
      </c>
      <c r="L114" s="73">
        <v>191.5059</v>
      </c>
      <c r="M114" s="73">
        <v>287.13749999999999</v>
      </c>
      <c r="N114" s="73">
        <v>204.09030000000001</v>
      </c>
      <c r="O114" s="73">
        <v>203.74189999999999</v>
      </c>
      <c r="P114" s="73">
        <v>225.85589999999999</v>
      </c>
      <c r="Q114" s="73">
        <v>220.35679999999999</v>
      </c>
      <c r="R114" s="73">
        <v>285.50959999999998</v>
      </c>
      <c r="S114" s="4">
        <v>2.3178000000000001</v>
      </c>
      <c r="T114" s="4">
        <v>0.39500000000000002</v>
      </c>
      <c r="U114" s="4">
        <v>1.7743</v>
      </c>
      <c r="V114" s="4">
        <v>1.8635999999999999</v>
      </c>
      <c r="W114" s="4">
        <v>2.2080000000000002</v>
      </c>
      <c r="X114" s="4">
        <v>1.3559999999999999</v>
      </c>
      <c r="Y114" s="4">
        <v>41.627600000000001</v>
      </c>
      <c r="Z114" s="4">
        <v>-2.0499999999999998</v>
      </c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</row>
    <row r="115" spans="2:55">
      <c r="B115" s="74">
        <v>43026</v>
      </c>
      <c r="C115" s="73">
        <v>479.37819999999999</v>
      </c>
      <c r="D115" s="73">
        <v>216.06780000000001</v>
      </c>
      <c r="E115" s="73">
        <v>254.53389999999999</v>
      </c>
      <c r="F115" s="73">
        <v>2039.37</v>
      </c>
      <c r="G115" s="73">
        <v>2196.6799999999998</v>
      </c>
      <c r="H115" s="73">
        <v>2876.32</v>
      </c>
      <c r="I115" s="73">
        <v>149.3835</v>
      </c>
      <c r="J115" s="73">
        <v>1304.9880000000001</v>
      </c>
      <c r="K115" s="73">
        <v>214.62960000000001</v>
      </c>
      <c r="L115" s="73">
        <v>191.33869999999999</v>
      </c>
      <c r="M115" s="73">
        <v>286.93200000000002</v>
      </c>
      <c r="N115" s="73">
        <v>203.96690000000001</v>
      </c>
      <c r="O115" s="73">
        <v>203.5273</v>
      </c>
      <c r="P115" s="73">
        <v>225.59690000000001</v>
      </c>
      <c r="Q115" s="73">
        <v>220.0581</v>
      </c>
      <c r="R115" s="73">
        <v>285.4332</v>
      </c>
      <c r="S115" s="4">
        <v>2.3464999999999998</v>
      </c>
      <c r="T115" s="4">
        <v>0.39600000000000002</v>
      </c>
      <c r="U115" s="4">
        <v>1.7528000000000001</v>
      </c>
      <c r="V115" s="4">
        <v>1.8519000000000001</v>
      </c>
      <c r="W115" s="4">
        <v>2.2688000000000001</v>
      </c>
      <c r="X115" s="4">
        <v>1.3620000000000001</v>
      </c>
      <c r="Y115" s="4">
        <v>41.104300000000002</v>
      </c>
      <c r="Z115" s="4">
        <v>-2.38</v>
      </c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</row>
    <row r="116" spans="2:55">
      <c r="B116" s="74">
        <v>43025</v>
      </c>
      <c r="C116" s="73">
        <v>480.1354</v>
      </c>
      <c r="D116" s="73">
        <v>216.5556</v>
      </c>
      <c r="E116" s="73">
        <v>254.78309999999999</v>
      </c>
      <c r="F116" s="73">
        <v>2043.58</v>
      </c>
      <c r="G116" s="73">
        <v>2201.66</v>
      </c>
      <c r="H116" s="73">
        <v>2883.27</v>
      </c>
      <c r="I116" s="73">
        <v>149.19800000000001</v>
      </c>
      <c r="J116" s="73">
        <v>1303.7349999999999</v>
      </c>
      <c r="K116" s="73">
        <v>214.7518</v>
      </c>
      <c r="L116" s="73">
        <v>191.4897</v>
      </c>
      <c r="M116" s="73">
        <v>286.87830000000002</v>
      </c>
      <c r="N116" s="73">
        <v>204.07749999999999</v>
      </c>
      <c r="O116" s="73">
        <v>203.68049999999999</v>
      </c>
      <c r="P116" s="73">
        <v>225.7629</v>
      </c>
      <c r="Q116" s="73">
        <v>220.29429999999999</v>
      </c>
      <c r="R116" s="73">
        <v>285.50150000000002</v>
      </c>
      <c r="S116" s="4">
        <v>2.2997999999999998</v>
      </c>
      <c r="T116" s="4">
        <v>0.36499999999999999</v>
      </c>
      <c r="U116" s="4">
        <v>1.7387000000000001</v>
      </c>
      <c r="V116" s="4">
        <v>1.8378999999999999</v>
      </c>
      <c r="W116" s="4">
        <v>2.2462</v>
      </c>
      <c r="X116" s="4">
        <v>1.367</v>
      </c>
      <c r="Y116" s="4">
        <v>41.206899999999997</v>
      </c>
      <c r="Z116" s="4">
        <v>-1.75</v>
      </c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</row>
    <row r="117" spans="2:55">
      <c r="B117" s="74">
        <v>43024</v>
      </c>
      <c r="C117" s="73">
        <v>481.09100000000001</v>
      </c>
      <c r="D117" s="73">
        <v>217.1721</v>
      </c>
      <c r="E117" s="73">
        <v>254.9812</v>
      </c>
      <c r="F117" s="73">
        <v>2042.54</v>
      </c>
      <c r="G117" s="73">
        <v>2200.3200000000002</v>
      </c>
      <c r="H117" s="73">
        <v>2880.77</v>
      </c>
      <c r="I117" s="73">
        <v>149.1902</v>
      </c>
      <c r="J117" s="73">
        <v>1303.5833</v>
      </c>
      <c r="K117" s="73">
        <v>214.9033</v>
      </c>
      <c r="L117" s="73">
        <v>191.68430000000001</v>
      </c>
      <c r="M117" s="73">
        <v>286.77460000000002</v>
      </c>
      <c r="N117" s="73">
        <v>204.34379999999999</v>
      </c>
      <c r="O117" s="73">
        <v>203.81489999999999</v>
      </c>
      <c r="P117" s="73">
        <v>225.9359</v>
      </c>
      <c r="Q117" s="73">
        <v>220.51220000000001</v>
      </c>
      <c r="R117" s="73">
        <v>285.87670000000003</v>
      </c>
      <c r="S117" s="4">
        <v>2.3033999999999999</v>
      </c>
      <c r="T117" s="4">
        <v>0.372</v>
      </c>
      <c r="U117" s="4">
        <v>1.7498</v>
      </c>
      <c r="V117" s="4">
        <v>1.8460000000000001</v>
      </c>
      <c r="W117" s="4">
        <v>2.2923999999999998</v>
      </c>
      <c r="X117" s="4">
        <v>1.375</v>
      </c>
      <c r="Y117" s="4">
        <v>41.486199999999997</v>
      </c>
      <c r="Z117" s="4">
        <v>-2.81</v>
      </c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</row>
    <row r="118" spans="2:55">
      <c r="B118" s="74">
        <v>43021</v>
      </c>
      <c r="C118" s="73">
        <v>481.41250000000002</v>
      </c>
      <c r="D118" s="73">
        <v>217.22620000000001</v>
      </c>
      <c r="E118" s="73">
        <v>255.268</v>
      </c>
      <c r="F118" s="73">
        <v>2045.11</v>
      </c>
      <c r="G118" s="73">
        <v>2203.59</v>
      </c>
      <c r="H118" s="73">
        <v>2884.47</v>
      </c>
      <c r="I118" s="73">
        <v>149.2561</v>
      </c>
      <c r="J118" s="73">
        <v>1303.7090000000001</v>
      </c>
      <c r="K118" s="73">
        <v>214.64590000000001</v>
      </c>
      <c r="L118" s="73">
        <v>191.43029999999999</v>
      </c>
      <c r="M118" s="73">
        <v>286.55739999999997</v>
      </c>
      <c r="N118" s="73">
        <v>204.08750000000001</v>
      </c>
      <c r="O118" s="73">
        <v>203.65620000000001</v>
      </c>
      <c r="P118" s="73">
        <v>225.63740000000001</v>
      </c>
      <c r="Q118" s="73">
        <v>220.054</v>
      </c>
      <c r="R118" s="73">
        <v>285.16250000000002</v>
      </c>
      <c r="S118" s="4">
        <v>2.2730000000000001</v>
      </c>
      <c r="T118" s="4">
        <v>0.40300000000000002</v>
      </c>
      <c r="U118" s="4">
        <v>1.7682</v>
      </c>
      <c r="V118" s="4">
        <v>1.8567</v>
      </c>
      <c r="W118" s="4">
        <v>2.2738</v>
      </c>
      <c r="X118" s="4">
        <v>1.375</v>
      </c>
      <c r="Y118" s="4">
        <v>41.364199999999997</v>
      </c>
      <c r="Z118" s="4">
        <v>-3.88</v>
      </c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</row>
    <row r="119" spans="2:55">
      <c r="B119" s="74">
        <v>43020</v>
      </c>
      <c r="C119" s="73">
        <v>480.06700000000001</v>
      </c>
      <c r="D119" s="73">
        <v>216.50909999999999</v>
      </c>
      <c r="E119" s="73">
        <v>254.6003</v>
      </c>
      <c r="F119" s="73">
        <v>2040.7</v>
      </c>
      <c r="G119" s="73">
        <v>2198.5500000000002</v>
      </c>
      <c r="H119" s="73">
        <v>2875.99</v>
      </c>
      <c r="I119" s="73">
        <v>149.2002</v>
      </c>
      <c r="J119" s="73">
        <v>1302.7938999999999</v>
      </c>
      <c r="K119" s="73">
        <v>214.50620000000001</v>
      </c>
      <c r="L119" s="73">
        <v>191.29650000000001</v>
      </c>
      <c r="M119" s="73">
        <v>286.41789999999997</v>
      </c>
      <c r="N119" s="73">
        <v>203.91630000000001</v>
      </c>
      <c r="O119" s="73">
        <v>203.59739999999999</v>
      </c>
      <c r="P119" s="73">
        <v>225.46299999999999</v>
      </c>
      <c r="Q119" s="73">
        <v>219.7732</v>
      </c>
      <c r="R119" s="73">
        <v>284.74639999999999</v>
      </c>
      <c r="S119" s="4">
        <v>2.3176999999999999</v>
      </c>
      <c r="T119" s="4">
        <v>0.44500000000000001</v>
      </c>
      <c r="U119" s="4">
        <v>1.8164</v>
      </c>
      <c r="V119" s="4">
        <v>1.8944999999999999</v>
      </c>
      <c r="W119" s="4">
        <v>2.242</v>
      </c>
      <c r="X119" s="4">
        <v>1.377</v>
      </c>
      <c r="Y119" s="4">
        <v>41.771500000000003</v>
      </c>
      <c r="Z119" s="4">
        <v>-4.1900000000000004</v>
      </c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</row>
    <row r="120" spans="2:55">
      <c r="B120" s="74">
        <v>43019</v>
      </c>
      <c r="C120" s="73">
        <v>479.61700000000002</v>
      </c>
      <c r="D120" s="73">
        <v>216.31909999999999</v>
      </c>
      <c r="E120" s="73">
        <v>254.36359999999999</v>
      </c>
      <c r="F120" s="73">
        <v>2038.67</v>
      </c>
      <c r="G120" s="73">
        <v>2196.17</v>
      </c>
      <c r="H120" s="73">
        <v>2873.39</v>
      </c>
      <c r="I120" s="73">
        <v>149.05459999999999</v>
      </c>
      <c r="J120" s="73">
        <v>1302.403</v>
      </c>
      <c r="K120" s="73">
        <v>214.2413</v>
      </c>
      <c r="L120" s="73">
        <v>191.04929999999999</v>
      </c>
      <c r="M120" s="73">
        <v>286.12079999999997</v>
      </c>
      <c r="N120" s="73">
        <v>203.608</v>
      </c>
      <c r="O120" s="73">
        <v>203.40799999999999</v>
      </c>
      <c r="P120" s="73">
        <v>225.2028</v>
      </c>
      <c r="Q120" s="73">
        <v>219.3356</v>
      </c>
      <c r="R120" s="73">
        <v>284.07810000000001</v>
      </c>
      <c r="S120" s="4">
        <v>2.3481000000000001</v>
      </c>
      <c r="T120" s="4">
        <v>0.46300000000000002</v>
      </c>
      <c r="U120" s="4">
        <v>1.8162</v>
      </c>
      <c r="V120" s="4">
        <v>1.8883999999999999</v>
      </c>
      <c r="W120" s="4">
        <v>2.2812999999999999</v>
      </c>
      <c r="X120" s="4">
        <v>1.387</v>
      </c>
      <c r="Y120" s="4">
        <v>42.143599999999999</v>
      </c>
      <c r="Z120" s="4">
        <v>-4.5600000000000005</v>
      </c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</row>
    <row r="121" spans="2:55">
      <c r="B121" s="74">
        <v>43018</v>
      </c>
      <c r="C121" s="73">
        <v>479.60539999999997</v>
      </c>
      <c r="D121" s="73">
        <v>216.3758</v>
      </c>
      <c r="E121" s="73">
        <v>254.29679999999999</v>
      </c>
      <c r="F121" s="73">
        <v>2038.55</v>
      </c>
      <c r="G121" s="73">
        <v>2196.3200000000002</v>
      </c>
      <c r="H121" s="73">
        <v>2873.54</v>
      </c>
      <c r="I121" s="73">
        <v>149.0395</v>
      </c>
      <c r="J121" s="73">
        <v>1301.4849999999999</v>
      </c>
      <c r="K121" s="73">
        <v>214.01480000000001</v>
      </c>
      <c r="L121" s="73">
        <v>190.83320000000001</v>
      </c>
      <c r="M121" s="73">
        <v>285.89109999999999</v>
      </c>
      <c r="N121" s="73">
        <v>203.3252</v>
      </c>
      <c r="O121" s="73">
        <v>203.29</v>
      </c>
      <c r="P121" s="73">
        <v>224.94919999999999</v>
      </c>
      <c r="Q121" s="73">
        <v>218.8501</v>
      </c>
      <c r="R121" s="73">
        <v>283.51659999999998</v>
      </c>
      <c r="S121" s="4">
        <v>2.3607</v>
      </c>
      <c r="T121" s="4">
        <v>0.442</v>
      </c>
      <c r="U121" s="4">
        <v>1.8117999999999999</v>
      </c>
      <c r="V121" s="4">
        <v>1.8837000000000002</v>
      </c>
      <c r="W121" s="4">
        <v>2.2736999999999998</v>
      </c>
      <c r="X121" s="4">
        <v>1.3780000000000001</v>
      </c>
      <c r="Y121" s="4">
        <v>27.4665</v>
      </c>
      <c r="Z121" s="4">
        <v>-4.5600000000000005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</row>
    <row r="122" spans="2:55">
      <c r="B122" s="74">
        <v>43017</v>
      </c>
      <c r="C122" s="73">
        <v>477.6662</v>
      </c>
      <c r="D122" s="73">
        <v>215.34110000000001</v>
      </c>
      <c r="E122" s="73">
        <v>253.4025</v>
      </c>
      <c r="F122" s="73">
        <v>2035.35</v>
      </c>
      <c r="G122" s="73">
        <v>2192.67</v>
      </c>
      <c r="H122" s="73">
        <v>2867.35</v>
      </c>
      <c r="I122" s="73">
        <v>149.08590000000001</v>
      </c>
      <c r="J122" s="73">
        <v>1299.144</v>
      </c>
      <c r="K122" s="73">
        <v>213.79580000000001</v>
      </c>
      <c r="L122" s="73">
        <v>190.62270000000001</v>
      </c>
      <c r="M122" s="73">
        <v>285.67619999999999</v>
      </c>
      <c r="N122" s="73">
        <v>203.09010000000001</v>
      </c>
      <c r="O122" s="73">
        <v>203.1147</v>
      </c>
      <c r="P122" s="73">
        <v>224.65209999999999</v>
      </c>
      <c r="Q122" s="73">
        <v>218.3897</v>
      </c>
      <c r="R122" s="73">
        <v>283.1182</v>
      </c>
      <c r="S122" s="4">
        <v>2.3589000000000002</v>
      </c>
      <c r="T122" s="4">
        <v>0.44400000000000001</v>
      </c>
      <c r="U122" s="4">
        <v>1.8028999999999999</v>
      </c>
      <c r="V122" s="4">
        <v>1.8740000000000001</v>
      </c>
      <c r="W122" s="4">
        <v>2.2208000000000001</v>
      </c>
      <c r="X122" s="4">
        <v>1.377</v>
      </c>
      <c r="Y122" s="4">
        <v>27.414100000000001</v>
      </c>
      <c r="Z122" s="4">
        <v>-4.25</v>
      </c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</row>
    <row r="123" spans="2:55">
      <c r="B123" s="74">
        <v>43014</v>
      </c>
      <c r="C123" s="73">
        <v>477.1737</v>
      </c>
      <c r="D123" s="73">
        <v>215.04499999999999</v>
      </c>
      <c r="E123" s="73">
        <v>253.21809999999999</v>
      </c>
      <c r="F123" s="73">
        <v>2035.35</v>
      </c>
      <c r="G123" s="73">
        <v>2192.67</v>
      </c>
      <c r="H123" s="73">
        <v>2867.35</v>
      </c>
      <c r="I123" s="73">
        <v>149.0925</v>
      </c>
      <c r="J123" s="73">
        <v>1298.7679000000001</v>
      </c>
      <c r="K123" s="73">
        <v>213.79580000000001</v>
      </c>
      <c r="L123" s="73">
        <v>190.62270000000001</v>
      </c>
      <c r="M123" s="73">
        <v>285.67619999999999</v>
      </c>
      <c r="N123" s="73">
        <v>203.09010000000001</v>
      </c>
      <c r="O123" s="73">
        <v>203.1147</v>
      </c>
      <c r="P123" s="73">
        <v>224.65209999999999</v>
      </c>
      <c r="Q123" s="73">
        <v>218.3897</v>
      </c>
      <c r="R123" s="73">
        <v>283.1182</v>
      </c>
      <c r="S123" s="4">
        <v>2.3589000000000002</v>
      </c>
      <c r="T123" s="4">
        <v>0.45900000000000002</v>
      </c>
      <c r="U123" s="4">
        <v>1.8028999999999999</v>
      </c>
      <c r="V123" s="4">
        <v>1.8740000000000001</v>
      </c>
      <c r="W123" s="4">
        <v>2.2686999999999999</v>
      </c>
      <c r="X123" s="4">
        <v>1.3759999999999999</v>
      </c>
      <c r="Y123" s="4">
        <v>27.6113</v>
      </c>
      <c r="Z123" s="4">
        <v>-4.38</v>
      </c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</row>
    <row r="124" spans="2:55">
      <c r="B124" s="74">
        <v>43013</v>
      </c>
      <c r="C124" s="73">
        <v>477.66430000000003</v>
      </c>
      <c r="D124" s="73">
        <v>215.32589999999999</v>
      </c>
      <c r="E124" s="73">
        <v>253.37809999999999</v>
      </c>
      <c r="F124" s="73">
        <v>2037.37</v>
      </c>
      <c r="G124" s="73">
        <v>2194.6799999999998</v>
      </c>
      <c r="H124" s="73">
        <v>2869.85</v>
      </c>
      <c r="I124" s="73">
        <v>149.25069999999999</v>
      </c>
      <c r="J124" s="73">
        <v>1299.239</v>
      </c>
      <c r="K124" s="73">
        <v>213.99019999999999</v>
      </c>
      <c r="L124" s="73">
        <v>190.858</v>
      </c>
      <c r="M124" s="73">
        <v>285.61779999999999</v>
      </c>
      <c r="N124" s="73">
        <v>203.273</v>
      </c>
      <c r="O124" s="73">
        <v>203.30250000000001</v>
      </c>
      <c r="P124" s="73">
        <v>224.8596</v>
      </c>
      <c r="Q124" s="73">
        <v>218.7595</v>
      </c>
      <c r="R124" s="73">
        <v>283.47809999999998</v>
      </c>
      <c r="S124" s="4">
        <v>2.3479999999999999</v>
      </c>
      <c r="T124" s="4">
        <v>0.45600000000000002</v>
      </c>
      <c r="U124" s="4">
        <v>1.7945</v>
      </c>
      <c r="V124" s="4">
        <v>1.8691</v>
      </c>
      <c r="W124" s="4">
        <v>2.2431000000000001</v>
      </c>
      <c r="X124" s="4">
        <v>1.377</v>
      </c>
      <c r="Y124" s="4">
        <v>27.8538</v>
      </c>
      <c r="Z124" s="4">
        <v>-4.5</v>
      </c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</row>
    <row r="125" spans="2:55">
      <c r="B125" s="74">
        <v>43012</v>
      </c>
      <c r="C125" s="73">
        <v>478.63560000000001</v>
      </c>
      <c r="D125" s="73">
        <v>215.74430000000001</v>
      </c>
      <c r="E125" s="73">
        <v>253.98439999999999</v>
      </c>
      <c r="F125" s="73">
        <v>2039.36</v>
      </c>
      <c r="G125" s="73">
        <v>2196.98</v>
      </c>
      <c r="H125" s="73">
        <v>2872.63</v>
      </c>
      <c r="I125" s="73">
        <v>149.2688</v>
      </c>
      <c r="J125" s="73">
        <v>1299.6210000000001</v>
      </c>
      <c r="K125" s="73">
        <v>213.97130000000001</v>
      </c>
      <c r="L125" s="73">
        <v>190.8681</v>
      </c>
      <c r="M125" s="73">
        <v>285.45350000000002</v>
      </c>
      <c r="N125" s="73">
        <v>203.25129999999999</v>
      </c>
      <c r="O125" s="73">
        <v>203.28370000000001</v>
      </c>
      <c r="P125" s="73">
        <v>224.85929999999999</v>
      </c>
      <c r="Q125" s="73">
        <v>218.79169999999999</v>
      </c>
      <c r="R125" s="73">
        <v>283.44659999999999</v>
      </c>
      <c r="S125" s="4">
        <v>2.3229000000000002</v>
      </c>
      <c r="T125" s="4">
        <v>0.45300000000000001</v>
      </c>
      <c r="U125" s="4">
        <v>1.7806</v>
      </c>
      <c r="V125" s="4">
        <v>1.8591</v>
      </c>
      <c r="W125" s="4">
        <v>2.3115000000000001</v>
      </c>
      <c r="X125" s="4">
        <v>1.37</v>
      </c>
      <c r="Y125" s="4">
        <v>29.435199999999998</v>
      </c>
      <c r="Z125" s="4">
        <v>-4.13</v>
      </c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</row>
    <row r="126" spans="2:55">
      <c r="B126" s="74">
        <v>43011</v>
      </c>
      <c r="C126" s="73">
        <v>478.28440000000001</v>
      </c>
      <c r="D126" s="73">
        <v>215.55289999999999</v>
      </c>
      <c r="E126" s="73">
        <v>253.8509</v>
      </c>
      <c r="F126" s="73">
        <v>2039.48</v>
      </c>
      <c r="G126" s="73">
        <v>2197.2399999999998</v>
      </c>
      <c r="H126" s="73">
        <v>2872.66</v>
      </c>
      <c r="I126" s="73">
        <v>148.99809999999999</v>
      </c>
      <c r="J126" s="73">
        <v>1298.778</v>
      </c>
      <c r="K126" s="73">
        <v>213.6799</v>
      </c>
      <c r="L126" s="73">
        <v>190.56809999999999</v>
      </c>
      <c r="M126" s="73">
        <v>285.27089999999998</v>
      </c>
      <c r="N126" s="73">
        <v>202.9545</v>
      </c>
      <c r="O126" s="73">
        <v>203.0505</v>
      </c>
      <c r="P126" s="73">
        <v>224.45160000000001</v>
      </c>
      <c r="Q126" s="73">
        <v>218.26339999999999</v>
      </c>
      <c r="R126" s="73">
        <v>282.88010000000003</v>
      </c>
      <c r="S126" s="4">
        <v>2.3229000000000002</v>
      </c>
      <c r="T126" s="4">
        <v>0.46300000000000002</v>
      </c>
      <c r="U126" s="4">
        <v>1.7650000000000001</v>
      </c>
      <c r="V126" s="4">
        <v>1.8506</v>
      </c>
      <c r="W126" s="4">
        <v>2.2263000000000002</v>
      </c>
      <c r="X126" s="4">
        <v>1.3660000000000001</v>
      </c>
      <c r="Y126" s="4">
        <v>28.807099999999998</v>
      </c>
      <c r="Z126" s="4">
        <v>-4.13</v>
      </c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</row>
    <row r="127" spans="2:55">
      <c r="B127" s="74">
        <v>43010</v>
      </c>
      <c r="C127" s="73">
        <v>478.23939999999999</v>
      </c>
      <c r="D127" s="73">
        <v>215.63329999999999</v>
      </c>
      <c r="E127" s="73">
        <v>253.66130000000001</v>
      </c>
      <c r="F127" s="73">
        <v>2038.36</v>
      </c>
      <c r="G127" s="73">
        <v>2196.8200000000002</v>
      </c>
      <c r="H127" s="73">
        <v>2869.24</v>
      </c>
      <c r="I127" s="73">
        <v>149.0121</v>
      </c>
      <c r="J127" s="73">
        <v>1297.576</v>
      </c>
      <c r="K127" s="73">
        <v>213.68889999999999</v>
      </c>
      <c r="L127" s="73">
        <v>190.56700000000001</v>
      </c>
      <c r="M127" s="73">
        <v>285.33030000000002</v>
      </c>
      <c r="N127" s="73">
        <v>202.9254</v>
      </c>
      <c r="O127" s="73">
        <v>203.047</v>
      </c>
      <c r="P127" s="73">
        <v>224.38810000000001</v>
      </c>
      <c r="Q127" s="73">
        <v>218.291</v>
      </c>
      <c r="R127" s="73">
        <v>283.06490000000002</v>
      </c>
      <c r="S127" s="4">
        <v>2.3407999999999998</v>
      </c>
      <c r="T127" s="4">
        <v>0.45100000000000001</v>
      </c>
      <c r="U127" s="4">
        <v>1.7605</v>
      </c>
      <c r="V127" s="4">
        <v>1.8446</v>
      </c>
      <c r="W127" s="4">
        <v>2.2622999999999998</v>
      </c>
      <c r="X127" s="4">
        <v>1.248</v>
      </c>
      <c r="Y127" s="4">
        <v>28.631599999999999</v>
      </c>
      <c r="Z127" s="4">
        <v>-4.13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</row>
    <row r="128" spans="2:55">
      <c r="B128" s="74">
        <v>43007</v>
      </c>
      <c r="C128" s="73">
        <v>479.56650000000002</v>
      </c>
      <c r="D128" s="73">
        <v>216.38990000000001</v>
      </c>
      <c r="E128" s="73">
        <v>254.16900000000001</v>
      </c>
      <c r="F128" s="73">
        <v>2038.46</v>
      </c>
      <c r="G128" s="73">
        <v>2197.75</v>
      </c>
      <c r="H128" s="73">
        <v>2868.16</v>
      </c>
      <c r="I128" s="73">
        <v>149.11789999999999</v>
      </c>
      <c r="J128" s="73">
        <v>1298.5908999999999</v>
      </c>
      <c r="K128" s="73">
        <v>213.81960000000001</v>
      </c>
      <c r="L128" s="73">
        <v>190.7295</v>
      </c>
      <c r="M128" s="73">
        <v>285.26830000000001</v>
      </c>
      <c r="N128" s="73">
        <v>203.09800000000001</v>
      </c>
      <c r="O128" s="73">
        <v>203.21</v>
      </c>
      <c r="P128" s="73">
        <v>224.58779999999999</v>
      </c>
      <c r="Q128" s="73">
        <v>218.58690000000001</v>
      </c>
      <c r="R128" s="73">
        <v>283.07709999999997</v>
      </c>
      <c r="S128" s="4">
        <v>2.3336000000000001</v>
      </c>
      <c r="T128" s="4">
        <v>0.46400000000000002</v>
      </c>
      <c r="U128" s="4">
        <v>1.7768999999999999</v>
      </c>
      <c r="V128" s="4">
        <v>1.8542999999999998</v>
      </c>
      <c r="W128" s="4">
        <v>2.2800000000000002</v>
      </c>
      <c r="X128" s="4">
        <v>1.248</v>
      </c>
      <c r="Y128" s="4">
        <v>27.9833</v>
      </c>
      <c r="Z128" s="4">
        <v>-4.38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</row>
    <row r="129" spans="2:55">
      <c r="B129" s="74">
        <v>43006</v>
      </c>
      <c r="C129" s="73">
        <v>478.8218</v>
      </c>
      <c r="D129" s="73">
        <v>215.9622</v>
      </c>
      <c r="E129" s="73">
        <v>253.81729999999999</v>
      </c>
      <c r="F129" s="73">
        <v>2038.55</v>
      </c>
      <c r="G129" s="73">
        <v>2198.83</v>
      </c>
      <c r="H129" s="73">
        <v>2865.36</v>
      </c>
      <c r="I129" s="73">
        <v>148.9512</v>
      </c>
      <c r="J129" s="73">
        <v>1296.6869999999999</v>
      </c>
      <c r="K129" s="73">
        <v>213.54689999999999</v>
      </c>
      <c r="L129" s="73">
        <v>190.43639999999999</v>
      </c>
      <c r="M129" s="73">
        <v>285.16309999999999</v>
      </c>
      <c r="N129" s="73">
        <v>202.7285</v>
      </c>
      <c r="O129" s="73">
        <v>203.01669999999999</v>
      </c>
      <c r="P129" s="73">
        <v>224.2809</v>
      </c>
      <c r="Q129" s="73">
        <v>218.15629999999999</v>
      </c>
      <c r="R129" s="73">
        <v>282.36500000000001</v>
      </c>
      <c r="S129" s="4">
        <v>2.3085</v>
      </c>
      <c r="T129" s="4">
        <v>0.47899999999999998</v>
      </c>
      <c r="U129" s="4">
        <v>1.8001</v>
      </c>
      <c r="V129" s="4">
        <v>1.879</v>
      </c>
      <c r="W129" s="4">
        <v>2.2942</v>
      </c>
      <c r="X129" s="4">
        <v>1.254</v>
      </c>
      <c r="Y129" s="4">
        <v>28.696000000000002</v>
      </c>
      <c r="Z129" s="4">
        <v>-4.04</v>
      </c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</row>
    <row r="130" spans="2:55">
      <c r="B130" s="74">
        <v>43005</v>
      </c>
      <c r="C130" s="73">
        <v>478.47649999999999</v>
      </c>
      <c r="D130" s="73">
        <v>215.8973</v>
      </c>
      <c r="E130" s="73">
        <v>253.40299999999999</v>
      </c>
      <c r="F130" s="73">
        <v>2036.98</v>
      </c>
      <c r="G130" s="73">
        <v>2197.9899999999998</v>
      </c>
      <c r="H130" s="73">
        <v>2861.68</v>
      </c>
      <c r="I130" s="73">
        <v>149.41</v>
      </c>
      <c r="J130" s="73">
        <v>1294.5030999999999</v>
      </c>
      <c r="K130" s="73">
        <v>213.904</v>
      </c>
      <c r="L130" s="73">
        <v>190.80459999999999</v>
      </c>
      <c r="M130" s="73">
        <v>285.38200000000001</v>
      </c>
      <c r="N130" s="73">
        <v>203.22900000000001</v>
      </c>
      <c r="O130" s="73">
        <v>203.1413</v>
      </c>
      <c r="P130" s="73">
        <v>224.5934</v>
      </c>
      <c r="Q130" s="73">
        <v>218.78229999999999</v>
      </c>
      <c r="R130" s="73">
        <v>283.79849999999999</v>
      </c>
      <c r="S130" s="4">
        <v>2.3102999999999998</v>
      </c>
      <c r="T130" s="4">
        <v>0.46800000000000003</v>
      </c>
      <c r="U130" s="4">
        <v>1.8052000000000001</v>
      </c>
      <c r="V130" s="4">
        <v>1.8726</v>
      </c>
      <c r="W130" s="4">
        <v>2.2726000000000002</v>
      </c>
      <c r="X130" s="4">
        <v>1.246</v>
      </c>
      <c r="Y130" s="4">
        <v>29.472300000000001</v>
      </c>
      <c r="Z130" s="4">
        <v>-4.08</v>
      </c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</row>
    <row r="131" spans="2:55">
      <c r="B131" s="74">
        <v>43004</v>
      </c>
      <c r="C131" s="73">
        <v>480.5813</v>
      </c>
      <c r="D131" s="73">
        <v>217.01439999999999</v>
      </c>
      <c r="E131" s="73">
        <v>254.4367</v>
      </c>
      <c r="F131" s="73">
        <v>2044.52</v>
      </c>
      <c r="G131" s="73">
        <v>2207.66</v>
      </c>
      <c r="H131" s="73">
        <v>2874.43</v>
      </c>
      <c r="I131" s="73">
        <v>149.63</v>
      </c>
      <c r="J131" s="73">
        <v>1296.431</v>
      </c>
      <c r="K131" s="73">
        <v>214.34809999999999</v>
      </c>
      <c r="L131" s="73">
        <v>191.2919</v>
      </c>
      <c r="M131" s="73">
        <v>285.50170000000003</v>
      </c>
      <c r="N131" s="73">
        <v>203.79259999999999</v>
      </c>
      <c r="O131" s="73">
        <v>203.41040000000001</v>
      </c>
      <c r="P131" s="73">
        <v>225.06290000000001</v>
      </c>
      <c r="Q131" s="73">
        <v>219.5917</v>
      </c>
      <c r="R131" s="73">
        <v>285.1696</v>
      </c>
      <c r="S131" s="4">
        <v>2.2357</v>
      </c>
      <c r="T131" s="4">
        <v>0.40799999999999997</v>
      </c>
      <c r="U131" s="4">
        <v>1.7821</v>
      </c>
      <c r="V131" s="4">
        <v>1.8465</v>
      </c>
      <c r="W131" s="4">
        <v>2.2513000000000001</v>
      </c>
      <c r="X131" s="4">
        <v>1.2310000000000001</v>
      </c>
      <c r="Y131" s="4">
        <v>29.729199999999999</v>
      </c>
      <c r="Z131" s="4">
        <v>-3.84</v>
      </c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</row>
    <row r="132" spans="2:55">
      <c r="B132" s="74">
        <v>43003</v>
      </c>
      <c r="C132" s="73">
        <v>482.53039999999999</v>
      </c>
      <c r="D132" s="73">
        <v>218.11859999999999</v>
      </c>
      <c r="E132" s="73">
        <v>255.19720000000001</v>
      </c>
      <c r="F132" s="73">
        <v>2045.01</v>
      </c>
      <c r="G132" s="73">
        <v>2209.0500000000002</v>
      </c>
      <c r="H132" s="73">
        <v>2875.06</v>
      </c>
      <c r="I132" s="73">
        <v>149.74</v>
      </c>
      <c r="J132" s="73">
        <v>1297.787</v>
      </c>
      <c r="K132" s="73">
        <v>214.33340000000001</v>
      </c>
      <c r="L132" s="73">
        <v>191.25309999999999</v>
      </c>
      <c r="M132" s="73">
        <v>285.61520000000002</v>
      </c>
      <c r="N132" s="73">
        <v>203.8023</v>
      </c>
      <c r="O132" s="73">
        <v>203.39510000000001</v>
      </c>
      <c r="P132" s="73">
        <v>224.9828</v>
      </c>
      <c r="Q132" s="73">
        <v>219.5205</v>
      </c>
      <c r="R132" s="73">
        <v>285.20870000000002</v>
      </c>
      <c r="S132" s="4">
        <v>2.2198000000000002</v>
      </c>
      <c r="T132" s="4">
        <v>0.4</v>
      </c>
      <c r="U132" s="4">
        <v>1.7779</v>
      </c>
      <c r="V132" s="4">
        <v>1.8449</v>
      </c>
      <c r="W132" s="4">
        <v>2.2437999999999998</v>
      </c>
      <c r="X132" s="4">
        <v>1.2250000000000001</v>
      </c>
      <c r="Y132" s="4">
        <v>29.900500000000001</v>
      </c>
      <c r="Z132" s="4">
        <v>-3.5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</row>
    <row r="133" spans="2:55">
      <c r="B133" s="74">
        <v>43000</v>
      </c>
      <c r="C133" s="73">
        <v>482.78480000000002</v>
      </c>
      <c r="D133" s="73">
        <v>218.2885</v>
      </c>
      <c r="E133" s="73">
        <v>255.18020000000001</v>
      </c>
      <c r="F133" s="73">
        <v>2040.42</v>
      </c>
      <c r="G133" s="73">
        <v>2203.87</v>
      </c>
      <c r="H133" s="73">
        <v>2866.25</v>
      </c>
      <c r="I133" s="73">
        <v>149.78</v>
      </c>
      <c r="J133" s="73">
        <v>1299.0640000000001</v>
      </c>
      <c r="K133" s="73">
        <v>214.15260000000001</v>
      </c>
      <c r="L133" s="73">
        <v>191.05119999999999</v>
      </c>
      <c r="M133" s="73">
        <v>285.5849</v>
      </c>
      <c r="N133" s="73">
        <v>203.53729999999999</v>
      </c>
      <c r="O133" s="73">
        <v>203.28890000000001</v>
      </c>
      <c r="P133" s="73">
        <v>224.8014</v>
      </c>
      <c r="Q133" s="73">
        <v>219.2526</v>
      </c>
      <c r="R133" s="73">
        <v>284.5471</v>
      </c>
      <c r="S133" s="4">
        <v>2.2499000000000002</v>
      </c>
      <c r="T133" s="4">
        <v>0.44700000000000001</v>
      </c>
      <c r="U133" s="4">
        <v>1.7694000000000001</v>
      </c>
      <c r="V133" s="4">
        <v>1.8526</v>
      </c>
      <c r="W133" s="4">
        <v>2.2694999999999999</v>
      </c>
      <c r="X133" s="4">
        <v>1.222</v>
      </c>
      <c r="Y133" s="4">
        <v>28.443999999999999</v>
      </c>
      <c r="Z133" s="4">
        <v>-3.23</v>
      </c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</row>
    <row r="134" spans="2:55">
      <c r="B134" s="74">
        <v>42999</v>
      </c>
      <c r="C134" s="73">
        <v>481.60820000000001</v>
      </c>
      <c r="D134" s="73">
        <v>217.6387</v>
      </c>
      <c r="E134" s="73">
        <v>254.75309999999999</v>
      </c>
      <c r="F134" s="73">
        <v>2038.72</v>
      </c>
      <c r="G134" s="73">
        <v>2202.08</v>
      </c>
      <c r="H134" s="73">
        <v>2863.71</v>
      </c>
      <c r="I134" s="73">
        <v>149.75</v>
      </c>
      <c r="J134" s="73">
        <v>1297.7080000000001</v>
      </c>
      <c r="K134" s="73">
        <v>213.9623</v>
      </c>
      <c r="L134" s="73">
        <v>190.84989999999999</v>
      </c>
      <c r="M134" s="73">
        <v>285.49439999999998</v>
      </c>
      <c r="N134" s="73">
        <v>203.33240000000001</v>
      </c>
      <c r="O134" s="73">
        <v>203.17449999999999</v>
      </c>
      <c r="P134" s="73">
        <v>224.57400000000001</v>
      </c>
      <c r="Q134" s="73">
        <v>218.88210000000001</v>
      </c>
      <c r="R134" s="73">
        <v>284.12049999999999</v>
      </c>
      <c r="S134" s="4">
        <v>2.2765</v>
      </c>
      <c r="T134" s="4">
        <v>0.45500000000000002</v>
      </c>
      <c r="U134" s="4">
        <v>1.7522</v>
      </c>
      <c r="V134" s="4">
        <v>1.8384</v>
      </c>
      <c r="W134" s="4">
        <v>2.2618</v>
      </c>
      <c r="X134" s="4">
        <v>1.2210000000000001</v>
      </c>
      <c r="Y134" s="4">
        <v>28.2624</v>
      </c>
      <c r="Z134" s="4">
        <v>-2.88</v>
      </c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</row>
    <row r="135" spans="2:55">
      <c r="B135" s="74">
        <v>42998</v>
      </c>
      <c r="C135" s="73">
        <v>483.62099999999998</v>
      </c>
      <c r="D135" s="73">
        <v>218.8314</v>
      </c>
      <c r="E135" s="73">
        <v>255.34</v>
      </c>
      <c r="F135" s="73">
        <v>2038.38</v>
      </c>
      <c r="G135" s="73">
        <v>2201.35</v>
      </c>
      <c r="H135" s="73">
        <v>2862.29</v>
      </c>
      <c r="I135" s="73">
        <v>149.72999999999999</v>
      </c>
      <c r="J135" s="73">
        <v>1299.396</v>
      </c>
      <c r="K135" s="73">
        <v>214.1713</v>
      </c>
      <c r="L135" s="73">
        <v>191.10890000000001</v>
      </c>
      <c r="M135" s="73">
        <v>285.39749999999998</v>
      </c>
      <c r="N135" s="73">
        <v>203.57419999999999</v>
      </c>
      <c r="O135" s="73">
        <v>203.4161</v>
      </c>
      <c r="P135" s="73">
        <v>224.8938</v>
      </c>
      <c r="Q135" s="73">
        <v>219.3382</v>
      </c>
      <c r="R135" s="73">
        <v>284.16000000000003</v>
      </c>
      <c r="S135" s="4">
        <v>2.2675999999999998</v>
      </c>
      <c r="T135" s="4">
        <v>0.443</v>
      </c>
      <c r="U135" s="4">
        <v>1.7654999999999998</v>
      </c>
      <c r="V135" s="4">
        <v>1.8536000000000001</v>
      </c>
      <c r="W135" s="4">
        <v>2.3201000000000001</v>
      </c>
      <c r="X135" s="4">
        <v>1.21</v>
      </c>
      <c r="Y135" s="4">
        <v>28.407299999999999</v>
      </c>
      <c r="Z135" s="4">
        <v>-3.38</v>
      </c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</row>
    <row r="136" spans="2:55">
      <c r="B136" s="74">
        <v>42997</v>
      </c>
      <c r="C136" s="73">
        <v>483.34460000000001</v>
      </c>
      <c r="D136" s="73">
        <v>218.626</v>
      </c>
      <c r="E136" s="73">
        <v>255.27189999999999</v>
      </c>
      <c r="F136" s="73">
        <v>2041.26</v>
      </c>
      <c r="G136" s="73">
        <v>2204.98</v>
      </c>
      <c r="H136" s="73">
        <v>2865.26</v>
      </c>
      <c r="I136" s="73">
        <v>149.57</v>
      </c>
      <c r="J136" s="73">
        <v>1299.162</v>
      </c>
      <c r="K136" s="73">
        <v>214.14779999999999</v>
      </c>
      <c r="L136" s="73">
        <v>191.09129999999999</v>
      </c>
      <c r="M136" s="73">
        <v>285.34840000000003</v>
      </c>
      <c r="N136" s="73">
        <v>203.5761</v>
      </c>
      <c r="O136" s="73">
        <v>203.3725</v>
      </c>
      <c r="P136" s="73">
        <v>224.8263</v>
      </c>
      <c r="Q136" s="73">
        <v>219.3117</v>
      </c>
      <c r="R136" s="73">
        <v>284.22590000000002</v>
      </c>
      <c r="S136" s="4">
        <v>2.2446000000000002</v>
      </c>
      <c r="T136" s="4">
        <v>0.45200000000000001</v>
      </c>
      <c r="U136" s="4">
        <v>1.7854000000000001</v>
      </c>
      <c r="V136" s="4">
        <v>1.8782000000000001</v>
      </c>
      <c r="W136" s="4">
        <v>2.3138000000000001</v>
      </c>
      <c r="X136" s="4">
        <v>1.208</v>
      </c>
      <c r="Y136" s="4">
        <v>27.247299999999999</v>
      </c>
      <c r="Z136" s="4">
        <v>-3.63</v>
      </c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</row>
    <row r="137" spans="2:55"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</row>
    <row r="138" spans="2:55"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</row>
    <row r="139" spans="2:55"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</row>
    <row r="140" spans="2:55"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</row>
    <row r="141" spans="2:55"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</row>
    <row r="142" spans="2:55"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</row>
    <row r="143" spans="2:55"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</row>
    <row r="144" spans="2:55"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</row>
    <row r="145" spans="2:55"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</row>
    <row r="146" spans="2:55"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</row>
    <row r="147" spans="2:55"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</row>
    <row r="148" spans="2:55"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</row>
    <row r="149" spans="2:55"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</row>
    <row r="150" spans="2:55"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</row>
    <row r="151" spans="2:55"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</row>
    <row r="152" spans="2:55"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</row>
    <row r="153" spans="2:55"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</row>
    <row r="154" spans="2:55"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</row>
    <row r="155" spans="2:55"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</row>
    <row r="156" spans="2:55"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</row>
    <row r="157" spans="2:55"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</row>
    <row r="158" spans="2:55"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</row>
    <row r="159" spans="2:55"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</row>
    <row r="160" spans="2:55"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</row>
    <row r="161" spans="2:55"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</row>
    <row r="162" spans="2:55"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</row>
    <row r="163" spans="2:55"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</row>
    <row r="164" spans="2:55"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</row>
    <row r="165" spans="2:55"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</row>
    <row r="166" spans="2:55"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</row>
    <row r="167" spans="2:55"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</row>
    <row r="168" spans="2:55"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</row>
    <row r="169" spans="2:55"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</row>
    <row r="170" spans="2:55"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</row>
    <row r="171" spans="2:55"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</row>
    <row r="172" spans="2:55"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</row>
    <row r="173" spans="2:55"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</row>
    <row r="174" spans="2:55"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</row>
    <row r="175" spans="2:55"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</row>
    <row r="176" spans="2:55"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</row>
    <row r="177" spans="2:55"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</row>
    <row r="178" spans="2:55"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</row>
    <row r="179" spans="2:55"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</row>
    <row r="180" spans="2:55"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</row>
    <row r="181" spans="2:55"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</row>
    <row r="182" spans="2:55"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</row>
    <row r="183" spans="2:55"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</row>
    <row r="184" spans="2:55"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</row>
    <row r="185" spans="2:55"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</row>
    <row r="186" spans="2:55"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</row>
    <row r="187" spans="2:55"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</row>
    <row r="188" spans="2:55"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</row>
    <row r="189" spans="2:55"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</row>
    <row r="190" spans="2:55"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</row>
    <row r="191" spans="2:55"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</row>
    <row r="192" spans="2:55"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</row>
    <row r="193" spans="2:55"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</row>
    <row r="194" spans="2:55"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</row>
    <row r="195" spans="2:55"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</row>
    <row r="196" spans="2:55"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</row>
    <row r="197" spans="2:55"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</row>
    <row r="198" spans="2:55"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</row>
    <row r="199" spans="2:55"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</row>
    <row r="200" spans="2:55"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</row>
    <row r="201" spans="2:55"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</row>
    <row r="202" spans="2:55"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</row>
    <row r="203" spans="2:55"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</row>
    <row r="204" spans="2:55"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</row>
    <row r="205" spans="2:55"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</row>
    <row r="206" spans="2:55"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</row>
    <row r="207" spans="2:55"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</row>
    <row r="208" spans="2:55"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</row>
    <row r="209" spans="2:55"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</row>
    <row r="210" spans="2:55"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</row>
    <row r="211" spans="2:55"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</row>
    <row r="212" spans="2:55"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</row>
    <row r="213" spans="2:55"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</row>
    <row r="214" spans="2:55"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</row>
    <row r="215" spans="2:55"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</row>
    <row r="216" spans="2:55"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</row>
    <row r="217" spans="2:55"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</row>
    <row r="218" spans="2:55"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</row>
    <row r="219" spans="2:55"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</row>
    <row r="220" spans="2:55"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</row>
    <row r="221" spans="2:55"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</row>
    <row r="222" spans="2:55"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</row>
    <row r="223" spans="2:55"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</row>
    <row r="224" spans="2:55"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</row>
    <row r="225" spans="2:55"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</row>
    <row r="226" spans="2:55"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</row>
    <row r="227" spans="2:55"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</row>
    <row r="228" spans="2:55"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</row>
    <row r="229" spans="2:55"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</row>
    <row r="230" spans="2:55"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</row>
    <row r="231" spans="2:55"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</row>
    <row r="232" spans="2:55"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</row>
    <row r="233" spans="2:55"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</row>
    <row r="234" spans="2:55"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</row>
    <row r="235" spans="2:55"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</row>
    <row r="236" spans="2:55"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</row>
    <row r="237" spans="2:55"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</row>
    <row r="238" spans="2:55"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</row>
    <row r="239" spans="2:55"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</row>
    <row r="240" spans="2:55"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</row>
    <row r="241" spans="2:55"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</row>
    <row r="242" spans="2:55"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</row>
    <row r="243" spans="2:55"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</row>
    <row r="244" spans="2:55"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</row>
    <row r="245" spans="2:55"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</row>
    <row r="246" spans="2:55"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</row>
    <row r="247" spans="2:55"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</row>
    <row r="248" spans="2:55"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</row>
    <row r="249" spans="2:55"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</row>
    <row r="250" spans="2:55"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</row>
    <row r="251" spans="2:55"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</row>
    <row r="252" spans="2:55"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</row>
    <row r="253" spans="2:55"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</row>
    <row r="254" spans="2:55"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</row>
    <row r="255" spans="2:55"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</row>
    <row r="256" spans="2:55"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</row>
    <row r="257" spans="2:55"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</row>
    <row r="258" spans="2:55"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</row>
    <row r="259" spans="2:55"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</row>
    <row r="260" spans="2:55"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</row>
    <row r="261" spans="2:55"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</row>
    <row r="262" spans="2:55"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</row>
    <row r="263" spans="2:55"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</row>
    <row r="264" spans="2:55"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</row>
    <row r="265" spans="2:55"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</row>
    <row r="266" spans="2:55"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</row>
    <row r="267" spans="2:55"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</row>
    <row r="268" spans="2:55"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</row>
    <row r="269" spans="2:55"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</row>
    <row r="270" spans="2:55"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</row>
    <row r="271" spans="2:55"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</row>
    <row r="272" spans="2:55"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</row>
    <row r="273" spans="2:55"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</row>
    <row r="274" spans="2:55"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</row>
    <row r="275" spans="2:55"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</row>
    <row r="276" spans="2:55"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</row>
    <row r="277" spans="2:55"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</row>
    <row r="278" spans="2:55"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</row>
    <row r="279" spans="2:55"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</row>
    <row r="280" spans="2:55"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</row>
    <row r="281" spans="2:55"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</row>
    <row r="282" spans="2:55"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</row>
    <row r="283" spans="2:55"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</row>
    <row r="284" spans="2:55"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</row>
    <row r="285" spans="2:55"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</row>
    <row r="286" spans="2:55"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</row>
    <row r="287" spans="2:55"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</row>
    <row r="288" spans="2:55"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</row>
    <row r="289" spans="2:55"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</row>
    <row r="290" spans="2:55"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</row>
    <row r="291" spans="2:55"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</row>
    <row r="292" spans="2:55"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</row>
    <row r="293" spans="2:55"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</row>
    <row r="294" spans="2:55"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</row>
    <row r="295" spans="2:55"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</row>
    <row r="296" spans="2:55"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</row>
    <row r="297" spans="2:55"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</row>
    <row r="298" spans="2:55"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</row>
    <row r="299" spans="2:55"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</row>
    <row r="300" spans="2:55"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</row>
    <row r="301" spans="2:55"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</row>
    <row r="302" spans="2:55"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</row>
    <row r="303" spans="2:55"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</row>
    <row r="304" spans="2:55"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</row>
    <row r="305" spans="2:55"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</row>
    <row r="306" spans="2:55"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</row>
    <row r="307" spans="2:55"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</row>
    <row r="308" spans="2:55"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</row>
    <row r="309" spans="2:55"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</row>
    <row r="310" spans="2:55"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</row>
    <row r="311" spans="2:55"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</row>
    <row r="312" spans="2:55"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</row>
    <row r="313" spans="2:55"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</row>
    <row r="314" spans="2:55"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</row>
    <row r="315" spans="2:55"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</row>
    <row r="316" spans="2:55"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</row>
    <row r="317" spans="2:55"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</row>
    <row r="318" spans="2:55"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</row>
    <row r="319" spans="2:55"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</row>
    <row r="320" spans="2:55"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</row>
    <row r="321" spans="2:55"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</row>
    <row r="322" spans="2:55"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</row>
    <row r="323" spans="2:55"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</row>
    <row r="324" spans="2:55"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</row>
    <row r="325" spans="2:55"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</row>
    <row r="326" spans="2:55"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</row>
    <row r="327" spans="2:55"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</row>
    <row r="328" spans="2:55"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</row>
    <row r="329" spans="2:55"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</row>
    <row r="330" spans="2:55"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</row>
    <row r="331" spans="2:55"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</row>
    <row r="332" spans="2:55"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</row>
    <row r="333" spans="2:55"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</row>
    <row r="334" spans="2:55"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</row>
    <row r="335" spans="2:55"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</row>
    <row r="336" spans="2:55"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</row>
    <row r="337" spans="2:55"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</row>
    <row r="338" spans="2:55"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</row>
    <row r="339" spans="2:55"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</row>
    <row r="340" spans="2:55"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</row>
    <row r="341" spans="2:55"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</row>
    <row r="342" spans="2:55"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</row>
    <row r="343" spans="2:55"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</row>
    <row r="344" spans="2:55"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</row>
    <row r="345" spans="2:55"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</row>
    <row r="346" spans="2:55"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</row>
    <row r="347" spans="2:55"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</row>
    <row r="348" spans="2:55"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</row>
    <row r="349" spans="2:55"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</row>
    <row r="350" spans="2:55"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</row>
    <row r="351" spans="2:55"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</row>
    <row r="352" spans="2:55"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</row>
    <row r="353" spans="2:55"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</row>
    <row r="354" spans="2:55"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</row>
    <row r="355" spans="2:55"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</row>
    <row r="356" spans="2:55"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</row>
    <row r="357" spans="2:55"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</row>
    <row r="358" spans="2:55"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</row>
    <row r="359" spans="2:55"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</row>
    <row r="360" spans="2:55"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</row>
    <row r="361" spans="2:55"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</row>
    <row r="362" spans="2:55"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</row>
    <row r="363" spans="2:55"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</row>
    <row r="364" spans="2:55"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</row>
    <row r="365" spans="2:55"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</row>
    <row r="366" spans="2:55"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</row>
    <row r="367" spans="2:55"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</row>
    <row r="368" spans="2:55"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</row>
    <row r="369" spans="2:55"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</row>
    <row r="370" spans="2:55"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</row>
    <row r="371" spans="2:55"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</row>
    <row r="372" spans="2:55"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</row>
    <row r="373" spans="2:55"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</row>
    <row r="374" spans="2:55"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</row>
    <row r="375" spans="2:55"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</row>
    <row r="376" spans="2:55"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</row>
    <row r="377" spans="2:55"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</row>
    <row r="378" spans="2:55"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</row>
    <row r="379" spans="2:55"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</row>
    <row r="380" spans="2:55"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</row>
    <row r="381" spans="2:55"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</row>
    <row r="382" spans="2:55"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</row>
    <row r="383" spans="2:55"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</row>
    <row r="384" spans="2:55"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</row>
    <row r="385" spans="2:55"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</row>
    <row r="386" spans="2:55"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</row>
    <row r="387" spans="2:55"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</row>
    <row r="388" spans="2:55"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</row>
    <row r="389" spans="2:55"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</row>
    <row r="390" spans="2:55"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</row>
    <row r="391" spans="2:55"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</row>
    <row r="392" spans="2:55"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</row>
    <row r="393" spans="2:55"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</row>
    <row r="394" spans="2:55"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</row>
    <row r="395" spans="2:55"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</row>
    <row r="396" spans="2:55"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</row>
    <row r="397" spans="2:55"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</row>
    <row r="398" spans="2:55"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</row>
    <row r="399" spans="2:55"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</row>
    <row r="400" spans="2:55"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</row>
    <row r="401" spans="2:55"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</row>
    <row r="402" spans="2:55"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</row>
    <row r="403" spans="2:55"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</row>
    <row r="404" spans="2:55"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</row>
    <row r="405" spans="2:55"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</row>
    <row r="406" spans="2:55"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</row>
    <row r="407" spans="2:55"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</row>
    <row r="408" spans="2:55"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</row>
    <row r="409" spans="2:55"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</row>
    <row r="410" spans="2:55"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</row>
    <row r="411" spans="2:55"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</row>
    <row r="412" spans="2:55"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</row>
    <row r="413" spans="2:55"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</row>
    <row r="414" spans="2:55"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</row>
    <row r="415" spans="2:55"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</row>
    <row r="416" spans="2:55"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</row>
    <row r="417" spans="2:55"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</row>
    <row r="418" spans="2:55"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</row>
    <row r="419" spans="2:55"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</row>
    <row r="420" spans="2:55"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</row>
    <row r="421" spans="2:55"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</row>
    <row r="422" spans="2:55"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</row>
    <row r="423" spans="2:55"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</row>
    <row r="424" spans="2:55"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</row>
    <row r="425" spans="2:55"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</row>
    <row r="426" spans="2:55"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</row>
    <row r="427" spans="2:55"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</row>
    <row r="428" spans="2:55"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</row>
    <row r="429" spans="2:55"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</row>
    <row r="430" spans="2:55"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</row>
    <row r="431" spans="2:55"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</row>
    <row r="432" spans="2:55"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</row>
    <row r="433" spans="2:55"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</row>
    <row r="434" spans="2:55"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</row>
    <row r="435" spans="2:55"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</row>
    <row r="436" spans="2:55"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</row>
    <row r="437" spans="2:55"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</row>
    <row r="438" spans="2:55"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</row>
    <row r="439" spans="2:55"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</row>
    <row r="440" spans="2:55"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</row>
    <row r="441" spans="2:55"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</row>
    <row r="442" spans="2:55"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</row>
    <row r="443" spans="2:55"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</row>
    <row r="444" spans="2:55"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</row>
    <row r="445" spans="2:55"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</row>
    <row r="446" spans="2:55"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</row>
    <row r="447" spans="2:55"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</row>
    <row r="448" spans="2:55"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</row>
    <row r="449" spans="2:55"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</row>
    <row r="450" spans="2:55"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</row>
    <row r="451" spans="2:55"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</row>
    <row r="452" spans="2:55"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</row>
    <row r="453" spans="2:55"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</row>
    <row r="454" spans="2:55"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</row>
    <row r="455" spans="2:55"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</row>
    <row r="456" spans="2:55"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</row>
    <row r="457" spans="2:55"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</row>
    <row r="458" spans="2:55"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</row>
    <row r="459" spans="2:55"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</row>
    <row r="460" spans="2:55"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</row>
    <row r="461" spans="2:55"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</row>
    <row r="462" spans="2:55"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</row>
    <row r="463" spans="2:55"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</row>
    <row r="464" spans="2:55"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</row>
    <row r="465" spans="2:55"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</row>
    <row r="466" spans="2:55"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</row>
    <row r="467" spans="2:55"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</row>
    <row r="468" spans="2:55"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</row>
    <row r="469" spans="2:55"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</row>
    <row r="470" spans="2:55"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</row>
    <row r="471" spans="2:55"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</row>
    <row r="472" spans="2:55"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</row>
    <row r="473" spans="2:55"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</row>
    <row r="474" spans="2:55"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</row>
    <row r="475" spans="2:55"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</row>
    <row r="476" spans="2:55"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</row>
    <row r="477" spans="2:55"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</row>
    <row r="478" spans="2:55"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</row>
    <row r="479" spans="2:55"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</row>
    <row r="480" spans="2:55"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</row>
    <row r="481" spans="2:55"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</row>
    <row r="482" spans="2:55"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</row>
    <row r="483" spans="2:55"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</row>
    <row r="484" spans="2:55"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</row>
    <row r="485" spans="2:55"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</row>
    <row r="486" spans="2:55"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</row>
    <row r="487" spans="2:55"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</row>
    <row r="488" spans="2:55"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</row>
    <row r="489" spans="2:55"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</row>
    <row r="490" spans="2:55"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</row>
    <row r="491" spans="2:55"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</row>
    <row r="492" spans="2:55"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</row>
    <row r="493" spans="2:55"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</row>
    <row r="494" spans="2:55"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</row>
    <row r="495" spans="2:55"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</row>
    <row r="496" spans="2:55"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</row>
    <row r="497" spans="2:55"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</row>
    <row r="498" spans="2:55"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</row>
    <row r="499" spans="2:55"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</row>
    <row r="500" spans="2:55"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</row>
    <row r="501" spans="2:55"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</row>
    <row r="502" spans="2:55"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</row>
    <row r="503" spans="2:55"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</row>
    <row r="504" spans="2:55"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</row>
    <row r="505" spans="2:55"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</row>
  </sheetData>
  <phoneticPr fontId="3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3:BC505"/>
  <sheetViews>
    <sheetView showGridLines="0" workbookViewId="0">
      <selection activeCell="E6" sqref="E6"/>
    </sheetView>
  </sheetViews>
  <sheetFormatPr defaultRowHeight="10.5"/>
  <cols>
    <col min="2" max="2" width="11.5" bestFit="1" customWidth="1"/>
    <col min="3" max="3" width="10.5" bestFit="1" customWidth="1"/>
    <col min="4" max="4" width="10" bestFit="1" customWidth="1"/>
    <col min="5" max="5" width="10.5" bestFit="1" customWidth="1"/>
    <col min="6" max="7" width="9.5" bestFit="1" customWidth="1"/>
    <col min="8" max="8" width="10.5" bestFit="1" customWidth="1"/>
    <col min="9" max="9" width="9.5" bestFit="1" customWidth="1"/>
    <col min="10" max="10" width="9.33203125" customWidth="1"/>
    <col min="11" max="11" width="9.5" bestFit="1" customWidth="1"/>
    <col min="12" max="12" width="10.5" bestFit="1" customWidth="1"/>
    <col min="13" max="13" width="9.5" bestFit="1" customWidth="1"/>
    <col min="14" max="14" width="10.5" bestFit="1" customWidth="1"/>
  </cols>
  <sheetData>
    <row r="3" spans="1:55" ht="85.5">
      <c r="B3" s="6" t="s">
        <v>18</v>
      </c>
      <c r="C3" s="3" t="s">
        <v>65</v>
      </c>
      <c r="D3" s="3" t="s">
        <v>66</v>
      </c>
      <c r="E3" s="3" t="s">
        <v>67</v>
      </c>
      <c r="F3" s="3" t="s">
        <v>68</v>
      </c>
      <c r="G3" s="3" t="s">
        <v>69</v>
      </c>
      <c r="H3" s="3" t="s">
        <v>70</v>
      </c>
      <c r="I3" s="3" t="s">
        <v>71</v>
      </c>
      <c r="J3" s="3" t="s">
        <v>72</v>
      </c>
      <c r="K3" s="3" t="s">
        <v>73</v>
      </c>
      <c r="L3" s="3" t="s">
        <v>74</v>
      </c>
      <c r="M3" s="3" t="s">
        <v>75</v>
      </c>
      <c r="N3" s="3" t="s">
        <v>76</v>
      </c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</row>
    <row r="4" spans="1:55" s="76" customFormat="1">
      <c r="A4" s="5"/>
      <c r="B4" s="4" t="s">
        <v>1160</v>
      </c>
      <c r="C4" s="75"/>
      <c r="D4" s="75" t="s">
        <v>1161</v>
      </c>
      <c r="E4" s="75" t="s">
        <v>1162</v>
      </c>
      <c r="F4" s="75" t="s">
        <v>1163</v>
      </c>
      <c r="G4" s="75" t="s">
        <v>1164</v>
      </c>
      <c r="H4" s="75" t="s">
        <v>1165</v>
      </c>
      <c r="I4" s="75" t="s">
        <v>1166</v>
      </c>
      <c r="J4" s="75" t="s">
        <v>1167</v>
      </c>
      <c r="K4" s="75" t="s">
        <v>1168</v>
      </c>
      <c r="L4" s="75" t="s">
        <v>1169</v>
      </c>
      <c r="M4" s="75" t="s">
        <v>1170</v>
      </c>
      <c r="N4" s="75" t="s">
        <v>1171</v>
      </c>
      <c r="O4" s="75"/>
      <c r="P4" s="75"/>
    </row>
    <row r="5" spans="1:55">
      <c r="B5" s="6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 s="121" customFormat="1">
      <c r="A6" s="83"/>
      <c r="B6" s="83">
        <v>43179</v>
      </c>
      <c r="C6" s="121">
        <v>285.75599999999997</v>
      </c>
      <c r="D6" s="121">
        <v>113.443</v>
      </c>
      <c r="E6" s="121">
        <v>62.843000000000004</v>
      </c>
      <c r="F6" s="121">
        <v>333.15800000000002</v>
      </c>
      <c r="G6" s="121">
        <v>141.66800000000001</v>
      </c>
      <c r="H6" s="121">
        <v>229.90110000000001</v>
      </c>
      <c r="I6" s="121">
        <v>164.56020000000001</v>
      </c>
      <c r="J6" s="121">
        <v>444.0992</v>
      </c>
      <c r="K6" s="121">
        <v>18.2</v>
      </c>
      <c r="L6" s="121">
        <v>22.67</v>
      </c>
      <c r="M6" s="121">
        <v>7.86</v>
      </c>
      <c r="N6" s="121">
        <v>4.8525</v>
      </c>
    </row>
    <row r="7" spans="1:55">
      <c r="B7" s="74">
        <v>43178</v>
      </c>
      <c r="C7" s="73">
        <v>255.52500000000001</v>
      </c>
      <c r="D7" s="73">
        <v>112.917</v>
      </c>
      <c r="E7" s="73">
        <v>54.875999999999998</v>
      </c>
      <c r="F7" s="73">
        <v>334.12099999999998</v>
      </c>
      <c r="G7" s="73">
        <v>123.041</v>
      </c>
      <c r="H7" s="73">
        <v>228.14590000000001</v>
      </c>
      <c r="I7" s="73">
        <v>163.2824</v>
      </c>
      <c r="J7" s="73">
        <v>440.44420000000002</v>
      </c>
      <c r="K7" s="73">
        <v>19.02</v>
      </c>
      <c r="L7" s="73">
        <v>22.36</v>
      </c>
      <c r="M7" s="73">
        <v>8.01</v>
      </c>
      <c r="N7" s="73">
        <v>4.9725000000000001</v>
      </c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</row>
    <row r="8" spans="1:55">
      <c r="B8" s="74">
        <v>43175</v>
      </c>
      <c r="C8" s="73">
        <v>251.839</v>
      </c>
      <c r="D8" s="73">
        <v>109.52500000000001</v>
      </c>
      <c r="E8" s="73">
        <v>53.537999999999997</v>
      </c>
      <c r="F8" s="73">
        <v>328.01</v>
      </c>
      <c r="G8" s="73">
        <v>119.032</v>
      </c>
      <c r="H8" s="73">
        <v>227.88319999999999</v>
      </c>
      <c r="I8" s="73">
        <v>162.9349</v>
      </c>
      <c r="J8" s="73">
        <v>440.79520000000002</v>
      </c>
      <c r="K8" s="73">
        <v>15.8</v>
      </c>
      <c r="L8" s="73">
        <v>19.760000000000002</v>
      </c>
      <c r="M8" s="73">
        <v>7.82</v>
      </c>
      <c r="N8" s="73">
        <v>4.8674999999999997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</row>
    <row r="9" spans="1:55">
      <c r="B9" s="74">
        <v>43174</v>
      </c>
      <c r="C9" s="73">
        <v>255.22300000000001</v>
      </c>
      <c r="D9" s="73">
        <v>109.57299999999999</v>
      </c>
      <c r="E9" s="73">
        <v>54.901000000000003</v>
      </c>
      <c r="F9" s="73">
        <v>331.91399999999999</v>
      </c>
      <c r="G9" s="73">
        <v>118.999</v>
      </c>
      <c r="H9" s="73">
        <v>228.54810000000001</v>
      </c>
      <c r="I9" s="73">
        <v>163.85769999999999</v>
      </c>
      <c r="J9" s="73">
        <v>440.41609999999997</v>
      </c>
      <c r="K9" s="73">
        <v>16.59</v>
      </c>
      <c r="L9" s="73">
        <v>20.81</v>
      </c>
      <c r="M9" s="73">
        <v>7.7</v>
      </c>
      <c r="N9" s="73">
        <v>4.92</v>
      </c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</row>
    <row r="10" spans="1:55">
      <c r="B10" s="74">
        <v>43173</v>
      </c>
      <c r="C10" s="73">
        <v>254.61099999999999</v>
      </c>
      <c r="D10" s="73">
        <v>106.07</v>
      </c>
      <c r="E10" s="73">
        <v>55.058999999999997</v>
      </c>
      <c r="F10" s="73">
        <v>331.60399999999998</v>
      </c>
      <c r="G10" s="73">
        <v>116.967</v>
      </c>
      <c r="H10" s="73">
        <v>227.1404</v>
      </c>
      <c r="I10" s="73">
        <v>162.68620000000001</v>
      </c>
      <c r="J10" s="73">
        <v>437.83940000000001</v>
      </c>
      <c r="K10" s="73">
        <v>17.23</v>
      </c>
      <c r="L10" s="73">
        <v>20.68</v>
      </c>
      <c r="M10" s="73">
        <v>7.68</v>
      </c>
      <c r="N10" s="73">
        <v>4.7725</v>
      </c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</row>
    <row r="11" spans="1:55">
      <c r="B11" s="74">
        <v>43172</v>
      </c>
      <c r="C11" s="73">
        <v>250.46</v>
      </c>
      <c r="D11" s="73">
        <v>102.176</v>
      </c>
      <c r="E11" s="73">
        <v>54.338999999999999</v>
      </c>
      <c r="F11" s="73">
        <v>328.53899999999999</v>
      </c>
      <c r="G11" s="73">
        <v>115.49</v>
      </c>
      <c r="H11" s="73">
        <v>227.1694</v>
      </c>
      <c r="I11" s="73">
        <v>162.90979999999999</v>
      </c>
      <c r="J11" s="73">
        <v>436.86079999999998</v>
      </c>
      <c r="K11" s="73">
        <v>16.350000000000001</v>
      </c>
      <c r="L11" s="73">
        <v>21.5</v>
      </c>
      <c r="M11" s="73">
        <v>7.59</v>
      </c>
      <c r="N11" s="73">
        <v>4.8224999999999998</v>
      </c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</row>
    <row r="12" spans="1:55">
      <c r="B12" s="74">
        <v>43171</v>
      </c>
      <c r="C12" s="73">
        <v>249.80199999999999</v>
      </c>
      <c r="D12" s="73">
        <v>101.197</v>
      </c>
      <c r="E12" s="73">
        <v>53.747</v>
      </c>
      <c r="F12" s="73">
        <v>326.78800000000001</v>
      </c>
      <c r="G12" s="73">
        <v>113.943</v>
      </c>
      <c r="H12" s="73">
        <v>224.64429999999999</v>
      </c>
      <c r="I12" s="73">
        <v>160.44909999999999</v>
      </c>
      <c r="J12" s="73">
        <v>433.98970000000003</v>
      </c>
      <c r="K12" s="73">
        <v>15.78</v>
      </c>
      <c r="L12" s="73">
        <v>20.12</v>
      </c>
      <c r="M12" s="73">
        <v>7.55</v>
      </c>
      <c r="N12" s="73">
        <v>4.9124999999999996</v>
      </c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</row>
    <row r="13" spans="1:55">
      <c r="B13" s="74">
        <v>43168</v>
      </c>
      <c r="C13" s="73">
        <v>254.441</v>
      </c>
      <c r="D13" s="73">
        <v>102.812</v>
      </c>
      <c r="E13" s="73">
        <v>54.338999999999999</v>
      </c>
      <c r="F13" s="73">
        <v>327.75400000000002</v>
      </c>
      <c r="G13" s="73">
        <v>113.589</v>
      </c>
      <c r="H13" s="73">
        <v>224.55520000000001</v>
      </c>
      <c r="I13" s="73">
        <v>160.2534</v>
      </c>
      <c r="J13" s="73">
        <v>434.28820000000002</v>
      </c>
      <c r="K13" s="73">
        <v>14.64</v>
      </c>
      <c r="L13" s="73">
        <v>20.53</v>
      </c>
      <c r="M13" s="73">
        <v>7.59</v>
      </c>
      <c r="N13" s="73">
        <v>5.0199999999999996</v>
      </c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</row>
    <row r="14" spans="1:55">
      <c r="B14" s="74">
        <v>43167</v>
      </c>
      <c r="C14" s="73">
        <v>260.387</v>
      </c>
      <c r="D14" s="73">
        <v>106.974</v>
      </c>
      <c r="E14" s="73">
        <v>56.12</v>
      </c>
      <c r="F14" s="73">
        <v>337.24799999999999</v>
      </c>
      <c r="G14" s="73">
        <v>117.086</v>
      </c>
      <c r="H14" s="73">
        <v>224.33269999999999</v>
      </c>
      <c r="I14" s="73">
        <v>160.0402</v>
      </c>
      <c r="J14" s="73">
        <v>433.94</v>
      </c>
      <c r="K14" s="73">
        <v>16.54</v>
      </c>
      <c r="L14" s="73">
        <v>22.7</v>
      </c>
      <c r="M14" s="73">
        <v>7.86</v>
      </c>
      <c r="N14" s="73">
        <v>5.04</v>
      </c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</row>
    <row r="15" spans="1:55">
      <c r="B15" s="74">
        <v>43166</v>
      </c>
      <c r="C15" s="73">
        <v>262.93799999999999</v>
      </c>
      <c r="D15" s="73">
        <v>111.398</v>
      </c>
      <c r="E15" s="73">
        <v>56.77</v>
      </c>
      <c r="F15" s="73">
        <v>338.733</v>
      </c>
      <c r="G15" s="73">
        <v>119.34699999999999</v>
      </c>
      <c r="H15" s="73">
        <v>224.8878</v>
      </c>
      <c r="I15" s="73">
        <v>160.94759999999999</v>
      </c>
      <c r="J15" s="73">
        <v>433.2824</v>
      </c>
      <c r="K15" s="73">
        <v>17.760000000000002</v>
      </c>
      <c r="L15" s="73">
        <v>23.38</v>
      </c>
      <c r="M15" s="73">
        <v>8.14</v>
      </c>
      <c r="N15" s="73">
        <v>4.9874999999999998</v>
      </c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</row>
    <row r="16" spans="1:55">
      <c r="B16" s="74">
        <v>43165</v>
      </c>
      <c r="C16" s="73">
        <v>263.79199999999997</v>
      </c>
      <c r="D16" s="73">
        <v>114.383</v>
      </c>
      <c r="E16" s="73">
        <v>56.262</v>
      </c>
      <c r="F16" s="73">
        <v>335.505</v>
      </c>
      <c r="G16" s="73">
        <v>118.619</v>
      </c>
      <c r="H16" s="73">
        <v>220.2226</v>
      </c>
      <c r="I16" s="73">
        <v>156.55359999999999</v>
      </c>
      <c r="J16" s="73">
        <v>427.37689999999998</v>
      </c>
      <c r="K16" s="73">
        <v>18.36</v>
      </c>
      <c r="L16" s="73">
        <v>23.68</v>
      </c>
      <c r="M16" s="73">
        <v>8.08</v>
      </c>
      <c r="N16" s="73">
        <v>5.3224999999999998</v>
      </c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</row>
    <row r="17" spans="2:55">
      <c r="B17" s="74">
        <v>43164</v>
      </c>
      <c r="C17" s="73">
        <v>270.42200000000003</v>
      </c>
      <c r="D17" s="73">
        <v>118.139</v>
      </c>
      <c r="E17" s="73">
        <v>55.360999999999997</v>
      </c>
      <c r="F17" s="73">
        <v>335.13</v>
      </c>
      <c r="G17" s="73">
        <v>118.833</v>
      </c>
      <c r="H17" s="73">
        <v>222.91249999999999</v>
      </c>
      <c r="I17" s="73">
        <v>159.24299999999999</v>
      </c>
      <c r="J17" s="73">
        <v>430.17070000000001</v>
      </c>
      <c r="K17" s="73">
        <v>18.73</v>
      </c>
      <c r="L17" s="73">
        <v>24.24</v>
      </c>
      <c r="M17" s="73">
        <v>8.1300000000000008</v>
      </c>
      <c r="N17" s="73">
        <v>5.5</v>
      </c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</row>
    <row r="18" spans="2:55">
      <c r="B18" s="74">
        <v>43161</v>
      </c>
      <c r="C18" s="73">
        <v>272.52999999999997</v>
      </c>
      <c r="D18" s="73">
        <v>117.94499999999999</v>
      </c>
      <c r="E18" s="73">
        <v>55.923999999999999</v>
      </c>
      <c r="F18" s="73">
        <v>337.65199999999999</v>
      </c>
      <c r="G18" s="73">
        <v>124.303</v>
      </c>
      <c r="H18" s="73">
        <v>225.0771</v>
      </c>
      <c r="I18" s="73">
        <v>161.36859999999999</v>
      </c>
      <c r="J18" s="73">
        <v>432.67989999999998</v>
      </c>
      <c r="K18" s="73">
        <v>19.59</v>
      </c>
      <c r="L18" s="73">
        <v>24.96</v>
      </c>
      <c r="M18" s="73">
        <v>8.3000000000000007</v>
      </c>
      <c r="N18" s="73">
        <v>5.7050000000000001</v>
      </c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</row>
    <row r="19" spans="2:55">
      <c r="B19" s="74">
        <v>43160</v>
      </c>
      <c r="C19" s="73">
        <v>266.86799999999999</v>
      </c>
      <c r="D19" s="73">
        <v>115.35599999999999</v>
      </c>
      <c r="E19" s="73">
        <v>57.786999999999999</v>
      </c>
      <c r="F19" s="73">
        <v>341.92599999999999</v>
      </c>
      <c r="G19" s="73">
        <v>126.878</v>
      </c>
      <c r="H19" s="73">
        <v>223.3646</v>
      </c>
      <c r="I19" s="73">
        <v>160.23509999999999</v>
      </c>
      <c r="J19" s="73">
        <v>428.7176</v>
      </c>
      <c r="K19" s="73">
        <v>22.47</v>
      </c>
      <c r="L19" s="73">
        <v>26.37</v>
      </c>
      <c r="M19" s="73">
        <v>8.0399999999999991</v>
      </c>
      <c r="N19" s="73">
        <v>5.8</v>
      </c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</row>
    <row r="20" spans="2:55">
      <c r="B20" s="74">
        <v>43159</v>
      </c>
      <c r="C20" s="73">
        <v>264.18200000000002</v>
      </c>
      <c r="D20" s="73">
        <v>112.396</v>
      </c>
      <c r="E20" s="73">
        <v>56.256</v>
      </c>
      <c r="F20" s="73">
        <v>334.64400000000001</v>
      </c>
      <c r="G20" s="73">
        <v>122.17100000000001</v>
      </c>
      <c r="H20" s="73">
        <v>219.3973</v>
      </c>
      <c r="I20" s="73">
        <v>156.62270000000001</v>
      </c>
      <c r="J20" s="73">
        <v>423.27530000000002</v>
      </c>
      <c r="K20" s="73">
        <v>19.850000000000001</v>
      </c>
      <c r="L20" s="73">
        <v>25.81</v>
      </c>
      <c r="M20" s="73">
        <v>7.92</v>
      </c>
      <c r="N20" s="73">
        <v>5.6025</v>
      </c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</row>
    <row r="21" spans="2:55">
      <c r="B21" s="74">
        <v>43158</v>
      </c>
      <c r="C21" s="73">
        <v>263.673</v>
      </c>
      <c r="D21" s="73">
        <v>114.46899999999999</v>
      </c>
      <c r="E21" s="73">
        <v>55.277000000000001</v>
      </c>
      <c r="F21" s="73">
        <v>329.15300000000002</v>
      </c>
      <c r="G21" s="73">
        <v>121.512</v>
      </c>
      <c r="H21" s="73">
        <v>220.1317</v>
      </c>
      <c r="I21" s="73">
        <v>157.02379999999999</v>
      </c>
      <c r="J21" s="73">
        <v>429.96550000000002</v>
      </c>
      <c r="K21" s="73">
        <v>18.59</v>
      </c>
      <c r="L21" s="73">
        <v>24.44</v>
      </c>
      <c r="M21" s="73">
        <v>7.82</v>
      </c>
      <c r="N21" s="73">
        <v>5.6875</v>
      </c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</row>
    <row r="22" spans="2:55">
      <c r="B22" s="74">
        <v>43157</v>
      </c>
      <c r="C22" s="73">
        <v>265.56900000000002</v>
      </c>
      <c r="D22" s="73">
        <v>115.67100000000001</v>
      </c>
      <c r="E22" s="73">
        <v>53.32</v>
      </c>
      <c r="F22" s="73">
        <v>321.63799999999998</v>
      </c>
      <c r="G22" s="73">
        <v>116.051</v>
      </c>
      <c r="H22" s="73">
        <v>220.37909999999999</v>
      </c>
      <c r="I22" s="73">
        <v>157.05369999999999</v>
      </c>
      <c r="J22" s="73">
        <v>431.18169999999998</v>
      </c>
      <c r="K22" s="73">
        <v>15.8</v>
      </c>
      <c r="L22" s="73">
        <v>20.71</v>
      </c>
      <c r="M22" s="73">
        <v>7.92</v>
      </c>
      <c r="N22" s="73">
        <v>5.85</v>
      </c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</row>
    <row r="23" spans="2:55">
      <c r="B23" s="74">
        <v>43154</v>
      </c>
      <c r="C23" s="73">
        <v>273.16699999999997</v>
      </c>
      <c r="D23" s="73">
        <v>119.82299999999999</v>
      </c>
      <c r="E23" s="73">
        <v>55.314</v>
      </c>
      <c r="F23" s="73">
        <v>328.98399999999998</v>
      </c>
      <c r="G23" s="73">
        <v>121.32599999999999</v>
      </c>
      <c r="H23" s="73">
        <v>219.17740000000001</v>
      </c>
      <c r="I23" s="73">
        <v>155.98480000000001</v>
      </c>
      <c r="J23" s="73">
        <v>429.31670000000003</v>
      </c>
      <c r="K23" s="73">
        <v>16.489999999999998</v>
      </c>
      <c r="L23" s="73">
        <v>21.26</v>
      </c>
      <c r="M23" s="73">
        <v>8.17</v>
      </c>
      <c r="N23" s="73">
        <v>5.96</v>
      </c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</row>
    <row r="24" spans="2:55">
      <c r="B24" s="74">
        <v>43153</v>
      </c>
      <c r="C24" s="73">
        <v>268.851</v>
      </c>
      <c r="D24" s="73">
        <v>115.06699999999999</v>
      </c>
      <c r="E24" s="73">
        <v>57.03</v>
      </c>
      <c r="F24" s="73">
        <v>338.98899999999998</v>
      </c>
      <c r="G24" s="73">
        <v>125.14400000000001</v>
      </c>
      <c r="H24" s="73">
        <v>217.2099</v>
      </c>
      <c r="I24" s="73">
        <v>154.07730000000001</v>
      </c>
      <c r="J24" s="73">
        <v>427.03059999999999</v>
      </c>
      <c r="K24" s="73">
        <v>18.72</v>
      </c>
      <c r="L24" s="73">
        <v>23.14</v>
      </c>
      <c r="M24" s="73">
        <v>8.35</v>
      </c>
      <c r="N24" s="73">
        <v>6.2925000000000004</v>
      </c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</row>
    <row r="25" spans="2:55">
      <c r="B25" s="74">
        <v>43152</v>
      </c>
      <c r="C25" s="73">
        <v>264.81799999999998</v>
      </c>
      <c r="D25" s="73">
        <v>111.89400000000001</v>
      </c>
      <c r="E25" s="73">
        <v>55.68</v>
      </c>
      <c r="F25" s="73">
        <v>335.96</v>
      </c>
      <c r="G25" s="73">
        <v>124.691</v>
      </c>
      <c r="H25" s="73">
        <v>217.3905</v>
      </c>
      <c r="I25" s="73">
        <v>154.43129999999999</v>
      </c>
      <c r="J25" s="73">
        <v>426.88170000000002</v>
      </c>
      <c r="K25" s="73">
        <v>20.02</v>
      </c>
      <c r="L25" s="73">
        <v>23.32</v>
      </c>
      <c r="M25" s="73">
        <v>8.35</v>
      </c>
      <c r="N25" s="73">
        <v>6.1</v>
      </c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</row>
    <row r="26" spans="2:55">
      <c r="B26" s="74">
        <v>43151</v>
      </c>
      <c r="C26" s="73">
        <v>266.52199999999999</v>
      </c>
      <c r="D26" s="73">
        <v>113.184</v>
      </c>
      <c r="E26" s="73">
        <v>54.5</v>
      </c>
      <c r="F26" s="73">
        <v>328.30500000000001</v>
      </c>
      <c r="G26" s="73">
        <v>124.78100000000001</v>
      </c>
      <c r="H26" s="73">
        <v>215.99119999999999</v>
      </c>
      <c r="I26" s="73">
        <v>153.1</v>
      </c>
      <c r="J26" s="73">
        <v>425.24669999999998</v>
      </c>
      <c r="K26" s="73">
        <v>20.6</v>
      </c>
      <c r="L26" s="73">
        <v>24.04</v>
      </c>
      <c r="M26" s="73">
        <v>8.52</v>
      </c>
      <c r="N26" s="73">
        <v>6.0750000000000002</v>
      </c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</row>
    <row r="27" spans="2:55">
      <c r="B27" s="74">
        <v>43150</v>
      </c>
      <c r="C27" s="73">
        <v>263.27699999999999</v>
      </c>
      <c r="D27" s="73">
        <v>108.217</v>
      </c>
      <c r="E27" s="73">
        <v>51.381999999999998</v>
      </c>
      <c r="F27" s="73">
        <v>319.584</v>
      </c>
      <c r="G27" s="73">
        <v>119.889</v>
      </c>
      <c r="H27" s="73">
        <v>217.9152</v>
      </c>
      <c r="I27" s="73">
        <v>154.798</v>
      </c>
      <c r="J27" s="73">
        <v>428.0985</v>
      </c>
      <c r="K27" s="73">
        <v>19.46</v>
      </c>
      <c r="L27" s="73">
        <v>23.11</v>
      </c>
      <c r="M27" s="73">
        <v>8.59</v>
      </c>
      <c r="N27" s="73">
        <v>6.1974999999999998</v>
      </c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</row>
    <row r="28" spans="2:55">
      <c r="B28" s="74">
        <v>43147</v>
      </c>
      <c r="C28" s="73">
        <v>261.94200000000001</v>
      </c>
      <c r="D28" s="73">
        <v>108.414</v>
      </c>
      <c r="E28" s="73">
        <v>51.381999999999998</v>
      </c>
      <c r="F28" s="73">
        <v>319.584</v>
      </c>
      <c r="G28" s="73">
        <v>119.889</v>
      </c>
      <c r="H28" s="73">
        <v>217.9152</v>
      </c>
      <c r="I28" s="73">
        <v>154.798</v>
      </c>
      <c r="J28" s="73">
        <v>428.0985</v>
      </c>
      <c r="K28" s="73">
        <v>19.46</v>
      </c>
      <c r="L28" s="73">
        <v>23.11</v>
      </c>
      <c r="M28" s="73">
        <v>8.74</v>
      </c>
      <c r="N28" s="73">
        <v>6.1725000000000003</v>
      </c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</row>
    <row r="29" spans="2:55">
      <c r="B29" s="74">
        <v>43146</v>
      </c>
      <c r="C29" s="73">
        <v>268.68700000000001</v>
      </c>
      <c r="D29" s="73">
        <v>111.83</v>
      </c>
      <c r="E29" s="73">
        <v>52.970999999999997</v>
      </c>
      <c r="F29" s="73">
        <v>323.87900000000002</v>
      </c>
      <c r="G29" s="73">
        <v>122.11799999999999</v>
      </c>
      <c r="H29" s="73">
        <v>216.00710000000001</v>
      </c>
      <c r="I29" s="73">
        <v>152.91079999999999</v>
      </c>
      <c r="J29" s="73">
        <v>425.89120000000003</v>
      </c>
      <c r="K29" s="73">
        <v>19.13</v>
      </c>
      <c r="L29" s="73">
        <v>24.02</v>
      </c>
      <c r="M29" s="73">
        <v>8.74</v>
      </c>
      <c r="N29" s="73">
        <v>6.165</v>
      </c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</row>
    <row r="30" spans="2:55">
      <c r="B30" s="74">
        <v>43145</v>
      </c>
      <c r="C30" s="73">
        <v>274.30599999999998</v>
      </c>
      <c r="D30" s="73">
        <v>116.691</v>
      </c>
      <c r="E30" s="73">
        <v>56.17</v>
      </c>
      <c r="F30" s="73">
        <v>339.46</v>
      </c>
      <c r="G30" s="73">
        <v>128.64599999999999</v>
      </c>
      <c r="H30" s="73">
        <v>220.89449999999999</v>
      </c>
      <c r="I30" s="73">
        <v>157.1722</v>
      </c>
      <c r="J30" s="73">
        <v>433.52929999999998</v>
      </c>
      <c r="K30" s="73">
        <v>19.260000000000002</v>
      </c>
      <c r="L30" s="73">
        <v>22.49</v>
      </c>
      <c r="M30" s="73">
        <v>8.57</v>
      </c>
      <c r="N30" s="73">
        <v>6.2149999999999999</v>
      </c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</row>
    <row r="31" spans="2:55">
      <c r="B31" s="74">
        <v>43144</v>
      </c>
      <c r="C31" s="73">
        <v>277.947</v>
      </c>
      <c r="D31" s="73">
        <v>119.947</v>
      </c>
      <c r="E31" s="73">
        <v>58.036000000000001</v>
      </c>
      <c r="F31" s="73">
        <v>344.42099999999999</v>
      </c>
      <c r="G31" s="73">
        <v>134.29499999999999</v>
      </c>
      <c r="H31" s="73">
        <v>221.0993</v>
      </c>
      <c r="I31" s="73">
        <v>157.22329999999999</v>
      </c>
      <c r="J31" s="73">
        <v>434.2491</v>
      </c>
      <c r="K31" s="73">
        <v>24.97</v>
      </c>
      <c r="L31" s="73">
        <v>26.3</v>
      </c>
      <c r="M31" s="73">
        <v>8.4700000000000006</v>
      </c>
      <c r="N31" s="73">
        <v>6.2350000000000003</v>
      </c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</row>
    <row r="32" spans="2:55">
      <c r="B32" s="74">
        <v>43143</v>
      </c>
      <c r="C32" s="73">
        <v>270.77199999999999</v>
      </c>
      <c r="D32" s="73">
        <v>115.861</v>
      </c>
      <c r="E32" s="73">
        <v>57.530999999999999</v>
      </c>
      <c r="F32" s="73">
        <v>341.18599999999998</v>
      </c>
      <c r="G32" s="73">
        <v>131.02500000000001</v>
      </c>
      <c r="H32" s="73">
        <v>221.3065</v>
      </c>
      <c r="I32" s="73">
        <v>157.6978</v>
      </c>
      <c r="J32" s="73">
        <v>433.13350000000003</v>
      </c>
      <c r="K32" s="73">
        <v>25.61</v>
      </c>
      <c r="L32" s="73">
        <v>27.74</v>
      </c>
      <c r="M32" s="73">
        <v>8.81</v>
      </c>
      <c r="N32" s="73">
        <v>6.415</v>
      </c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</row>
    <row r="33" spans="2:55">
      <c r="B33" s="74">
        <v>43140</v>
      </c>
      <c r="C33" s="73">
        <v>275.40300000000002</v>
      </c>
      <c r="D33" s="73">
        <v>115.66</v>
      </c>
      <c r="E33" s="73">
        <v>60.305</v>
      </c>
      <c r="F33" s="73">
        <v>353.988</v>
      </c>
      <c r="G33" s="73">
        <v>143.92400000000001</v>
      </c>
      <c r="H33" s="73">
        <v>219.44649999999999</v>
      </c>
      <c r="I33" s="73">
        <v>155.9513</v>
      </c>
      <c r="J33" s="73">
        <v>430.9821</v>
      </c>
      <c r="K33" s="73">
        <v>29.06</v>
      </c>
      <c r="L33" s="73">
        <v>31.92</v>
      </c>
      <c r="M33" s="73">
        <v>9.06</v>
      </c>
      <c r="N33" s="73">
        <v>6.7350000000000003</v>
      </c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</row>
    <row r="34" spans="2:55">
      <c r="B34" s="74">
        <v>43139</v>
      </c>
      <c r="C34" s="73">
        <v>261.39800000000002</v>
      </c>
      <c r="D34" s="73">
        <v>105.175</v>
      </c>
      <c r="E34" s="73">
        <v>60.100999999999999</v>
      </c>
      <c r="F34" s="73">
        <v>355.20699999999999</v>
      </c>
      <c r="G34" s="73">
        <v>132.47200000000001</v>
      </c>
      <c r="H34" s="73">
        <v>214.99350000000001</v>
      </c>
      <c r="I34" s="73">
        <v>152.26990000000001</v>
      </c>
      <c r="J34" s="73">
        <v>423.45530000000002</v>
      </c>
      <c r="K34" s="73">
        <v>33.46</v>
      </c>
      <c r="L34" s="73">
        <v>35.72</v>
      </c>
      <c r="M34" s="73">
        <v>8.74</v>
      </c>
      <c r="N34" s="73">
        <v>7.7424999999999997</v>
      </c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</row>
    <row r="35" spans="2:55">
      <c r="B35" s="74">
        <v>43138</v>
      </c>
      <c r="C35" s="73">
        <v>252.69200000000001</v>
      </c>
      <c r="D35" s="73">
        <v>100.99299999999999</v>
      </c>
      <c r="E35" s="73">
        <v>55.073</v>
      </c>
      <c r="F35" s="73">
        <v>334.98899999999998</v>
      </c>
      <c r="G35" s="73">
        <v>122.08499999999999</v>
      </c>
      <c r="H35" s="73">
        <v>215.5872</v>
      </c>
      <c r="I35" s="73">
        <v>152.67070000000001</v>
      </c>
      <c r="J35" s="73">
        <v>425.43099999999998</v>
      </c>
      <c r="K35" s="73">
        <v>27.73</v>
      </c>
      <c r="L35" s="73">
        <v>27.42</v>
      </c>
      <c r="M35" s="73">
        <v>8.56</v>
      </c>
      <c r="N35" s="73">
        <v>6.3650000000000002</v>
      </c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</row>
    <row r="36" spans="2:55">
      <c r="B36" s="74">
        <v>43137</v>
      </c>
      <c r="C36" s="73">
        <v>254.96899999999999</v>
      </c>
      <c r="D36" s="73">
        <v>102.67100000000001</v>
      </c>
      <c r="E36" s="73">
        <v>52.981999999999999</v>
      </c>
      <c r="F36" s="73">
        <v>323.55399999999997</v>
      </c>
      <c r="G36" s="73">
        <v>119.10599999999999</v>
      </c>
      <c r="H36" s="73">
        <v>220.85579999999999</v>
      </c>
      <c r="I36" s="73">
        <v>157.61789999999999</v>
      </c>
      <c r="J36" s="73">
        <v>432.0976</v>
      </c>
      <c r="K36" s="73">
        <v>29.98</v>
      </c>
      <c r="L36" s="73">
        <v>25.58</v>
      </c>
      <c r="M36" s="73">
        <v>8.7899999999999991</v>
      </c>
      <c r="N36" s="73">
        <v>6.2575000000000003</v>
      </c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</row>
    <row r="37" spans="2:55">
      <c r="B37" s="74">
        <v>43136</v>
      </c>
      <c r="C37" s="73">
        <v>249.42</v>
      </c>
      <c r="D37" s="73">
        <v>99.938000000000002</v>
      </c>
      <c r="E37" s="73">
        <v>55.762</v>
      </c>
      <c r="F37" s="73">
        <v>335.34100000000001</v>
      </c>
      <c r="G37" s="73">
        <v>124.146</v>
      </c>
      <c r="H37" s="73">
        <v>212.21619999999999</v>
      </c>
      <c r="I37" s="73">
        <v>150.20849999999999</v>
      </c>
      <c r="J37" s="73">
        <v>418.17809999999997</v>
      </c>
      <c r="K37" s="73">
        <v>37.32</v>
      </c>
      <c r="L37" s="73">
        <v>28.06</v>
      </c>
      <c r="M37" s="73">
        <v>8.3800000000000008</v>
      </c>
      <c r="N37" s="73">
        <v>5.88</v>
      </c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</row>
    <row r="38" spans="2:55">
      <c r="B38" s="74">
        <v>43133</v>
      </c>
      <c r="C38" s="73">
        <v>247.09399999999999</v>
      </c>
      <c r="D38" s="73">
        <v>98.844999999999999</v>
      </c>
      <c r="E38" s="73">
        <v>50.38</v>
      </c>
      <c r="F38" s="73">
        <v>321.23200000000003</v>
      </c>
      <c r="G38" s="73">
        <v>119.455</v>
      </c>
      <c r="H38" s="73">
        <v>210.3706</v>
      </c>
      <c r="I38" s="73">
        <v>149.0498</v>
      </c>
      <c r="J38" s="73">
        <v>413.97699999999998</v>
      </c>
      <c r="K38" s="73">
        <v>17.309999999999999</v>
      </c>
      <c r="L38" s="73">
        <v>23.13</v>
      </c>
      <c r="M38" s="73">
        <v>8.02</v>
      </c>
      <c r="N38" s="73">
        <v>6.0475000000000003</v>
      </c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</row>
    <row r="39" spans="2:55">
      <c r="B39" s="74">
        <v>43132</v>
      </c>
      <c r="C39" s="73">
        <v>239.22300000000001</v>
      </c>
      <c r="D39" s="73">
        <v>96.146000000000001</v>
      </c>
      <c r="E39" s="73">
        <v>48.018000000000001</v>
      </c>
      <c r="F39" s="73">
        <v>306.983</v>
      </c>
      <c r="G39" s="73">
        <v>114.379</v>
      </c>
      <c r="H39" s="73">
        <v>209.4057</v>
      </c>
      <c r="I39" s="73">
        <v>147.91249999999999</v>
      </c>
      <c r="J39" s="73">
        <v>414.0539</v>
      </c>
      <c r="K39" s="73">
        <v>13.47</v>
      </c>
      <c r="L39" s="73">
        <v>19.95</v>
      </c>
      <c r="M39" s="73">
        <v>7.9</v>
      </c>
      <c r="N39" s="73">
        <v>5.95</v>
      </c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</row>
    <row r="40" spans="2:55">
      <c r="B40" s="74">
        <v>43131</v>
      </c>
      <c r="C40" s="73">
        <v>237.67099999999999</v>
      </c>
      <c r="D40" s="73">
        <v>96.218999999999994</v>
      </c>
      <c r="E40" s="73">
        <v>47.28</v>
      </c>
      <c r="F40" s="73">
        <v>301.49799999999999</v>
      </c>
      <c r="G40" s="73">
        <v>114.52200000000001</v>
      </c>
      <c r="H40" s="73">
        <v>212.5565</v>
      </c>
      <c r="I40" s="73">
        <v>150.88339999999999</v>
      </c>
      <c r="J40" s="73">
        <v>417.90010000000001</v>
      </c>
      <c r="K40" s="73">
        <v>13.54</v>
      </c>
      <c r="L40" s="73">
        <v>20.66</v>
      </c>
      <c r="M40" s="73">
        <v>7.93</v>
      </c>
      <c r="N40" s="73">
        <v>5.7675000000000001</v>
      </c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</row>
    <row r="41" spans="2:55">
      <c r="B41" s="74">
        <v>43130</v>
      </c>
      <c r="C41" s="73">
        <v>238.54499999999999</v>
      </c>
      <c r="D41" s="73">
        <v>96.206999999999994</v>
      </c>
      <c r="E41" s="73">
        <v>47.167999999999999</v>
      </c>
      <c r="F41" s="73">
        <v>300.99400000000003</v>
      </c>
      <c r="G41" s="73">
        <v>116.971</v>
      </c>
      <c r="H41" s="73">
        <v>212.5823</v>
      </c>
      <c r="I41" s="73">
        <v>150.44649999999999</v>
      </c>
      <c r="J41" s="73">
        <v>418.80169999999998</v>
      </c>
      <c r="K41" s="73">
        <v>14.79</v>
      </c>
      <c r="L41" s="73">
        <v>21.3</v>
      </c>
      <c r="M41" s="73">
        <v>8.33</v>
      </c>
      <c r="N41" s="73">
        <v>5.4924999999999997</v>
      </c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</row>
    <row r="42" spans="2:55">
      <c r="B42" s="74">
        <v>43129</v>
      </c>
      <c r="C42" s="73">
        <v>233.435</v>
      </c>
      <c r="D42" s="73">
        <v>94.299000000000007</v>
      </c>
      <c r="E42" s="73">
        <v>46.542999999999999</v>
      </c>
      <c r="F42" s="73">
        <v>296.44600000000003</v>
      </c>
      <c r="G42" s="73">
        <v>116.08499999999999</v>
      </c>
      <c r="H42" s="73">
        <v>211.15780000000001</v>
      </c>
      <c r="I42" s="73">
        <v>149.1722</v>
      </c>
      <c r="J42" s="73">
        <v>416.8177</v>
      </c>
      <c r="K42" s="73">
        <v>13.84</v>
      </c>
      <c r="L42" s="73">
        <v>20.79</v>
      </c>
      <c r="M42" s="73">
        <v>8.1999999999999993</v>
      </c>
      <c r="N42" s="73">
        <v>5.44</v>
      </c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</row>
    <row r="43" spans="2:55">
      <c r="B43" s="74">
        <v>43126</v>
      </c>
      <c r="C43" s="73">
        <v>230.85499999999999</v>
      </c>
      <c r="D43" s="73">
        <v>93.620999999999995</v>
      </c>
      <c r="E43" s="73">
        <v>45.256999999999998</v>
      </c>
      <c r="F43" s="73">
        <v>292.02600000000001</v>
      </c>
      <c r="G43" s="73">
        <v>113.524</v>
      </c>
      <c r="H43" s="73">
        <v>212.63630000000001</v>
      </c>
      <c r="I43" s="73">
        <v>150.36750000000001</v>
      </c>
      <c r="J43" s="73">
        <v>419.59100000000001</v>
      </c>
      <c r="K43" s="73">
        <v>11.08</v>
      </c>
      <c r="L43" s="73">
        <v>18.920000000000002</v>
      </c>
      <c r="M43" s="73">
        <v>8.14</v>
      </c>
      <c r="N43" s="73">
        <v>5.5724999999999998</v>
      </c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</row>
    <row r="44" spans="2:55">
      <c r="B44" s="74">
        <v>43125</v>
      </c>
      <c r="C44" s="73">
        <v>232.00700000000001</v>
      </c>
      <c r="D44" s="73">
        <v>96.346999999999994</v>
      </c>
      <c r="E44" s="73">
        <v>46.21</v>
      </c>
      <c r="F44" s="73">
        <v>295.57600000000002</v>
      </c>
      <c r="G44" s="73">
        <v>113.962</v>
      </c>
      <c r="H44" s="73">
        <v>214.47710000000001</v>
      </c>
      <c r="I44" s="73">
        <v>152.2047</v>
      </c>
      <c r="J44" s="73">
        <v>421.24489999999997</v>
      </c>
      <c r="K44" s="73">
        <v>11.58</v>
      </c>
      <c r="L44" s="73">
        <v>19.18</v>
      </c>
      <c r="M44" s="73">
        <v>8.07</v>
      </c>
      <c r="N44" s="73">
        <v>5.73</v>
      </c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</row>
    <row r="45" spans="2:55">
      <c r="B45" s="74">
        <v>43124</v>
      </c>
      <c r="C45" s="73">
        <v>230.87799999999999</v>
      </c>
      <c r="D45" s="73">
        <v>97.816000000000003</v>
      </c>
      <c r="E45" s="73">
        <v>46.575000000000003</v>
      </c>
      <c r="F45" s="73">
        <v>296.40100000000001</v>
      </c>
      <c r="G45" s="73">
        <v>113.527</v>
      </c>
      <c r="H45" s="73">
        <v>213.2748</v>
      </c>
      <c r="I45" s="73">
        <v>151.05459999999999</v>
      </c>
      <c r="J45" s="73">
        <v>419.80790000000002</v>
      </c>
      <c r="K45" s="73">
        <v>11.47</v>
      </c>
      <c r="L45" s="73">
        <v>17.579999999999998</v>
      </c>
      <c r="M45" s="73">
        <v>7.6899999999999995</v>
      </c>
      <c r="N45" s="73">
        <v>5.2575000000000003</v>
      </c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</row>
    <row r="46" spans="2:55">
      <c r="B46" s="74">
        <v>43123</v>
      </c>
      <c r="C46" s="73">
        <v>229.40700000000001</v>
      </c>
      <c r="D46" s="73">
        <v>99.804000000000002</v>
      </c>
      <c r="E46" s="73">
        <v>46.07</v>
      </c>
      <c r="F46" s="73">
        <v>293.88</v>
      </c>
      <c r="G46" s="73">
        <v>115.07</v>
      </c>
      <c r="H46" s="73">
        <v>212.96260000000001</v>
      </c>
      <c r="I46" s="73">
        <v>150.97839999999999</v>
      </c>
      <c r="J46" s="73">
        <v>418.79680000000002</v>
      </c>
      <c r="K46" s="73">
        <v>11.1</v>
      </c>
      <c r="L46" s="73">
        <v>17.45</v>
      </c>
      <c r="M46" s="73">
        <v>7.38</v>
      </c>
      <c r="N46" s="73">
        <v>5.0199999999999996</v>
      </c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</row>
    <row r="47" spans="2:55">
      <c r="B47" s="74">
        <v>43122</v>
      </c>
      <c r="C47" s="73">
        <v>230.28</v>
      </c>
      <c r="D47" s="73">
        <v>100.685</v>
      </c>
      <c r="E47" s="73">
        <v>46.884999999999998</v>
      </c>
      <c r="F47" s="73">
        <v>295.93799999999999</v>
      </c>
      <c r="G47" s="73">
        <v>112.925</v>
      </c>
      <c r="H47" s="73">
        <v>212.58090000000001</v>
      </c>
      <c r="I47" s="73">
        <v>150.82149999999999</v>
      </c>
      <c r="J47" s="73">
        <v>417.3614</v>
      </c>
      <c r="K47" s="73">
        <v>11.03</v>
      </c>
      <c r="L47" s="73">
        <v>16.8</v>
      </c>
      <c r="M47" s="73">
        <v>7.31</v>
      </c>
      <c r="N47" s="73">
        <v>4.9874999999999998</v>
      </c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</row>
    <row r="48" spans="2:55">
      <c r="B48" s="74">
        <v>43119</v>
      </c>
      <c r="C48" s="73">
        <v>232.51300000000001</v>
      </c>
      <c r="D48" s="73">
        <v>101.755</v>
      </c>
      <c r="E48" s="73">
        <v>47.515000000000001</v>
      </c>
      <c r="F48" s="73">
        <v>299.62</v>
      </c>
      <c r="G48" s="73">
        <v>113.13800000000001</v>
      </c>
      <c r="H48" s="73">
        <v>212.97219999999999</v>
      </c>
      <c r="I48" s="73">
        <v>151.19460000000001</v>
      </c>
      <c r="J48" s="73">
        <v>417.80560000000003</v>
      </c>
      <c r="K48" s="73">
        <v>11.27</v>
      </c>
      <c r="L48" s="73">
        <v>16.5</v>
      </c>
      <c r="M48" s="73">
        <v>7.54</v>
      </c>
      <c r="N48" s="73">
        <v>5.1224999999999996</v>
      </c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</row>
    <row r="49" spans="2:55">
      <c r="B49" s="74">
        <v>43118</v>
      </c>
      <c r="C49" s="73">
        <v>233.51300000000001</v>
      </c>
      <c r="D49" s="73">
        <v>101.12</v>
      </c>
      <c r="E49" s="73">
        <v>47.991999999999997</v>
      </c>
      <c r="F49" s="73">
        <v>301.80599999999998</v>
      </c>
      <c r="G49" s="73">
        <v>112.149</v>
      </c>
      <c r="H49" s="73">
        <v>212.48990000000001</v>
      </c>
      <c r="I49" s="73">
        <v>150.64949999999999</v>
      </c>
      <c r="J49" s="73">
        <v>417.79169999999999</v>
      </c>
      <c r="K49" s="73">
        <v>12.22</v>
      </c>
      <c r="L49" s="73">
        <v>16.89</v>
      </c>
      <c r="M49" s="73">
        <v>7.43</v>
      </c>
      <c r="N49" s="73">
        <v>4.7350000000000003</v>
      </c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</row>
    <row r="50" spans="2:55">
      <c r="B50" s="74">
        <v>43117</v>
      </c>
      <c r="C50" s="73">
        <v>232.19499999999999</v>
      </c>
      <c r="D50" s="73">
        <v>100.60899999999999</v>
      </c>
      <c r="E50" s="73">
        <v>47.997999999999998</v>
      </c>
      <c r="F50" s="73">
        <v>300.17099999999999</v>
      </c>
      <c r="G50" s="73">
        <v>110.45399999999999</v>
      </c>
      <c r="H50" s="73">
        <v>214.3854</v>
      </c>
      <c r="I50" s="73">
        <v>152.29480000000001</v>
      </c>
      <c r="J50" s="73">
        <v>420.86599999999999</v>
      </c>
      <c r="K50" s="73">
        <v>11.91</v>
      </c>
      <c r="L50" s="73">
        <v>16.98</v>
      </c>
      <c r="M50" s="73">
        <v>7.17</v>
      </c>
      <c r="N50" s="73">
        <v>4.9350000000000005</v>
      </c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</row>
    <row r="51" spans="2:55">
      <c r="B51" s="74">
        <v>43116</v>
      </c>
      <c r="C51" s="73">
        <v>231.24</v>
      </c>
      <c r="D51" s="73">
        <v>100.908</v>
      </c>
      <c r="E51" s="73">
        <v>48.006999999999998</v>
      </c>
      <c r="F51" s="73">
        <v>299.29599999999999</v>
      </c>
      <c r="G51" s="73">
        <v>110.358</v>
      </c>
      <c r="H51" s="73">
        <v>216.41390000000001</v>
      </c>
      <c r="I51" s="73">
        <v>153.99469999999999</v>
      </c>
      <c r="J51" s="73">
        <v>424.10480000000001</v>
      </c>
      <c r="K51" s="73">
        <v>11.66</v>
      </c>
      <c r="L51" s="73">
        <v>16.420000000000002</v>
      </c>
      <c r="M51" s="73">
        <v>6.98</v>
      </c>
      <c r="N51" s="73">
        <v>4.8499999999999996</v>
      </c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</row>
    <row r="52" spans="2:55">
      <c r="B52" s="74">
        <v>43115</v>
      </c>
      <c r="C52" s="73">
        <v>231.13900000000001</v>
      </c>
      <c r="D52" s="73">
        <v>102.584</v>
      </c>
      <c r="E52" s="73">
        <v>47.067999999999998</v>
      </c>
      <c r="F52" s="73">
        <v>297.31200000000001</v>
      </c>
      <c r="G52" s="73">
        <v>109.759</v>
      </c>
      <c r="H52" s="73">
        <v>216.3596</v>
      </c>
      <c r="I52" s="73">
        <v>153.91079999999999</v>
      </c>
      <c r="J52" s="73">
        <v>423.85379999999998</v>
      </c>
      <c r="K52" s="73">
        <v>10.16</v>
      </c>
      <c r="L52" s="73">
        <v>15.25</v>
      </c>
      <c r="M52" s="73">
        <v>7.38</v>
      </c>
      <c r="N52" s="73">
        <v>4.84</v>
      </c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</row>
    <row r="53" spans="2:55">
      <c r="B53" s="74">
        <v>43112</v>
      </c>
      <c r="C53" s="73">
        <v>228.661</v>
      </c>
      <c r="D53" s="73">
        <v>102.559</v>
      </c>
      <c r="E53" s="73">
        <v>47.067999999999998</v>
      </c>
      <c r="F53" s="73">
        <v>297.31200000000001</v>
      </c>
      <c r="G53" s="73">
        <v>109.759</v>
      </c>
      <c r="H53" s="73">
        <v>216.3596</v>
      </c>
      <c r="I53" s="73">
        <v>153.91079999999999</v>
      </c>
      <c r="J53" s="73">
        <v>423.85379999999998</v>
      </c>
      <c r="K53" s="73">
        <v>10.16</v>
      </c>
      <c r="L53" s="73">
        <v>15.25</v>
      </c>
      <c r="M53" s="73">
        <v>7.11</v>
      </c>
      <c r="N53" s="73">
        <v>4.375</v>
      </c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</row>
    <row r="54" spans="2:55">
      <c r="B54" s="74">
        <v>43111</v>
      </c>
      <c r="C54" s="73">
        <v>229.82599999999999</v>
      </c>
      <c r="D54" s="73">
        <v>103.744</v>
      </c>
      <c r="E54" s="73">
        <v>46.832000000000001</v>
      </c>
      <c r="F54" s="73">
        <v>295.91899999999998</v>
      </c>
      <c r="G54" s="73">
        <v>110.58799999999999</v>
      </c>
      <c r="H54" s="73">
        <v>217.1823</v>
      </c>
      <c r="I54" s="73">
        <v>154.62289999999999</v>
      </c>
      <c r="J54" s="73">
        <v>425.01389999999998</v>
      </c>
      <c r="K54" s="73">
        <v>9.8800000000000008</v>
      </c>
      <c r="L54" s="73">
        <v>15.44</v>
      </c>
      <c r="M54" s="73">
        <v>6.8</v>
      </c>
      <c r="N54" s="73">
        <v>4.0724999999999998</v>
      </c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</row>
    <row r="55" spans="2:55">
      <c r="B55" s="74">
        <v>43110</v>
      </c>
      <c r="C55" s="73">
        <v>230.46899999999999</v>
      </c>
      <c r="D55" s="73">
        <v>105.19199999999999</v>
      </c>
      <c r="E55" s="73">
        <v>46.777000000000001</v>
      </c>
      <c r="F55" s="73">
        <v>300.79000000000002</v>
      </c>
      <c r="G55" s="73">
        <v>113.179</v>
      </c>
      <c r="H55" s="73">
        <v>215.47210000000001</v>
      </c>
      <c r="I55" s="73">
        <v>153.0806</v>
      </c>
      <c r="J55" s="73">
        <v>422.37470000000002</v>
      </c>
      <c r="K55" s="73">
        <v>9.82</v>
      </c>
      <c r="L55" s="73">
        <v>16.53</v>
      </c>
      <c r="M55" s="73">
        <v>6.86</v>
      </c>
      <c r="N55" s="73">
        <v>4.3250000000000002</v>
      </c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</row>
    <row r="56" spans="2:55">
      <c r="B56" s="74">
        <v>43109</v>
      </c>
      <c r="C56" s="73">
        <v>226.54900000000001</v>
      </c>
      <c r="D56" s="73">
        <v>103.52800000000001</v>
      </c>
      <c r="E56" s="73">
        <v>46.451999999999998</v>
      </c>
      <c r="F56" s="73">
        <v>297.83999999999997</v>
      </c>
      <c r="G56" s="73">
        <v>111.69199999999999</v>
      </c>
      <c r="H56" s="73">
        <v>218.44470000000001</v>
      </c>
      <c r="I56" s="73">
        <v>155.8614</v>
      </c>
      <c r="J56" s="73">
        <v>426.71030000000002</v>
      </c>
      <c r="K56" s="73">
        <v>10.08</v>
      </c>
      <c r="L56" s="73">
        <v>16.59</v>
      </c>
      <c r="M56" s="73">
        <v>6.6</v>
      </c>
      <c r="N56" s="73">
        <v>4.4574999999999996</v>
      </c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</row>
    <row r="57" spans="2:55">
      <c r="B57" s="74">
        <v>43108</v>
      </c>
      <c r="C57" s="73">
        <v>225.00200000000001</v>
      </c>
      <c r="D57" s="73">
        <v>101.622</v>
      </c>
      <c r="E57" s="73">
        <v>45.381999999999998</v>
      </c>
      <c r="F57" s="73">
        <v>291.50400000000002</v>
      </c>
      <c r="G57" s="73">
        <v>111.202</v>
      </c>
      <c r="H57" s="73">
        <v>219.1729</v>
      </c>
      <c r="I57" s="73">
        <v>156.50219999999999</v>
      </c>
      <c r="J57" s="73">
        <v>427.93400000000003</v>
      </c>
      <c r="K57" s="73">
        <v>9.52</v>
      </c>
      <c r="L57" s="73">
        <v>16.059999999999999</v>
      </c>
      <c r="M57" s="73">
        <v>6.5600000000000005</v>
      </c>
      <c r="N57" s="73">
        <v>4.1174999999999997</v>
      </c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</row>
    <row r="58" spans="2:55">
      <c r="B58" s="74">
        <v>43105</v>
      </c>
      <c r="C58" s="73">
        <v>222.071</v>
      </c>
      <c r="D58" s="73">
        <v>100.09399999999999</v>
      </c>
      <c r="E58" s="73">
        <v>45.518000000000001</v>
      </c>
      <c r="F58" s="73">
        <v>292.47000000000003</v>
      </c>
      <c r="G58" s="73">
        <v>111.59699999999999</v>
      </c>
      <c r="H58" s="73">
        <v>219.44659999999999</v>
      </c>
      <c r="I58" s="73">
        <v>156.6216</v>
      </c>
      <c r="J58" s="73">
        <v>428.8546</v>
      </c>
      <c r="K58" s="73">
        <v>9.2200000000000006</v>
      </c>
      <c r="L58" s="73">
        <v>15.84</v>
      </c>
      <c r="M58" s="73">
        <v>6.8100000000000005</v>
      </c>
      <c r="N58" s="73">
        <v>4.2074999999999996</v>
      </c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</row>
    <row r="59" spans="2:55">
      <c r="B59" s="74">
        <v>43104</v>
      </c>
      <c r="C59" s="73">
        <v>225.64</v>
      </c>
      <c r="D59" s="73">
        <v>100.63500000000001</v>
      </c>
      <c r="E59" s="73">
        <v>45.877000000000002</v>
      </c>
      <c r="F59" s="73">
        <v>294.63499999999999</v>
      </c>
      <c r="G59" s="73">
        <v>112.65600000000001</v>
      </c>
      <c r="H59" s="73">
        <v>220.2209</v>
      </c>
      <c r="I59" s="73">
        <v>157.40610000000001</v>
      </c>
      <c r="J59" s="73">
        <v>429.59820000000002</v>
      </c>
      <c r="K59" s="73">
        <v>9.2200000000000006</v>
      </c>
      <c r="L59" s="73">
        <v>16.04</v>
      </c>
      <c r="M59" s="73">
        <v>6.9399999999999995</v>
      </c>
      <c r="N59" s="73">
        <v>4.0925000000000002</v>
      </c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</row>
    <row r="60" spans="2:55">
      <c r="B60" s="74">
        <v>43103</v>
      </c>
      <c r="C60" s="73">
        <v>229.994</v>
      </c>
      <c r="D60" s="73">
        <v>104.021</v>
      </c>
      <c r="E60" s="73">
        <v>47.094999999999999</v>
      </c>
      <c r="F60" s="73">
        <v>299.85599999999999</v>
      </c>
      <c r="G60" s="73">
        <v>114.883</v>
      </c>
      <c r="H60" s="73">
        <v>221.74510000000001</v>
      </c>
      <c r="I60" s="73">
        <v>158.58760000000001</v>
      </c>
      <c r="J60" s="73">
        <v>432.44729999999998</v>
      </c>
      <c r="K60" s="73">
        <v>9.15</v>
      </c>
      <c r="L60" s="73">
        <v>15.88</v>
      </c>
      <c r="M60" s="73">
        <v>7.12</v>
      </c>
      <c r="N60" s="73">
        <v>4.3849999999999998</v>
      </c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</row>
    <row r="61" spans="2:55">
      <c r="B61" s="74">
        <v>43102</v>
      </c>
      <c r="C61" s="73">
        <v>233.465</v>
      </c>
      <c r="D61" s="73">
        <v>105.607</v>
      </c>
      <c r="E61" s="73">
        <v>48.454999999999998</v>
      </c>
      <c r="F61" s="73">
        <v>306.24700000000001</v>
      </c>
      <c r="G61" s="73">
        <v>116.81699999999999</v>
      </c>
      <c r="H61" s="73">
        <v>221.9365</v>
      </c>
      <c r="I61" s="73">
        <v>158.26609999999999</v>
      </c>
      <c r="J61" s="73">
        <v>434.7876</v>
      </c>
      <c r="K61" s="73">
        <v>9.77</v>
      </c>
      <c r="L61" s="73">
        <v>16.64</v>
      </c>
      <c r="M61" s="73">
        <v>7.27</v>
      </c>
      <c r="N61" s="73">
        <v>4.6074999999999999</v>
      </c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</row>
    <row r="62" spans="2:55">
      <c r="B62" s="74">
        <v>43101</v>
      </c>
      <c r="C62" s="73">
        <v>232.42599999999999</v>
      </c>
      <c r="D62" s="73">
        <v>104.45099999999999</v>
      </c>
      <c r="E62" s="73">
        <v>49.02</v>
      </c>
      <c r="F62" s="73">
        <v>306.37400000000002</v>
      </c>
      <c r="G62" s="73">
        <v>119.372</v>
      </c>
      <c r="H62" s="73">
        <v>222.422</v>
      </c>
      <c r="I62" s="73">
        <v>158.45169999999999</v>
      </c>
      <c r="J62" s="73">
        <v>436.66219999999998</v>
      </c>
      <c r="K62" s="73">
        <v>11.04</v>
      </c>
      <c r="L62" s="73">
        <v>16.25</v>
      </c>
      <c r="M62" s="73">
        <v>7.28</v>
      </c>
      <c r="N62" s="73">
        <v>4.47</v>
      </c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</row>
    <row r="63" spans="2:55">
      <c r="B63" s="74">
        <v>43098</v>
      </c>
      <c r="C63" s="73">
        <v>232.434</v>
      </c>
      <c r="D63" s="73">
        <v>104.532</v>
      </c>
      <c r="E63" s="73">
        <v>49.02</v>
      </c>
      <c r="F63" s="73">
        <v>306.37400000000002</v>
      </c>
      <c r="G63" s="73">
        <v>119.372</v>
      </c>
      <c r="H63" s="73">
        <v>222.422</v>
      </c>
      <c r="I63" s="73">
        <v>158.45169999999999</v>
      </c>
      <c r="J63" s="73">
        <v>436.66219999999998</v>
      </c>
      <c r="K63" s="73">
        <v>11.04</v>
      </c>
      <c r="L63" s="73">
        <v>16.25</v>
      </c>
      <c r="M63" s="73">
        <v>7.21</v>
      </c>
      <c r="N63" s="73">
        <v>4.3975</v>
      </c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</row>
    <row r="64" spans="2:55">
      <c r="B64" s="74">
        <v>43097</v>
      </c>
      <c r="C64" s="73">
        <v>230.67</v>
      </c>
      <c r="D64" s="73">
        <v>104.509</v>
      </c>
      <c r="E64" s="73">
        <v>49.43</v>
      </c>
      <c r="F64" s="73">
        <v>309.012</v>
      </c>
      <c r="G64" s="73">
        <v>120.123</v>
      </c>
      <c r="H64" s="73">
        <v>225.4325</v>
      </c>
      <c r="I64" s="73">
        <v>160.26859999999999</v>
      </c>
      <c r="J64" s="73">
        <v>436.84410000000003</v>
      </c>
      <c r="K64" s="73">
        <v>10.18</v>
      </c>
      <c r="L64" s="73">
        <v>15.56</v>
      </c>
      <c r="M64" s="73">
        <v>7.15</v>
      </c>
      <c r="N64" s="73">
        <v>4.2774999999999999</v>
      </c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</row>
    <row r="65" spans="2:55">
      <c r="B65" s="74">
        <v>43096</v>
      </c>
      <c r="C65" s="73">
        <v>229.90899999999999</v>
      </c>
      <c r="D65" s="73">
        <v>104.05500000000001</v>
      </c>
      <c r="E65" s="73">
        <v>48.692999999999998</v>
      </c>
      <c r="F65" s="73">
        <v>306.16899999999998</v>
      </c>
      <c r="G65" s="73">
        <v>120.13200000000001</v>
      </c>
      <c r="H65" s="73">
        <v>224.292</v>
      </c>
      <c r="I65" s="73">
        <v>159.3587</v>
      </c>
      <c r="J65" s="73">
        <v>434.56560000000002</v>
      </c>
      <c r="K65" s="73">
        <v>10.47</v>
      </c>
      <c r="L65" s="73">
        <v>14.62</v>
      </c>
      <c r="M65" s="73">
        <v>7.07</v>
      </c>
      <c r="N65" s="73">
        <v>4.18</v>
      </c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</row>
    <row r="66" spans="2:55">
      <c r="B66" s="74">
        <v>43095</v>
      </c>
      <c r="C66" s="73">
        <v>230.274</v>
      </c>
      <c r="D66" s="73">
        <v>104.67700000000001</v>
      </c>
      <c r="E66" s="73">
        <v>49.006999999999998</v>
      </c>
      <c r="F66" s="73">
        <v>307.47300000000001</v>
      </c>
      <c r="G66" s="73">
        <v>120.732</v>
      </c>
      <c r="H66" s="73">
        <v>223.6311</v>
      </c>
      <c r="I66" s="73">
        <v>158.75700000000001</v>
      </c>
      <c r="J66" s="73">
        <v>433.51190000000003</v>
      </c>
      <c r="K66" s="73">
        <v>10.25</v>
      </c>
      <c r="L66" s="73">
        <v>14.71</v>
      </c>
      <c r="M66" s="73">
        <v>7.1</v>
      </c>
      <c r="N66" s="73">
        <v>4.2850000000000001</v>
      </c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</row>
    <row r="67" spans="2:55">
      <c r="B67" s="74">
        <v>43094</v>
      </c>
      <c r="C67" s="73">
        <v>230.33</v>
      </c>
      <c r="D67" s="73">
        <v>104.746</v>
      </c>
      <c r="E67" s="73">
        <v>49.481999999999999</v>
      </c>
      <c r="F67" s="73">
        <v>309.52699999999999</v>
      </c>
      <c r="G67" s="73">
        <v>120.732</v>
      </c>
      <c r="H67" s="73">
        <v>224.12110000000001</v>
      </c>
      <c r="I67" s="73">
        <v>159.12729999999999</v>
      </c>
      <c r="J67" s="73">
        <v>434.44209999999998</v>
      </c>
      <c r="K67" s="73">
        <v>9.9</v>
      </c>
      <c r="L67" s="73">
        <v>13.66</v>
      </c>
      <c r="M67" s="73">
        <v>7.06</v>
      </c>
      <c r="N67" s="73">
        <v>4.12</v>
      </c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</row>
    <row r="68" spans="2:55">
      <c r="B68" s="74">
        <v>43091</v>
      </c>
      <c r="C68" s="73">
        <v>230.595</v>
      </c>
      <c r="D68" s="73">
        <v>104.569</v>
      </c>
      <c r="E68" s="73">
        <v>49.481999999999999</v>
      </c>
      <c r="F68" s="73">
        <v>309.52699999999999</v>
      </c>
      <c r="G68" s="73">
        <v>120.732</v>
      </c>
      <c r="H68" s="73">
        <v>224.12110000000001</v>
      </c>
      <c r="I68" s="73">
        <v>159.12729999999999</v>
      </c>
      <c r="J68" s="73">
        <v>434.44209999999998</v>
      </c>
      <c r="K68" s="73">
        <v>9.9</v>
      </c>
      <c r="L68" s="73">
        <v>13.66</v>
      </c>
      <c r="M68" s="73">
        <v>6.9399999999999995</v>
      </c>
      <c r="N68" s="73">
        <v>4.08</v>
      </c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</row>
    <row r="69" spans="2:55">
      <c r="B69" s="74">
        <v>43090</v>
      </c>
      <c r="C69" s="73">
        <v>231.679</v>
      </c>
      <c r="D69" s="73">
        <v>106.931</v>
      </c>
      <c r="E69" s="73">
        <v>48.55</v>
      </c>
      <c r="F69" s="73">
        <v>306.80500000000001</v>
      </c>
      <c r="G69" s="73">
        <v>120.803</v>
      </c>
      <c r="H69" s="73">
        <v>224.92500000000001</v>
      </c>
      <c r="I69" s="73">
        <v>159.7825</v>
      </c>
      <c r="J69" s="73">
        <v>435.65550000000002</v>
      </c>
      <c r="K69" s="73">
        <v>9.6199999999999992</v>
      </c>
      <c r="L69" s="73">
        <v>13.49</v>
      </c>
      <c r="M69" s="73">
        <v>7.09</v>
      </c>
      <c r="N69" s="73">
        <v>4.1325000000000003</v>
      </c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</row>
    <row r="70" spans="2:55">
      <c r="B70" s="74">
        <v>43089</v>
      </c>
      <c r="C70" s="73">
        <v>234.22800000000001</v>
      </c>
      <c r="D70" s="73">
        <v>109.08199999999999</v>
      </c>
      <c r="E70" s="73">
        <v>49.082999999999998</v>
      </c>
      <c r="F70" s="73">
        <v>307.25700000000001</v>
      </c>
      <c r="G70" s="73">
        <v>120.523</v>
      </c>
      <c r="H70" s="73">
        <v>225.03809999999999</v>
      </c>
      <c r="I70" s="73">
        <v>159.92060000000001</v>
      </c>
      <c r="J70" s="73">
        <v>435.9228</v>
      </c>
      <c r="K70" s="73">
        <v>9.7200000000000006</v>
      </c>
      <c r="L70" s="73">
        <v>14.11</v>
      </c>
      <c r="M70" s="73">
        <v>7.17</v>
      </c>
      <c r="N70" s="73">
        <v>3.9950000000000001</v>
      </c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</row>
    <row r="71" spans="2:55">
      <c r="B71" s="74">
        <v>43088</v>
      </c>
      <c r="C71" s="73">
        <v>234.91800000000001</v>
      </c>
      <c r="D71" s="73">
        <v>109.206</v>
      </c>
      <c r="E71" s="73">
        <v>49.758000000000003</v>
      </c>
      <c r="F71" s="73">
        <v>309.59100000000001</v>
      </c>
      <c r="G71" s="73">
        <v>121.783</v>
      </c>
      <c r="H71" s="73">
        <v>227.52160000000001</v>
      </c>
      <c r="I71" s="73">
        <v>162.24940000000001</v>
      </c>
      <c r="J71" s="73">
        <v>439.5849</v>
      </c>
      <c r="K71" s="73">
        <v>10.029999999999999</v>
      </c>
      <c r="L71" s="73">
        <v>14.48</v>
      </c>
      <c r="M71" s="73">
        <v>6.96</v>
      </c>
      <c r="N71" s="73">
        <v>3.51</v>
      </c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</row>
    <row r="72" spans="2:55">
      <c r="B72" s="74">
        <v>43087</v>
      </c>
      <c r="C72" s="73">
        <v>234.73599999999999</v>
      </c>
      <c r="D72" s="73">
        <v>109.5</v>
      </c>
      <c r="E72" s="73">
        <v>49.52</v>
      </c>
      <c r="F72" s="73">
        <v>307.96600000000001</v>
      </c>
      <c r="G72" s="73">
        <v>121.964</v>
      </c>
      <c r="H72" s="73">
        <v>226.8109</v>
      </c>
      <c r="I72" s="73">
        <v>161.5205</v>
      </c>
      <c r="J72" s="73">
        <v>439.09949999999998</v>
      </c>
      <c r="K72" s="73">
        <v>9.5299999999999994</v>
      </c>
      <c r="L72" s="73">
        <v>14.13</v>
      </c>
      <c r="M72" s="73">
        <v>6.9399999999999995</v>
      </c>
      <c r="N72" s="73">
        <v>3.4950000000000001</v>
      </c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</row>
    <row r="73" spans="2:55">
      <c r="B73" s="74">
        <v>43084</v>
      </c>
      <c r="C73" s="73">
        <v>237.83500000000001</v>
      </c>
      <c r="D73" s="73">
        <v>110.77800000000001</v>
      </c>
      <c r="E73" s="73">
        <v>50.341000000000001</v>
      </c>
      <c r="F73" s="73">
        <v>311.923</v>
      </c>
      <c r="G73" s="73">
        <v>125.78100000000001</v>
      </c>
      <c r="H73" s="73">
        <v>228.75919999999999</v>
      </c>
      <c r="I73" s="73">
        <v>163.32249999999999</v>
      </c>
      <c r="J73" s="73">
        <v>441.4785</v>
      </c>
      <c r="K73" s="73">
        <v>9.42</v>
      </c>
      <c r="L73" s="73">
        <v>14.23</v>
      </c>
      <c r="M73" s="73">
        <v>7.04</v>
      </c>
      <c r="N73" s="73">
        <v>3.49</v>
      </c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</row>
    <row r="74" spans="2:55">
      <c r="B74" s="74">
        <v>43083</v>
      </c>
      <c r="C74" s="73">
        <v>235.54</v>
      </c>
      <c r="D74" s="73">
        <v>109.962</v>
      </c>
      <c r="E74" s="73">
        <v>51.018999999999998</v>
      </c>
      <c r="F74" s="73">
        <v>314.89100000000002</v>
      </c>
      <c r="G74" s="73">
        <v>126.581</v>
      </c>
      <c r="H74" s="73">
        <v>228.92269999999999</v>
      </c>
      <c r="I74" s="73">
        <v>163.49359999999999</v>
      </c>
      <c r="J74" s="73">
        <v>441.40809999999999</v>
      </c>
      <c r="K74" s="73">
        <v>10.49</v>
      </c>
      <c r="L74" s="73">
        <v>15.22</v>
      </c>
      <c r="M74" s="73">
        <v>6.99</v>
      </c>
      <c r="N74" s="73">
        <v>3.5150000000000001</v>
      </c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</row>
    <row r="75" spans="2:55">
      <c r="B75" s="74">
        <v>43082</v>
      </c>
      <c r="C75" s="73">
        <v>233.36699999999999</v>
      </c>
      <c r="D75" s="73">
        <v>108.023</v>
      </c>
      <c r="E75" s="73">
        <v>50.338999999999999</v>
      </c>
      <c r="F75" s="73">
        <v>313.017</v>
      </c>
      <c r="G75" s="73">
        <v>124.791</v>
      </c>
      <c r="H75" s="73">
        <v>226.7056</v>
      </c>
      <c r="I75" s="73">
        <v>161.47999999999999</v>
      </c>
      <c r="J75" s="73">
        <v>438.24189999999999</v>
      </c>
      <c r="K75" s="73">
        <v>10.18</v>
      </c>
      <c r="L75" s="73">
        <v>15.01</v>
      </c>
      <c r="M75" s="73">
        <v>7.05</v>
      </c>
      <c r="N75" s="73">
        <v>3.5825</v>
      </c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</row>
    <row r="76" spans="2:55">
      <c r="B76" s="74">
        <v>43081</v>
      </c>
      <c r="C76" s="73">
        <v>232.60300000000001</v>
      </c>
      <c r="D76" s="73">
        <v>107.81100000000001</v>
      </c>
      <c r="E76" s="73">
        <v>50.524999999999999</v>
      </c>
      <c r="F76" s="73">
        <v>314.41500000000002</v>
      </c>
      <c r="G76" s="73">
        <v>176.78</v>
      </c>
      <c r="H76" s="73">
        <v>227.92240000000001</v>
      </c>
      <c r="I76" s="73">
        <v>162.5427</v>
      </c>
      <c r="J76" s="73">
        <v>440.02190000000002</v>
      </c>
      <c r="K76" s="73">
        <v>9.92</v>
      </c>
      <c r="L76" s="73">
        <v>16.88</v>
      </c>
      <c r="M76" s="73">
        <v>7.09</v>
      </c>
      <c r="N76" s="73">
        <v>3.605</v>
      </c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</row>
    <row r="77" spans="2:55">
      <c r="B77" s="74">
        <v>43080</v>
      </c>
      <c r="C77" s="73">
        <v>231.84200000000001</v>
      </c>
      <c r="D77" s="73">
        <v>108.43600000000001</v>
      </c>
      <c r="E77" s="73">
        <v>50.262</v>
      </c>
      <c r="F77" s="73">
        <v>314.017</v>
      </c>
      <c r="G77" s="73">
        <v>177.084</v>
      </c>
      <c r="H77" s="73">
        <v>228.63399999999999</v>
      </c>
      <c r="I77" s="73">
        <v>163.27520000000001</v>
      </c>
      <c r="J77" s="73">
        <v>440.72559999999999</v>
      </c>
      <c r="K77" s="73">
        <v>9.34</v>
      </c>
      <c r="L77" s="73">
        <v>15.31</v>
      </c>
      <c r="M77" s="73">
        <v>7.27</v>
      </c>
      <c r="N77" s="73">
        <v>3.7374999999999998</v>
      </c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</row>
    <row r="78" spans="2:55">
      <c r="B78" s="74">
        <v>43077</v>
      </c>
      <c r="C78" s="73">
        <v>231.77199999999999</v>
      </c>
      <c r="D78" s="73">
        <v>108.497</v>
      </c>
      <c r="E78" s="73">
        <v>50.914000000000001</v>
      </c>
      <c r="F78" s="73">
        <v>316.12700000000001</v>
      </c>
      <c r="G78" s="73">
        <v>177.30799999999999</v>
      </c>
      <c r="H78" s="73">
        <v>227.01519999999999</v>
      </c>
      <c r="I78" s="73">
        <v>161.96889999999999</v>
      </c>
      <c r="J78" s="73">
        <v>437.76819999999998</v>
      </c>
      <c r="K78" s="73">
        <v>9.58</v>
      </c>
      <c r="L78" s="73">
        <v>17.14</v>
      </c>
      <c r="M78" s="73">
        <v>7.45</v>
      </c>
      <c r="N78" s="73">
        <v>3.8849999999999998</v>
      </c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</row>
    <row r="79" spans="2:55">
      <c r="B79" s="74">
        <v>43076</v>
      </c>
      <c r="C79" s="73">
        <v>234.34299999999999</v>
      </c>
      <c r="D79" s="73">
        <v>109.667</v>
      </c>
      <c r="E79" s="73">
        <v>51.606999999999999</v>
      </c>
      <c r="F79" s="73">
        <v>320.85500000000002</v>
      </c>
      <c r="G79" s="73">
        <v>178.727</v>
      </c>
      <c r="H79" s="73">
        <v>228.28039999999999</v>
      </c>
      <c r="I79" s="73">
        <v>163.1491</v>
      </c>
      <c r="J79" s="73">
        <v>439.61849999999998</v>
      </c>
      <c r="K79" s="73">
        <v>10.16</v>
      </c>
      <c r="L79" s="73">
        <v>18.14</v>
      </c>
      <c r="M79" s="73">
        <v>7.57</v>
      </c>
      <c r="N79" s="73">
        <v>4.1224999999999996</v>
      </c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</row>
    <row r="80" spans="2:55">
      <c r="B80" s="74">
        <v>43075</v>
      </c>
      <c r="C80" s="73">
        <v>234.12299999999999</v>
      </c>
      <c r="D80" s="73">
        <v>109.98099999999999</v>
      </c>
      <c r="E80" s="73">
        <v>52.316000000000003</v>
      </c>
      <c r="F80" s="73">
        <v>321.97300000000001</v>
      </c>
      <c r="G80" s="73">
        <v>177.45099999999999</v>
      </c>
      <c r="H80" s="73">
        <v>227.8939</v>
      </c>
      <c r="I80" s="73">
        <v>162.82560000000001</v>
      </c>
      <c r="J80" s="73">
        <v>439.05259999999998</v>
      </c>
      <c r="K80" s="73">
        <v>11.02</v>
      </c>
      <c r="L80" s="73">
        <v>18.98</v>
      </c>
      <c r="M80" s="73">
        <v>7.62</v>
      </c>
      <c r="N80" s="73">
        <v>4.1224999999999996</v>
      </c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</row>
    <row r="81" spans="2:55">
      <c r="B81" s="74">
        <v>43074</v>
      </c>
      <c r="C81" s="73">
        <v>228.43</v>
      </c>
      <c r="D81" s="73">
        <v>109.059</v>
      </c>
      <c r="E81" s="73">
        <v>51.968000000000004</v>
      </c>
      <c r="F81" s="73">
        <v>319.101</v>
      </c>
      <c r="G81" s="73">
        <v>176.047</v>
      </c>
      <c r="H81" s="73">
        <v>227.33600000000001</v>
      </c>
      <c r="I81" s="73">
        <v>162.41800000000001</v>
      </c>
      <c r="J81" s="73">
        <v>437.63959999999997</v>
      </c>
      <c r="K81" s="73">
        <v>11.33</v>
      </c>
      <c r="L81" s="73">
        <v>17.940000000000001</v>
      </c>
      <c r="M81" s="73">
        <v>7.45</v>
      </c>
      <c r="N81" s="73">
        <v>4.16</v>
      </c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</row>
    <row r="82" spans="2:55">
      <c r="B82" s="74">
        <v>43073</v>
      </c>
      <c r="C82" s="73">
        <v>227.863</v>
      </c>
      <c r="D82" s="73">
        <v>109.53700000000001</v>
      </c>
      <c r="E82" s="73">
        <v>51.768000000000001</v>
      </c>
      <c r="F82" s="73">
        <v>318.70699999999999</v>
      </c>
      <c r="G82" s="73">
        <v>178.357</v>
      </c>
      <c r="H82" s="73">
        <v>227.27289999999999</v>
      </c>
      <c r="I82" s="73">
        <v>162.5043</v>
      </c>
      <c r="J82" s="73">
        <v>436.95030000000003</v>
      </c>
      <c r="K82" s="73">
        <v>11.68</v>
      </c>
      <c r="L82" s="73">
        <v>19.09</v>
      </c>
      <c r="M82" s="73">
        <v>7.5</v>
      </c>
      <c r="N82" s="73">
        <v>4.085</v>
      </c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</row>
    <row r="83" spans="2:55">
      <c r="B83" s="74">
        <v>43070</v>
      </c>
      <c r="C83" s="73">
        <v>230.434</v>
      </c>
      <c r="D83" s="73">
        <v>110.35599999999999</v>
      </c>
      <c r="E83" s="73">
        <v>52.389000000000003</v>
      </c>
      <c r="F83" s="73">
        <v>318.94099999999997</v>
      </c>
      <c r="G83" s="73">
        <v>181.22499999999999</v>
      </c>
      <c r="H83" s="73">
        <v>227.85759999999999</v>
      </c>
      <c r="I83" s="73">
        <v>162.90790000000001</v>
      </c>
      <c r="J83" s="73">
        <v>438.17439999999999</v>
      </c>
      <c r="K83" s="73">
        <v>11.43</v>
      </c>
      <c r="L83" s="73">
        <v>19.75</v>
      </c>
      <c r="M83" s="73">
        <v>7.44</v>
      </c>
      <c r="N83" s="73">
        <v>4.0374999999999996</v>
      </c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</row>
    <row r="84" spans="2:55">
      <c r="B84" s="74">
        <v>43069</v>
      </c>
      <c r="C84" s="73">
        <v>230.51400000000001</v>
      </c>
      <c r="D84" s="73">
        <v>110.407</v>
      </c>
      <c r="E84" s="73">
        <v>52.088000000000001</v>
      </c>
      <c r="F84" s="73">
        <v>318.50900000000001</v>
      </c>
      <c r="G84" s="73">
        <v>181.51900000000001</v>
      </c>
      <c r="H84" s="73">
        <v>229.29769999999999</v>
      </c>
      <c r="I84" s="73">
        <v>163.96350000000001</v>
      </c>
      <c r="J84" s="73">
        <v>440.81869999999998</v>
      </c>
      <c r="K84" s="73">
        <v>11.28</v>
      </c>
      <c r="L84" s="73">
        <v>18.920000000000002</v>
      </c>
      <c r="M84" s="73">
        <v>7.34</v>
      </c>
      <c r="N84" s="73">
        <v>4.08</v>
      </c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</row>
    <row r="85" spans="2:55">
      <c r="B85" s="74">
        <v>43068</v>
      </c>
      <c r="C85" s="73">
        <v>230.922</v>
      </c>
      <c r="D85" s="73">
        <v>110.117</v>
      </c>
      <c r="E85" s="73">
        <v>52.908000000000001</v>
      </c>
      <c r="F85" s="73">
        <v>320.24599999999998</v>
      </c>
      <c r="G85" s="73">
        <v>181.94399999999999</v>
      </c>
      <c r="H85" s="73">
        <v>228.25309999999999</v>
      </c>
      <c r="I85" s="73">
        <v>161.6079</v>
      </c>
      <c r="J85" s="73">
        <v>446.49160000000001</v>
      </c>
      <c r="K85" s="73">
        <v>10.7</v>
      </c>
      <c r="L85" s="73">
        <v>18.84</v>
      </c>
      <c r="M85" s="73">
        <v>7.29</v>
      </c>
      <c r="N85" s="73">
        <v>4.2474999999999996</v>
      </c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</row>
    <row r="86" spans="2:55">
      <c r="B86" s="74">
        <v>43067</v>
      </c>
      <c r="C86" s="73">
        <v>234.13800000000001</v>
      </c>
      <c r="D86" s="73">
        <v>111.449</v>
      </c>
      <c r="E86" s="73">
        <v>52.244999999999997</v>
      </c>
      <c r="F86" s="73">
        <v>316.14999999999998</v>
      </c>
      <c r="G86" s="73">
        <v>179.53899999999999</v>
      </c>
      <c r="H86" s="73">
        <v>228.98410000000001</v>
      </c>
      <c r="I86" s="73">
        <v>162.59010000000001</v>
      </c>
      <c r="J86" s="73">
        <v>446.34500000000003</v>
      </c>
      <c r="K86" s="73">
        <v>10.029999999999999</v>
      </c>
      <c r="L86" s="73">
        <v>17.84</v>
      </c>
      <c r="M86" s="73">
        <v>7.22</v>
      </c>
      <c r="N86" s="73">
        <v>4.1725000000000003</v>
      </c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</row>
    <row r="87" spans="2:55">
      <c r="B87" s="74">
        <v>43066</v>
      </c>
      <c r="C87" s="73">
        <v>238.01</v>
      </c>
      <c r="D87" s="73">
        <v>112.771</v>
      </c>
      <c r="E87" s="73">
        <v>53.531999999999996</v>
      </c>
      <c r="F87" s="73">
        <v>322.392</v>
      </c>
      <c r="G87" s="73">
        <v>180.53</v>
      </c>
      <c r="H87" s="73">
        <v>227.1891</v>
      </c>
      <c r="I87" s="73">
        <v>161.15119999999999</v>
      </c>
      <c r="J87" s="73">
        <v>443.25850000000003</v>
      </c>
      <c r="K87" s="73">
        <v>9.8699999999999992</v>
      </c>
      <c r="L87" s="73">
        <v>17.850000000000001</v>
      </c>
      <c r="M87" s="73">
        <v>7.25</v>
      </c>
      <c r="N87" s="73">
        <v>4.3375000000000004</v>
      </c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</row>
    <row r="88" spans="2:55">
      <c r="B88" s="74">
        <v>43063</v>
      </c>
      <c r="C88" s="73">
        <v>236.58199999999999</v>
      </c>
      <c r="D88" s="73">
        <v>113.21599999999999</v>
      </c>
      <c r="E88" s="73">
        <v>52.332000000000001</v>
      </c>
      <c r="F88" s="73">
        <v>316.44299999999998</v>
      </c>
      <c r="G88" s="73">
        <v>182.41900000000001</v>
      </c>
      <c r="H88" s="73">
        <v>227.28149999999999</v>
      </c>
      <c r="I88" s="73">
        <v>161.2775</v>
      </c>
      <c r="J88" s="73">
        <v>443.13819999999998</v>
      </c>
      <c r="K88" s="73">
        <v>9.67</v>
      </c>
      <c r="L88" s="73">
        <v>16.37</v>
      </c>
      <c r="M88" s="73">
        <v>7.23</v>
      </c>
      <c r="N88" s="73">
        <v>4.4800000000000004</v>
      </c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</row>
    <row r="89" spans="2:55">
      <c r="B89" s="74">
        <v>43062</v>
      </c>
      <c r="C89" s="73">
        <v>238.63300000000001</v>
      </c>
      <c r="D89" s="73">
        <v>113.869</v>
      </c>
      <c r="E89" s="73">
        <v>52.506999999999998</v>
      </c>
      <c r="F89" s="73">
        <v>316.14800000000002</v>
      </c>
      <c r="G89" s="73">
        <v>182.41900000000001</v>
      </c>
      <c r="H89" s="73">
        <v>225.24719999999999</v>
      </c>
      <c r="I89" s="73">
        <v>159.4796</v>
      </c>
      <c r="J89" s="73">
        <v>440.19150000000002</v>
      </c>
      <c r="K89" s="73">
        <v>9.8800000000000008</v>
      </c>
      <c r="L89" s="73">
        <v>16.36</v>
      </c>
      <c r="M89" s="73">
        <v>7.18</v>
      </c>
      <c r="N89" s="73">
        <v>4.4375</v>
      </c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</row>
    <row r="90" spans="2:55">
      <c r="B90" s="74">
        <v>43061</v>
      </c>
      <c r="C90" s="73">
        <v>239.05199999999999</v>
      </c>
      <c r="D90" s="73">
        <v>114.611</v>
      </c>
      <c r="E90" s="73">
        <v>52.506999999999998</v>
      </c>
      <c r="F90" s="73">
        <v>316.14800000000002</v>
      </c>
      <c r="G90" s="73">
        <v>182.41900000000001</v>
      </c>
      <c r="H90" s="73">
        <v>225.24719999999999</v>
      </c>
      <c r="I90" s="73">
        <v>159.4796</v>
      </c>
      <c r="J90" s="73">
        <v>440.19150000000002</v>
      </c>
      <c r="K90" s="73">
        <v>9.8800000000000008</v>
      </c>
      <c r="L90" s="73">
        <v>16.36</v>
      </c>
      <c r="M90" s="73">
        <v>7.27</v>
      </c>
      <c r="N90" s="73">
        <v>4.2874999999999996</v>
      </c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</row>
    <row r="91" spans="2:55">
      <c r="B91" s="74">
        <v>43060</v>
      </c>
      <c r="C91" s="73">
        <v>240.946</v>
      </c>
      <c r="D91" s="73">
        <v>115.732</v>
      </c>
      <c r="E91" s="73">
        <v>53.061999999999998</v>
      </c>
      <c r="F91" s="73">
        <v>319.536</v>
      </c>
      <c r="G91" s="73">
        <v>185.161</v>
      </c>
      <c r="H91" s="73">
        <v>224.62960000000001</v>
      </c>
      <c r="I91" s="73">
        <v>158.6601</v>
      </c>
      <c r="J91" s="73">
        <v>440.42750000000001</v>
      </c>
      <c r="K91" s="73">
        <v>9.73</v>
      </c>
      <c r="L91" s="73">
        <v>16.72</v>
      </c>
      <c r="M91" s="73">
        <v>7.28</v>
      </c>
      <c r="N91" s="73">
        <v>3.9950000000000001</v>
      </c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</row>
    <row r="92" spans="2:55">
      <c r="B92" s="74">
        <v>43059</v>
      </c>
      <c r="C92" s="73">
        <v>243.92400000000001</v>
      </c>
      <c r="D92" s="73">
        <v>116.761</v>
      </c>
      <c r="E92" s="73">
        <v>54.725000000000001</v>
      </c>
      <c r="F92" s="73">
        <v>326.39499999999998</v>
      </c>
      <c r="G92" s="73">
        <v>186.25899999999999</v>
      </c>
      <c r="H92" s="73">
        <v>227.20439999999999</v>
      </c>
      <c r="I92" s="73">
        <v>160.97720000000001</v>
      </c>
      <c r="J92" s="73">
        <v>443.84859999999998</v>
      </c>
      <c r="K92" s="73">
        <v>10.65</v>
      </c>
      <c r="L92" s="73">
        <v>16.91</v>
      </c>
      <c r="M92" s="73">
        <v>7.44</v>
      </c>
      <c r="N92" s="73">
        <v>4.22</v>
      </c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</row>
    <row r="93" spans="2:55">
      <c r="B93" s="74">
        <v>43056</v>
      </c>
      <c r="C93" s="73">
        <v>244.959</v>
      </c>
      <c r="D93" s="73">
        <v>119.392</v>
      </c>
      <c r="E93" s="73">
        <v>55.35</v>
      </c>
      <c r="F93" s="73">
        <v>326.94299999999998</v>
      </c>
      <c r="G93" s="73">
        <v>184.16499999999999</v>
      </c>
      <c r="H93" s="73">
        <v>227.51169999999999</v>
      </c>
      <c r="I93" s="73">
        <v>161.369</v>
      </c>
      <c r="J93" s="73">
        <v>443.6318</v>
      </c>
      <c r="K93" s="73">
        <v>11.43</v>
      </c>
      <c r="L93" s="73">
        <v>16.32</v>
      </c>
      <c r="M93" s="73">
        <v>7.4</v>
      </c>
      <c r="N93" s="73">
        <v>4.2474999999999996</v>
      </c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</row>
    <row r="94" spans="2:55">
      <c r="B94" s="74">
        <v>43055</v>
      </c>
      <c r="C94" s="73">
        <v>243.999</v>
      </c>
      <c r="D94" s="73">
        <v>125.33499999999999</v>
      </c>
      <c r="E94" s="73">
        <v>54.993000000000002</v>
      </c>
      <c r="F94" s="73">
        <v>324.87299999999999</v>
      </c>
      <c r="G94" s="73">
        <v>186.57900000000001</v>
      </c>
      <c r="H94" s="73">
        <v>228.04929999999999</v>
      </c>
      <c r="I94" s="73">
        <v>161.53319999999999</v>
      </c>
      <c r="J94" s="73">
        <v>445.7835</v>
      </c>
      <c r="K94" s="73">
        <v>11.76</v>
      </c>
      <c r="L94" s="73">
        <v>17.52</v>
      </c>
      <c r="M94" s="73">
        <v>7.3</v>
      </c>
      <c r="N94" s="73">
        <v>4.3075000000000001</v>
      </c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</row>
    <row r="95" spans="2:55">
      <c r="B95" s="74">
        <v>43054</v>
      </c>
      <c r="C95" s="73">
        <v>250.34</v>
      </c>
      <c r="D95" s="73">
        <v>126.441</v>
      </c>
      <c r="E95" s="73">
        <v>57.198</v>
      </c>
      <c r="F95" s="73">
        <v>337.72800000000001</v>
      </c>
      <c r="G95" s="73">
        <v>193.29599999999999</v>
      </c>
      <c r="H95" s="73">
        <v>229.85230000000001</v>
      </c>
      <c r="I95" s="73">
        <v>162.99010000000001</v>
      </c>
      <c r="J95" s="73">
        <v>448.88990000000001</v>
      </c>
      <c r="K95" s="73">
        <v>13.13</v>
      </c>
      <c r="L95" s="73">
        <v>18.43</v>
      </c>
      <c r="M95" s="73">
        <v>7.63</v>
      </c>
      <c r="N95" s="73">
        <v>4.4124999999999996</v>
      </c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</row>
    <row r="96" spans="2:55">
      <c r="B96" s="74">
        <v>43053</v>
      </c>
      <c r="C96" s="73">
        <v>248.095</v>
      </c>
      <c r="D96" s="73">
        <v>122.97</v>
      </c>
      <c r="E96" s="73">
        <v>57.396999999999998</v>
      </c>
      <c r="F96" s="73">
        <v>337.60199999999998</v>
      </c>
      <c r="G96" s="73">
        <v>193.86199999999999</v>
      </c>
      <c r="H96" s="73">
        <v>226.99189999999999</v>
      </c>
      <c r="I96" s="73">
        <v>160.95179999999999</v>
      </c>
      <c r="J96" s="73">
        <v>442.52269999999999</v>
      </c>
      <c r="K96" s="73">
        <v>11.59</v>
      </c>
      <c r="L96" s="73">
        <v>17.309999999999999</v>
      </c>
      <c r="M96" s="73">
        <v>7.47</v>
      </c>
      <c r="N96" s="73">
        <v>4.5</v>
      </c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</row>
    <row r="97" spans="2:55">
      <c r="B97" s="74">
        <v>43052</v>
      </c>
      <c r="C97" s="73">
        <v>244.56200000000001</v>
      </c>
      <c r="D97" s="73">
        <v>121.092</v>
      </c>
      <c r="E97" s="73">
        <v>56.423999999999999</v>
      </c>
      <c r="F97" s="73">
        <v>331.75200000000001</v>
      </c>
      <c r="G97" s="73">
        <v>192.69399999999999</v>
      </c>
      <c r="H97" s="73">
        <v>228.44560000000001</v>
      </c>
      <c r="I97" s="73">
        <v>162.28639999999999</v>
      </c>
      <c r="J97" s="73">
        <v>444.38830000000002</v>
      </c>
      <c r="K97" s="73">
        <v>11.5</v>
      </c>
      <c r="L97" s="73">
        <v>17.03</v>
      </c>
      <c r="M97" s="73">
        <v>7.32</v>
      </c>
      <c r="N97" s="73">
        <v>4.5149999999999997</v>
      </c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</row>
    <row r="98" spans="2:55">
      <c r="B98" s="74">
        <v>43049</v>
      </c>
      <c r="C98" s="73">
        <v>242.31</v>
      </c>
      <c r="D98" s="73">
        <v>120.39400000000001</v>
      </c>
      <c r="E98" s="73">
        <v>56.042000000000002</v>
      </c>
      <c r="F98" s="73">
        <v>330.41399999999999</v>
      </c>
      <c r="G98" s="73">
        <v>192.55199999999999</v>
      </c>
      <c r="H98" s="73">
        <v>228.18629999999999</v>
      </c>
      <c r="I98" s="73">
        <v>162.90360000000001</v>
      </c>
      <c r="J98" s="73">
        <v>440.62700000000001</v>
      </c>
      <c r="K98" s="73">
        <v>11.29</v>
      </c>
      <c r="L98" s="73">
        <v>16.73</v>
      </c>
      <c r="M98" s="73">
        <v>7.18</v>
      </c>
      <c r="N98" s="73">
        <v>4.46</v>
      </c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</row>
    <row r="99" spans="2:55">
      <c r="B99" s="74">
        <v>43048</v>
      </c>
      <c r="C99" s="73">
        <v>239.55699999999999</v>
      </c>
      <c r="D99" s="73">
        <v>118.901</v>
      </c>
      <c r="E99" s="73">
        <v>55.948999999999998</v>
      </c>
      <c r="F99" s="73">
        <v>329.322</v>
      </c>
      <c r="G99" s="73">
        <v>190.75399999999999</v>
      </c>
      <c r="H99" s="73">
        <v>226.4307</v>
      </c>
      <c r="I99" s="73">
        <v>161.39109999999999</v>
      </c>
      <c r="J99" s="73">
        <v>438.19279999999998</v>
      </c>
      <c r="K99" s="73">
        <v>10.5</v>
      </c>
      <c r="L99" s="73">
        <v>17.309999999999999</v>
      </c>
      <c r="M99" s="73">
        <v>7.18</v>
      </c>
      <c r="N99" s="73">
        <v>4.4000000000000004</v>
      </c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</row>
    <row r="100" spans="2:55">
      <c r="B100" s="74">
        <v>43047</v>
      </c>
      <c r="C100" s="73">
        <v>233.27600000000001</v>
      </c>
      <c r="D100" s="73">
        <v>117.018</v>
      </c>
      <c r="E100" s="73">
        <v>55.011000000000003</v>
      </c>
      <c r="F100" s="73">
        <v>322.23500000000001</v>
      </c>
      <c r="G100" s="73">
        <v>188.99199999999999</v>
      </c>
      <c r="H100" s="73">
        <v>226.9564</v>
      </c>
      <c r="I100" s="73">
        <v>162.03890000000001</v>
      </c>
      <c r="J100" s="73">
        <v>438.45670000000001</v>
      </c>
      <c r="K100" s="73">
        <v>9.7799999999999994</v>
      </c>
      <c r="L100" s="73">
        <v>16.46</v>
      </c>
      <c r="M100" s="73">
        <v>7.07</v>
      </c>
      <c r="N100" s="73">
        <v>4.5350000000000001</v>
      </c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</row>
    <row r="101" spans="2:55">
      <c r="B101" s="74">
        <v>43046</v>
      </c>
      <c r="C101" s="73">
        <v>227.07499999999999</v>
      </c>
      <c r="D101" s="73">
        <v>114.836</v>
      </c>
      <c r="E101" s="73">
        <v>54.451999999999998</v>
      </c>
      <c r="F101" s="73">
        <v>318.61900000000003</v>
      </c>
      <c r="G101" s="73">
        <v>189.72200000000001</v>
      </c>
      <c r="H101" s="73">
        <v>225.96350000000001</v>
      </c>
      <c r="I101" s="73">
        <v>161.05340000000001</v>
      </c>
      <c r="J101" s="73">
        <v>437.20979999999997</v>
      </c>
      <c r="K101" s="73">
        <v>9.89</v>
      </c>
      <c r="L101" s="73">
        <v>16.91</v>
      </c>
      <c r="M101" s="73">
        <v>7.02</v>
      </c>
      <c r="N101" s="73">
        <v>4.8224999999999998</v>
      </c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</row>
    <row r="102" spans="2:55">
      <c r="B102" s="74">
        <v>43045</v>
      </c>
      <c r="C102" s="73">
        <v>223.536</v>
      </c>
      <c r="D102" s="73">
        <v>114.215</v>
      </c>
      <c r="E102" s="73">
        <v>53.152000000000001</v>
      </c>
      <c r="F102" s="73">
        <v>312.76900000000001</v>
      </c>
      <c r="G102" s="73">
        <v>180.25299999999999</v>
      </c>
      <c r="H102" s="73">
        <v>226.124</v>
      </c>
      <c r="I102" s="73">
        <v>160.96090000000001</v>
      </c>
      <c r="J102" s="73">
        <v>438.3381</v>
      </c>
      <c r="K102" s="73">
        <v>9.4</v>
      </c>
      <c r="L102" s="73">
        <v>15.99</v>
      </c>
      <c r="M102" s="73">
        <v>7.07</v>
      </c>
      <c r="N102" s="73">
        <v>4.84</v>
      </c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</row>
    <row r="103" spans="2:55">
      <c r="B103" s="74">
        <v>43042</v>
      </c>
      <c r="C103" s="73">
        <v>223.666</v>
      </c>
      <c r="D103" s="73">
        <v>113.752</v>
      </c>
      <c r="E103" s="73">
        <v>53.4</v>
      </c>
      <c r="F103" s="73">
        <v>315.61700000000002</v>
      </c>
      <c r="G103" s="73">
        <v>180.65799999999999</v>
      </c>
      <c r="H103" s="73">
        <v>224.5394</v>
      </c>
      <c r="I103" s="73">
        <v>159.44290000000001</v>
      </c>
      <c r="J103" s="73">
        <v>436.36329999999998</v>
      </c>
      <c r="K103" s="73">
        <v>9.14</v>
      </c>
      <c r="L103" s="73">
        <v>16.3</v>
      </c>
      <c r="M103" s="73">
        <v>7.17</v>
      </c>
      <c r="N103" s="73">
        <v>4.9450000000000003</v>
      </c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</row>
    <row r="104" spans="2:55">
      <c r="B104" s="74">
        <v>43041</v>
      </c>
      <c r="C104" s="73">
        <v>224.70599999999999</v>
      </c>
      <c r="D104" s="73">
        <v>113.929</v>
      </c>
      <c r="E104" s="73">
        <v>52.98</v>
      </c>
      <c r="F104" s="73">
        <v>313.56299999999999</v>
      </c>
      <c r="G104" s="73">
        <v>174.24700000000001</v>
      </c>
      <c r="H104" s="73">
        <v>223.5043</v>
      </c>
      <c r="I104" s="73">
        <v>158.52539999999999</v>
      </c>
      <c r="J104" s="73">
        <v>434.67959999999999</v>
      </c>
      <c r="K104" s="73">
        <v>9.93</v>
      </c>
      <c r="L104" s="73">
        <v>15.85</v>
      </c>
      <c r="M104" s="73">
        <v>7.3</v>
      </c>
      <c r="N104" s="73">
        <v>5.1825000000000001</v>
      </c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</row>
    <row r="105" spans="2:55">
      <c r="B105" s="74">
        <v>43040</v>
      </c>
      <c r="C105" s="73">
        <v>223.827</v>
      </c>
      <c r="D105" s="73">
        <v>114.239</v>
      </c>
      <c r="E105" s="73">
        <v>53.023000000000003</v>
      </c>
      <c r="F105" s="73">
        <v>311.61</v>
      </c>
      <c r="G105" s="73">
        <v>175.572</v>
      </c>
      <c r="H105" s="73">
        <v>221.88310000000001</v>
      </c>
      <c r="I105" s="73">
        <v>156.82679999999999</v>
      </c>
      <c r="J105" s="73">
        <v>433.13650000000001</v>
      </c>
      <c r="K105" s="73">
        <v>10.199999999999999</v>
      </c>
      <c r="L105" s="73">
        <v>16.489999999999998</v>
      </c>
      <c r="M105" s="73">
        <v>7.39</v>
      </c>
      <c r="N105" s="73">
        <v>5.13</v>
      </c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</row>
    <row r="106" spans="2:55">
      <c r="B106" s="74">
        <v>43039</v>
      </c>
      <c r="C106" s="73">
        <v>225.61099999999999</v>
      </c>
      <c r="D106" s="73">
        <v>116.59</v>
      </c>
      <c r="E106" s="73">
        <v>52.15</v>
      </c>
      <c r="F106" s="73">
        <v>310.07600000000002</v>
      </c>
      <c r="G106" s="73">
        <v>174.364</v>
      </c>
      <c r="H106" s="73">
        <v>222.33240000000001</v>
      </c>
      <c r="I106" s="73">
        <v>156.96770000000001</v>
      </c>
      <c r="J106" s="73">
        <v>434.72379999999998</v>
      </c>
      <c r="K106" s="73">
        <v>10.18</v>
      </c>
      <c r="L106" s="73">
        <v>17.07</v>
      </c>
      <c r="M106" s="73">
        <v>7.49</v>
      </c>
      <c r="N106" s="73">
        <v>4.84</v>
      </c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</row>
    <row r="107" spans="2:55">
      <c r="B107" s="74">
        <v>43038</v>
      </c>
      <c r="C107" s="73">
        <v>228.72200000000001</v>
      </c>
      <c r="D107" s="73">
        <v>120.009</v>
      </c>
      <c r="E107" s="73">
        <v>52.985999999999997</v>
      </c>
      <c r="F107" s="73">
        <v>313.18599999999998</v>
      </c>
      <c r="G107" s="73">
        <v>173.81399999999999</v>
      </c>
      <c r="H107" s="73">
        <v>220.8023</v>
      </c>
      <c r="I107" s="73">
        <v>157.9461</v>
      </c>
      <c r="J107" s="73">
        <v>431.67219999999998</v>
      </c>
      <c r="K107" s="73">
        <v>10.5</v>
      </c>
      <c r="L107" s="73">
        <v>18.170000000000002</v>
      </c>
      <c r="M107" s="73">
        <v>7.5600000000000005</v>
      </c>
      <c r="N107" s="73">
        <v>4.8899999999999997</v>
      </c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</row>
    <row r="108" spans="2:55">
      <c r="B108" s="74">
        <v>43035</v>
      </c>
      <c r="C108" s="73">
        <v>234.036</v>
      </c>
      <c r="D108" s="73">
        <v>122.499</v>
      </c>
      <c r="E108" s="73">
        <v>52.762</v>
      </c>
      <c r="F108" s="73">
        <v>311.346</v>
      </c>
      <c r="G108" s="73">
        <v>174.279</v>
      </c>
      <c r="H108" s="73">
        <v>218.53059999999999</v>
      </c>
      <c r="I108" s="73">
        <v>156.0787</v>
      </c>
      <c r="J108" s="73">
        <v>427.6148</v>
      </c>
      <c r="K108" s="73">
        <v>9.8000000000000007</v>
      </c>
      <c r="L108" s="73">
        <v>16.53</v>
      </c>
      <c r="M108" s="73">
        <v>7.7</v>
      </c>
      <c r="N108" s="73">
        <v>4.9550000000000001</v>
      </c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</row>
    <row r="109" spans="2:55">
      <c r="B109" s="74">
        <v>43034</v>
      </c>
      <c r="C109" s="73">
        <v>238.24299999999999</v>
      </c>
      <c r="D109" s="73">
        <v>125.446</v>
      </c>
      <c r="E109" s="73">
        <v>54.104999999999997</v>
      </c>
      <c r="F109" s="73">
        <v>314.72500000000002</v>
      </c>
      <c r="G109" s="73">
        <v>180.41</v>
      </c>
      <c r="H109" s="73">
        <v>220.14429999999999</v>
      </c>
      <c r="I109" s="73">
        <v>157.6395</v>
      </c>
      <c r="J109" s="73">
        <v>429.56420000000003</v>
      </c>
      <c r="K109" s="73">
        <v>11.3</v>
      </c>
      <c r="L109" s="73">
        <v>17.68</v>
      </c>
      <c r="M109" s="73">
        <v>7.5600000000000005</v>
      </c>
      <c r="N109" s="73">
        <v>4.9950000000000001</v>
      </c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</row>
    <row r="110" spans="2:55">
      <c r="B110" s="74">
        <v>43033</v>
      </c>
      <c r="C110" s="73">
        <v>241.09299999999999</v>
      </c>
      <c r="D110" s="73">
        <v>128.608</v>
      </c>
      <c r="E110" s="73">
        <v>54.201000000000001</v>
      </c>
      <c r="F110" s="73">
        <v>313.91899999999998</v>
      </c>
      <c r="G110" s="73">
        <v>176.79400000000001</v>
      </c>
      <c r="H110" s="73">
        <v>218.97829999999999</v>
      </c>
      <c r="I110" s="73">
        <v>156.63740000000001</v>
      </c>
      <c r="J110" s="73">
        <v>427.62560000000002</v>
      </c>
      <c r="K110" s="73">
        <v>11.23</v>
      </c>
      <c r="L110" s="73">
        <v>17.420000000000002</v>
      </c>
      <c r="M110" s="73">
        <v>7.61</v>
      </c>
      <c r="N110" s="73">
        <v>5.14</v>
      </c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</row>
    <row r="111" spans="2:55">
      <c r="B111" s="74">
        <v>43032</v>
      </c>
      <c r="C111" s="73">
        <v>238.21899999999999</v>
      </c>
      <c r="D111" s="73">
        <v>129.495</v>
      </c>
      <c r="E111" s="73">
        <v>53.19</v>
      </c>
      <c r="F111" s="73">
        <v>310.29599999999999</v>
      </c>
      <c r="G111" s="73">
        <v>174.86600000000001</v>
      </c>
      <c r="H111" s="73">
        <v>220.4512</v>
      </c>
      <c r="I111" s="73">
        <v>157.86279999999999</v>
      </c>
      <c r="J111" s="73">
        <v>430.24209999999999</v>
      </c>
      <c r="K111" s="73">
        <v>11.16</v>
      </c>
      <c r="L111" s="73">
        <v>16.78</v>
      </c>
      <c r="M111" s="73">
        <v>7.65</v>
      </c>
      <c r="N111" s="73">
        <v>5.34</v>
      </c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</row>
    <row r="112" spans="2:55">
      <c r="B112" s="74">
        <v>43031</v>
      </c>
      <c r="C112" s="73">
        <v>238.74199999999999</v>
      </c>
      <c r="D112" s="73">
        <v>130.36600000000001</v>
      </c>
      <c r="E112" s="73">
        <v>52.923999999999999</v>
      </c>
      <c r="F112" s="73">
        <v>309.30399999999997</v>
      </c>
      <c r="G112" s="73">
        <v>174.501</v>
      </c>
      <c r="H112" s="73">
        <v>221.03210000000001</v>
      </c>
      <c r="I112" s="73">
        <v>158.4573</v>
      </c>
      <c r="J112" s="73">
        <v>430.86779999999999</v>
      </c>
      <c r="K112" s="73">
        <v>11.07</v>
      </c>
      <c r="L112" s="73">
        <v>16.489999999999998</v>
      </c>
      <c r="M112" s="73">
        <v>7.73</v>
      </c>
      <c r="N112" s="73">
        <v>5.63</v>
      </c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</row>
    <row r="113" spans="2:55">
      <c r="B113" s="74">
        <v>43028</v>
      </c>
      <c r="C113" s="73">
        <v>243.327</v>
      </c>
      <c r="D113" s="73">
        <v>133.41499999999999</v>
      </c>
      <c r="E113" s="73">
        <v>52.198</v>
      </c>
      <c r="F113" s="73">
        <v>308.53399999999999</v>
      </c>
      <c r="G113" s="73">
        <v>172.208</v>
      </c>
      <c r="H113" s="73">
        <v>221.68010000000001</v>
      </c>
      <c r="I113" s="73">
        <v>158.94200000000001</v>
      </c>
      <c r="J113" s="73">
        <v>432.3098</v>
      </c>
      <c r="K113" s="73">
        <v>9.9700000000000006</v>
      </c>
      <c r="L113" s="73">
        <v>14.67</v>
      </c>
      <c r="M113" s="73">
        <v>7.71</v>
      </c>
      <c r="N113" s="73">
        <v>5.6274999999999995</v>
      </c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</row>
    <row r="114" spans="2:55">
      <c r="B114" s="74">
        <v>43027</v>
      </c>
      <c r="C114" s="73">
        <v>245.70099999999999</v>
      </c>
      <c r="D114" s="73">
        <v>135.90899999999999</v>
      </c>
      <c r="E114" s="73">
        <v>53.37</v>
      </c>
      <c r="F114" s="73">
        <v>312.87700000000001</v>
      </c>
      <c r="G114" s="73">
        <v>171.643</v>
      </c>
      <c r="H114" s="73">
        <v>223.8758</v>
      </c>
      <c r="I114" s="73">
        <v>160.89940000000001</v>
      </c>
      <c r="J114" s="73">
        <v>435.6977</v>
      </c>
      <c r="K114" s="73">
        <v>10.050000000000001</v>
      </c>
      <c r="L114" s="73">
        <v>15.44</v>
      </c>
      <c r="M114" s="73">
        <v>7.7</v>
      </c>
      <c r="N114" s="73">
        <v>5.67</v>
      </c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</row>
    <row r="115" spans="2:55">
      <c r="B115" s="74">
        <v>43026</v>
      </c>
      <c r="C115" s="73">
        <v>242.12100000000001</v>
      </c>
      <c r="D115" s="73">
        <v>134.06200000000001</v>
      </c>
      <c r="E115" s="73">
        <v>53.731000000000002</v>
      </c>
      <c r="F115" s="73">
        <v>314.29700000000003</v>
      </c>
      <c r="G115" s="73">
        <v>174.607</v>
      </c>
      <c r="H115" s="73">
        <v>222.49350000000001</v>
      </c>
      <c r="I115" s="73">
        <v>159.64250000000001</v>
      </c>
      <c r="J115" s="73">
        <v>433.84449999999998</v>
      </c>
      <c r="K115" s="73">
        <v>10.07</v>
      </c>
      <c r="L115" s="73">
        <v>15.55</v>
      </c>
      <c r="M115" s="73">
        <v>7.64</v>
      </c>
      <c r="N115" s="73">
        <v>5.6524999999999999</v>
      </c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</row>
    <row r="116" spans="2:55">
      <c r="B116" s="74">
        <v>43025</v>
      </c>
      <c r="C116" s="73">
        <v>241.624</v>
      </c>
      <c r="D116" s="73">
        <v>133.08000000000001</v>
      </c>
      <c r="E116" s="73">
        <v>53.936</v>
      </c>
      <c r="F116" s="73">
        <v>315.46699999999998</v>
      </c>
      <c r="G116" s="73">
        <v>175.768</v>
      </c>
      <c r="H116" s="73">
        <v>224.26779999999999</v>
      </c>
      <c r="I116" s="73">
        <v>161.18549999999999</v>
      </c>
      <c r="J116" s="73">
        <v>436.58069999999998</v>
      </c>
      <c r="K116" s="73">
        <v>10.31</v>
      </c>
      <c r="L116" s="73">
        <v>15.07</v>
      </c>
      <c r="M116" s="73">
        <v>7.64</v>
      </c>
      <c r="N116" s="73">
        <v>5.68</v>
      </c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</row>
    <row r="117" spans="2:55">
      <c r="B117" s="74">
        <v>43024</v>
      </c>
      <c r="C117" s="73">
        <v>242.40199999999999</v>
      </c>
      <c r="D117" s="73">
        <v>133.44999999999999</v>
      </c>
      <c r="E117" s="73">
        <v>54.241999999999997</v>
      </c>
      <c r="F117" s="73">
        <v>317.86099999999999</v>
      </c>
      <c r="G117" s="73">
        <v>177.51</v>
      </c>
      <c r="H117" s="73">
        <v>225.584</v>
      </c>
      <c r="I117" s="73">
        <v>162.05879999999999</v>
      </c>
      <c r="J117" s="73">
        <v>439.64440000000002</v>
      </c>
      <c r="K117" s="73">
        <v>9.91</v>
      </c>
      <c r="L117" s="73">
        <v>15.39</v>
      </c>
      <c r="M117" s="73">
        <v>7.72</v>
      </c>
      <c r="N117" s="73">
        <v>5.4275000000000002</v>
      </c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</row>
    <row r="118" spans="2:55">
      <c r="B118" s="74">
        <v>43021</v>
      </c>
      <c r="C118" s="73">
        <v>243.13399999999999</v>
      </c>
      <c r="D118" s="73">
        <v>133.83699999999999</v>
      </c>
      <c r="E118" s="73">
        <v>54.573999999999998</v>
      </c>
      <c r="F118" s="73">
        <v>319.81599999999997</v>
      </c>
      <c r="G118" s="73">
        <v>177.76599999999999</v>
      </c>
      <c r="H118" s="73">
        <v>224.1908</v>
      </c>
      <c r="I118" s="73">
        <v>160.61199999999999</v>
      </c>
      <c r="J118" s="73">
        <v>438.21679999999998</v>
      </c>
      <c r="K118" s="73">
        <v>9.61</v>
      </c>
      <c r="L118" s="73">
        <v>14.7</v>
      </c>
      <c r="M118" s="73">
        <v>7.7</v>
      </c>
      <c r="N118" s="73">
        <v>5.38</v>
      </c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</row>
    <row r="119" spans="2:55">
      <c r="B119" s="74">
        <v>43020</v>
      </c>
      <c r="C119" s="73">
        <v>244.732</v>
      </c>
      <c r="D119" s="73">
        <v>135.68299999999999</v>
      </c>
      <c r="E119" s="73">
        <v>55.649000000000001</v>
      </c>
      <c r="F119" s="73">
        <v>322.45600000000002</v>
      </c>
      <c r="G119" s="73">
        <v>178.65100000000001</v>
      </c>
      <c r="H119" s="73">
        <v>224.88730000000001</v>
      </c>
      <c r="I119" s="73">
        <v>161.3083</v>
      </c>
      <c r="J119" s="73">
        <v>438.8304</v>
      </c>
      <c r="K119" s="73">
        <v>9.91</v>
      </c>
      <c r="L119" s="73">
        <v>15.53</v>
      </c>
      <c r="M119" s="73">
        <v>7.83</v>
      </c>
      <c r="N119" s="73">
        <v>5.43</v>
      </c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</row>
    <row r="120" spans="2:55">
      <c r="B120" s="74">
        <v>43019</v>
      </c>
      <c r="C120" s="73">
        <v>242.958</v>
      </c>
      <c r="D120" s="73">
        <v>136.767</v>
      </c>
      <c r="E120" s="73">
        <v>54.761000000000003</v>
      </c>
      <c r="F120" s="73">
        <v>318.26299999999998</v>
      </c>
      <c r="G120" s="73">
        <v>176.893</v>
      </c>
      <c r="H120" s="73">
        <v>224.8775</v>
      </c>
      <c r="I120" s="73">
        <v>161.386</v>
      </c>
      <c r="J120" s="73">
        <v>438.44279999999998</v>
      </c>
      <c r="K120" s="73">
        <v>9.85</v>
      </c>
      <c r="L120" s="73">
        <v>15.44</v>
      </c>
      <c r="M120" s="73">
        <v>7.95</v>
      </c>
      <c r="N120" s="73">
        <v>5.6899999999999995</v>
      </c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</row>
    <row r="121" spans="2:55">
      <c r="B121" s="74">
        <v>43018</v>
      </c>
      <c r="C121" s="73">
        <v>245.69</v>
      </c>
      <c r="D121" s="73">
        <v>137.029</v>
      </c>
      <c r="E121" s="73">
        <v>54.27</v>
      </c>
      <c r="F121" s="73">
        <v>317.983</v>
      </c>
      <c r="G121" s="73">
        <v>179.62200000000001</v>
      </c>
      <c r="H121" s="73">
        <v>226.06450000000001</v>
      </c>
      <c r="I121" s="73">
        <v>162.6301</v>
      </c>
      <c r="J121" s="73">
        <v>439.33449999999999</v>
      </c>
      <c r="K121" s="73">
        <v>10.08</v>
      </c>
      <c r="L121" s="73">
        <v>15.92</v>
      </c>
      <c r="M121" s="73">
        <v>7.96</v>
      </c>
      <c r="N121" s="73">
        <v>5.9775</v>
      </c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</row>
    <row r="122" spans="2:55">
      <c r="B122" s="74">
        <v>43017</v>
      </c>
      <c r="C122" s="73">
        <v>248.19300000000001</v>
      </c>
      <c r="D122" s="73">
        <v>137.24299999999999</v>
      </c>
      <c r="E122" s="73">
        <v>54.244</v>
      </c>
      <c r="F122" s="73">
        <v>319.262</v>
      </c>
      <c r="G122" s="73">
        <v>178.89</v>
      </c>
      <c r="H122" s="73">
        <v>226.38339999999999</v>
      </c>
      <c r="I122" s="73">
        <v>163.01660000000001</v>
      </c>
      <c r="J122" s="73">
        <v>439.3732</v>
      </c>
      <c r="K122" s="73">
        <v>10.33</v>
      </c>
      <c r="L122" s="73">
        <v>16.190000000000001</v>
      </c>
      <c r="M122" s="73">
        <v>7.88</v>
      </c>
      <c r="N122" s="73">
        <v>5.67</v>
      </c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</row>
    <row r="123" spans="2:55">
      <c r="B123" s="74">
        <v>43014</v>
      </c>
      <c r="C123" s="73">
        <v>246.77799999999999</v>
      </c>
      <c r="D123" s="73">
        <v>136.477</v>
      </c>
      <c r="E123" s="73">
        <v>54.244</v>
      </c>
      <c r="F123" s="73">
        <v>319.262</v>
      </c>
      <c r="G123" s="73">
        <v>178.89</v>
      </c>
      <c r="H123" s="73">
        <v>226.38339999999999</v>
      </c>
      <c r="I123" s="73">
        <v>163.01660000000001</v>
      </c>
      <c r="J123" s="73">
        <v>439.3732</v>
      </c>
      <c r="K123" s="73">
        <v>9.65</v>
      </c>
      <c r="L123" s="73">
        <v>15.91</v>
      </c>
      <c r="M123" s="73">
        <v>7.83</v>
      </c>
      <c r="N123" s="73">
        <v>5.5175000000000001</v>
      </c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</row>
    <row r="124" spans="2:55">
      <c r="B124" s="74">
        <v>43013</v>
      </c>
      <c r="C124" s="73">
        <v>245.29599999999999</v>
      </c>
      <c r="D124" s="73">
        <v>135.333</v>
      </c>
      <c r="E124" s="73">
        <v>53.204000000000001</v>
      </c>
      <c r="F124" s="73">
        <v>315.12200000000001</v>
      </c>
      <c r="G124" s="73">
        <v>176.94</v>
      </c>
      <c r="H124" s="73">
        <v>228.8672</v>
      </c>
      <c r="I124" s="73">
        <v>165.20959999999999</v>
      </c>
      <c r="J124" s="73">
        <v>443.22710000000001</v>
      </c>
      <c r="K124" s="73">
        <v>9.19</v>
      </c>
      <c r="L124" s="73">
        <v>15.33</v>
      </c>
      <c r="M124" s="73">
        <v>7.79</v>
      </c>
      <c r="N124" s="73">
        <v>5.4074999999999998</v>
      </c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</row>
    <row r="125" spans="2:55">
      <c r="B125" s="74">
        <v>43012</v>
      </c>
      <c r="C125" s="73">
        <v>248.15700000000001</v>
      </c>
      <c r="D125" s="73">
        <v>137.846</v>
      </c>
      <c r="E125" s="73">
        <v>54.470999999999997</v>
      </c>
      <c r="F125" s="73">
        <v>320.27800000000002</v>
      </c>
      <c r="G125" s="73">
        <v>177.727</v>
      </c>
      <c r="H125" s="73">
        <v>229.3313</v>
      </c>
      <c r="I125" s="73">
        <v>165.62350000000001</v>
      </c>
      <c r="J125" s="73">
        <v>443.92219999999998</v>
      </c>
      <c r="K125" s="73">
        <v>9.6300000000000008</v>
      </c>
      <c r="L125" s="73">
        <v>15.64</v>
      </c>
      <c r="M125" s="73">
        <v>7.92</v>
      </c>
      <c r="N125" s="73">
        <v>5.46</v>
      </c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</row>
    <row r="126" spans="2:55">
      <c r="B126" s="74">
        <v>43011</v>
      </c>
      <c r="C126" s="73">
        <v>248.042</v>
      </c>
      <c r="D126" s="73">
        <v>135.52099999999999</v>
      </c>
      <c r="E126" s="73">
        <v>54.177</v>
      </c>
      <c r="F126" s="73">
        <v>320.11200000000002</v>
      </c>
      <c r="G126" s="73">
        <v>178.81100000000001</v>
      </c>
      <c r="H126" s="73">
        <v>227.00620000000001</v>
      </c>
      <c r="I126" s="73">
        <v>163.45689999999999</v>
      </c>
      <c r="J126" s="73">
        <v>440.81049999999999</v>
      </c>
      <c r="K126" s="73">
        <v>9.51</v>
      </c>
      <c r="L126" s="73">
        <v>15.88</v>
      </c>
      <c r="M126" s="73">
        <v>8.01</v>
      </c>
      <c r="N126" s="73">
        <v>5.1524999999999999</v>
      </c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</row>
    <row r="127" spans="2:55">
      <c r="B127" s="74">
        <v>43010</v>
      </c>
      <c r="C127" s="73">
        <v>250.29599999999999</v>
      </c>
      <c r="D127" s="73">
        <v>136.15199999999999</v>
      </c>
      <c r="E127" s="73">
        <v>54.628</v>
      </c>
      <c r="F127" s="73">
        <v>322.34199999999998</v>
      </c>
      <c r="G127" s="73">
        <v>181.99700000000001</v>
      </c>
      <c r="H127" s="73">
        <v>227.40119999999999</v>
      </c>
      <c r="I127" s="73">
        <v>164.07740000000001</v>
      </c>
      <c r="J127" s="73">
        <v>440.471</v>
      </c>
      <c r="K127" s="73">
        <v>9.4499999999999993</v>
      </c>
      <c r="L127" s="73">
        <v>16.38</v>
      </c>
      <c r="M127" s="73">
        <v>8.23</v>
      </c>
      <c r="N127" s="73">
        <v>4.9800000000000004</v>
      </c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</row>
    <row r="128" spans="2:55">
      <c r="B128" s="74">
        <v>43007</v>
      </c>
      <c r="C128" s="73">
        <v>253.88499999999999</v>
      </c>
      <c r="D128" s="73">
        <v>136.536</v>
      </c>
      <c r="E128" s="73">
        <v>55.631999999999998</v>
      </c>
      <c r="F128" s="73">
        <v>325.05</v>
      </c>
      <c r="G128" s="73">
        <v>184.95099999999999</v>
      </c>
      <c r="H128" s="73">
        <v>230.06540000000001</v>
      </c>
      <c r="I128" s="73">
        <v>166.38550000000001</v>
      </c>
      <c r="J128" s="73">
        <v>444.40859999999998</v>
      </c>
      <c r="K128" s="73">
        <v>9.51</v>
      </c>
      <c r="L128" s="73">
        <v>16.03</v>
      </c>
      <c r="M128" s="73">
        <v>8.3699999999999992</v>
      </c>
      <c r="N128" s="73">
        <v>4.93</v>
      </c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</row>
    <row r="129" spans="2:55">
      <c r="B129" s="74">
        <v>43006</v>
      </c>
      <c r="C129" s="73">
        <v>255.24700000000001</v>
      </c>
      <c r="D129" s="73">
        <v>136.53399999999999</v>
      </c>
      <c r="E129" s="73">
        <v>56.615000000000002</v>
      </c>
      <c r="F129" s="73">
        <v>330.37700000000001</v>
      </c>
      <c r="G129" s="73">
        <v>186.178</v>
      </c>
      <c r="H129" s="73">
        <v>228.9444</v>
      </c>
      <c r="I129" s="73">
        <v>165.577</v>
      </c>
      <c r="J129" s="73">
        <v>442.36110000000002</v>
      </c>
      <c r="K129" s="73">
        <v>9.5500000000000007</v>
      </c>
      <c r="L129" s="73">
        <v>16.34</v>
      </c>
      <c r="M129" s="73">
        <v>8.5500000000000007</v>
      </c>
      <c r="N129" s="73">
        <v>5.1275000000000004</v>
      </c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</row>
    <row r="130" spans="2:55">
      <c r="B130" s="74">
        <v>43005</v>
      </c>
      <c r="C130" s="73">
        <v>254.62700000000001</v>
      </c>
      <c r="D130" s="73">
        <v>135.77099999999999</v>
      </c>
      <c r="E130" s="73">
        <v>57.472000000000001</v>
      </c>
      <c r="F130" s="73">
        <v>332.95499999999998</v>
      </c>
      <c r="G130" s="73">
        <v>189.309</v>
      </c>
      <c r="H130" s="73">
        <v>227.9128</v>
      </c>
      <c r="I130" s="73">
        <v>164.53380000000001</v>
      </c>
      <c r="J130" s="73">
        <v>441.67500000000001</v>
      </c>
      <c r="K130" s="73">
        <v>9.8699999999999992</v>
      </c>
      <c r="L130" s="73">
        <v>17.239999999999998</v>
      </c>
      <c r="M130" s="73">
        <v>8.57</v>
      </c>
      <c r="N130" s="73">
        <v>5.22</v>
      </c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</row>
    <row r="131" spans="2:55">
      <c r="B131" s="74">
        <v>43004</v>
      </c>
      <c r="C131" s="73">
        <v>257.01400000000001</v>
      </c>
      <c r="D131" s="73">
        <v>136.18</v>
      </c>
      <c r="E131" s="73">
        <v>58.712000000000003</v>
      </c>
      <c r="F131" s="73">
        <v>325.66399999999999</v>
      </c>
      <c r="G131" s="73">
        <v>189.387</v>
      </c>
      <c r="H131" s="73">
        <v>230.61</v>
      </c>
      <c r="I131" s="73">
        <v>166.98330000000001</v>
      </c>
      <c r="J131" s="73">
        <v>445.77780000000001</v>
      </c>
      <c r="K131" s="73">
        <v>10.17</v>
      </c>
      <c r="L131" s="73">
        <v>17.739999999999998</v>
      </c>
      <c r="M131" s="73">
        <v>8.65</v>
      </c>
      <c r="N131" s="73">
        <v>5.2374999999999998</v>
      </c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</row>
    <row r="132" spans="2:55">
      <c r="B132" s="74">
        <v>43003</v>
      </c>
      <c r="C132" s="73">
        <v>259.32499999999999</v>
      </c>
      <c r="D132" s="73">
        <v>134.75299999999999</v>
      </c>
      <c r="E132" s="73">
        <v>59.438000000000002</v>
      </c>
      <c r="F132" s="73">
        <v>328.59800000000001</v>
      </c>
      <c r="G132" s="73">
        <v>190.952</v>
      </c>
      <c r="H132" s="73">
        <v>228.91929999999999</v>
      </c>
      <c r="I132" s="73">
        <v>165.47880000000001</v>
      </c>
      <c r="J132" s="73">
        <v>443.28519999999997</v>
      </c>
      <c r="K132" s="73">
        <v>10.210000000000001</v>
      </c>
      <c r="L132" s="73">
        <v>17.670000000000002</v>
      </c>
      <c r="M132" s="73">
        <v>8.7100000000000009</v>
      </c>
      <c r="N132" s="73">
        <v>4.8975</v>
      </c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</row>
    <row r="133" spans="2:55">
      <c r="B133" s="74">
        <v>43000</v>
      </c>
      <c r="C133" s="73">
        <v>257.697</v>
      </c>
      <c r="D133" s="73">
        <v>133.34100000000001</v>
      </c>
      <c r="E133" s="73">
        <v>59.905999999999999</v>
      </c>
      <c r="F133" s="73">
        <v>329.70600000000002</v>
      </c>
      <c r="G133" s="73">
        <v>188.69</v>
      </c>
      <c r="H133" s="73">
        <v>228.7516</v>
      </c>
      <c r="I133" s="73">
        <v>165.5598</v>
      </c>
      <c r="J133" s="73">
        <v>442.03469999999999</v>
      </c>
      <c r="K133" s="73">
        <v>9.59</v>
      </c>
      <c r="L133" s="73">
        <v>15.24</v>
      </c>
      <c r="M133" s="73">
        <v>8.89</v>
      </c>
      <c r="N133" s="73">
        <v>4.8425000000000002</v>
      </c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</row>
    <row r="134" spans="2:55">
      <c r="B134" s="74">
        <v>42999</v>
      </c>
      <c r="C134" s="73">
        <v>254.059</v>
      </c>
      <c r="D134" s="73">
        <v>129.05000000000001</v>
      </c>
      <c r="E134" s="73">
        <v>59.555999999999997</v>
      </c>
      <c r="F134" s="73">
        <v>330.41399999999999</v>
      </c>
      <c r="G134" s="73">
        <v>189.25</v>
      </c>
      <c r="H134" s="73">
        <v>228.65379999999999</v>
      </c>
      <c r="I134" s="73">
        <v>165.5676</v>
      </c>
      <c r="J134" s="73">
        <v>441.3229</v>
      </c>
      <c r="K134" s="73">
        <v>9.67</v>
      </c>
      <c r="L134" s="73">
        <v>15.42</v>
      </c>
      <c r="M134" s="73">
        <v>8.8000000000000007</v>
      </c>
      <c r="N134" s="73">
        <v>4.7850000000000001</v>
      </c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</row>
    <row r="135" spans="2:55">
      <c r="B135" s="74">
        <v>42998</v>
      </c>
      <c r="C135" s="73">
        <v>256.90899999999999</v>
      </c>
      <c r="D135" s="73">
        <v>129.33699999999999</v>
      </c>
      <c r="E135" s="73">
        <v>58.719000000000001</v>
      </c>
      <c r="F135" s="73">
        <v>326.78500000000003</v>
      </c>
      <c r="G135" s="73">
        <v>191.50399999999999</v>
      </c>
      <c r="H135" s="73">
        <v>231.7706</v>
      </c>
      <c r="I135" s="73">
        <v>168.24209999999999</v>
      </c>
      <c r="J135" s="73">
        <v>446.17770000000002</v>
      </c>
      <c r="K135" s="73">
        <v>9.7799999999999994</v>
      </c>
      <c r="L135" s="73">
        <v>15.42</v>
      </c>
      <c r="M135" s="73">
        <v>8.74</v>
      </c>
      <c r="N135" s="73">
        <v>4.8375000000000004</v>
      </c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</row>
    <row r="136" spans="2:55">
      <c r="B136" s="74">
        <v>42997</v>
      </c>
      <c r="C136" s="73">
        <v>219.886</v>
      </c>
      <c r="D136" s="73">
        <v>107.67</v>
      </c>
      <c r="E136" s="73">
        <v>54.960999999999999</v>
      </c>
      <c r="F136" s="73">
        <v>324.26400000000001</v>
      </c>
      <c r="G136" s="73">
        <v>175.30099999999999</v>
      </c>
      <c r="H136" s="73">
        <v>231.571</v>
      </c>
      <c r="I136" s="73">
        <v>168.05869999999999</v>
      </c>
      <c r="J136" s="73">
        <v>445.95749999999998</v>
      </c>
      <c r="K136" s="73">
        <v>10.18</v>
      </c>
      <c r="L136" s="73">
        <v>15.48</v>
      </c>
      <c r="M136" s="73">
        <v>8.93</v>
      </c>
      <c r="N136" s="73">
        <v>4.7850000000000001</v>
      </c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</row>
    <row r="137" spans="2:55"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</row>
    <row r="138" spans="2:55"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</row>
    <row r="139" spans="2:55"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</row>
    <row r="140" spans="2:55"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</row>
    <row r="141" spans="2:55"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</row>
    <row r="142" spans="2:55"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</row>
    <row r="143" spans="2:55"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</row>
    <row r="144" spans="2:55"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</row>
    <row r="145" spans="2:55"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</row>
    <row r="146" spans="2:55"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</row>
    <row r="147" spans="2:55"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</row>
    <row r="148" spans="2:55"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</row>
    <row r="149" spans="2:55"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</row>
    <row r="150" spans="2:55"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</row>
    <row r="151" spans="2:55"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</row>
    <row r="152" spans="2:55"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</row>
    <row r="153" spans="2:55"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</row>
    <row r="154" spans="2:55"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</row>
    <row r="155" spans="2:55"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</row>
    <row r="156" spans="2:55"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</row>
    <row r="157" spans="2:55"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</row>
    <row r="158" spans="2:55"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</row>
    <row r="159" spans="2:55"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</row>
    <row r="160" spans="2:55"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</row>
    <row r="161" spans="2:55"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</row>
    <row r="162" spans="2:55"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</row>
    <row r="163" spans="2:55"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</row>
    <row r="164" spans="2:55"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</row>
    <row r="165" spans="2:55"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</row>
    <row r="166" spans="2:55"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</row>
    <row r="167" spans="2:55"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</row>
    <row r="168" spans="2:55"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</row>
    <row r="169" spans="2:55"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</row>
    <row r="170" spans="2:55"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</row>
    <row r="171" spans="2:55"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</row>
    <row r="172" spans="2:55"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</row>
    <row r="173" spans="2:55"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</row>
    <row r="174" spans="2:55"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</row>
    <row r="175" spans="2:55"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</row>
    <row r="176" spans="2:55"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</row>
    <row r="177" spans="2:55"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</row>
    <row r="178" spans="2:55"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</row>
    <row r="179" spans="2:55"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</row>
    <row r="180" spans="2:55"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</row>
    <row r="181" spans="2:55"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</row>
    <row r="182" spans="2:55"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</row>
    <row r="183" spans="2:55"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</row>
    <row r="184" spans="2:55"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</row>
    <row r="185" spans="2:55"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</row>
    <row r="186" spans="2:55"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</row>
    <row r="187" spans="2:55"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</row>
    <row r="188" spans="2:55"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</row>
    <row r="189" spans="2:55"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</row>
    <row r="190" spans="2:55"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</row>
    <row r="191" spans="2:55"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</row>
    <row r="192" spans="2:55"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</row>
    <row r="193" spans="2:55"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</row>
    <row r="194" spans="2:55"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</row>
    <row r="195" spans="2:55"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</row>
    <row r="196" spans="2:55"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</row>
    <row r="197" spans="2:55"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</row>
    <row r="198" spans="2:55"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</row>
    <row r="199" spans="2:55"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</row>
    <row r="200" spans="2:55"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</row>
    <row r="201" spans="2:55"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</row>
    <row r="202" spans="2:55"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</row>
    <row r="203" spans="2:55"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</row>
    <row r="204" spans="2:55"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</row>
    <row r="205" spans="2:55"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</row>
    <row r="206" spans="2:55"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</row>
    <row r="207" spans="2:55"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</row>
    <row r="208" spans="2:55"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</row>
    <row r="209" spans="2:55"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</row>
    <row r="210" spans="2:55"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</row>
    <row r="211" spans="2:55"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</row>
    <row r="212" spans="2:55"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</row>
    <row r="213" spans="2:55"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</row>
    <row r="214" spans="2:55"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</row>
    <row r="215" spans="2:55"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</row>
    <row r="216" spans="2:55"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</row>
    <row r="217" spans="2:55"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</row>
    <row r="218" spans="2:55"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</row>
    <row r="219" spans="2:55"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</row>
    <row r="220" spans="2:55"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</row>
    <row r="221" spans="2:55"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</row>
    <row r="222" spans="2:55"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</row>
    <row r="223" spans="2:55"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</row>
    <row r="224" spans="2:55"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</row>
    <row r="225" spans="2:55"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</row>
    <row r="226" spans="2:55"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</row>
    <row r="227" spans="2:55"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</row>
    <row r="228" spans="2:55"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</row>
    <row r="229" spans="2:55"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</row>
    <row r="230" spans="2:55"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</row>
    <row r="231" spans="2:55"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</row>
    <row r="232" spans="2:55"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</row>
    <row r="233" spans="2:55"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</row>
    <row r="234" spans="2:55"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</row>
    <row r="235" spans="2:55"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</row>
    <row r="236" spans="2:55"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</row>
    <row r="237" spans="2:55"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</row>
    <row r="238" spans="2:55"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</row>
    <row r="239" spans="2:55"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</row>
    <row r="240" spans="2:55"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</row>
    <row r="241" spans="2:55"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</row>
    <row r="242" spans="2:55"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</row>
    <row r="243" spans="2:55"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</row>
    <row r="244" spans="2:55"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</row>
    <row r="245" spans="2:55"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</row>
    <row r="246" spans="2:55"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</row>
    <row r="247" spans="2:55"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</row>
    <row r="248" spans="2:55"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</row>
    <row r="249" spans="2:55"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</row>
    <row r="250" spans="2:55"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</row>
    <row r="251" spans="2:55"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</row>
    <row r="252" spans="2:55"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</row>
    <row r="253" spans="2:55"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</row>
    <row r="254" spans="2:55"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</row>
    <row r="255" spans="2:55"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</row>
    <row r="256" spans="2:55"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</row>
    <row r="257" spans="2:55"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</row>
    <row r="258" spans="2:55"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</row>
    <row r="259" spans="2:55"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</row>
    <row r="260" spans="2:55"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</row>
    <row r="261" spans="2:55"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</row>
    <row r="262" spans="2:55"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</row>
    <row r="263" spans="2:55"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</row>
    <row r="264" spans="2:55"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</row>
    <row r="265" spans="2:55"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</row>
    <row r="266" spans="2:55"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</row>
    <row r="267" spans="2:55"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</row>
    <row r="268" spans="2:55"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</row>
    <row r="269" spans="2:55"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</row>
    <row r="270" spans="2:55"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</row>
    <row r="271" spans="2:55"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</row>
    <row r="272" spans="2:55"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</row>
    <row r="273" spans="2:55"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</row>
    <row r="274" spans="2:55"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</row>
    <row r="275" spans="2:55"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</row>
    <row r="276" spans="2:55"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</row>
    <row r="277" spans="2:55"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</row>
    <row r="278" spans="2:55"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</row>
    <row r="279" spans="2:55"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</row>
    <row r="280" spans="2:55"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</row>
    <row r="281" spans="2:55"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</row>
    <row r="282" spans="2:55"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</row>
    <row r="283" spans="2:55"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</row>
    <row r="284" spans="2:55"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</row>
    <row r="285" spans="2:55"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</row>
    <row r="286" spans="2:55"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</row>
    <row r="287" spans="2:55"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</row>
    <row r="288" spans="2:55"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</row>
    <row r="289" spans="2:55"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</row>
    <row r="290" spans="2:55"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</row>
    <row r="291" spans="2:55"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</row>
    <row r="292" spans="2:55"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</row>
    <row r="293" spans="2:55"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</row>
    <row r="294" spans="2:55"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</row>
    <row r="295" spans="2:55"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</row>
    <row r="296" spans="2:55"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</row>
    <row r="297" spans="2:55"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</row>
    <row r="298" spans="2:55"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</row>
    <row r="299" spans="2:55"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</row>
    <row r="300" spans="2:55"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</row>
    <row r="301" spans="2:55"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</row>
    <row r="302" spans="2:55"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</row>
    <row r="303" spans="2:55"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</row>
    <row r="304" spans="2:55"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</row>
    <row r="305" spans="2:55"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</row>
    <row r="306" spans="2:55"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</row>
    <row r="307" spans="2:55"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</row>
    <row r="308" spans="2:55"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</row>
    <row r="309" spans="2:55"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</row>
    <row r="310" spans="2:55"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</row>
    <row r="311" spans="2:55"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</row>
    <row r="312" spans="2:55"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</row>
    <row r="313" spans="2:55"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</row>
    <row r="314" spans="2:55"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</row>
    <row r="315" spans="2:55"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</row>
    <row r="316" spans="2:55"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</row>
    <row r="317" spans="2:55"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</row>
    <row r="318" spans="2:55"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</row>
    <row r="319" spans="2:55"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</row>
    <row r="320" spans="2:55"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</row>
    <row r="321" spans="2:55"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</row>
    <row r="322" spans="2:55"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</row>
    <row r="323" spans="2:55"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</row>
    <row r="324" spans="2:55"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</row>
    <row r="325" spans="2:55"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</row>
    <row r="326" spans="2:55"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</row>
    <row r="327" spans="2:55"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</row>
    <row r="328" spans="2:55"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</row>
    <row r="329" spans="2:55"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</row>
    <row r="330" spans="2:55"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</row>
    <row r="331" spans="2:55"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</row>
    <row r="332" spans="2:55"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</row>
    <row r="333" spans="2:55"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</row>
    <row r="334" spans="2:55"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</row>
    <row r="335" spans="2:55"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</row>
    <row r="336" spans="2:55"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</row>
    <row r="337" spans="2:55"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</row>
    <row r="338" spans="2:55"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</row>
    <row r="339" spans="2:55"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</row>
    <row r="340" spans="2:55"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</row>
    <row r="341" spans="2:55"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</row>
    <row r="342" spans="2:55"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</row>
    <row r="343" spans="2:55"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</row>
    <row r="344" spans="2:55"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</row>
    <row r="345" spans="2:55"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</row>
    <row r="346" spans="2:55"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</row>
    <row r="347" spans="2:55"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</row>
    <row r="348" spans="2:55"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</row>
    <row r="349" spans="2:55"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</row>
    <row r="350" spans="2:55"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</row>
    <row r="351" spans="2:55"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</row>
    <row r="352" spans="2:55"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</row>
    <row r="353" spans="2:55"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</row>
    <row r="354" spans="2:55"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</row>
    <row r="355" spans="2:55"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</row>
    <row r="356" spans="2:55"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</row>
    <row r="357" spans="2:55"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</row>
    <row r="358" spans="2:55"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</row>
    <row r="359" spans="2:55"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</row>
    <row r="360" spans="2:55"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</row>
    <row r="361" spans="2:55"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</row>
    <row r="362" spans="2:55"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</row>
    <row r="363" spans="2:55"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</row>
    <row r="364" spans="2:55"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</row>
    <row r="365" spans="2:55"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</row>
    <row r="366" spans="2:55"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</row>
    <row r="367" spans="2:55"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</row>
    <row r="368" spans="2:55"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</row>
    <row r="369" spans="2:55"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</row>
    <row r="370" spans="2:55"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</row>
    <row r="371" spans="2:55"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</row>
    <row r="372" spans="2:55"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</row>
    <row r="373" spans="2:55"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</row>
    <row r="374" spans="2:55"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</row>
    <row r="375" spans="2:55"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</row>
    <row r="376" spans="2:55"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</row>
    <row r="377" spans="2:55"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</row>
    <row r="378" spans="2:55"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</row>
    <row r="379" spans="2:55"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</row>
    <row r="380" spans="2:55"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</row>
    <row r="381" spans="2:55"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</row>
    <row r="382" spans="2:55"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</row>
    <row r="383" spans="2:55"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</row>
    <row r="384" spans="2:55"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</row>
    <row r="385" spans="2:55"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</row>
    <row r="386" spans="2:55"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</row>
    <row r="387" spans="2:55"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</row>
    <row r="388" spans="2:55"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</row>
    <row r="389" spans="2:55"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</row>
    <row r="390" spans="2:55"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</row>
    <row r="391" spans="2:55"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</row>
    <row r="392" spans="2:55"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</row>
    <row r="393" spans="2:55"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</row>
    <row r="394" spans="2:55"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</row>
    <row r="395" spans="2:55"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</row>
    <row r="396" spans="2:55"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</row>
    <row r="397" spans="2:55"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</row>
    <row r="398" spans="2:55"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</row>
    <row r="399" spans="2:55"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</row>
    <row r="400" spans="2:55"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</row>
    <row r="401" spans="2:55"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</row>
    <row r="402" spans="2:55"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</row>
    <row r="403" spans="2:55"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</row>
    <row r="404" spans="2:55"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</row>
    <row r="405" spans="2:55"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</row>
    <row r="406" spans="2:55"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</row>
    <row r="407" spans="2:55"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</row>
    <row r="408" spans="2:55"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</row>
    <row r="409" spans="2:55"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</row>
    <row r="410" spans="2:55"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</row>
    <row r="411" spans="2:55"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</row>
    <row r="412" spans="2:55"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</row>
    <row r="413" spans="2:55"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</row>
    <row r="414" spans="2:55"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</row>
    <row r="415" spans="2:55"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</row>
    <row r="416" spans="2:55"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</row>
    <row r="417" spans="2:55"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</row>
    <row r="418" spans="2:55"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</row>
    <row r="419" spans="2:55"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</row>
    <row r="420" spans="2:55"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</row>
    <row r="421" spans="2:55"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</row>
    <row r="422" spans="2:55"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</row>
    <row r="423" spans="2:55"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</row>
    <row r="424" spans="2:55"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</row>
    <row r="425" spans="2:55"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</row>
    <row r="426" spans="2:55"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</row>
    <row r="427" spans="2:55"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</row>
    <row r="428" spans="2:55"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</row>
    <row r="429" spans="2:55"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</row>
    <row r="430" spans="2:55"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</row>
    <row r="431" spans="2:55"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</row>
    <row r="432" spans="2:55"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</row>
    <row r="433" spans="2:55"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</row>
    <row r="434" spans="2:55"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</row>
    <row r="435" spans="2:55"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</row>
    <row r="436" spans="2:55"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</row>
    <row r="437" spans="2:55"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</row>
    <row r="438" spans="2:55"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</row>
    <row r="439" spans="2:55"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</row>
    <row r="440" spans="2:55"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</row>
    <row r="441" spans="2:55"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</row>
    <row r="442" spans="2:55"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</row>
    <row r="443" spans="2:55"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</row>
    <row r="444" spans="2:55"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</row>
    <row r="445" spans="2:55"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</row>
    <row r="446" spans="2:55"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</row>
    <row r="447" spans="2:55"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</row>
    <row r="448" spans="2:55"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</row>
    <row r="449" spans="2:55"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</row>
    <row r="450" spans="2:55"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</row>
    <row r="451" spans="2:55"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</row>
    <row r="452" spans="2:55"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</row>
    <row r="453" spans="2:55"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</row>
    <row r="454" spans="2:55"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</row>
    <row r="455" spans="2:55"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</row>
    <row r="456" spans="2:55"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</row>
    <row r="457" spans="2:55"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</row>
    <row r="458" spans="2:55"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</row>
    <row r="459" spans="2:55"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</row>
    <row r="460" spans="2:55"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</row>
    <row r="461" spans="2:55"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</row>
    <row r="462" spans="2:55"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</row>
    <row r="463" spans="2:55"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</row>
    <row r="464" spans="2:55"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</row>
    <row r="465" spans="2:55"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</row>
    <row r="466" spans="2:55"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</row>
    <row r="467" spans="2:55"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</row>
    <row r="468" spans="2:55"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</row>
    <row r="469" spans="2:55"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</row>
    <row r="470" spans="2:55"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</row>
    <row r="471" spans="2:55"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</row>
    <row r="472" spans="2:55"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</row>
    <row r="473" spans="2:55"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</row>
    <row r="474" spans="2:55"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</row>
    <row r="475" spans="2:55"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</row>
    <row r="476" spans="2:55"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</row>
    <row r="477" spans="2:55"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</row>
    <row r="478" spans="2:55"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</row>
    <row r="479" spans="2:55"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</row>
    <row r="480" spans="2:55"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</row>
    <row r="481" spans="2:55"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</row>
    <row r="482" spans="2:55"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</row>
    <row r="483" spans="2:55"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</row>
    <row r="484" spans="2:55"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</row>
    <row r="485" spans="2:55"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</row>
    <row r="486" spans="2:55"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</row>
    <row r="487" spans="2:55"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</row>
    <row r="488" spans="2:55"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</row>
    <row r="489" spans="2:55"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</row>
    <row r="490" spans="2:55"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</row>
    <row r="491" spans="2:55"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</row>
    <row r="492" spans="2:55"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</row>
    <row r="493" spans="2:55"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</row>
    <row r="494" spans="2:55"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</row>
    <row r="495" spans="2:55"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</row>
    <row r="496" spans="2:55"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</row>
    <row r="497" spans="2:55"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</row>
    <row r="498" spans="2:55"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</row>
    <row r="499" spans="2:55"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</row>
    <row r="500" spans="2:55"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</row>
    <row r="501" spans="2:55"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</row>
    <row r="502" spans="2:55"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</row>
    <row r="503" spans="2:55"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</row>
    <row r="504" spans="2:55"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</row>
    <row r="505" spans="2:55"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</row>
  </sheetData>
  <phoneticPr fontId="3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3:BC505"/>
  <sheetViews>
    <sheetView showGridLines="0" workbookViewId="0">
      <selection activeCell="B6" sqref="B6"/>
    </sheetView>
  </sheetViews>
  <sheetFormatPr defaultRowHeight="10.5"/>
  <cols>
    <col min="2" max="2" width="11.5" bestFit="1" customWidth="1"/>
    <col min="3" max="3" width="10.5" bestFit="1" customWidth="1"/>
    <col min="4" max="4" width="10" bestFit="1" customWidth="1"/>
    <col min="5" max="5" width="10.5" bestFit="1" customWidth="1"/>
  </cols>
  <sheetData>
    <row r="3" spans="1:55" ht="51.75">
      <c r="B3" s="6" t="s">
        <v>18</v>
      </c>
      <c r="C3" s="3" t="s">
        <v>77</v>
      </c>
      <c r="D3" s="3" t="s">
        <v>78</v>
      </c>
      <c r="E3" s="3" t="s">
        <v>79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</row>
    <row r="4" spans="1:55" s="76" customFormat="1">
      <c r="A4" s="5"/>
      <c r="B4" s="4" t="s">
        <v>1160</v>
      </c>
      <c r="C4" s="75"/>
      <c r="D4" s="75" t="s">
        <v>1161</v>
      </c>
      <c r="E4" s="75" t="s">
        <v>1162</v>
      </c>
      <c r="F4" s="75"/>
      <c r="G4" s="75"/>
    </row>
    <row r="5" spans="1:55">
      <c r="B5" s="6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 s="121" customFormat="1">
      <c r="A6" s="83"/>
      <c r="B6" s="83">
        <v>43179</v>
      </c>
      <c r="C6" s="121">
        <v>1311.9</v>
      </c>
      <c r="D6" s="121">
        <v>16.125</v>
      </c>
      <c r="E6" s="121">
        <v>63.4</v>
      </c>
    </row>
    <row r="7" spans="1:55">
      <c r="B7" s="74">
        <v>43178</v>
      </c>
      <c r="C7" s="73">
        <v>1317.8</v>
      </c>
      <c r="D7" s="73">
        <v>16.254999999999999</v>
      </c>
      <c r="E7" s="73">
        <v>62.06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</row>
    <row r="8" spans="1:55">
      <c r="B8" s="74">
        <v>43175</v>
      </c>
      <c r="C8" s="73">
        <v>1312.3</v>
      </c>
      <c r="D8" s="73">
        <v>16.202000000000002</v>
      </c>
      <c r="E8" s="73">
        <v>62.34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</row>
    <row r="9" spans="1:55">
      <c r="B9" s="74">
        <v>43174</v>
      </c>
      <c r="C9" s="73">
        <v>1317.8</v>
      </c>
      <c r="D9" s="73">
        <v>16.353000000000002</v>
      </c>
      <c r="E9" s="73">
        <v>61.19</v>
      </c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</row>
    <row r="10" spans="1:55">
      <c r="B10" s="74">
        <v>43173</v>
      </c>
      <c r="C10" s="73">
        <v>1325.6</v>
      </c>
      <c r="D10" s="73">
        <v>16.466999999999999</v>
      </c>
      <c r="E10" s="73">
        <v>60.96</v>
      </c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</row>
    <row r="11" spans="1:55">
      <c r="B11" s="74">
        <v>43172</v>
      </c>
      <c r="C11" s="73">
        <v>1327.1</v>
      </c>
      <c r="D11" s="73">
        <v>16.559000000000001</v>
      </c>
      <c r="E11" s="73">
        <v>60.71</v>
      </c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</row>
    <row r="12" spans="1:55">
      <c r="B12" s="74">
        <v>43171</v>
      </c>
      <c r="C12" s="73">
        <v>1320.8</v>
      </c>
      <c r="D12" s="73">
        <v>16.471</v>
      </c>
      <c r="E12" s="73">
        <v>61.36</v>
      </c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</row>
    <row r="13" spans="1:55">
      <c r="B13" s="74">
        <v>43168</v>
      </c>
      <c r="C13" s="73">
        <v>1324</v>
      </c>
      <c r="D13" s="73">
        <v>16.545999999999999</v>
      </c>
      <c r="E13" s="73">
        <v>62.04</v>
      </c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</row>
    <row r="14" spans="1:55">
      <c r="B14" s="74">
        <v>43167</v>
      </c>
      <c r="C14" s="73">
        <v>1321.7</v>
      </c>
      <c r="D14" s="73">
        <v>16.436</v>
      </c>
      <c r="E14" s="73">
        <v>60.12</v>
      </c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</row>
    <row r="15" spans="1:55">
      <c r="B15" s="74">
        <v>43166</v>
      </c>
      <c r="C15" s="73">
        <v>1327.6</v>
      </c>
      <c r="D15" s="73">
        <v>16.428000000000001</v>
      </c>
      <c r="E15" s="73">
        <v>61.15</v>
      </c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</row>
    <row r="16" spans="1:55">
      <c r="B16" s="74">
        <v>43165</v>
      </c>
      <c r="C16" s="73">
        <v>1335.2</v>
      </c>
      <c r="D16" s="73">
        <v>16.715</v>
      </c>
      <c r="E16" s="73">
        <v>62.6</v>
      </c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</row>
    <row r="17" spans="2:55">
      <c r="B17" s="74">
        <v>43164</v>
      </c>
      <c r="C17" s="73">
        <v>1319.9</v>
      </c>
      <c r="D17" s="73">
        <v>16.338000000000001</v>
      </c>
      <c r="E17" s="73">
        <v>62.57</v>
      </c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</row>
    <row r="18" spans="2:55">
      <c r="B18" s="74">
        <v>43161</v>
      </c>
      <c r="C18" s="73">
        <v>1323.4</v>
      </c>
      <c r="D18" s="73">
        <v>16.391999999999999</v>
      </c>
      <c r="E18" s="73">
        <v>61.25</v>
      </c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</row>
    <row r="19" spans="2:55">
      <c r="B19" s="74">
        <v>43160</v>
      </c>
      <c r="C19" s="73">
        <v>1305.2</v>
      </c>
      <c r="D19" s="73">
        <v>16.2</v>
      </c>
      <c r="E19" s="73">
        <v>60.99</v>
      </c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</row>
    <row r="20" spans="2:55">
      <c r="B20" s="74">
        <v>43159</v>
      </c>
      <c r="C20" s="73">
        <v>1317.9</v>
      </c>
      <c r="D20" s="73">
        <v>16.324000000000002</v>
      </c>
      <c r="E20" s="73">
        <v>61.64</v>
      </c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</row>
    <row r="21" spans="2:55">
      <c r="B21" s="74">
        <v>43158</v>
      </c>
      <c r="C21" s="73">
        <v>1318.6</v>
      </c>
      <c r="D21" s="73">
        <v>16.346</v>
      </c>
      <c r="E21" s="73">
        <v>63.01</v>
      </c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</row>
    <row r="22" spans="2:55">
      <c r="B22" s="74">
        <v>43157</v>
      </c>
      <c r="C22" s="73">
        <v>1330.7</v>
      </c>
      <c r="D22" s="73">
        <v>16.55</v>
      </c>
      <c r="E22" s="73">
        <v>63.91</v>
      </c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</row>
    <row r="23" spans="2:55">
      <c r="B23" s="74">
        <v>43154</v>
      </c>
      <c r="C23" s="73">
        <v>1328.2</v>
      </c>
      <c r="D23" s="73">
        <v>16.484000000000002</v>
      </c>
      <c r="E23" s="73">
        <v>63.55</v>
      </c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</row>
    <row r="24" spans="2:55">
      <c r="B24" s="74">
        <v>43153</v>
      </c>
      <c r="C24" s="73">
        <v>1330.6</v>
      </c>
      <c r="D24" s="73">
        <v>16.587</v>
      </c>
      <c r="E24" s="73">
        <v>62.77</v>
      </c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</row>
    <row r="25" spans="2:55">
      <c r="B25" s="74">
        <v>43152</v>
      </c>
      <c r="C25" s="73">
        <v>1330</v>
      </c>
      <c r="D25" s="73">
        <v>16.617000000000001</v>
      </c>
      <c r="E25" s="73">
        <v>61.68</v>
      </c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</row>
    <row r="26" spans="2:55">
      <c r="B26" s="74">
        <v>43151</v>
      </c>
      <c r="C26" s="73">
        <v>1328.8</v>
      </c>
      <c r="D26" s="73">
        <v>16.437999999999999</v>
      </c>
      <c r="E26" s="73">
        <v>61.9</v>
      </c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</row>
    <row r="27" spans="2:55">
      <c r="B27" s="74">
        <v>43150</v>
      </c>
      <c r="C27" s="73">
        <v>1353.2</v>
      </c>
      <c r="D27" s="73">
        <v>16.712</v>
      </c>
      <c r="E27" s="73">
        <v>61.68</v>
      </c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</row>
    <row r="28" spans="2:55">
      <c r="B28" s="74">
        <v>43147</v>
      </c>
      <c r="C28" s="73">
        <v>1353.2</v>
      </c>
      <c r="D28" s="73">
        <v>16.712</v>
      </c>
      <c r="E28" s="73">
        <v>61.68</v>
      </c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</row>
    <row r="29" spans="2:55">
      <c r="B29" s="74">
        <v>43146</v>
      </c>
      <c r="C29" s="73">
        <v>1352.1</v>
      </c>
      <c r="D29" s="73">
        <v>16.795999999999999</v>
      </c>
      <c r="E29" s="73">
        <v>61.34</v>
      </c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</row>
    <row r="30" spans="2:55">
      <c r="B30" s="74">
        <v>43145</v>
      </c>
      <c r="C30" s="73">
        <v>1355.5</v>
      </c>
      <c r="D30" s="73">
        <v>16.878</v>
      </c>
      <c r="E30" s="73">
        <v>60.6</v>
      </c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</row>
    <row r="31" spans="2:55">
      <c r="B31" s="74">
        <v>43144</v>
      </c>
      <c r="C31" s="73">
        <v>1328.1</v>
      </c>
      <c r="D31" s="73">
        <v>16.527999999999999</v>
      </c>
      <c r="E31" s="73">
        <v>59.19</v>
      </c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</row>
    <row r="32" spans="2:55">
      <c r="B32" s="74">
        <v>43143</v>
      </c>
      <c r="C32" s="73">
        <v>1324.2</v>
      </c>
      <c r="D32" s="73">
        <v>16.57</v>
      </c>
      <c r="E32" s="73">
        <v>59.29</v>
      </c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</row>
    <row r="33" spans="2:55">
      <c r="B33" s="74">
        <v>43140</v>
      </c>
      <c r="C33" s="73">
        <v>1313.1</v>
      </c>
      <c r="D33" s="73">
        <v>16.138999999999999</v>
      </c>
      <c r="E33" s="73">
        <v>59.2</v>
      </c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</row>
    <row r="34" spans="2:55">
      <c r="B34" s="74">
        <v>43139</v>
      </c>
      <c r="C34" s="73">
        <v>1316.9</v>
      </c>
      <c r="D34" s="73">
        <v>16.341000000000001</v>
      </c>
      <c r="E34" s="73">
        <v>61.15</v>
      </c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</row>
    <row r="35" spans="2:55">
      <c r="B35" s="74">
        <v>43138</v>
      </c>
      <c r="C35" s="73">
        <v>1311.6</v>
      </c>
      <c r="D35" s="73">
        <v>16.238</v>
      </c>
      <c r="E35" s="73">
        <v>61.79</v>
      </c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</row>
    <row r="36" spans="2:55">
      <c r="B36" s="74">
        <v>43137</v>
      </c>
      <c r="C36" s="73">
        <v>1326.1</v>
      </c>
      <c r="D36" s="73">
        <v>16.579999999999998</v>
      </c>
      <c r="E36" s="73">
        <v>63.39</v>
      </c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</row>
    <row r="37" spans="2:55">
      <c r="B37" s="74">
        <v>43136</v>
      </c>
      <c r="C37" s="73">
        <v>1333</v>
      </c>
      <c r="D37" s="73">
        <v>16.670999999999999</v>
      </c>
      <c r="E37" s="73">
        <v>64.150000000000006</v>
      </c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</row>
    <row r="38" spans="2:55">
      <c r="B38" s="74">
        <v>43133</v>
      </c>
      <c r="C38" s="73">
        <v>1333.7</v>
      </c>
      <c r="D38" s="73">
        <v>16.709</v>
      </c>
      <c r="E38" s="73">
        <v>65.45</v>
      </c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</row>
    <row r="39" spans="2:55">
      <c r="B39" s="74">
        <v>43132</v>
      </c>
      <c r="C39" s="73">
        <v>1344.3</v>
      </c>
      <c r="D39" s="73">
        <v>17.155000000000001</v>
      </c>
      <c r="E39" s="73">
        <v>65.8</v>
      </c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</row>
    <row r="40" spans="2:55">
      <c r="B40" s="74">
        <v>43131</v>
      </c>
      <c r="C40" s="73">
        <v>1339</v>
      </c>
      <c r="D40" s="73">
        <v>17.241</v>
      </c>
      <c r="E40" s="73">
        <v>64.73</v>
      </c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</row>
    <row r="41" spans="2:55">
      <c r="B41" s="74">
        <v>43130</v>
      </c>
      <c r="C41" s="73">
        <v>1335.4</v>
      </c>
      <c r="D41" s="73">
        <v>17.058</v>
      </c>
      <c r="E41" s="73">
        <v>64.5</v>
      </c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</row>
    <row r="42" spans="2:55">
      <c r="B42" s="74">
        <v>43129</v>
      </c>
      <c r="C42" s="73">
        <v>1340.3</v>
      </c>
      <c r="D42" s="73">
        <v>17.126999999999999</v>
      </c>
      <c r="E42" s="73">
        <v>65.56</v>
      </c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</row>
    <row r="43" spans="2:55">
      <c r="B43" s="74">
        <v>43126</v>
      </c>
      <c r="C43" s="73">
        <v>1352.1</v>
      </c>
      <c r="D43" s="73">
        <v>17.440999999999999</v>
      </c>
      <c r="E43" s="73">
        <v>66.14</v>
      </c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</row>
    <row r="44" spans="2:55">
      <c r="B44" s="74">
        <v>43125</v>
      </c>
      <c r="C44" s="73">
        <v>1362.9</v>
      </c>
      <c r="D44" s="73">
        <v>17.614999999999998</v>
      </c>
      <c r="E44" s="73">
        <v>65.510000000000005</v>
      </c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</row>
    <row r="45" spans="2:55">
      <c r="B45" s="74">
        <v>43124</v>
      </c>
      <c r="C45" s="73">
        <v>1356.3</v>
      </c>
      <c r="D45" s="73">
        <v>17.489000000000001</v>
      </c>
      <c r="E45" s="73">
        <v>65.61</v>
      </c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</row>
    <row r="46" spans="2:55">
      <c r="B46" s="74">
        <v>43123</v>
      </c>
      <c r="C46" s="73">
        <v>1336.7</v>
      </c>
      <c r="D46" s="73">
        <v>16.913</v>
      </c>
      <c r="E46" s="73">
        <v>64.47</v>
      </c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</row>
    <row r="47" spans="2:55">
      <c r="B47" s="74">
        <v>43122</v>
      </c>
      <c r="C47" s="73">
        <v>1331.9</v>
      </c>
      <c r="D47" s="73">
        <v>16.989000000000001</v>
      </c>
      <c r="E47" s="73">
        <v>63.49</v>
      </c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</row>
    <row r="48" spans="2:55">
      <c r="B48" s="74">
        <v>43119</v>
      </c>
      <c r="C48" s="73">
        <v>1333.1</v>
      </c>
      <c r="D48" s="73">
        <v>17.036000000000001</v>
      </c>
      <c r="E48" s="73">
        <v>63.37</v>
      </c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</row>
    <row r="49" spans="2:55">
      <c r="B49" s="74">
        <v>43118</v>
      </c>
      <c r="C49" s="73">
        <v>1327.2</v>
      </c>
      <c r="D49" s="73">
        <v>16.954000000000001</v>
      </c>
      <c r="E49" s="73">
        <v>63.95</v>
      </c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</row>
    <row r="50" spans="2:55">
      <c r="B50" s="74">
        <v>43117</v>
      </c>
      <c r="C50" s="73">
        <v>1339.2</v>
      </c>
      <c r="D50" s="73">
        <v>17.166</v>
      </c>
      <c r="E50" s="73">
        <v>63.97</v>
      </c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</row>
    <row r="51" spans="2:55">
      <c r="B51" s="74">
        <v>43116</v>
      </c>
      <c r="C51" s="73">
        <v>1337.1</v>
      </c>
      <c r="D51" s="73">
        <v>17.189</v>
      </c>
      <c r="E51" s="73">
        <v>63.73</v>
      </c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</row>
    <row r="52" spans="2:55">
      <c r="B52" s="74">
        <v>43115</v>
      </c>
      <c r="C52" s="73">
        <v>1334.9</v>
      </c>
      <c r="D52" s="73">
        <v>17.140999999999998</v>
      </c>
      <c r="E52" s="73">
        <v>64.3</v>
      </c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</row>
    <row r="53" spans="2:55">
      <c r="B53" s="74">
        <v>43112</v>
      </c>
      <c r="C53" s="73">
        <v>1334.9</v>
      </c>
      <c r="D53" s="73">
        <v>17.140999999999998</v>
      </c>
      <c r="E53" s="73">
        <v>64.3</v>
      </c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</row>
    <row r="54" spans="2:55">
      <c r="B54" s="74">
        <v>43111</v>
      </c>
      <c r="C54" s="73">
        <v>1322.5</v>
      </c>
      <c r="D54" s="73">
        <v>16.966000000000001</v>
      </c>
      <c r="E54" s="73">
        <v>63.8</v>
      </c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</row>
    <row r="55" spans="2:55">
      <c r="B55" s="74">
        <v>43110</v>
      </c>
      <c r="C55" s="73">
        <v>1319.3</v>
      </c>
      <c r="D55" s="73">
        <v>17.035</v>
      </c>
      <c r="E55" s="73">
        <v>63.57</v>
      </c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</row>
    <row r="56" spans="2:55">
      <c r="B56" s="74">
        <v>43109</v>
      </c>
      <c r="C56" s="73">
        <v>1313.7</v>
      </c>
      <c r="D56" s="73">
        <v>17.010000000000002</v>
      </c>
      <c r="E56" s="73">
        <v>62.96</v>
      </c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</row>
    <row r="57" spans="2:55">
      <c r="B57" s="74">
        <v>43108</v>
      </c>
      <c r="C57" s="73">
        <v>1320.4</v>
      </c>
      <c r="D57" s="73">
        <v>17.143999999999998</v>
      </c>
      <c r="E57" s="73">
        <v>61.73</v>
      </c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</row>
    <row r="58" spans="2:55">
      <c r="B58" s="74">
        <v>43105</v>
      </c>
      <c r="C58" s="73">
        <v>1322.3</v>
      </c>
      <c r="D58" s="73">
        <v>17.285</v>
      </c>
      <c r="E58" s="73">
        <v>61.44</v>
      </c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</row>
    <row r="59" spans="2:55">
      <c r="B59" s="74">
        <v>43104</v>
      </c>
      <c r="C59" s="73">
        <v>1321.6</v>
      </c>
      <c r="D59" s="73">
        <v>17.268999999999998</v>
      </c>
      <c r="E59" s="73">
        <v>62.01</v>
      </c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</row>
    <row r="60" spans="2:55">
      <c r="B60" s="74">
        <v>43103</v>
      </c>
      <c r="C60" s="73">
        <v>1318.5</v>
      </c>
      <c r="D60" s="73">
        <v>17.266999999999999</v>
      </c>
      <c r="E60" s="73">
        <v>61.63</v>
      </c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</row>
    <row r="61" spans="2:55">
      <c r="B61" s="74">
        <v>43102</v>
      </c>
      <c r="C61" s="73">
        <v>1316.1</v>
      </c>
      <c r="D61" s="73">
        <v>17.206</v>
      </c>
      <c r="E61" s="73">
        <v>60.37</v>
      </c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</row>
    <row r="62" spans="2:55">
      <c r="B62" s="74">
        <v>43101</v>
      </c>
      <c r="C62" s="73">
        <v>1309.3</v>
      </c>
      <c r="D62" s="73">
        <v>17.145</v>
      </c>
      <c r="E62" s="73">
        <v>60.42</v>
      </c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</row>
    <row r="63" spans="2:55">
      <c r="B63" s="74">
        <v>43098</v>
      </c>
      <c r="C63" s="73">
        <v>1309.3</v>
      </c>
      <c r="D63" s="73">
        <v>17.145</v>
      </c>
      <c r="E63" s="73">
        <v>60.42</v>
      </c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</row>
    <row r="64" spans="2:55">
      <c r="B64" s="74">
        <v>43097</v>
      </c>
      <c r="C64" s="73">
        <v>1297.2</v>
      </c>
      <c r="D64" s="73">
        <v>16.923000000000002</v>
      </c>
      <c r="E64" s="73">
        <v>59.84</v>
      </c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</row>
    <row r="65" spans="2:55">
      <c r="B65" s="74">
        <v>43096</v>
      </c>
      <c r="C65" s="73">
        <v>1287</v>
      </c>
      <c r="D65" s="73">
        <v>16.619</v>
      </c>
      <c r="E65" s="73">
        <v>59.64</v>
      </c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</row>
    <row r="66" spans="2:55">
      <c r="B66" s="74">
        <v>43095</v>
      </c>
      <c r="C66" s="73">
        <v>1284.0999999999999</v>
      </c>
      <c r="D66" s="73">
        <v>16.52</v>
      </c>
      <c r="E66" s="73">
        <v>59.97</v>
      </c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</row>
    <row r="67" spans="2:55">
      <c r="B67" s="74">
        <v>43094</v>
      </c>
      <c r="C67" s="73">
        <v>1275.4000000000001</v>
      </c>
      <c r="D67" s="73">
        <v>16.356999999999999</v>
      </c>
      <c r="E67" s="73">
        <v>58.47</v>
      </c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</row>
    <row r="68" spans="2:55">
      <c r="B68" s="74">
        <v>43091</v>
      </c>
      <c r="C68" s="73">
        <v>1275.4000000000001</v>
      </c>
      <c r="D68" s="73">
        <v>16.356999999999999</v>
      </c>
      <c r="E68" s="73">
        <v>58.47</v>
      </c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</row>
    <row r="69" spans="2:55">
      <c r="B69" s="74">
        <v>43090</v>
      </c>
      <c r="C69" s="73">
        <v>1267.3</v>
      </c>
      <c r="D69" s="73">
        <v>16.152000000000001</v>
      </c>
      <c r="E69" s="73">
        <v>58.36</v>
      </c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</row>
    <row r="70" spans="2:55">
      <c r="B70" s="74">
        <v>43089</v>
      </c>
      <c r="C70" s="73">
        <v>1266.0999999999999</v>
      </c>
      <c r="D70" s="73">
        <v>16.187999999999999</v>
      </c>
      <c r="E70" s="73">
        <v>58.09</v>
      </c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</row>
    <row r="71" spans="2:55">
      <c r="B71" s="74">
        <v>43088</v>
      </c>
      <c r="C71" s="73">
        <v>1260.7</v>
      </c>
      <c r="D71" s="73">
        <v>16.065999999999999</v>
      </c>
      <c r="E71" s="73">
        <v>57.46</v>
      </c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</row>
    <row r="72" spans="2:55">
      <c r="B72" s="74">
        <v>43087</v>
      </c>
      <c r="C72" s="73">
        <v>1262.2</v>
      </c>
      <c r="D72" s="73">
        <v>16.12</v>
      </c>
      <c r="E72" s="73">
        <v>57.16</v>
      </c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</row>
    <row r="73" spans="2:55">
      <c r="B73" s="74">
        <v>43084</v>
      </c>
      <c r="C73" s="73">
        <v>1254.3</v>
      </c>
      <c r="D73" s="73">
        <v>15.978</v>
      </c>
      <c r="E73" s="73">
        <v>57.3</v>
      </c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</row>
    <row r="74" spans="2:55">
      <c r="B74" s="74">
        <v>43083</v>
      </c>
      <c r="C74" s="73">
        <v>1253.8</v>
      </c>
      <c r="D74" s="73">
        <v>15.85</v>
      </c>
      <c r="E74" s="73">
        <v>57.04</v>
      </c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</row>
    <row r="75" spans="2:55">
      <c r="B75" s="74">
        <v>43082</v>
      </c>
      <c r="C75" s="73">
        <v>1245.4000000000001</v>
      </c>
      <c r="D75" s="73">
        <v>15.784000000000001</v>
      </c>
      <c r="E75" s="73">
        <v>56.6</v>
      </c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</row>
    <row r="76" spans="2:55">
      <c r="B76" s="74">
        <v>43081</v>
      </c>
      <c r="C76" s="73">
        <v>1238.5</v>
      </c>
      <c r="D76" s="73">
        <v>15.582000000000001</v>
      </c>
      <c r="E76" s="73">
        <v>57.14</v>
      </c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</row>
    <row r="77" spans="2:55">
      <c r="B77" s="74">
        <v>43080</v>
      </c>
      <c r="C77" s="73">
        <v>1243.7</v>
      </c>
      <c r="D77" s="73">
        <v>15.696999999999999</v>
      </c>
      <c r="E77" s="73">
        <v>57.99</v>
      </c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</row>
    <row r="78" spans="2:55">
      <c r="B78" s="74">
        <v>43077</v>
      </c>
      <c r="C78" s="73">
        <v>1245.2</v>
      </c>
      <c r="D78" s="73">
        <v>15.736000000000001</v>
      </c>
      <c r="E78" s="73">
        <v>57.36</v>
      </c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</row>
    <row r="79" spans="2:55">
      <c r="B79" s="74">
        <v>43076</v>
      </c>
      <c r="C79" s="73">
        <v>1249.8</v>
      </c>
      <c r="D79" s="73">
        <v>15.715</v>
      </c>
      <c r="E79" s="73">
        <v>56.69</v>
      </c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</row>
    <row r="80" spans="2:55">
      <c r="B80" s="74">
        <v>43075</v>
      </c>
      <c r="C80" s="73">
        <v>1262.8</v>
      </c>
      <c r="D80" s="73">
        <v>15.868</v>
      </c>
      <c r="E80" s="73">
        <v>55.96</v>
      </c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</row>
    <row r="81" spans="2:55">
      <c r="B81" s="74">
        <v>43074</v>
      </c>
      <c r="C81" s="73">
        <v>1261.5999999999999</v>
      </c>
      <c r="D81" s="73">
        <v>15.973000000000001</v>
      </c>
      <c r="E81" s="73">
        <v>57.62</v>
      </c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</row>
    <row r="82" spans="2:55">
      <c r="B82" s="74">
        <v>43073</v>
      </c>
      <c r="C82" s="73">
        <v>1274.3</v>
      </c>
      <c r="D82" s="73">
        <v>16.283999999999999</v>
      </c>
      <c r="E82" s="73">
        <v>57.47</v>
      </c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</row>
    <row r="83" spans="2:55">
      <c r="B83" s="74">
        <v>43070</v>
      </c>
      <c r="C83" s="73">
        <v>1278.8</v>
      </c>
      <c r="D83" s="73">
        <v>16.297000000000001</v>
      </c>
      <c r="E83" s="73">
        <v>58.36</v>
      </c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</row>
    <row r="84" spans="2:55">
      <c r="B84" s="74">
        <v>43069</v>
      </c>
      <c r="C84" s="73">
        <v>1273.2</v>
      </c>
      <c r="D84" s="73">
        <v>16.382000000000001</v>
      </c>
      <c r="E84" s="73">
        <v>57.4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</row>
    <row r="85" spans="2:55">
      <c r="B85" s="74">
        <v>43068</v>
      </c>
      <c r="C85" s="73">
        <v>1282.0999999999999</v>
      </c>
      <c r="D85" s="73">
        <v>16.457000000000001</v>
      </c>
      <c r="E85" s="73">
        <v>57.3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</row>
    <row r="86" spans="2:55">
      <c r="B86" s="74">
        <v>43067</v>
      </c>
      <c r="C86" s="73">
        <v>1294.9000000000001</v>
      </c>
      <c r="D86" s="73">
        <v>16.821999999999999</v>
      </c>
      <c r="E86" s="73">
        <v>57.99</v>
      </c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</row>
    <row r="87" spans="2:55">
      <c r="B87" s="74">
        <v>43066</v>
      </c>
      <c r="C87" s="73">
        <v>1294.4000000000001</v>
      </c>
      <c r="D87" s="73">
        <v>17.02</v>
      </c>
      <c r="E87" s="73">
        <v>58.11</v>
      </c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</row>
    <row r="88" spans="2:55">
      <c r="B88" s="74">
        <v>43063</v>
      </c>
      <c r="C88" s="73">
        <v>1287.3</v>
      </c>
      <c r="D88" s="73">
        <v>16.992000000000001</v>
      </c>
      <c r="E88" s="73">
        <v>58.95</v>
      </c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</row>
    <row r="89" spans="2:55">
      <c r="B89" s="74">
        <v>43062</v>
      </c>
      <c r="C89" s="73">
        <v>1292.2</v>
      </c>
      <c r="D89" s="73">
        <v>17.111999999999998</v>
      </c>
      <c r="E89" s="73">
        <v>58.02</v>
      </c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</row>
    <row r="90" spans="2:55">
      <c r="B90" s="74">
        <v>43061</v>
      </c>
      <c r="C90" s="73">
        <v>1292.2</v>
      </c>
      <c r="D90" s="73">
        <v>17.111999999999998</v>
      </c>
      <c r="E90" s="73">
        <v>58.02</v>
      </c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</row>
    <row r="91" spans="2:55">
      <c r="B91" s="74">
        <v>43060</v>
      </c>
      <c r="C91" s="73">
        <v>1281.7</v>
      </c>
      <c r="D91" s="73">
        <v>16.96</v>
      </c>
      <c r="E91" s="73">
        <v>56.83</v>
      </c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</row>
    <row r="92" spans="2:55">
      <c r="B92" s="74">
        <v>43059</v>
      </c>
      <c r="C92" s="73">
        <v>1275.3</v>
      </c>
      <c r="D92" s="73">
        <v>16.841999999999999</v>
      </c>
      <c r="E92" s="73">
        <v>56.09</v>
      </c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</row>
    <row r="93" spans="2:55">
      <c r="B93" s="74">
        <v>43056</v>
      </c>
      <c r="C93" s="73">
        <v>1296.5</v>
      </c>
      <c r="D93" s="73">
        <v>17.373000000000001</v>
      </c>
      <c r="E93" s="73">
        <v>56.55</v>
      </c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</row>
    <row r="94" spans="2:55">
      <c r="B94" s="74">
        <v>43055</v>
      </c>
      <c r="C94" s="73">
        <v>1278.2</v>
      </c>
      <c r="D94" s="73">
        <v>17.071999999999999</v>
      </c>
      <c r="E94" s="73">
        <v>55.14</v>
      </c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</row>
    <row r="95" spans="2:55">
      <c r="B95" s="74">
        <v>43054</v>
      </c>
      <c r="C95" s="73">
        <v>1277.7</v>
      </c>
      <c r="D95" s="73">
        <v>16.971</v>
      </c>
      <c r="E95" s="73">
        <v>55.33</v>
      </c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</row>
    <row r="96" spans="2:55">
      <c r="B96" s="74">
        <v>43053</v>
      </c>
      <c r="C96" s="73">
        <v>1282.9000000000001</v>
      </c>
      <c r="D96" s="73">
        <v>17.073</v>
      </c>
      <c r="E96" s="73">
        <v>55.7</v>
      </c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</row>
    <row r="97" spans="2:55">
      <c r="B97" s="74">
        <v>43052</v>
      </c>
      <c r="C97" s="73">
        <v>1278.9000000000001</v>
      </c>
      <c r="D97" s="73">
        <v>17.047000000000001</v>
      </c>
      <c r="E97" s="73">
        <v>56.76</v>
      </c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</row>
    <row r="98" spans="2:55">
      <c r="B98" s="74">
        <v>43049</v>
      </c>
      <c r="C98" s="73">
        <v>1274.2</v>
      </c>
      <c r="D98" s="73">
        <v>16.870999999999999</v>
      </c>
      <c r="E98" s="73">
        <v>56.74</v>
      </c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</row>
    <row r="99" spans="2:55">
      <c r="B99" s="74">
        <v>43048</v>
      </c>
      <c r="C99" s="73">
        <v>1287.5</v>
      </c>
      <c r="D99" s="73">
        <v>16.975000000000001</v>
      </c>
      <c r="E99" s="73">
        <v>57.17</v>
      </c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</row>
    <row r="100" spans="2:55">
      <c r="B100" s="74">
        <v>43047</v>
      </c>
      <c r="C100" s="73">
        <v>1283.7</v>
      </c>
      <c r="D100" s="73">
        <v>17.138000000000002</v>
      </c>
      <c r="E100" s="73">
        <v>56.81</v>
      </c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</row>
    <row r="101" spans="2:55">
      <c r="B101" s="74">
        <v>43046</v>
      </c>
      <c r="C101" s="73">
        <v>1275.8</v>
      </c>
      <c r="D101" s="73">
        <v>16.940000000000001</v>
      </c>
      <c r="E101" s="73">
        <v>57.2</v>
      </c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</row>
    <row r="102" spans="2:55">
      <c r="B102" s="74">
        <v>43045</v>
      </c>
      <c r="C102" s="73">
        <v>1281.5999999999999</v>
      </c>
      <c r="D102" s="73">
        <v>17.234999999999999</v>
      </c>
      <c r="E102" s="73">
        <v>57.35</v>
      </c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</row>
    <row r="103" spans="2:55">
      <c r="B103" s="74">
        <v>43042</v>
      </c>
      <c r="C103" s="73">
        <v>1269.2</v>
      </c>
      <c r="D103" s="73">
        <v>16.834</v>
      </c>
      <c r="E103" s="73">
        <v>55.64</v>
      </c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</row>
    <row r="104" spans="2:55">
      <c r="B104" s="74">
        <v>43041</v>
      </c>
      <c r="C104" s="73">
        <v>1278.0999999999999</v>
      </c>
      <c r="D104" s="73">
        <v>17.137</v>
      </c>
      <c r="E104" s="73">
        <v>54.54</v>
      </c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</row>
    <row r="105" spans="2:55">
      <c r="B105" s="74">
        <v>43040</v>
      </c>
      <c r="C105" s="73">
        <v>1277.3</v>
      </c>
      <c r="D105" s="73">
        <v>17.175999999999998</v>
      </c>
      <c r="E105" s="73">
        <v>54.3</v>
      </c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</row>
    <row r="106" spans="2:55">
      <c r="B106" s="74">
        <v>43039</v>
      </c>
      <c r="C106" s="73">
        <v>1270.5</v>
      </c>
      <c r="D106" s="73">
        <v>16.693000000000001</v>
      </c>
      <c r="E106" s="73">
        <v>54.38</v>
      </c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</row>
    <row r="107" spans="2:55">
      <c r="B107" s="74">
        <v>43038</v>
      </c>
      <c r="C107" s="73">
        <v>1277.7</v>
      </c>
      <c r="D107" s="73">
        <v>16.847000000000001</v>
      </c>
      <c r="E107" s="73">
        <v>54.15</v>
      </c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</row>
    <row r="108" spans="2:55">
      <c r="B108" s="74">
        <v>43035</v>
      </c>
      <c r="C108" s="73">
        <v>1268.5</v>
      </c>
      <c r="D108" s="73">
        <v>16.751999999999999</v>
      </c>
      <c r="E108" s="73">
        <v>53.9</v>
      </c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</row>
    <row r="109" spans="2:55">
      <c r="B109" s="74">
        <v>43034</v>
      </c>
      <c r="C109" s="73">
        <v>1266.3</v>
      </c>
      <c r="D109" s="73">
        <v>16.811</v>
      </c>
      <c r="E109" s="73">
        <v>52.64</v>
      </c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</row>
    <row r="110" spans="2:55">
      <c r="B110" s="74">
        <v>43033</v>
      </c>
      <c r="C110" s="73">
        <v>1275.4000000000001</v>
      </c>
      <c r="D110" s="73">
        <v>16.925000000000001</v>
      </c>
      <c r="E110" s="73">
        <v>52.18</v>
      </c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</row>
    <row r="111" spans="2:55">
      <c r="B111" s="74">
        <v>43032</v>
      </c>
      <c r="C111" s="73">
        <v>1275</v>
      </c>
      <c r="D111" s="73">
        <v>16.966000000000001</v>
      </c>
      <c r="E111" s="73">
        <v>52.47</v>
      </c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</row>
    <row r="112" spans="2:55">
      <c r="B112" s="74">
        <v>43031</v>
      </c>
      <c r="C112" s="73">
        <v>1277.7</v>
      </c>
      <c r="D112" s="73">
        <v>17.074999999999999</v>
      </c>
      <c r="E112" s="73">
        <v>51.9</v>
      </c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</row>
    <row r="113" spans="2:55">
      <c r="B113" s="74">
        <v>43028</v>
      </c>
      <c r="C113" s="73">
        <v>1277.4000000000001</v>
      </c>
      <c r="D113" s="73">
        <v>17.077999999999999</v>
      </c>
      <c r="E113" s="73">
        <v>51.47</v>
      </c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</row>
    <row r="114" spans="2:55">
      <c r="B114" s="74">
        <v>43027</v>
      </c>
      <c r="C114" s="73">
        <v>1286.9000000000001</v>
      </c>
      <c r="D114" s="73">
        <v>17.254999999999999</v>
      </c>
      <c r="E114" s="73">
        <v>51.29</v>
      </c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</row>
    <row r="115" spans="2:55">
      <c r="B115" s="74">
        <v>43026</v>
      </c>
      <c r="C115" s="73">
        <v>1279.9000000000001</v>
      </c>
      <c r="D115" s="73">
        <v>16.997</v>
      </c>
      <c r="E115" s="73">
        <v>52.04</v>
      </c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</row>
    <row r="116" spans="2:55">
      <c r="B116" s="74">
        <v>43025</v>
      </c>
      <c r="C116" s="73">
        <v>1283</v>
      </c>
      <c r="D116" s="73">
        <v>17.041</v>
      </c>
      <c r="E116" s="73">
        <v>51.88</v>
      </c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</row>
    <row r="117" spans="2:55">
      <c r="B117" s="74">
        <v>43024</v>
      </c>
      <c r="C117" s="73">
        <v>1299.9000000000001</v>
      </c>
      <c r="D117" s="73">
        <v>17.369</v>
      </c>
      <c r="E117" s="73">
        <v>51.87</v>
      </c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</row>
    <row r="118" spans="2:55">
      <c r="B118" s="74">
        <v>43021</v>
      </c>
      <c r="C118" s="73">
        <v>1301.5</v>
      </c>
      <c r="D118" s="73">
        <v>17.411000000000001</v>
      </c>
      <c r="E118" s="73">
        <v>51.45</v>
      </c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</row>
    <row r="119" spans="2:55">
      <c r="B119" s="74">
        <v>43020</v>
      </c>
      <c r="C119" s="73">
        <v>1293.3</v>
      </c>
      <c r="D119" s="73">
        <v>17.265999999999998</v>
      </c>
      <c r="E119" s="73">
        <v>50.6</v>
      </c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</row>
    <row r="120" spans="2:55">
      <c r="B120" s="74">
        <v>43019</v>
      </c>
      <c r="C120" s="73">
        <v>1285.8</v>
      </c>
      <c r="D120" s="73">
        <v>17.132999999999999</v>
      </c>
      <c r="E120" s="73">
        <v>51.3</v>
      </c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</row>
    <row r="121" spans="2:55">
      <c r="B121" s="74">
        <v>43018</v>
      </c>
      <c r="C121" s="73">
        <v>1290.5999999999999</v>
      </c>
      <c r="D121" s="73">
        <v>17.207000000000001</v>
      </c>
      <c r="E121" s="73">
        <v>50.92</v>
      </c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</row>
    <row r="122" spans="2:55">
      <c r="B122" s="74">
        <v>43017</v>
      </c>
      <c r="C122" s="73">
        <v>1281.8</v>
      </c>
      <c r="D122" s="73">
        <v>16.971</v>
      </c>
      <c r="E122" s="73">
        <v>49.58</v>
      </c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</row>
    <row r="123" spans="2:55">
      <c r="B123" s="74">
        <v>43014</v>
      </c>
      <c r="C123" s="73">
        <v>1271.5999999999999</v>
      </c>
      <c r="D123" s="73">
        <v>16.79</v>
      </c>
      <c r="E123" s="73">
        <v>49.29</v>
      </c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</row>
    <row r="124" spans="2:55">
      <c r="B124" s="74">
        <v>43013</v>
      </c>
      <c r="C124" s="73">
        <v>1269.9000000000001</v>
      </c>
      <c r="D124" s="73">
        <v>16.638000000000002</v>
      </c>
      <c r="E124" s="73">
        <v>50.79</v>
      </c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</row>
    <row r="125" spans="2:55">
      <c r="B125" s="74">
        <v>43012</v>
      </c>
      <c r="C125" s="73">
        <v>1273.7</v>
      </c>
      <c r="D125" s="73">
        <v>16.623999999999999</v>
      </c>
      <c r="E125" s="73">
        <v>49.98</v>
      </c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</row>
    <row r="126" spans="2:55">
      <c r="B126" s="74">
        <v>43011</v>
      </c>
      <c r="C126" s="73">
        <v>1271.5</v>
      </c>
      <c r="D126" s="73">
        <v>16.649999999999999</v>
      </c>
      <c r="E126" s="73">
        <v>50.42</v>
      </c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</row>
    <row r="127" spans="2:55">
      <c r="B127" s="74">
        <v>43010</v>
      </c>
      <c r="C127" s="73">
        <v>1272.7</v>
      </c>
      <c r="D127" s="73">
        <v>16.654</v>
      </c>
      <c r="E127" s="73">
        <v>50.58</v>
      </c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</row>
    <row r="128" spans="2:55">
      <c r="B128" s="74">
        <v>43007</v>
      </c>
      <c r="C128" s="73">
        <v>1281.5</v>
      </c>
      <c r="D128" s="73">
        <v>16.675999999999998</v>
      </c>
      <c r="E128" s="73">
        <v>51.67</v>
      </c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</row>
    <row r="129" spans="2:55">
      <c r="B129" s="74">
        <v>43006</v>
      </c>
      <c r="C129" s="73">
        <v>1285.5</v>
      </c>
      <c r="D129" s="73">
        <v>16.847000000000001</v>
      </c>
      <c r="E129" s="73">
        <v>51.56</v>
      </c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</row>
    <row r="130" spans="2:55">
      <c r="B130" s="74">
        <v>43005</v>
      </c>
      <c r="C130" s="73">
        <v>1284.0999999999999</v>
      </c>
      <c r="D130" s="73">
        <v>16.748000000000001</v>
      </c>
      <c r="E130" s="73">
        <v>52.14</v>
      </c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</row>
    <row r="131" spans="2:55">
      <c r="B131" s="74">
        <v>43004</v>
      </c>
      <c r="C131" s="73">
        <v>1297.7</v>
      </c>
      <c r="D131" s="73">
        <v>16.803999999999998</v>
      </c>
      <c r="E131" s="73">
        <v>51.88</v>
      </c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</row>
    <row r="132" spans="2:55">
      <c r="B132" s="74">
        <v>43003</v>
      </c>
      <c r="C132" s="73">
        <v>1307.0999999999999</v>
      </c>
      <c r="D132" s="73">
        <v>17.059000000000001</v>
      </c>
      <c r="E132" s="73">
        <v>52.22</v>
      </c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</row>
    <row r="133" spans="2:55">
      <c r="B133" s="74">
        <v>43000</v>
      </c>
      <c r="C133" s="73">
        <v>1293.3</v>
      </c>
      <c r="D133" s="73">
        <v>16.902999999999999</v>
      </c>
      <c r="E133" s="73">
        <v>50.66</v>
      </c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</row>
    <row r="134" spans="2:55">
      <c r="B134" s="74">
        <v>42999</v>
      </c>
      <c r="C134" s="73">
        <v>1290.5999999999999</v>
      </c>
      <c r="D134" s="73">
        <v>16.937000000000001</v>
      </c>
      <c r="E134" s="73">
        <v>50.55</v>
      </c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</row>
    <row r="135" spans="2:55">
      <c r="B135" s="74">
        <v>42998</v>
      </c>
      <c r="C135" s="73">
        <v>1312.5</v>
      </c>
      <c r="D135" s="73">
        <v>17.251000000000001</v>
      </c>
      <c r="E135" s="73">
        <v>50.41</v>
      </c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</row>
    <row r="136" spans="2:55">
      <c r="B136" s="74">
        <v>42997</v>
      </c>
      <c r="C136" s="73">
        <v>1306.7</v>
      </c>
      <c r="D136" s="73">
        <v>17.195</v>
      </c>
      <c r="E136" s="73">
        <v>49.48</v>
      </c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</row>
    <row r="137" spans="2:55"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</row>
    <row r="138" spans="2:55"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</row>
    <row r="139" spans="2:55"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</row>
    <row r="140" spans="2:55"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</row>
    <row r="141" spans="2:55"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</row>
    <row r="142" spans="2:55"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</row>
    <row r="143" spans="2:55"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</row>
    <row r="144" spans="2:55"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</row>
    <row r="145" spans="2:55"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</row>
    <row r="146" spans="2:55"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</row>
    <row r="147" spans="2:55"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</row>
    <row r="148" spans="2:55"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</row>
    <row r="149" spans="2:55"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</row>
    <row r="150" spans="2:55"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</row>
    <row r="151" spans="2:55"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</row>
    <row r="152" spans="2:55"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</row>
    <row r="153" spans="2:55"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</row>
    <row r="154" spans="2:55"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</row>
    <row r="155" spans="2:55"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</row>
    <row r="156" spans="2:55"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</row>
    <row r="157" spans="2:55"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</row>
    <row r="158" spans="2:55"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</row>
    <row r="159" spans="2:55"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</row>
    <row r="160" spans="2:55"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</row>
    <row r="161" spans="2:55"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</row>
    <row r="162" spans="2:55"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</row>
    <row r="163" spans="2:55"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</row>
    <row r="164" spans="2:55"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</row>
    <row r="165" spans="2:55"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</row>
    <row r="166" spans="2:55"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</row>
    <row r="167" spans="2:55"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</row>
    <row r="168" spans="2:55"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</row>
    <row r="169" spans="2:55"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</row>
    <row r="170" spans="2:55"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</row>
    <row r="171" spans="2:55"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</row>
    <row r="172" spans="2:55"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</row>
    <row r="173" spans="2:55"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</row>
    <row r="174" spans="2:55"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</row>
    <row r="175" spans="2:55"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</row>
    <row r="176" spans="2:55"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</row>
    <row r="177" spans="2:55"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</row>
    <row r="178" spans="2:55"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</row>
    <row r="179" spans="2:55"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</row>
    <row r="180" spans="2:55"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</row>
    <row r="181" spans="2:55"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</row>
    <row r="182" spans="2:55"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</row>
    <row r="183" spans="2:55"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</row>
    <row r="184" spans="2:55"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</row>
    <row r="185" spans="2:55"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</row>
    <row r="186" spans="2:55"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</row>
    <row r="187" spans="2:55"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</row>
    <row r="188" spans="2:55"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</row>
    <row r="189" spans="2:55"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</row>
    <row r="190" spans="2:55"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</row>
    <row r="191" spans="2:55"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</row>
    <row r="192" spans="2:55"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</row>
    <row r="193" spans="2:55"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</row>
    <row r="194" spans="2:55"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</row>
    <row r="195" spans="2:55"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</row>
    <row r="196" spans="2:55"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</row>
    <row r="197" spans="2:55"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</row>
    <row r="198" spans="2:55"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</row>
    <row r="199" spans="2:55"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</row>
    <row r="200" spans="2:55"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</row>
    <row r="201" spans="2:55"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</row>
    <row r="202" spans="2:55"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</row>
    <row r="203" spans="2:55"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</row>
    <row r="204" spans="2:55"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</row>
    <row r="205" spans="2:55"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</row>
    <row r="206" spans="2:55"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</row>
    <row r="207" spans="2:55"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</row>
    <row r="208" spans="2:55"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</row>
    <row r="209" spans="2:55"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</row>
    <row r="210" spans="2:55"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</row>
    <row r="211" spans="2:55"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</row>
    <row r="212" spans="2:55"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</row>
    <row r="213" spans="2:55"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</row>
    <row r="214" spans="2:55"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</row>
    <row r="215" spans="2:55"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</row>
    <row r="216" spans="2:55"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</row>
    <row r="217" spans="2:55"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</row>
    <row r="218" spans="2:55"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</row>
    <row r="219" spans="2:55"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</row>
    <row r="220" spans="2:55"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</row>
    <row r="221" spans="2:55"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</row>
    <row r="222" spans="2:55"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</row>
    <row r="223" spans="2:55"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</row>
    <row r="224" spans="2:55"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</row>
    <row r="225" spans="2:55"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</row>
    <row r="226" spans="2:55"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</row>
    <row r="227" spans="2:55"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</row>
    <row r="228" spans="2:55"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</row>
    <row r="229" spans="2:55"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</row>
    <row r="230" spans="2:55"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</row>
    <row r="231" spans="2:55"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</row>
    <row r="232" spans="2:55"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</row>
    <row r="233" spans="2:55"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</row>
    <row r="234" spans="2:55"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</row>
    <row r="235" spans="2:55"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</row>
    <row r="236" spans="2:55"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</row>
    <row r="237" spans="2:55"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</row>
    <row r="238" spans="2:55"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</row>
    <row r="239" spans="2:55"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</row>
    <row r="240" spans="2:55"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</row>
    <row r="241" spans="2:55"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</row>
    <row r="242" spans="2:55"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</row>
    <row r="243" spans="2:55"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</row>
    <row r="244" spans="2:55"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</row>
    <row r="245" spans="2:55"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</row>
    <row r="246" spans="2:55"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</row>
    <row r="247" spans="2:55"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</row>
    <row r="248" spans="2:55"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</row>
    <row r="249" spans="2:55"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</row>
    <row r="250" spans="2:55"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</row>
    <row r="251" spans="2:55"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</row>
    <row r="252" spans="2:55"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</row>
    <row r="253" spans="2:55"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</row>
    <row r="254" spans="2:55"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</row>
    <row r="255" spans="2:55"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</row>
    <row r="256" spans="2:55"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</row>
    <row r="257" spans="2:55"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</row>
    <row r="258" spans="2:55"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</row>
    <row r="259" spans="2:55"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</row>
    <row r="260" spans="2:55"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</row>
    <row r="261" spans="2:55"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</row>
    <row r="262" spans="2:55"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</row>
    <row r="263" spans="2:55"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</row>
    <row r="264" spans="2:55"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</row>
    <row r="265" spans="2:55"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</row>
    <row r="266" spans="2:55"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</row>
    <row r="267" spans="2:55"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</row>
    <row r="268" spans="2:55"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</row>
    <row r="269" spans="2:55"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</row>
    <row r="270" spans="2:55"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</row>
    <row r="271" spans="2:55"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</row>
    <row r="272" spans="2:55"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</row>
    <row r="273" spans="2:55"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</row>
    <row r="274" spans="2:55"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</row>
    <row r="275" spans="2:55"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</row>
    <row r="276" spans="2:55"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</row>
    <row r="277" spans="2:55"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</row>
    <row r="278" spans="2:55"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</row>
    <row r="279" spans="2:55"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</row>
    <row r="280" spans="2:55"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</row>
    <row r="281" spans="2:55"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</row>
    <row r="282" spans="2:55"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</row>
    <row r="283" spans="2:55"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</row>
    <row r="284" spans="2:55"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</row>
    <row r="285" spans="2:55"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</row>
    <row r="286" spans="2:55"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</row>
    <row r="287" spans="2:55"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</row>
    <row r="288" spans="2:55"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</row>
    <row r="289" spans="2:55"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</row>
    <row r="290" spans="2:55"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</row>
    <row r="291" spans="2:55"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</row>
    <row r="292" spans="2:55"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</row>
    <row r="293" spans="2:55"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</row>
    <row r="294" spans="2:55"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</row>
    <row r="295" spans="2:55"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</row>
    <row r="296" spans="2:55"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</row>
    <row r="297" spans="2:55"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</row>
    <row r="298" spans="2:55"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</row>
    <row r="299" spans="2:55"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</row>
    <row r="300" spans="2:55"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</row>
    <row r="301" spans="2:55"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</row>
    <row r="302" spans="2:55"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</row>
    <row r="303" spans="2:55"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</row>
    <row r="304" spans="2:55"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</row>
    <row r="305" spans="2:55"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</row>
    <row r="306" spans="2:55"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</row>
    <row r="307" spans="2:55"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</row>
    <row r="308" spans="2:55"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</row>
    <row r="309" spans="2:55"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</row>
    <row r="310" spans="2:55"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</row>
    <row r="311" spans="2:55"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</row>
    <row r="312" spans="2:55"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</row>
    <row r="313" spans="2:55"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</row>
    <row r="314" spans="2:55"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</row>
    <row r="315" spans="2:55"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</row>
    <row r="316" spans="2:55"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</row>
    <row r="317" spans="2:55"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</row>
    <row r="318" spans="2:55"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</row>
    <row r="319" spans="2:55"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</row>
    <row r="320" spans="2:55"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</row>
    <row r="321" spans="2:55"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</row>
    <row r="322" spans="2:55"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</row>
    <row r="323" spans="2:55"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</row>
    <row r="324" spans="2:55"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</row>
    <row r="325" spans="2:55"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</row>
    <row r="326" spans="2:55"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</row>
    <row r="327" spans="2:55"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</row>
    <row r="328" spans="2:55"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</row>
    <row r="329" spans="2:55"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</row>
    <row r="330" spans="2:55"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</row>
    <row r="331" spans="2:55"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</row>
    <row r="332" spans="2:55"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</row>
    <row r="333" spans="2:55"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</row>
    <row r="334" spans="2:55"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</row>
    <row r="335" spans="2:55"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</row>
    <row r="336" spans="2:55"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</row>
    <row r="337" spans="2:55"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</row>
    <row r="338" spans="2:55"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</row>
    <row r="339" spans="2:55"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</row>
    <row r="340" spans="2:55"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</row>
    <row r="341" spans="2:55"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</row>
    <row r="342" spans="2:55"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</row>
    <row r="343" spans="2:55"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</row>
    <row r="344" spans="2:55"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</row>
    <row r="345" spans="2:55"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</row>
    <row r="346" spans="2:55"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</row>
    <row r="347" spans="2:55"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</row>
    <row r="348" spans="2:55"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</row>
    <row r="349" spans="2:55"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</row>
    <row r="350" spans="2:55"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</row>
    <row r="351" spans="2:55"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</row>
    <row r="352" spans="2:55"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</row>
    <row r="353" spans="2:55"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</row>
    <row r="354" spans="2:55"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</row>
    <row r="355" spans="2:55"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</row>
    <row r="356" spans="2:55"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</row>
    <row r="357" spans="2:55"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</row>
    <row r="358" spans="2:55"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</row>
    <row r="359" spans="2:55"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</row>
    <row r="360" spans="2:55"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</row>
    <row r="361" spans="2:55"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</row>
    <row r="362" spans="2:55"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</row>
    <row r="363" spans="2:55"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</row>
    <row r="364" spans="2:55"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</row>
    <row r="365" spans="2:55"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</row>
    <row r="366" spans="2:55"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</row>
    <row r="367" spans="2:55"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</row>
    <row r="368" spans="2:55"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</row>
    <row r="369" spans="2:55"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</row>
    <row r="370" spans="2:55"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</row>
    <row r="371" spans="2:55"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</row>
    <row r="372" spans="2:55"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</row>
    <row r="373" spans="2:55"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</row>
    <row r="374" spans="2:55"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</row>
    <row r="375" spans="2:55"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</row>
    <row r="376" spans="2:55"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</row>
    <row r="377" spans="2:55"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</row>
    <row r="378" spans="2:55"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</row>
    <row r="379" spans="2:55"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</row>
    <row r="380" spans="2:55"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</row>
    <row r="381" spans="2:55"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</row>
    <row r="382" spans="2:55"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</row>
    <row r="383" spans="2:55"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</row>
    <row r="384" spans="2:55"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</row>
    <row r="385" spans="2:55"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</row>
    <row r="386" spans="2:55"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</row>
    <row r="387" spans="2:55"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</row>
    <row r="388" spans="2:55"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</row>
    <row r="389" spans="2:55"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</row>
    <row r="390" spans="2:55"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</row>
    <row r="391" spans="2:55"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</row>
    <row r="392" spans="2:55"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</row>
    <row r="393" spans="2:55"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</row>
    <row r="394" spans="2:55"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</row>
    <row r="395" spans="2:55"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</row>
    <row r="396" spans="2:55"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</row>
    <row r="397" spans="2:55"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</row>
    <row r="398" spans="2:55"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</row>
    <row r="399" spans="2:55"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</row>
    <row r="400" spans="2:55"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</row>
    <row r="401" spans="2:55"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</row>
    <row r="402" spans="2:55"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</row>
    <row r="403" spans="2:55"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</row>
    <row r="404" spans="2:55"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</row>
    <row r="405" spans="2:55"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</row>
    <row r="406" spans="2:55"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</row>
    <row r="407" spans="2:55"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</row>
    <row r="408" spans="2:55"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</row>
    <row r="409" spans="2:55"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</row>
    <row r="410" spans="2:55"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</row>
    <row r="411" spans="2:55"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</row>
    <row r="412" spans="2:55"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</row>
    <row r="413" spans="2:55"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</row>
    <row r="414" spans="2:55"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</row>
    <row r="415" spans="2:55"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</row>
    <row r="416" spans="2:55"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</row>
    <row r="417" spans="2:55"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</row>
    <row r="418" spans="2:55"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</row>
    <row r="419" spans="2:55"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</row>
    <row r="420" spans="2:55"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</row>
    <row r="421" spans="2:55"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</row>
    <row r="422" spans="2:55"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</row>
    <row r="423" spans="2:55"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</row>
    <row r="424" spans="2:55"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</row>
    <row r="425" spans="2:55"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</row>
    <row r="426" spans="2:55"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</row>
    <row r="427" spans="2:55"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</row>
    <row r="428" spans="2:55"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</row>
    <row r="429" spans="2:55"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</row>
    <row r="430" spans="2:55"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</row>
    <row r="431" spans="2:55"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</row>
    <row r="432" spans="2:55"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</row>
    <row r="433" spans="2:55"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</row>
    <row r="434" spans="2:55"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</row>
    <row r="435" spans="2:55"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</row>
    <row r="436" spans="2:55"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</row>
    <row r="437" spans="2:55"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</row>
    <row r="438" spans="2:55"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</row>
    <row r="439" spans="2:55"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</row>
    <row r="440" spans="2:55"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</row>
    <row r="441" spans="2:55"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</row>
    <row r="442" spans="2:55"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</row>
    <row r="443" spans="2:55"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</row>
    <row r="444" spans="2:55"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</row>
    <row r="445" spans="2:55"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</row>
    <row r="446" spans="2:55"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</row>
    <row r="447" spans="2:55"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</row>
    <row r="448" spans="2:55"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</row>
    <row r="449" spans="2:55"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</row>
    <row r="450" spans="2:55"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</row>
    <row r="451" spans="2:55"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</row>
    <row r="452" spans="2:55"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</row>
    <row r="453" spans="2:55"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</row>
    <row r="454" spans="2:55"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</row>
    <row r="455" spans="2:55"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</row>
    <row r="456" spans="2:55"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</row>
    <row r="457" spans="2:55"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</row>
    <row r="458" spans="2:55"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</row>
    <row r="459" spans="2:55"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</row>
    <row r="460" spans="2:55"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</row>
    <row r="461" spans="2:55"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</row>
    <row r="462" spans="2:55"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</row>
    <row r="463" spans="2:55"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</row>
    <row r="464" spans="2:55"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</row>
    <row r="465" spans="2:55"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</row>
    <row r="466" spans="2:55"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</row>
    <row r="467" spans="2:55"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</row>
    <row r="468" spans="2:55"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</row>
    <row r="469" spans="2:55"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</row>
    <row r="470" spans="2:55"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</row>
    <row r="471" spans="2:55"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</row>
    <row r="472" spans="2:55"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</row>
    <row r="473" spans="2:55"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</row>
    <row r="474" spans="2:55"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</row>
    <row r="475" spans="2:55"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</row>
    <row r="476" spans="2:55"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</row>
    <row r="477" spans="2:55"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</row>
    <row r="478" spans="2:55"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</row>
    <row r="479" spans="2:55"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</row>
    <row r="480" spans="2:55"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</row>
    <row r="481" spans="2:55"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</row>
    <row r="482" spans="2:55"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</row>
    <row r="483" spans="2:55"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</row>
    <row r="484" spans="2:55"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</row>
    <row r="485" spans="2:55"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</row>
    <row r="486" spans="2:55"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</row>
    <row r="487" spans="2:55"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</row>
    <row r="488" spans="2:55"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</row>
    <row r="489" spans="2:55"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</row>
    <row r="490" spans="2:55"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</row>
    <row r="491" spans="2:55"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</row>
    <row r="492" spans="2:55"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</row>
    <row r="493" spans="2:55"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</row>
    <row r="494" spans="2:55"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</row>
    <row r="495" spans="2:55"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</row>
    <row r="496" spans="2:55"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</row>
    <row r="497" spans="2:55"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</row>
    <row r="498" spans="2:55"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</row>
    <row r="499" spans="2:55"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</row>
    <row r="500" spans="2:55"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</row>
    <row r="501" spans="2:55"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</row>
    <row r="502" spans="2:55"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</row>
    <row r="503" spans="2:55"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</row>
    <row r="504" spans="2:55"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</row>
    <row r="505" spans="2:55"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</row>
  </sheetData>
  <phoneticPr fontId="3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3:BC505"/>
  <sheetViews>
    <sheetView showGridLines="0" workbookViewId="0">
      <selection activeCell="B6" sqref="B6"/>
    </sheetView>
  </sheetViews>
  <sheetFormatPr defaultRowHeight="10.5"/>
  <cols>
    <col min="2" max="2" width="11.5" bestFit="1" customWidth="1"/>
    <col min="3" max="3" width="10.5" bestFit="1" customWidth="1"/>
    <col min="4" max="4" width="10" bestFit="1" customWidth="1"/>
    <col min="5" max="5" width="10.5" bestFit="1" customWidth="1"/>
    <col min="6" max="7" width="9.5" bestFit="1" customWidth="1"/>
    <col min="8" max="8" width="10.5" bestFit="1" customWidth="1"/>
    <col min="9" max="9" width="9.5" bestFit="1" customWidth="1"/>
    <col min="10" max="10" width="10.5" bestFit="1" customWidth="1"/>
  </cols>
  <sheetData>
    <row r="3" spans="1:55" ht="50.25">
      <c r="B3" s="6" t="s">
        <v>18</v>
      </c>
      <c r="C3" s="3" t="s">
        <v>80</v>
      </c>
      <c r="D3" s="3" t="s">
        <v>81</v>
      </c>
      <c r="E3" s="3" t="s">
        <v>82</v>
      </c>
      <c r="F3" s="3" t="s">
        <v>83</v>
      </c>
      <c r="G3" s="3" t="s">
        <v>84</v>
      </c>
      <c r="H3" s="3" t="s">
        <v>85</v>
      </c>
      <c r="I3" s="3" t="s">
        <v>86</v>
      </c>
      <c r="J3" s="3" t="s">
        <v>87</v>
      </c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</row>
    <row r="4" spans="1:55" s="76" customFormat="1">
      <c r="A4" s="5"/>
      <c r="B4" s="4" t="s">
        <v>1160</v>
      </c>
      <c r="C4" s="75"/>
      <c r="D4" s="75" t="s">
        <v>1161</v>
      </c>
      <c r="E4" s="75" t="s">
        <v>1162</v>
      </c>
      <c r="F4" s="75" t="s">
        <v>1163</v>
      </c>
      <c r="G4" s="75" t="s">
        <v>1164</v>
      </c>
      <c r="H4" s="75" t="s">
        <v>1165</v>
      </c>
      <c r="I4" s="75" t="s">
        <v>1166</v>
      </c>
      <c r="J4" s="75" t="s">
        <v>1167</v>
      </c>
      <c r="K4" s="75"/>
      <c r="L4" s="75"/>
    </row>
    <row r="5" spans="1:55">
      <c r="B5" s="6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 s="121" customFormat="1">
      <c r="A6" s="83"/>
      <c r="B6" s="83">
        <v>43179</v>
      </c>
      <c r="C6" s="121">
        <v>6.3334999999999999</v>
      </c>
      <c r="D6" s="121">
        <v>111.22</v>
      </c>
      <c r="E6" s="121">
        <v>1.2242</v>
      </c>
      <c r="F6" s="121">
        <v>1.3997999999999999</v>
      </c>
      <c r="G6" s="121">
        <v>106.53</v>
      </c>
      <c r="H6" s="121">
        <v>57.521099999999997</v>
      </c>
      <c r="I6" s="121">
        <v>11.963799999999999</v>
      </c>
      <c r="J6" s="121">
        <v>3.3115999999999999</v>
      </c>
    </row>
    <row r="7" spans="1:55">
      <c r="B7" s="74">
        <v>43178</v>
      </c>
      <c r="C7" s="73">
        <v>6.3192000000000004</v>
      </c>
      <c r="D7" s="73">
        <v>111.29</v>
      </c>
      <c r="E7" s="73">
        <v>1.2335</v>
      </c>
      <c r="F7" s="73">
        <v>1.4024000000000001</v>
      </c>
      <c r="G7" s="73">
        <v>106.1</v>
      </c>
      <c r="H7" s="73">
        <v>57.839199999999998</v>
      </c>
      <c r="I7" s="73">
        <v>12.0176</v>
      </c>
      <c r="J7" s="73">
        <v>3.2873000000000001</v>
      </c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</row>
    <row r="8" spans="1:55">
      <c r="B8" s="74">
        <v>43175</v>
      </c>
      <c r="C8" s="73">
        <v>6.3263999999999996</v>
      </c>
      <c r="D8" s="73">
        <v>111.34</v>
      </c>
      <c r="E8" s="73">
        <v>1.2290000000000001</v>
      </c>
      <c r="F8" s="73">
        <v>1.3942000000000001</v>
      </c>
      <c r="G8" s="73">
        <v>106.01</v>
      </c>
      <c r="H8" s="73">
        <v>57.492800000000003</v>
      </c>
      <c r="I8" s="73">
        <v>11.9755</v>
      </c>
      <c r="J8" s="73">
        <v>3.2808000000000002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</row>
    <row r="9" spans="1:55">
      <c r="B9" s="74">
        <v>43174</v>
      </c>
      <c r="C9" s="73">
        <v>6.3295000000000003</v>
      </c>
      <c r="D9" s="73">
        <v>111.32</v>
      </c>
      <c r="E9" s="73">
        <v>1.2304999999999999</v>
      </c>
      <c r="F9" s="73">
        <v>1.3936999999999999</v>
      </c>
      <c r="G9" s="73">
        <v>106.34</v>
      </c>
      <c r="H9" s="73">
        <v>57.462600000000002</v>
      </c>
      <c r="I9" s="73">
        <v>11.8986</v>
      </c>
      <c r="J9" s="73">
        <v>3.2852000000000001</v>
      </c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</row>
    <row r="10" spans="1:55">
      <c r="B10" s="74">
        <v>43173</v>
      </c>
      <c r="C10" s="73">
        <v>6.3071000000000002</v>
      </c>
      <c r="D10" s="73">
        <v>111.59</v>
      </c>
      <c r="E10" s="73">
        <v>1.2368000000000001</v>
      </c>
      <c r="F10" s="73">
        <v>1.3961999999999999</v>
      </c>
      <c r="G10" s="73">
        <v>106.32</v>
      </c>
      <c r="H10" s="73">
        <v>57.141800000000003</v>
      </c>
      <c r="I10" s="73">
        <v>11.775700000000001</v>
      </c>
      <c r="J10" s="73">
        <v>3.2606999999999999</v>
      </c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</row>
    <row r="11" spans="1:55">
      <c r="B11" s="74">
        <v>43172</v>
      </c>
      <c r="C11" s="73">
        <v>6.3266999999999998</v>
      </c>
      <c r="D11" s="73">
        <v>111.45</v>
      </c>
      <c r="E11" s="73">
        <v>1.2389999999999999</v>
      </c>
      <c r="F11" s="73">
        <v>1.3961999999999999</v>
      </c>
      <c r="G11" s="73">
        <v>106.58</v>
      </c>
      <c r="H11" s="73">
        <v>57.035200000000003</v>
      </c>
      <c r="I11" s="73">
        <v>11.816800000000001</v>
      </c>
      <c r="J11" s="73">
        <v>3.2608999999999999</v>
      </c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</row>
    <row r="12" spans="1:55">
      <c r="B12" s="74">
        <v>43171</v>
      </c>
      <c r="C12" s="73">
        <v>6.3247</v>
      </c>
      <c r="D12" s="73">
        <v>111.43</v>
      </c>
      <c r="E12" s="73">
        <v>1.2334000000000001</v>
      </c>
      <c r="F12" s="73">
        <v>1.3906000000000001</v>
      </c>
      <c r="G12" s="73">
        <v>106.42</v>
      </c>
      <c r="H12" s="73">
        <v>56.884700000000002</v>
      </c>
      <c r="I12" s="73">
        <v>11.8222</v>
      </c>
      <c r="J12" s="73">
        <v>3.262</v>
      </c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</row>
    <row r="13" spans="1:55">
      <c r="B13" s="74">
        <v>43168</v>
      </c>
      <c r="C13" s="73">
        <v>6.3306000000000004</v>
      </c>
      <c r="D13" s="73">
        <v>111.4</v>
      </c>
      <c r="E13" s="73">
        <v>1.2306999999999999</v>
      </c>
      <c r="F13" s="73">
        <v>1.385</v>
      </c>
      <c r="G13" s="73">
        <v>106.82</v>
      </c>
      <c r="H13" s="73">
        <v>56.658900000000003</v>
      </c>
      <c r="I13" s="73">
        <v>11.8149</v>
      </c>
      <c r="J13" s="73">
        <v>3.2559</v>
      </c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</row>
    <row r="14" spans="1:55">
      <c r="B14" s="74">
        <v>43167</v>
      </c>
      <c r="C14" s="73">
        <v>6.3433999999999999</v>
      </c>
      <c r="D14" s="73">
        <v>111.09</v>
      </c>
      <c r="E14" s="73">
        <v>1.2312000000000001</v>
      </c>
      <c r="F14" s="73">
        <v>1.3811</v>
      </c>
      <c r="G14" s="73">
        <v>106.23</v>
      </c>
      <c r="H14" s="73">
        <v>56.804200000000002</v>
      </c>
      <c r="I14" s="73">
        <v>11.9091</v>
      </c>
      <c r="J14" s="73">
        <v>3.2648999999999999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</row>
    <row r="15" spans="1:55">
      <c r="B15" s="74">
        <v>43166</v>
      </c>
      <c r="C15" s="73">
        <v>6.3198999999999996</v>
      </c>
      <c r="D15" s="73">
        <v>111.45</v>
      </c>
      <c r="E15" s="73">
        <v>1.2411000000000001</v>
      </c>
      <c r="F15" s="73">
        <v>1.3895999999999999</v>
      </c>
      <c r="G15" s="73">
        <v>106.07</v>
      </c>
      <c r="H15" s="73">
        <v>56.804200000000002</v>
      </c>
      <c r="I15" s="73">
        <v>11.835599999999999</v>
      </c>
      <c r="J15" s="73">
        <v>3.2437</v>
      </c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</row>
    <row r="16" spans="1:55">
      <c r="B16" s="74">
        <v>43165</v>
      </c>
      <c r="C16" s="73">
        <v>6.3105000000000002</v>
      </c>
      <c r="D16" s="73">
        <v>111.54</v>
      </c>
      <c r="E16" s="73">
        <v>1.2403999999999999</v>
      </c>
      <c r="F16" s="73">
        <v>1.3888</v>
      </c>
      <c r="G16" s="73">
        <v>106.13</v>
      </c>
      <c r="H16" s="73">
        <v>56.659799999999997</v>
      </c>
      <c r="I16" s="73">
        <v>11.773199999999999</v>
      </c>
      <c r="J16" s="73">
        <v>3.2109999999999999</v>
      </c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</row>
    <row r="17" spans="2:55">
      <c r="B17" s="74">
        <v>43164</v>
      </c>
      <c r="C17" s="73">
        <v>6.3349000000000002</v>
      </c>
      <c r="D17" s="73">
        <v>111.18</v>
      </c>
      <c r="E17" s="73">
        <v>1.2336</v>
      </c>
      <c r="F17" s="73">
        <v>1.3849</v>
      </c>
      <c r="G17" s="73">
        <v>106.2</v>
      </c>
      <c r="H17" s="73">
        <v>56.424799999999998</v>
      </c>
      <c r="I17" s="73">
        <v>11.8315</v>
      </c>
      <c r="J17" s="73">
        <v>3.2431000000000001</v>
      </c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</row>
    <row r="18" spans="2:55">
      <c r="B18" s="74">
        <v>43161</v>
      </c>
      <c r="C18" s="73">
        <v>6.3407</v>
      </c>
      <c r="D18" s="73">
        <v>111.02</v>
      </c>
      <c r="E18" s="73">
        <v>1.2317</v>
      </c>
      <c r="F18" s="73">
        <v>1.3801999999999999</v>
      </c>
      <c r="G18" s="73">
        <v>105.75</v>
      </c>
      <c r="H18" s="73">
        <v>56.816000000000003</v>
      </c>
      <c r="I18" s="73">
        <v>11.9236</v>
      </c>
      <c r="J18" s="73">
        <v>3.2534000000000001</v>
      </c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</row>
    <row r="19" spans="2:55">
      <c r="B19" s="74">
        <v>43160</v>
      </c>
      <c r="C19" s="73">
        <v>6.3475000000000001</v>
      </c>
      <c r="D19" s="73">
        <v>110.91</v>
      </c>
      <c r="E19" s="73">
        <v>1.2267000000000001</v>
      </c>
      <c r="F19" s="73">
        <v>1.3775999999999999</v>
      </c>
      <c r="G19" s="73">
        <v>106.24</v>
      </c>
      <c r="H19" s="73">
        <v>56.8187</v>
      </c>
      <c r="I19" s="73">
        <v>11.8917</v>
      </c>
      <c r="J19" s="73">
        <v>3.2515000000000001</v>
      </c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</row>
    <row r="20" spans="2:55">
      <c r="B20" s="74">
        <v>43159</v>
      </c>
      <c r="C20" s="73">
        <v>6.3311000000000002</v>
      </c>
      <c r="D20" s="73">
        <v>110.96</v>
      </c>
      <c r="E20" s="73">
        <v>1.2194</v>
      </c>
      <c r="F20" s="73">
        <v>1.3759999999999999</v>
      </c>
      <c r="G20" s="73">
        <v>106.68</v>
      </c>
      <c r="H20" s="73">
        <v>56.343299999999999</v>
      </c>
      <c r="I20" s="73">
        <v>11.7957</v>
      </c>
      <c r="J20" s="73">
        <v>3.2477</v>
      </c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</row>
    <row r="21" spans="2:55">
      <c r="B21" s="74">
        <v>43158</v>
      </c>
      <c r="C21" s="73">
        <v>6.3263999999999996</v>
      </c>
      <c r="D21" s="73">
        <v>111.25</v>
      </c>
      <c r="E21" s="73">
        <v>1.2233000000000001</v>
      </c>
      <c r="F21" s="73">
        <v>1.3909</v>
      </c>
      <c r="G21" s="73">
        <v>107.33</v>
      </c>
      <c r="H21" s="73">
        <v>56.279499999999999</v>
      </c>
      <c r="I21" s="73">
        <v>11.7187</v>
      </c>
      <c r="J21" s="73">
        <v>3.2504</v>
      </c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</row>
    <row r="22" spans="2:55">
      <c r="B22" s="74">
        <v>43157</v>
      </c>
      <c r="C22" s="73">
        <v>6.2946</v>
      </c>
      <c r="D22" s="73">
        <v>111.61</v>
      </c>
      <c r="E22" s="73">
        <v>1.2317</v>
      </c>
      <c r="F22" s="73">
        <v>1.3968</v>
      </c>
      <c r="G22" s="73">
        <v>106.93</v>
      </c>
      <c r="H22" s="73">
        <v>55.718000000000004</v>
      </c>
      <c r="I22" s="73">
        <v>11.5542</v>
      </c>
      <c r="J22" s="73">
        <v>3.2248999999999999</v>
      </c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</row>
    <row r="23" spans="2:55">
      <c r="B23" s="74">
        <v>43154</v>
      </c>
      <c r="C23" s="73">
        <v>6.3262</v>
      </c>
      <c r="D23" s="73">
        <v>111.29</v>
      </c>
      <c r="E23" s="73">
        <v>1.2295</v>
      </c>
      <c r="F23" s="73">
        <v>1.3971</v>
      </c>
      <c r="G23" s="73">
        <v>106.89</v>
      </c>
      <c r="H23" s="73">
        <v>56.521500000000003</v>
      </c>
      <c r="I23" s="73">
        <v>11.559200000000001</v>
      </c>
      <c r="J23" s="73">
        <v>3.2387000000000001</v>
      </c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</row>
    <row r="24" spans="2:55">
      <c r="B24" s="74">
        <v>43153</v>
      </c>
      <c r="C24" s="73">
        <v>6.3342999999999998</v>
      </c>
      <c r="D24" s="73">
        <v>111.05</v>
      </c>
      <c r="E24" s="73">
        <v>1.2330000000000001</v>
      </c>
      <c r="F24" s="73">
        <v>1.3956</v>
      </c>
      <c r="G24" s="73">
        <v>106.75</v>
      </c>
      <c r="H24" s="73">
        <v>56.521500000000003</v>
      </c>
      <c r="I24" s="73">
        <v>11.6632</v>
      </c>
      <c r="J24" s="73">
        <v>3.2522000000000002</v>
      </c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</row>
    <row r="25" spans="2:55">
      <c r="B25" s="74">
        <v>43152</v>
      </c>
      <c r="C25" s="73">
        <v>6.3376000000000001</v>
      </c>
      <c r="D25" s="73">
        <v>111.05</v>
      </c>
      <c r="E25" s="73">
        <v>1.2283999999999999</v>
      </c>
      <c r="F25" s="73">
        <v>1.3917999999999999</v>
      </c>
      <c r="G25" s="73">
        <v>107.78</v>
      </c>
      <c r="H25" s="73">
        <v>56.751899999999999</v>
      </c>
      <c r="I25" s="73">
        <v>11.6631</v>
      </c>
      <c r="J25" s="73">
        <v>3.2662</v>
      </c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</row>
    <row r="26" spans="2:55">
      <c r="B26" s="74">
        <v>43151</v>
      </c>
      <c r="C26" s="73">
        <v>6.3405000000000005</v>
      </c>
      <c r="D26" s="73">
        <v>111.19</v>
      </c>
      <c r="E26" s="73">
        <v>1.2337</v>
      </c>
      <c r="F26" s="73">
        <v>1.3996</v>
      </c>
      <c r="G26" s="73">
        <v>107.33</v>
      </c>
      <c r="H26" s="73">
        <v>56.552399999999999</v>
      </c>
      <c r="I26" s="73">
        <v>11.728899999999999</v>
      </c>
      <c r="J26" s="73">
        <v>3.2532999999999999</v>
      </c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</row>
    <row r="27" spans="2:55">
      <c r="B27" s="74">
        <v>43150</v>
      </c>
      <c r="C27" s="73">
        <v>6.3053999999999997</v>
      </c>
      <c r="D27" s="73">
        <v>111.72</v>
      </c>
      <c r="E27" s="73">
        <v>1.2406999999999999</v>
      </c>
      <c r="F27" s="73">
        <v>1.4</v>
      </c>
      <c r="G27" s="73">
        <v>106.59</v>
      </c>
      <c r="H27" s="73">
        <v>56.455500000000001</v>
      </c>
      <c r="I27" s="73">
        <v>11.670199999999999</v>
      </c>
      <c r="J27" s="73">
        <v>3.2334000000000001</v>
      </c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</row>
    <row r="28" spans="2:55">
      <c r="B28" s="74">
        <v>43147</v>
      </c>
      <c r="C28" s="73">
        <v>6.2987000000000002</v>
      </c>
      <c r="D28" s="73">
        <v>111.82</v>
      </c>
      <c r="E28" s="73">
        <v>1.2405999999999999</v>
      </c>
      <c r="F28" s="73">
        <v>1.4026000000000001</v>
      </c>
      <c r="G28" s="73">
        <v>106.21</v>
      </c>
      <c r="H28" s="73">
        <v>56.4009</v>
      </c>
      <c r="I28" s="73">
        <v>11.596</v>
      </c>
      <c r="J28" s="73">
        <v>3.2303999999999999</v>
      </c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</row>
    <row r="29" spans="2:55">
      <c r="B29" s="74">
        <v>43146</v>
      </c>
      <c r="C29" s="73">
        <v>6.2823000000000002</v>
      </c>
      <c r="D29" s="73">
        <v>112.08</v>
      </c>
      <c r="E29" s="73">
        <v>1.2505999999999999</v>
      </c>
      <c r="F29" s="73">
        <v>1.4098999999999999</v>
      </c>
      <c r="G29" s="73">
        <v>106.13</v>
      </c>
      <c r="H29" s="73">
        <v>56.406500000000001</v>
      </c>
      <c r="I29" s="73">
        <v>11.620799999999999</v>
      </c>
      <c r="J29" s="73">
        <v>3.2313000000000001</v>
      </c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</row>
    <row r="30" spans="2:55">
      <c r="B30" s="74">
        <v>43145</v>
      </c>
      <c r="C30" s="73">
        <v>6.3125999999999998</v>
      </c>
      <c r="D30" s="73">
        <v>111.63</v>
      </c>
      <c r="E30" s="73">
        <v>1.2451000000000001</v>
      </c>
      <c r="F30" s="73">
        <v>1.3998999999999999</v>
      </c>
      <c r="G30" s="73">
        <v>107.01</v>
      </c>
      <c r="H30" s="73">
        <v>56.711799999999997</v>
      </c>
      <c r="I30" s="73">
        <v>11.7164</v>
      </c>
      <c r="J30" s="73">
        <v>3.2246999999999999</v>
      </c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</row>
    <row r="31" spans="2:55">
      <c r="B31" s="74">
        <v>43144</v>
      </c>
      <c r="C31" s="73">
        <v>6.3338000000000001</v>
      </c>
      <c r="D31" s="73">
        <v>111.16</v>
      </c>
      <c r="E31" s="73">
        <v>1.2352000000000001</v>
      </c>
      <c r="F31" s="73">
        <v>1.3894</v>
      </c>
      <c r="G31" s="73">
        <v>107.82</v>
      </c>
      <c r="H31" s="73">
        <v>57.631900000000002</v>
      </c>
      <c r="I31" s="73">
        <v>11.965</v>
      </c>
      <c r="J31" s="73">
        <v>3.3020999999999998</v>
      </c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</row>
    <row r="32" spans="2:55">
      <c r="B32" s="74">
        <v>43143</v>
      </c>
      <c r="C32" s="73">
        <v>6.3236999999999997</v>
      </c>
      <c r="D32" s="73">
        <v>111.25</v>
      </c>
      <c r="E32" s="73">
        <v>1.2292000000000001</v>
      </c>
      <c r="F32" s="73">
        <v>1.3837999999999999</v>
      </c>
      <c r="G32" s="73">
        <v>108.66</v>
      </c>
      <c r="H32" s="73">
        <v>57.828800000000001</v>
      </c>
      <c r="I32" s="73">
        <v>11.9352</v>
      </c>
      <c r="J32" s="73">
        <v>3.3020999999999998</v>
      </c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</row>
    <row r="33" spans="2:55">
      <c r="B33" s="74">
        <v>43140</v>
      </c>
      <c r="C33" s="73">
        <v>6.3114999999999997</v>
      </c>
      <c r="D33" s="73">
        <v>111.37</v>
      </c>
      <c r="E33" s="73">
        <v>1.2252000000000001</v>
      </c>
      <c r="F33" s="73">
        <v>1.3827</v>
      </c>
      <c r="G33" s="73">
        <v>108.8</v>
      </c>
      <c r="H33" s="73">
        <v>58.386899999999997</v>
      </c>
      <c r="I33" s="73">
        <v>11.993399999999999</v>
      </c>
      <c r="J33" s="73">
        <v>3.3020999999999998</v>
      </c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</row>
    <row r="34" spans="2:55">
      <c r="B34" s="74">
        <v>43139</v>
      </c>
      <c r="C34" s="73">
        <v>6.3646000000000003</v>
      </c>
      <c r="D34" s="73">
        <v>110.61</v>
      </c>
      <c r="E34" s="73">
        <v>1.2246999999999999</v>
      </c>
      <c r="F34" s="73">
        <v>1.3913</v>
      </c>
      <c r="G34" s="73">
        <v>108.74</v>
      </c>
      <c r="H34" s="73">
        <v>58.415500000000002</v>
      </c>
      <c r="I34" s="73">
        <v>12.1683</v>
      </c>
      <c r="J34" s="73">
        <v>3.2852000000000001</v>
      </c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</row>
    <row r="35" spans="2:55">
      <c r="B35" s="74">
        <v>43138</v>
      </c>
      <c r="C35" s="73">
        <v>6.3197999999999999</v>
      </c>
      <c r="D35" s="73">
        <v>111.25</v>
      </c>
      <c r="E35" s="73">
        <v>1.2263999999999999</v>
      </c>
      <c r="F35" s="73">
        <v>1.3881000000000001</v>
      </c>
      <c r="G35" s="73">
        <v>109.33</v>
      </c>
      <c r="H35" s="73">
        <v>57.6265</v>
      </c>
      <c r="I35" s="73">
        <v>12.0701</v>
      </c>
      <c r="J35" s="73">
        <v>3.2713000000000001</v>
      </c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</row>
    <row r="36" spans="2:55">
      <c r="B36" s="74">
        <v>43137</v>
      </c>
      <c r="C36" s="73">
        <v>6.2819000000000003</v>
      </c>
      <c r="D36" s="73">
        <v>111.77</v>
      </c>
      <c r="E36" s="73">
        <v>1.2377</v>
      </c>
      <c r="F36" s="73">
        <v>1.3949</v>
      </c>
      <c r="G36" s="73">
        <v>109.56</v>
      </c>
      <c r="H36" s="73">
        <v>56.868899999999996</v>
      </c>
      <c r="I36" s="73">
        <v>11.9192</v>
      </c>
      <c r="J36" s="73">
        <v>3.2347999999999999</v>
      </c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</row>
    <row r="37" spans="2:55">
      <c r="B37" s="74">
        <v>43136</v>
      </c>
      <c r="C37" s="73">
        <v>6.3117999999999999</v>
      </c>
      <c r="D37" s="73">
        <v>111.19</v>
      </c>
      <c r="E37" s="73">
        <v>1.2366999999999999</v>
      </c>
      <c r="F37" s="73">
        <v>1.3958999999999999</v>
      </c>
      <c r="G37" s="73">
        <v>109.09</v>
      </c>
      <c r="H37" s="73">
        <v>57.213999999999999</v>
      </c>
      <c r="I37" s="73">
        <v>12.129</v>
      </c>
      <c r="J37" s="73">
        <v>3.2532000000000001</v>
      </c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</row>
    <row r="38" spans="2:55">
      <c r="B38" s="74">
        <v>43133</v>
      </c>
      <c r="C38" s="73">
        <v>6.3131000000000004</v>
      </c>
      <c r="D38" s="73">
        <v>111.67</v>
      </c>
      <c r="E38" s="73">
        <v>1.2463</v>
      </c>
      <c r="F38" s="73">
        <v>1.4117999999999999</v>
      </c>
      <c r="G38" s="73">
        <v>110.17</v>
      </c>
      <c r="H38" s="73">
        <v>56.55</v>
      </c>
      <c r="I38" s="73">
        <v>12.0876</v>
      </c>
      <c r="J38" s="73">
        <v>3.2195999999999998</v>
      </c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</row>
    <row r="39" spans="2:55">
      <c r="B39" s="74">
        <v>43132</v>
      </c>
      <c r="C39" s="73">
        <v>6.2912999999999997</v>
      </c>
      <c r="D39" s="73">
        <v>112</v>
      </c>
      <c r="E39" s="73">
        <v>1.2509999999999999</v>
      </c>
      <c r="F39" s="73">
        <v>1.4264000000000001</v>
      </c>
      <c r="G39" s="73">
        <v>109.4</v>
      </c>
      <c r="H39" s="73">
        <v>55.915900000000001</v>
      </c>
      <c r="I39" s="73">
        <v>11.857900000000001</v>
      </c>
      <c r="J39" s="73">
        <v>3.1703999999999999</v>
      </c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</row>
    <row r="40" spans="2:55">
      <c r="B40" s="74">
        <v>43131</v>
      </c>
      <c r="C40" s="73">
        <v>6.2984999999999998</v>
      </c>
      <c r="D40" s="73">
        <v>111.95</v>
      </c>
      <c r="E40" s="73">
        <v>1.2414000000000001</v>
      </c>
      <c r="F40" s="73">
        <v>1.4191</v>
      </c>
      <c r="G40" s="73">
        <v>109.19</v>
      </c>
      <c r="H40" s="73">
        <v>56.217300000000002</v>
      </c>
      <c r="I40" s="73">
        <v>11.8514</v>
      </c>
      <c r="J40" s="73">
        <v>3.1869000000000001</v>
      </c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</row>
    <row r="41" spans="2:55">
      <c r="B41" s="74">
        <v>43130</v>
      </c>
      <c r="C41" s="73">
        <v>6.3281000000000001</v>
      </c>
      <c r="D41" s="73">
        <v>111.63</v>
      </c>
      <c r="E41" s="73">
        <v>1.2402</v>
      </c>
      <c r="F41" s="73">
        <v>1.4147000000000001</v>
      </c>
      <c r="G41" s="73">
        <v>108.78</v>
      </c>
      <c r="H41" s="73">
        <v>56.378</v>
      </c>
      <c r="I41" s="73">
        <v>11.9643</v>
      </c>
      <c r="J41" s="73">
        <v>3.1814</v>
      </c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</row>
    <row r="42" spans="2:55">
      <c r="B42" s="74">
        <v>43129</v>
      </c>
      <c r="C42" s="73">
        <v>6.3380999999999998</v>
      </c>
      <c r="D42" s="73">
        <v>111.7</v>
      </c>
      <c r="E42" s="73">
        <v>1.2383</v>
      </c>
      <c r="F42" s="73">
        <v>1.4074</v>
      </c>
      <c r="G42" s="73">
        <v>108.96</v>
      </c>
      <c r="H42" s="73">
        <v>56.319699999999997</v>
      </c>
      <c r="I42" s="73">
        <v>11.941599999999999</v>
      </c>
      <c r="J42" s="73">
        <v>3.1553</v>
      </c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</row>
    <row r="43" spans="2:55">
      <c r="B43" s="74">
        <v>43126</v>
      </c>
      <c r="C43" s="73">
        <v>6.3262999999999998</v>
      </c>
      <c r="D43" s="73">
        <v>111.92</v>
      </c>
      <c r="E43" s="73">
        <v>1.2426999999999999</v>
      </c>
      <c r="F43" s="73">
        <v>1.4159999999999999</v>
      </c>
      <c r="G43" s="73">
        <v>108.58</v>
      </c>
      <c r="H43" s="73">
        <v>56.268099999999997</v>
      </c>
      <c r="I43" s="73">
        <v>11.862299999999999</v>
      </c>
      <c r="J43" s="73">
        <v>3.1482000000000001</v>
      </c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</row>
    <row r="44" spans="2:55">
      <c r="B44" s="74">
        <v>43125</v>
      </c>
      <c r="C44" s="73">
        <v>6.3295000000000003</v>
      </c>
      <c r="D44" s="73">
        <v>111.75</v>
      </c>
      <c r="E44" s="73">
        <v>1.2396</v>
      </c>
      <c r="F44" s="73">
        <v>1.4142000000000001</v>
      </c>
      <c r="G44" s="73">
        <v>109.41</v>
      </c>
      <c r="H44" s="73">
        <v>55.926499999999997</v>
      </c>
      <c r="I44" s="73">
        <v>11.8689</v>
      </c>
      <c r="J44" s="73">
        <v>3.1324999999999998</v>
      </c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</row>
    <row r="45" spans="2:55">
      <c r="B45" s="74">
        <v>43124</v>
      </c>
      <c r="C45" s="73">
        <v>6.3494999999999999</v>
      </c>
      <c r="D45" s="73">
        <v>111.69</v>
      </c>
      <c r="E45" s="73">
        <v>1.2407999999999999</v>
      </c>
      <c r="F45" s="73">
        <v>1.4241999999999999</v>
      </c>
      <c r="G45" s="73">
        <v>109.22</v>
      </c>
      <c r="H45" s="73">
        <v>56.1785</v>
      </c>
      <c r="I45" s="73">
        <v>11.8568</v>
      </c>
      <c r="J45" s="73">
        <v>3.1419999999999999</v>
      </c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</row>
    <row r="46" spans="2:55">
      <c r="B46" s="74">
        <v>43123</v>
      </c>
      <c r="C46" s="73">
        <v>6.3986999999999998</v>
      </c>
      <c r="D46" s="73">
        <v>111.04</v>
      </c>
      <c r="E46" s="73">
        <v>1.2299</v>
      </c>
      <c r="F46" s="73">
        <v>1.4</v>
      </c>
      <c r="G46" s="73">
        <v>110.31</v>
      </c>
      <c r="H46" s="73">
        <v>56.357100000000003</v>
      </c>
      <c r="I46" s="73">
        <v>12.032400000000001</v>
      </c>
      <c r="J46" s="73">
        <v>3.2393999999999998</v>
      </c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</row>
    <row r="47" spans="2:55">
      <c r="B47" s="74">
        <v>43122</v>
      </c>
      <c r="C47" s="73">
        <v>6.4028999999999998</v>
      </c>
      <c r="D47" s="73">
        <v>111.04</v>
      </c>
      <c r="E47" s="73">
        <v>1.2262</v>
      </c>
      <c r="F47" s="73">
        <v>1.3987000000000001</v>
      </c>
      <c r="G47" s="73">
        <v>110.92</v>
      </c>
      <c r="H47" s="73">
        <v>56.505699999999997</v>
      </c>
      <c r="I47" s="73">
        <v>12.0505</v>
      </c>
      <c r="J47" s="73">
        <v>3.2040999999999999</v>
      </c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</row>
    <row r="48" spans="2:55">
      <c r="B48" s="74">
        <v>43119</v>
      </c>
      <c r="C48" s="73">
        <v>6.4004000000000003</v>
      </c>
      <c r="D48" s="73">
        <v>111.03</v>
      </c>
      <c r="E48" s="73">
        <v>1.2222</v>
      </c>
      <c r="F48" s="73">
        <v>1.3857999999999999</v>
      </c>
      <c r="G48" s="73">
        <v>110.77</v>
      </c>
      <c r="H48" s="73">
        <v>56.716799999999999</v>
      </c>
      <c r="I48" s="73">
        <v>12.196199999999999</v>
      </c>
      <c r="J48" s="73">
        <v>3.1962000000000002</v>
      </c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</row>
    <row r="49" spans="2:55">
      <c r="B49" s="74">
        <v>43118</v>
      </c>
      <c r="C49" s="73">
        <v>6.4215</v>
      </c>
      <c r="D49" s="73">
        <v>110.75</v>
      </c>
      <c r="E49" s="73">
        <v>1.2238</v>
      </c>
      <c r="F49" s="73">
        <v>1.3894</v>
      </c>
      <c r="G49" s="73">
        <v>111.11</v>
      </c>
      <c r="H49" s="73">
        <v>56.516300000000001</v>
      </c>
      <c r="I49" s="73">
        <v>12.131399999999999</v>
      </c>
      <c r="J49" s="73">
        <v>3.2115</v>
      </c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</row>
    <row r="50" spans="2:55">
      <c r="B50" s="74">
        <v>43117</v>
      </c>
      <c r="C50" s="73">
        <v>6.4325999999999999</v>
      </c>
      <c r="D50" s="73">
        <v>110.63</v>
      </c>
      <c r="E50" s="73">
        <v>1.2185999999999999</v>
      </c>
      <c r="F50" s="73">
        <v>1.3831</v>
      </c>
      <c r="G50" s="73">
        <v>111.29</v>
      </c>
      <c r="H50" s="73">
        <v>56.769500000000001</v>
      </c>
      <c r="I50" s="73">
        <v>12.2989</v>
      </c>
      <c r="J50" s="73">
        <v>3.2227999999999999</v>
      </c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</row>
    <row r="51" spans="2:55">
      <c r="B51" s="74">
        <v>43116</v>
      </c>
      <c r="C51" s="73">
        <v>6.4368999999999996</v>
      </c>
      <c r="D51" s="73">
        <v>110.71</v>
      </c>
      <c r="E51" s="73">
        <v>1.226</v>
      </c>
      <c r="F51" s="73">
        <v>1.3792</v>
      </c>
      <c r="G51" s="73">
        <v>110.45</v>
      </c>
      <c r="H51" s="73">
        <v>56.525500000000001</v>
      </c>
      <c r="I51" s="73">
        <v>12.2813</v>
      </c>
      <c r="J51" s="73">
        <v>3.2244000000000002</v>
      </c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</row>
    <row r="52" spans="2:55">
      <c r="B52" s="74">
        <v>43115</v>
      </c>
      <c r="C52" s="73">
        <v>6.4305000000000003</v>
      </c>
      <c r="D52" s="73">
        <v>110.85</v>
      </c>
      <c r="E52" s="73">
        <v>1.2263999999999999</v>
      </c>
      <c r="F52" s="73">
        <v>1.3792</v>
      </c>
      <c r="G52" s="73">
        <v>110.54</v>
      </c>
      <c r="H52" s="73">
        <v>56.332999999999998</v>
      </c>
      <c r="I52" s="73">
        <v>12.3063</v>
      </c>
      <c r="J52" s="73">
        <v>3.2157999999999998</v>
      </c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</row>
    <row r="53" spans="2:55">
      <c r="B53" s="74">
        <v>43112</v>
      </c>
      <c r="C53" s="73">
        <v>6.4611000000000001</v>
      </c>
      <c r="D53" s="73">
        <v>110.54</v>
      </c>
      <c r="E53" s="73">
        <v>1.2202</v>
      </c>
      <c r="F53" s="73">
        <v>1.3728</v>
      </c>
      <c r="G53" s="73">
        <v>111.06</v>
      </c>
      <c r="H53" s="73">
        <v>56.642699999999998</v>
      </c>
      <c r="I53" s="73">
        <v>12.3668</v>
      </c>
      <c r="J53" s="73">
        <v>3.2054999999999998</v>
      </c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</row>
    <row r="54" spans="2:55">
      <c r="B54" s="74">
        <v>43111</v>
      </c>
      <c r="C54" s="73">
        <v>6.4907000000000004</v>
      </c>
      <c r="D54" s="73">
        <v>110.27</v>
      </c>
      <c r="E54" s="73">
        <v>1.2032</v>
      </c>
      <c r="F54" s="73">
        <v>1.3538000000000001</v>
      </c>
      <c r="G54" s="73">
        <v>111.26</v>
      </c>
      <c r="H54" s="73">
        <v>56.428600000000003</v>
      </c>
      <c r="I54" s="73">
        <v>12.391299999999999</v>
      </c>
      <c r="J54" s="73">
        <v>3.2145999999999999</v>
      </c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</row>
    <row r="55" spans="2:55">
      <c r="B55" s="74">
        <v>43110</v>
      </c>
      <c r="C55" s="73">
        <v>6.5229999999999997</v>
      </c>
      <c r="D55" s="73">
        <v>109.89</v>
      </c>
      <c r="E55" s="73">
        <v>1.1948000000000001</v>
      </c>
      <c r="F55" s="73">
        <v>1.3507</v>
      </c>
      <c r="G55" s="73">
        <v>111.44</v>
      </c>
      <c r="H55" s="73">
        <v>57.021999999999998</v>
      </c>
      <c r="I55" s="73">
        <v>12.4359</v>
      </c>
      <c r="J55" s="73">
        <v>3.2353999999999998</v>
      </c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</row>
    <row r="56" spans="2:55">
      <c r="B56" s="74">
        <v>43109</v>
      </c>
      <c r="C56" s="73">
        <v>6.5350000000000001</v>
      </c>
      <c r="D56" s="73">
        <v>109.8</v>
      </c>
      <c r="E56" s="73">
        <v>1.1937</v>
      </c>
      <c r="F56" s="73">
        <v>1.3540000000000001</v>
      </c>
      <c r="G56" s="73">
        <v>112.65</v>
      </c>
      <c r="H56" s="73">
        <v>57.007300000000001</v>
      </c>
      <c r="I56" s="73">
        <v>12.344899999999999</v>
      </c>
      <c r="J56" s="73">
        <v>3.2494999999999998</v>
      </c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</row>
    <row r="57" spans="2:55">
      <c r="B57" s="74">
        <v>43108</v>
      </c>
      <c r="C57" s="73">
        <v>6.4972000000000003</v>
      </c>
      <c r="D57" s="73">
        <v>110.07</v>
      </c>
      <c r="E57" s="73">
        <v>1.1967000000000001</v>
      </c>
      <c r="F57" s="73">
        <v>1.3568</v>
      </c>
      <c r="G57" s="73">
        <v>113.09</v>
      </c>
      <c r="H57" s="73">
        <v>56.990200000000002</v>
      </c>
      <c r="I57" s="73">
        <v>12.385</v>
      </c>
      <c r="J57" s="73">
        <v>3.2368999999999999</v>
      </c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</row>
    <row r="58" spans="2:55">
      <c r="B58" s="74">
        <v>43105</v>
      </c>
      <c r="C58" s="73">
        <v>6.4785000000000004</v>
      </c>
      <c r="D58" s="73">
        <v>110.4</v>
      </c>
      <c r="E58" s="73">
        <v>1.2029000000000001</v>
      </c>
      <c r="F58" s="73">
        <v>1.3571</v>
      </c>
      <c r="G58" s="73">
        <v>113.05</v>
      </c>
      <c r="H58" s="73">
        <v>56.990200000000002</v>
      </c>
      <c r="I58" s="73">
        <v>12.311999999999999</v>
      </c>
      <c r="J58" s="73">
        <v>3.2290000000000001</v>
      </c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</row>
    <row r="59" spans="2:55">
      <c r="B59" s="74">
        <v>43104</v>
      </c>
      <c r="C59" s="73">
        <v>6.492</v>
      </c>
      <c r="D59" s="73">
        <v>110.27</v>
      </c>
      <c r="E59" s="73">
        <v>1.2068000000000001</v>
      </c>
      <c r="F59" s="73">
        <v>1.3551</v>
      </c>
      <c r="G59" s="73">
        <v>112.75</v>
      </c>
      <c r="H59" s="73">
        <v>56.866700000000002</v>
      </c>
      <c r="I59" s="73">
        <v>12.303900000000001</v>
      </c>
      <c r="J59" s="73">
        <v>3.2307999999999999</v>
      </c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</row>
    <row r="60" spans="2:55">
      <c r="B60" s="74">
        <v>43103</v>
      </c>
      <c r="C60" s="73">
        <v>6.4957000000000003</v>
      </c>
      <c r="D60" s="73">
        <v>110.14</v>
      </c>
      <c r="E60" s="73">
        <v>1.2015</v>
      </c>
      <c r="F60" s="73">
        <v>1.3515999999999999</v>
      </c>
      <c r="G60" s="73">
        <v>112.51</v>
      </c>
      <c r="H60" s="73">
        <v>57.241799999999998</v>
      </c>
      <c r="I60" s="73">
        <v>12.366300000000001</v>
      </c>
      <c r="J60" s="73">
        <v>3.2385000000000002</v>
      </c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</row>
    <row r="61" spans="2:55">
      <c r="B61" s="74">
        <v>43102</v>
      </c>
      <c r="C61" s="73">
        <v>6.5015000000000001</v>
      </c>
      <c r="D61" s="73">
        <v>110.09</v>
      </c>
      <c r="E61" s="73">
        <v>1.2059</v>
      </c>
      <c r="F61" s="73">
        <v>1.359</v>
      </c>
      <c r="G61" s="73">
        <v>112.29</v>
      </c>
      <c r="H61" s="73">
        <v>57.625799999999998</v>
      </c>
      <c r="I61" s="73">
        <v>12.4589</v>
      </c>
      <c r="J61" s="73">
        <v>3.2618999999999998</v>
      </c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</row>
    <row r="62" spans="2:55">
      <c r="B62" s="74">
        <v>43101</v>
      </c>
      <c r="C62" s="73">
        <v>6.5163000000000002</v>
      </c>
      <c r="D62" s="73">
        <v>109.78</v>
      </c>
      <c r="E62" s="73">
        <v>1.2012</v>
      </c>
      <c r="F62" s="73">
        <v>1.3503000000000001</v>
      </c>
      <c r="G62" s="73">
        <v>112.63</v>
      </c>
      <c r="H62" s="73">
        <v>57.625799999999998</v>
      </c>
      <c r="I62" s="73">
        <v>12.3828</v>
      </c>
      <c r="J62" s="73">
        <v>3.3085</v>
      </c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</row>
    <row r="63" spans="2:55">
      <c r="B63" s="74">
        <v>43098</v>
      </c>
      <c r="C63" s="73">
        <v>6.5143000000000004</v>
      </c>
      <c r="D63" s="73">
        <v>109.78</v>
      </c>
      <c r="E63" s="73">
        <v>1.2004999999999999</v>
      </c>
      <c r="F63" s="73">
        <v>1.3512999999999999</v>
      </c>
      <c r="G63" s="73">
        <v>112.69</v>
      </c>
      <c r="H63" s="73">
        <v>57.625799999999998</v>
      </c>
      <c r="I63" s="73">
        <v>12.3828</v>
      </c>
      <c r="J63" s="73">
        <v>3.3085</v>
      </c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</row>
    <row r="64" spans="2:55">
      <c r="B64" s="74">
        <v>43097</v>
      </c>
      <c r="C64" s="73">
        <v>6.5308999999999999</v>
      </c>
      <c r="D64" s="73">
        <v>109.5</v>
      </c>
      <c r="E64" s="73">
        <v>1.1942999999999999</v>
      </c>
      <c r="F64" s="73">
        <v>1.3443000000000001</v>
      </c>
      <c r="G64" s="73">
        <v>112.87</v>
      </c>
      <c r="H64" s="73">
        <v>57.518700000000003</v>
      </c>
      <c r="I64" s="73">
        <v>12.3531</v>
      </c>
      <c r="J64" s="73">
        <v>3.3132000000000001</v>
      </c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</row>
    <row r="65" spans="2:55">
      <c r="B65" s="74">
        <v>43096</v>
      </c>
      <c r="C65" s="73">
        <v>6.5553999999999997</v>
      </c>
      <c r="D65" s="73">
        <v>109.21</v>
      </c>
      <c r="E65" s="73">
        <v>1.1888000000000001</v>
      </c>
      <c r="F65" s="73">
        <v>1.34</v>
      </c>
      <c r="G65" s="73">
        <v>113.35</v>
      </c>
      <c r="H65" s="73">
        <v>57.744799999999998</v>
      </c>
      <c r="I65" s="73">
        <v>12.2684</v>
      </c>
      <c r="J65" s="73">
        <v>3.3170000000000002</v>
      </c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</row>
    <row r="66" spans="2:55">
      <c r="B66" s="74">
        <v>43095</v>
      </c>
      <c r="C66" s="73">
        <v>6.5415000000000001</v>
      </c>
      <c r="D66" s="73">
        <v>109.24</v>
      </c>
      <c r="E66" s="73">
        <v>1.1858</v>
      </c>
      <c r="F66" s="73">
        <v>1.3373999999999999</v>
      </c>
      <c r="G66" s="73">
        <v>113.23</v>
      </c>
      <c r="H66" s="73">
        <v>57.634999999999998</v>
      </c>
      <c r="I66" s="73">
        <v>12.5098</v>
      </c>
      <c r="J66" s="73">
        <v>3.3096000000000001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</row>
    <row r="67" spans="2:55">
      <c r="B67" s="74">
        <v>43094</v>
      </c>
      <c r="C67" s="73">
        <v>6.5545</v>
      </c>
      <c r="D67" s="73">
        <v>109.29</v>
      </c>
      <c r="E67" s="73">
        <v>1.1870000000000001</v>
      </c>
      <c r="F67" s="73">
        <v>1.3371</v>
      </c>
      <c r="G67" s="73">
        <v>113.26</v>
      </c>
      <c r="H67" s="73">
        <v>57.969700000000003</v>
      </c>
      <c r="I67" s="73">
        <v>12.6119</v>
      </c>
      <c r="J67" s="73">
        <v>3.3376000000000001</v>
      </c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</row>
    <row r="68" spans="2:55">
      <c r="B68" s="74">
        <v>43091</v>
      </c>
      <c r="C68" s="73">
        <v>6.5670000000000002</v>
      </c>
      <c r="D68" s="73">
        <v>109.1</v>
      </c>
      <c r="E68" s="73">
        <v>1.1861999999999999</v>
      </c>
      <c r="F68" s="73">
        <v>1.3363</v>
      </c>
      <c r="G68" s="73">
        <v>113.29</v>
      </c>
      <c r="H68" s="73">
        <v>58.378999999999998</v>
      </c>
      <c r="I68" s="73">
        <v>12.6212</v>
      </c>
      <c r="J68" s="73">
        <v>3.3376000000000001</v>
      </c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</row>
    <row r="69" spans="2:55">
      <c r="B69" s="74">
        <v>43090</v>
      </c>
      <c r="C69" s="73">
        <v>6.5663999999999998</v>
      </c>
      <c r="D69" s="73">
        <v>108.97</v>
      </c>
      <c r="E69" s="73">
        <v>1.1874</v>
      </c>
      <c r="F69" s="73">
        <v>1.3386</v>
      </c>
      <c r="G69" s="73">
        <v>113.33</v>
      </c>
      <c r="H69" s="73">
        <v>58.475299999999997</v>
      </c>
      <c r="I69" s="73">
        <v>12.761800000000001</v>
      </c>
      <c r="J69" s="73">
        <v>3.3067000000000002</v>
      </c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</row>
    <row r="70" spans="2:55">
      <c r="B70" s="74">
        <v>43089</v>
      </c>
      <c r="C70" s="73">
        <v>6.5646000000000004</v>
      </c>
      <c r="D70" s="73">
        <v>109.05</v>
      </c>
      <c r="E70" s="73">
        <v>1.1871</v>
      </c>
      <c r="F70" s="73">
        <v>1.3376000000000001</v>
      </c>
      <c r="G70" s="73">
        <v>113.4</v>
      </c>
      <c r="H70" s="73">
        <v>58.709000000000003</v>
      </c>
      <c r="I70" s="73">
        <v>12.7224</v>
      </c>
      <c r="J70" s="73">
        <v>3.2965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</row>
    <row r="71" spans="2:55">
      <c r="B71" s="74">
        <v>43088</v>
      </c>
      <c r="C71" s="73">
        <v>6.6062000000000003</v>
      </c>
      <c r="D71" s="73">
        <v>108.68</v>
      </c>
      <c r="E71" s="73">
        <v>1.1839999999999999</v>
      </c>
      <c r="F71" s="73">
        <v>1.3385</v>
      </c>
      <c r="G71" s="73">
        <v>112.89</v>
      </c>
      <c r="H71" s="73">
        <v>58.775599999999997</v>
      </c>
      <c r="I71" s="73">
        <v>12.706799999999999</v>
      </c>
      <c r="J71" s="73">
        <v>3.2911000000000001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</row>
    <row r="72" spans="2:55">
      <c r="B72" s="74">
        <v>43087</v>
      </c>
      <c r="C72" s="73">
        <v>6.6088000000000005</v>
      </c>
      <c r="D72" s="73">
        <v>108.63</v>
      </c>
      <c r="E72" s="73">
        <v>1.1781999999999999</v>
      </c>
      <c r="F72" s="73">
        <v>1.3383</v>
      </c>
      <c r="G72" s="73">
        <v>112.55</v>
      </c>
      <c r="H72" s="73">
        <v>58.664499999999997</v>
      </c>
      <c r="I72" s="73">
        <v>12.746</v>
      </c>
      <c r="J72" s="73">
        <v>3.2886000000000002</v>
      </c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</row>
    <row r="73" spans="2:55">
      <c r="B73" s="74">
        <v>43084</v>
      </c>
      <c r="C73" s="73">
        <v>6.6059999999999999</v>
      </c>
      <c r="D73" s="73">
        <v>108.66</v>
      </c>
      <c r="E73" s="73">
        <v>1.1749000000000001</v>
      </c>
      <c r="F73" s="73">
        <v>1.3320000000000001</v>
      </c>
      <c r="G73" s="73">
        <v>112.6</v>
      </c>
      <c r="H73" s="73">
        <v>58.809699999999999</v>
      </c>
      <c r="I73" s="73">
        <v>13.099600000000001</v>
      </c>
      <c r="J73" s="73">
        <v>3.3018999999999998</v>
      </c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</row>
    <row r="74" spans="2:55">
      <c r="B74" s="74">
        <v>43083</v>
      </c>
      <c r="C74" s="73">
        <v>6.6068999999999996</v>
      </c>
      <c r="D74" s="73">
        <v>108.65</v>
      </c>
      <c r="E74" s="73">
        <v>1.1778</v>
      </c>
      <c r="F74" s="73">
        <v>1.3431</v>
      </c>
      <c r="G74" s="73">
        <v>112.39</v>
      </c>
      <c r="H74" s="73">
        <v>58.7699</v>
      </c>
      <c r="I74" s="73">
        <v>13.512</v>
      </c>
      <c r="J74" s="73">
        <v>3.3351999999999999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</row>
    <row r="75" spans="2:55">
      <c r="B75" s="74">
        <v>43082</v>
      </c>
      <c r="C75" s="73">
        <v>6.6139999999999999</v>
      </c>
      <c r="D75" s="73">
        <v>108.68</v>
      </c>
      <c r="E75" s="73">
        <v>1.1826000000000001</v>
      </c>
      <c r="F75" s="73">
        <v>1.3420000000000001</v>
      </c>
      <c r="G75" s="73">
        <v>112.54</v>
      </c>
      <c r="H75" s="73">
        <v>58.6355</v>
      </c>
      <c r="I75" s="73">
        <v>13.453799999999999</v>
      </c>
      <c r="J75" s="73">
        <v>3.3174999999999999</v>
      </c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</row>
    <row r="76" spans="2:55">
      <c r="B76" s="74">
        <v>43081</v>
      </c>
      <c r="C76" s="73">
        <v>6.6279000000000003</v>
      </c>
      <c r="D76" s="73">
        <v>108.37</v>
      </c>
      <c r="E76" s="73">
        <v>1.1741999999999999</v>
      </c>
      <c r="F76" s="73">
        <v>1.3317999999999999</v>
      </c>
      <c r="G76" s="73">
        <v>113.55</v>
      </c>
      <c r="H76" s="73">
        <v>59.2926</v>
      </c>
      <c r="I76" s="73">
        <v>13.675699999999999</v>
      </c>
      <c r="J76" s="73">
        <v>3.3193999999999999</v>
      </c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</row>
    <row r="77" spans="2:55">
      <c r="B77" s="74">
        <v>43080</v>
      </c>
      <c r="C77" s="73">
        <v>6.6218000000000004</v>
      </c>
      <c r="D77" s="73">
        <v>108.57</v>
      </c>
      <c r="E77" s="73">
        <v>1.1769000000000001</v>
      </c>
      <c r="F77" s="73">
        <v>1.3341000000000001</v>
      </c>
      <c r="G77" s="73">
        <v>113.56</v>
      </c>
      <c r="H77" s="73">
        <v>59.006700000000002</v>
      </c>
      <c r="I77" s="73">
        <v>13.6029</v>
      </c>
      <c r="J77" s="73">
        <v>3.3035999999999999</v>
      </c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</row>
    <row r="78" spans="2:55">
      <c r="B78" s="74">
        <v>43077</v>
      </c>
      <c r="C78" s="73">
        <v>6.6238000000000001</v>
      </c>
      <c r="D78" s="73">
        <v>108.47</v>
      </c>
      <c r="E78" s="73">
        <v>1.1773</v>
      </c>
      <c r="F78" s="73">
        <v>1.339</v>
      </c>
      <c r="G78" s="73">
        <v>113.48</v>
      </c>
      <c r="H78" s="73">
        <v>59.1496</v>
      </c>
      <c r="I78" s="73">
        <v>13.667199999999999</v>
      </c>
      <c r="J78" s="73">
        <v>3.2938000000000001</v>
      </c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</row>
    <row r="79" spans="2:55">
      <c r="B79" s="74">
        <v>43076</v>
      </c>
      <c r="C79" s="73">
        <v>6.6249000000000002</v>
      </c>
      <c r="D79" s="73">
        <v>108.45</v>
      </c>
      <c r="E79" s="73">
        <v>1.1773</v>
      </c>
      <c r="F79" s="73">
        <v>1.3473999999999999</v>
      </c>
      <c r="G79" s="73">
        <v>113.09</v>
      </c>
      <c r="H79" s="73">
        <v>59.185899999999997</v>
      </c>
      <c r="I79" s="73">
        <v>13.7334</v>
      </c>
      <c r="J79" s="73">
        <v>3.2934000000000001</v>
      </c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</row>
    <row r="80" spans="2:55">
      <c r="B80" s="74">
        <v>43075</v>
      </c>
      <c r="C80" s="73">
        <v>6.6178999999999997</v>
      </c>
      <c r="D80" s="73">
        <v>108.47</v>
      </c>
      <c r="E80" s="73">
        <v>1.1796</v>
      </c>
      <c r="F80" s="73">
        <v>1.3392999999999999</v>
      </c>
      <c r="G80" s="73">
        <v>112.29</v>
      </c>
      <c r="H80" s="73">
        <v>59.2224</v>
      </c>
      <c r="I80" s="73">
        <v>13.513999999999999</v>
      </c>
      <c r="J80" s="73">
        <v>3.2351000000000001</v>
      </c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</row>
    <row r="81" spans="2:55">
      <c r="B81" s="74">
        <v>43074</v>
      </c>
      <c r="C81" s="73">
        <v>6.6181000000000001</v>
      </c>
      <c r="D81" s="73">
        <v>108.61</v>
      </c>
      <c r="E81" s="73">
        <v>1.1826000000000001</v>
      </c>
      <c r="F81" s="73">
        <v>1.3443000000000001</v>
      </c>
      <c r="G81" s="73">
        <v>112.6</v>
      </c>
      <c r="H81" s="73">
        <v>58.736699999999999</v>
      </c>
      <c r="I81" s="73">
        <v>13.4489</v>
      </c>
      <c r="J81" s="73">
        <v>3.2423999999999999</v>
      </c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</row>
    <row r="82" spans="2:55">
      <c r="B82" s="74">
        <v>43073</v>
      </c>
      <c r="C82" s="73">
        <v>6.6185999999999998</v>
      </c>
      <c r="D82" s="73">
        <v>108.63</v>
      </c>
      <c r="E82" s="73">
        <v>1.1865999999999999</v>
      </c>
      <c r="F82" s="73">
        <v>1.3479999999999999</v>
      </c>
      <c r="G82" s="73">
        <v>112.41</v>
      </c>
      <c r="H82" s="73">
        <v>58.8001</v>
      </c>
      <c r="I82" s="73">
        <v>13.5175</v>
      </c>
      <c r="J82" s="73">
        <v>3.2452999999999999</v>
      </c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</row>
    <row r="83" spans="2:55">
      <c r="B83" s="74">
        <v>43070</v>
      </c>
      <c r="C83" s="73">
        <v>6.5983999999999998</v>
      </c>
      <c r="D83" s="73">
        <v>108.73</v>
      </c>
      <c r="E83" s="73">
        <v>1.1896</v>
      </c>
      <c r="F83" s="73">
        <v>1.3477000000000001</v>
      </c>
      <c r="G83" s="73">
        <v>112.17</v>
      </c>
      <c r="H83" s="73">
        <v>58.898299999999999</v>
      </c>
      <c r="I83" s="73">
        <v>13.738</v>
      </c>
      <c r="J83" s="73">
        <v>3.2583000000000002</v>
      </c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</row>
    <row r="84" spans="2:55">
      <c r="B84" s="74">
        <v>43069</v>
      </c>
      <c r="C84" s="73">
        <v>6.6112000000000002</v>
      </c>
      <c r="D84" s="73">
        <v>108.56</v>
      </c>
      <c r="E84" s="73">
        <v>1.1903999999999999</v>
      </c>
      <c r="F84" s="73">
        <v>1.3525</v>
      </c>
      <c r="G84" s="73">
        <v>112.54</v>
      </c>
      <c r="H84" s="73">
        <v>58.452399999999997</v>
      </c>
      <c r="I84" s="73">
        <v>13.6981</v>
      </c>
      <c r="J84" s="73">
        <v>3.2683</v>
      </c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</row>
    <row r="85" spans="2:55">
      <c r="B85" s="74">
        <v>43068</v>
      </c>
      <c r="C85" s="73">
        <v>6.6120000000000001</v>
      </c>
      <c r="D85" s="73">
        <v>108.71</v>
      </c>
      <c r="E85" s="73">
        <v>1.1847000000000001</v>
      </c>
      <c r="F85" s="73">
        <v>1.3409</v>
      </c>
      <c r="G85" s="73">
        <v>111.93</v>
      </c>
      <c r="H85" s="73">
        <v>58.619199999999999</v>
      </c>
      <c r="I85" s="73">
        <v>13.6569</v>
      </c>
      <c r="J85" s="73">
        <v>3.2442000000000002</v>
      </c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</row>
    <row r="86" spans="2:55">
      <c r="B86" s="74">
        <v>43067</v>
      </c>
      <c r="C86" s="73">
        <v>6.6082000000000001</v>
      </c>
      <c r="D86" s="73">
        <v>108.67</v>
      </c>
      <c r="E86" s="73">
        <v>1.1839999999999999</v>
      </c>
      <c r="F86" s="73">
        <v>1.3338999999999999</v>
      </c>
      <c r="G86" s="73">
        <v>111.48</v>
      </c>
      <c r="H86" s="73">
        <v>58.375100000000003</v>
      </c>
      <c r="I86" s="73">
        <v>13.6616</v>
      </c>
      <c r="J86" s="73">
        <v>3.2137000000000002</v>
      </c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</row>
    <row r="87" spans="2:55">
      <c r="B87" s="74">
        <v>43066</v>
      </c>
      <c r="C87" s="73">
        <v>6.5975000000000001</v>
      </c>
      <c r="D87" s="73">
        <v>108.68</v>
      </c>
      <c r="E87" s="73">
        <v>1.1898</v>
      </c>
      <c r="F87" s="73">
        <v>1.3317999999999999</v>
      </c>
      <c r="G87" s="73">
        <v>111.09</v>
      </c>
      <c r="H87" s="73">
        <v>58.491100000000003</v>
      </c>
      <c r="I87" s="73">
        <v>13.758699999999999</v>
      </c>
      <c r="J87" s="73">
        <v>3.2263000000000002</v>
      </c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</row>
    <row r="88" spans="2:55">
      <c r="B88" s="74">
        <v>43063</v>
      </c>
      <c r="C88" s="73">
        <v>6.5880999999999998</v>
      </c>
      <c r="D88" s="73">
        <v>108.74</v>
      </c>
      <c r="E88" s="73">
        <v>1.1933</v>
      </c>
      <c r="F88" s="73">
        <v>1.3336999999999999</v>
      </c>
      <c r="G88" s="73">
        <v>111.53</v>
      </c>
      <c r="H88" s="73">
        <v>58.3703</v>
      </c>
      <c r="I88" s="73">
        <v>14.1585</v>
      </c>
      <c r="J88" s="73">
        <v>3.2323</v>
      </c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</row>
    <row r="89" spans="2:55">
      <c r="B89" s="74">
        <v>43062</v>
      </c>
      <c r="C89" s="73">
        <v>6.5789999999999997</v>
      </c>
      <c r="D89" s="73">
        <v>108.79</v>
      </c>
      <c r="E89" s="73">
        <v>1.1851</v>
      </c>
      <c r="F89" s="73">
        <v>1.3309</v>
      </c>
      <c r="G89" s="73">
        <v>111.22</v>
      </c>
      <c r="H89" s="73">
        <v>58.465600000000002</v>
      </c>
      <c r="I89" s="73">
        <v>13.8834</v>
      </c>
      <c r="J89" s="73">
        <v>3.2225000000000001</v>
      </c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</row>
    <row r="90" spans="2:55">
      <c r="B90" s="74">
        <v>43061</v>
      </c>
      <c r="C90" s="73">
        <v>6.5967000000000002</v>
      </c>
      <c r="D90" s="73">
        <v>108.59</v>
      </c>
      <c r="E90" s="73">
        <v>1.1821999999999999</v>
      </c>
      <c r="F90" s="73">
        <v>1.3325</v>
      </c>
      <c r="G90" s="73">
        <v>111.22</v>
      </c>
      <c r="H90" s="73">
        <v>58.498399999999997</v>
      </c>
      <c r="I90" s="73">
        <v>13.8218</v>
      </c>
      <c r="J90" s="73">
        <v>3.2250999999999999</v>
      </c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</row>
    <row r="91" spans="2:55">
      <c r="B91" s="74">
        <v>43060</v>
      </c>
      <c r="C91" s="73">
        <v>6.6271000000000004</v>
      </c>
      <c r="D91" s="73">
        <v>108.28</v>
      </c>
      <c r="E91" s="73">
        <v>1.1738</v>
      </c>
      <c r="F91" s="73">
        <v>1.3239000000000001</v>
      </c>
      <c r="G91" s="73">
        <v>112.45</v>
      </c>
      <c r="H91" s="73">
        <v>59.186999999999998</v>
      </c>
      <c r="I91" s="73">
        <v>13.968400000000001</v>
      </c>
      <c r="J91" s="73">
        <v>3.2545000000000002</v>
      </c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</row>
    <row r="92" spans="2:55">
      <c r="B92" s="74">
        <v>43059</v>
      </c>
      <c r="C92" s="73">
        <v>6.6471</v>
      </c>
      <c r="D92" s="73">
        <v>108.03</v>
      </c>
      <c r="E92" s="73">
        <v>1.1733</v>
      </c>
      <c r="F92" s="73">
        <v>1.3235000000000001</v>
      </c>
      <c r="G92" s="73">
        <v>112.62</v>
      </c>
      <c r="H92" s="73">
        <v>59.352200000000003</v>
      </c>
      <c r="I92" s="73">
        <v>14.0464</v>
      </c>
      <c r="J92" s="73">
        <v>3.2589999999999999</v>
      </c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</row>
    <row r="93" spans="2:55">
      <c r="B93" s="74">
        <v>43056</v>
      </c>
      <c r="C93" s="73">
        <v>6.6364999999999998</v>
      </c>
      <c r="D93" s="73">
        <v>108.14</v>
      </c>
      <c r="E93" s="73">
        <v>1.179</v>
      </c>
      <c r="F93" s="73">
        <v>1.3214999999999999</v>
      </c>
      <c r="G93" s="73">
        <v>112.1</v>
      </c>
      <c r="H93" s="73">
        <v>59.078299999999999</v>
      </c>
      <c r="I93" s="73">
        <v>13.998100000000001</v>
      </c>
      <c r="J93" s="73">
        <v>3.2591999999999999</v>
      </c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</row>
    <row r="94" spans="2:55">
      <c r="B94" s="74">
        <v>43055</v>
      </c>
      <c r="C94" s="73">
        <v>6.633</v>
      </c>
      <c r="D94" s="73">
        <v>108.09</v>
      </c>
      <c r="E94" s="73">
        <v>1.177</v>
      </c>
      <c r="F94" s="73">
        <v>1.3195000000000001</v>
      </c>
      <c r="G94" s="73">
        <v>113.06</v>
      </c>
      <c r="H94" s="73">
        <v>59.663699999999999</v>
      </c>
      <c r="I94" s="73">
        <v>14.156700000000001</v>
      </c>
      <c r="J94" s="73">
        <v>3.2770999999999999</v>
      </c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</row>
    <row r="95" spans="2:55">
      <c r="B95" s="74">
        <v>43054</v>
      </c>
      <c r="C95" s="73">
        <v>6.6326999999999998</v>
      </c>
      <c r="D95" s="73">
        <v>107.96</v>
      </c>
      <c r="E95" s="73">
        <v>1.1791</v>
      </c>
      <c r="F95" s="73">
        <v>1.3170999999999999</v>
      </c>
      <c r="G95" s="73">
        <v>112.88</v>
      </c>
      <c r="H95" s="73">
        <v>60.206499999999998</v>
      </c>
      <c r="I95" s="73">
        <v>14.3849</v>
      </c>
      <c r="J95" s="73">
        <v>3.3151000000000002</v>
      </c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</row>
    <row r="96" spans="2:55">
      <c r="B96" s="74">
        <v>43053</v>
      </c>
      <c r="C96" s="73">
        <v>6.6367000000000003</v>
      </c>
      <c r="D96" s="73">
        <v>107.69</v>
      </c>
      <c r="E96" s="73">
        <v>1.1798</v>
      </c>
      <c r="F96" s="73">
        <v>1.3165</v>
      </c>
      <c r="G96" s="73">
        <v>113.46</v>
      </c>
      <c r="H96" s="73">
        <v>60.228299999999997</v>
      </c>
      <c r="I96" s="73">
        <v>14.370200000000001</v>
      </c>
      <c r="J96" s="73">
        <v>3.3151000000000002</v>
      </c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</row>
    <row r="97" spans="2:55">
      <c r="B97" s="74">
        <v>43052</v>
      </c>
      <c r="C97" s="73">
        <v>6.6570999999999998</v>
      </c>
      <c r="D97" s="73">
        <v>107.51</v>
      </c>
      <c r="E97" s="73">
        <v>1.1667000000000001</v>
      </c>
      <c r="F97" s="73">
        <v>1.3115999999999999</v>
      </c>
      <c r="G97" s="73">
        <v>113.62</v>
      </c>
      <c r="H97" s="73">
        <v>59.364899999999999</v>
      </c>
      <c r="I97" s="73">
        <v>14.47</v>
      </c>
      <c r="J97" s="73">
        <v>3.2791999999999999</v>
      </c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</row>
    <row r="98" spans="2:55">
      <c r="B98" s="74">
        <v>43049</v>
      </c>
      <c r="C98" s="73">
        <v>6.6618000000000004</v>
      </c>
      <c r="D98" s="73">
        <v>107.55</v>
      </c>
      <c r="E98" s="73">
        <v>1.1665000000000001</v>
      </c>
      <c r="F98" s="73">
        <v>1.3195999999999999</v>
      </c>
      <c r="G98" s="73">
        <v>113.53</v>
      </c>
      <c r="H98" s="73">
        <v>59.207799999999999</v>
      </c>
      <c r="I98" s="73">
        <v>14.3773</v>
      </c>
      <c r="J98" s="73">
        <v>3.2837999999999998</v>
      </c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</row>
    <row r="99" spans="2:55">
      <c r="B99" s="74">
        <v>43048</v>
      </c>
      <c r="C99" s="73">
        <v>6.6479999999999997</v>
      </c>
      <c r="D99" s="73">
        <v>107.65</v>
      </c>
      <c r="E99" s="73">
        <v>1.1642000000000001</v>
      </c>
      <c r="F99" s="73">
        <v>1.3145</v>
      </c>
      <c r="G99" s="73">
        <v>113.47</v>
      </c>
      <c r="H99" s="73">
        <v>59.299700000000001</v>
      </c>
      <c r="I99" s="73">
        <v>14.2486</v>
      </c>
      <c r="J99" s="73">
        <v>3.2504</v>
      </c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</row>
    <row r="100" spans="2:55">
      <c r="B100" s="74">
        <v>43047</v>
      </c>
      <c r="C100" s="73">
        <v>6.6322000000000001</v>
      </c>
      <c r="D100" s="73">
        <v>107.74</v>
      </c>
      <c r="E100" s="73">
        <v>1.1595</v>
      </c>
      <c r="F100" s="73">
        <v>1.3115999999999999</v>
      </c>
      <c r="G100" s="73">
        <v>113.87</v>
      </c>
      <c r="H100" s="73">
        <v>59.234900000000003</v>
      </c>
      <c r="I100" s="73">
        <v>14.150399999999999</v>
      </c>
      <c r="J100" s="73">
        <v>3.2503000000000002</v>
      </c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</row>
    <row r="101" spans="2:55">
      <c r="B101" s="74">
        <v>43046</v>
      </c>
      <c r="C101" s="73">
        <v>6.641</v>
      </c>
      <c r="D101" s="73">
        <v>107.63</v>
      </c>
      <c r="E101" s="73">
        <v>1.1587000000000001</v>
      </c>
      <c r="F101" s="73">
        <v>1.3166</v>
      </c>
      <c r="G101" s="73">
        <v>114.01</v>
      </c>
      <c r="H101" s="73">
        <v>59.352800000000002</v>
      </c>
      <c r="I101" s="73">
        <v>14.236599999999999</v>
      </c>
      <c r="J101" s="73">
        <v>3.2730999999999999</v>
      </c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</row>
    <row r="102" spans="2:55">
      <c r="B102" s="74">
        <v>43045</v>
      </c>
      <c r="C102" s="73">
        <v>6.6250999999999998</v>
      </c>
      <c r="D102" s="73">
        <v>107.83</v>
      </c>
      <c r="E102" s="73">
        <v>1.161</v>
      </c>
      <c r="F102" s="73">
        <v>1.3170999999999999</v>
      </c>
      <c r="G102" s="73">
        <v>113.71</v>
      </c>
      <c r="H102" s="73">
        <v>59.069000000000003</v>
      </c>
      <c r="I102" s="73">
        <v>14.0961</v>
      </c>
      <c r="J102" s="73">
        <v>3.2526000000000002</v>
      </c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</row>
    <row r="103" spans="2:55">
      <c r="B103" s="74">
        <v>43042</v>
      </c>
      <c r="C103" s="73">
        <v>6.6364999999999998</v>
      </c>
      <c r="D103" s="73">
        <v>107.67</v>
      </c>
      <c r="E103" s="73">
        <v>1.1608000000000001</v>
      </c>
      <c r="F103" s="73">
        <v>1.3077000000000001</v>
      </c>
      <c r="G103" s="73">
        <v>114.07</v>
      </c>
      <c r="H103" s="73">
        <v>59.069000000000003</v>
      </c>
      <c r="I103" s="73">
        <v>14.224</v>
      </c>
      <c r="J103" s="73">
        <v>3.3140999999999998</v>
      </c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</row>
    <row r="104" spans="2:55">
      <c r="B104" s="74">
        <v>43041</v>
      </c>
      <c r="C104" s="73">
        <v>6.6067999999999998</v>
      </c>
      <c r="D104" s="73">
        <v>107.95</v>
      </c>
      <c r="E104" s="73">
        <v>1.1657999999999999</v>
      </c>
      <c r="F104" s="73">
        <v>1.3059000000000001</v>
      </c>
      <c r="G104" s="73">
        <v>114.08</v>
      </c>
      <c r="H104" s="73">
        <v>58.169800000000002</v>
      </c>
      <c r="I104" s="73">
        <v>13.9719</v>
      </c>
      <c r="J104" s="73">
        <v>3.2667000000000002</v>
      </c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</row>
    <row r="105" spans="2:55">
      <c r="B105" s="74">
        <v>43040</v>
      </c>
      <c r="C105" s="73">
        <v>6.609</v>
      </c>
      <c r="D105" s="73">
        <v>107.9</v>
      </c>
      <c r="E105" s="73">
        <v>1.1618999999999999</v>
      </c>
      <c r="F105" s="73">
        <v>1.3245</v>
      </c>
      <c r="G105" s="73">
        <v>114.18</v>
      </c>
      <c r="H105" s="73">
        <v>58.289200000000001</v>
      </c>
      <c r="I105" s="73">
        <v>14.065099999999999</v>
      </c>
      <c r="J105" s="73">
        <v>3.2667000000000002</v>
      </c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</row>
    <row r="106" spans="2:55">
      <c r="B106" s="74">
        <v>43039</v>
      </c>
      <c r="C106" s="73">
        <v>6.6323999999999996</v>
      </c>
      <c r="D106" s="73">
        <v>107.62</v>
      </c>
      <c r="E106" s="73">
        <v>1.1646000000000001</v>
      </c>
      <c r="F106" s="73">
        <v>1.3283</v>
      </c>
      <c r="G106" s="73">
        <v>113.64</v>
      </c>
      <c r="H106" s="73">
        <v>58.330199999999998</v>
      </c>
      <c r="I106" s="73">
        <v>14.1272</v>
      </c>
      <c r="J106" s="73">
        <v>3.2713000000000001</v>
      </c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</row>
    <row r="107" spans="2:55">
      <c r="B107" s="74">
        <v>43038</v>
      </c>
      <c r="C107" s="73">
        <v>6.6368999999999998</v>
      </c>
      <c r="D107" s="73">
        <v>107.49</v>
      </c>
      <c r="E107" s="73">
        <v>1.1651</v>
      </c>
      <c r="F107" s="73">
        <v>1.3208</v>
      </c>
      <c r="G107" s="73">
        <v>113.18</v>
      </c>
      <c r="H107" s="73">
        <v>57.970599999999997</v>
      </c>
      <c r="I107" s="73">
        <v>14.0573</v>
      </c>
      <c r="J107" s="73">
        <v>3.2806000000000002</v>
      </c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</row>
    <row r="108" spans="2:55">
      <c r="B108" s="74">
        <v>43035</v>
      </c>
      <c r="C108" s="73">
        <v>6.6478999999999999</v>
      </c>
      <c r="D108" s="73">
        <v>107.41</v>
      </c>
      <c r="E108" s="73">
        <v>1.1608000000000001</v>
      </c>
      <c r="F108" s="73">
        <v>1.3128</v>
      </c>
      <c r="G108" s="73">
        <v>113.67</v>
      </c>
      <c r="H108" s="73">
        <v>58.072800000000001</v>
      </c>
      <c r="I108" s="73">
        <v>14.103400000000001</v>
      </c>
      <c r="J108" s="73">
        <v>3.2355999999999998</v>
      </c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</row>
    <row r="109" spans="2:55">
      <c r="B109" s="74">
        <v>43034</v>
      </c>
      <c r="C109" s="73">
        <v>6.6535000000000002</v>
      </c>
      <c r="D109" s="73">
        <v>107.27</v>
      </c>
      <c r="E109" s="73">
        <v>1.1651</v>
      </c>
      <c r="F109" s="73">
        <v>1.3161</v>
      </c>
      <c r="G109" s="73">
        <v>113.98</v>
      </c>
      <c r="H109" s="73">
        <v>57.852600000000002</v>
      </c>
      <c r="I109" s="73">
        <v>14.2416</v>
      </c>
      <c r="J109" s="73">
        <v>3.2974999999999999</v>
      </c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</row>
    <row r="110" spans="2:55">
      <c r="B110" s="74">
        <v>43033</v>
      </c>
      <c r="C110" s="73">
        <v>6.6376999999999997</v>
      </c>
      <c r="D110" s="73">
        <v>107.49</v>
      </c>
      <c r="E110" s="73">
        <v>1.1813</v>
      </c>
      <c r="F110" s="73">
        <v>1.3262</v>
      </c>
      <c r="G110" s="73">
        <v>113.74</v>
      </c>
      <c r="H110" s="73">
        <v>57.768299999999996</v>
      </c>
      <c r="I110" s="73">
        <v>14.052899999999999</v>
      </c>
      <c r="J110" s="73">
        <v>3.2347000000000001</v>
      </c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</row>
    <row r="111" spans="2:55">
      <c r="B111" s="74">
        <v>43032</v>
      </c>
      <c r="C111" s="73">
        <v>6.6428000000000003</v>
      </c>
      <c r="D111" s="73">
        <v>107.37</v>
      </c>
      <c r="E111" s="73">
        <v>1.1760999999999999</v>
      </c>
      <c r="F111" s="73">
        <v>1.3134000000000001</v>
      </c>
      <c r="G111" s="73">
        <v>113.9</v>
      </c>
      <c r="H111" s="73">
        <v>57.642099999999999</v>
      </c>
      <c r="I111" s="73">
        <v>13.7478</v>
      </c>
      <c r="J111" s="73">
        <v>3.2473000000000001</v>
      </c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</row>
    <row r="112" spans="2:55">
      <c r="B112" s="74">
        <v>43031</v>
      </c>
      <c r="C112" s="73">
        <v>6.6368999999999998</v>
      </c>
      <c r="D112" s="73">
        <v>107.42</v>
      </c>
      <c r="E112" s="73">
        <v>1.1749000000000001</v>
      </c>
      <c r="F112" s="73">
        <v>1.3197999999999999</v>
      </c>
      <c r="G112" s="73">
        <v>113.43</v>
      </c>
      <c r="H112" s="73">
        <v>57.552900000000001</v>
      </c>
      <c r="I112" s="73">
        <v>13.707699999999999</v>
      </c>
      <c r="J112" s="73">
        <v>3.2351000000000001</v>
      </c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</row>
    <row r="113" spans="2:55">
      <c r="B113" s="74">
        <v>43028</v>
      </c>
      <c r="C113" s="73">
        <v>6.6230000000000002</v>
      </c>
      <c r="D113" s="73">
        <v>107.51</v>
      </c>
      <c r="E113" s="73">
        <v>1.1783999999999999</v>
      </c>
      <c r="F113" s="73">
        <v>1.319</v>
      </c>
      <c r="G113" s="73">
        <v>113.52</v>
      </c>
      <c r="H113" s="73">
        <v>57.497</v>
      </c>
      <c r="I113" s="73">
        <v>13.644399999999999</v>
      </c>
      <c r="J113" s="73">
        <v>3.1935000000000002</v>
      </c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</row>
    <row r="114" spans="2:55">
      <c r="B114" s="74">
        <v>43027</v>
      </c>
      <c r="C114" s="73">
        <v>6.6055999999999999</v>
      </c>
      <c r="D114" s="73">
        <v>107.74</v>
      </c>
      <c r="E114" s="73">
        <v>1.1852</v>
      </c>
      <c r="F114" s="73">
        <v>1.3159000000000001</v>
      </c>
      <c r="G114" s="73">
        <v>112.54</v>
      </c>
      <c r="H114" s="73">
        <v>57.281700000000001</v>
      </c>
      <c r="I114" s="73">
        <v>13.486599999999999</v>
      </c>
      <c r="J114" s="73">
        <v>3.1716000000000002</v>
      </c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</row>
    <row r="115" spans="2:55">
      <c r="B115" s="74">
        <v>43026</v>
      </c>
      <c r="C115" s="73">
        <v>6.6208</v>
      </c>
      <c r="D115" s="73">
        <v>107.66</v>
      </c>
      <c r="E115" s="73">
        <v>1.1787000000000001</v>
      </c>
      <c r="F115" s="73">
        <v>1.3205</v>
      </c>
      <c r="G115" s="73">
        <v>112.94</v>
      </c>
      <c r="H115" s="73">
        <v>57.428199999999997</v>
      </c>
      <c r="I115" s="73">
        <v>13.5747</v>
      </c>
      <c r="J115" s="73">
        <v>3.1707000000000001</v>
      </c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</row>
    <row r="116" spans="2:55">
      <c r="B116" s="74">
        <v>43025</v>
      </c>
      <c r="C116" s="73">
        <v>6.6063000000000001</v>
      </c>
      <c r="D116" s="73">
        <v>107.75</v>
      </c>
      <c r="E116" s="73">
        <v>1.1766000000000001</v>
      </c>
      <c r="F116" s="73">
        <v>1.319</v>
      </c>
      <c r="G116" s="73">
        <v>112.2</v>
      </c>
      <c r="H116" s="73">
        <v>57.2986</v>
      </c>
      <c r="I116" s="73">
        <v>13.3932</v>
      </c>
      <c r="J116" s="73">
        <v>3.1604999999999999</v>
      </c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</row>
    <row r="117" spans="2:55">
      <c r="B117" s="74">
        <v>43024</v>
      </c>
      <c r="C117" s="73">
        <v>6.5829000000000004</v>
      </c>
      <c r="D117" s="73">
        <v>107.92</v>
      </c>
      <c r="E117" s="73">
        <v>1.1796</v>
      </c>
      <c r="F117" s="73">
        <v>1.3250999999999999</v>
      </c>
      <c r="G117" s="73">
        <v>112.19</v>
      </c>
      <c r="H117" s="73">
        <v>57.317700000000002</v>
      </c>
      <c r="I117" s="73">
        <v>13.3148</v>
      </c>
      <c r="J117" s="73">
        <v>3.1697000000000002</v>
      </c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</row>
    <row r="118" spans="2:55">
      <c r="B118" s="74">
        <v>43021</v>
      </c>
      <c r="C118" s="73">
        <v>6.5682999999999998</v>
      </c>
      <c r="D118" s="73">
        <v>108.14</v>
      </c>
      <c r="E118" s="73">
        <v>1.1819999999999999</v>
      </c>
      <c r="F118" s="73">
        <v>1.3285</v>
      </c>
      <c r="G118" s="73">
        <v>111.82</v>
      </c>
      <c r="H118" s="73">
        <v>57.178600000000003</v>
      </c>
      <c r="I118" s="73">
        <v>13.268000000000001</v>
      </c>
      <c r="J118" s="73">
        <v>3.1454</v>
      </c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</row>
    <row r="119" spans="2:55">
      <c r="B119" s="74">
        <v>43020</v>
      </c>
      <c r="C119" s="73">
        <v>6.5783000000000005</v>
      </c>
      <c r="D119" s="73">
        <v>107.88</v>
      </c>
      <c r="E119" s="73">
        <v>1.1830000000000001</v>
      </c>
      <c r="F119" s="73">
        <v>1.3262</v>
      </c>
      <c r="G119" s="73">
        <v>112.28</v>
      </c>
      <c r="H119" s="73">
        <v>57.687199999999997</v>
      </c>
      <c r="I119" s="73">
        <v>13.476599999999999</v>
      </c>
      <c r="J119" s="73">
        <v>3.1749000000000001</v>
      </c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</row>
    <row r="120" spans="2:55">
      <c r="B120" s="74">
        <v>43019</v>
      </c>
      <c r="C120" s="73">
        <v>6.5736999999999997</v>
      </c>
      <c r="D120" s="73">
        <v>107.83</v>
      </c>
      <c r="E120" s="73">
        <v>1.1859</v>
      </c>
      <c r="F120" s="73">
        <v>1.3223</v>
      </c>
      <c r="G120" s="73">
        <v>112.5</v>
      </c>
      <c r="H120" s="73">
        <v>57.828000000000003</v>
      </c>
      <c r="I120" s="73">
        <v>13.526899999999999</v>
      </c>
      <c r="J120" s="73">
        <v>3.1749000000000001</v>
      </c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</row>
    <row r="121" spans="2:55">
      <c r="B121" s="74">
        <v>43018</v>
      </c>
      <c r="C121" s="73">
        <v>6.5667</v>
      </c>
      <c r="D121" s="73">
        <v>107.75</v>
      </c>
      <c r="E121" s="73">
        <v>1.1808000000000001</v>
      </c>
      <c r="F121" s="73">
        <v>1.3203</v>
      </c>
      <c r="G121" s="73">
        <v>112.45</v>
      </c>
      <c r="H121" s="73">
        <v>57.980499999999999</v>
      </c>
      <c r="I121" s="73">
        <v>13.6991</v>
      </c>
      <c r="J121" s="73">
        <v>3.1797</v>
      </c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</row>
    <row r="122" spans="2:55">
      <c r="B122" s="74">
        <v>43017</v>
      </c>
      <c r="C122" s="73">
        <v>6.6154000000000002</v>
      </c>
      <c r="D122" s="73">
        <v>107.24</v>
      </c>
      <c r="E122" s="73">
        <v>1.1739999999999999</v>
      </c>
      <c r="F122" s="73">
        <v>1.3142</v>
      </c>
      <c r="G122" s="73">
        <v>112.68</v>
      </c>
      <c r="H122" s="73">
        <v>58.344299999999997</v>
      </c>
      <c r="I122" s="73">
        <v>13.8089</v>
      </c>
      <c r="J122" s="73">
        <v>3.1882999999999999</v>
      </c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</row>
    <row r="123" spans="2:55">
      <c r="B123" s="74">
        <v>43014</v>
      </c>
      <c r="C123" s="73">
        <v>6.6505000000000001</v>
      </c>
      <c r="D123" s="73">
        <v>107.06</v>
      </c>
      <c r="E123" s="73">
        <v>1.173</v>
      </c>
      <c r="F123" s="73">
        <v>1.3066</v>
      </c>
      <c r="G123" s="73">
        <v>112.65</v>
      </c>
      <c r="H123" s="73">
        <v>58.182000000000002</v>
      </c>
      <c r="I123" s="73">
        <v>13.7477</v>
      </c>
      <c r="J123" s="73">
        <v>3.1554000000000002</v>
      </c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</row>
    <row r="124" spans="2:55">
      <c r="B124" s="74">
        <v>43013</v>
      </c>
      <c r="C124" s="73">
        <v>6.6543000000000001</v>
      </c>
      <c r="D124" s="73">
        <v>107.17</v>
      </c>
      <c r="E124" s="73">
        <v>1.1711</v>
      </c>
      <c r="F124" s="73">
        <v>1.3119000000000001</v>
      </c>
      <c r="G124" s="73">
        <v>112.82</v>
      </c>
      <c r="H124" s="73">
        <v>57.689</v>
      </c>
      <c r="I124" s="73">
        <v>13.6798</v>
      </c>
      <c r="J124" s="73">
        <v>3.1537000000000002</v>
      </c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</row>
    <row r="125" spans="2:55">
      <c r="B125" s="74">
        <v>43012</v>
      </c>
      <c r="C125" s="73">
        <v>6.6486999999999998</v>
      </c>
      <c r="D125" s="73">
        <v>107.27</v>
      </c>
      <c r="E125" s="73">
        <v>1.1758999999999999</v>
      </c>
      <c r="F125" s="73">
        <v>1.3248</v>
      </c>
      <c r="G125" s="73">
        <v>112.76</v>
      </c>
      <c r="H125" s="73">
        <v>57.684199999999997</v>
      </c>
      <c r="I125" s="73">
        <v>13.5726</v>
      </c>
      <c r="J125" s="73">
        <v>3.133</v>
      </c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</row>
    <row r="126" spans="2:55">
      <c r="B126" s="74">
        <v>43011</v>
      </c>
      <c r="C126" s="73">
        <v>6.6664000000000003</v>
      </c>
      <c r="D126" s="73">
        <v>107.03</v>
      </c>
      <c r="E126" s="73">
        <v>1.1743999999999999</v>
      </c>
      <c r="F126" s="73">
        <v>1.3237000000000001</v>
      </c>
      <c r="G126" s="73">
        <v>112.85</v>
      </c>
      <c r="H126" s="73">
        <v>57.896900000000002</v>
      </c>
      <c r="I126" s="73">
        <v>13.658300000000001</v>
      </c>
      <c r="J126" s="73">
        <v>3.1432000000000002</v>
      </c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</row>
    <row r="127" spans="2:55">
      <c r="B127" s="74">
        <v>43010</v>
      </c>
      <c r="C127" s="73">
        <v>6.6729000000000003</v>
      </c>
      <c r="D127" s="73">
        <v>106.88</v>
      </c>
      <c r="E127" s="73">
        <v>1.1733</v>
      </c>
      <c r="F127" s="73">
        <v>1.3275999999999999</v>
      </c>
      <c r="G127" s="73">
        <v>112.77</v>
      </c>
      <c r="H127" s="73">
        <v>57.903799999999997</v>
      </c>
      <c r="I127" s="73">
        <v>13.600999999999999</v>
      </c>
      <c r="J127" s="73">
        <v>3.1541999999999999</v>
      </c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</row>
    <row r="128" spans="2:55">
      <c r="B128" s="74">
        <v>43007</v>
      </c>
      <c r="C128" s="73">
        <v>6.6467999999999998</v>
      </c>
      <c r="D128" s="73">
        <v>107.23</v>
      </c>
      <c r="E128" s="73">
        <v>1.1814</v>
      </c>
      <c r="F128" s="73">
        <v>1.3397999999999999</v>
      </c>
      <c r="G128" s="73">
        <v>112.51</v>
      </c>
      <c r="H128" s="73">
        <v>57.4938</v>
      </c>
      <c r="I128" s="73">
        <v>13.558999999999999</v>
      </c>
      <c r="J128" s="73">
        <v>3.1623000000000001</v>
      </c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</row>
    <row r="129" spans="2:55">
      <c r="B129" s="74">
        <v>43006</v>
      </c>
      <c r="C129" s="73">
        <v>6.6543000000000001</v>
      </c>
      <c r="D129" s="73">
        <v>107.12</v>
      </c>
      <c r="E129" s="73">
        <v>1.1786000000000001</v>
      </c>
      <c r="F129" s="73">
        <v>1.3442000000000001</v>
      </c>
      <c r="G129" s="73">
        <v>112.34</v>
      </c>
      <c r="H129" s="73">
        <v>57.917999999999999</v>
      </c>
      <c r="I129" s="73">
        <v>13.514799999999999</v>
      </c>
      <c r="J129" s="73">
        <v>3.1819999999999999</v>
      </c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</row>
    <row r="130" spans="2:55">
      <c r="B130" s="74">
        <v>43005</v>
      </c>
      <c r="C130" s="73">
        <v>6.6398000000000001</v>
      </c>
      <c r="D130" s="73">
        <v>107.24</v>
      </c>
      <c r="E130" s="73">
        <v>1.1745000000000001</v>
      </c>
      <c r="F130" s="73">
        <v>1.3387</v>
      </c>
      <c r="G130" s="73">
        <v>112.84</v>
      </c>
      <c r="H130" s="73">
        <v>58.194499999999998</v>
      </c>
      <c r="I130" s="73">
        <v>13.5884</v>
      </c>
      <c r="J130" s="73">
        <v>3.1928999999999998</v>
      </c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</row>
    <row r="131" spans="2:55">
      <c r="B131" s="74">
        <v>43004</v>
      </c>
      <c r="C131" s="73">
        <v>6.6284000000000001</v>
      </c>
      <c r="D131" s="73">
        <v>107.5</v>
      </c>
      <c r="E131" s="73">
        <v>1.1793</v>
      </c>
      <c r="F131" s="73">
        <v>1.3458000000000001</v>
      </c>
      <c r="G131" s="73">
        <v>112.24</v>
      </c>
      <c r="H131" s="73">
        <v>57.813299999999998</v>
      </c>
      <c r="I131" s="73">
        <v>13.373799999999999</v>
      </c>
      <c r="J131" s="73">
        <v>3.1661000000000001</v>
      </c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</row>
    <row r="132" spans="2:55">
      <c r="B132" s="74">
        <v>43003</v>
      </c>
      <c r="C132" s="73">
        <v>6.6124000000000001</v>
      </c>
      <c r="D132" s="73">
        <v>107.68</v>
      </c>
      <c r="E132" s="73">
        <v>1.1848000000000001</v>
      </c>
      <c r="F132" s="73">
        <v>1.3466</v>
      </c>
      <c r="G132" s="73">
        <v>111.73</v>
      </c>
      <c r="H132" s="73">
        <v>57.552300000000002</v>
      </c>
      <c r="I132" s="73">
        <v>13.3317</v>
      </c>
      <c r="J132" s="73">
        <v>3.1597</v>
      </c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</row>
    <row r="133" spans="2:55">
      <c r="B133" s="74">
        <v>43000</v>
      </c>
      <c r="C133" s="73">
        <v>6.5793999999999997</v>
      </c>
      <c r="D133" s="73">
        <v>108.04</v>
      </c>
      <c r="E133" s="73">
        <v>1.1951000000000001</v>
      </c>
      <c r="F133" s="73">
        <v>1.3504</v>
      </c>
      <c r="G133" s="73">
        <v>111.99</v>
      </c>
      <c r="H133" s="73">
        <v>57.482999999999997</v>
      </c>
      <c r="I133" s="73">
        <v>13.2523</v>
      </c>
      <c r="J133" s="73">
        <v>3.1240000000000001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</row>
    <row r="134" spans="2:55">
      <c r="B134" s="74">
        <v>42999</v>
      </c>
      <c r="C134" s="73">
        <v>6.5686</v>
      </c>
      <c r="D134" s="73">
        <v>108.08</v>
      </c>
      <c r="E134" s="73">
        <v>1.1940999999999999</v>
      </c>
      <c r="F134" s="73">
        <v>1.3580000000000001</v>
      </c>
      <c r="G134" s="73">
        <v>112.48</v>
      </c>
      <c r="H134" s="73">
        <v>57.8964</v>
      </c>
      <c r="I134" s="73">
        <v>13.2791</v>
      </c>
      <c r="J134" s="73">
        <v>3.1374</v>
      </c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</row>
    <row r="135" spans="2:55">
      <c r="B135" s="74">
        <v>42998</v>
      </c>
      <c r="C135" s="73">
        <v>6.5862999999999996</v>
      </c>
      <c r="D135" s="73">
        <v>108.06</v>
      </c>
      <c r="E135" s="73">
        <v>1.1892</v>
      </c>
      <c r="F135" s="73">
        <v>1.3494999999999999</v>
      </c>
      <c r="G135" s="73">
        <v>112.22</v>
      </c>
      <c r="H135" s="73">
        <v>58.1113</v>
      </c>
      <c r="I135" s="73">
        <v>13.3233</v>
      </c>
      <c r="J135" s="73">
        <v>3.1349</v>
      </c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</row>
    <row r="136" spans="2:55">
      <c r="B136" s="74">
        <v>42997</v>
      </c>
      <c r="C136" s="73">
        <v>6.5838999999999999</v>
      </c>
      <c r="D136" s="73">
        <v>108.25</v>
      </c>
      <c r="E136" s="73">
        <v>1.1994</v>
      </c>
      <c r="F136" s="73">
        <v>1.3503000000000001</v>
      </c>
      <c r="G136" s="73">
        <v>111.59</v>
      </c>
      <c r="H136" s="73">
        <v>58.133099999999999</v>
      </c>
      <c r="I136" s="73">
        <v>13.3188</v>
      </c>
      <c r="J136" s="73">
        <v>3.1360000000000001</v>
      </c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</row>
    <row r="137" spans="2:55"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</row>
    <row r="138" spans="2:55"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</row>
    <row r="139" spans="2:55"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</row>
    <row r="140" spans="2:55"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</row>
    <row r="141" spans="2:55"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</row>
    <row r="142" spans="2:55"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</row>
    <row r="143" spans="2:55"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</row>
    <row r="144" spans="2:55"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</row>
    <row r="145" spans="2:55"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</row>
    <row r="146" spans="2:55"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</row>
    <row r="147" spans="2:55"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</row>
    <row r="148" spans="2:55"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</row>
    <row r="149" spans="2:55"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</row>
    <row r="150" spans="2:55"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</row>
    <row r="151" spans="2:55"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</row>
    <row r="152" spans="2:55"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</row>
    <row r="153" spans="2:55"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</row>
    <row r="154" spans="2:55"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</row>
    <row r="155" spans="2:55"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</row>
    <row r="156" spans="2:55"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</row>
    <row r="157" spans="2:55"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</row>
    <row r="158" spans="2:55"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</row>
    <row r="159" spans="2:55"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</row>
    <row r="160" spans="2:55"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</row>
    <row r="161" spans="2:55"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</row>
    <row r="162" spans="2:55"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</row>
    <row r="163" spans="2:55"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</row>
    <row r="164" spans="2:55"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</row>
    <row r="165" spans="2:55"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</row>
    <row r="166" spans="2:55"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</row>
    <row r="167" spans="2:55"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</row>
    <row r="168" spans="2:55"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</row>
    <row r="169" spans="2:55"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</row>
    <row r="170" spans="2:55"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</row>
    <row r="171" spans="2:55"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</row>
    <row r="172" spans="2:55"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</row>
    <row r="173" spans="2:55"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</row>
    <row r="174" spans="2:55"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</row>
    <row r="175" spans="2:55"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</row>
    <row r="176" spans="2:55"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</row>
    <row r="177" spans="2:55"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</row>
    <row r="178" spans="2:55"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</row>
    <row r="179" spans="2:55"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</row>
    <row r="180" spans="2:55"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</row>
    <row r="181" spans="2:55"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</row>
    <row r="182" spans="2:55"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</row>
    <row r="183" spans="2:55"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</row>
    <row r="184" spans="2:55"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</row>
    <row r="185" spans="2:55"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</row>
    <row r="186" spans="2:55"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</row>
    <row r="187" spans="2:55"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</row>
    <row r="188" spans="2:55"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</row>
    <row r="189" spans="2:55"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</row>
    <row r="190" spans="2:55"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</row>
    <row r="191" spans="2:55"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</row>
    <row r="192" spans="2:55"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</row>
    <row r="193" spans="2:55"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</row>
    <row r="194" spans="2:55"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</row>
    <row r="195" spans="2:55"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</row>
    <row r="196" spans="2:55"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</row>
    <row r="197" spans="2:55"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</row>
    <row r="198" spans="2:55"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</row>
    <row r="199" spans="2:55"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</row>
    <row r="200" spans="2:55"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</row>
    <row r="201" spans="2:55"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</row>
    <row r="202" spans="2:55"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</row>
    <row r="203" spans="2:55"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</row>
    <row r="204" spans="2:55"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</row>
    <row r="205" spans="2:55"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</row>
    <row r="206" spans="2:55"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</row>
    <row r="207" spans="2:55"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</row>
    <row r="208" spans="2:55"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</row>
    <row r="209" spans="2:55"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</row>
    <row r="210" spans="2:55"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</row>
    <row r="211" spans="2:55"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</row>
    <row r="212" spans="2:55"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</row>
    <row r="213" spans="2:55"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</row>
    <row r="214" spans="2:55"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</row>
    <row r="215" spans="2:55"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</row>
    <row r="216" spans="2:55"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</row>
    <row r="217" spans="2:55"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</row>
    <row r="218" spans="2:55"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</row>
    <row r="219" spans="2:55"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</row>
    <row r="220" spans="2:55"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</row>
    <row r="221" spans="2:55"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</row>
    <row r="222" spans="2:55"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</row>
    <row r="223" spans="2:55"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</row>
    <row r="224" spans="2:55"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</row>
    <row r="225" spans="2:55"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</row>
    <row r="226" spans="2:55"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</row>
    <row r="227" spans="2:55"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</row>
    <row r="228" spans="2:55"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</row>
    <row r="229" spans="2:55"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</row>
    <row r="230" spans="2:55"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</row>
    <row r="231" spans="2:55"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</row>
    <row r="232" spans="2:55"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</row>
    <row r="233" spans="2:55"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</row>
    <row r="234" spans="2:55"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</row>
    <row r="235" spans="2:55"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</row>
    <row r="236" spans="2:55"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</row>
    <row r="237" spans="2:55"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</row>
    <row r="238" spans="2:55"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</row>
    <row r="239" spans="2:55"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</row>
    <row r="240" spans="2:55"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</row>
    <row r="241" spans="2:55"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</row>
    <row r="242" spans="2:55"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</row>
    <row r="243" spans="2:55"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</row>
    <row r="244" spans="2:55"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</row>
    <row r="245" spans="2:55"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</row>
    <row r="246" spans="2:55"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</row>
    <row r="247" spans="2:55"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</row>
    <row r="248" spans="2:55"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</row>
    <row r="249" spans="2:55"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</row>
    <row r="250" spans="2:55"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</row>
    <row r="251" spans="2:55"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</row>
    <row r="252" spans="2:55"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</row>
    <row r="253" spans="2:55"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</row>
    <row r="254" spans="2:55"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</row>
    <row r="255" spans="2:55"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</row>
    <row r="256" spans="2:55"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</row>
    <row r="257" spans="2:55"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</row>
    <row r="258" spans="2:55"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</row>
    <row r="259" spans="2:55"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</row>
    <row r="260" spans="2:55"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</row>
    <row r="261" spans="2:55"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</row>
    <row r="262" spans="2:55"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</row>
    <row r="263" spans="2:55"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</row>
    <row r="264" spans="2:55"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</row>
    <row r="265" spans="2:55"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</row>
    <row r="266" spans="2:55"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</row>
    <row r="267" spans="2:55"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</row>
    <row r="268" spans="2:55"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</row>
    <row r="269" spans="2:55"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</row>
    <row r="270" spans="2:55"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</row>
    <row r="271" spans="2:55"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</row>
    <row r="272" spans="2:55"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</row>
    <row r="273" spans="2:55"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</row>
    <row r="274" spans="2:55"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</row>
    <row r="275" spans="2:55"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</row>
    <row r="276" spans="2:55"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</row>
    <row r="277" spans="2:55"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</row>
    <row r="278" spans="2:55"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</row>
    <row r="279" spans="2:55"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</row>
    <row r="280" spans="2:55"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</row>
    <row r="281" spans="2:55"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</row>
    <row r="282" spans="2:55"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</row>
    <row r="283" spans="2:55"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</row>
    <row r="284" spans="2:55"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</row>
    <row r="285" spans="2:55"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</row>
    <row r="286" spans="2:55"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</row>
    <row r="287" spans="2:55"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</row>
    <row r="288" spans="2:55"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</row>
    <row r="289" spans="2:55"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</row>
    <row r="290" spans="2:55"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</row>
    <row r="291" spans="2:55"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</row>
    <row r="292" spans="2:55"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</row>
    <row r="293" spans="2:55"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</row>
    <row r="294" spans="2:55"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</row>
    <row r="295" spans="2:55"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</row>
    <row r="296" spans="2:55"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</row>
    <row r="297" spans="2:55"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</row>
    <row r="298" spans="2:55"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</row>
    <row r="299" spans="2:55"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</row>
    <row r="300" spans="2:55"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</row>
    <row r="301" spans="2:55"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</row>
    <row r="302" spans="2:55"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</row>
    <row r="303" spans="2:55"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</row>
    <row r="304" spans="2:55"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</row>
    <row r="305" spans="2:55"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</row>
    <row r="306" spans="2:55"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</row>
    <row r="307" spans="2:55"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</row>
    <row r="308" spans="2:55"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</row>
    <row r="309" spans="2:55"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</row>
    <row r="310" spans="2:55"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</row>
    <row r="311" spans="2:55"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</row>
    <row r="312" spans="2:55"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</row>
    <row r="313" spans="2:55"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</row>
    <row r="314" spans="2:55"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</row>
    <row r="315" spans="2:55"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</row>
    <row r="316" spans="2:55"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</row>
    <row r="317" spans="2:55"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</row>
    <row r="318" spans="2:55"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</row>
    <row r="319" spans="2:55"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</row>
    <row r="320" spans="2:55"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</row>
    <row r="321" spans="2:55"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</row>
    <row r="322" spans="2:55"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</row>
    <row r="323" spans="2:55"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</row>
    <row r="324" spans="2:55"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</row>
    <row r="325" spans="2:55"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</row>
    <row r="326" spans="2:55"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</row>
    <row r="327" spans="2:55"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</row>
    <row r="328" spans="2:55"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</row>
    <row r="329" spans="2:55"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</row>
    <row r="330" spans="2:55"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</row>
    <row r="331" spans="2:55"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</row>
    <row r="332" spans="2:55"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</row>
    <row r="333" spans="2:55"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</row>
    <row r="334" spans="2:55"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</row>
    <row r="335" spans="2:55"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</row>
    <row r="336" spans="2:55"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</row>
    <row r="337" spans="2:55"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</row>
    <row r="338" spans="2:55"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</row>
    <row r="339" spans="2:55"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</row>
    <row r="340" spans="2:55"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</row>
    <row r="341" spans="2:55"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</row>
    <row r="342" spans="2:55"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</row>
    <row r="343" spans="2:55"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</row>
    <row r="344" spans="2:55"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</row>
    <row r="345" spans="2:55"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</row>
    <row r="346" spans="2:55"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</row>
    <row r="347" spans="2:55"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</row>
    <row r="348" spans="2:55"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</row>
    <row r="349" spans="2:55"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</row>
    <row r="350" spans="2:55"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</row>
    <row r="351" spans="2:55"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</row>
    <row r="352" spans="2:55"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</row>
    <row r="353" spans="2:55"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</row>
    <row r="354" spans="2:55"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</row>
    <row r="355" spans="2:55"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</row>
    <row r="356" spans="2:55"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</row>
    <row r="357" spans="2:55"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</row>
    <row r="358" spans="2:55"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</row>
    <row r="359" spans="2:55"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</row>
    <row r="360" spans="2:55"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</row>
    <row r="361" spans="2:55"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</row>
    <row r="362" spans="2:55"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</row>
    <row r="363" spans="2:55"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</row>
    <row r="364" spans="2:55"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</row>
    <row r="365" spans="2:55"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</row>
    <row r="366" spans="2:55"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</row>
    <row r="367" spans="2:55"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</row>
    <row r="368" spans="2:55"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</row>
    <row r="369" spans="2:55"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</row>
    <row r="370" spans="2:55"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</row>
    <row r="371" spans="2:55"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</row>
    <row r="372" spans="2:55"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</row>
    <row r="373" spans="2:55"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</row>
    <row r="374" spans="2:55"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</row>
    <row r="375" spans="2:55"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</row>
    <row r="376" spans="2:55"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</row>
    <row r="377" spans="2:55"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</row>
    <row r="378" spans="2:55"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</row>
    <row r="379" spans="2:55"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</row>
    <row r="380" spans="2:55"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</row>
    <row r="381" spans="2:55"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</row>
    <row r="382" spans="2:55"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</row>
    <row r="383" spans="2:55"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</row>
    <row r="384" spans="2:55"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</row>
    <row r="385" spans="2:55"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</row>
    <row r="386" spans="2:55"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</row>
    <row r="387" spans="2:55"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</row>
    <row r="388" spans="2:55"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</row>
    <row r="389" spans="2:55"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</row>
    <row r="390" spans="2:55"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</row>
    <row r="391" spans="2:55"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</row>
    <row r="392" spans="2:55"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</row>
    <row r="393" spans="2:55"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</row>
    <row r="394" spans="2:55"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</row>
    <row r="395" spans="2:55"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</row>
    <row r="396" spans="2:55"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</row>
    <row r="397" spans="2:55"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</row>
    <row r="398" spans="2:55"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</row>
    <row r="399" spans="2:55"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</row>
    <row r="400" spans="2:55"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</row>
    <row r="401" spans="2:55"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</row>
    <row r="402" spans="2:55"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</row>
    <row r="403" spans="2:55"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</row>
    <row r="404" spans="2:55"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</row>
    <row r="405" spans="2:55"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</row>
    <row r="406" spans="2:55"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</row>
    <row r="407" spans="2:55"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</row>
    <row r="408" spans="2:55"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</row>
    <row r="409" spans="2:55"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</row>
    <row r="410" spans="2:55"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</row>
    <row r="411" spans="2:55"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</row>
    <row r="412" spans="2:55"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</row>
    <row r="413" spans="2:55"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</row>
    <row r="414" spans="2:55"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</row>
    <row r="415" spans="2:55"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</row>
    <row r="416" spans="2:55"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</row>
    <row r="417" spans="2:55"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</row>
    <row r="418" spans="2:55"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</row>
    <row r="419" spans="2:55"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</row>
    <row r="420" spans="2:55"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</row>
    <row r="421" spans="2:55"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</row>
    <row r="422" spans="2:55"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</row>
    <row r="423" spans="2:55"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</row>
    <row r="424" spans="2:55"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</row>
    <row r="425" spans="2:55"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</row>
    <row r="426" spans="2:55"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</row>
    <row r="427" spans="2:55"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</row>
    <row r="428" spans="2:55"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</row>
    <row r="429" spans="2:55"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</row>
    <row r="430" spans="2:55"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</row>
    <row r="431" spans="2:55"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</row>
    <row r="432" spans="2:55"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</row>
    <row r="433" spans="2:55"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</row>
    <row r="434" spans="2:55"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</row>
    <row r="435" spans="2:55"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</row>
    <row r="436" spans="2:55"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</row>
    <row r="437" spans="2:55"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</row>
    <row r="438" spans="2:55"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</row>
    <row r="439" spans="2:55"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</row>
    <row r="440" spans="2:55"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</row>
    <row r="441" spans="2:55"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</row>
    <row r="442" spans="2:55"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</row>
    <row r="443" spans="2:55"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</row>
    <row r="444" spans="2:55"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</row>
    <row r="445" spans="2:55"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</row>
    <row r="446" spans="2:55"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</row>
    <row r="447" spans="2:55"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</row>
    <row r="448" spans="2:55"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</row>
    <row r="449" spans="2:55"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</row>
    <row r="450" spans="2:55"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</row>
    <row r="451" spans="2:55"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</row>
    <row r="452" spans="2:55"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</row>
    <row r="453" spans="2:55"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</row>
    <row r="454" spans="2:55"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</row>
    <row r="455" spans="2:55"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</row>
    <row r="456" spans="2:55"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</row>
    <row r="457" spans="2:55"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</row>
    <row r="458" spans="2:55"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</row>
    <row r="459" spans="2:55"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</row>
    <row r="460" spans="2:55"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</row>
    <row r="461" spans="2:55"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</row>
    <row r="462" spans="2:55"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</row>
    <row r="463" spans="2:55"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</row>
    <row r="464" spans="2:55"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</row>
    <row r="465" spans="2:55"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</row>
    <row r="466" spans="2:55"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</row>
    <row r="467" spans="2:55"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</row>
    <row r="468" spans="2:55"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</row>
    <row r="469" spans="2:55"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</row>
    <row r="470" spans="2:55"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</row>
    <row r="471" spans="2:55"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</row>
    <row r="472" spans="2:55"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</row>
    <row r="473" spans="2:55"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</row>
    <row r="474" spans="2:55"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</row>
    <row r="475" spans="2:55"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</row>
    <row r="476" spans="2:55"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</row>
    <row r="477" spans="2:55"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</row>
    <row r="478" spans="2:55"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</row>
    <row r="479" spans="2:55"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</row>
    <row r="480" spans="2:55"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</row>
    <row r="481" spans="2:55"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</row>
    <row r="482" spans="2:55"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</row>
    <row r="483" spans="2:55"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</row>
    <row r="484" spans="2:55"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</row>
    <row r="485" spans="2:55"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</row>
    <row r="486" spans="2:55"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</row>
    <row r="487" spans="2:55"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</row>
    <row r="488" spans="2:55"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</row>
    <row r="489" spans="2:55"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</row>
    <row r="490" spans="2:55"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</row>
    <row r="491" spans="2:55"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</row>
    <row r="492" spans="2:55"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</row>
    <row r="493" spans="2:55"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</row>
    <row r="494" spans="2:55"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</row>
    <row r="495" spans="2:55"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</row>
    <row r="496" spans="2:55"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</row>
    <row r="497" spans="2:55"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</row>
    <row r="498" spans="2:55"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</row>
    <row r="499" spans="2:55"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</row>
    <row r="500" spans="2:55"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</row>
    <row r="501" spans="2:55"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</row>
    <row r="502" spans="2:55"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</row>
    <row r="503" spans="2:55"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</row>
    <row r="504" spans="2:55"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</row>
    <row r="505" spans="2:55"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</row>
  </sheetData>
  <phoneticPr fontId="3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0" tint="-0.34998626667073579"/>
  </sheetPr>
  <dimension ref="B3:BO4"/>
  <sheetViews>
    <sheetView showGridLines="0" workbookViewId="0">
      <selection activeCell="AS3" sqref="AS3"/>
    </sheetView>
  </sheetViews>
  <sheetFormatPr defaultRowHeight="10.5"/>
  <cols>
    <col min="2" max="2" width="19.5" bestFit="1" customWidth="1"/>
    <col min="3" max="3" width="10.1640625" bestFit="1" customWidth="1"/>
    <col min="4" max="4" width="12.6640625" bestFit="1" customWidth="1"/>
    <col min="5" max="5" width="11.33203125" bestFit="1" customWidth="1"/>
    <col min="6" max="6" width="10.33203125" bestFit="1" customWidth="1"/>
    <col min="7" max="7" width="10.1640625" bestFit="1" customWidth="1"/>
    <col min="8" max="8" width="12.33203125" bestFit="1" customWidth="1"/>
    <col min="9" max="20" width="12.33203125" customWidth="1"/>
    <col min="21" max="22" width="16.6640625" bestFit="1" customWidth="1"/>
    <col min="23" max="23" width="16.83203125" bestFit="1" customWidth="1"/>
    <col min="24" max="24" width="16.33203125" bestFit="1" customWidth="1"/>
    <col min="25" max="25" width="16.6640625" bestFit="1" customWidth="1"/>
    <col min="26" max="26" width="16.83203125" bestFit="1" customWidth="1"/>
    <col min="27" max="27" width="16.1640625" bestFit="1" customWidth="1"/>
    <col min="28" max="29" width="16.33203125" bestFit="1" customWidth="1"/>
    <col min="30" max="30" width="15.6640625" bestFit="1" customWidth="1"/>
    <col min="31" max="31" width="16.1640625" bestFit="1" customWidth="1"/>
    <col min="32" max="32" width="15.6640625" bestFit="1" customWidth="1"/>
    <col min="33" max="34" width="15.83203125" bestFit="1" customWidth="1"/>
    <col min="35" max="35" width="15.6640625" bestFit="1" customWidth="1"/>
    <col min="36" max="36" width="15.83203125" bestFit="1" customWidth="1"/>
    <col min="37" max="52" width="15.83203125" customWidth="1"/>
    <col min="53" max="53" width="9.83203125" bestFit="1" customWidth="1"/>
    <col min="54" max="54" width="12.83203125" bestFit="1" customWidth="1"/>
    <col min="55" max="55" width="16.1640625" bestFit="1" customWidth="1"/>
    <col min="56" max="56" width="19.5" bestFit="1" customWidth="1"/>
    <col min="57" max="57" width="12.1640625" bestFit="1" customWidth="1"/>
    <col min="58" max="58" width="11.5" bestFit="1" customWidth="1"/>
    <col min="59" max="60" width="11.83203125" bestFit="1" customWidth="1"/>
    <col min="61" max="62" width="11.6640625" bestFit="1" customWidth="1"/>
    <col min="63" max="63" width="11.5" bestFit="1" customWidth="1"/>
    <col min="64" max="64" width="11" bestFit="1" customWidth="1"/>
    <col min="65" max="66" width="11.6640625" bestFit="1" customWidth="1"/>
    <col min="67" max="67" width="11.33203125" bestFit="1" customWidth="1"/>
  </cols>
  <sheetData>
    <row r="3" spans="2:67">
      <c r="B3" s="10" t="s">
        <v>1186</v>
      </c>
      <c r="C3" s="80" t="s">
        <v>8</v>
      </c>
      <c r="D3" s="81" t="s">
        <v>10</v>
      </c>
      <c r="E3" s="81" t="s">
        <v>9</v>
      </c>
      <c r="F3" s="81" t="s">
        <v>11</v>
      </c>
      <c r="G3" s="81" t="s">
        <v>12</v>
      </c>
      <c r="H3" s="81" t="s">
        <v>13</v>
      </c>
      <c r="I3" s="81" t="s">
        <v>1200</v>
      </c>
      <c r="J3" s="81" t="s">
        <v>1199</v>
      </c>
      <c r="K3" s="81" t="s">
        <v>1242</v>
      </c>
      <c r="L3" s="81" t="s">
        <v>1243</v>
      </c>
      <c r="M3" s="81" t="s">
        <v>1244</v>
      </c>
      <c r="N3" s="81" t="s">
        <v>1241</v>
      </c>
      <c r="O3" s="81" t="s">
        <v>1245</v>
      </c>
      <c r="P3" s="81" t="s">
        <v>1246</v>
      </c>
      <c r="Q3" s="81" t="s">
        <v>1240</v>
      </c>
      <c r="R3" s="81" t="s">
        <v>1239</v>
      </c>
      <c r="S3" s="81" t="s">
        <v>1247</v>
      </c>
      <c r="T3" s="81" t="s">
        <v>1257</v>
      </c>
      <c r="U3" s="81" t="s">
        <v>1141</v>
      </c>
      <c r="V3" s="81" t="s">
        <v>1142</v>
      </c>
      <c r="W3" s="81" t="s">
        <v>1143</v>
      </c>
      <c r="X3" s="81" t="s">
        <v>1144</v>
      </c>
      <c r="Y3" s="81" t="s">
        <v>1145</v>
      </c>
      <c r="Z3" s="81" t="s">
        <v>1093</v>
      </c>
      <c r="AA3" s="81" t="s">
        <v>1146</v>
      </c>
      <c r="AB3" s="81" t="s">
        <v>1147</v>
      </c>
      <c r="AC3" s="81" t="s">
        <v>135</v>
      </c>
      <c r="AD3" s="81" t="s">
        <v>150</v>
      </c>
      <c r="AE3" s="81" t="s">
        <v>167</v>
      </c>
      <c r="AF3" s="81" t="s">
        <v>240</v>
      </c>
      <c r="AG3" s="81" t="s">
        <v>606</v>
      </c>
      <c r="AH3" s="81" t="s">
        <v>617</v>
      </c>
      <c r="AI3" s="81" t="s">
        <v>626</v>
      </c>
      <c r="AJ3" s="81" t="s">
        <v>636</v>
      </c>
      <c r="AK3" s="81" t="s">
        <v>1193</v>
      </c>
      <c r="AL3" s="81" t="s">
        <v>1196</v>
      </c>
      <c r="AM3" s="81" t="s">
        <v>58</v>
      </c>
      <c r="AN3" s="81" t="s">
        <v>1205</v>
      </c>
      <c r="AO3" s="81" t="s">
        <v>59</v>
      </c>
      <c r="AP3" s="81" t="s">
        <v>1206</v>
      </c>
      <c r="AQ3" s="81" t="s">
        <v>1207</v>
      </c>
      <c r="AR3" s="81" t="s">
        <v>1208</v>
      </c>
      <c r="AS3" s="81" t="s">
        <v>65</v>
      </c>
      <c r="AT3" s="81" t="s">
        <v>66</v>
      </c>
      <c r="AU3" s="81" t="s">
        <v>67</v>
      </c>
      <c r="AV3" s="81" t="s">
        <v>68</v>
      </c>
      <c r="AW3" s="81" t="s">
        <v>69</v>
      </c>
      <c r="AX3" s="81" t="s">
        <v>70</v>
      </c>
      <c r="AY3" s="81" t="s">
        <v>71</v>
      </c>
      <c r="AZ3" s="81" t="s">
        <v>72</v>
      </c>
      <c r="BA3" s="81" t="s">
        <v>73</v>
      </c>
      <c r="BB3" s="81" t="s">
        <v>74</v>
      </c>
      <c r="BC3" s="81" t="s">
        <v>75</v>
      </c>
      <c r="BD3" s="81" t="s">
        <v>76</v>
      </c>
      <c r="BE3" s="81" t="s">
        <v>77</v>
      </c>
      <c r="BF3" s="81" t="s">
        <v>78</v>
      </c>
      <c r="BG3" s="81" t="s">
        <v>79</v>
      </c>
      <c r="BH3" s="81" t="s">
        <v>80</v>
      </c>
      <c r="BI3" s="81" t="s">
        <v>81</v>
      </c>
      <c r="BJ3" s="81" t="s">
        <v>82</v>
      </c>
      <c r="BK3" s="81" t="s">
        <v>83</v>
      </c>
      <c r="BL3" s="81" t="s">
        <v>84</v>
      </c>
      <c r="BM3" s="81" t="s">
        <v>85</v>
      </c>
      <c r="BN3" s="81" t="s">
        <v>86</v>
      </c>
      <c r="BO3" s="82" t="s">
        <v>87</v>
      </c>
    </row>
    <row r="4" spans="2:67">
      <c r="B4" s="10" t="s">
        <v>1187</v>
      </c>
      <c r="C4" s="77" t="s">
        <v>35</v>
      </c>
      <c r="D4" s="78" t="s">
        <v>36</v>
      </c>
      <c r="E4" s="78" t="s">
        <v>37</v>
      </c>
      <c r="F4" s="78" t="s">
        <v>38</v>
      </c>
      <c r="G4" s="78" t="s">
        <v>39</v>
      </c>
      <c r="H4" s="78" t="s">
        <v>40</v>
      </c>
      <c r="I4" s="78" t="s">
        <v>1201</v>
      </c>
      <c r="J4" s="78" t="s">
        <v>1202</v>
      </c>
      <c r="K4" s="78" t="s">
        <v>1248</v>
      </c>
      <c r="L4" s="78" t="s">
        <v>1249</v>
      </c>
      <c r="M4" s="78" t="s">
        <v>1250</v>
      </c>
      <c r="N4" s="78" t="s">
        <v>1251</v>
      </c>
      <c r="O4" s="78" t="s">
        <v>1252</v>
      </c>
      <c r="P4" s="78" t="s">
        <v>1253</v>
      </c>
      <c r="Q4" s="78" t="s">
        <v>1254</v>
      </c>
      <c r="R4" s="78" t="s">
        <v>1255</v>
      </c>
      <c r="S4" s="78" t="s">
        <v>1256</v>
      </c>
      <c r="T4" s="78" t="s">
        <v>1258</v>
      </c>
      <c r="U4" s="78" t="s">
        <v>1177</v>
      </c>
      <c r="V4" s="78" t="s">
        <v>1178</v>
      </c>
      <c r="W4" s="78" t="s">
        <v>1179</v>
      </c>
      <c r="X4" s="78" t="s">
        <v>1180</v>
      </c>
      <c r="Y4" s="78" t="s">
        <v>1181</v>
      </c>
      <c r="Z4" s="78" t="s">
        <v>1182</v>
      </c>
      <c r="AA4" s="78" t="s">
        <v>1183</v>
      </c>
      <c r="AB4" s="78" t="s">
        <v>1184</v>
      </c>
      <c r="AC4" s="78" t="s">
        <v>1148</v>
      </c>
      <c r="AD4" s="78" t="s">
        <v>1132</v>
      </c>
      <c r="AE4" s="78" t="s">
        <v>1125</v>
      </c>
      <c r="AF4" s="78" t="s">
        <v>1149</v>
      </c>
      <c r="AG4" s="78" t="s">
        <v>1150</v>
      </c>
      <c r="AH4" s="78" t="s">
        <v>1151</v>
      </c>
      <c r="AI4" s="78" t="s">
        <v>1152</v>
      </c>
      <c r="AJ4" s="78" t="s">
        <v>1185</v>
      </c>
      <c r="AK4" s="78" t="s">
        <v>1194</v>
      </c>
      <c r="AL4" s="78" t="s">
        <v>1198</v>
      </c>
      <c r="AM4" s="78" t="s">
        <v>1211</v>
      </c>
      <c r="AN4" s="78" t="s">
        <v>1212</v>
      </c>
      <c r="AO4" s="78" t="s">
        <v>1209</v>
      </c>
      <c r="AP4" s="78" t="s">
        <v>1213</v>
      </c>
      <c r="AQ4" s="78" t="s">
        <v>1210</v>
      </c>
      <c r="AR4" s="78" t="s">
        <v>1214</v>
      </c>
      <c r="AS4" s="78" t="s">
        <v>1222</v>
      </c>
      <c r="AT4" s="78" t="s">
        <v>1224</v>
      </c>
      <c r="AU4" s="78" t="s">
        <v>1226</v>
      </c>
      <c r="AV4" s="78" t="s">
        <v>1228</v>
      </c>
      <c r="AW4" s="78" t="s">
        <v>1230</v>
      </c>
      <c r="AX4" s="78" t="s">
        <v>1234</v>
      </c>
      <c r="AY4" s="78" t="s">
        <v>1232</v>
      </c>
      <c r="AZ4" s="78" t="s">
        <v>1236</v>
      </c>
      <c r="BA4" s="78" t="s">
        <v>42</v>
      </c>
      <c r="BB4" s="78" t="s">
        <v>43</v>
      </c>
      <c r="BC4" s="78" t="s">
        <v>44</v>
      </c>
      <c r="BD4" s="78" t="s">
        <v>45</v>
      </c>
      <c r="BE4" s="78" t="s">
        <v>47</v>
      </c>
      <c r="BF4" s="78" t="s">
        <v>48</v>
      </c>
      <c r="BG4" s="78" t="s">
        <v>49</v>
      </c>
      <c r="BH4" s="78" t="s">
        <v>64</v>
      </c>
      <c r="BI4" s="78" t="s">
        <v>51</v>
      </c>
      <c r="BJ4" s="78" t="s">
        <v>52</v>
      </c>
      <c r="BK4" s="78" t="s">
        <v>53</v>
      </c>
      <c r="BL4" s="78" t="s">
        <v>54</v>
      </c>
      <c r="BM4" s="78" t="s">
        <v>55</v>
      </c>
      <c r="BN4" s="78" t="s">
        <v>56</v>
      </c>
      <c r="BO4" s="79" t="s">
        <v>57</v>
      </c>
    </row>
  </sheetData>
  <phoneticPr fontId="3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CH313"/>
  <sheetViews>
    <sheetView showGridLines="0" zoomScale="85" zoomScaleNormal="85" workbookViewId="0">
      <pane xSplit="2" ySplit="4" topLeftCell="C29" activePane="bottomRight" state="frozen"/>
      <selection activeCell="E48" sqref="E48"/>
      <selection pane="topRight" activeCell="E48" sqref="E48"/>
      <selection pane="bottomLeft" activeCell="E48" sqref="E48"/>
      <selection pane="bottomRight"/>
    </sheetView>
  </sheetViews>
  <sheetFormatPr defaultRowHeight="12.75" outlineLevelCol="1"/>
  <cols>
    <col min="1" max="2" width="9.33203125" style="13"/>
    <col min="3" max="3" width="12.33203125" style="13" bestFit="1" customWidth="1"/>
    <col min="4" max="4" width="12.33203125" style="13" customWidth="1"/>
    <col min="5" max="5" width="16.6640625" style="14" bestFit="1" customWidth="1"/>
    <col min="6" max="6" width="20.5" style="15" bestFit="1" customWidth="1"/>
    <col min="7" max="7" width="6" style="16" bestFit="1" customWidth="1"/>
    <col min="8" max="8" width="8.6640625" style="16" bestFit="1" customWidth="1"/>
    <col min="9" max="9" width="3.5" style="16" bestFit="1" customWidth="1"/>
    <col min="10" max="13" width="9.33203125" style="13"/>
    <col min="14" max="14" width="13.6640625" style="13" bestFit="1" customWidth="1"/>
    <col min="15" max="15" width="15.33203125" style="13" bestFit="1" customWidth="1"/>
    <col min="16" max="18" width="9.33203125" style="13"/>
    <col min="19" max="26" width="10.6640625" style="13" customWidth="1" outlineLevel="1"/>
    <col min="27" max="30" width="16.33203125" style="13" customWidth="1" outlineLevel="1"/>
    <col min="31" max="31" width="10.6640625" style="13" customWidth="1" outlineLevel="1"/>
    <col min="32" max="32" width="3.5" style="13" customWidth="1" outlineLevel="1"/>
    <col min="33" max="33" width="8.6640625" style="13" customWidth="1" outlineLevel="1"/>
    <col min="34" max="36" width="10.6640625" style="13" customWidth="1" outlineLevel="1"/>
    <col min="37" max="37" width="19.83203125" style="13" customWidth="1" outlineLevel="1"/>
    <col min="38" max="38" width="23.5" style="13" customWidth="1" outlineLevel="1"/>
    <col min="39" max="39" width="6.1640625" style="13" customWidth="1" outlineLevel="1"/>
    <col min="40" max="40" width="3.83203125" style="13" customWidth="1" outlineLevel="1"/>
    <col min="41" max="41" width="7.1640625" style="13" customWidth="1" outlineLevel="1"/>
    <col min="42" max="42" width="8.1640625" style="13" customWidth="1" outlineLevel="1"/>
    <col min="43" max="43" width="30.83203125" style="13" bestFit="1" customWidth="1"/>
    <col min="44" max="44" width="3.6640625" style="13" bestFit="1" customWidth="1"/>
    <col min="45" max="46" width="9.33203125" style="13"/>
    <col min="47" max="47" width="15.33203125" style="13" customWidth="1"/>
    <col min="48" max="48" width="17.1640625" style="13" bestFit="1" customWidth="1"/>
    <col min="49" max="50" width="9.33203125" style="13"/>
    <col min="51" max="53" width="8.6640625" style="13" customWidth="1"/>
    <col min="54" max="55" width="7.83203125" style="13" customWidth="1"/>
    <col min="56" max="56" width="14.1640625" style="13" customWidth="1"/>
    <col min="57" max="57" width="18.6640625" style="13" customWidth="1"/>
    <col min="58" max="58" width="16.83203125" style="13" bestFit="1" customWidth="1"/>
    <col min="59" max="60" width="8.6640625" style="13" customWidth="1"/>
    <col min="61" max="61" width="10.6640625" style="13" customWidth="1" outlineLevel="1"/>
    <col min="62" max="62" width="27.33203125" style="13" customWidth="1" outlineLevel="1"/>
    <col min="63" max="63" width="16.5" style="13" customWidth="1" outlineLevel="1"/>
    <col min="64" max="64" width="17" style="13" customWidth="1" outlineLevel="1"/>
    <col min="65" max="65" width="16.5" style="13" customWidth="1" outlineLevel="1"/>
    <col min="66" max="66" width="16.6640625" style="13" customWidth="1" outlineLevel="1"/>
    <col min="67" max="67" width="18" style="13" customWidth="1" outlineLevel="1"/>
    <col min="68" max="69" width="9.33203125" style="13"/>
    <col min="70" max="70" width="18" style="13" bestFit="1" customWidth="1"/>
    <col min="71" max="71" width="16.83203125" style="13" bestFit="1" customWidth="1"/>
    <col min="72" max="75" width="9.33203125" style="13"/>
    <col min="76" max="76" width="18.33203125" style="13" bestFit="1" customWidth="1"/>
    <col min="77" max="85" width="9.33203125" style="13"/>
    <col min="86" max="86" width="34" style="13" bestFit="1" customWidth="1"/>
    <col min="87" max="16384" width="9.33203125" style="13"/>
  </cols>
  <sheetData>
    <row r="1" spans="2:86">
      <c r="E1" s="14" t="s">
        <v>91</v>
      </c>
      <c r="K1" s="17" t="s">
        <v>92</v>
      </c>
      <c r="W1" s="18" t="s">
        <v>30</v>
      </c>
      <c r="AC1" s="18" t="s">
        <v>93</v>
      </c>
      <c r="AK1" s="18" t="s">
        <v>94</v>
      </c>
      <c r="AM1" s="17"/>
      <c r="AN1" s="17"/>
      <c r="AO1" s="17"/>
      <c r="AQ1" s="17"/>
      <c r="AU1" s="19" t="s">
        <v>95</v>
      </c>
      <c r="AW1" s="17" t="s">
        <v>96</v>
      </c>
      <c r="BE1" s="19" t="s">
        <v>97</v>
      </c>
      <c r="BK1" s="19" t="s">
        <v>98</v>
      </c>
      <c r="BR1" s="19" t="s">
        <v>99</v>
      </c>
      <c r="BS1" s="19"/>
      <c r="BW1" s="19"/>
      <c r="BX1" s="19" t="s">
        <v>100</v>
      </c>
      <c r="BY1" s="19"/>
    </row>
    <row r="2" spans="2:86">
      <c r="B2" s="13" t="s">
        <v>101</v>
      </c>
      <c r="C2" s="13" t="s">
        <v>102</v>
      </c>
      <c r="D2" s="20" t="s">
        <v>18</v>
      </c>
      <c r="E2" s="21" t="str">
        <f t="shared" ref="E2:E65" si="0">$B2&amp;"_"&amp;$C2&amp;$G2&amp;"Y"</f>
        <v>BON_USD2Y</v>
      </c>
      <c r="F2" s="21" t="str">
        <f>H2&amp;G2&amp;I2&amp; " Index"</f>
        <v>USGG2YR Index</v>
      </c>
      <c r="G2" s="16">
        <v>2</v>
      </c>
      <c r="H2" s="16" t="s">
        <v>103</v>
      </c>
      <c r="I2" s="16" t="s">
        <v>104</v>
      </c>
      <c r="J2" s="22">
        <f>_xll.BDP(F2,"PX LAST")</f>
        <v>2.2951999999999999</v>
      </c>
      <c r="K2" s="17" t="s">
        <v>105</v>
      </c>
      <c r="L2" s="13" t="s">
        <v>102</v>
      </c>
      <c r="M2" s="23" t="s">
        <v>18</v>
      </c>
      <c r="N2" s="24" t="str">
        <f t="shared" ref="N2:N65" si="1">K2&amp;"_"&amp;$L2&amp;$P2&amp;"Y"</f>
        <v>IRS_USD2Y</v>
      </c>
      <c r="O2" s="25" t="str">
        <f t="shared" ref="O2:O9" si="2">Q2&amp;P2&amp;R2&amp; " Index"</f>
        <v>USSW2 Index</v>
      </c>
      <c r="P2" s="16">
        <v>2</v>
      </c>
      <c r="Q2" s="26" t="s">
        <v>106</v>
      </c>
      <c r="R2" s="16"/>
      <c r="T2" s="13" t="s">
        <v>107</v>
      </c>
      <c r="U2" s="13" t="s">
        <v>108</v>
      </c>
      <c r="V2" s="27" t="s">
        <v>18</v>
      </c>
      <c r="W2" s="24" t="str">
        <f t="shared" ref="W2:W54" si="3">$T2&amp;"_"&amp;$U2</f>
        <v>EQY_DOW</v>
      </c>
      <c r="X2" s="25" t="s">
        <v>7</v>
      </c>
      <c r="Z2" s="13" t="s">
        <v>109</v>
      </c>
      <c r="AA2" s="13" t="s">
        <v>110</v>
      </c>
      <c r="AB2" s="20" t="s">
        <v>18</v>
      </c>
      <c r="AC2" s="21" t="str">
        <f t="shared" ref="AC2:AC20" si="4">$Z2&amp;"_"&amp;$AA2</f>
        <v>CTY_Cotton</v>
      </c>
      <c r="AD2" s="21" t="s">
        <v>111</v>
      </c>
      <c r="AF2" s="13" t="s">
        <v>112</v>
      </c>
      <c r="AH2" s="13" t="s">
        <v>113</v>
      </c>
      <c r="AJ2" s="20" t="s">
        <v>18</v>
      </c>
      <c r="AK2" s="21" t="str">
        <f>AF2&amp;"_"&amp;AH2</f>
        <v>FX_DXY</v>
      </c>
      <c r="AL2" s="21" t="str">
        <f>AH2&amp; " Index"</f>
        <v>DXY Index</v>
      </c>
      <c r="AR2" s="17" t="s">
        <v>114</v>
      </c>
      <c r="AS2" s="17" t="s">
        <v>102</v>
      </c>
      <c r="AT2" s="20" t="s">
        <v>18</v>
      </c>
      <c r="AU2" s="21" t="str">
        <f>AR2&amp;"_"&amp;AS2</f>
        <v>CB_USD</v>
      </c>
      <c r="AV2" s="21" t="s">
        <v>115</v>
      </c>
      <c r="AW2" s="17" t="str">
        <f>AX2&amp;" Index"</f>
        <v>US0003M Index</v>
      </c>
      <c r="AX2" s="17" t="s">
        <v>116</v>
      </c>
      <c r="AY2" s="13">
        <f>_xll.BDP(AW2,"PX LAST")</f>
        <v>2.2481399999999998</v>
      </c>
      <c r="BA2" s="17"/>
      <c r="BD2" s="28" t="s">
        <v>18</v>
      </c>
      <c r="BE2" s="28" t="s">
        <v>42</v>
      </c>
      <c r="BF2" s="29" t="str">
        <f>BE2&amp;" Index"</f>
        <v>VIX Index</v>
      </c>
      <c r="BI2" s="30"/>
      <c r="BJ2" s="31"/>
      <c r="BK2" s="31" t="s">
        <v>117</v>
      </c>
      <c r="BL2" s="31" t="s">
        <v>118</v>
      </c>
      <c r="BM2" s="31" t="s">
        <v>119</v>
      </c>
      <c r="BN2" s="31" t="s">
        <v>120</v>
      </c>
      <c r="BO2" s="32" t="s">
        <v>121</v>
      </c>
      <c r="BQ2" s="17"/>
      <c r="BR2" s="28" t="s">
        <v>122</v>
      </c>
      <c r="BS2" s="28" t="s">
        <v>123</v>
      </c>
      <c r="BU2" s="17" t="s">
        <v>124</v>
      </c>
      <c r="BV2" s="17" t="s">
        <v>125</v>
      </c>
      <c r="BW2" s="28" t="s">
        <v>18</v>
      </c>
      <c r="BX2" s="28" t="str">
        <f>BU2&amp;"_"&amp;BV2</f>
        <v>FLOW_EQ_INR</v>
      </c>
      <c r="BY2" s="28" t="s">
        <v>126</v>
      </c>
    </row>
    <row r="3" spans="2:86">
      <c r="B3" s="13" t="s">
        <v>101</v>
      </c>
      <c r="C3" s="13" t="s">
        <v>127</v>
      </c>
      <c r="D3" s="20" t="s">
        <v>18</v>
      </c>
      <c r="E3" s="21" t="str">
        <f t="shared" si="0"/>
        <v>BON_GBP2Y</v>
      </c>
      <c r="F3" s="21" t="str">
        <f>H3&amp;G3&amp;I3&amp; " Index"</f>
        <v>GUKG2 Index</v>
      </c>
      <c r="G3" s="16">
        <v>2</v>
      </c>
      <c r="H3" s="16" t="s">
        <v>128</v>
      </c>
      <c r="J3" s="22">
        <f>_xll.BDP(F3,"PX LAST")</f>
        <v>0.92300000000000004</v>
      </c>
      <c r="K3" s="17" t="s">
        <v>105</v>
      </c>
      <c r="L3" s="13" t="s">
        <v>127</v>
      </c>
      <c r="M3" s="33" t="s">
        <v>18</v>
      </c>
      <c r="N3" s="21" t="str">
        <f t="shared" si="1"/>
        <v>IRS_GBP2Y</v>
      </c>
      <c r="O3" s="34" t="str">
        <f t="shared" si="2"/>
        <v>BPSW2 Index</v>
      </c>
      <c r="P3" s="16">
        <v>2</v>
      </c>
      <c r="Q3" s="26" t="str">
        <f>VLOOKUP(K3&amp;"_"&amp;L3,[1]Parm!$E$6:$G$50,3,FALSE)</f>
        <v>BPSW</v>
      </c>
      <c r="R3" s="16"/>
      <c r="T3" s="13" t="s">
        <v>107</v>
      </c>
      <c r="U3" s="13" t="s">
        <v>35</v>
      </c>
      <c r="V3" s="33" t="s">
        <v>18</v>
      </c>
      <c r="W3" s="21" t="str">
        <f t="shared" si="3"/>
        <v>EQY_SPX</v>
      </c>
      <c r="X3" s="34" t="s">
        <v>8</v>
      </c>
      <c r="Z3" s="13" t="s">
        <v>109</v>
      </c>
      <c r="AA3" s="13" t="s">
        <v>129</v>
      </c>
      <c r="AB3" s="20" t="s">
        <v>18</v>
      </c>
      <c r="AC3" s="21" t="str">
        <f t="shared" si="4"/>
        <v>CTY_Aluminium</v>
      </c>
      <c r="AD3" s="21" t="s">
        <v>130</v>
      </c>
      <c r="AF3" s="13" t="s">
        <v>112</v>
      </c>
      <c r="AG3" s="13" t="s">
        <v>52</v>
      </c>
      <c r="AH3" s="13" t="s">
        <v>131</v>
      </c>
      <c r="AI3" s="13" t="str">
        <f>IF(AG3="","USD"&amp;AH3,AG3)</f>
        <v>EURUSD</v>
      </c>
      <c r="AJ3" s="20" t="s">
        <v>18</v>
      </c>
      <c r="AK3" s="21" t="str">
        <f>AF3&amp;"_"&amp;AI3</f>
        <v>FX_EURUSD</v>
      </c>
      <c r="AL3" s="21" t="str">
        <f t="shared" ref="AL3:AL10" si="5">AH3&amp; " Curncy"</f>
        <v>EUR Curncy</v>
      </c>
      <c r="AR3" s="17" t="s">
        <v>114</v>
      </c>
      <c r="AS3" s="13" t="s">
        <v>131</v>
      </c>
      <c r="AT3" s="20" t="s">
        <v>18</v>
      </c>
      <c r="AU3" s="21" t="str">
        <f t="shared" ref="AU3:AU66" si="6">AR3&amp;"_"&amp;AS3</f>
        <v>CB_EUR</v>
      </c>
      <c r="AV3" s="21" t="s">
        <v>132</v>
      </c>
      <c r="AW3" s="17" t="str">
        <f t="shared" ref="AW3:AW30" si="7">AX3&amp;" Index"</f>
        <v>EUR006M Index</v>
      </c>
      <c r="AX3" s="17" t="s">
        <v>133</v>
      </c>
      <c r="AY3" s="13">
        <f>_xll.BDP(AW3,"PX LAST")</f>
        <v>-0.27300000000000002</v>
      </c>
      <c r="BD3" s="28" t="s">
        <v>18</v>
      </c>
      <c r="BE3" s="28" t="s">
        <v>134</v>
      </c>
      <c r="BF3" s="29" t="str">
        <f t="shared" ref="BF3:BF5" si="8">BE3&amp;" Index"</f>
        <v>MOVE Index</v>
      </c>
      <c r="BI3" s="35"/>
      <c r="BJ3" s="36" t="s">
        <v>41</v>
      </c>
      <c r="BK3" s="36" t="s">
        <v>135</v>
      </c>
      <c r="BL3" s="36" t="s">
        <v>136</v>
      </c>
      <c r="BM3" s="36" t="s">
        <v>70</v>
      </c>
      <c r="BN3" s="36" t="s">
        <v>137</v>
      </c>
      <c r="BO3" s="37" t="e">
        <v>#N/A</v>
      </c>
      <c r="BQ3" s="38" t="s">
        <v>138</v>
      </c>
      <c r="BR3" s="28"/>
      <c r="BS3" s="29" t="s">
        <v>139</v>
      </c>
      <c r="BU3" s="17" t="s">
        <v>124</v>
      </c>
      <c r="BV3" s="17" t="s">
        <v>140</v>
      </c>
      <c r="BW3" s="28" t="s">
        <v>18</v>
      </c>
      <c r="BX3" s="28" t="str">
        <f t="shared" ref="BX3:BX13" si="9">BU3&amp;"_"&amp;BV3</f>
        <v>FLOW_EQ_IDR</v>
      </c>
      <c r="BY3" s="29" t="s">
        <v>141</v>
      </c>
    </row>
    <row r="4" spans="2:86">
      <c r="B4" s="13" t="s">
        <v>101</v>
      </c>
      <c r="C4" s="13" t="s">
        <v>142</v>
      </c>
      <c r="D4" s="20" t="s">
        <v>18</v>
      </c>
      <c r="E4" s="21" t="str">
        <f t="shared" si="0"/>
        <v>BON_JPY2Y</v>
      </c>
      <c r="F4" s="21" t="str">
        <f>H4&amp;G4&amp;I4&amp; " Index"</f>
        <v>GJGB2 Index</v>
      </c>
      <c r="G4" s="16">
        <v>2</v>
      </c>
      <c r="H4" s="16" t="s">
        <v>143</v>
      </c>
      <c r="J4" s="22">
        <f>_xll.BDP(F4,"PX LAST")</f>
        <v>-0.156</v>
      </c>
      <c r="K4" s="17" t="s">
        <v>105</v>
      </c>
      <c r="L4" s="13" t="s">
        <v>142</v>
      </c>
      <c r="M4" s="33" t="s">
        <v>18</v>
      </c>
      <c r="N4" s="21" t="str">
        <f t="shared" si="1"/>
        <v>IRS_JPY2Y</v>
      </c>
      <c r="O4" s="34" t="str">
        <f t="shared" si="2"/>
        <v>JYSW2 Index</v>
      </c>
      <c r="P4" s="16">
        <v>2</v>
      </c>
      <c r="Q4" s="26" t="str">
        <f>VLOOKUP(K4&amp;"_"&amp;L4,[1]Parm!$E$6:$G$50,3,FALSE)</f>
        <v>JYSW</v>
      </c>
      <c r="R4" s="16"/>
      <c r="T4" s="13" t="s">
        <v>107</v>
      </c>
      <c r="U4" s="13" t="s">
        <v>144</v>
      </c>
      <c r="V4" s="33" t="s">
        <v>18</v>
      </c>
      <c r="W4" s="21" t="str">
        <f t="shared" si="3"/>
        <v>EQY_NASDAQ</v>
      </c>
      <c r="X4" s="34" t="s">
        <v>145</v>
      </c>
      <c r="Z4" s="13" t="s">
        <v>109</v>
      </c>
      <c r="AA4" s="13" t="s">
        <v>48</v>
      </c>
      <c r="AB4" s="20" t="s">
        <v>18</v>
      </c>
      <c r="AC4" s="21" t="str">
        <f t="shared" si="4"/>
        <v>CTY_Silver</v>
      </c>
      <c r="AD4" s="21" t="s">
        <v>78</v>
      </c>
      <c r="AF4" s="13" t="s">
        <v>112</v>
      </c>
      <c r="AH4" s="13" t="s">
        <v>142</v>
      </c>
      <c r="AI4" s="13" t="str">
        <f t="shared" ref="AI4:AI67" si="10">IF(AG4="","USD"&amp;AH4,AG4)</f>
        <v>USDJPY</v>
      </c>
      <c r="AJ4" s="20" t="s">
        <v>18</v>
      </c>
      <c r="AK4" s="21" t="str">
        <f t="shared" ref="AK4:AK32" si="11">AF4&amp;"_"&amp;AI4</f>
        <v>FX_USDJPY</v>
      </c>
      <c r="AL4" s="21" t="str">
        <f t="shared" si="5"/>
        <v>JPY Curncy</v>
      </c>
      <c r="AR4" s="17" t="s">
        <v>114</v>
      </c>
      <c r="AS4" s="13" t="s">
        <v>142</v>
      </c>
      <c r="AT4" s="20" t="s">
        <v>18</v>
      </c>
      <c r="AU4" s="21" t="str">
        <f t="shared" si="6"/>
        <v>CB_JPY</v>
      </c>
      <c r="AV4" s="21" t="s">
        <v>146</v>
      </c>
      <c r="AW4" s="17" t="str">
        <f t="shared" si="7"/>
        <v>JY0006M Index</v>
      </c>
      <c r="AX4" s="17" t="s">
        <v>147</v>
      </c>
      <c r="AY4" s="13">
        <f>_xll.BDP(AW4,"PX LAST")</f>
        <v>1.2999999999999999E-2</v>
      </c>
      <c r="BD4" s="28" t="s">
        <v>18</v>
      </c>
      <c r="BE4" s="28" t="s">
        <v>43</v>
      </c>
      <c r="BF4" s="29" t="str">
        <f t="shared" si="8"/>
        <v>VXEEM Index</v>
      </c>
      <c r="BI4" s="39" t="s">
        <v>148</v>
      </c>
      <c r="BJ4" s="36" t="s">
        <v>149</v>
      </c>
      <c r="BK4" s="36" t="s">
        <v>150</v>
      </c>
      <c r="BL4" s="36" t="s">
        <v>151</v>
      </c>
      <c r="BM4" s="36" t="s">
        <v>71</v>
      </c>
      <c r="BN4" s="36" t="s">
        <v>152</v>
      </c>
      <c r="BO4" s="37" t="s">
        <v>153</v>
      </c>
      <c r="BQ4" s="17"/>
      <c r="BR4" s="28"/>
      <c r="BS4" s="29" t="s">
        <v>154</v>
      </c>
      <c r="BU4" s="17" t="s">
        <v>124</v>
      </c>
      <c r="BV4" s="17" t="s">
        <v>155</v>
      </c>
      <c r="BW4" s="28" t="s">
        <v>18</v>
      </c>
      <c r="BX4" s="28" t="str">
        <f t="shared" si="9"/>
        <v>FLOW_EQ_PHP</v>
      </c>
      <c r="BY4" s="29" t="s">
        <v>156</v>
      </c>
    </row>
    <row r="5" spans="2:86">
      <c r="B5" s="13" t="s">
        <v>101</v>
      </c>
      <c r="C5" s="13" t="s">
        <v>131</v>
      </c>
      <c r="D5" s="20" t="s">
        <v>18</v>
      </c>
      <c r="E5" s="21" t="str">
        <f t="shared" si="0"/>
        <v>BON_EUR2Y</v>
      </c>
      <c r="F5" s="21" t="str">
        <f>H5&amp;G5&amp;I5&amp; " Index"</f>
        <v>GECU2YR Index</v>
      </c>
      <c r="G5" s="16">
        <v>2</v>
      </c>
      <c r="H5" s="16" t="s">
        <v>157</v>
      </c>
      <c r="I5" s="16" t="s">
        <v>104</v>
      </c>
      <c r="J5" s="22">
        <f>_xll.BDP(F5,"PX LAST")</f>
        <v>-0.58899999999999997</v>
      </c>
      <c r="K5" s="17" t="s">
        <v>105</v>
      </c>
      <c r="L5" s="13" t="s">
        <v>131</v>
      </c>
      <c r="M5" s="33" t="s">
        <v>18</v>
      </c>
      <c r="N5" s="21" t="str">
        <f t="shared" si="1"/>
        <v>IRS_EUR2Y</v>
      </c>
      <c r="O5" s="34" t="str">
        <f t="shared" si="2"/>
        <v>EUSA2 Index</v>
      </c>
      <c r="P5" s="16">
        <v>2</v>
      </c>
      <c r="Q5" s="26" t="str">
        <f>VLOOKUP(K5&amp;"_"&amp;L5,[1]Parm!$E$6:$G$50,3,FALSE)</f>
        <v>EUSA</v>
      </c>
      <c r="R5" s="16"/>
      <c r="T5" s="13" t="s">
        <v>107</v>
      </c>
      <c r="U5" s="13" t="s">
        <v>158</v>
      </c>
      <c r="V5" s="33" t="s">
        <v>18</v>
      </c>
      <c r="W5" s="21" t="str">
        <f t="shared" si="3"/>
        <v>EQY_TSX</v>
      </c>
      <c r="X5" s="34" t="s">
        <v>159</v>
      </c>
      <c r="Z5" s="13" t="s">
        <v>109</v>
      </c>
      <c r="AA5" s="13" t="s">
        <v>160</v>
      </c>
      <c r="AB5" s="20" t="s">
        <v>18</v>
      </c>
      <c r="AC5" s="21" t="str">
        <f t="shared" si="4"/>
        <v>CTY_Cattle</v>
      </c>
      <c r="AD5" s="21" t="s">
        <v>161</v>
      </c>
      <c r="AF5" s="13" t="s">
        <v>112</v>
      </c>
      <c r="AG5" s="13" t="s">
        <v>53</v>
      </c>
      <c r="AH5" s="13" t="s">
        <v>127</v>
      </c>
      <c r="AI5" s="13" t="str">
        <f t="shared" si="10"/>
        <v>GBPUSD</v>
      </c>
      <c r="AJ5" s="20" t="s">
        <v>18</v>
      </c>
      <c r="AK5" s="21" t="str">
        <f t="shared" si="11"/>
        <v>FX_GBPUSD</v>
      </c>
      <c r="AL5" s="21" t="str">
        <f t="shared" si="5"/>
        <v>GBP Curncy</v>
      </c>
      <c r="AR5" s="17" t="s">
        <v>114</v>
      </c>
      <c r="AS5" s="13" t="s">
        <v>127</v>
      </c>
      <c r="AT5" s="20" t="s">
        <v>18</v>
      </c>
      <c r="AU5" s="21" t="str">
        <f t="shared" si="6"/>
        <v>CB_GBP</v>
      </c>
      <c r="AV5" s="21" t="s">
        <v>162</v>
      </c>
      <c r="AW5" s="17" t="str">
        <f t="shared" si="7"/>
        <v>BP0006M Index</v>
      </c>
      <c r="AX5" s="13" t="s">
        <v>163</v>
      </c>
      <c r="AY5" s="13">
        <f>_xll.BDP(AW5,"PX LAST")</f>
        <v>0.73255000000000003</v>
      </c>
      <c r="BD5" s="28" t="s">
        <v>18</v>
      </c>
      <c r="BE5" s="28" t="s">
        <v>164</v>
      </c>
      <c r="BF5" s="29" t="str">
        <f t="shared" si="8"/>
        <v>VDAX Index</v>
      </c>
      <c r="BI5" s="39" t="s">
        <v>165</v>
      </c>
      <c r="BJ5" s="36" t="s">
        <v>166</v>
      </c>
      <c r="BK5" s="36" t="s">
        <v>167</v>
      </c>
      <c r="BL5" s="36" t="s">
        <v>168</v>
      </c>
      <c r="BM5" s="36" t="s">
        <v>72</v>
      </c>
      <c r="BN5" s="36" t="s">
        <v>169</v>
      </c>
      <c r="BO5" s="37" t="s">
        <v>170</v>
      </c>
      <c r="BQ5" s="17"/>
      <c r="BR5" s="28"/>
      <c r="BS5" s="29" t="s">
        <v>171</v>
      </c>
      <c r="BU5" s="17" t="s">
        <v>124</v>
      </c>
      <c r="BV5" s="17" t="s">
        <v>172</v>
      </c>
      <c r="BW5" s="28" t="s">
        <v>18</v>
      </c>
      <c r="BX5" s="28" t="str">
        <f t="shared" si="9"/>
        <v>FLOW_EQ_KRW</v>
      </c>
      <c r="BY5" s="29" t="s">
        <v>173</v>
      </c>
    </row>
    <row r="6" spans="2:86">
      <c r="B6" s="13" t="s">
        <v>101</v>
      </c>
      <c r="C6" s="13" t="s">
        <v>174</v>
      </c>
      <c r="D6" s="20" t="s">
        <v>18</v>
      </c>
      <c r="E6" s="21" t="str">
        <f t="shared" si="0"/>
        <v>BON_CHF2Y</v>
      </c>
      <c r="F6" s="40" t="s">
        <v>175</v>
      </c>
      <c r="G6" s="41">
        <v>2</v>
      </c>
      <c r="H6" s="16" t="s">
        <v>176</v>
      </c>
      <c r="J6" s="22">
        <f>_xll.BDP(F6,"PX LAST")</f>
        <v>-0.83599999999999997</v>
      </c>
      <c r="K6" s="17" t="s">
        <v>105</v>
      </c>
      <c r="L6" s="13" t="s">
        <v>174</v>
      </c>
      <c r="M6" s="33" t="s">
        <v>18</v>
      </c>
      <c r="N6" s="21" t="str">
        <f t="shared" si="1"/>
        <v>IRS_CHF2Y</v>
      </c>
      <c r="O6" s="34" t="str">
        <f t="shared" si="2"/>
        <v>SFSW2 Index</v>
      </c>
      <c r="P6" s="16">
        <v>2</v>
      </c>
      <c r="Q6" s="26" t="str">
        <f>VLOOKUP(K6&amp;"_"&amp;L6,[1]Parm!$E$6:$G$50,3,FALSE)</f>
        <v>SFSW</v>
      </c>
      <c r="R6" s="16"/>
      <c r="T6" s="13" t="s">
        <v>107</v>
      </c>
      <c r="U6" s="17" t="s">
        <v>177</v>
      </c>
      <c r="V6" s="33" t="s">
        <v>18</v>
      </c>
      <c r="W6" s="21" t="str">
        <f t="shared" si="3"/>
        <v>EQY_MEXBOL</v>
      </c>
      <c r="X6" s="34" t="s">
        <v>178</v>
      </c>
      <c r="Z6" s="13" t="s">
        <v>109</v>
      </c>
      <c r="AA6" s="13" t="s">
        <v>179</v>
      </c>
      <c r="AB6" s="20" t="s">
        <v>18</v>
      </c>
      <c r="AC6" s="21" t="str">
        <f t="shared" si="4"/>
        <v>CTY_Gasoline</v>
      </c>
      <c r="AD6" s="21" t="s">
        <v>180</v>
      </c>
      <c r="AF6" s="13" t="s">
        <v>112</v>
      </c>
      <c r="AG6" s="13" t="s">
        <v>181</v>
      </c>
      <c r="AH6" s="13" t="s">
        <v>182</v>
      </c>
      <c r="AI6" s="13" t="str">
        <f t="shared" si="10"/>
        <v>AUDUSD</v>
      </c>
      <c r="AJ6" s="20" t="s">
        <v>18</v>
      </c>
      <c r="AK6" s="21" t="str">
        <f t="shared" si="11"/>
        <v>FX_AUDUSD</v>
      </c>
      <c r="AL6" s="21" t="str">
        <f t="shared" si="5"/>
        <v>AUD Curncy</v>
      </c>
      <c r="AR6" s="17" t="s">
        <v>114</v>
      </c>
      <c r="AS6" s="13" t="s">
        <v>182</v>
      </c>
      <c r="AT6" s="20" t="s">
        <v>18</v>
      </c>
      <c r="AU6" s="21" t="str">
        <f t="shared" si="6"/>
        <v>CB_AUD</v>
      </c>
      <c r="AV6" s="21" t="s">
        <v>183</v>
      </c>
      <c r="AW6" s="17" t="str">
        <f t="shared" si="7"/>
        <v xml:space="preserve"> Index</v>
      </c>
      <c r="BD6" s="28" t="s">
        <v>18</v>
      </c>
      <c r="BE6" s="28" t="s">
        <v>184</v>
      </c>
      <c r="BF6" s="29" t="s">
        <v>185</v>
      </c>
      <c r="BI6" s="35" t="s">
        <v>186</v>
      </c>
      <c r="BJ6" s="36" t="s">
        <v>186</v>
      </c>
      <c r="BK6" s="36" t="s">
        <v>187</v>
      </c>
      <c r="BL6" s="36" t="s">
        <v>188</v>
      </c>
      <c r="BM6" s="36" t="s">
        <v>189</v>
      </c>
      <c r="BN6" s="36" t="s">
        <v>190</v>
      </c>
      <c r="BO6" s="37" t="s">
        <v>191</v>
      </c>
      <c r="BQ6" s="17"/>
      <c r="BR6" s="28"/>
      <c r="BS6" s="29" t="s">
        <v>192</v>
      </c>
      <c r="BU6" s="17" t="s">
        <v>124</v>
      </c>
      <c r="BV6" s="17" t="s">
        <v>193</v>
      </c>
      <c r="BW6" s="28" t="s">
        <v>18</v>
      </c>
      <c r="BX6" s="28" t="str">
        <f t="shared" si="9"/>
        <v>FLOW_EQ_TWD</v>
      </c>
      <c r="BY6" s="29" t="s">
        <v>194</v>
      </c>
    </row>
    <row r="7" spans="2:86">
      <c r="B7" s="13" t="s">
        <v>101</v>
      </c>
      <c r="C7" s="13" t="s">
        <v>195</v>
      </c>
      <c r="D7" s="20" t="s">
        <v>18</v>
      </c>
      <c r="E7" s="21" t="str">
        <f t="shared" si="0"/>
        <v>BON_SEK2Y</v>
      </c>
      <c r="F7" s="21" t="str">
        <f>H7&amp;G7&amp;I7&amp; " Index"</f>
        <v>GSGB2YR Index</v>
      </c>
      <c r="G7" s="16">
        <v>2</v>
      </c>
      <c r="H7" s="16" t="s">
        <v>196</v>
      </c>
      <c r="I7" s="16" t="s">
        <v>104</v>
      </c>
      <c r="J7" s="22">
        <f>_xll.BDP(F7,"PX LAST")</f>
        <v>-0.438</v>
      </c>
      <c r="K7" s="17" t="s">
        <v>105</v>
      </c>
      <c r="L7" s="13" t="s">
        <v>195</v>
      </c>
      <c r="M7" s="33" t="s">
        <v>18</v>
      </c>
      <c r="N7" s="21" t="str">
        <f t="shared" si="1"/>
        <v>IRS_SEK2Y</v>
      </c>
      <c r="O7" s="34" t="str">
        <f t="shared" si="2"/>
        <v>SKSW2 Index</v>
      </c>
      <c r="P7" s="16">
        <v>2</v>
      </c>
      <c r="Q7" s="26" t="str">
        <f>VLOOKUP(K7&amp;"_"&amp;L7,[1]Parm!$E$6:$G$50,3,FALSE)</f>
        <v>SKSW</v>
      </c>
      <c r="R7" s="16"/>
      <c r="T7" s="13" t="s">
        <v>107</v>
      </c>
      <c r="U7" s="13" t="s">
        <v>37</v>
      </c>
      <c r="V7" s="33" t="s">
        <v>18</v>
      </c>
      <c r="W7" s="21" t="str">
        <f t="shared" si="3"/>
        <v>EQY_IBOV</v>
      </c>
      <c r="X7" s="34" t="s">
        <v>9</v>
      </c>
      <c r="Z7" s="13" t="s">
        <v>109</v>
      </c>
      <c r="AA7" s="13" t="s">
        <v>197</v>
      </c>
      <c r="AB7" s="20" t="s">
        <v>18</v>
      </c>
      <c r="AC7" s="21" t="str">
        <f t="shared" si="4"/>
        <v>CTY_NatGas</v>
      </c>
      <c r="AD7" s="21" t="s">
        <v>198</v>
      </c>
      <c r="AF7" s="13" t="s">
        <v>112</v>
      </c>
      <c r="AG7" s="13" t="s">
        <v>199</v>
      </c>
      <c r="AH7" s="13" t="s">
        <v>200</v>
      </c>
      <c r="AI7" s="13" t="str">
        <f t="shared" si="10"/>
        <v>NZDUSD</v>
      </c>
      <c r="AJ7" s="20" t="s">
        <v>18</v>
      </c>
      <c r="AK7" s="21" t="str">
        <f t="shared" si="11"/>
        <v>FX_NZDUSD</v>
      </c>
      <c r="AL7" s="21" t="str">
        <f t="shared" si="5"/>
        <v>NZD Curncy</v>
      </c>
      <c r="AR7" s="17" t="s">
        <v>114</v>
      </c>
      <c r="AS7" s="13" t="s">
        <v>200</v>
      </c>
      <c r="AT7" s="20" t="s">
        <v>18</v>
      </c>
      <c r="AU7" s="21" t="str">
        <f t="shared" si="6"/>
        <v>CB_NZD</v>
      </c>
      <c r="AV7" s="21" t="s">
        <v>201</v>
      </c>
      <c r="AW7" s="17" t="str">
        <f t="shared" si="7"/>
        <v xml:space="preserve"> Index</v>
      </c>
      <c r="BD7" s="28" t="s">
        <v>18</v>
      </c>
      <c r="BE7" s="28" t="s">
        <v>62</v>
      </c>
      <c r="BF7" s="29" t="s">
        <v>75</v>
      </c>
      <c r="BI7" s="35" t="s">
        <v>202</v>
      </c>
      <c r="BJ7" s="36" t="s">
        <v>202</v>
      </c>
      <c r="BK7" s="36" t="s">
        <v>203</v>
      </c>
      <c r="BL7" s="36" t="s">
        <v>204</v>
      </c>
      <c r="BM7" s="36" t="s">
        <v>205</v>
      </c>
      <c r="BN7" s="36" t="s">
        <v>206</v>
      </c>
      <c r="BO7" s="37" t="s">
        <v>207</v>
      </c>
      <c r="BQ7" s="17"/>
      <c r="BR7" s="28"/>
      <c r="BS7" s="29" t="s">
        <v>208</v>
      </c>
      <c r="BU7" s="17" t="s">
        <v>124</v>
      </c>
      <c r="BV7" s="17" t="s">
        <v>209</v>
      </c>
      <c r="BW7" s="28" t="s">
        <v>18</v>
      </c>
      <c r="BX7" s="28" t="str">
        <f t="shared" si="9"/>
        <v>FLOW_EQ_THB</v>
      </c>
      <c r="BY7" s="29" t="s">
        <v>210</v>
      </c>
    </row>
    <row r="8" spans="2:86">
      <c r="B8" s="13" t="s">
        <v>101</v>
      </c>
      <c r="C8" s="13" t="s">
        <v>211</v>
      </c>
      <c r="D8" s="20" t="s">
        <v>18</v>
      </c>
      <c r="E8" s="21" t="str">
        <f t="shared" si="0"/>
        <v>BON_NOK2Y</v>
      </c>
      <c r="F8" s="40" t="s">
        <v>212</v>
      </c>
      <c r="G8" s="16">
        <v>2</v>
      </c>
      <c r="H8" s="16" t="s">
        <v>213</v>
      </c>
      <c r="I8" s="16" t="s">
        <v>104</v>
      </c>
      <c r="J8" s="22" t="str">
        <f>_xll.BDP(F8,"PX LAST")</f>
        <v>#N/A N/A</v>
      </c>
      <c r="K8" s="17" t="s">
        <v>105</v>
      </c>
      <c r="L8" s="13" t="s">
        <v>211</v>
      </c>
      <c r="M8" s="33" t="s">
        <v>18</v>
      </c>
      <c r="N8" s="21" t="str">
        <f t="shared" si="1"/>
        <v>IRS_NOK2Y</v>
      </c>
      <c r="O8" s="34" t="str">
        <f t="shared" si="2"/>
        <v>NKSW2 Index</v>
      </c>
      <c r="P8" s="16">
        <v>2</v>
      </c>
      <c r="Q8" s="26" t="str">
        <f>VLOOKUP(K8&amp;"_"&amp;L8,[1]Parm!$E$6:$G$50,3,FALSE)</f>
        <v>NKSW</v>
      </c>
      <c r="R8" s="16"/>
      <c r="T8" s="13" t="s">
        <v>107</v>
      </c>
      <c r="U8" s="13" t="s">
        <v>214</v>
      </c>
      <c r="V8" s="33" t="s">
        <v>18</v>
      </c>
      <c r="W8" s="21" t="str">
        <f t="shared" si="3"/>
        <v>EQY_DOWUTIL</v>
      </c>
      <c r="X8" s="34" t="s">
        <v>215</v>
      </c>
      <c r="Z8" s="13" t="s">
        <v>109</v>
      </c>
      <c r="AA8" s="13" t="s">
        <v>216</v>
      </c>
      <c r="AB8" s="20" t="s">
        <v>18</v>
      </c>
      <c r="AC8" s="21" t="str">
        <f t="shared" si="4"/>
        <v>CTY_OrangeJuice</v>
      </c>
      <c r="AD8" s="21" t="s">
        <v>217</v>
      </c>
      <c r="AF8" s="13" t="s">
        <v>112</v>
      </c>
      <c r="AH8" s="13" t="s">
        <v>174</v>
      </c>
      <c r="AI8" s="13" t="str">
        <f t="shared" si="10"/>
        <v>USDCHF</v>
      </c>
      <c r="AJ8" s="20" t="s">
        <v>18</v>
      </c>
      <c r="AK8" s="21" t="str">
        <f t="shared" si="11"/>
        <v>FX_USDCHF</v>
      </c>
      <c r="AL8" s="21" t="str">
        <f t="shared" si="5"/>
        <v>CHF Curncy</v>
      </c>
      <c r="AR8" s="17" t="s">
        <v>114</v>
      </c>
      <c r="AS8" s="13" t="s">
        <v>174</v>
      </c>
      <c r="AT8" s="20" t="s">
        <v>18</v>
      </c>
      <c r="AU8" s="21" t="str">
        <f t="shared" si="6"/>
        <v>CB_CHF</v>
      </c>
      <c r="AV8" s="21" t="s">
        <v>218</v>
      </c>
      <c r="AW8" s="17" t="str">
        <f t="shared" si="7"/>
        <v>SF0006M Index</v>
      </c>
      <c r="AX8" s="13" t="s">
        <v>219</v>
      </c>
      <c r="AY8" s="13">
        <f>_xll.BDP(AW8,"PX LAST")</f>
        <v>-0.65580000000000005</v>
      </c>
      <c r="BD8" s="28" t="s">
        <v>18</v>
      </c>
      <c r="BE8" s="28" t="s">
        <v>220</v>
      </c>
      <c r="BF8" s="28" t="s">
        <v>221</v>
      </c>
      <c r="BI8" s="35" t="s">
        <v>222</v>
      </c>
      <c r="BJ8" s="36" t="s">
        <v>222</v>
      </c>
      <c r="BK8" s="36" t="s">
        <v>223</v>
      </c>
      <c r="BL8" s="36" t="s">
        <v>224</v>
      </c>
      <c r="BM8" s="36" t="s">
        <v>225</v>
      </c>
      <c r="BN8" s="36" t="s">
        <v>226</v>
      </c>
      <c r="BO8" s="37" t="s">
        <v>227</v>
      </c>
      <c r="BQ8" s="17"/>
      <c r="BR8" s="28"/>
      <c r="BS8" s="28" t="s">
        <v>228</v>
      </c>
      <c r="BU8" s="17" t="s">
        <v>229</v>
      </c>
      <c r="BV8" s="17" t="s">
        <v>125</v>
      </c>
      <c r="BW8" s="28" t="s">
        <v>18</v>
      </c>
      <c r="BX8" s="28" t="str">
        <f t="shared" si="9"/>
        <v>FLOW_BOND_INR</v>
      </c>
      <c r="BY8" s="28" t="s">
        <v>230</v>
      </c>
    </row>
    <row r="9" spans="2:86">
      <c r="B9" s="13" t="s">
        <v>101</v>
      </c>
      <c r="C9" s="13" t="s">
        <v>231</v>
      </c>
      <c r="D9" s="20" t="s">
        <v>18</v>
      </c>
      <c r="E9" s="21" t="str">
        <f t="shared" si="0"/>
        <v>BON_RUB2Y</v>
      </c>
      <c r="F9" s="21" t="str">
        <f>H9&amp;G9&amp;I9&amp; " Index"</f>
        <v>MICXRU2Y Index</v>
      </c>
      <c r="G9" s="16">
        <v>2</v>
      </c>
      <c r="H9" s="16" t="s">
        <v>232</v>
      </c>
      <c r="I9" s="16" t="s">
        <v>24</v>
      </c>
      <c r="J9" s="22">
        <f>_xll.BDP(F9,"PX LAST")</f>
        <v>6.2938000000000001</v>
      </c>
      <c r="K9" s="17" t="s">
        <v>105</v>
      </c>
      <c r="L9" s="13" t="s">
        <v>231</v>
      </c>
      <c r="M9" s="33" t="s">
        <v>18</v>
      </c>
      <c r="N9" s="21" t="str">
        <f t="shared" si="1"/>
        <v>IRS_RUB2Y</v>
      </c>
      <c r="O9" s="34" t="str">
        <f t="shared" si="2"/>
        <v>RRSWM2 Index</v>
      </c>
      <c r="P9" s="16">
        <v>2</v>
      </c>
      <c r="Q9" s="26" t="str">
        <f>VLOOKUP(K9&amp;"_"&amp;L9,[1]Parm!$E$6:$G$50,3,FALSE)</f>
        <v>RRSWM</v>
      </c>
      <c r="R9" s="16"/>
      <c r="T9" s="13" t="s">
        <v>107</v>
      </c>
      <c r="U9" s="13" t="s">
        <v>233</v>
      </c>
      <c r="V9" s="33" t="s">
        <v>18</v>
      </c>
      <c r="W9" s="21" t="str">
        <f t="shared" si="3"/>
        <v>EQY_DOWTRANS</v>
      </c>
      <c r="X9" s="34" t="s">
        <v>234</v>
      </c>
      <c r="Z9" s="13" t="s">
        <v>109</v>
      </c>
      <c r="AA9" s="13" t="s">
        <v>47</v>
      </c>
      <c r="AB9" s="20" t="s">
        <v>18</v>
      </c>
      <c r="AC9" s="21" t="str">
        <f t="shared" si="4"/>
        <v>CTY_Gold</v>
      </c>
      <c r="AD9" s="21" t="s">
        <v>77</v>
      </c>
      <c r="AF9" s="13" t="s">
        <v>112</v>
      </c>
      <c r="AH9" s="13" t="s">
        <v>211</v>
      </c>
      <c r="AI9" s="13" t="str">
        <f t="shared" si="10"/>
        <v>USDNOK</v>
      </c>
      <c r="AJ9" s="20" t="s">
        <v>18</v>
      </c>
      <c r="AK9" s="21" t="str">
        <f t="shared" si="11"/>
        <v>FX_USDNOK</v>
      </c>
      <c r="AL9" s="21" t="str">
        <f t="shared" si="5"/>
        <v>NOK Curncy</v>
      </c>
      <c r="AR9" s="17" t="s">
        <v>114</v>
      </c>
      <c r="AS9" s="13" t="s">
        <v>211</v>
      </c>
      <c r="AT9" s="20" t="s">
        <v>18</v>
      </c>
      <c r="AU9" s="21" t="str">
        <f t="shared" si="6"/>
        <v>CB_NOK</v>
      </c>
      <c r="AV9" s="21" t="s">
        <v>235</v>
      </c>
      <c r="AW9" s="17" t="str">
        <f t="shared" si="7"/>
        <v>NIBOR6M Index</v>
      </c>
      <c r="AX9" s="13" t="s">
        <v>236</v>
      </c>
      <c r="AY9" s="13">
        <f>_xll.BDP(AW9,"PX LAST")</f>
        <v>1.21</v>
      </c>
      <c r="BD9" s="28" t="s">
        <v>18</v>
      </c>
      <c r="BE9" s="28" t="s">
        <v>237</v>
      </c>
      <c r="BF9" s="28" t="s">
        <v>238</v>
      </c>
      <c r="BI9" s="35" t="s">
        <v>239</v>
      </c>
      <c r="BJ9" s="36" t="s">
        <v>239</v>
      </c>
      <c r="BK9" s="36" t="s">
        <v>240</v>
      </c>
      <c r="BL9" s="36" t="s">
        <v>241</v>
      </c>
      <c r="BM9" s="36" t="s">
        <v>242</v>
      </c>
      <c r="BN9" s="36" t="s">
        <v>243</v>
      </c>
      <c r="BO9" s="37" t="s">
        <v>244</v>
      </c>
      <c r="BR9" s="28"/>
      <c r="BS9" s="28" t="s">
        <v>245</v>
      </c>
      <c r="BU9" s="17" t="s">
        <v>229</v>
      </c>
      <c r="BV9" s="17" t="s">
        <v>140</v>
      </c>
      <c r="BW9" s="28" t="s">
        <v>18</v>
      </c>
      <c r="BX9" s="28" t="str">
        <f t="shared" si="9"/>
        <v>FLOW_BOND_IDR</v>
      </c>
      <c r="BY9" s="28" t="s">
        <v>246</v>
      </c>
    </row>
    <row r="10" spans="2:86">
      <c r="B10" s="13" t="s">
        <v>101</v>
      </c>
      <c r="C10" s="13" t="s">
        <v>247</v>
      </c>
      <c r="D10" s="20" t="s">
        <v>18</v>
      </c>
      <c r="E10" s="21" t="str">
        <f t="shared" si="0"/>
        <v>BON_TRY2Y</v>
      </c>
      <c r="F10" s="21" t="str">
        <f>H10&amp;G10&amp;I10&amp; " Index"</f>
        <v>IECM2Y Index</v>
      </c>
      <c r="G10" s="16">
        <v>2</v>
      </c>
      <c r="H10" s="16" t="s">
        <v>248</v>
      </c>
      <c r="I10" s="16" t="s">
        <v>24</v>
      </c>
      <c r="J10" s="22">
        <f>_xll.BDP(F10,"PX LAST")</f>
        <v>13.87</v>
      </c>
      <c r="K10" s="17" t="s">
        <v>105</v>
      </c>
      <c r="L10" s="13" t="s">
        <v>247</v>
      </c>
      <c r="M10" s="33" t="s">
        <v>18</v>
      </c>
      <c r="N10" s="21" t="str">
        <f t="shared" si="1"/>
        <v>IRS_TRY2Y</v>
      </c>
      <c r="O10" s="42" t="s">
        <v>249</v>
      </c>
      <c r="P10" s="16">
        <v>2</v>
      </c>
      <c r="Q10" s="26" t="e">
        <f>VLOOKUP(K10&amp;"_"&amp;L10,[1]Parm!$E$6:$G$50,3,FALSE)</f>
        <v>#N/A</v>
      </c>
      <c r="R10" s="16"/>
      <c r="T10" s="13" t="s">
        <v>107</v>
      </c>
      <c r="U10" s="13" t="s">
        <v>250</v>
      </c>
      <c r="V10" s="33" t="s">
        <v>18</v>
      </c>
      <c r="W10" s="21" t="str">
        <f t="shared" si="3"/>
        <v>EQY_MERVAL</v>
      </c>
      <c r="X10" s="34" t="s">
        <v>251</v>
      </c>
      <c r="Z10" s="13" t="s">
        <v>109</v>
      </c>
      <c r="AA10" s="13" t="s">
        <v>252</v>
      </c>
      <c r="AB10" s="20" t="s">
        <v>18</v>
      </c>
      <c r="AC10" s="21" t="str">
        <f t="shared" si="4"/>
        <v>CTY_Copper</v>
      </c>
      <c r="AD10" s="21" t="s">
        <v>253</v>
      </c>
      <c r="AF10" s="13" t="s">
        <v>112</v>
      </c>
      <c r="AH10" s="13" t="s">
        <v>195</v>
      </c>
      <c r="AI10" s="13" t="str">
        <f t="shared" si="10"/>
        <v>USDSEK</v>
      </c>
      <c r="AJ10" s="20" t="s">
        <v>18</v>
      </c>
      <c r="AK10" s="21" t="str">
        <f t="shared" si="11"/>
        <v>FX_USDSEK</v>
      </c>
      <c r="AL10" s="21" t="str">
        <f t="shared" si="5"/>
        <v>SEK Curncy</v>
      </c>
      <c r="AR10" s="17" t="s">
        <v>114</v>
      </c>
      <c r="AS10" s="13" t="s">
        <v>195</v>
      </c>
      <c r="AT10" s="20" t="s">
        <v>18</v>
      </c>
      <c r="AU10" s="21" t="str">
        <f t="shared" si="6"/>
        <v>CB_SEK</v>
      </c>
      <c r="AV10" s="21" t="s">
        <v>254</v>
      </c>
      <c r="AW10" s="17" t="str">
        <f t="shared" si="7"/>
        <v>STIB3M Index</v>
      </c>
      <c r="AX10" s="13" t="s">
        <v>255</v>
      </c>
      <c r="AY10" s="13">
        <f>_xll.BDP(AW10,"PX LAST")</f>
        <v>-0.38400000000000001</v>
      </c>
      <c r="BD10" s="28" t="s">
        <v>18</v>
      </c>
      <c r="BE10" s="28" t="s">
        <v>256</v>
      </c>
      <c r="BF10" s="28" t="s">
        <v>257</v>
      </c>
      <c r="BI10" s="35" t="s">
        <v>258</v>
      </c>
      <c r="BJ10" s="36" t="s">
        <v>258</v>
      </c>
      <c r="BK10" s="36" t="s">
        <v>259</v>
      </c>
      <c r="BL10" s="36" t="s">
        <v>260</v>
      </c>
      <c r="BM10" s="36" t="s">
        <v>261</v>
      </c>
      <c r="BN10" s="36" t="s">
        <v>262</v>
      </c>
      <c r="BO10" s="37" t="s">
        <v>263</v>
      </c>
      <c r="BR10" s="28"/>
      <c r="BS10" s="28" t="s">
        <v>264</v>
      </c>
      <c r="BU10" s="17" t="s">
        <v>229</v>
      </c>
      <c r="BV10" s="17" t="s">
        <v>265</v>
      </c>
      <c r="BW10" s="28" t="s">
        <v>18</v>
      </c>
      <c r="BX10" s="28" t="str">
        <f t="shared" si="9"/>
        <v>FLOW_BOND_MYR</v>
      </c>
      <c r="BY10" s="28" t="s">
        <v>266</v>
      </c>
    </row>
    <row r="11" spans="2:86">
      <c r="B11" s="13" t="s">
        <v>101</v>
      </c>
      <c r="C11" s="13" t="s">
        <v>267</v>
      </c>
      <c r="D11" s="20" t="s">
        <v>18</v>
      </c>
      <c r="E11" s="21" t="str">
        <f t="shared" si="0"/>
        <v>BON_ZAR2Y</v>
      </c>
      <c r="F11" s="21" t="str">
        <f>H11&amp;G11&amp;I11&amp; " Index"</f>
        <v>GSAB2YR Index</v>
      </c>
      <c r="G11" s="16">
        <v>2</v>
      </c>
      <c r="H11" s="16" t="s">
        <v>268</v>
      </c>
      <c r="I11" s="16" t="s">
        <v>104</v>
      </c>
      <c r="J11" s="22">
        <f>_xll.BDP(F11,"PX LAST")</f>
        <v>6.7160000000000002</v>
      </c>
      <c r="K11" s="17" t="s">
        <v>105</v>
      </c>
      <c r="L11" s="13" t="s">
        <v>267</v>
      </c>
      <c r="M11" s="33" t="s">
        <v>18</v>
      </c>
      <c r="N11" s="21" t="str">
        <f t="shared" si="1"/>
        <v>IRS_ZAR2Y</v>
      </c>
      <c r="O11" s="34" t="str">
        <f>Q11&amp;P11&amp;R11&amp; " Index"</f>
        <v>SASW2 Index</v>
      </c>
      <c r="P11" s="16">
        <v>2</v>
      </c>
      <c r="Q11" s="26" t="str">
        <f>VLOOKUP(K11&amp;"_"&amp;L11,[1]Parm!$E$6:$G$50,3,FALSE)</f>
        <v>SASW</v>
      </c>
      <c r="R11" s="16"/>
      <c r="T11" s="13" t="s">
        <v>107</v>
      </c>
      <c r="U11" s="13" t="s">
        <v>269</v>
      </c>
      <c r="V11" s="33" t="s">
        <v>18</v>
      </c>
      <c r="W11" s="21" t="str">
        <f t="shared" si="3"/>
        <v>EQY_SX5E</v>
      </c>
      <c r="X11" s="34" t="s">
        <v>10</v>
      </c>
      <c r="Z11" s="13" t="s">
        <v>109</v>
      </c>
      <c r="AA11" s="13" t="s">
        <v>270</v>
      </c>
      <c r="AB11" s="20" t="s">
        <v>18</v>
      </c>
      <c r="AC11" s="21" t="str">
        <f t="shared" si="4"/>
        <v>CTY_WTICrude</v>
      </c>
      <c r="AD11" s="21" t="s">
        <v>79</v>
      </c>
      <c r="AF11" s="13" t="s">
        <v>112</v>
      </c>
      <c r="AH11" s="13" t="s">
        <v>271</v>
      </c>
      <c r="AI11" s="13" t="str">
        <f t="shared" si="10"/>
        <v>USDADXY</v>
      </c>
      <c r="AJ11" s="20" t="s">
        <v>18</v>
      </c>
      <c r="AK11" s="21" t="str">
        <f t="shared" si="11"/>
        <v>FX_USDADXY</v>
      </c>
      <c r="AL11" s="21" t="str">
        <f>AH11&amp; " Index"</f>
        <v>ADXY Index</v>
      </c>
      <c r="AR11" s="17" t="s">
        <v>114</v>
      </c>
      <c r="AS11" s="13" t="s">
        <v>272</v>
      </c>
      <c r="AT11" s="20" t="s">
        <v>18</v>
      </c>
      <c r="AU11" s="21" t="str">
        <f t="shared" si="6"/>
        <v>CB_CNY</v>
      </c>
      <c r="AV11" s="43" t="s">
        <v>273</v>
      </c>
      <c r="AW11" s="17" t="str">
        <f t="shared" si="7"/>
        <v>CNRR007 Index</v>
      </c>
      <c r="AX11" s="13" t="s">
        <v>274</v>
      </c>
      <c r="AY11" s="13">
        <f>_xll.BDP(AW11,"PX LAST")</f>
        <v>3</v>
      </c>
      <c r="BD11" s="28" t="s">
        <v>18</v>
      </c>
      <c r="BE11" s="28" t="s">
        <v>275</v>
      </c>
      <c r="BF11" s="28" t="s">
        <v>276</v>
      </c>
      <c r="BI11" s="35" t="s">
        <v>277</v>
      </c>
      <c r="BJ11" s="36" t="s">
        <v>277</v>
      </c>
      <c r="BK11" s="36" t="s">
        <v>278</v>
      </c>
      <c r="BL11" s="36" t="s">
        <v>279</v>
      </c>
      <c r="BM11" s="36" t="s">
        <v>280</v>
      </c>
      <c r="BN11" s="36" t="s">
        <v>281</v>
      </c>
      <c r="BO11" s="37" t="s">
        <v>282</v>
      </c>
      <c r="BR11" s="28"/>
      <c r="BS11" s="28" t="s">
        <v>283</v>
      </c>
      <c r="BU11" s="17" t="s">
        <v>229</v>
      </c>
      <c r="BV11" s="17" t="s">
        <v>155</v>
      </c>
      <c r="BW11" s="28" t="s">
        <v>18</v>
      </c>
      <c r="BX11" s="28" t="str">
        <f t="shared" si="9"/>
        <v>FLOW_BOND_PHP</v>
      </c>
      <c r="BY11" s="28" t="s">
        <v>284</v>
      </c>
      <c r="CG11" s="29" t="s">
        <v>139</v>
      </c>
      <c r="CH11" s="13" t="str">
        <f>_xll.BDP(CG11,"NAME")</f>
        <v>VANGUARD TOTAL BOND MARKET</v>
      </c>
    </row>
    <row r="12" spans="2:86">
      <c r="B12" s="13" t="s">
        <v>101</v>
      </c>
      <c r="C12" s="13" t="s">
        <v>285</v>
      </c>
      <c r="D12" s="20" t="s">
        <v>18</v>
      </c>
      <c r="E12" s="21" t="str">
        <f t="shared" si="0"/>
        <v>BON_HUF2Y</v>
      </c>
      <c r="F12" s="40" t="s">
        <v>286</v>
      </c>
      <c r="G12" s="16">
        <v>2</v>
      </c>
      <c r="H12" s="16" t="s">
        <v>287</v>
      </c>
      <c r="I12" s="16" t="s">
        <v>104</v>
      </c>
      <c r="J12" s="22">
        <f>_xll.BDP(F12,"PX LAST")</f>
        <v>0.86</v>
      </c>
      <c r="K12" s="17" t="s">
        <v>105</v>
      </c>
      <c r="L12" s="13" t="s">
        <v>285</v>
      </c>
      <c r="M12" s="33" t="s">
        <v>18</v>
      </c>
      <c r="N12" s="21" t="str">
        <f t="shared" si="1"/>
        <v>IRS_HUF2Y</v>
      </c>
      <c r="O12" s="34" t="str">
        <f>Q12&amp;P12&amp;R12&amp; " Index"</f>
        <v>HFSW2 Index</v>
      </c>
      <c r="P12" s="16">
        <v>2</v>
      </c>
      <c r="Q12" s="26" t="str">
        <f>VLOOKUP(K12&amp;"_"&amp;L12,[1]Parm!$E$6:$G$50,3,FALSE)</f>
        <v>HFSW</v>
      </c>
      <c r="R12" s="16"/>
      <c r="T12" s="13" t="s">
        <v>107</v>
      </c>
      <c r="U12" s="13" t="s">
        <v>288</v>
      </c>
      <c r="V12" s="33" t="s">
        <v>18</v>
      </c>
      <c r="W12" s="21" t="str">
        <f t="shared" si="3"/>
        <v>EQY_FTSE</v>
      </c>
      <c r="X12" s="34" t="s">
        <v>289</v>
      </c>
      <c r="Z12" s="13" t="s">
        <v>109</v>
      </c>
      <c r="AA12" s="13" t="s">
        <v>290</v>
      </c>
      <c r="AB12" s="20" t="s">
        <v>18</v>
      </c>
      <c r="AC12" s="21" t="str">
        <f t="shared" si="4"/>
        <v>CTY_Brent</v>
      </c>
      <c r="AD12" s="21" t="s">
        <v>291</v>
      </c>
      <c r="AF12" s="13" t="s">
        <v>112</v>
      </c>
      <c r="AH12" s="13" t="s">
        <v>272</v>
      </c>
      <c r="AI12" s="13" t="str">
        <f t="shared" si="10"/>
        <v>USDCNY</v>
      </c>
      <c r="AJ12" s="20" t="s">
        <v>18</v>
      </c>
      <c r="AK12" s="21" t="str">
        <f t="shared" si="11"/>
        <v>FX_USDCNY</v>
      </c>
      <c r="AL12" s="21" t="str">
        <f t="shared" ref="AL12:AL32" si="12">AH12&amp; " Curncy"</f>
        <v>CNY Curncy</v>
      </c>
      <c r="AM12" s="17"/>
      <c r="AN12" s="17"/>
      <c r="AR12" s="17" t="s">
        <v>114</v>
      </c>
      <c r="AS12" s="13" t="s">
        <v>125</v>
      </c>
      <c r="AT12" s="20" t="s">
        <v>18</v>
      </c>
      <c r="AU12" s="21" t="str">
        <f t="shared" si="6"/>
        <v>CB_INR</v>
      </c>
      <c r="AV12" s="21" t="s">
        <v>292</v>
      </c>
      <c r="AW12" s="17" t="str">
        <f t="shared" si="7"/>
        <v>IN00O/N Index</v>
      </c>
      <c r="AX12" s="13" t="s">
        <v>293</v>
      </c>
      <c r="AY12" s="13">
        <f>_xll.BDP(AW12,"PX LAST")</f>
        <v>6.04</v>
      </c>
      <c r="BD12" s="28" t="s">
        <v>18</v>
      </c>
      <c r="BE12" s="28" t="s">
        <v>294</v>
      </c>
      <c r="BF12" s="28" t="s">
        <v>295</v>
      </c>
      <c r="BI12" s="35" t="s">
        <v>296</v>
      </c>
      <c r="BJ12" s="36" t="s">
        <v>296</v>
      </c>
      <c r="BK12" s="36" t="s">
        <v>297</v>
      </c>
      <c r="BL12" s="36" t="s">
        <v>298</v>
      </c>
      <c r="BM12" s="36" t="s">
        <v>299</v>
      </c>
      <c r="BN12" s="36" t="s">
        <v>300</v>
      </c>
      <c r="BO12" s="37" t="s">
        <v>301</v>
      </c>
      <c r="BR12" s="28"/>
      <c r="BS12" s="28" t="s">
        <v>302</v>
      </c>
      <c r="BU12" s="17" t="s">
        <v>229</v>
      </c>
      <c r="BV12" s="17" t="s">
        <v>172</v>
      </c>
      <c r="BW12" s="28" t="s">
        <v>18</v>
      </c>
      <c r="BX12" s="28" t="str">
        <f t="shared" si="9"/>
        <v>FLOW_BOND_KRW</v>
      </c>
      <c r="BY12" s="28" t="s">
        <v>303</v>
      </c>
      <c r="CB12" s="13" t="s">
        <v>304</v>
      </c>
      <c r="CG12" s="29" t="s">
        <v>154</v>
      </c>
      <c r="CH12" s="13" t="str">
        <f>_xll.BDP(CG12,"NAME")</f>
        <v>SPDR BBG BARC INTL TREASURY</v>
      </c>
    </row>
    <row r="13" spans="2:86">
      <c r="B13" s="13" t="s">
        <v>101</v>
      </c>
      <c r="C13" s="13" t="s">
        <v>305</v>
      </c>
      <c r="D13" s="20" t="s">
        <v>18</v>
      </c>
      <c r="E13" s="21" t="str">
        <f t="shared" si="0"/>
        <v>BON_PLN2Y</v>
      </c>
      <c r="F13" s="21" t="str">
        <f>H13&amp;G13&amp;I13&amp; " Index"</f>
        <v>POGB2YR Index</v>
      </c>
      <c r="G13" s="16">
        <v>2</v>
      </c>
      <c r="H13" s="16" t="s">
        <v>306</v>
      </c>
      <c r="I13" s="16" t="s">
        <v>104</v>
      </c>
      <c r="J13" s="22">
        <f>_xll.BDP(F13,"PX LAST")</f>
        <v>1.552</v>
      </c>
      <c r="K13" s="17" t="s">
        <v>105</v>
      </c>
      <c r="L13" s="13" t="s">
        <v>305</v>
      </c>
      <c r="M13" s="33" t="s">
        <v>18</v>
      </c>
      <c r="N13" s="21" t="str">
        <f t="shared" si="1"/>
        <v>IRS_PLN2Y</v>
      </c>
      <c r="O13" s="34" t="str">
        <f>Q13&amp;P13&amp;R13&amp; " Index"</f>
        <v>PZSW2 Index</v>
      </c>
      <c r="P13" s="16">
        <v>2</v>
      </c>
      <c r="Q13" s="26" t="str">
        <f>VLOOKUP(K13&amp;"_"&amp;L13,[1]Parm!$E$6:$G$50,3,FALSE)</f>
        <v>PZSW</v>
      </c>
      <c r="R13" s="16"/>
      <c r="T13" s="13" t="s">
        <v>107</v>
      </c>
      <c r="U13" s="13" t="s">
        <v>307</v>
      </c>
      <c r="V13" s="33" t="s">
        <v>18</v>
      </c>
      <c r="W13" s="21" t="str">
        <f t="shared" si="3"/>
        <v>EQY_CAC</v>
      </c>
      <c r="X13" s="34" t="s">
        <v>308</v>
      </c>
      <c r="Z13" s="13" t="s">
        <v>109</v>
      </c>
      <c r="AA13" s="13" t="s">
        <v>309</v>
      </c>
      <c r="AB13" s="20" t="s">
        <v>18</v>
      </c>
      <c r="AC13" s="21" t="str">
        <f t="shared" si="4"/>
        <v>CTY_Soybean</v>
      </c>
      <c r="AD13" s="21" t="s">
        <v>310</v>
      </c>
      <c r="AF13" s="13" t="s">
        <v>112</v>
      </c>
      <c r="AH13" s="13" t="s">
        <v>125</v>
      </c>
      <c r="AI13" s="13" t="str">
        <f t="shared" si="10"/>
        <v>USDINR</v>
      </c>
      <c r="AJ13" s="20" t="s">
        <v>18</v>
      </c>
      <c r="AK13" s="21" t="str">
        <f t="shared" si="11"/>
        <v>FX_USDINR</v>
      </c>
      <c r="AL13" s="21" t="str">
        <f t="shared" si="12"/>
        <v>INR Curncy</v>
      </c>
      <c r="AR13" s="17" t="s">
        <v>114</v>
      </c>
      <c r="AS13" s="17" t="s">
        <v>140</v>
      </c>
      <c r="AT13" s="20" t="s">
        <v>18</v>
      </c>
      <c r="AU13" s="21" t="str">
        <f t="shared" si="6"/>
        <v>CB_IDR</v>
      </c>
      <c r="AV13" s="20" t="s">
        <v>311</v>
      </c>
      <c r="AW13" s="17" t="str">
        <f>AX13&amp;" Index"</f>
        <v xml:space="preserve"> Index</v>
      </c>
      <c r="AY13" s="13" t="e">
        <f>_xll.BDP(AW13,"PX LAST")</f>
        <v>#N/A</v>
      </c>
      <c r="BD13" s="28" t="s">
        <v>18</v>
      </c>
      <c r="BE13" s="28" t="s">
        <v>312</v>
      </c>
      <c r="BF13" s="28" t="s">
        <v>313</v>
      </c>
      <c r="BI13" s="35" t="s">
        <v>314</v>
      </c>
      <c r="BJ13" s="36" t="s">
        <v>314</v>
      </c>
      <c r="BK13" s="36" t="s">
        <v>315</v>
      </c>
      <c r="BL13" s="36" t="s">
        <v>316</v>
      </c>
      <c r="BM13" s="36" t="s">
        <v>317</v>
      </c>
      <c r="BN13" s="36" t="s">
        <v>318</v>
      </c>
      <c r="BO13" s="37" t="s">
        <v>319</v>
      </c>
      <c r="BR13" s="28"/>
      <c r="BS13" s="28" t="s">
        <v>320</v>
      </c>
      <c r="BU13" s="17" t="s">
        <v>229</v>
      </c>
      <c r="BV13" s="17" t="s">
        <v>209</v>
      </c>
      <c r="BW13" s="28" t="s">
        <v>18</v>
      </c>
      <c r="BX13" s="28" t="str">
        <f t="shared" si="9"/>
        <v>FLOW_BOND_THB</v>
      </c>
      <c r="BY13" s="28" t="s">
        <v>321</v>
      </c>
      <c r="CG13" s="29" t="s">
        <v>171</v>
      </c>
      <c r="CH13" s="13" t="str">
        <f>_xll.BDP(CG13,"NAME")</f>
        <v>ISHARES TIPS BOND ETF</v>
      </c>
    </row>
    <row r="14" spans="2:86">
      <c r="B14" s="13" t="s">
        <v>101</v>
      </c>
      <c r="C14" s="13" t="s">
        <v>322</v>
      </c>
      <c r="D14" s="20" t="s">
        <v>18</v>
      </c>
      <c r="E14" s="21" t="str">
        <f t="shared" si="0"/>
        <v>BON_MXN2Y</v>
      </c>
      <c r="F14" s="40" t="s">
        <v>323</v>
      </c>
      <c r="G14" s="16">
        <v>2</v>
      </c>
      <c r="H14" s="16" t="s">
        <v>324</v>
      </c>
      <c r="I14" s="16" t="s">
        <v>104</v>
      </c>
      <c r="J14" s="22">
        <f>_xll.BDP(F14,"PX LAST")</f>
        <v>7.4829999999999997</v>
      </c>
      <c r="K14" s="17" t="s">
        <v>105</v>
      </c>
      <c r="L14" s="13" t="s">
        <v>322</v>
      </c>
      <c r="M14" s="33" t="s">
        <v>18</v>
      </c>
      <c r="N14" s="21" t="str">
        <f t="shared" si="1"/>
        <v>IRS_MXN2Y</v>
      </c>
      <c r="O14" s="42" t="s">
        <v>325</v>
      </c>
      <c r="P14" s="16">
        <v>2</v>
      </c>
      <c r="Q14" s="26" t="e">
        <f>VLOOKUP(K14&amp;"_"&amp;L14,[1]Parm!$E$6:$G$50,3,FALSE)</f>
        <v>#N/A</v>
      </c>
      <c r="R14" s="16"/>
      <c r="T14" s="13" t="s">
        <v>107</v>
      </c>
      <c r="U14" s="13" t="s">
        <v>326</v>
      </c>
      <c r="V14" s="33" t="s">
        <v>18</v>
      </c>
      <c r="W14" s="21" t="str">
        <f t="shared" si="3"/>
        <v>EQY_DAX</v>
      </c>
      <c r="X14" s="34" t="s">
        <v>327</v>
      </c>
      <c r="Z14" s="13" t="s">
        <v>109</v>
      </c>
      <c r="AA14" s="13" t="s">
        <v>328</v>
      </c>
      <c r="AB14" s="20" t="s">
        <v>18</v>
      </c>
      <c r="AC14" s="21" t="str">
        <f t="shared" si="4"/>
        <v>CTY_Corn</v>
      </c>
      <c r="AD14" s="21" t="s">
        <v>329</v>
      </c>
      <c r="AF14" s="13" t="s">
        <v>112</v>
      </c>
      <c r="AH14" s="17" t="s">
        <v>140</v>
      </c>
      <c r="AI14" s="13" t="str">
        <f t="shared" si="10"/>
        <v>USDIDR</v>
      </c>
      <c r="AJ14" s="20" t="s">
        <v>18</v>
      </c>
      <c r="AK14" s="21" t="str">
        <f t="shared" si="11"/>
        <v>FX_USDIDR</v>
      </c>
      <c r="AL14" s="21" t="str">
        <f t="shared" si="12"/>
        <v>IDR Curncy</v>
      </c>
      <c r="AR14" s="17" t="s">
        <v>114</v>
      </c>
      <c r="AS14" s="13" t="s">
        <v>265</v>
      </c>
      <c r="AT14" s="20" t="s">
        <v>18</v>
      </c>
      <c r="AU14" s="21" t="str">
        <f t="shared" si="6"/>
        <v>CB_MYR</v>
      </c>
      <c r="AV14" s="21" t="s">
        <v>330</v>
      </c>
      <c r="AW14" s="17" t="str">
        <f t="shared" si="7"/>
        <v>KLIB3M Index</v>
      </c>
      <c r="AX14" s="13" t="s">
        <v>331</v>
      </c>
      <c r="AY14" s="13">
        <f>_xll.BDP(AW14,"PX LAST")</f>
        <v>3.69</v>
      </c>
      <c r="BA14" s="17" t="s">
        <v>332</v>
      </c>
      <c r="BB14" s="17" t="s">
        <v>333</v>
      </c>
      <c r="BC14" s="17"/>
      <c r="BD14" s="28" t="s">
        <v>18</v>
      </c>
      <c r="BE14" s="29" t="str">
        <f t="shared" ref="BE14:BE19" si="13">BA14&amp;"_"&amp;BB14&amp;BG14</f>
        <v>SP_FRDE10</v>
      </c>
      <c r="BF14" s="29" t="str">
        <f t="shared" ref="BF14:BF19" si="14">"."&amp;BB14&amp;BG14&amp; " Index"</f>
        <v>.FRDE10 Index</v>
      </c>
      <c r="BG14" s="13">
        <v>10</v>
      </c>
      <c r="BI14" s="35"/>
      <c r="BJ14" s="36" t="s">
        <v>334</v>
      </c>
      <c r="BK14" s="36" t="s">
        <v>335</v>
      </c>
      <c r="BL14" s="36" t="s">
        <v>336</v>
      </c>
      <c r="BM14" s="36" t="s">
        <v>337</v>
      </c>
      <c r="BN14" s="36" t="s">
        <v>338</v>
      </c>
      <c r="BO14" s="37" t="s">
        <v>339</v>
      </c>
      <c r="BQ14" s="17"/>
      <c r="BR14" s="28"/>
      <c r="BS14" s="29" t="s">
        <v>340</v>
      </c>
      <c r="BU14" s="17" t="s">
        <v>229</v>
      </c>
      <c r="BW14" s="28"/>
      <c r="BX14" s="28"/>
      <c r="BY14" s="29"/>
      <c r="CG14" s="29" t="s">
        <v>192</v>
      </c>
      <c r="CH14" s="13" t="str">
        <f>_xll.BDP(CG14,"NAME")</f>
        <v>SPDR CITI INTERNATIONAL GOVE</v>
      </c>
    </row>
    <row r="15" spans="2:86">
      <c r="B15" s="13" t="s">
        <v>101</v>
      </c>
      <c r="C15" s="13" t="s">
        <v>341</v>
      </c>
      <c r="D15" s="20" t="s">
        <v>18</v>
      </c>
      <c r="E15" s="21" t="str">
        <f t="shared" si="0"/>
        <v>BON_CLP2Y</v>
      </c>
      <c r="F15" s="40" t="s">
        <v>342</v>
      </c>
      <c r="G15" s="16">
        <v>2</v>
      </c>
      <c r="H15" s="16" t="s">
        <v>343</v>
      </c>
      <c r="I15" s="16" t="s">
        <v>24</v>
      </c>
      <c r="J15" s="22">
        <f>_xll.BDP(F15,"PX LAST")</f>
        <v>3.64</v>
      </c>
      <c r="K15" s="17" t="s">
        <v>105</v>
      </c>
      <c r="L15" s="13" t="s">
        <v>272</v>
      </c>
      <c r="M15" s="33" t="s">
        <v>18</v>
      </c>
      <c r="N15" s="21" t="str">
        <f t="shared" si="1"/>
        <v>IRS_CNY2Y</v>
      </c>
      <c r="O15" s="34" t="str">
        <f t="shared" ref="O15:O21" si="15">Q15&amp;P15&amp;R15&amp; " Index"</f>
        <v>CCSWo2 Index</v>
      </c>
      <c r="P15" s="16">
        <v>2</v>
      </c>
      <c r="Q15" s="26" t="str">
        <f>VLOOKUP(K15&amp;"_"&amp;L15,[1]Parm!$E$6:$G$50,3,FALSE)</f>
        <v>CCSWo</v>
      </c>
      <c r="R15" s="16"/>
      <c r="T15" s="13" t="s">
        <v>107</v>
      </c>
      <c r="U15" s="13" t="s">
        <v>344</v>
      </c>
      <c r="V15" s="33" t="s">
        <v>18</v>
      </c>
      <c r="W15" s="21" t="str">
        <f t="shared" si="3"/>
        <v>EQY_IBEX</v>
      </c>
      <c r="X15" s="34" t="s">
        <v>345</v>
      </c>
      <c r="Z15" s="13" t="s">
        <v>109</v>
      </c>
      <c r="AA15" s="13" t="s">
        <v>346</v>
      </c>
      <c r="AB15" s="20" t="s">
        <v>18</v>
      </c>
      <c r="AC15" s="21" t="str">
        <f t="shared" si="4"/>
        <v>CTY_Nickel</v>
      </c>
      <c r="AD15" s="21" t="s">
        <v>347</v>
      </c>
      <c r="AF15" s="13" t="s">
        <v>112</v>
      </c>
      <c r="AH15" s="13" t="s">
        <v>265</v>
      </c>
      <c r="AI15" s="13" t="str">
        <f t="shared" si="10"/>
        <v>USDMYR</v>
      </c>
      <c r="AJ15" s="20" t="s">
        <v>18</v>
      </c>
      <c r="AK15" s="21" t="str">
        <f t="shared" si="11"/>
        <v>FX_USDMYR</v>
      </c>
      <c r="AL15" s="21" t="str">
        <f t="shared" si="12"/>
        <v>MYR Curncy</v>
      </c>
      <c r="AR15" s="17" t="s">
        <v>114</v>
      </c>
      <c r="AS15" s="13" t="s">
        <v>155</v>
      </c>
      <c r="AT15" s="20" t="s">
        <v>18</v>
      </c>
      <c r="AU15" s="21" t="str">
        <f t="shared" si="6"/>
        <v>CB_PHP</v>
      </c>
      <c r="AV15" s="21" t="s">
        <v>348</v>
      </c>
      <c r="AW15" s="17" t="str">
        <f t="shared" si="7"/>
        <v xml:space="preserve"> Index</v>
      </c>
      <c r="AY15" s="13" t="e">
        <f>_xll.BDP(AW15,"PX LAST")</f>
        <v>#N/A</v>
      </c>
      <c r="BA15" s="17" t="s">
        <v>332</v>
      </c>
      <c r="BB15" s="17" t="s">
        <v>349</v>
      </c>
      <c r="BC15" s="17"/>
      <c r="BD15" s="28" t="s">
        <v>18</v>
      </c>
      <c r="BE15" s="29" t="str">
        <f t="shared" si="13"/>
        <v>SP_ITDE10</v>
      </c>
      <c r="BF15" s="29" t="str">
        <f t="shared" si="14"/>
        <v>.ITDE10 Index</v>
      </c>
      <c r="BG15" s="13">
        <v>10</v>
      </c>
      <c r="BI15" s="35"/>
      <c r="BJ15" s="36" t="s">
        <v>350</v>
      </c>
      <c r="BK15" s="36" t="s">
        <v>351</v>
      </c>
      <c r="BL15" s="36" t="s">
        <v>352</v>
      </c>
      <c r="BM15" s="36" t="s">
        <v>353</v>
      </c>
      <c r="BN15" s="36" t="s">
        <v>354</v>
      </c>
      <c r="BO15" s="37" t="s">
        <v>355</v>
      </c>
      <c r="BR15" s="28"/>
      <c r="BS15" s="29" t="s">
        <v>356</v>
      </c>
      <c r="BU15" s="17" t="s">
        <v>229</v>
      </c>
      <c r="BW15" s="28"/>
      <c r="BX15" s="28"/>
      <c r="BY15" s="29"/>
      <c r="CG15" s="29" t="s">
        <v>208</v>
      </c>
      <c r="CH15" s="13" t="str">
        <f>_xll.BDP(CG15,"NAME")</f>
        <v>POWERSHARES INT CORP BOND</v>
      </c>
    </row>
    <row r="16" spans="2:86">
      <c r="B16" s="13" t="s">
        <v>101</v>
      </c>
      <c r="C16" s="13" t="s">
        <v>272</v>
      </c>
      <c r="D16" s="20" t="s">
        <v>18</v>
      </c>
      <c r="E16" s="20" t="s">
        <v>357</v>
      </c>
      <c r="F16" s="43" t="s">
        <v>358</v>
      </c>
      <c r="G16" s="16">
        <v>2</v>
      </c>
      <c r="H16" s="16" t="s">
        <v>359</v>
      </c>
      <c r="I16" s="16" t="s">
        <v>104</v>
      </c>
      <c r="J16" s="22">
        <f>_xll.BDP(F16,"PX LAST")</f>
        <v>3.536</v>
      </c>
      <c r="K16" s="17" t="s">
        <v>105</v>
      </c>
      <c r="L16" s="13" t="s">
        <v>172</v>
      </c>
      <c r="M16" s="33" t="s">
        <v>18</v>
      </c>
      <c r="N16" s="21" t="str">
        <f t="shared" si="1"/>
        <v>IRS_KRW2Y</v>
      </c>
      <c r="O16" s="34" t="str">
        <f t="shared" si="15"/>
        <v>KWSWo2 Index</v>
      </c>
      <c r="P16" s="16">
        <v>2</v>
      </c>
      <c r="Q16" s="26" t="str">
        <f>VLOOKUP(K16&amp;"_"&amp;L16,[1]Parm!$E$6:$G$50,3,FALSE)</f>
        <v>KWSWo</v>
      </c>
      <c r="R16" s="16"/>
      <c r="T16" s="13" t="s">
        <v>107</v>
      </c>
      <c r="U16" s="13" t="s">
        <v>360</v>
      </c>
      <c r="V16" s="33" t="s">
        <v>18</v>
      </c>
      <c r="W16" s="21" t="str">
        <f t="shared" si="3"/>
        <v>EQY_MIB</v>
      </c>
      <c r="X16" s="34" t="s">
        <v>361</v>
      </c>
      <c r="Z16" s="13" t="s">
        <v>109</v>
      </c>
      <c r="AA16" s="13" t="s">
        <v>362</v>
      </c>
      <c r="AB16" s="20" t="s">
        <v>18</v>
      </c>
      <c r="AC16" s="21" t="str">
        <f t="shared" si="4"/>
        <v>CTY_Sugar</v>
      </c>
      <c r="AD16" s="21" t="s">
        <v>363</v>
      </c>
      <c r="AF16" s="13" t="s">
        <v>112</v>
      </c>
      <c r="AH16" s="13" t="s">
        <v>155</v>
      </c>
      <c r="AI16" s="13" t="str">
        <f t="shared" si="10"/>
        <v>USDPHP</v>
      </c>
      <c r="AJ16" s="20" t="s">
        <v>18</v>
      </c>
      <c r="AK16" s="21" t="str">
        <f t="shared" si="11"/>
        <v>FX_USDPHP</v>
      </c>
      <c r="AL16" s="21" t="str">
        <f t="shared" si="12"/>
        <v>PHP Curncy</v>
      </c>
      <c r="AR16" s="17" t="s">
        <v>114</v>
      </c>
      <c r="AS16" s="13" t="s">
        <v>364</v>
      </c>
      <c r="AT16" s="20" t="s">
        <v>18</v>
      </c>
      <c r="AU16" s="21" t="str">
        <f t="shared" si="6"/>
        <v>CB_SGD</v>
      </c>
      <c r="AV16" s="21" t="s">
        <v>365</v>
      </c>
      <c r="AW16" s="17" t="str">
        <f t="shared" si="7"/>
        <v>SORF6M Index</v>
      </c>
      <c r="AX16" s="17" t="s">
        <v>366</v>
      </c>
      <c r="AY16" s="13">
        <f>_xll.BDP(AW16,"PX LAST")</f>
        <v>1.5924199999999999</v>
      </c>
      <c r="BA16" s="17" t="s">
        <v>332</v>
      </c>
      <c r="BB16" s="17" t="s">
        <v>367</v>
      </c>
      <c r="BC16" s="17"/>
      <c r="BD16" s="28" t="s">
        <v>18</v>
      </c>
      <c r="BE16" s="29" t="str">
        <f t="shared" si="13"/>
        <v>SP_SPDE10</v>
      </c>
      <c r="BF16" s="29" t="str">
        <f t="shared" si="14"/>
        <v>.SPDE10 Index</v>
      </c>
      <c r="BG16" s="13">
        <v>10</v>
      </c>
      <c r="BI16" s="35"/>
      <c r="BJ16" s="36" t="s">
        <v>368</v>
      </c>
      <c r="BK16" s="36" t="s">
        <v>369</v>
      </c>
      <c r="BL16" s="36" t="s">
        <v>370</v>
      </c>
      <c r="BM16" s="36" t="s">
        <v>371</v>
      </c>
      <c r="BN16" s="36" t="s">
        <v>372</v>
      </c>
      <c r="BO16" s="37" t="s">
        <v>373</v>
      </c>
      <c r="BR16" s="28"/>
      <c r="BS16" s="29" t="s">
        <v>374</v>
      </c>
      <c r="BU16" s="17" t="s">
        <v>229</v>
      </c>
      <c r="BW16" s="28"/>
      <c r="BX16" s="28"/>
      <c r="BY16" s="29"/>
      <c r="CG16" s="28" t="s">
        <v>228</v>
      </c>
      <c r="CH16" s="13" t="str">
        <f>_xll.BDP(CG16,"NAME")</f>
        <v>ISHARES INTERNATIONAL HIGH Y</v>
      </c>
    </row>
    <row r="17" spans="2:86">
      <c r="B17" s="13" t="s">
        <v>101</v>
      </c>
      <c r="C17" s="13" t="s">
        <v>172</v>
      </c>
      <c r="D17" s="20" t="s">
        <v>18</v>
      </c>
      <c r="E17" s="21" t="str">
        <f t="shared" si="0"/>
        <v>BON_KRW2Y</v>
      </c>
      <c r="F17" s="40" t="s">
        <v>375</v>
      </c>
      <c r="G17" s="16">
        <v>2</v>
      </c>
      <c r="J17" s="22">
        <f>_xll.BDP(F17,"PX LAST")</f>
        <v>2.149</v>
      </c>
      <c r="K17" s="17" t="s">
        <v>105</v>
      </c>
      <c r="L17" s="13" t="s">
        <v>376</v>
      </c>
      <c r="M17" s="33" t="s">
        <v>18</v>
      </c>
      <c r="N17" s="21" t="str">
        <f t="shared" si="1"/>
        <v>IRS_HKD2Y</v>
      </c>
      <c r="O17" s="34" t="str">
        <f t="shared" si="15"/>
        <v>HDSW2 Index</v>
      </c>
      <c r="P17" s="16">
        <v>2</v>
      </c>
      <c r="Q17" s="26" t="str">
        <f>VLOOKUP(K17&amp;"_"&amp;L17,[1]Parm!$E$6:$G$50,3,FALSE)</f>
        <v>HDSW</v>
      </c>
      <c r="R17" s="16"/>
      <c r="T17" s="13" t="s">
        <v>107</v>
      </c>
      <c r="U17" s="13" t="s">
        <v>377</v>
      </c>
      <c r="V17" s="33" t="s">
        <v>18</v>
      </c>
      <c r="W17" s="21" t="str">
        <f t="shared" si="3"/>
        <v>EQY_AEX</v>
      </c>
      <c r="X17" s="34" t="s">
        <v>378</v>
      </c>
      <c r="Z17" s="13" t="s">
        <v>109</v>
      </c>
      <c r="AA17" s="13" t="s">
        <v>379</v>
      </c>
      <c r="AB17" s="20" t="s">
        <v>18</v>
      </c>
      <c r="AC17" s="21" t="str">
        <f t="shared" si="4"/>
        <v>CTY_Coffee</v>
      </c>
      <c r="AD17" s="21" t="s">
        <v>380</v>
      </c>
      <c r="AF17" s="13" t="s">
        <v>112</v>
      </c>
      <c r="AH17" s="13" t="s">
        <v>364</v>
      </c>
      <c r="AI17" s="13" t="str">
        <f t="shared" si="10"/>
        <v>USDSGD</v>
      </c>
      <c r="AJ17" s="20" t="s">
        <v>18</v>
      </c>
      <c r="AK17" s="21" t="str">
        <f t="shared" si="11"/>
        <v>FX_USDSGD</v>
      </c>
      <c r="AL17" s="21" t="str">
        <f t="shared" si="12"/>
        <v>SGD Curncy</v>
      </c>
      <c r="AR17" s="17" t="s">
        <v>114</v>
      </c>
      <c r="AS17" s="13" t="s">
        <v>172</v>
      </c>
      <c r="AT17" s="20" t="s">
        <v>18</v>
      </c>
      <c r="AU17" s="21" t="str">
        <f t="shared" si="6"/>
        <v>CB_KRW</v>
      </c>
      <c r="AV17" s="21" t="s">
        <v>381</v>
      </c>
      <c r="AW17" s="17" t="str">
        <f t="shared" si="7"/>
        <v>KWCDC Index</v>
      </c>
      <c r="AX17" s="17" t="s">
        <v>382</v>
      </c>
      <c r="AY17" s="13">
        <f>_xll.BDP(AW17,"PX LAST")</f>
        <v>1.65</v>
      </c>
      <c r="BA17" s="17" t="s">
        <v>332</v>
      </c>
      <c r="BB17" s="17" t="s">
        <v>383</v>
      </c>
      <c r="BC17" s="17"/>
      <c r="BD17" s="28" t="s">
        <v>18</v>
      </c>
      <c r="BE17" s="29" t="str">
        <f t="shared" si="13"/>
        <v>SP_PTDE10</v>
      </c>
      <c r="BF17" s="29" t="str">
        <f t="shared" si="14"/>
        <v>.PTDE10 Index</v>
      </c>
      <c r="BG17" s="13">
        <v>10</v>
      </c>
      <c r="BI17" s="35"/>
      <c r="BJ17" s="36" t="s">
        <v>384</v>
      </c>
      <c r="BK17" s="36" t="s">
        <v>385</v>
      </c>
      <c r="BL17" s="36" t="s">
        <v>386</v>
      </c>
      <c r="BM17" s="36" t="s">
        <v>387</v>
      </c>
      <c r="BN17" s="36" t="s">
        <v>388</v>
      </c>
      <c r="BO17" s="37" t="s">
        <v>389</v>
      </c>
      <c r="BR17" s="28"/>
      <c r="BS17" s="29"/>
      <c r="BU17" s="17" t="s">
        <v>229</v>
      </c>
      <c r="BW17" s="28"/>
      <c r="BX17" s="28"/>
      <c r="BY17" s="29"/>
      <c r="CG17" s="28" t="s">
        <v>245</v>
      </c>
      <c r="CH17" s="13" t="str">
        <f>_xll.BDP(CG17,"NAME")</f>
        <v>VANGUARD TOTAL STOCK MKT ETF</v>
      </c>
    </row>
    <row r="18" spans="2:86">
      <c r="B18" s="13" t="s">
        <v>101</v>
      </c>
      <c r="C18" s="13" t="s">
        <v>376</v>
      </c>
      <c r="D18" s="20" t="s">
        <v>18</v>
      </c>
      <c r="E18" s="21" t="str">
        <f t="shared" si="0"/>
        <v>BON_HKD2Y</v>
      </c>
      <c r="F18" s="21" t="str">
        <f t="shared" ref="F18:F27" si="16">H18&amp;G18&amp;I18&amp; " Index"</f>
        <v>HKGG2Y Index</v>
      </c>
      <c r="G18" s="16">
        <v>2</v>
      </c>
      <c r="H18" s="16" t="s">
        <v>390</v>
      </c>
      <c r="I18" s="16" t="s">
        <v>24</v>
      </c>
      <c r="J18" s="22">
        <f>_xll.BDP(F18,"PX LAST")</f>
        <v>1.4550000000000001</v>
      </c>
      <c r="K18" s="17" t="s">
        <v>105</v>
      </c>
      <c r="L18" s="13" t="s">
        <v>364</v>
      </c>
      <c r="M18" s="33" t="s">
        <v>18</v>
      </c>
      <c r="N18" s="21" t="str">
        <f t="shared" si="1"/>
        <v>IRS_SGD2Y</v>
      </c>
      <c r="O18" s="34" t="str">
        <f t="shared" si="15"/>
        <v>SDSW2 Index</v>
      </c>
      <c r="P18" s="16">
        <v>2</v>
      </c>
      <c r="Q18" s="26" t="str">
        <f>VLOOKUP(K18&amp;"_"&amp;L18,[1]Parm!$E$6:$G$50,3,FALSE)</f>
        <v>SDSW</v>
      </c>
      <c r="R18" s="16"/>
      <c r="T18" s="13" t="s">
        <v>107</v>
      </c>
      <c r="U18" s="13" t="s">
        <v>391</v>
      </c>
      <c r="V18" s="33" t="s">
        <v>18</v>
      </c>
      <c r="W18" s="21" t="str">
        <f t="shared" si="3"/>
        <v>EQY_OMX</v>
      </c>
      <c r="X18" s="34" t="s">
        <v>392</v>
      </c>
      <c r="Z18" s="13" t="s">
        <v>109</v>
      </c>
      <c r="AA18" s="13" t="s">
        <v>393</v>
      </c>
      <c r="AB18" s="20" t="s">
        <v>18</v>
      </c>
      <c r="AC18" s="21" t="str">
        <f t="shared" si="4"/>
        <v>CTY_Wheat</v>
      </c>
      <c r="AD18" s="21" t="s">
        <v>394</v>
      </c>
      <c r="AF18" s="13" t="s">
        <v>112</v>
      </c>
      <c r="AH18" s="13" t="s">
        <v>172</v>
      </c>
      <c r="AI18" s="13" t="str">
        <f t="shared" si="10"/>
        <v>USDKRW</v>
      </c>
      <c r="AJ18" s="20" t="s">
        <v>18</v>
      </c>
      <c r="AK18" s="21" t="str">
        <f t="shared" si="11"/>
        <v>FX_USDKRW</v>
      </c>
      <c r="AL18" s="21" t="str">
        <f t="shared" si="12"/>
        <v>KRW Curncy</v>
      </c>
      <c r="AR18" s="17" t="s">
        <v>114</v>
      </c>
      <c r="AS18" s="13" t="s">
        <v>193</v>
      </c>
      <c r="AT18" s="20" t="s">
        <v>18</v>
      </c>
      <c r="AU18" s="21" t="str">
        <f t="shared" si="6"/>
        <v>CB_TWD</v>
      </c>
      <c r="AV18" s="21" t="s">
        <v>395</v>
      </c>
      <c r="AW18" s="17" t="str">
        <f t="shared" si="7"/>
        <v>TAIBOR3M Index</v>
      </c>
      <c r="AX18" s="13" t="s">
        <v>396</v>
      </c>
      <c r="AY18" s="13">
        <f>_xll.BDP(AW18,"PX LAST")</f>
        <v>0.65788999999999997</v>
      </c>
      <c r="BA18" s="17" t="s">
        <v>332</v>
      </c>
      <c r="BB18" s="17" t="s">
        <v>397</v>
      </c>
      <c r="BC18" s="17"/>
      <c r="BD18" s="28" t="s">
        <v>18</v>
      </c>
      <c r="BE18" s="29" t="str">
        <f t="shared" si="13"/>
        <v>SP_GRDE10</v>
      </c>
      <c r="BF18" s="29" t="str">
        <f t="shared" si="14"/>
        <v>.GRDE10 Index</v>
      </c>
      <c r="BG18" s="13">
        <v>10</v>
      </c>
      <c r="BI18" s="35"/>
      <c r="BJ18" s="36" t="s">
        <v>398</v>
      </c>
      <c r="BK18" s="36" t="s">
        <v>399</v>
      </c>
      <c r="BL18" s="36" t="s">
        <v>400</v>
      </c>
      <c r="BM18" s="36" t="s">
        <v>401</v>
      </c>
      <c r="BN18" s="36" t="s">
        <v>402</v>
      </c>
      <c r="BO18" s="37" t="s">
        <v>403</v>
      </c>
      <c r="BR18" s="28"/>
      <c r="BS18" s="29"/>
      <c r="BU18" s="17" t="s">
        <v>229</v>
      </c>
      <c r="BW18" s="28"/>
      <c r="BX18" s="28"/>
      <c r="BY18" s="29"/>
      <c r="CG18" s="28" t="s">
        <v>264</v>
      </c>
      <c r="CH18" s="13" t="str">
        <f>_xll.BDP(CG18,"NAME")</f>
        <v>VANGUARD REAL ESTATE ETF</v>
      </c>
    </row>
    <row r="19" spans="2:86">
      <c r="B19" s="13" t="s">
        <v>101</v>
      </c>
      <c r="C19" s="13" t="s">
        <v>364</v>
      </c>
      <c r="D19" s="20" t="s">
        <v>18</v>
      </c>
      <c r="E19" s="21" t="str">
        <f t="shared" si="0"/>
        <v>BON_SGD2Y</v>
      </c>
      <c r="F19" s="21" t="str">
        <f t="shared" si="16"/>
        <v>MASB2Y Index</v>
      </c>
      <c r="G19" s="16">
        <v>2</v>
      </c>
      <c r="H19" s="16" t="s">
        <v>404</v>
      </c>
      <c r="I19" s="16" t="s">
        <v>24</v>
      </c>
      <c r="J19" s="22">
        <f>_xll.BDP(F19,"PX LAST")</f>
        <v>1.911</v>
      </c>
      <c r="K19" s="17" t="s">
        <v>105</v>
      </c>
      <c r="L19" s="13" t="s">
        <v>193</v>
      </c>
      <c r="M19" s="33" t="s">
        <v>18</v>
      </c>
      <c r="N19" s="21" t="str">
        <f t="shared" si="1"/>
        <v>IRS_TWD2Y</v>
      </c>
      <c r="O19" s="34" t="str">
        <f t="shared" si="15"/>
        <v>TRSWo2 Index</v>
      </c>
      <c r="P19" s="16">
        <v>2</v>
      </c>
      <c r="Q19" s="26" t="str">
        <f>VLOOKUP(K19&amp;"_"&amp;L19,[1]Parm!$E$6:$G$50,3,FALSE)</f>
        <v>TRSWo</v>
      </c>
      <c r="R19" s="16"/>
      <c r="T19" s="13" t="s">
        <v>107</v>
      </c>
      <c r="U19" s="13" t="s">
        <v>405</v>
      </c>
      <c r="V19" s="33" t="s">
        <v>18</v>
      </c>
      <c r="W19" s="21" t="str">
        <f t="shared" si="3"/>
        <v>EQY_SWISS</v>
      </c>
      <c r="X19" s="34" t="s">
        <v>406</v>
      </c>
      <c r="Z19" s="13" t="s">
        <v>109</v>
      </c>
      <c r="AA19" s="13" t="s">
        <v>407</v>
      </c>
      <c r="AB19" s="20" t="s">
        <v>18</v>
      </c>
      <c r="AC19" s="21" t="str">
        <f t="shared" si="4"/>
        <v>CTY_Cocoa</v>
      </c>
      <c r="AD19" s="21" t="s">
        <v>408</v>
      </c>
      <c r="AF19" s="13" t="s">
        <v>112</v>
      </c>
      <c r="AH19" s="13" t="s">
        <v>193</v>
      </c>
      <c r="AI19" s="13" t="str">
        <f t="shared" si="10"/>
        <v>USDTWD</v>
      </c>
      <c r="AJ19" s="20" t="s">
        <v>18</v>
      </c>
      <c r="AK19" s="21" t="str">
        <f t="shared" si="11"/>
        <v>FX_USDTWD</v>
      </c>
      <c r="AL19" s="21" t="str">
        <f t="shared" si="12"/>
        <v>TWD Curncy</v>
      </c>
      <c r="AR19" s="17" t="s">
        <v>114</v>
      </c>
      <c r="AS19" s="13" t="s">
        <v>209</v>
      </c>
      <c r="AT19" s="20" t="s">
        <v>18</v>
      </c>
      <c r="AU19" s="21" t="str">
        <f t="shared" si="6"/>
        <v>CB_THB</v>
      </c>
      <c r="AV19" s="21" t="s">
        <v>409</v>
      </c>
      <c r="AW19" s="17" t="str">
        <f t="shared" si="7"/>
        <v>THFX6M Index</v>
      </c>
      <c r="AX19" s="13" t="s">
        <v>410</v>
      </c>
      <c r="AY19" s="13">
        <f>_xll.BDP(AW19,"PX LAST")</f>
        <v>1.1881999999999999</v>
      </c>
      <c r="BA19" s="17" t="s">
        <v>332</v>
      </c>
      <c r="BB19" s="17" t="s">
        <v>411</v>
      </c>
      <c r="BC19" s="17"/>
      <c r="BD19" s="28" t="s">
        <v>18</v>
      </c>
      <c r="BE19" s="29" t="str">
        <f t="shared" si="13"/>
        <v>SP_NEDE10</v>
      </c>
      <c r="BF19" s="29" t="str">
        <f t="shared" si="14"/>
        <v>.NEDE10 Index</v>
      </c>
      <c r="BG19" s="13">
        <v>10</v>
      </c>
      <c r="BI19" s="35"/>
      <c r="BJ19" s="36" t="s">
        <v>412</v>
      </c>
      <c r="BK19" s="36" t="s">
        <v>413</v>
      </c>
      <c r="BL19" s="36" t="s">
        <v>414</v>
      </c>
      <c r="BM19" s="36" t="s">
        <v>415</v>
      </c>
      <c r="BN19" s="36" t="s">
        <v>416</v>
      </c>
      <c r="BO19" s="37" t="s">
        <v>417</v>
      </c>
      <c r="BR19" s="28"/>
      <c r="BS19" s="29"/>
      <c r="BU19" s="17" t="s">
        <v>229</v>
      </c>
      <c r="BW19" s="28"/>
      <c r="BX19" s="28"/>
      <c r="BY19" s="29"/>
      <c r="CG19" s="28" t="s">
        <v>283</v>
      </c>
      <c r="CH19" s="13" t="str">
        <f>_xll.BDP(CG19,"NAME")</f>
        <v>VANECK VECTORS J.P. MORGAN E</v>
      </c>
    </row>
    <row r="20" spans="2:86">
      <c r="B20" s="13" t="s">
        <v>101</v>
      </c>
      <c r="C20" s="13" t="s">
        <v>193</v>
      </c>
      <c r="D20" s="20" t="s">
        <v>18</v>
      </c>
      <c r="E20" s="21" t="str">
        <f t="shared" si="0"/>
        <v>BON_TWD2Y</v>
      </c>
      <c r="F20" s="21" t="str">
        <f t="shared" si="16"/>
        <v>GVTWTL2 Index</v>
      </c>
      <c r="G20" s="16">
        <v>2</v>
      </c>
      <c r="H20" s="26" t="s">
        <v>418</v>
      </c>
      <c r="J20" s="22">
        <f>_xll.BDP(F20,"PX LAST")</f>
        <v>0.44</v>
      </c>
      <c r="K20" s="17" t="s">
        <v>105</v>
      </c>
      <c r="L20" s="13" t="s">
        <v>265</v>
      </c>
      <c r="M20" s="33" t="s">
        <v>18</v>
      </c>
      <c r="N20" s="21" t="str">
        <f t="shared" si="1"/>
        <v>IRS_MYR2Y</v>
      </c>
      <c r="O20" s="34" t="str">
        <f t="shared" si="15"/>
        <v>MRSWQo2 Index</v>
      </c>
      <c r="P20" s="16">
        <v>2</v>
      </c>
      <c r="Q20" s="26" t="str">
        <f>VLOOKUP(K20&amp;"_"&amp;L20,[1]Parm!$E$6:$G$50,3,FALSE)</f>
        <v>MRSWQo</v>
      </c>
      <c r="R20" s="16"/>
      <c r="T20" s="13" t="s">
        <v>107</v>
      </c>
      <c r="U20" s="13" t="s">
        <v>419</v>
      </c>
      <c r="V20" s="33" t="s">
        <v>18</v>
      </c>
      <c r="W20" s="21" t="str">
        <f t="shared" si="3"/>
        <v>EQY_WIG</v>
      </c>
      <c r="X20" s="34" t="s">
        <v>420</v>
      </c>
      <c r="Z20" s="13" t="s">
        <v>109</v>
      </c>
      <c r="AA20" s="13" t="s">
        <v>421</v>
      </c>
      <c r="AB20" s="20" t="s">
        <v>18</v>
      </c>
      <c r="AC20" s="21" t="str">
        <f t="shared" si="4"/>
        <v>CTY_Iron</v>
      </c>
      <c r="AD20" s="21" t="s">
        <v>422</v>
      </c>
      <c r="AF20" s="13" t="s">
        <v>112</v>
      </c>
      <c r="AH20" s="13" t="s">
        <v>209</v>
      </c>
      <c r="AI20" s="13" t="str">
        <f t="shared" si="10"/>
        <v>USDTHB</v>
      </c>
      <c r="AJ20" s="20" t="s">
        <v>18</v>
      </c>
      <c r="AK20" s="21" t="str">
        <f t="shared" si="11"/>
        <v>FX_USDTHB</v>
      </c>
      <c r="AL20" s="21" t="str">
        <f t="shared" si="12"/>
        <v>THB Curncy</v>
      </c>
      <c r="AR20" s="17" t="s">
        <v>114</v>
      </c>
      <c r="AS20" s="19" t="s">
        <v>423</v>
      </c>
      <c r="AT20" s="20" t="s">
        <v>18</v>
      </c>
      <c r="AU20" s="21" t="str">
        <f t="shared" si="6"/>
        <v>CB_CSK</v>
      </c>
      <c r="AV20" s="21" t="s">
        <v>424</v>
      </c>
      <c r="AW20" s="17" t="str">
        <f t="shared" si="7"/>
        <v xml:space="preserve"> Index</v>
      </c>
      <c r="AY20" s="13" t="e">
        <f>_xll.BDP(AW20,"PX LAST")</f>
        <v>#N/A</v>
      </c>
      <c r="BA20" s="44" t="s">
        <v>41</v>
      </c>
      <c r="BB20" s="44" t="s">
        <v>332</v>
      </c>
      <c r="BC20" s="44"/>
      <c r="BD20" s="28" t="s">
        <v>18</v>
      </c>
      <c r="BE20" s="28" t="s">
        <v>60</v>
      </c>
      <c r="BF20" s="45" t="s">
        <v>70</v>
      </c>
      <c r="BI20" s="35"/>
      <c r="BJ20" s="36" t="s">
        <v>425</v>
      </c>
      <c r="BK20" s="36" t="s">
        <v>426</v>
      </c>
      <c r="BL20" s="36" t="s">
        <v>427</v>
      </c>
      <c r="BM20" s="36" t="s">
        <v>428</v>
      </c>
      <c r="BN20" s="36" t="s">
        <v>429</v>
      </c>
      <c r="BO20" s="37" t="s">
        <v>430</v>
      </c>
      <c r="BR20" s="28"/>
      <c r="BS20" s="29"/>
      <c r="BU20" s="17" t="s">
        <v>229</v>
      </c>
      <c r="BW20" s="28"/>
      <c r="BX20" s="28"/>
      <c r="BY20" s="29"/>
      <c r="CG20" s="28" t="s">
        <v>302</v>
      </c>
      <c r="CH20" s="13" t="str">
        <f>_xll.BDP(CG20,"NAME")</f>
        <v>SPDR BBG BARC HIGH YIELD BND</v>
      </c>
    </row>
    <row r="21" spans="2:86">
      <c r="B21" s="13" t="s">
        <v>101</v>
      </c>
      <c r="C21" s="13" t="s">
        <v>265</v>
      </c>
      <c r="D21" s="20" t="s">
        <v>18</v>
      </c>
      <c r="E21" s="21" t="str">
        <f t="shared" si="0"/>
        <v>BON_MYR2Y</v>
      </c>
      <c r="F21" s="21" t="str">
        <f t="shared" si="16"/>
        <v>MGIY2Y Index</v>
      </c>
      <c r="G21" s="16">
        <v>2</v>
      </c>
      <c r="H21" s="16" t="s">
        <v>431</v>
      </c>
      <c r="I21" s="16" t="s">
        <v>24</v>
      </c>
      <c r="J21" s="22">
        <f>_xll.BDP(F21,"PX LAST")</f>
        <v>3.3250000000000002</v>
      </c>
      <c r="K21" s="17" t="s">
        <v>105</v>
      </c>
      <c r="L21" s="13" t="s">
        <v>209</v>
      </c>
      <c r="M21" s="33" t="s">
        <v>18</v>
      </c>
      <c r="N21" s="21" t="str">
        <f t="shared" si="1"/>
        <v>IRS_THB2Y</v>
      </c>
      <c r="O21" s="34" t="str">
        <f t="shared" si="15"/>
        <v>TBSWo2 Index</v>
      </c>
      <c r="P21" s="16">
        <v>2</v>
      </c>
      <c r="Q21" s="26" t="str">
        <f>VLOOKUP(K21&amp;"_"&amp;L21,[1]Parm!$E$6:$G$50,3,FALSE)</f>
        <v>TBSWo</v>
      </c>
      <c r="R21" s="16"/>
      <c r="T21" s="13" t="s">
        <v>107</v>
      </c>
      <c r="U21" s="13" t="s">
        <v>432</v>
      </c>
      <c r="V21" s="33" t="s">
        <v>18</v>
      </c>
      <c r="W21" s="21" t="str">
        <f t="shared" si="3"/>
        <v>EQY_MICEX</v>
      </c>
      <c r="X21" s="34" t="s">
        <v>433</v>
      </c>
      <c r="Z21" s="13" t="s">
        <v>109</v>
      </c>
      <c r="AA21" s="17" t="s">
        <v>434</v>
      </c>
      <c r="AB21" s="20" t="s">
        <v>18</v>
      </c>
      <c r="AC21" s="20" t="s">
        <v>435</v>
      </c>
      <c r="AD21" s="20" t="s">
        <v>436</v>
      </c>
      <c r="AF21" s="13" t="s">
        <v>112</v>
      </c>
      <c r="AG21" s="19" t="s">
        <v>437</v>
      </c>
      <c r="AH21" s="19" t="s">
        <v>437</v>
      </c>
      <c r="AI21" s="13" t="str">
        <f t="shared" si="10"/>
        <v>EURCZK</v>
      </c>
      <c r="AJ21" s="20" t="s">
        <v>18</v>
      </c>
      <c r="AK21" s="21" t="str">
        <f t="shared" si="11"/>
        <v>FX_EURCZK</v>
      </c>
      <c r="AL21" s="21" t="str">
        <f t="shared" si="12"/>
        <v>EURCZK Curncy</v>
      </c>
      <c r="AR21" s="17" t="s">
        <v>114</v>
      </c>
      <c r="AS21" s="19" t="s">
        <v>285</v>
      </c>
      <c r="AT21" s="20" t="s">
        <v>18</v>
      </c>
      <c r="AU21" s="21" t="str">
        <f t="shared" si="6"/>
        <v>CB_HUF</v>
      </c>
      <c r="AV21" s="21" t="s">
        <v>438</v>
      </c>
      <c r="AW21" s="17" t="str">
        <f t="shared" si="7"/>
        <v>BUBOR06M Index</v>
      </c>
      <c r="AX21" s="13" t="s">
        <v>439</v>
      </c>
      <c r="AY21" s="13">
        <f>_xll.BDP(AW21,"PX LAST")</f>
        <v>0.05</v>
      </c>
      <c r="BA21" s="44" t="s">
        <v>41</v>
      </c>
      <c r="BB21" s="44" t="s">
        <v>332</v>
      </c>
      <c r="BC21" s="44" t="s">
        <v>148</v>
      </c>
      <c r="BD21" s="28" t="s">
        <v>18</v>
      </c>
      <c r="BE21" s="29" t="str">
        <f>BA21&amp;BB21&amp;"_"&amp;BC21</f>
        <v>JACISP_HG</v>
      </c>
      <c r="BF21" s="29" t="str">
        <f t="shared" ref="BF21:BF42" si="17">VLOOKUP(BC21,$BI$3:$BM$63,5,FALSE)</f>
        <v>JACIIGBS Index</v>
      </c>
      <c r="BI21" s="35"/>
      <c r="BJ21" s="36" t="s">
        <v>440</v>
      </c>
      <c r="BK21" s="36" t="s">
        <v>441</v>
      </c>
      <c r="BL21" s="36" t="s">
        <v>442</v>
      </c>
      <c r="BM21" s="36" t="s">
        <v>443</v>
      </c>
      <c r="BN21" s="36" t="s">
        <v>444</v>
      </c>
      <c r="BO21" s="37" t="s">
        <v>445</v>
      </c>
      <c r="BR21" s="28"/>
      <c r="BS21" s="29"/>
      <c r="BU21" s="17" t="s">
        <v>229</v>
      </c>
      <c r="BW21" s="28"/>
      <c r="BX21" s="28"/>
      <c r="BY21" s="29"/>
      <c r="CG21" s="28" t="s">
        <v>320</v>
      </c>
      <c r="CH21" s="13" t="str">
        <f>_xll.BDP(CG21,"NAME")</f>
        <v>VANGUARD GLBL EX-US REAL EST</v>
      </c>
    </row>
    <row r="22" spans="2:86">
      <c r="B22" s="13" t="s">
        <v>101</v>
      </c>
      <c r="C22" s="13" t="s">
        <v>209</v>
      </c>
      <c r="D22" s="20" t="s">
        <v>18</v>
      </c>
      <c r="E22" s="21" t="str">
        <f t="shared" si="0"/>
        <v>BON_THB2Y</v>
      </c>
      <c r="F22" s="21" t="str">
        <f t="shared" si="16"/>
        <v>GVTL2YR Index</v>
      </c>
      <c r="G22" s="16">
        <v>2</v>
      </c>
      <c r="H22" s="16" t="s">
        <v>446</v>
      </c>
      <c r="I22" s="16" t="s">
        <v>104</v>
      </c>
      <c r="J22" s="22">
        <f>_xll.BDP(F22,"PX LAST")</f>
        <v>1.2429999999999999</v>
      </c>
      <c r="K22" s="17" t="s">
        <v>105</v>
      </c>
      <c r="L22" s="13" t="s">
        <v>125</v>
      </c>
      <c r="M22" s="33" t="s">
        <v>18</v>
      </c>
      <c r="N22" s="21" t="str">
        <f t="shared" si="1"/>
        <v>IRS_INR2Y</v>
      </c>
      <c r="O22" s="42" t="s">
        <v>447</v>
      </c>
      <c r="P22" s="16">
        <v>2</v>
      </c>
      <c r="Q22" s="26" t="e">
        <f>VLOOKUP(K22&amp;"_"&amp;L22,[1]Parm!$E$6:$G$50,3,FALSE)</f>
        <v>#N/A</v>
      </c>
      <c r="R22" s="16"/>
      <c r="T22" s="13" t="s">
        <v>107</v>
      </c>
      <c r="U22" s="13" t="s">
        <v>448</v>
      </c>
      <c r="V22" s="33" t="s">
        <v>18</v>
      </c>
      <c r="W22" s="21" t="str">
        <f t="shared" si="3"/>
        <v>EQY_PFTS</v>
      </c>
      <c r="X22" s="34" t="s">
        <v>449</v>
      </c>
      <c r="AB22" s="21"/>
      <c r="AC22" s="21"/>
      <c r="AD22" s="21"/>
      <c r="AF22" s="13" t="s">
        <v>112</v>
      </c>
      <c r="AG22" s="19" t="s">
        <v>450</v>
      </c>
      <c r="AH22" s="19" t="s">
        <v>450</v>
      </c>
      <c r="AI22" s="13" t="str">
        <f t="shared" si="10"/>
        <v>EURHUF</v>
      </c>
      <c r="AJ22" s="20" t="s">
        <v>18</v>
      </c>
      <c r="AK22" s="21" t="str">
        <f t="shared" si="11"/>
        <v>FX_EURHUF</v>
      </c>
      <c r="AL22" s="21" t="str">
        <f t="shared" si="12"/>
        <v>EURHUF Curncy</v>
      </c>
      <c r="AR22" s="17" t="s">
        <v>114</v>
      </c>
      <c r="AS22" s="19" t="s">
        <v>305</v>
      </c>
      <c r="AT22" s="20" t="s">
        <v>18</v>
      </c>
      <c r="AU22" s="21" t="str">
        <f t="shared" si="6"/>
        <v>CB_PLN</v>
      </c>
      <c r="AV22" s="21" t="s">
        <v>451</v>
      </c>
      <c r="AW22" s="17" t="str">
        <f t="shared" si="7"/>
        <v>WIBR6M Index</v>
      </c>
      <c r="AX22" s="13" t="s">
        <v>452</v>
      </c>
      <c r="AY22" s="13">
        <f>_xll.BDP(AW22,"PX LAST")</f>
        <v>1.78</v>
      </c>
      <c r="BA22" s="44" t="s">
        <v>41</v>
      </c>
      <c r="BB22" s="44" t="s">
        <v>332</v>
      </c>
      <c r="BC22" s="44" t="s">
        <v>165</v>
      </c>
      <c r="BD22" s="28" t="s">
        <v>18</v>
      </c>
      <c r="BE22" s="29" t="str">
        <f t="shared" ref="BE22:BE42" si="18">BA22&amp;BB22&amp;"_"&amp;BC22</f>
        <v>JACISP_HY</v>
      </c>
      <c r="BF22" s="29" t="str">
        <f t="shared" si="17"/>
        <v>JACINGBS Index</v>
      </c>
      <c r="BI22" s="35"/>
      <c r="BJ22" s="36" t="s">
        <v>453</v>
      </c>
      <c r="BK22" s="36" t="s">
        <v>454</v>
      </c>
      <c r="BL22" s="36" t="s">
        <v>455</v>
      </c>
      <c r="BM22" s="36" t="s">
        <v>456</v>
      </c>
      <c r="BN22" s="36" t="s">
        <v>457</v>
      </c>
      <c r="BO22" s="37" t="s">
        <v>458</v>
      </c>
      <c r="BR22" s="28"/>
      <c r="BS22" s="29"/>
      <c r="BU22" s="17" t="s">
        <v>229</v>
      </c>
      <c r="BW22" s="28"/>
      <c r="BX22" s="28"/>
      <c r="BY22" s="29"/>
      <c r="CG22" s="29" t="s">
        <v>340</v>
      </c>
      <c r="CH22" s="13" t="str">
        <f>_xll.BDP(CG22,"NAME")</f>
        <v>VANGUARD FTSE DEVELOPED ETF</v>
      </c>
    </row>
    <row r="23" spans="2:86">
      <c r="B23" s="13" t="s">
        <v>101</v>
      </c>
      <c r="C23" s="13" t="s">
        <v>155</v>
      </c>
      <c r="D23" s="20" t="s">
        <v>18</v>
      </c>
      <c r="E23" s="21" t="str">
        <f t="shared" si="0"/>
        <v>BON_PHP2Y</v>
      </c>
      <c r="F23" s="21" t="str">
        <f t="shared" si="16"/>
        <v>PDSS2YR Index</v>
      </c>
      <c r="G23" s="16">
        <v>2</v>
      </c>
      <c r="H23" s="16" t="s">
        <v>459</v>
      </c>
      <c r="I23" s="16" t="s">
        <v>104</v>
      </c>
      <c r="J23" s="22">
        <f>_xll.BDP(F23,"PX LAST")</f>
        <v>4.2561</v>
      </c>
      <c r="K23" s="17" t="s">
        <v>105</v>
      </c>
      <c r="L23" s="13" t="s">
        <v>182</v>
      </c>
      <c r="M23" s="33" t="s">
        <v>18</v>
      </c>
      <c r="N23" s="21" t="str">
        <f t="shared" si="1"/>
        <v>IRS_AUD2Y</v>
      </c>
      <c r="O23" s="34" t="str">
        <f>Q23&amp;P23&amp;R25&amp; " Index"</f>
        <v>ADSW2 Index</v>
      </c>
      <c r="P23" s="16">
        <v>2</v>
      </c>
      <c r="Q23" s="26" t="str">
        <f>VLOOKUP(K23&amp;"_"&amp;L23,[1]Parm!$E$6:$G$50,3,FALSE)</f>
        <v>ADSW</v>
      </c>
      <c r="R23" s="16"/>
      <c r="T23" s="13" t="s">
        <v>107</v>
      </c>
      <c r="U23" s="13" t="s">
        <v>460</v>
      </c>
      <c r="V23" s="33" t="s">
        <v>18</v>
      </c>
      <c r="W23" s="21" t="str">
        <f t="shared" si="3"/>
        <v>EQY_XU100</v>
      </c>
      <c r="X23" s="34" t="s">
        <v>461</v>
      </c>
      <c r="AB23" s="21"/>
      <c r="AC23" s="21"/>
      <c r="AD23" s="21"/>
      <c r="AF23" s="13" t="s">
        <v>112</v>
      </c>
      <c r="AG23" s="19" t="s">
        <v>462</v>
      </c>
      <c r="AH23" s="19" t="s">
        <v>462</v>
      </c>
      <c r="AI23" s="13" t="str">
        <f t="shared" si="10"/>
        <v>EURPLN</v>
      </c>
      <c r="AJ23" s="20" t="s">
        <v>18</v>
      </c>
      <c r="AK23" s="21" t="str">
        <f t="shared" si="11"/>
        <v>FX_EURPLN</v>
      </c>
      <c r="AL23" s="21" t="str">
        <f t="shared" si="12"/>
        <v>EURPLN Curncy</v>
      </c>
      <c r="AR23" s="17" t="s">
        <v>114</v>
      </c>
      <c r="AS23" s="13" t="s">
        <v>463</v>
      </c>
      <c r="AT23" s="20" t="s">
        <v>18</v>
      </c>
      <c r="AU23" s="21" t="str">
        <f t="shared" si="6"/>
        <v>CB_RON</v>
      </c>
      <c r="AV23" s="21" t="s">
        <v>464</v>
      </c>
      <c r="AW23" s="17" t="str">
        <f t="shared" si="7"/>
        <v xml:space="preserve"> Index</v>
      </c>
      <c r="AY23" s="13" t="e">
        <f>_xll.BDP(AW23,"PX LAST")</f>
        <v>#N/A</v>
      </c>
      <c r="BA23" s="44" t="s">
        <v>41</v>
      </c>
      <c r="BB23" s="44" t="s">
        <v>332</v>
      </c>
      <c r="BC23" s="44" t="s">
        <v>465</v>
      </c>
      <c r="BD23" s="28" t="s">
        <v>18</v>
      </c>
      <c r="BE23" s="29" t="str">
        <f t="shared" si="18"/>
        <v>JACISP_CN</v>
      </c>
      <c r="BF23" s="29" t="str">
        <f t="shared" si="17"/>
        <v>JACICHBS Index</v>
      </c>
      <c r="BI23" s="35"/>
      <c r="BJ23" s="36" t="s">
        <v>466</v>
      </c>
      <c r="BK23" s="36" t="s">
        <v>467</v>
      </c>
      <c r="BL23" s="36" t="s">
        <v>468</v>
      </c>
      <c r="BM23" s="36" t="s">
        <v>469</v>
      </c>
      <c r="BN23" s="36" t="s">
        <v>470</v>
      </c>
      <c r="BO23" s="37" t="s">
        <v>471</v>
      </c>
      <c r="BR23" s="28"/>
      <c r="BS23" s="29"/>
      <c r="BU23" s="17" t="s">
        <v>229</v>
      </c>
      <c r="BW23" s="28"/>
      <c r="BX23" s="28"/>
      <c r="BY23" s="29"/>
      <c r="CG23" s="29" t="s">
        <v>356</v>
      </c>
      <c r="CH23" s="13" t="str">
        <f>_xll.BDP(CG23,"NAME")</f>
        <v>VANGUARD FTSE EMERGING MARKE</v>
      </c>
    </row>
    <row r="24" spans="2:86">
      <c r="B24" s="13" t="s">
        <v>101</v>
      </c>
      <c r="C24" s="13" t="s">
        <v>125</v>
      </c>
      <c r="D24" s="20" t="s">
        <v>18</v>
      </c>
      <c r="E24" s="21" t="str">
        <f t="shared" si="0"/>
        <v>BON_INR2Y</v>
      </c>
      <c r="F24" s="21" t="str">
        <f t="shared" si="16"/>
        <v>GIND2YR Index</v>
      </c>
      <c r="G24" s="16">
        <v>2</v>
      </c>
      <c r="H24" s="16" t="s">
        <v>472</v>
      </c>
      <c r="I24" s="16" t="s">
        <v>104</v>
      </c>
      <c r="J24" s="22">
        <f>_xll.BDP(F24,"PX LAST")</f>
        <v>6.9009999999999998</v>
      </c>
      <c r="K24" s="17" t="s">
        <v>105</v>
      </c>
      <c r="L24" s="13" t="s">
        <v>200</v>
      </c>
      <c r="M24" s="33" t="s">
        <v>18</v>
      </c>
      <c r="N24" s="21" t="str">
        <f t="shared" si="1"/>
        <v>IRS_NZD2Y</v>
      </c>
      <c r="O24" s="34" t="str">
        <f>Q24&amp;P24&amp;R26&amp; " Index"</f>
        <v>NDSWAP2 Index</v>
      </c>
      <c r="P24" s="16">
        <v>2</v>
      </c>
      <c r="Q24" s="26" t="str">
        <f>VLOOKUP(K24&amp;"_"&amp;L24,[1]Parm!$E$6:$G$50,3,FALSE)</f>
        <v>NDSWAP</v>
      </c>
      <c r="R24" s="16"/>
      <c r="T24" s="13" t="s">
        <v>107</v>
      </c>
      <c r="U24" s="13" t="s">
        <v>473</v>
      </c>
      <c r="V24" s="33" t="s">
        <v>18</v>
      </c>
      <c r="W24" s="21" t="str">
        <f t="shared" si="3"/>
        <v>EQY_JSE40</v>
      </c>
      <c r="X24" s="34" t="s">
        <v>474</v>
      </c>
      <c r="AB24" s="21"/>
      <c r="AC24" s="21"/>
      <c r="AD24" s="21"/>
      <c r="AF24" s="13" t="s">
        <v>112</v>
      </c>
      <c r="AH24" s="13" t="s">
        <v>463</v>
      </c>
      <c r="AI24" s="13" t="str">
        <f t="shared" si="10"/>
        <v>USDRON</v>
      </c>
      <c r="AJ24" s="20" t="s">
        <v>18</v>
      </c>
      <c r="AK24" s="21" t="str">
        <f t="shared" si="11"/>
        <v>FX_USDRON</v>
      </c>
      <c r="AL24" s="21" t="str">
        <f t="shared" si="12"/>
        <v>RON Curncy</v>
      </c>
      <c r="AR24" s="17" t="s">
        <v>114</v>
      </c>
      <c r="AS24" s="13" t="s">
        <v>231</v>
      </c>
      <c r="AT24" s="20" t="s">
        <v>18</v>
      </c>
      <c r="AU24" s="21" t="str">
        <f t="shared" si="6"/>
        <v>CB_RUB</v>
      </c>
      <c r="AV24" s="21" t="s">
        <v>475</v>
      </c>
      <c r="AW24" s="17" t="str">
        <f t="shared" si="7"/>
        <v>MOSKP3 Index</v>
      </c>
      <c r="AX24" s="13" t="s">
        <v>476</v>
      </c>
      <c r="AY24" s="13">
        <f>_xll.BDP(AW24,"PX LAST")</f>
        <v>7.37</v>
      </c>
      <c r="BA24" s="44" t="s">
        <v>41</v>
      </c>
      <c r="BB24" s="44" t="s">
        <v>332</v>
      </c>
      <c r="BC24" s="44" t="s">
        <v>477</v>
      </c>
      <c r="BD24" s="28" t="s">
        <v>18</v>
      </c>
      <c r="BE24" s="29" t="str">
        <f t="shared" si="18"/>
        <v>JACISP_HK</v>
      </c>
      <c r="BF24" s="29" t="str">
        <f t="shared" si="17"/>
        <v>JACIHKBS Index</v>
      </c>
      <c r="BI24" s="35"/>
      <c r="BJ24" s="36" t="s">
        <v>478</v>
      </c>
      <c r="BK24" s="36" t="s">
        <v>479</v>
      </c>
      <c r="BL24" s="36" t="s">
        <v>480</v>
      </c>
      <c r="BM24" s="36" t="s">
        <v>481</v>
      </c>
      <c r="BN24" s="36" t="s">
        <v>482</v>
      </c>
      <c r="BO24" s="37" t="s">
        <v>483</v>
      </c>
      <c r="BR24" s="28"/>
      <c r="BS24" s="29"/>
      <c r="BU24" s="17" t="s">
        <v>229</v>
      </c>
      <c r="BW24" s="28"/>
      <c r="BX24" s="28"/>
      <c r="BY24" s="29"/>
      <c r="CG24" s="29" t="s">
        <v>374</v>
      </c>
      <c r="CH24" s="13" t="str">
        <f>_xll.BDP(CG24,"NAME")</f>
        <v>IPATH BLOOMBERG COMMODITY IN</v>
      </c>
    </row>
    <row r="25" spans="2:86">
      <c r="B25" s="13" t="s">
        <v>101</v>
      </c>
      <c r="C25" s="13" t="s">
        <v>140</v>
      </c>
      <c r="D25" s="20" t="s">
        <v>18</v>
      </c>
      <c r="E25" s="21" t="str">
        <f t="shared" si="0"/>
        <v>BON_IDR2Y</v>
      </c>
      <c r="F25" s="21" t="str">
        <f t="shared" si="16"/>
        <v>GIDN2YR Index</v>
      </c>
      <c r="G25" s="16">
        <v>2</v>
      </c>
      <c r="H25" s="16" t="s">
        <v>484</v>
      </c>
      <c r="I25" s="16" t="s">
        <v>104</v>
      </c>
      <c r="J25" s="22">
        <f>_xll.BDP(F25,"PX LAST")</f>
        <v>5.6070000000000002</v>
      </c>
      <c r="K25" s="17" t="s">
        <v>105</v>
      </c>
      <c r="L25" s="13" t="s">
        <v>102</v>
      </c>
      <c r="M25" s="33" t="s">
        <v>18</v>
      </c>
      <c r="N25" s="21" t="str">
        <f t="shared" si="1"/>
        <v>IRS_USD5Y</v>
      </c>
      <c r="O25" s="34" t="str">
        <f t="shared" ref="O25:O32" si="19">Q25&amp;P25&amp;R25&amp; " Index"</f>
        <v>USSW5 Index</v>
      </c>
      <c r="P25" s="16">
        <v>5</v>
      </c>
      <c r="Q25" s="26" t="s">
        <v>106</v>
      </c>
      <c r="R25" s="16"/>
      <c r="T25" s="13" t="s">
        <v>107</v>
      </c>
      <c r="U25" s="13" t="s">
        <v>485</v>
      </c>
      <c r="V25" s="33" t="s">
        <v>18</v>
      </c>
      <c r="W25" s="21" t="str">
        <f t="shared" si="3"/>
        <v>EQY_BUX</v>
      </c>
      <c r="X25" s="34" t="s">
        <v>486</v>
      </c>
      <c r="AB25" s="21"/>
      <c r="AC25" s="21"/>
      <c r="AD25" s="21"/>
      <c r="AF25" s="13" t="s">
        <v>112</v>
      </c>
      <c r="AH25" s="13" t="s">
        <v>231</v>
      </c>
      <c r="AI25" s="13" t="str">
        <f t="shared" si="10"/>
        <v>USDRUB</v>
      </c>
      <c r="AJ25" s="20" t="s">
        <v>18</v>
      </c>
      <c r="AK25" s="21" t="str">
        <f t="shared" si="11"/>
        <v>FX_USDRUB</v>
      </c>
      <c r="AL25" s="21" t="str">
        <f t="shared" si="12"/>
        <v>RUB Curncy</v>
      </c>
      <c r="AR25" s="17" t="s">
        <v>114</v>
      </c>
      <c r="AS25" s="13" t="s">
        <v>267</v>
      </c>
      <c r="AT25" s="20" t="s">
        <v>18</v>
      </c>
      <c r="AU25" s="21" t="str">
        <f t="shared" si="6"/>
        <v>CB_ZAR</v>
      </c>
      <c r="AV25" s="21" t="s">
        <v>487</v>
      </c>
      <c r="AW25" s="17" t="str">
        <f t="shared" si="7"/>
        <v>JIBA3M Index</v>
      </c>
      <c r="AX25" s="13" t="s">
        <v>488</v>
      </c>
      <c r="AY25" s="13">
        <f>_xll.BDP(AW25,"PX LAST")</f>
        <v>7.125</v>
      </c>
      <c r="BA25" s="44" t="s">
        <v>41</v>
      </c>
      <c r="BB25" s="44" t="s">
        <v>332</v>
      </c>
      <c r="BC25" s="44" t="s">
        <v>489</v>
      </c>
      <c r="BD25" s="28" t="s">
        <v>18</v>
      </c>
      <c r="BE25" s="29" t="str">
        <f t="shared" si="18"/>
        <v>JACISP_IN</v>
      </c>
      <c r="BF25" s="29" t="str">
        <f t="shared" si="17"/>
        <v>JACIINBS Index</v>
      </c>
      <c r="BI25" s="35"/>
      <c r="BJ25" s="36" t="s">
        <v>490</v>
      </c>
      <c r="BK25" s="36" t="s">
        <v>491</v>
      </c>
      <c r="BL25" s="36" t="s">
        <v>492</v>
      </c>
      <c r="BM25" s="36" t="s">
        <v>493</v>
      </c>
      <c r="BN25" s="36" t="s">
        <v>494</v>
      </c>
      <c r="BO25" s="37" t="s">
        <v>495</v>
      </c>
      <c r="BQ25" s="17"/>
      <c r="BR25" s="28"/>
      <c r="BS25" s="29"/>
      <c r="BU25" s="17" t="s">
        <v>229</v>
      </c>
      <c r="BW25" s="28"/>
      <c r="BX25" s="28"/>
      <c r="BY25" s="29"/>
    </row>
    <row r="26" spans="2:86">
      <c r="B26" s="13" t="s">
        <v>101</v>
      </c>
      <c r="C26" s="13" t="s">
        <v>182</v>
      </c>
      <c r="D26" s="20" t="s">
        <v>18</v>
      </c>
      <c r="E26" s="21" t="str">
        <f t="shared" si="0"/>
        <v>BON_AUD2Y</v>
      </c>
      <c r="F26" s="21" t="str">
        <f t="shared" si="16"/>
        <v>GACGB2 Index</v>
      </c>
      <c r="G26" s="16">
        <v>2</v>
      </c>
      <c r="H26" s="16" t="s">
        <v>496</v>
      </c>
      <c r="J26" s="22">
        <f>_xll.BDP(F26,"PX LAST")</f>
        <v>2.0310000000000001</v>
      </c>
      <c r="K26" s="17" t="s">
        <v>105</v>
      </c>
      <c r="L26" s="13" t="s">
        <v>127</v>
      </c>
      <c r="M26" s="33" t="s">
        <v>18</v>
      </c>
      <c r="N26" s="21" t="str">
        <f t="shared" si="1"/>
        <v>IRS_GBP5Y</v>
      </c>
      <c r="O26" s="34" t="str">
        <f t="shared" si="19"/>
        <v>BPSW5 Index</v>
      </c>
      <c r="P26" s="16">
        <v>5</v>
      </c>
      <c r="Q26" s="26" t="str">
        <f>VLOOKUP(K26&amp;"_"&amp;L26,[1]Parm!$E$6:$G$50,3,FALSE)</f>
        <v>BPSW</v>
      </c>
      <c r="R26" s="16"/>
      <c r="T26" s="13" t="s">
        <v>107</v>
      </c>
      <c r="U26" s="13" t="s">
        <v>497</v>
      </c>
      <c r="V26" s="33" t="s">
        <v>18</v>
      </c>
      <c r="W26" s="21" t="str">
        <f t="shared" si="3"/>
        <v>EQY_SAUDI</v>
      </c>
      <c r="X26" s="34" t="s">
        <v>498</v>
      </c>
      <c r="AB26" s="21"/>
      <c r="AC26" s="21"/>
      <c r="AD26" s="21"/>
      <c r="AF26" s="13" t="s">
        <v>112</v>
      </c>
      <c r="AH26" s="13" t="s">
        <v>267</v>
      </c>
      <c r="AI26" s="13" t="str">
        <f t="shared" si="10"/>
        <v>USDZAR</v>
      </c>
      <c r="AJ26" s="20" t="s">
        <v>18</v>
      </c>
      <c r="AK26" s="21" t="str">
        <f t="shared" si="11"/>
        <v>FX_USDZAR</v>
      </c>
      <c r="AL26" s="21" t="str">
        <f t="shared" si="12"/>
        <v>ZAR Curncy</v>
      </c>
      <c r="AR26" s="17" t="s">
        <v>114</v>
      </c>
      <c r="AS26" s="13" t="s">
        <v>247</v>
      </c>
      <c r="AT26" s="20" t="s">
        <v>18</v>
      </c>
      <c r="AU26" s="21" t="str">
        <f t="shared" si="6"/>
        <v>CB_TRY</v>
      </c>
      <c r="AV26" s="21" t="s">
        <v>499</v>
      </c>
      <c r="AW26" s="17" t="str">
        <f t="shared" si="7"/>
        <v>TRLIB3M Index</v>
      </c>
      <c r="AX26" s="13" t="s">
        <v>500</v>
      </c>
      <c r="AY26" s="13">
        <f>_xll.BDP(AW26,"PX LAST")</f>
        <v>13.96</v>
      </c>
      <c r="BA26" s="44" t="s">
        <v>41</v>
      </c>
      <c r="BB26" s="44" t="s">
        <v>332</v>
      </c>
      <c r="BC26" s="44" t="s">
        <v>501</v>
      </c>
      <c r="BD26" s="28" t="s">
        <v>18</v>
      </c>
      <c r="BE26" s="29" t="str">
        <f t="shared" si="18"/>
        <v>JACISP_ID</v>
      </c>
      <c r="BF26" s="29" t="str">
        <f t="shared" si="17"/>
        <v>JACIIDBS Index</v>
      </c>
      <c r="BI26" s="35"/>
      <c r="BJ26" s="36" t="s">
        <v>502</v>
      </c>
      <c r="BK26" s="36" t="s">
        <v>503</v>
      </c>
      <c r="BL26" s="36" t="s">
        <v>504</v>
      </c>
      <c r="BM26" s="36" t="s">
        <v>505</v>
      </c>
      <c r="BN26" s="36" t="s">
        <v>506</v>
      </c>
      <c r="BO26" s="37" t="s">
        <v>507</v>
      </c>
    </row>
    <row r="27" spans="2:86">
      <c r="B27" s="13" t="s">
        <v>101</v>
      </c>
      <c r="C27" s="13" t="s">
        <v>200</v>
      </c>
      <c r="D27" s="20" t="s">
        <v>18</v>
      </c>
      <c r="E27" s="21" t="str">
        <f t="shared" si="0"/>
        <v>BON_NZD2Y</v>
      </c>
      <c r="F27" s="21" t="str">
        <f t="shared" si="16"/>
        <v>GNZGB2 Index</v>
      </c>
      <c r="G27" s="16">
        <v>2</v>
      </c>
      <c r="H27" s="16" t="s">
        <v>508</v>
      </c>
      <c r="J27" s="22">
        <f>_xll.BDP(F27,"PX LAST")</f>
        <v>1.897</v>
      </c>
      <c r="K27" s="17" t="s">
        <v>105</v>
      </c>
      <c r="L27" s="13" t="s">
        <v>142</v>
      </c>
      <c r="M27" s="33" t="s">
        <v>18</v>
      </c>
      <c r="N27" s="21" t="str">
        <f t="shared" si="1"/>
        <v>IRS_JPY5Y</v>
      </c>
      <c r="O27" s="34" t="str">
        <f t="shared" si="19"/>
        <v>JYSW5 Index</v>
      </c>
      <c r="P27" s="16">
        <v>5</v>
      </c>
      <c r="Q27" s="26" t="str">
        <f>VLOOKUP(K27&amp;"_"&amp;L27,[1]Parm!$E$6:$G$50,3,FALSE)</f>
        <v>JYSW</v>
      </c>
      <c r="R27" s="16"/>
      <c r="T27" s="13" t="s">
        <v>107</v>
      </c>
      <c r="U27" s="13" t="s">
        <v>509</v>
      </c>
      <c r="V27" s="33" t="s">
        <v>18</v>
      </c>
      <c r="W27" s="21" t="str">
        <f t="shared" si="3"/>
        <v>EQY_UAE</v>
      </c>
      <c r="X27" s="34" t="s">
        <v>510</v>
      </c>
      <c r="AB27" s="21"/>
      <c r="AC27" s="21"/>
      <c r="AD27" s="21"/>
      <c r="AF27" s="13" t="s">
        <v>112</v>
      </c>
      <c r="AH27" s="13" t="s">
        <v>247</v>
      </c>
      <c r="AI27" s="13" t="str">
        <f t="shared" si="10"/>
        <v>USDTRY</v>
      </c>
      <c r="AJ27" s="20" t="s">
        <v>18</v>
      </c>
      <c r="AK27" s="21" t="str">
        <f t="shared" si="11"/>
        <v>FX_USDTRY</v>
      </c>
      <c r="AL27" s="21" t="str">
        <f t="shared" si="12"/>
        <v>TRY Curncy</v>
      </c>
      <c r="AR27" s="17" t="s">
        <v>114</v>
      </c>
      <c r="AS27" s="13" t="s">
        <v>511</v>
      </c>
      <c r="AT27" s="20" t="s">
        <v>18</v>
      </c>
      <c r="AU27" s="21" t="str">
        <f t="shared" si="6"/>
        <v>CB_BRL</v>
      </c>
      <c r="AV27" s="21" t="s">
        <v>512</v>
      </c>
      <c r="AW27" s="17" t="str">
        <f t="shared" si="7"/>
        <v xml:space="preserve"> Index</v>
      </c>
      <c r="AY27" s="13" t="e">
        <f>_xll.BDP(AW27,"PX LAST")</f>
        <v>#N/A</v>
      </c>
      <c r="BA27" s="44" t="s">
        <v>41</v>
      </c>
      <c r="BB27" s="44" t="s">
        <v>332</v>
      </c>
      <c r="BC27" s="44" t="s">
        <v>513</v>
      </c>
      <c r="BD27" s="28" t="s">
        <v>18</v>
      </c>
      <c r="BE27" s="29" t="str">
        <f t="shared" si="18"/>
        <v>JACISP_KR</v>
      </c>
      <c r="BF27" s="29" t="str">
        <f t="shared" si="17"/>
        <v>JACIKOBS Index</v>
      </c>
      <c r="BI27" s="35"/>
      <c r="BJ27" s="36" t="s">
        <v>514</v>
      </c>
      <c r="BK27" s="36" t="s">
        <v>515</v>
      </c>
      <c r="BL27" s="36" t="s">
        <v>516</v>
      </c>
      <c r="BM27" s="36" t="s">
        <v>517</v>
      </c>
      <c r="BN27" s="36" t="s">
        <v>518</v>
      </c>
      <c r="BO27" s="37" t="s">
        <v>519</v>
      </c>
    </row>
    <row r="28" spans="2:86">
      <c r="B28" s="46" t="s">
        <v>101</v>
      </c>
      <c r="C28" s="46" t="s">
        <v>511</v>
      </c>
      <c r="D28" s="20" t="s">
        <v>18</v>
      </c>
      <c r="E28" s="21" t="str">
        <f t="shared" si="0"/>
        <v>BON_BRL2Y</v>
      </c>
      <c r="F28" s="40" t="s">
        <v>520</v>
      </c>
      <c r="G28" s="47">
        <v>2</v>
      </c>
      <c r="H28" s="47"/>
      <c r="I28" s="47"/>
      <c r="J28" s="22">
        <f>_xll.BDP(F28,"PX LAST")</f>
        <v>7.1</v>
      </c>
      <c r="K28" s="17" t="s">
        <v>105</v>
      </c>
      <c r="L28" s="13" t="s">
        <v>131</v>
      </c>
      <c r="M28" s="33" t="s">
        <v>18</v>
      </c>
      <c r="N28" s="21" t="str">
        <f t="shared" si="1"/>
        <v>IRS_EUR5Y</v>
      </c>
      <c r="O28" s="34" t="str">
        <f t="shared" si="19"/>
        <v>EUSA5 Index</v>
      </c>
      <c r="P28" s="16">
        <v>5</v>
      </c>
      <c r="Q28" s="26" t="str">
        <f>VLOOKUP(K28&amp;"_"&amp;L28,[1]Parm!$E$6:$G$50,3,FALSE)</f>
        <v>EUSA</v>
      </c>
      <c r="R28" s="16"/>
      <c r="T28" s="13" t="s">
        <v>107</v>
      </c>
      <c r="U28" s="13" t="s">
        <v>521</v>
      </c>
      <c r="V28" s="33" t="s">
        <v>18</v>
      </c>
      <c r="W28" s="21" t="str">
        <f t="shared" si="3"/>
        <v>EQY_NIKKEI</v>
      </c>
      <c r="X28" s="34" t="s">
        <v>11</v>
      </c>
      <c r="AB28" s="21"/>
      <c r="AC28" s="21"/>
      <c r="AD28" s="21"/>
      <c r="AF28" s="13" t="s">
        <v>112</v>
      </c>
      <c r="AH28" s="13" t="s">
        <v>522</v>
      </c>
      <c r="AI28" s="13" t="str">
        <f t="shared" si="10"/>
        <v>USDARS</v>
      </c>
      <c r="AJ28" s="20" t="s">
        <v>18</v>
      </c>
      <c r="AK28" s="21" t="str">
        <f t="shared" si="11"/>
        <v>FX_USDARS</v>
      </c>
      <c r="AL28" s="21" t="str">
        <f t="shared" si="12"/>
        <v>ARS Curncy</v>
      </c>
      <c r="AR28" s="17" t="s">
        <v>114</v>
      </c>
      <c r="AS28" s="13" t="s">
        <v>341</v>
      </c>
      <c r="AT28" s="20" t="s">
        <v>18</v>
      </c>
      <c r="AU28" s="21" t="str">
        <f t="shared" si="6"/>
        <v>CB_CLP</v>
      </c>
      <c r="AV28" s="21" t="s">
        <v>523</v>
      </c>
      <c r="AW28" s="17" t="str">
        <f t="shared" si="7"/>
        <v xml:space="preserve"> Index</v>
      </c>
      <c r="AY28" s="13" t="e">
        <f>_xll.BDP(AW28,"PX LAST")</f>
        <v>#N/A</v>
      </c>
      <c r="BA28" s="44" t="s">
        <v>41</v>
      </c>
      <c r="BB28" s="44" t="s">
        <v>332</v>
      </c>
      <c r="BC28" s="44" t="s">
        <v>524</v>
      </c>
      <c r="BD28" s="28" t="s">
        <v>18</v>
      </c>
      <c r="BE28" s="29" t="str">
        <f t="shared" si="18"/>
        <v>JACISP_MY</v>
      </c>
      <c r="BF28" s="29" t="str">
        <f t="shared" si="17"/>
        <v>JACIMSBS Index</v>
      </c>
      <c r="BI28" s="35"/>
      <c r="BJ28" s="36" t="s">
        <v>525</v>
      </c>
      <c r="BK28" s="36" t="s">
        <v>526</v>
      </c>
      <c r="BL28" s="36" t="s">
        <v>527</v>
      </c>
      <c r="BM28" s="36" t="s">
        <v>528</v>
      </c>
      <c r="BN28" s="36" t="s">
        <v>529</v>
      </c>
      <c r="BO28" s="37" t="s">
        <v>530</v>
      </c>
    </row>
    <row r="29" spans="2:86">
      <c r="B29" s="13" t="s">
        <v>101</v>
      </c>
      <c r="C29" s="13" t="s">
        <v>102</v>
      </c>
      <c r="D29" s="20" t="s">
        <v>18</v>
      </c>
      <c r="E29" s="21" t="str">
        <f t="shared" si="0"/>
        <v>BON_USD5Y</v>
      </c>
      <c r="F29" s="21" t="str">
        <f>H29&amp;G29&amp;I29&amp; " Index"</f>
        <v>USGG5YR Index</v>
      </c>
      <c r="G29" s="16">
        <v>5</v>
      </c>
      <c r="H29" s="16" t="s">
        <v>103</v>
      </c>
      <c r="I29" s="16" t="s">
        <v>104</v>
      </c>
      <c r="J29" s="22">
        <f>_xll.BDP(F29,"PX LAST")</f>
        <v>2.6588000000000003</v>
      </c>
      <c r="K29" s="17" t="s">
        <v>105</v>
      </c>
      <c r="L29" s="13" t="s">
        <v>174</v>
      </c>
      <c r="M29" s="33" t="s">
        <v>18</v>
      </c>
      <c r="N29" s="21" t="str">
        <f t="shared" si="1"/>
        <v>IRS_CHF5Y</v>
      </c>
      <c r="O29" s="34" t="str">
        <f t="shared" si="19"/>
        <v>SFSW5 Index</v>
      </c>
      <c r="P29" s="16">
        <v>5</v>
      </c>
      <c r="Q29" s="26" t="str">
        <f>VLOOKUP(K29&amp;"_"&amp;L29,[1]Parm!$E$6:$G$50,3,FALSE)</f>
        <v>SFSW</v>
      </c>
      <c r="T29" s="13" t="s">
        <v>107</v>
      </c>
      <c r="U29" s="13" t="s">
        <v>531</v>
      </c>
      <c r="V29" s="33" t="s">
        <v>18</v>
      </c>
      <c r="W29" s="21" t="str">
        <f t="shared" si="3"/>
        <v>EQY_TOPIX</v>
      </c>
      <c r="X29" s="34" t="s">
        <v>532</v>
      </c>
      <c r="AB29" s="21"/>
      <c r="AC29" s="21"/>
      <c r="AD29" s="21"/>
      <c r="AF29" s="13" t="s">
        <v>112</v>
      </c>
      <c r="AH29" s="13" t="s">
        <v>511</v>
      </c>
      <c r="AI29" s="13" t="str">
        <f t="shared" si="10"/>
        <v>USDBRL</v>
      </c>
      <c r="AJ29" s="20" t="s">
        <v>18</v>
      </c>
      <c r="AK29" s="21" t="str">
        <f t="shared" si="11"/>
        <v>FX_USDBRL</v>
      </c>
      <c r="AL29" s="21" t="str">
        <f t="shared" si="12"/>
        <v>BRL Curncy</v>
      </c>
      <c r="AR29" s="17" t="s">
        <v>114</v>
      </c>
      <c r="AS29" s="13" t="s">
        <v>533</v>
      </c>
      <c r="AT29" s="20" t="s">
        <v>18</v>
      </c>
      <c r="AU29" s="21" t="str">
        <f t="shared" si="6"/>
        <v>CB_COP</v>
      </c>
      <c r="AV29" s="21" t="s">
        <v>534</v>
      </c>
      <c r="AW29" s="17" t="str">
        <f t="shared" si="7"/>
        <v xml:space="preserve"> Index</v>
      </c>
      <c r="AY29" s="13" t="e">
        <f>_xll.BDP(AW29,"PX LAST")</f>
        <v>#N/A</v>
      </c>
      <c r="BA29" s="44" t="s">
        <v>41</v>
      </c>
      <c r="BB29" s="44" t="s">
        <v>332</v>
      </c>
      <c r="BC29" s="44" t="s">
        <v>535</v>
      </c>
      <c r="BD29" s="28" t="s">
        <v>18</v>
      </c>
      <c r="BE29" s="29" t="str">
        <f t="shared" si="18"/>
        <v>JACISP_TH</v>
      </c>
      <c r="BF29" s="29" t="str">
        <f t="shared" si="17"/>
        <v>JACITHBS Index</v>
      </c>
      <c r="BI29" s="39" t="s">
        <v>536</v>
      </c>
      <c r="BJ29" s="36" t="s">
        <v>537</v>
      </c>
      <c r="BK29" s="36" t="s">
        <v>538</v>
      </c>
      <c r="BL29" s="36" t="s">
        <v>539</v>
      </c>
      <c r="BM29" s="36" t="s">
        <v>540</v>
      </c>
      <c r="BN29" s="36" t="s">
        <v>541</v>
      </c>
      <c r="BO29" s="37" t="s">
        <v>542</v>
      </c>
    </row>
    <row r="30" spans="2:86">
      <c r="B30" s="13" t="s">
        <v>101</v>
      </c>
      <c r="C30" s="13" t="s">
        <v>127</v>
      </c>
      <c r="D30" s="20" t="s">
        <v>18</v>
      </c>
      <c r="E30" s="21" t="str">
        <f t="shared" si="0"/>
        <v>BON_GBP5Y</v>
      </c>
      <c r="F30" s="21" t="str">
        <f>H30&amp;G30&amp;I30&amp; " Index"</f>
        <v>GUKG5 Index</v>
      </c>
      <c r="G30" s="16">
        <v>5</v>
      </c>
      <c r="H30" s="16" t="s">
        <v>128</v>
      </c>
      <c r="J30" s="22">
        <f>_xll.BDP(F30,"PX LAST")</f>
        <v>1.256</v>
      </c>
      <c r="K30" s="17" t="s">
        <v>105</v>
      </c>
      <c r="L30" s="13" t="s">
        <v>195</v>
      </c>
      <c r="M30" s="33" t="s">
        <v>18</v>
      </c>
      <c r="N30" s="21" t="str">
        <f t="shared" si="1"/>
        <v>IRS_SEK5Y</v>
      </c>
      <c r="O30" s="34" t="str">
        <f t="shared" si="19"/>
        <v>SKSW5 Index</v>
      </c>
      <c r="P30" s="16">
        <v>5</v>
      </c>
      <c r="Q30" s="26" t="str">
        <f>VLOOKUP(K30&amp;"_"&amp;L30,[1]Parm!$E$6:$G$50,3,FALSE)</f>
        <v>SKSW</v>
      </c>
      <c r="T30" s="13" t="s">
        <v>107</v>
      </c>
      <c r="U30" s="13" t="s">
        <v>521</v>
      </c>
      <c r="V30" s="33" t="s">
        <v>18</v>
      </c>
      <c r="W30" s="21" t="str">
        <f t="shared" si="3"/>
        <v>EQY_NIKKEI</v>
      </c>
      <c r="X30" s="34" t="s">
        <v>11</v>
      </c>
      <c r="AB30" s="21"/>
      <c r="AC30" s="21"/>
      <c r="AD30" s="21"/>
      <c r="AF30" s="13" t="s">
        <v>112</v>
      </c>
      <c r="AH30" s="13" t="s">
        <v>341</v>
      </c>
      <c r="AI30" s="13" t="str">
        <f t="shared" si="10"/>
        <v>USDCLP</v>
      </c>
      <c r="AJ30" s="20" t="s">
        <v>18</v>
      </c>
      <c r="AK30" s="21" t="str">
        <f t="shared" si="11"/>
        <v>FX_USDCLP</v>
      </c>
      <c r="AL30" s="21" t="str">
        <f t="shared" si="12"/>
        <v>CLP Curncy</v>
      </c>
      <c r="AP30" s="48"/>
      <c r="AR30" s="17" t="s">
        <v>114</v>
      </c>
      <c r="AS30" s="13" t="s">
        <v>322</v>
      </c>
      <c r="AT30" s="20" t="s">
        <v>18</v>
      </c>
      <c r="AU30" s="21" t="str">
        <f t="shared" si="6"/>
        <v>CB_MXN</v>
      </c>
      <c r="AV30" s="21" t="s">
        <v>543</v>
      </c>
      <c r="AW30" s="17" t="str">
        <f t="shared" si="7"/>
        <v>MXIBTIIE Index</v>
      </c>
      <c r="AX30" s="17" t="s">
        <v>544</v>
      </c>
      <c r="AY30" s="13">
        <f>_xll.BDP(AW30,"PX LAST")</f>
        <v>7.8414000000000001</v>
      </c>
      <c r="BA30" s="44" t="s">
        <v>41</v>
      </c>
      <c r="BB30" s="44" t="s">
        <v>332</v>
      </c>
      <c r="BC30" s="44" t="s">
        <v>545</v>
      </c>
      <c r="BD30" s="28" t="s">
        <v>18</v>
      </c>
      <c r="BE30" s="29" t="str">
        <f t="shared" si="18"/>
        <v>JACISP_PH</v>
      </c>
      <c r="BF30" s="29" t="str">
        <f t="shared" si="17"/>
        <v>JACIPHBS Index</v>
      </c>
      <c r="BI30" s="39" t="s">
        <v>546</v>
      </c>
      <c r="BJ30" s="36" t="s">
        <v>547</v>
      </c>
      <c r="BK30" s="36" t="s">
        <v>548</v>
      </c>
      <c r="BL30" s="36" t="s">
        <v>549</v>
      </c>
      <c r="BM30" s="36" t="s">
        <v>550</v>
      </c>
      <c r="BN30" s="36" t="s">
        <v>551</v>
      </c>
      <c r="BO30" s="37" t="s">
        <v>552</v>
      </c>
      <c r="BQ30" s="17"/>
    </row>
    <row r="31" spans="2:86">
      <c r="B31" s="13" t="s">
        <v>101</v>
      </c>
      <c r="C31" s="13" t="s">
        <v>142</v>
      </c>
      <c r="D31" s="20" t="s">
        <v>18</v>
      </c>
      <c r="E31" s="21" t="str">
        <f t="shared" si="0"/>
        <v>BON_JPY5Y</v>
      </c>
      <c r="F31" s="21" t="str">
        <f>H31&amp;G31&amp;I31&amp; " Index"</f>
        <v>GJGB5 Index</v>
      </c>
      <c r="G31" s="16">
        <v>5</v>
      </c>
      <c r="H31" s="16" t="s">
        <v>143</v>
      </c>
      <c r="J31" s="22">
        <f>_xll.BDP(F31,"PX LAST")</f>
        <v>-0.112</v>
      </c>
      <c r="K31" s="17" t="s">
        <v>105</v>
      </c>
      <c r="L31" s="13" t="s">
        <v>211</v>
      </c>
      <c r="M31" s="33" t="s">
        <v>18</v>
      </c>
      <c r="N31" s="21" t="str">
        <f t="shared" si="1"/>
        <v>IRS_NOK5Y</v>
      </c>
      <c r="O31" s="34" t="str">
        <f t="shared" si="19"/>
        <v>NKSW5 Index</v>
      </c>
      <c r="P31" s="16">
        <v>5</v>
      </c>
      <c r="Q31" s="26" t="str">
        <f>VLOOKUP(K31&amp;"_"&amp;L31,[1]Parm!$E$6:$G$50,3,FALSE)</f>
        <v>NKSW</v>
      </c>
      <c r="T31" s="13" t="s">
        <v>107</v>
      </c>
      <c r="U31" s="13" t="s">
        <v>553</v>
      </c>
      <c r="V31" s="33" t="s">
        <v>18</v>
      </c>
      <c r="W31" s="21" t="str">
        <f t="shared" si="3"/>
        <v>EQY_HSI</v>
      </c>
      <c r="X31" s="34" t="s">
        <v>12</v>
      </c>
      <c r="AF31" s="13" t="s">
        <v>112</v>
      </c>
      <c r="AH31" s="13" t="s">
        <v>533</v>
      </c>
      <c r="AI31" s="13" t="str">
        <f t="shared" si="10"/>
        <v>USDCOP</v>
      </c>
      <c r="AJ31" s="20" t="s">
        <v>18</v>
      </c>
      <c r="AK31" s="21" t="str">
        <f t="shared" si="11"/>
        <v>FX_USDCOP</v>
      </c>
      <c r="AL31" s="21" t="str">
        <f t="shared" si="12"/>
        <v>COP Curncy</v>
      </c>
      <c r="AR31" s="17" t="s">
        <v>554</v>
      </c>
      <c r="AS31" s="17" t="s">
        <v>102</v>
      </c>
      <c r="AT31" s="20" t="s">
        <v>18</v>
      </c>
      <c r="AU31" s="21" t="str">
        <f t="shared" si="6"/>
        <v>LIBOR_USD</v>
      </c>
      <c r="AV31" s="21" t="str">
        <f>VLOOKUP(AS31,$AS$2:$AW$30,5,FALSE)</f>
        <v>US0003M Index</v>
      </c>
      <c r="BA31" s="44" t="s">
        <v>41</v>
      </c>
      <c r="BB31" s="44" t="s">
        <v>332</v>
      </c>
      <c r="BC31" s="44" t="s">
        <v>186</v>
      </c>
      <c r="BD31" s="28" t="s">
        <v>18</v>
      </c>
      <c r="BE31" s="29" t="str">
        <f t="shared" si="18"/>
        <v>JACISP_AAA</v>
      </c>
      <c r="BF31" s="29" t="str">
        <f t="shared" si="17"/>
        <v>JACIAAAB Index</v>
      </c>
      <c r="BI31" s="39" t="s">
        <v>555</v>
      </c>
      <c r="BJ31" s="36" t="s">
        <v>556</v>
      </c>
      <c r="BK31" s="36" t="s">
        <v>557</v>
      </c>
      <c r="BL31" s="36" t="s">
        <v>558</v>
      </c>
      <c r="BM31" s="36" t="s">
        <v>559</v>
      </c>
      <c r="BN31" s="36" t="s">
        <v>560</v>
      </c>
      <c r="BO31" s="37" t="s">
        <v>561</v>
      </c>
    </row>
    <row r="32" spans="2:86">
      <c r="B32" s="13" t="s">
        <v>101</v>
      </c>
      <c r="C32" s="13" t="s">
        <v>131</v>
      </c>
      <c r="D32" s="20" t="s">
        <v>18</v>
      </c>
      <c r="E32" s="21" t="str">
        <f t="shared" si="0"/>
        <v>BON_EUR5Y</v>
      </c>
      <c r="F32" s="21" t="str">
        <f>H32&amp;G32&amp;I32&amp; " Index"</f>
        <v>GECU5YR Index</v>
      </c>
      <c r="G32" s="16">
        <v>5</v>
      </c>
      <c r="H32" s="16" t="s">
        <v>157</v>
      </c>
      <c r="I32" s="16" t="s">
        <v>104</v>
      </c>
      <c r="J32" s="22">
        <f>_xll.BDP(F32,"PX LAST")</f>
        <v>-2.1000000000000001E-2</v>
      </c>
      <c r="K32" s="17" t="s">
        <v>105</v>
      </c>
      <c r="L32" s="13" t="s">
        <v>231</v>
      </c>
      <c r="M32" s="33" t="s">
        <v>18</v>
      </c>
      <c r="N32" s="21" t="str">
        <f t="shared" si="1"/>
        <v>IRS_RUB5Y</v>
      </c>
      <c r="O32" s="34" t="str">
        <f t="shared" si="19"/>
        <v>RRSWM5 Index</v>
      </c>
      <c r="P32" s="16">
        <v>5</v>
      </c>
      <c r="Q32" s="26" t="str">
        <f>VLOOKUP(K32&amp;"_"&amp;L32,[1]Parm!$E$6:$G$50,3,FALSE)</f>
        <v>RRSWM</v>
      </c>
      <c r="T32" s="13" t="s">
        <v>107</v>
      </c>
      <c r="U32" s="13" t="s">
        <v>562</v>
      </c>
      <c r="V32" s="33" t="s">
        <v>18</v>
      </c>
      <c r="W32" s="21" t="str">
        <f t="shared" si="3"/>
        <v>EQY_CSI300</v>
      </c>
      <c r="X32" s="34" t="s">
        <v>563</v>
      </c>
      <c r="AE32" s="19"/>
      <c r="AF32" s="13" t="s">
        <v>112</v>
      </c>
      <c r="AH32" s="13" t="s">
        <v>322</v>
      </c>
      <c r="AI32" s="13" t="str">
        <f t="shared" si="10"/>
        <v>USDMXN</v>
      </c>
      <c r="AJ32" s="20" t="s">
        <v>18</v>
      </c>
      <c r="AK32" s="21" t="str">
        <f t="shared" si="11"/>
        <v>FX_USDMXN</v>
      </c>
      <c r="AL32" s="21" t="str">
        <f t="shared" si="12"/>
        <v>MXN Curncy</v>
      </c>
      <c r="AR32" s="17" t="s">
        <v>554</v>
      </c>
      <c r="AS32" s="13" t="s">
        <v>131</v>
      </c>
      <c r="AT32" s="20" t="s">
        <v>18</v>
      </c>
      <c r="AU32" s="21" t="str">
        <f t="shared" si="6"/>
        <v>LIBOR_EUR</v>
      </c>
      <c r="AV32" s="21" t="str">
        <f t="shared" ref="AV32:AV50" si="20">VLOOKUP(AS32,$AS$2:$AW$30,5,FALSE)</f>
        <v>EUR006M Index</v>
      </c>
      <c r="BA32" s="44" t="s">
        <v>41</v>
      </c>
      <c r="BB32" s="44" t="s">
        <v>332</v>
      </c>
      <c r="BC32" s="44" t="s">
        <v>202</v>
      </c>
      <c r="BD32" s="28" t="s">
        <v>18</v>
      </c>
      <c r="BE32" s="29" t="str">
        <f t="shared" si="18"/>
        <v>JACISP_AA</v>
      </c>
      <c r="BF32" s="29" t="str">
        <f t="shared" si="17"/>
        <v>JACIAABS Index</v>
      </c>
      <c r="BI32" s="39" t="s">
        <v>564</v>
      </c>
      <c r="BJ32" s="36" t="s">
        <v>565</v>
      </c>
      <c r="BK32" s="36" t="s">
        <v>566</v>
      </c>
      <c r="BL32" s="36" t="s">
        <v>567</v>
      </c>
      <c r="BM32" s="36" t="s">
        <v>568</v>
      </c>
      <c r="BN32" s="36" t="s">
        <v>569</v>
      </c>
      <c r="BO32" s="37" t="s">
        <v>570</v>
      </c>
    </row>
    <row r="33" spans="2:69">
      <c r="B33" s="13" t="s">
        <v>101</v>
      </c>
      <c r="C33" s="13" t="s">
        <v>174</v>
      </c>
      <c r="D33" s="20" t="s">
        <v>18</v>
      </c>
      <c r="E33" s="21" t="str">
        <f t="shared" si="0"/>
        <v>BON_CHF5Y</v>
      </c>
      <c r="F33" s="40" t="s">
        <v>571</v>
      </c>
      <c r="G33" s="16">
        <v>5</v>
      </c>
      <c r="H33" s="16" t="s">
        <v>176</v>
      </c>
      <c r="J33" s="22">
        <f>_xll.BDP(F33,"PX LAST")</f>
        <v>-0.48299999999999998</v>
      </c>
      <c r="K33" s="17" t="s">
        <v>105</v>
      </c>
      <c r="L33" s="13" t="s">
        <v>247</v>
      </c>
      <c r="M33" s="33" t="s">
        <v>18</v>
      </c>
      <c r="N33" s="21" t="str">
        <f t="shared" si="1"/>
        <v>IRS_TRY5Y</v>
      </c>
      <c r="O33" s="42" t="s">
        <v>572</v>
      </c>
      <c r="P33" s="16">
        <v>5</v>
      </c>
      <c r="Q33" s="26" t="e">
        <f>VLOOKUP(K33&amp;"_"&amp;L33,[1]Parm!$E$6:$G$50,3,FALSE)</f>
        <v>#N/A</v>
      </c>
      <c r="T33" s="13" t="s">
        <v>107</v>
      </c>
      <c r="U33" s="13" t="s">
        <v>573</v>
      </c>
      <c r="V33" s="33" t="s">
        <v>18</v>
      </c>
      <c r="W33" s="21" t="str">
        <f t="shared" si="3"/>
        <v>EQY_SHCOMP</v>
      </c>
      <c r="X33" s="34" t="s">
        <v>574</v>
      </c>
      <c r="AE33" s="19" t="s">
        <v>575</v>
      </c>
      <c r="AF33" s="13" t="s">
        <v>112</v>
      </c>
      <c r="AH33" s="13" t="s">
        <v>272</v>
      </c>
      <c r="AI33" s="13" t="str">
        <f t="shared" si="10"/>
        <v>USDCNY</v>
      </c>
      <c r="AJ33" s="20" t="s">
        <v>18</v>
      </c>
      <c r="AK33" s="21" t="str">
        <f>AF33&amp;"_"&amp;AI33&amp;AM33</f>
        <v>FX_USDCNY3M</v>
      </c>
      <c r="AL33" s="21" t="str">
        <f t="shared" ref="AL33:AL66" si="21">AO33&amp;AM33&amp; " Curncy"</f>
        <v>CCN+3M Curncy</v>
      </c>
      <c r="AM33" s="17" t="s">
        <v>576</v>
      </c>
      <c r="AN33" s="17"/>
      <c r="AO33" s="17" t="s">
        <v>577</v>
      </c>
      <c r="AP33" s="13">
        <f>[2]!blp(AL33,"PX LAST",,,[3]!'CCN+3M CURNCY,[PX LAST]')</f>
        <v>6.3540000000000001</v>
      </c>
      <c r="AR33" s="17" t="s">
        <v>554</v>
      </c>
      <c r="AS33" s="13" t="s">
        <v>142</v>
      </c>
      <c r="AT33" s="20" t="s">
        <v>18</v>
      </c>
      <c r="AU33" s="21" t="str">
        <f t="shared" si="6"/>
        <v>LIBOR_JPY</v>
      </c>
      <c r="AV33" s="21" t="str">
        <f t="shared" si="20"/>
        <v>JY0006M Index</v>
      </c>
      <c r="BA33" s="44" t="s">
        <v>41</v>
      </c>
      <c r="BB33" s="44" t="s">
        <v>332</v>
      </c>
      <c r="BC33" s="44" t="s">
        <v>222</v>
      </c>
      <c r="BD33" s="28" t="s">
        <v>18</v>
      </c>
      <c r="BE33" s="29" t="str">
        <f t="shared" si="18"/>
        <v>JACISP_A</v>
      </c>
      <c r="BF33" s="29" t="str">
        <f t="shared" si="17"/>
        <v>JACIABS Index</v>
      </c>
      <c r="BI33" s="35"/>
      <c r="BJ33" s="36" t="s">
        <v>578</v>
      </c>
      <c r="BK33" s="36" t="s">
        <v>579</v>
      </c>
      <c r="BL33" s="36" t="s">
        <v>580</v>
      </c>
      <c r="BM33" s="36" t="s">
        <v>581</v>
      </c>
      <c r="BN33" s="36" t="s">
        <v>582</v>
      </c>
      <c r="BO33" s="37" t="s">
        <v>583</v>
      </c>
    </row>
    <row r="34" spans="2:69">
      <c r="B34" s="13" t="s">
        <v>101</v>
      </c>
      <c r="C34" s="13" t="s">
        <v>195</v>
      </c>
      <c r="D34" s="20" t="s">
        <v>18</v>
      </c>
      <c r="E34" s="21" t="str">
        <f t="shared" si="0"/>
        <v>BON_SEK5Y</v>
      </c>
      <c r="F34" s="21" t="str">
        <f t="shared" ref="F34:F40" si="22">H34&amp;G34&amp;I34&amp; " Index"</f>
        <v>GSGB5YR Index</v>
      </c>
      <c r="G34" s="16">
        <v>5</v>
      </c>
      <c r="H34" s="16" t="s">
        <v>196</v>
      </c>
      <c r="I34" s="16" t="s">
        <v>104</v>
      </c>
      <c r="J34" s="22">
        <f>_xll.BDP(F34,"PX LAST")</f>
        <v>0.188</v>
      </c>
      <c r="K34" s="17" t="s">
        <v>105</v>
      </c>
      <c r="L34" s="13" t="s">
        <v>267</v>
      </c>
      <c r="M34" s="33" t="s">
        <v>18</v>
      </c>
      <c r="N34" s="21" t="str">
        <f t="shared" si="1"/>
        <v>IRS_ZAR5Y</v>
      </c>
      <c r="O34" s="34" t="str">
        <f>Q34&amp;P34&amp;R34&amp; " Index"</f>
        <v>SASW5 Index</v>
      </c>
      <c r="P34" s="16">
        <v>5</v>
      </c>
      <c r="Q34" s="26" t="str">
        <f>VLOOKUP(K34&amp;"_"&amp;L34,[1]Parm!$E$6:$G$50,3,FALSE)</f>
        <v>SASW</v>
      </c>
      <c r="T34" s="13" t="s">
        <v>107</v>
      </c>
      <c r="U34" s="13" t="s">
        <v>40</v>
      </c>
      <c r="V34" s="33" t="s">
        <v>18</v>
      </c>
      <c r="W34" s="21" t="str">
        <f t="shared" si="3"/>
        <v>EQY_HSCEI</v>
      </c>
      <c r="X34" s="34" t="s">
        <v>13</v>
      </c>
      <c r="AF34" s="13" t="s">
        <v>112</v>
      </c>
      <c r="AH34" s="13" t="s">
        <v>125</v>
      </c>
      <c r="AI34" s="13" t="str">
        <f t="shared" si="10"/>
        <v>USDINR</v>
      </c>
      <c r="AJ34" s="20" t="s">
        <v>18</v>
      </c>
      <c r="AK34" s="21" t="str">
        <f t="shared" ref="AK34:AK66" si="23">AF34&amp;"_"&amp;AI34&amp;AM34</f>
        <v>FX_USDINR3M</v>
      </c>
      <c r="AL34" s="21" t="str">
        <f t="shared" si="21"/>
        <v>IRN+3M Curncy</v>
      </c>
      <c r="AM34" s="17" t="s">
        <v>576</v>
      </c>
      <c r="AN34" s="17"/>
      <c r="AO34" s="17" t="s">
        <v>584</v>
      </c>
      <c r="AP34" s="13">
        <f>[2]!blp(AL34,"PX LAST",,,[3]!'IRN+3M CURNCY,[PX LAST]')</f>
        <v>65.94</v>
      </c>
      <c r="AR34" s="17" t="s">
        <v>554</v>
      </c>
      <c r="AS34" s="13" t="s">
        <v>127</v>
      </c>
      <c r="AT34" s="20" t="s">
        <v>18</v>
      </c>
      <c r="AU34" s="21" t="str">
        <f t="shared" si="6"/>
        <v>LIBOR_GBP</v>
      </c>
      <c r="AV34" s="21" t="str">
        <f t="shared" si="20"/>
        <v>BP0006M Index</v>
      </c>
      <c r="BA34" s="44" t="s">
        <v>41</v>
      </c>
      <c r="BB34" s="44" t="s">
        <v>332</v>
      </c>
      <c r="BC34" s="44" t="s">
        <v>239</v>
      </c>
      <c r="BD34" s="28" t="s">
        <v>18</v>
      </c>
      <c r="BE34" s="29" t="str">
        <f t="shared" si="18"/>
        <v>JACISP_BBB</v>
      </c>
      <c r="BF34" s="29" t="str">
        <f t="shared" si="17"/>
        <v>JACIBBBS Index</v>
      </c>
      <c r="BI34" s="35"/>
      <c r="BJ34" s="36" t="s">
        <v>585</v>
      </c>
      <c r="BK34" s="36" t="s">
        <v>586</v>
      </c>
      <c r="BL34" s="36" t="s">
        <v>587</v>
      </c>
      <c r="BM34" s="36" t="s">
        <v>588</v>
      </c>
      <c r="BN34" s="36" t="s">
        <v>589</v>
      </c>
      <c r="BO34" s="37" t="s">
        <v>590</v>
      </c>
    </row>
    <row r="35" spans="2:69">
      <c r="B35" s="13" t="s">
        <v>101</v>
      </c>
      <c r="C35" s="13" t="s">
        <v>211</v>
      </c>
      <c r="D35" s="20" t="s">
        <v>18</v>
      </c>
      <c r="E35" s="21" t="str">
        <f t="shared" si="0"/>
        <v>BON_NOK5Y</v>
      </c>
      <c r="F35" s="21" t="str">
        <f t="shared" si="22"/>
        <v>GNOR5YR Index</v>
      </c>
      <c r="G35" s="16">
        <v>5</v>
      </c>
      <c r="H35" s="16" t="s">
        <v>213</v>
      </c>
      <c r="I35" s="16" t="s">
        <v>104</v>
      </c>
      <c r="J35" s="22" t="str">
        <f>_xll.BDP(F35,"PX LAST")</f>
        <v>#N/A N/A</v>
      </c>
      <c r="K35" s="17" t="s">
        <v>105</v>
      </c>
      <c r="L35" s="13" t="s">
        <v>285</v>
      </c>
      <c r="M35" s="33" t="s">
        <v>18</v>
      </c>
      <c r="N35" s="21" t="str">
        <f t="shared" si="1"/>
        <v>IRS_HUF5Y</v>
      </c>
      <c r="O35" s="34" t="str">
        <f>Q35&amp;P35&amp;R35&amp; " Index"</f>
        <v>HFSW5 Index</v>
      </c>
      <c r="P35" s="16">
        <v>5</v>
      </c>
      <c r="Q35" s="26" t="str">
        <f>VLOOKUP(K35&amp;"_"&amp;L35,[1]Parm!$E$6:$G$50,3,FALSE)</f>
        <v>HFSW</v>
      </c>
      <c r="T35" s="13" t="s">
        <v>107</v>
      </c>
      <c r="U35" s="13" t="s">
        <v>591</v>
      </c>
      <c r="V35" s="33" t="s">
        <v>18</v>
      </c>
      <c r="W35" s="21" t="str">
        <f t="shared" si="3"/>
        <v>EQY_TAIEX</v>
      </c>
      <c r="X35" s="34" t="s">
        <v>592</v>
      </c>
      <c r="AF35" s="13" t="s">
        <v>112</v>
      </c>
      <c r="AH35" s="17" t="s">
        <v>140</v>
      </c>
      <c r="AI35" s="13" t="str">
        <f t="shared" si="10"/>
        <v>USDIDR</v>
      </c>
      <c r="AJ35" s="20" t="s">
        <v>18</v>
      </c>
      <c r="AK35" s="21" t="str">
        <f t="shared" si="23"/>
        <v>FX_USDIDR3M</v>
      </c>
      <c r="AL35" s="21" t="str">
        <f t="shared" si="21"/>
        <v>IHN+3M Curncy</v>
      </c>
      <c r="AM35" s="17" t="s">
        <v>576</v>
      </c>
      <c r="AN35" s="17"/>
      <c r="AO35" s="17" t="s">
        <v>593</v>
      </c>
      <c r="AP35" s="13">
        <f>[2]!blp(AL35,"PX LAST",,,[3]!'IHN+3M CURNCY,[PX LAST]')</f>
        <v>13844</v>
      </c>
      <c r="AR35" s="17" t="s">
        <v>554</v>
      </c>
      <c r="AS35" s="13" t="s">
        <v>174</v>
      </c>
      <c r="AT35" s="20" t="s">
        <v>18</v>
      </c>
      <c r="AU35" s="21" t="str">
        <f t="shared" si="6"/>
        <v>LIBOR_CHF</v>
      </c>
      <c r="AV35" s="21" t="str">
        <f t="shared" si="20"/>
        <v>SF0006M Index</v>
      </c>
      <c r="BA35" s="44" t="s">
        <v>41</v>
      </c>
      <c r="BB35" s="44" t="s">
        <v>332</v>
      </c>
      <c r="BC35" s="44" t="s">
        <v>277</v>
      </c>
      <c r="BD35" s="28" t="s">
        <v>18</v>
      </c>
      <c r="BE35" s="29" t="str">
        <f t="shared" si="18"/>
        <v>JACISP_B</v>
      </c>
      <c r="BF35" s="29" t="str">
        <f t="shared" si="17"/>
        <v>JACIBBS Index</v>
      </c>
      <c r="BI35" s="39" t="s">
        <v>594</v>
      </c>
      <c r="BJ35" s="36" t="s">
        <v>595</v>
      </c>
      <c r="BK35" s="36" t="s">
        <v>596</v>
      </c>
      <c r="BL35" s="36" t="s">
        <v>597</v>
      </c>
      <c r="BM35" s="36" t="s">
        <v>598</v>
      </c>
      <c r="BN35" s="36" t="s">
        <v>599</v>
      </c>
      <c r="BO35" s="37" t="s">
        <v>600</v>
      </c>
    </row>
    <row r="36" spans="2:69">
      <c r="B36" s="13" t="s">
        <v>101</v>
      </c>
      <c r="C36" s="13" t="s">
        <v>231</v>
      </c>
      <c r="D36" s="20" t="s">
        <v>18</v>
      </c>
      <c r="E36" s="21" t="str">
        <f t="shared" si="0"/>
        <v>BON_RUB5Y</v>
      </c>
      <c r="F36" s="21" t="str">
        <f t="shared" si="22"/>
        <v>MICXRU5Y Index</v>
      </c>
      <c r="G36" s="16">
        <v>5</v>
      </c>
      <c r="H36" s="16" t="s">
        <v>232</v>
      </c>
      <c r="I36" s="16" t="s">
        <v>24</v>
      </c>
      <c r="J36" s="22">
        <f>_xll.BDP(F36,"PX LAST")</f>
        <v>6.6440000000000001</v>
      </c>
      <c r="K36" s="17" t="s">
        <v>105</v>
      </c>
      <c r="L36" s="13" t="s">
        <v>305</v>
      </c>
      <c r="M36" s="33" t="s">
        <v>18</v>
      </c>
      <c r="N36" s="21" t="str">
        <f t="shared" si="1"/>
        <v>IRS_PLN5Y</v>
      </c>
      <c r="O36" s="34" t="str">
        <f>Q36&amp;P36&amp;R36&amp; " Index"</f>
        <v>PZSW5 Index</v>
      </c>
      <c r="P36" s="16">
        <v>5</v>
      </c>
      <c r="Q36" s="26" t="str">
        <f>VLOOKUP(K36&amp;"_"&amp;L36,[1]Parm!$E$6:$G$50,3,FALSE)</f>
        <v>PZSW</v>
      </c>
      <c r="T36" s="13" t="s">
        <v>107</v>
      </c>
      <c r="U36" s="13" t="s">
        <v>601</v>
      </c>
      <c r="V36" s="33" t="s">
        <v>18</v>
      </c>
      <c r="W36" s="21" t="str">
        <f t="shared" si="3"/>
        <v>EQY_KOSPI</v>
      </c>
      <c r="X36" s="34" t="s">
        <v>602</v>
      </c>
      <c r="AF36" s="13" t="s">
        <v>112</v>
      </c>
      <c r="AH36" s="13" t="s">
        <v>265</v>
      </c>
      <c r="AI36" s="13" t="str">
        <f t="shared" si="10"/>
        <v>USDMYR</v>
      </c>
      <c r="AJ36" s="20" t="s">
        <v>18</v>
      </c>
      <c r="AK36" s="21" t="str">
        <f t="shared" si="23"/>
        <v>FX_USDMYR3M</v>
      </c>
      <c r="AL36" s="21" t="str">
        <f t="shared" si="21"/>
        <v>MRN+3M Curncy</v>
      </c>
      <c r="AM36" s="17" t="s">
        <v>576</v>
      </c>
      <c r="AN36" s="17"/>
      <c r="AO36" s="17" t="s">
        <v>603</v>
      </c>
      <c r="AP36" s="13">
        <f>[2]!blp(AL36,"PX LAST",,,[3]!'MRN+3M CURNCY,[PX LAST]')</f>
        <v>3.9144999999999999</v>
      </c>
      <c r="AR36" s="17" t="s">
        <v>554</v>
      </c>
      <c r="AS36" s="13" t="s">
        <v>211</v>
      </c>
      <c r="AT36" s="20" t="s">
        <v>18</v>
      </c>
      <c r="AU36" s="21" t="str">
        <f t="shared" si="6"/>
        <v>LIBOR_NOK</v>
      </c>
      <c r="AV36" s="21" t="str">
        <f t="shared" si="20"/>
        <v>NIBOR6M Index</v>
      </c>
      <c r="BA36" s="44" t="s">
        <v>41</v>
      </c>
      <c r="BB36" s="44" t="s">
        <v>332</v>
      </c>
      <c r="BC36" s="44" t="s">
        <v>536</v>
      </c>
      <c r="BD36" s="28" t="s">
        <v>18</v>
      </c>
      <c r="BE36" s="29" t="str">
        <f t="shared" si="18"/>
        <v>JACISP_CorpHG</v>
      </c>
      <c r="BF36" s="29" t="str">
        <f t="shared" si="17"/>
        <v>JACIICBS Index</v>
      </c>
      <c r="BI36" s="39" t="s">
        <v>604</v>
      </c>
      <c r="BJ36" s="36" t="s">
        <v>605</v>
      </c>
      <c r="BK36" s="36" t="s">
        <v>606</v>
      </c>
      <c r="BL36" s="36" t="s">
        <v>607</v>
      </c>
      <c r="BM36" s="36" t="s">
        <v>608</v>
      </c>
      <c r="BN36" s="36" t="s">
        <v>609</v>
      </c>
      <c r="BO36" s="37" t="s">
        <v>610</v>
      </c>
    </row>
    <row r="37" spans="2:69">
      <c r="B37" s="13" t="s">
        <v>101</v>
      </c>
      <c r="C37" s="13" t="s">
        <v>247</v>
      </c>
      <c r="D37" s="20" t="s">
        <v>18</v>
      </c>
      <c r="E37" s="21" t="str">
        <f t="shared" si="0"/>
        <v>BON_TRY5Y</v>
      </c>
      <c r="F37" s="21" t="str">
        <f t="shared" si="22"/>
        <v>IECM5Y Index</v>
      </c>
      <c r="G37" s="16">
        <v>5</v>
      </c>
      <c r="H37" s="16" t="s">
        <v>248</v>
      </c>
      <c r="I37" s="16" t="s">
        <v>24</v>
      </c>
      <c r="J37" s="22">
        <f>_xll.BDP(F37,"PX LAST")</f>
        <v>13.25</v>
      </c>
      <c r="K37" s="17" t="s">
        <v>105</v>
      </c>
      <c r="L37" s="13" t="s">
        <v>322</v>
      </c>
      <c r="M37" s="33" t="s">
        <v>18</v>
      </c>
      <c r="N37" s="21" t="str">
        <f t="shared" si="1"/>
        <v>IRS_MXN5Y</v>
      </c>
      <c r="O37" s="42" t="s">
        <v>611</v>
      </c>
      <c r="P37" s="16">
        <v>5</v>
      </c>
      <c r="Q37" s="26" t="e">
        <f>VLOOKUP(K37&amp;"_"&amp;L37,[1]Parm!$E$6:$G$50,3,FALSE)</f>
        <v>#N/A</v>
      </c>
      <c r="T37" s="13" t="s">
        <v>107</v>
      </c>
      <c r="U37" s="13" t="s">
        <v>612</v>
      </c>
      <c r="V37" s="33" t="s">
        <v>18</v>
      </c>
      <c r="W37" s="21" t="str">
        <f t="shared" si="3"/>
        <v>EQY_AS51</v>
      </c>
      <c r="X37" s="34" t="s">
        <v>613</v>
      </c>
      <c r="AF37" s="13" t="s">
        <v>112</v>
      </c>
      <c r="AH37" s="13" t="s">
        <v>155</v>
      </c>
      <c r="AI37" s="13" t="str">
        <f t="shared" si="10"/>
        <v>USDPHP</v>
      </c>
      <c r="AJ37" s="20" t="s">
        <v>18</v>
      </c>
      <c r="AK37" s="21" t="str">
        <f t="shared" si="23"/>
        <v>FX_USDPHP3M</v>
      </c>
      <c r="AL37" s="21" t="str">
        <f t="shared" si="21"/>
        <v>PPN+3M Curncy</v>
      </c>
      <c r="AM37" s="17" t="s">
        <v>576</v>
      </c>
      <c r="AN37" s="17"/>
      <c r="AO37" s="17" t="s">
        <v>614</v>
      </c>
      <c r="AP37" s="13">
        <f>[2]!blp(AL37,"PX LAST",,,[3]!'PPN+3M CURNCY,[PX LAST]')</f>
        <v>52.6</v>
      </c>
      <c r="AR37" s="17" t="s">
        <v>554</v>
      </c>
      <c r="AS37" s="13" t="s">
        <v>195</v>
      </c>
      <c r="AT37" s="20" t="s">
        <v>18</v>
      </c>
      <c r="AU37" s="21" t="str">
        <f t="shared" si="6"/>
        <v>LIBOR_SEK</v>
      </c>
      <c r="AV37" s="21" t="str">
        <f t="shared" si="20"/>
        <v>STIB3M Index</v>
      </c>
      <c r="BA37" s="44" t="s">
        <v>41</v>
      </c>
      <c r="BB37" s="44" t="s">
        <v>332</v>
      </c>
      <c r="BC37" s="44" t="s">
        <v>546</v>
      </c>
      <c r="BD37" s="28" t="s">
        <v>18</v>
      </c>
      <c r="BE37" s="29" t="str">
        <f t="shared" si="18"/>
        <v>JACISP_CorpHY</v>
      </c>
      <c r="BF37" s="29" t="str">
        <f t="shared" si="17"/>
        <v>JACINCBS Index</v>
      </c>
      <c r="BI37" s="39" t="s">
        <v>615</v>
      </c>
      <c r="BJ37" s="36" t="s">
        <v>616</v>
      </c>
      <c r="BK37" s="36" t="s">
        <v>617</v>
      </c>
      <c r="BL37" s="36" t="s">
        <v>618</v>
      </c>
      <c r="BM37" s="36" t="s">
        <v>619</v>
      </c>
      <c r="BN37" s="36" t="s">
        <v>620</v>
      </c>
      <c r="BO37" s="37" t="s">
        <v>621</v>
      </c>
    </row>
    <row r="38" spans="2:69">
      <c r="B38" s="13" t="s">
        <v>101</v>
      </c>
      <c r="C38" s="13" t="s">
        <v>267</v>
      </c>
      <c r="D38" s="20" t="s">
        <v>18</v>
      </c>
      <c r="E38" s="21" t="str">
        <f t="shared" si="0"/>
        <v>BON_ZAR5Y</v>
      </c>
      <c r="F38" s="21" t="str">
        <f t="shared" si="22"/>
        <v>GSAB5YR Index</v>
      </c>
      <c r="G38" s="16">
        <v>5</v>
      </c>
      <c r="H38" s="16" t="s">
        <v>268</v>
      </c>
      <c r="I38" s="16" t="s">
        <v>104</v>
      </c>
      <c r="J38" s="22">
        <f>_xll.BDP(F38,"PX LAST")</f>
        <v>7.4119999999999999</v>
      </c>
      <c r="K38" s="17" t="s">
        <v>105</v>
      </c>
      <c r="L38" s="13" t="s">
        <v>272</v>
      </c>
      <c r="M38" s="33" t="s">
        <v>18</v>
      </c>
      <c r="N38" s="21" t="str">
        <f t="shared" si="1"/>
        <v>IRS_CNY5Y</v>
      </c>
      <c r="O38" s="34" t="str">
        <f t="shared" ref="O38:O44" si="24">Q38&amp;P38&amp;R38&amp; " Index"</f>
        <v>CCSWo5 Index</v>
      </c>
      <c r="P38" s="16">
        <v>5</v>
      </c>
      <c r="Q38" s="26" t="str">
        <f>VLOOKUP(K38&amp;"_"&amp;L38,[1]Parm!$E$6:$G$50,3,FALSE)</f>
        <v>CCSWo</v>
      </c>
      <c r="T38" s="13" t="s">
        <v>107</v>
      </c>
      <c r="U38" s="13" t="s">
        <v>622</v>
      </c>
      <c r="V38" s="33" t="s">
        <v>18</v>
      </c>
      <c r="W38" s="21" t="str">
        <f t="shared" si="3"/>
        <v>EQY_NIFTY</v>
      </c>
      <c r="X38" s="34" t="s">
        <v>623</v>
      </c>
      <c r="AF38" s="13" t="s">
        <v>112</v>
      </c>
      <c r="AH38" s="13" t="s">
        <v>364</v>
      </c>
      <c r="AI38" s="13" t="str">
        <f t="shared" si="10"/>
        <v>USDSGD</v>
      </c>
      <c r="AJ38" s="20" t="s">
        <v>18</v>
      </c>
      <c r="AK38" s="21" t="str">
        <f t="shared" si="23"/>
        <v>FX_USDSGD3M</v>
      </c>
      <c r="AL38" s="21" t="str">
        <f t="shared" si="21"/>
        <v>SGD+3M Curncy</v>
      </c>
      <c r="AM38" s="17" t="s">
        <v>576</v>
      </c>
      <c r="AN38" s="17"/>
      <c r="AO38" s="17" t="s">
        <v>624</v>
      </c>
      <c r="AP38" s="13">
        <f>[2]!blp(AL38,"PX LAST",,,[3]!'SGD+3M CURNCY,[PX LAST]')</f>
        <v>1.3101</v>
      </c>
      <c r="AR38" s="17" t="s">
        <v>554</v>
      </c>
      <c r="AS38" s="13" t="s">
        <v>272</v>
      </c>
      <c r="AT38" s="20" t="s">
        <v>18</v>
      </c>
      <c r="AU38" s="21" t="str">
        <f t="shared" si="6"/>
        <v>LIBOR_CNY</v>
      </c>
      <c r="AV38" s="21" t="str">
        <f t="shared" si="20"/>
        <v>CNRR007 Index</v>
      </c>
      <c r="BA38" s="44" t="s">
        <v>41</v>
      </c>
      <c r="BB38" s="44" t="s">
        <v>332</v>
      </c>
      <c r="BC38" s="44" t="s">
        <v>555</v>
      </c>
      <c r="BD38" s="28" t="s">
        <v>18</v>
      </c>
      <c r="BE38" s="29" t="str">
        <f t="shared" si="18"/>
        <v>JACISP_QuasiHG</v>
      </c>
      <c r="BF38" s="29" t="str">
        <f t="shared" si="17"/>
        <v>JACIIQBS Index</v>
      </c>
      <c r="BI38" s="39"/>
      <c r="BJ38" s="36" t="s">
        <v>625</v>
      </c>
      <c r="BK38" s="36" t="s">
        <v>626</v>
      </c>
      <c r="BL38" s="36" t="s">
        <v>627</v>
      </c>
      <c r="BM38" s="36" t="s">
        <v>628</v>
      </c>
      <c r="BN38" s="36" t="s">
        <v>629</v>
      </c>
      <c r="BO38" s="37" t="s">
        <v>630</v>
      </c>
      <c r="BQ38" s="17"/>
    </row>
    <row r="39" spans="2:69">
      <c r="B39" s="13" t="s">
        <v>101</v>
      </c>
      <c r="C39" s="13" t="s">
        <v>285</v>
      </c>
      <c r="D39" s="20" t="s">
        <v>18</v>
      </c>
      <c r="E39" s="21" t="str">
        <f t="shared" si="0"/>
        <v>BON_HUF5Y</v>
      </c>
      <c r="F39" s="21" t="str">
        <f t="shared" si="22"/>
        <v>GHGB5YR Index</v>
      </c>
      <c r="G39" s="16">
        <v>5</v>
      </c>
      <c r="H39" s="16" t="s">
        <v>287</v>
      </c>
      <c r="I39" s="16" t="s">
        <v>104</v>
      </c>
      <c r="J39" s="22">
        <f>_xll.BDP(F39,"PX LAST")</f>
        <v>1.41</v>
      </c>
      <c r="K39" s="17" t="s">
        <v>105</v>
      </c>
      <c r="L39" s="13" t="s">
        <v>172</v>
      </c>
      <c r="M39" s="33" t="s">
        <v>18</v>
      </c>
      <c r="N39" s="21" t="str">
        <f t="shared" si="1"/>
        <v>IRS_KRW5Y</v>
      </c>
      <c r="O39" s="34" t="str">
        <f t="shared" si="24"/>
        <v>KWSWo5 Index</v>
      </c>
      <c r="P39" s="16">
        <v>5</v>
      </c>
      <c r="Q39" s="26" t="str">
        <f>VLOOKUP(K39&amp;"_"&amp;L39,[1]Parm!$E$6:$G$50,3,FALSE)</f>
        <v>KWSWo</v>
      </c>
      <c r="T39" s="13" t="s">
        <v>107</v>
      </c>
      <c r="U39" s="13" t="s">
        <v>631</v>
      </c>
      <c r="V39" s="33" t="s">
        <v>18</v>
      </c>
      <c r="W39" s="21" t="str">
        <f t="shared" si="3"/>
        <v>EQY_SENSEX</v>
      </c>
      <c r="X39" s="34" t="s">
        <v>632</v>
      </c>
      <c r="AF39" s="13" t="s">
        <v>112</v>
      </c>
      <c r="AH39" s="13" t="s">
        <v>172</v>
      </c>
      <c r="AI39" s="13" t="str">
        <f t="shared" si="10"/>
        <v>USDKRW</v>
      </c>
      <c r="AJ39" s="20" t="s">
        <v>18</v>
      </c>
      <c r="AK39" s="21" t="str">
        <f t="shared" si="23"/>
        <v>FX_USDKRW3M</v>
      </c>
      <c r="AL39" s="21" t="str">
        <f t="shared" si="21"/>
        <v>KWN+3M Curncy</v>
      </c>
      <c r="AM39" s="17" t="s">
        <v>576</v>
      </c>
      <c r="AN39" s="17"/>
      <c r="AO39" s="17" t="s">
        <v>633</v>
      </c>
      <c r="AP39" s="13">
        <f>[2]!blp(AL39,"PX LAST",,,[3]!'KWN+3M CURNCY,[PX LAST]')</f>
        <v>1065.6099999999999</v>
      </c>
      <c r="AR39" s="17" t="s">
        <v>554</v>
      </c>
      <c r="AS39" s="13" t="s">
        <v>125</v>
      </c>
      <c r="AT39" s="20" t="s">
        <v>18</v>
      </c>
      <c r="AU39" s="21" t="str">
        <f t="shared" si="6"/>
        <v>LIBOR_INR</v>
      </c>
      <c r="AV39" s="21" t="str">
        <f t="shared" si="20"/>
        <v>IN00O/N Index</v>
      </c>
      <c r="BA39" s="44" t="s">
        <v>41</v>
      </c>
      <c r="BB39" s="44" t="s">
        <v>332</v>
      </c>
      <c r="BC39" s="44" t="s">
        <v>564</v>
      </c>
      <c r="BD39" s="28" t="s">
        <v>18</v>
      </c>
      <c r="BE39" s="29" t="str">
        <f t="shared" si="18"/>
        <v>JACISP_QuasiHY</v>
      </c>
      <c r="BF39" s="29" t="str">
        <f t="shared" si="17"/>
        <v>JACINIBS Index</v>
      </c>
      <c r="BI39" s="39" t="s">
        <v>634</v>
      </c>
      <c r="BJ39" s="36" t="s">
        <v>635</v>
      </c>
      <c r="BK39" s="36" t="s">
        <v>636</v>
      </c>
      <c r="BL39" s="36" t="s">
        <v>637</v>
      </c>
      <c r="BM39" s="36" t="s">
        <v>638</v>
      </c>
      <c r="BN39" s="36" t="s">
        <v>639</v>
      </c>
      <c r="BO39" s="37" t="s">
        <v>640</v>
      </c>
      <c r="BQ39" s="17"/>
    </row>
    <row r="40" spans="2:69">
      <c r="B40" s="13" t="s">
        <v>101</v>
      </c>
      <c r="C40" s="13" t="s">
        <v>305</v>
      </c>
      <c r="D40" s="20" t="s">
        <v>18</v>
      </c>
      <c r="E40" s="21" t="str">
        <f t="shared" si="0"/>
        <v>BON_PLN5Y</v>
      </c>
      <c r="F40" s="21" t="str">
        <f t="shared" si="22"/>
        <v>POGB5YR Index</v>
      </c>
      <c r="G40" s="16">
        <v>5</v>
      </c>
      <c r="H40" s="16" t="s">
        <v>306</v>
      </c>
      <c r="I40" s="16" t="s">
        <v>104</v>
      </c>
      <c r="J40" s="22">
        <f>_xll.BDP(F40,"PX LAST")</f>
        <v>2.5009999999999999</v>
      </c>
      <c r="K40" s="17" t="s">
        <v>105</v>
      </c>
      <c r="L40" s="13" t="s">
        <v>376</v>
      </c>
      <c r="M40" s="33" t="s">
        <v>18</v>
      </c>
      <c r="N40" s="21" t="str">
        <f t="shared" si="1"/>
        <v>IRS_HKD5Y</v>
      </c>
      <c r="O40" s="34" t="str">
        <f t="shared" si="24"/>
        <v>HDSW5 Index</v>
      </c>
      <c r="P40" s="16">
        <v>5</v>
      </c>
      <c r="Q40" s="26" t="str">
        <f>VLOOKUP(K40&amp;"_"&amp;L40,[1]Parm!$E$6:$G$50,3,FALSE)</f>
        <v>HDSW</v>
      </c>
      <c r="T40" s="13" t="s">
        <v>107</v>
      </c>
      <c r="U40" s="13" t="s">
        <v>641</v>
      </c>
      <c r="V40" s="33" t="s">
        <v>18</v>
      </c>
      <c r="W40" s="21" t="str">
        <f t="shared" si="3"/>
        <v>EQY_STI</v>
      </c>
      <c r="X40" s="34" t="s">
        <v>642</v>
      </c>
      <c r="AF40" s="13" t="s">
        <v>112</v>
      </c>
      <c r="AH40" s="13" t="s">
        <v>193</v>
      </c>
      <c r="AI40" s="13" t="str">
        <f t="shared" si="10"/>
        <v>USDTWD</v>
      </c>
      <c r="AJ40" s="20" t="s">
        <v>18</v>
      </c>
      <c r="AK40" s="21" t="str">
        <f t="shared" si="23"/>
        <v>FX_USDTWD3M</v>
      </c>
      <c r="AL40" s="21" t="str">
        <f t="shared" si="21"/>
        <v>NTN+3M Curncy</v>
      </c>
      <c r="AM40" s="17" t="s">
        <v>576</v>
      </c>
      <c r="AN40" s="17"/>
      <c r="AO40" s="17" t="s">
        <v>643</v>
      </c>
      <c r="AP40" s="13">
        <f>[2]!blp(AL40,"PX LAST",,,[3]!'NTN+3M CURNCY,[PX LAST]')</f>
        <v>28.844999999999999</v>
      </c>
      <c r="AR40" s="17" t="s">
        <v>554</v>
      </c>
      <c r="AS40" s="13" t="s">
        <v>265</v>
      </c>
      <c r="AT40" s="20" t="s">
        <v>18</v>
      </c>
      <c r="AU40" s="21" t="str">
        <f t="shared" si="6"/>
        <v>LIBOR_MYR</v>
      </c>
      <c r="AV40" s="21" t="str">
        <f t="shared" si="20"/>
        <v>KLIB3M Index</v>
      </c>
      <c r="BA40" s="44" t="s">
        <v>41</v>
      </c>
      <c r="BB40" s="44" t="s">
        <v>332</v>
      </c>
      <c r="BC40" s="44" t="s">
        <v>604</v>
      </c>
      <c r="BD40" s="28" t="s">
        <v>18</v>
      </c>
      <c r="BE40" s="29" t="str">
        <f t="shared" si="18"/>
        <v>JACISP_35Y</v>
      </c>
      <c r="BF40" s="29" t="str">
        <f t="shared" si="17"/>
        <v>JACI35BS Index</v>
      </c>
      <c r="BI40" s="35"/>
      <c r="BJ40" s="36" t="s">
        <v>644</v>
      </c>
      <c r="BK40" s="36" t="s">
        <v>645</v>
      </c>
      <c r="BL40" s="36" t="s">
        <v>646</v>
      </c>
      <c r="BM40" s="36" t="s">
        <v>647</v>
      </c>
      <c r="BN40" s="36" t="s">
        <v>648</v>
      </c>
      <c r="BO40" s="37" t="s">
        <v>649</v>
      </c>
      <c r="BQ40" s="17"/>
    </row>
    <row r="41" spans="2:69">
      <c r="B41" s="13" t="s">
        <v>101</v>
      </c>
      <c r="C41" s="13" t="s">
        <v>322</v>
      </c>
      <c r="D41" s="20" t="s">
        <v>18</v>
      </c>
      <c r="E41" s="21" t="str">
        <f t="shared" si="0"/>
        <v>BON_MXN5Y</v>
      </c>
      <c r="F41" s="40" t="s">
        <v>650</v>
      </c>
      <c r="G41" s="16">
        <v>5</v>
      </c>
      <c r="H41" s="16" t="s">
        <v>324</v>
      </c>
      <c r="I41" s="16" t="s">
        <v>104</v>
      </c>
      <c r="J41" s="22">
        <f>_xll.BDP(F41,"PX LAST")</f>
        <v>7.42</v>
      </c>
      <c r="K41" s="17" t="s">
        <v>105</v>
      </c>
      <c r="L41" s="13" t="s">
        <v>364</v>
      </c>
      <c r="M41" s="33" t="s">
        <v>18</v>
      </c>
      <c r="N41" s="21" t="str">
        <f t="shared" si="1"/>
        <v>IRS_SGD5Y</v>
      </c>
      <c r="O41" s="34" t="str">
        <f t="shared" si="24"/>
        <v>SDSW5 Index</v>
      </c>
      <c r="P41" s="16">
        <v>5</v>
      </c>
      <c r="Q41" s="26" t="str">
        <f>VLOOKUP(K41&amp;"_"&amp;L41,[1]Parm!$E$6:$G$50,3,FALSE)</f>
        <v>SDSW</v>
      </c>
      <c r="T41" s="13" t="s">
        <v>107</v>
      </c>
      <c r="U41" s="13" t="s">
        <v>651</v>
      </c>
      <c r="V41" s="33" t="s">
        <v>18</v>
      </c>
      <c r="W41" s="21" t="str">
        <f t="shared" si="3"/>
        <v>EQY_KLCI</v>
      </c>
      <c r="X41" s="34" t="s">
        <v>652</v>
      </c>
      <c r="AF41" s="13" t="s">
        <v>112</v>
      </c>
      <c r="AH41" s="13" t="s">
        <v>209</v>
      </c>
      <c r="AI41" s="13" t="str">
        <f t="shared" si="10"/>
        <v>USDTHB</v>
      </c>
      <c r="AJ41" s="20" t="s">
        <v>18</v>
      </c>
      <c r="AK41" s="21" t="str">
        <f t="shared" si="23"/>
        <v>FX_USDTHB3M</v>
      </c>
      <c r="AL41" s="21" t="str">
        <f t="shared" si="21"/>
        <v>THB+3M Curncy</v>
      </c>
      <c r="AM41" s="17" t="s">
        <v>576</v>
      </c>
      <c r="AN41" s="17"/>
      <c r="AO41" s="17" t="s">
        <v>653</v>
      </c>
      <c r="AP41" s="13">
        <f>[2]!blp(AL41,"PX LAST",,,[3]!'THB+3M CURNCY,[PX LAST]')</f>
        <v>31.031400000000001</v>
      </c>
      <c r="AR41" s="17" t="s">
        <v>554</v>
      </c>
      <c r="AS41" s="13" t="s">
        <v>364</v>
      </c>
      <c r="AT41" s="20" t="s">
        <v>18</v>
      </c>
      <c r="AU41" s="21" t="str">
        <f t="shared" si="6"/>
        <v>LIBOR_SGD</v>
      </c>
      <c r="AV41" s="21" t="str">
        <f t="shared" si="20"/>
        <v>SORF6M Index</v>
      </c>
      <c r="BA41" s="44" t="s">
        <v>41</v>
      </c>
      <c r="BB41" s="44" t="s">
        <v>332</v>
      </c>
      <c r="BC41" s="44" t="s">
        <v>615</v>
      </c>
      <c r="BD41" s="28" t="s">
        <v>18</v>
      </c>
      <c r="BE41" s="29" t="str">
        <f t="shared" si="18"/>
        <v>JACISP_57Y</v>
      </c>
      <c r="BF41" s="29" t="str">
        <f t="shared" si="17"/>
        <v>JACI57BS Index</v>
      </c>
      <c r="BI41" s="39" t="s">
        <v>465</v>
      </c>
      <c r="BJ41" s="36" t="s">
        <v>654</v>
      </c>
      <c r="BK41" s="36" t="s">
        <v>655</v>
      </c>
      <c r="BL41" s="36" t="s">
        <v>656</v>
      </c>
      <c r="BM41" s="36" t="s">
        <v>657</v>
      </c>
      <c r="BN41" s="36" t="s">
        <v>658</v>
      </c>
      <c r="BO41" s="37" t="s">
        <v>659</v>
      </c>
      <c r="BQ41" s="17"/>
    </row>
    <row r="42" spans="2:69">
      <c r="B42" s="13" t="s">
        <v>101</v>
      </c>
      <c r="C42" s="13" t="s">
        <v>341</v>
      </c>
      <c r="D42" s="20" t="s">
        <v>18</v>
      </c>
      <c r="E42" s="21" t="str">
        <f t="shared" si="0"/>
        <v>BON_CLP5Y</v>
      </c>
      <c r="F42" s="40" t="s">
        <v>660</v>
      </c>
      <c r="G42" s="16">
        <v>5</v>
      </c>
      <c r="J42" s="22">
        <f>_xll.BDP(F42,"PX LAST")</f>
        <v>3.98</v>
      </c>
      <c r="K42" s="17" t="s">
        <v>105</v>
      </c>
      <c r="L42" s="13" t="s">
        <v>193</v>
      </c>
      <c r="M42" s="33" t="s">
        <v>18</v>
      </c>
      <c r="N42" s="21" t="str">
        <f t="shared" si="1"/>
        <v>IRS_TWD5Y</v>
      </c>
      <c r="O42" s="34" t="str">
        <f t="shared" si="24"/>
        <v>TRSWo5 Index</v>
      </c>
      <c r="P42" s="16">
        <v>5</v>
      </c>
      <c r="Q42" s="26" t="str">
        <f>VLOOKUP(K42&amp;"_"&amp;L42,[1]Parm!$E$6:$G$50,3,FALSE)</f>
        <v>TRSWo</v>
      </c>
      <c r="T42" s="13" t="s">
        <v>107</v>
      </c>
      <c r="U42" s="13" t="s">
        <v>661</v>
      </c>
      <c r="V42" s="33" t="s">
        <v>18</v>
      </c>
      <c r="W42" s="21" t="str">
        <f t="shared" si="3"/>
        <v>EQY_SET</v>
      </c>
      <c r="X42" s="34" t="s">
        <v>662</v>
      </c>
      <c r="AF42" s="13" t="s">
        <v>112</v>
      </c>
      <c r="AG42" s="19" t="s">
        <v>437</v>
      </c>
      <c r="AH42" s="19" t="s">
        <v>437</v>
      </c>
      <c r="AI42" s="13" t="str">
        <f t="shared" si="10"/>
        <v>EURCZK</v>
      </c>
      <c r="AJ42" s="20" t="s">
        <v>18</v>
      </c>
      <c r="AK42" s="21" t="str">
        <f t="shared" si="23"/>
        <v>FX_EURCZK3M</v>
      </c>
      <c r="AL42" s="21" t="str">
        <f t="shared" si="21"/>
        <v>EURCZK3M Curncy</v>
      </c>
      <c r="AM42" s="17" t="s">
        <v>576</v>
      </c>
      <c r="AN42" s="17"/>
      <c r="AO42" s="17" t="s">
        <v>437</v>
      </c>
      <c r="AP42" s="13">
        <f>[2]!blp(AL42,"PX LAST",,,[3]!'EURCZK3M CURNCY,[PX LAST]')</f>
        <v>33.729999999999997</v>
      </c>
      <c r="AQ42" s="17" t="s">
        <v>663</v>
      </c>
      <c r="AR42" s="17" t="s">
        <v>554</v>
      </c>
      <c r="AS42" s="13" t="s">
        <v>172</v>
      </c>
      <c r="AT42" s="20" t="s">
        <v>18</v>
      </c>
      <c r="AU42" s="21" t="str">
        <f t="shared" si="6"/>
        <v>LIBOR_KRW</v>
      </c>
      <c r="AV42" s="21" t="str">
        <f t="shared" si="20"/>
        <v>KWCDC Index</v>
      </c>
      <c r="BA42" s="44" t="s">
        <v>41</v>
      </c>
      <c r="BB42" s="44" t="s">
        <v>332</v>
      </c>
      <c r="BC42" s="44" t="s">
        <v>634</v>
      </c>
      <c r="BD42" s="28" t="s">
        <v>18</v>
      </c>
      <c r="BE42" s="29" t="str">
        <f t="shared" si="18"/>
        <v>JACISP_10Y</v>
      </c>
      <c r="BF42" s="29" t="str">
        <f t="shared" si="17"/>
        <v>JACI10BS Index</v>
      </c>
      <c r="BI42" s="39" t="s">
        <v>477</v>
      </c>
      <c r="BJ42" s="36" t="s">
        <v>477</v>
      </c>
      <c r="BK42" s="36" t="s">
        <v>664</v>
      </c>
      <c r="BL42" s="36" t="s">
        <v>665</v>
      </c>
      <c r="BM42" s="36" t="s">
        <v>666</v>
      </c>
      <c r="BN42" s="36" t="s">
        <v>667</v>
      </c>
      <c r="BO42" s="37" t="s">
        <v>668</v>
      </c>
      <c r="BQ42" s="17"/>
    </row>
    <row r="43" spans="2:69">
      <c r="B43" s="13" t="s">
        <v>101</v>
      </c>
      <c r="C43" s="13" t="s">
        <v>272</v>
      </c>
      <c r="D43" s="20" t="s">
        <v>18</v>
      </c>
      <c r="E43" s="21" t="str">
        <f t="shared" si="0"/>
        <v>BON_CNY5Y</v>
      </c>
      <c r="F43" s="21" t="str">
        <f>H43&amp;G43&amp;I43&amp; " Index"</f>
        <v>GCNY5YR Index</v>
      </c>
      <c r="G43" s="16">
        <v>5</v>
      </c>
      <c r="H43" s="16" t="s">
        <v>359</v>
      </c>
      <c r="I43" s="16" t="s">
        <v>104</v>
      </c>
      <c r="J43" s="22">
        <f>_xll.BDP(F43,"PX LAST")</f>
        <v>3.6859999999999999</v>
      </c>
      <c r="K43" s="17" t="s">
        <v>105</v>
      </c>
      <c r="L43" s="13" t="s">
        <v>265</v>
      </c>
      <c r="M43" s="33" t="s">
        <v>18</v>
      </c>
      <c r="N43" s="21" t="str">
        <f t="shared" si="1"/>
        <v>IRS_MYR5Y</v>
      </c>
      <c r="O43" s="34" t="str">
        <f t="shared" si="24"/>
        <v>MRSWQo5 Index</v>
      </c>
      <c r="P43" s="16">
        <v>5</v>
      </c>
      <c r="Q43" s="26" t="str">
        <f>VLOOKUP(K43&amp;"_"&amp;L43,[1]Parm!$E$6:$G$50,3,FALSE)</f>
        <v>MRSWQo</v>
      </c>
      <c r="T43" s="13" t="s">
        <v>107</v>
      </c>
      <c r="U43" s="13" t="s">
        <v>669</v>
      </c>
      <c r="V43" s="33" t="s">
        <v>18</v>
      </c>
      <c r="W43" s="21" t="str">
        <f t="shared" si="3"/>
        <v>EQY_JCI</v>
      </c>
      <c r="X43" s="34" t="s">
        <v>670</v>
      </c>
      <c r="AF43" s="13" t="s">
        <v>112</v>
      </c>
      <c r="AG43" s="19" t="s">
        <v>450</v>
      </c>
      <c r="AH43" s="19" t="s">
        <v>450</v>
      </c>
      <c r="AI43" s="13" t="str">
        <f t="shared" si="10"/>
        <v>EURHUF</v>
      </c>
      <c r="AJ43" s="20" t="s">
        <v>18</v>
      </c>
      <c r="AK43" s="21" t="str">
        <f t="shared" si="23"/>
        <v>FX_EURHUF3M</v>
      </c>
      <c r="AL43" s="21" t="str">
        <f t="shared" si="21"/>
        <v>EURHUF3M Curncy</v>
      </c>
      <c r="AM43" s="17" t="s">
        <v>576</v>
      </c>
      <c r="AN43" s="17"/>
      <c r="AO43" s="17" t="s">
        <v>450</v>
      </c>
      <c r="AP43" s="13">
        <f>[2]!blp(AL43,"PX LAST",,,[3]!'EURHUF3M CURNCY,[PX LAST]')</f>
        <v>14.41</v>
      </c>
      <c r="AQ43" s="17" t="s">
        <v>663</v>
      </c>
      <c r="AR43" s="17" t="s">
        <v>554</v>
      </c>
      <c r="AS43" s="13" t="s">
        <v>193</v>
      </c>
      <c r="AT43" s="20" t="s">
        <v>18</v>
      </c>
      <c r="AU43" s="21" t="str">
        <f t="shared" si="6"/>
        <v>LIBOR_TWD</v>
      </c>
      <c r="AV43" s="21" t="str">
        <f t="shared" si="20"/>
        <v>TAIBOR3M Index</v>
      </c>
      <c r="BA43" s="17" t="s">
        <v>41</v>
      </c>
      <c r="BB43" s="17" t="s">
        <v>671</v>
      </c>
      <c r="BC43" s="17"/>
      <c r="BD43" s="28" t="s">
        <v>18</v>
      </c>
      <c r="BE43" s="28" t="s">
        <v>672</v>
      </c>
      <c r="BF43" s="13" t="s">
        <v>136</v>
      </c>
      <c r="BI43" s="39" t="s">
        <v>489</v>
      </c>
      <c r="BJ43" s="36" t="s">
        <v>673</v>
      </c>
      <c r="BK43" s="36" t="s">
        <v>674</v>
      </c>
      <c r="BL43" s="36" t="s">
        <v>675</v>
      </c>
      <c r="BM43" s="36" t="s">
        <v>676</v>
      </c>
      <c r="BN43" s="36" t="s">
        <v>677</v>
      </c>
      <c r="BO43" s="37" t="s">
        <v>678</v>
      </c>
    </row>
    <row r="44" spans="2:69">
      <c r="B44" s="13" t="s">
        <v>101</v>
      </c>
      <c r="C44" s="13" t="s">
        <v>172</v>
      </c>
      <c r="D44" s="20" t="s">
        <v>18</v>
      </c>
      <c r="E44" s="21" t="str">
        <f t="shared" si="0"/>
        <v>BON_KRW5Y</v>
      </c>
      <c r="F44" s="40" t="s">
        <v>679</v>
      </c>
      <c r="G44" s="16">
        <v>5</v>
      </c>
      <c r="J44" s="22">
        <f>_xll.BDP(F44,"PX LAST")</f>
        <v>2.5099999999999998</v>
      </c>
      <c r="K44" s="17" t="s">
        <v>105</v>
      </c>
      <c r="L44" s="13" t="s">
        <v>209</v>
      </c>
      <c r="M44" s="33" t="s">
        <v>18</v>
      </c>
      <c r="N44" s="21" t="str">
        <f t="shared" si="1"/>
        <v>IRS_THB5Y</v>
      </c>
      <c r="O44" s="34" t="str">
        <f t="shared" si="24"/>
        <v>TBSWo5 Index</v>
      </c>
      <c r="P44" s="16">
        <v>5</v>
      </c>
      <c r="Q44" s="26" t="str">
        <f>VLOOKUP(K44&amp;"_"&amp;L44,[1]Parm!$E$6:$G$50,3,FALSE)</f>
        <v>TBSWo</v>
      </c>
      <c r="T44" s="13" t="s">
        <v>107</v>
      </c>
      <c r="U44" s="13" t="s">
        <v>680</v>
      </c>
      <c r="V44" s="33" t="s">
        <v>18</v>
      </c>
      <c r="W44" s="21" t="str">
        <f t="shared" si="3"/>
        <v>EQY_PSEi</v>
      </c>
      <c r="X44" s="34" t="s">
        <v>681</v>
      </c>
      <c r="AF44" s="13" t="s">
        <v>112</v>
      </c>
      <c r="AG44" s="19" t="s">
        <v>462</v>
      </c>
      <c r="AH44" s="19" t="s">
        <v>462</v>
      </c>
      <c r="AI44" s="13" t="str">
        <f t="shared" si="10"/>
        <v>EURPLN</v>
      </c>
      <c r="AJ44" s="20" t="s">
        <v>18</v>
      </c>
      <c r="AK44" s="21" t="str">
        <f t="shared" si="23"/>
        <v>FX_EURPLN3M</v>
      </c>
      <c r="AL44" s="21" t="str">
        <f t="shared" si="21"/>
        <v>EURPLN3M Curncy</v>
      </c>
      <c r="AM44" s="17" t="s">
        <v>576</v>
      </c>
      <c r="AN44" s="17"/>
      <c r="AO44" s="17" t="s">
        <v>462</v>
      </c>
      <c r="AP44" s="13">
        <f>[2]!blp(AL44,"PX LAST",,,[3]!'EURPLN3M CURNCY,[PX LAST]')</f>
        <v>207.66</v>
      </c>
      <c r="AQ44" s="17" t="s">
        <v>663</v>
      </c>
      <c r="AR44" s="17" t="s">
        <v>554</v>
      </c>
      <c r="AS44" s="13" t="s">
        <v>209</v>
      </c>
      <c r="AT44" s="20" t="s">
        <v>18</v>
      </c>
      <c r="AU44" s="21" t="str">
        <f t="shared" si="6"/>
        <v>LIBOR_THB</v>
      </c>
      <c r="AV44" s="21" t="str">
        <f t="shared" si="20"/>
        <v>THFX6M Index</v>
      </c>
      <c r="BA44" s="17" t="s">
        <v>41</v>
      </c>
      <c r="BB44" s="17" t="s">
        <v>671</v>
      </c>
      <c r="BC44" s="17" t="s">
        <v>148</v>
      </c>
      <c r="BD44" s="28" t="s">
        <v>18</v>
      </c>
      <c r="BE44" s="29" t="str">
        <f t="shared" ref="BE44:BE65" si="25">BA44&amp;BB44&amp;"_"&amp;BC44</f>
        <v>JACIYLD_HG</v>
      </c>
      <c r="BF44" s="29" t="str">
        <f t="shared" ref="BF44:BF65" si="26">VLOOKUP(BC44,$BI$3:$BM$63,4,FALSE)</f>
        <v>JACIIGYM Index</v>
      </c>
      <c r="BI44" s="39" t="s">
        <v>501</v>
      </c>
      <c r="BJ44" s="36" t="s">
        <v>682</v>
      </c>
      <c r="BK44" s="36" t="s">
        <v>683</v>
      </c>
      <c r="BL44" s="36" t="s">
        <v>684</v>
      </c>
      <c r="BM44" s="36" t="s">
        <v>685</v>
      </c>
      <c r="BN44" s="36" t="s">
        <v>686</v>
      </c>
      <c r="BO44" s="37" t="s">
        <v>687</v>
      </c>
      <c r="BQ44" s="17"/>
    </row>
    <row r="45" spans="2:69">
      <c r="B45" s="13" t="s">
        <v>101</v>
      </c>
      <c r="C45" s="13" t="s">
        <v>376</v>
      </c>
      <c r="D45" s="20" t="s">
        <v>18</v>
      </c>
      <c r="E45" s="21" t="str">
        <f t="shared" si="0"/>
        <v>BON_HKD5Y</v>
      </c>
      <c r="F45" s="21" t="str">
        <f t="shared" ref="F45:F54" si="27">H45&amp;G45&amp;I45&amp; " Index"</f>
        <v>HKGG5Y Index</v>
      </c>
      <c r="G45" s="16">
        <v>5</v>
      </c>
      <c r="H45" s="16" t="s">
        <v>390</v>
      </c>
      <c r="I45" s="16" t="s">
        <v>24</v>
      </c>
      <c r="J45" s="22">
        <f>_xll.BDP(F45,"PX LAST")</f>
        <v>1.841</v>
      </c>
      <c r="K45" s="17" t="s">
        <v>105</v>
      </c>
      <c r="L45" s="13" t="s">
        <v>125</v>
      </c>
      <c r="M45" s="33" t="s">
        <v>18</v>
      </c>
      <c r="N45" s="21" t="str">
        <f t="shared" si="1"/>
        <v>IRS_INR5Y</v>
      </c>
      <c r="O45" s="42" t="s">
        <v>688</v>
      </c>
      <c r="P45" s="16">
        <v>5</v>
      </c>
      <c r="Q45" s="26" t="e">
        <f>VLOOKUP(K45&amp;"_"&amp;L45,[1]Parm!$E$6:$G$50,3,FALSE)</f>
        <v>#N/A</v>
      </c>
      <c r="T45" s="13" t="s">
        <v>107</v>
      </c>
      <c r="U45" s="13" t="s">
        <v>689</v>
      </c>
      <c r="V45" s="33" t="s">
        <v>18</v>
      </c>
      <c r="W45" s="21" t="str">
        <f t="shared" si="3"/>
        <v>EQY_NZX50</v>
      </c>
      <c r="X45" s="34" t="s">
        <v>690</v>
      </c>
      <c r="AF45" s="13" t="s">
        <v>112</v>
      </c>
      <c r="AH45" s="13" t="s">
        <v>231</v>
      </c>
      <c r="AI45" s="13" t="str">
        <f t="shared" si="10"/>
        <v>USDRUB</v>
      </c>
      <c r="AJ45" s="20" t="s">
        <v>18</v>
      </c>
      <c r="AK45" s="21" t="str">
        <f t="shared" si="23"/>
        <v>FX_USDRUB3M</v>
      </c>
      <c r="AL45" s="21" t="str">
        <f t="shared" si="21"/>
        <v>RUB+3M Curncy</v>
      </c>
      <c r="AM45" s="17" t="s">
        <v>576</v>
      </c>
      <c r="AN45" s="17"/>
      <c r="AO45" s="17" t="s">
        <v>691</v>
      </c>
      <c r="AP45" s="13">
        <f>[2]!blp(AL45,"PX LAST",,,[3]!'RUB+3M CURNCY,[PX LAST]')</f>
        <v>57.452500000000001</v>
      </c>
      <c r="AR45" s="17" t="s">
        <v>554</v>
      </c>
      <c r="AS45" s="19" t="s">
        <v>285</v>
      </c>
      <c r="AT45" s="20" t="s">
        <v>18</v>
      </c>
      <c r="AU45" s="21" t="str">
        <f t="shared" si="6"/>
        <v>LIBOR_HUF</v>
      </c>
      <c r="AV45" s="21" t="str">
        <f t="shared" si="20"/>
        <v>BUBOR06M Index</v>
      </c>
      <c r="BA45" s="17" t="s">
        <v>41</v>
      </c>
      <c r="BB45" s="17" t="s">
        <v>671</v>
      </c>
      <c r="BC45" s="17" t="s">
        <v>165</v>
      </c>
      <c r="BD45" s="28" t="s">
        <v>18</v>
      </c>
      <c r="BE45" s="29" t="str">
        <f t="shared" si="25"/>
        <v>JACIYLD_HY</v>
      </c>
      <c r="BF45" s="29" t="str">
        <f t="shared" si="26"/>
        <v>JACINGYM Index</v>
      </c>
      <c r="BI45" s="35"/>
      <c r="BJ45" s="36" t="s">
        <v>692</v>
      </c>
      <c r="BK45" s="36" t="s">
        <v>693</v>
      </c>
      <c r="BL45" s="36" t="s">
        <v>694</v>
      </c>
      <c r="BM45" s="36" t="s">
        <v>695</v>
      </c>
      <c r="BN45" s="36" t="s">
        <v>696</v>
      </c>
      <c r="BO45" s="37" t="s">
        <v>697</v>
      </c>
    </row>
    <row r="46" spans="2:69">
      <c r="B46" s="13" t="s">
        <v>101</v>
      </c>
      <c r="C46" s="13" t="s">
        <v>364</v>
      </c>
      <c r="D46" s="20" t="s">
        <v>18</v>
      </c>
      <c r="E46" s="21" t="str">
        <f t="shared" si="0"/>
        <v>BON_SGD5Y</v>
      </c>
      <c r="F46" s="21" t="str">
        <f t="shared" si="27"/>
        <v>MASB5Y Index</v>
      </c>
      <c r="G46" s="16">
        <v>5</v>
      </c>
      <c r="H46" s="16" t="s">
        <v>404</v>
      </c>
      <c r="I46" s="16" t="s">
        <v>24</v>
      </c>
      <c r="J46" s="22">
        <f>_xll.BDP(F46,"PX LAST")</f>
        <v>2.1829999999999998</v>
      </c>
      <c r="K46" s="17" t="s">
        <v>105</v>
      </c>
      <c r="L46" s="13" t="s">
        <v>182</v>
      </c>
      <c r="M46" s="33" t="s">
        <v>18</v>
      </c>
      <c r="N46" s="21" t="str">
        <f t="shared" si="1"/>
        <v>IRS_AUD5Y</v>
      </c>
      <c r="O46" s="34" t="str">
        <f>Q46&amp;P46&amp;R48&amp; " Index"</f>
        <v>ADSW5 Index</v>
      </c>
      <c r="P46" s="16">
        <v>5</v>
      </c>
      <c r="Q46" s="26" t="str">
        <f>VLOOKUP(K46&amp;"_"&amp;L46,[1]Parm!$E$6:$G$50,3,FALSE)</f>
        <v>ADSW</v>
      </c>
      <c r="T46" s="19" t="s">
        <v>107</v>
      </c>
      <c r="U46" s="19" t="s">
        <v>698</v>
      </c>
      <c r="V46" s="33" t="s">
        <v>18</v>
      </c>
      <c r="W46" s="21" t="str">
        <f t="shared" si="3"/>
        <v>EQY_MXSO</v>
      </c>
      <c r="X46" s="34" t="s">
        <v>699</v>
      </c>
      <c r="AF46" s="13" t="s">
        <v>112</v>
      </c>
      <c r="AH46" s="13" t="s">
        <v>267</v>
      </c>
      <c r="AI46" s="13" t="str">
        <f t="shared" si="10"/>
        <v>USDZAR</v>
      </c>
      <c r="AJ46" s="20" t="s">
        <v>18</v>
      </c>
      <c r="AK46" s="21" t="str">
        <f t="shared" si="23"/>
        <v>FX_USDZAR3M</v>
      </c>
      <c r="AL46" s="21" t="str">
        <f t="shared" si="21"/>
        <v>ZAR+3M Curncy</v>
      </c>
      <c r="AM46" s="17" t="s">
        <v>576</v>
      </c>
      <c r="AN46" s="17"/>
      <c r="AO46" s="17" t="s">
        <v>700</v>
      </c>
      <c r="AP46" s="13">
        <f>[2]!blp(AL46,"PX LAST",,,[3]!'ZAR+3M CURNCY,[PX LAST]')</f>
        <v>12.008100000000001</v>
      </c>
      <c r="AR46" s="17" t="s">
        <v>554</v>
      </c>
      <c r="AS46" s="19" t="s">
        <v>305</v>
      </c>
      <c r="AT46" s="20" t="s">
        <v>18</v>
      </c>
      <c r="AU46" s="21" t="str">
        <f t="shared" si="6"/>
        <v>LIBOR_PLN</v>
      </c>
      <c r="AV46" s="21" t="str">
        <f t="shared" si="20"/>
        <v>WIBR6M Index</v>
      </c>
      <c r="BA46" s="17" t="s">
        <v>41</v>
      </c>
      <c r="BB46" s="17" t="s">
        <v>671</v>
      </c>
      <c r="BC46" s="17" t="s">
        <v>465</v>
      </c>
      <c r="BD46" s="28" t="s">
        <v>18</v>
      </c>
      <c r="BE46" s="29" t="str">
        <f t="shared" si="25"/>
        <v>JACIYLD_CN</v>
      </c>
      <c r="BF46" s="29" t="str">
        <f t="shared" si="26"/>
        <v>JACICHYM Index</v>
      </c>
      <c r="BI46" s="35" t="s">
        <v>524</v>
      </c>
      <c r="BJ46" s="36" t="s">
        <v>701</v>
      </c>
      <c r="BK46" s="36" t="s">
        <v>702</v>
      </c>
      <c r="BL46" s="36" t="s">
        <v>703</v>
      </c>
      <c r="BM46" s="36" t="s">
        <v>704</v>
      </c>
      <c r="BN46" s="36" t="s">
        <v>705</v>
      </c>
      <c r="BO46" s="37" t="s">
        <v>706</v>
      </c>
    </row>
    <row r="47" spans="2:69">
      <c r="B47" s="13" t="s">
        <v>101</v>
      </c>
      <c r="C47" s="13" t="s">
        <v>193</v>
      </c>
      <c r="D47" s="20" t="s">
        <v>18</v>
      </c>
      <c r="E47" s="21" t="str">
        <f t="shared" si="0"/>
        <v>BON_TWD5Y</v>
      </c>
      <c r="F47" s="21" t="str">
        <f t="shared" si="27"/>
        <v>GVTWTL5 Index</v>
      </c>
      <c r="G47" s="16">
        <v>5</v>
      </c>
      <c r="H47" s="26" t="s">
        <v>418</v>
      </c>
      <c r="J47" s="22">
        <f>_xll.BDP(F47,"PX LAST")</f>
        <v>0.65600000000000003</v>
      </c>
      <c r="K47" s="17" t="s">
        <v>105</v>
      </c>
      <c r="L47" s="13" t="s">
        <v>200</v>
      </c>
      <c r="M47" s="33" t="s">
        <v>18</v>
      </c>
      <c r="N47" s="21" t="str">
        <f t="shared" si="1"/>
        <v>IRS_NZD5Y</v>
      </c>
      <c r="O47" s="34" t="str">
        <f>Q47&amp;P47&amp;R49&amp; " Index"</f>
        <v>NDSWAP5 Index</v>
      </c>
      <c r="P47" s="16">
        <v>5</v>
      </c>
      <c r="Q47" s="26" t="str">
        <f>VLOOKUP(K47&amp;"_"&amp;L47,[1]Parm!$E$6:$G$50,3,FALSE)</f>
        <v>NDSWAP</v>
      </c>
      <c r="T47" s="19" t="s">
        <v>107</v>
      </c>
      <c r="U47" s="19" t="s">
        <v>707</v>
      </c>
      <c r="V47" s="33" t="s">
        <v>18</v>
      </c>
      <c r="W47" s="21" t="str">
        <f t="shared" si="3"/>
        <v>EQY_MXASJ</v>
      </c>
      <c r="X47" s="34" t="s">
        <v>708</v>
      </c>
      <c r="AF47" s="13" t="s">
        <v>112</v>
      </c>
      <c r="AH47" s="13" t="s">
        <v>247</v>
      </c>
      <c r="AI47" s="13" t="str">
        <f t="shared" si="10"/>
        <v>USDTRY</v>
      </c>
      <c r="AJ47" s="20" t="s">
        <v>18</v>
      </c>
      <c r="AK47" s="21" t="str">
        <f t="shared" si="23"/>
        <v>FX_USDTRY3M</v>
      </c>
      <c r="AL47" s="21" t="str">
        <f t="shared" si="21"/>
        <v>TRY3M Curncy</v>
      </c>
      <c r="AM47" s="17" t="s">
        <v>576</v>
      </c>
      <c r="AN47" s="17"/>
      <c r="AO47" s="17" t="s">
        <v>247</v>
      </c>
      <c r="AP47" s="13">
        <f>[2]!blp(AL47,"PX LAST",,,[3]!'TRY3M CURNCY,[PX LAST]')</f>
        <v>1057</v>
      </c>
      <c r="AQ47" s="17" t="s">
        <v>663</v>
      </c>
      <c r="AR47" s="17" t="s">
        <v>554</v>
      </c>
      <c r="AS47" s="13" t="s">
        <v>231</v>
      </c>
      <c r="AT47" s="20" t="s">
        <v>18</v>
      </c>
      <c r="AU47" s="21" t="str">
        <f t="shared" si="6"/>
        <v>LIBOR_RUB</v>
      </c>
      <c r="AV47" s="21" t="str">
        <f t="shared" si="20"/>
        <v>MOSKP3 Index</v>
      </c>
      <c r="BA47" s="17" t="s">
        <v>41</v>
      </c>
      <c r="BB47" s="17" t="s">
        <v>671</v>
      </c>
      <c r="BC47" s="17" t="s">
        <v>477</v>
      </c>
      <c r="BD47" s="28" t="s">
        <v>18</v>
      </c>
      <c r="BE47" s="29" t="str">
        <f t="shared" si="25"/>
        <v>JACIYLD_HK</v>
      </c>
      <c r="BF47" s="29" t="str">
        <f t="shared" si="26"/>
        <v>JACIHKYM Index</v>
      </c>
      <c r="BI47" s="39" t="s">
        <v>709</v>
      </c>
      <c r="BJ47" s="36" t="s">
        <v>710</v>
      </c>
      <c r="BK47" s="36" t="s">
        <v>711</v>
      </c>
      <c r="BL47" s="36" t="s">
        <v>712</v>
      </c>
      <c r="BM47" s="36" t="s">
        <v>713</v>
      </c>
      <c r="BN47" s="36" t="s">
        <v>714</v>
      </c>
      <c r="BO47" s="37" t="s">
        <v>715</v>
      </c>
    </row>
    <row r="48" spans="2:69">
      <c r="B48" s="13" t="s">
        <v>101</v>
      </c>
      <c r="C48" s="13" t="s">
        <v>265</v>
      </c>
      <c r="D48" s="20" t="s">
        <v>18</v>
      </c>
      <c r="E48" s="21" t="str">
        <f t="shared" si="0"/>
        <v>BON_MYR5Y</v>
      </c>
      <c r="F48" s="21" t="str">
        <f t="shared" si="27"/>
        <v>MGIY5Y Index</v>
      </c>
      <c r="G48" s="16">
        <v>5</v>
      </c>
      <c r="H48" s="16" t="s">
        <v>431</v>
      </c>
      <c r="I48" s="16" t="s">
        <v>24</v>
      </c>
      <c r="J48" s="22">
        <f>_xll.BDP(F48,"PX LAST")</f>
        <v>3.5430000000000001</v>
      </c>
      <c r="K48" s="17" t="s">
        <v>105</v>
      </c>
      <c r="L48" s="13" t="s">
        <v>102</v>
      </c>
      <c r="M48" s="33" t="s">
        <v>18</v>
      </c>
      <c r="N48" s="21" t="str">
        <f t="shared" si="1"/>
        <v>IRS_USD10Y</v>
      </c>
      <c r="O48" s="34" t="str">
        <f t="shared" ref="O48:O55" si="28">Q48&amp;P48&amp;R48&amp; " Index"</f>
        <v>USSW10 Index</v>
      </c>
      <c r="P48" s="16">
        <v>10</v>
      </c>
      <c r="Q48" s="26" t="s">
        <v>106</v>
      </c>
      <c r="T48" s="19" t="s">
        <v>107</v>
      </c>
      <c r="U48" s="19" t="s">
        <v>716</v>
      </c>
      <c r="V48" s="33" t="s">
        <v>18</v>
      </c>
      <c r="W48" s="21" t="str">
        <f t="shared" si="3"/>
        <v>EQY_MXWO</v>
      </c>
      <c r="X48" s="34" t="s">
        <v>717</v>
      </c>
      <c r="AF48" s="13" t="s">
        <v>112</v>
      </c>
      <c r="AH48" s="13" t="s">
        <v>511</v>
      </c>
      <c r="AI48" s="13" t="str">
        <f t="shared" si="10"/>
        <v>USDBRL</v>
      </c>
      <c r="AJ48" s="20" t="s">
        <v>18</v>
      </c>
      <c r="AK48" s="21" t="str">
        <f t="shared" si="23"/>
        <v>FX_USDBRL3M</v>
      </c>
      <c r="AL48" s="21" t="str">
        <f t="shared" si="21"/>
        <v>BCN+3M Curncy</v>
      </c>
      <c r="AM48" s="17" t="s">
        <v>576</v>
      </c>
      <c r="AN48" s="17"/>
      <c r="AO48" s="17" t="s">
        <v>718</v>
      </c>
      <c r="AP48" s="13">
        <f>[2]!blp(AL48,"PX LAST",,,[3]!'BCN+3M CURNCY,[PX LAST]')</f>
        <v>3.3014999999999999</v>
      </c>
      <c r="AR48" s="17" t="s">
        <v>554</v>
      </c>
      <c r="AS48" s="13" t="s">
        <v>267</v>
      </c>
      <c r="AT48" s="20" t="s">
        <v>18</v>
      </c>
      <c r="AU48" s="21" t="str">
        <f t="shared" si="6"/>
        <v>LIBOR_ZAR</v>
      </c>
      <c r="AV48" s="21" t="str">
        <f t="shared" si="20"/>
        <v>JIBA3M Index</v>
      </c>
      <c r="BA48" s="17" t="s">
        <v>41</v>
      </c>
      <c r="BB48" s="17" t="s">
        <v>671</v>
      </c>
      <c r="BC48" s="17" t="s">
        <v>489</v>
      </c>
      <c r="BD48" s="28" t="s">
        <v>18</v>
      </c>
      <c r="BE48" s="29" t="str">
        <f t="shared" si="25"/>
        <v>JACIYLD_IN</v>
      </c>
      <c r="BF48" s="29" t="str">
        <f t="shared" si="26"/>
        <v>JACIINYM Index</v>
      </c>
      <c r="BI48" s="39" t="s">
        <v>719</v>
      </c>
      <c r="BJ48" s="36" t="s">
        <v>720</v>
      </c>
      <c r="BK48" s="36" t="s">
        <v>721</v>
      </c>
      <c r="BL48" s="36" t="s">
        <v>722</v>
      </c>
      <c r="BM48" s="36" t="s">
        <v>723</v>
      </c>
      <c r="BN48" s="36" t="s">
        <v>724</v>
      </c>
      <c r="BO48" s="37" t="s">
        <v>725</v>
      </c>
    </row>
    <row r="49" spans="2:67">
      <c r="B49" s="13" t="s">
        <v>101</v>
      </c>
      <c r="C49" s="13" t="s">
        <v>209</v>
      </c>
      <c r="D49" s="20" t="s">
        <v>18</v>
      </c>
      <c r="E49" s="21" t="str">
        <f t="shared" si="0"/>
        <v>BON_THB5Y</v>
      </c>
      <c r="F49" s="21" t="str">
        <f t="shared" si="27"/>
        <v>GVTL5YR Index</v>
      </c>
      <c r="G49" s="16">
        <v>5</v>
      </c>
      <c r="H49" s="16" t="s">
        <v>446</v>
      </c>
      <c r="I49" s="16" t="s">
        <v>104</v>
      </c>
      <c r="J49" s="22">
        <f>_xll.BDP(F49,"PX LAST")</f>
        <v>1.7869999999999999</v>
      </c>
      <c r="K49" s="17" t="s">
        <v>105</v>
      </c>
      <c r="L49" s="13" t="s">
        <v>127</v>
      </c>
      <c r="M49" s="33" t="s">
        <v>18</v>
      </c>
      <c r="N49" s="21" t="str">
        <f t="shared" si="1"/>
        <v>IRS_GBP10Y</v>
      </c>
      <c r="O49" s="34" t="str">
        <f t="shared" si="28"/>
        <v>BPSW10 Index</v>
      </c>
      <c r="P49" s="16">
        <v>10</v>
      </c>
      <c r="Q49" s="26" t="str">
        <f>VLOOKUP(K49&amp;"_"&amp;L49,[1]Parm!$E$6:$G$50,3,FALSE)</f>
        <v>BPSW</v>
      </c>
      <c r="T49" s="19" t="s">
        <v>107</v>
      </c>
      <c r="U49" s="19" t="s">
        <v>726</v>
      </c>
      <c r="V49" s="33" t="s">
        <v>18</v>
      </c>
      <c r="W49" s="21" t="str">
        <f t="shared" si="3"/>
        <v>EQY_MXEF</v>
      </c>
      <c r="X49" s="34" t="s">
        <v>727</v>
      </c>
      <c r="AF49" s="13" t="s">
        <v>112</v>
      </c>
      <c r="AH49" s="13" t="s">
        <v>322</v>
      </c>
      <c r="AI49" s="13" t="str">
        <f t="shared" si="10"/>
        <v>USDMXN</v>
      </c>
      <c r="AJ49" s="20" t="s">
        <v>18</v>
      </c>
      <c r="AK49" s="21" t="str">
        <f t="shared" si="23"/>
        <v>FX_USDMXN3M</v>
      </c>
      <c r="AL49" s="21" t="str">
        <f t="shared" si="21"/>
        <v>MXN+3M Curncy</v>
      </c>
      <c r="AM49" s="17" t="s">
        <v>576</v>
      </c>
      <c r="AN49" s="17"/>
      <c r="AO49" s="17" t="s">
        <v>728</v>
      </c>
      <c r="AP49" s="13">
        <f>[2]!blp(AL49,"PX LAST",,,[3]!'MXN+3M CURNCY,[PX LAST]')</f>
        <v>18.7363</v>
      </c>
      <c r="AR49" s="17" t="s">
        <v>554</v>
      </c>
      <c r="AS49" s="13" t="s">
        <v>247</v>
      </c>
      <c r="AT49" s="20" t="s">
        <v>18</v>
      </c>
      <c r="AU49" s="21" t="str">
        <f t="shared" si="6"/>
        <v>LIBOR_TRY</v>
      </c>
      <c r="AV49" s="21" t="str">
        <f t="shared" si="20"/>
        <v>TRLIB3M Index</v>
      </c>
      <c r="BA49" s="17" t="s">
        <v>41</v>
      </c>
      <c r="BB49" s="17" t="s">
        <v>671</v>
      </c>
      <c r="BC49" s="17" t="s">
        <v>501</v>
      </c>
      <c r="BD49" s="28" t="s">
        <v>18</v>
      </c>
      <c r="BE49" s="29" t="str">
        <f t="shared" si="25"/>
        <v>JACIYLD_ID</v>
      </c>
      <c r="BF49" s="29" t="str">
        <f t="shared" si="26"/>
        <v>JACIIDYM Index</v>
      </c>
      <c r="BI49" s="39" t="s">
        <v>545</v>
      </c>
      <c r="BJ49" s="36" t="s">
        <v>729</v>
      </c>
      <c r="BK49" s="36" t="s">
        <v>730</v>
      </c>
      <c r="BL49" s="36" t="s">
        <v>731</v>
      </c>
      <c r="BM49" s="36" t="s">
        <v>732</v>
      </c>
      <c r="BN49" s="36" t="s">
        <v>733</v>
      </c>
      <c r="BO49" s="37" t="s">
        <v>734</v>
      </c>
    </row>
    <row r="50" spans="2:67">
      <c r="B50" s="13" t="s">
        <v>101</v>
      </c>
      <c r="C50" s="13" t="s">
        <v>155</v>
      </c>
      <c r="D50" s="20" t="s">
        <v>18</v>
      </c>
      <c r="E50" s="21" t="str">
        <f t="shared" si="0"/>
        <v>BON_PHP5Y</v>
      </c>
      <c r="F50" s="21" t="str">
        <f t="shared" si="27"/>
        <v>PDSS5YR Index</v>
      </c>
      <c r="G50" s="16">
        <v>5</v>
      </c>
      <c r="H50" s="16" t="s">
        <v>459</v>
      </c>
      <c r="I50" s="16" t="s">
        <v>104</v>
      </c>
      <c r="J50" s="22">
        <f>_xll.BDP(F50,"PX LAST")</f>
        <v>5.3361999999999998</v>
      </c>
      <c r="K50" s="17" t="s">
        <v>105</v>
      </c>
      <c r="L50" s="13" t="s">
        <v>142</v>
      </c>
      <c r="M50" s="33" t="s">
        <v>18</v>
      </c>
      <c r="N50" s="21" t="str">
        <f t="shared" si="1"/>
        <v>IRS_JPY10Y</v>
      </c>
      <c r="O50" s="34" t="str">
        <f t="shared" si="28"/>
        <v>JYSW10 Index</v>
      </c>
      <c r="P50" s="16">
        <v>10</v>
      </c>
      <c r="Q50" s="26" t="str">
        <f>VLOOKUP(K50&amp;"_"&amp;L50,[1]Parm!$E$6:$G$50,3,FALSE)</f>
        <v>JYSW</v>
      </c>
      <c r="T50" s="13" t="s">
        <v>107</v>
      </c>
      <c r="U50" s="13" t="s">
        <v>735</v>
      </c>
      <c r="V50" s="33" t="s">
        <v>18</v>
      </c>
      <c r="W50" s="21" t="str">
        <f t="shared" si="3"/>
        <v>EQY_OBX</v>
      </c>
      <c r="X50" s="34" t="s">
        <v>736</v>
      </c>
      <c r="AE50" s="19"/>
      <c r="AF50" s="13" t="s">
        <v>112</v>
      </c>
      <c r="AH50" s="13" t="s">
        <v>272</v>
      </c>
      <c r="AI50" s="13" t="str">
        <f t="shared" si="10"/>
        <v>USDCNY</v>
      </c>
      <c r="AJ50" s="20" t="s">
        <v>18</v>
      </c>
      <c r="AK50" s="21" t="str">
        <f t="shared" si="23"/>
        <v>FX_USDCNY12M</v>
      </c>
      <c r="AL50" s="21" t="str">
        <f t="shared" si="21"/>
        <v>CCN+12M Curncy</v>
      </c>
      <c r="AM50" s="17" t="s">
        <v>737</v>
      </c>
      <c r="AN50" s="17"/>
      <c r="AO50" s="17" t="s">
        <v>577</v>
      </c>
      <c r="AP50" s="13">
        <f>[2]!blp(AL50,"PX LAST",,,[3]!'CCN+12M CURNCY,[PX LAST]')</f>
        <v>6.4359999999999999</v>
      </c>
      <c r="AR50" s="17" t="s">
        <v>554</v>
      </c>
      <c r="AS50" s="13" t="s">
        <v>322</v>
      </c>
      <c r="AT50" s="20" t="s">
        <v>18</v>
      </c>
      <c r="AU50" s="21" t="str">
        <f t="shared" si="6"/>
        <v>LIBOR_MXN</v>
      </c>
      <c r="AV50" s="21" t="str">
        <f t="shared" si="20"/>
        <v>MXIBTIIE Index</v>
      </c>
      <c r="BA50" s="17" t="s">
        <v>41</v>
      </c>
      <c r="BB50" s="17" t="s">
        <v>671</v>
      </c>
      <c r="BC50" s="17" t="s">
        <v>513</v>
      </c>
      <c r="BD50" s="28" t="s">
        <v>18</v>
      </c>
      <c r="BE50" s="29" t="str">
        <f t="shared" si="25"/>
        <v>JACIYLD_KR</v>
      </c>
      <c r="BF50" s="29" t="str">
        <f t="shared" si="26"/>
        <v>JACIKOYM Index</v>
      </c>
      <c r="BI50" s="39" t="s">
        <v>738</v>
      </c>
      <c r="BJ50" s="36" t="s">
        <v>739</v>
      </c>
      <c r="BK50" s="36" t="s">
        <v>740</v>
      </c>
      <c r="BL50" s="36" t="s">
        <v>741</v>
      </c>
      <c r="BM50" s="36" t="s">
        <v>742</v>
      </c>
      <c r="BN50" s="36" t="s">
        <v>743</v>
      </c>
      <c r="BO50" s="37" t="s">
        <v>744</v>
      </c>
    </row>
    <row r="51" spans="2:67">
      <c r="B51" s="13" t="s">
        <v>101</v>
      </c>
      <c r="C51" s="13" t="s">
        <v>125</v>
      </c>
      <c r="D51" s="20" t="s">
        <v>18</v>
      </c>
      <c r="E51" s="21" t="str">
        <f t="shared" si="0"/>
        <v>BON_INR5Y</v>
      </c>
      <c r="F51" s="21" t="str">
        <f t="shared" si="27"/>
        <v>GIND5YR Index</v>
      </c>
      <c r="G51" s="16">
        <v>5</v>
      </c>
      <c r="H51" s="16" t="s">
        <v>472</v>
      </c>
      <c r="I51" s="16" t="s">
        <v>104</v>
      </c>
      <c r="J51" s="22">
        <f>_xll.BDP(F51,"PX LAST")</f>
        <v>7.46</v>
      </c>
      <c r="K51" s="17" t="s">
        <v>105</v>
      </c>
      <c r="L51" s="13" t="s">
        <v>131</v>
      </c>
      <c r="M51" s="33" t="s">
        <v>18</v>
      </c>
      <c r="N51" s="21" t="str">
        <f t="shared" si="1"/>
        <v>IRS_EUR10Y</v>
      </c>
      <c r="O51" s="34" t="str">
        <f t="shared" si="28"/>
        <v>EUSA10 Index</v>
      </c>
      <c r="P51" s="16">
        <v>10</v>
      </c>
      <c r="Q51" s="26" t="str">
        <f>VLOOKUP(K51&amp;"_"&amp;L51,[1]Parm!$E$6:$G$50,3,FALSE)</f>
        <v>EUSA</v>
      </c>
      <c r="T51" s="13" t="s">
        <v>107</v>
      </c>
      <c r="U51" s="13" t="s">
        <v>745</v>
      </c>
      <c r="V51" s="33" t="s">
        <v>18</v>
      </c>
      <c r="W51" s="21" t="str">
        <f t="shared" si="3"/>
        <v>EQY_SX7E</v>
      </c>
      <c r="X51" s="34" t="s">
        <v>746</v>
      </c>
      <c r="AF51" s="13" t="s">
        <v>112</v>
      </c>
      <c r="AH51" s="13" t="s">
        <v>125</v>
      </c>
      <c r="AI51" s="13" t="str">
        <f t="shared" si="10"/>
        <v>USDINR</v>
      </c>
      <c r="AJ51" s="20" t="s">
        <v>18</v>
      </c>
      <c r="AK51" s="21" t="str">
        <f t="shared" si="23"/>
        <v>FX_USDINR12M</v>
      </c>
      <c r="AL51" s="21" t="str">
        <f t="shared" si="21"/>
        <v>IRN+12M Curncy</v>
      </c>
      <c r="AM51" s="17" t="s">
        <v>737</v>
      </c>
      <c r="AN51" s="17"/>
      <c r="AO51" s="17" t="s">
        <v>584</v>
      </c>
      <c r="AP51" s="13">
        <f>[2]!blp(AL51,"PX LAST",,,[3]!'IRN+12M CURNCY,[PX LAST]')</f>
        <v>67.849999999999994</v>
      </c>
      <c r="AR51" s="17" t="s">
        <v>747</v>
      </c>
      <c r="AS51" s="13" t="s">
        <v>127</v>
      </c>
      <c r="AT51" s="20" t="s">
        <v>18</v>
      </c>
      <c r="AU51" s="21" t="str">
        <f t="shared" si="6"/>
        <v>CDS_GBP</v>
      </c>
      <c r="AV51" s="21" t="s">
        <v>748</v>
      </c>
      <c r="AX51" s="13">
        <f>_xll.BDP(AV51,"PX LAST")</f>
        <v>16.31081</v>
      </c>
      <c r="BA51" s="17" t="s">
        <v>41</v>
      </c>
      <c r="BB51" s="17" t="s">
        <v>671</v>
      </c>
      <c r="BC51" s="17" t="s">
        <v>524</v>
      </c>
      <c r="BD51" s="28" t="s">
        <v>18</v>
      </c>
      <c r="BE51" s="29" t="str">
        <f t="shared" si="25"/>
        <v>JACIYLD_MY</v>
      </c>
      <c r="BF51" s="29" t="str">
        <f t="shared" si="26"/>
        <v>JACIMSYM Index</v>
      </c>
      <c r="BI51" s="39" t="s">
        <v>513</v>
      </c>
      <c r="BJ51" s="36" t="s">
        <v>749</v>
      </c>
      <c r="BK51" s="36" t="s">
        <v>750</v>
      </c>
      <c r="BL51" s="36" t="s">
        <v>751</v>
      </c>
      <c r="BM51" s="36" t="s">
        <v>752</v>
      </c>
      <c r="BN51" s="36" t="s">
        <v>753</v>
      </c>
      <c r="BO51" s="37" t="s">
        <v>754</v>
      </c>
    </row>
    <row r="52" spans="2:67">
      <c r="B52" s="13" t="s">
        <v>101</v>
      </c>
      <c r="C52" s="13" t="s">
        <v>140</v>
      </c>
      <c r="D52" s="20" t="s">
        <v>18</v>
      </c>
      <c r="E52" s="21" t="str">
        <f t="shared" si="0"/>
        <v>BON_IDR5Y</v>
      </c>
      <c r="F52" s="21" t="str">
        <f t="shared" si="27"/>
        <v>GIDN5YR Index</v>
      </c>
      <c r="G52" s="16">
        <v>5</v>
      </c>
      <c r="H52" s="16" t="s">
        <v>484</v>
      </c>
      <c r="I52" s="16" t="s">
        <v>104</v>
      </c>
      <c r="J52" s="22">
        <f>_xll.BDP(F52,"PX LAST")</f>
        <v>5.9889999999999999</v>
      </c>
      <c r="K52" s="17" t="s">
        <v>105</v>
      </c>
      <c r="L52" s="13" t="s">
        <v>174</v>
      </c>
      <c r="M52" s="33" t="s">
        <v>18</v>
      </c>
      <c r="N52" s="21" t="str">
        <f t="shared" si="1"/>
        <v>IRS_CHF10Y</v>
      </c>
      <c r="O52" s="34" t="str">
        <f t="shared" si="28"/>
        <v>SFSW10 Index</v>
      </c>
      <c r="P52" s="16">
        <v>10</v>
      </c>
      <c r="Q52" s="26" t="str">
        <f>VLOOKUP(K52&amp;"_"&amp;L52,[1]Parm!$E$6:$G$50,3,FALSE)</f>
        <v>SFSW</v>
      </c>
      <c r="T52" s="13" t="s">
        <v>107</v>
      </c>
      <c r="U52" s="13" t="s">
        <v>755</v>
      </c>
      <c r="V52" s="33" t="s">
        <v>18</v>
      </c>
      <c r="W52" s="21" t="str">
        <f t="shared" si="3"/>
        <v>EQY_IPSA</v>
      </c>
      <c r="X52" s="34" t="s">
        <v>756</v>
      </c>
      <c r="AF52" s="13" t="s">
        <v>112</v>
      </c>
      <c r="AH52" s="17" t="s">
        <v>140</v>
      </c>
      <c r="AI52" s="13" t="str">
        <f t="shared" si="10"/>
        <v>USDIDR</v>
      </c>
      <c r="AJ52" s="20" t="s">
        <v>18</v>
      </c>
      <c r="AK52" s="21" t="str">
        <f t="shared" si="23"/>
        <v>FX_USDIDR12M</v>
      </c>
      <c r="AL52" s="21" t="str">
        <f t="shared" si="21"/>
        <v>IHN+12M Curncy</v>
      </c>
      <c r="AM52" s="17" t="s">
        <v>737</v>
      </c>
      <c r="AN52" s="17"/>
      <c r="AO52" s="17" t="s">
        <v>593</v>
      </c>
      <c r="AP52" s="13">
        <f>[2]!blp(AL52,"PX LAST",,,[3]!'IHN+12M CURNCY,[PX LAST]')</f>
        <v>14193</v>
      </c>
      <c r="AR52" s="17" t="s">
        <v>747</v>
      </c>
      <c r="AS52" s="13" t="s">
        <v>182</v>
      </c>
      <c r="AT52" s="20" t="s">
        <v>18</v>
      </c>
      <c r="AU52" s="21" t="str">
        <f t="shared" si="6"/>
        <v>CDS_AUD</v>
      </c>
      <c r="AV52" s="21" t="s">
        <v>757</v>
      </c>
      <c r="AX52" s="13">
        <f>_xll.BDP(AV52,"PX LAST")</f>
        <v>14.475390000000001</v>
      </c>
      <c r="BA52" s="17" t="s">
        <v>41</v>
      </c>
      <c r="BB52" s="17" t="s">
        <v>671</v>
      </c>
      <c r="BC52" s="17" t="s">
        <v>535</v>
      </c>
      <c r="BD52" s="28" t="s">
        <v>18</v>
      </c>
      <c r="BE52" s="29" t="str">
        <f t="shared" si="25"/>
        <v>JACIYLD_TH</v>
      </c>
      <c r="BF52" s="29" t="str">
        <f t="shared" si="26"/>
        <v>JACITHYM Index</v>
      </c>
      <c r="BI52" s="39" t="s">
        <v>758</v>
      </c>
      <c r="BJ52" s="36" t="s">
        <v>759</v>
      </c>
      <c r="BK52" s="36" t="s">
        <v>760</v>
      </c>
      <c r="BL52" s="36" t="s">
        <v>761</v>
      </c>
      <c r="BM52" s="36" t="s">
        <v>762</v>
      </c>
      <c r="BN52" s="36" t="s">
        <v>763</v>
      </c>
      <c r="BO52" s="37" t="s">
        <v>764</v>
      </c>
    </row>
    <row r="53" spans="2:67">
      <c r="B53" s="13" t="s">
        <v>101</v>
      </c>
      <c r="C53" s="13" t="s">
        <v>182</v>
      </c>
      <c r="D53" s="20" t="s">
        <v>18</v>
      </c>
      <c r="E53" s="21" t="str">
        <f t="shared" si="0"/>
        <v>BON_AUD5Y</v>
      </c>
      <c r="F53" s="21" t="str">
        <f t="shared" si="27"/>
        <v>GACGB5 Index</v>
      </c>
      <c r="G53" s="16">
        <v>5</v>
      </c>
      <c r="H53" s="16" t="s">
        <v>496</v>
      </c>
      <c r="J53" s="22">
        <f>_xll.BDP(F53,"PX LAST")</f>
        <v>2.3559999999999999</v>
      </c>
      <c r="K53" s="17" t="s">
        <v>105</v>
      </c>
      <c r="L53" s="13" t="s">
        <v>195</v>
      </c>
      <c r="M53" s="33" t="s">
        <v>18</v>
      </c>
      <c r="N53" s="21" t="str">
        <f t="shared" si="1"/>
        <v>IRS_SEK10Y</v>
      </c>
      <c r="O53" s="34" t="str">
        <f t="shared" si="28"/>
        <v>SKSW10 Index</v>
      </c>
      <c r="P53" s="16">
        <v>10</v>
      </c>
      <c r="Q53" s="26" t="str">
        <f>VLOOKUP(K53&amp;"_"&amp;L53,[1]Parm!$E$6:$G$50,3,FALSE)</f>
        <v>SKSW</v>
      </c>
      <c r="T53" s="13" t="s">
        <v>107</v>
      </c>
      <c r="U53" s="17" t="s">
        <v>765</v>
      </c>
      <c r="V53" s="33" t="s">
        <v>18</v>
      </c>
      <c r="W53" s="21" t="str">
        <f t="shared" si="3"/>
        <v>EQY_PX</v>
      </c>
      <c r="X53" s="49" t="s">
        <v>766</v>
      </c>
      <c r="AF53" s="13" t="s">
        <v>112</v>
      </c>
      <c r="AH53" s="13" t="s">
        <v>265</v>
      </c>
      <c r="AI53" s="13" t="str">
        <f t="shared" si="10"/>
        <v>USDMYR</v>
      </c>
      <c r="AJ53" s="20" t="s">
        <v>18</v>
      </c>
      <c r="AK53" s="21" t="str">
        <f t="shared" si="23"/>
        <v>FX_USDMYR12M</v>
      </c>
      <c r="AL53" s="21" t="str">
        <f t="shared" si="21"/>
        <v>MRN+12M Curncy</v>
      </c>
      <c r="AM53" s="17" t="s">
        <v>737</v>
      </c>
      <c r="AN53" s="17"/>
      <c r="AO53" s="17" t="s">
        <v>603</v>
      </c>
      <c r="AP53" s="13">
        <f>[2]!blp(AL53,"PX LAST",,,[3]!'MRN+12M CURNCY,[PX LAST]')</f>
        <v>3.9405000000000001</v>
      </c>
      <c r="AR53" s="17" t="s">
        <v>747</v>
      </c>
      <c r="AS53" s="13" t="s">
        <v>272</v>
      </c>
      <c r="AT53" s="20" t="s">
        <v>18</v>
      </c>
      <c r="AU53" s="21" t="str">
        <f t="shared" si="6"/>
        <v>CDS_CNY</v>
      </c>
      <c r="AV53" s="21" t="s">
        <v>767</v>
      </c>
      <c r="AX53" s="13">
        <f>_xll.BDP(AV53,"PX LAST")</f>
        <v>63.152630000000002</v>
      </c>
      <c r="BA53" s="17" t="s">
        <v>41</v>
      </c>
      <c r="BB53" s="17" t="s">
        <v>671</v>
      </c>
      <c r="BC53" s="17" t="s">
        <v>545</v>
      </c>
      <c r="BD53" s="28" t="s">
        <v>18</v>
      </c>
      <c r="BE53" s="29" t="str">
        <f t="shared" si="25"/>
        <v>JACIYLD_PH</v>
      </c>
      <c r="BF53" s="29" t="str">
        <f t="shared" si="26"/>
        <v>JACIPHYM Index</v>
      </c>
      <c r="BI53" s="35" t="s">
        <v>768</v>
      </c>
      <c r="BJ53" s="36" t="s">
        <v>769</v>
      </c>
      <c r="BK53" s="36" t="s">
        <v>770</v>
      </c>
      <c r="BL53" s="36" t="s">
        <v>771</v>
      </c>
      <c r="BM53" s="36" t="s">
        <v>772</v>
      </c>
      <c r="BN53" s="36" t="s">
        <v>773</v>
      </c>
      <c r="BO53" s="37" t="s">
        <v>774</v>
      </c>
    </row>
    <row r="54" spans="2:67">
      <c r="B54" s="13" t="s">
        <v>101</v>
      </c>
      <c r="C54" s="13" t="s">
        <v>200</v>
      </c>
      <c r="D54" s="20" t="s">
        <v>18</v>
      </c>
      <c r="E54" s="21" t="str">
        <f t="shared" si="0"/>
        <v>BON_NZD5Y</v>
      </c>
      <c r="F54" s="21" t="str">
        <f t="shared" si="27"/>
        <v>GNZGB5 Index</v>
      </c>
      <c r="G54" s="16">
        <v>5</v>
      </c>
      <c r="H54" s="16" t="s">
        <v>508</v>
      </c>
      <c r="J54" s="22">
        <f>_xll.BDP(F54,"PX LAST")</f>
        <v>2.3449999999999998</v>
      </c>
      <c r="K54" s="17" t="s">
        <v>105</v>
      </c>
      <c r="L54" s="13" t="s">
        <v>211</v>
      </c>
      <c r="M54" s="33" t="s">
        <v>18</v>
      </c>
      <c r="N54" s="21" t="str">
        <f t="shared" si="1"/>
        <v>IRS_NOK10Y</v>
      </c>
      <c r="O54" s="34" t="str">
        <f t="shared" si="28"/>
        <v>NKSW10 Index</v>
      </c>
      <c r="P54" s="16">
        <v>10</v>
      </c>
      <c r="Q54" s="26" t="str">
        <f>VLOOKUP(K54&amp;"_"&amp;L54,[1]Parm!$E$6:$G$50,3,FALSE)</f>
        <v>NKSW</v>
      </c>
      <c r="T54" s="13" t="s">
        <v>107</v>
      </c>
      <c r="U54" s="17" t="s">
        <v>775</v>
      </c>
      <c r="V54" s="33" t="s">
        <v>18</v>
      </c>
      <c r="W54" s="21" t="str">
        <f t="shared" si="3"/>
        <v>EQY_WIG20</v>
      </c>
      <c r="X54" s="49" t="s">
        <v>776</v>
      </c>
      <c r="AF54" s="13" t="s">
        <v>112</v>
      </c>
      <c r="AH54" s="13" t="s">
        <v>155</v>
      </c>
      <c r="AI54" s="13" t="str">
        <f t="shared" si="10"/>
        <v>USDPHP</v>
      </c>
      <c r="AJ54" s="20" t="s">
        <v>18</v>
      </c>
      <c r="AK54" s="21" t="str">
        <f t="shared" si="23"/>
        <v>FX_USDPHP12M</v>
      </c>
      <c r="AL54" s="21" t="str">
        <f t="shared" si="21"/>
        <v>PPN+12M Curncy</v>
      </c>
      <c r="AM54" s="17" t="s">
        <v>737</v>
      </c>
      <c r="AN54" s="17"/>
      <c r="AO54" s="17" t="s">
        <v>614</v>
      </c>
      <c r="AP54" s="13">
        <f>[2]!blp(AL54,"PX LAST",,,[3]!'PPN+12M CURNCY,[PX LAST]')</f>
        <v>53.5</v>
      </c>
      <c r="AR54" s="17" t="s">
        <v>747</v>
      </c>
      <c r="AS54" s="17" t="s">
        <v>140</v>
      </c>
      <c r="AT54" s="20" t="s">
        <v>18</v>
      </c>
      <c r="AU54" s="21" t="str">
        <f t="shared" si="6"/>
        <v>CDS_IDR</v>
      </c>
      <c r="AV54" s="21" t="s">
        <v>777</v>
      </c>
      <c r="AX54" s="13">
        <f>_xll.BDP(AV54,"PX LAST")</f>
        <v>100.8496</v>
      </c>
      <c r="BA54" s="17" t="s">
        <v>41</v>
      </c>
      <c r="BB54" s="17" t="s">
        <v>671</v>
      </c>
      <c r="BC54" s="17" t="s">
        <v>186</v>
      </c>
      <c r="BD54" s="28" t="s">
        <v>18</v>
      </c>
      <c r="BE54" s="29" t="str">
        <f t="shared" si="25"/>
        <v>JACIYLD_AAA</v>
      </c>
      <c r="BF54" s="29" t="str">
        <f t="shared" si="26"/>
        <v>JACIAAAY Index</v>
      </c>
      <c r="BI54" s="35" t="s">
        <v>535</v>
      </c>
      <c r="BJ54" s="36" t="s">
        <v>778</v>
      </c>
      <c r="BK54" s="36" t="s">
        <v>779</v>
      </c>
      <c r="BL54" s="36" t="s">
        <v>780</v>
      </c>
      <c r="BM54" s="36" t="s">
        <v>781</v>
      </c>
      <c r="BN54" s="36" t="s">
        <v>782</v>
      </c>
      <c r="BO54" s="37" t="s">
        <v>783</v>
      </c>
    </row>
    <row r="55" spans="2:67">
      <c r="B55" s="13" t="s">
        <v>101</v>
      </c>
      <c r="C55" s="13" t="s">
        <v>511</v>
      </c>
      <c r="D55" s="20" t="s">
        <v>18</v>
      </c>
      <c r="E55" s="21" t="str">
        <f t="shared" si="0"/>
        <v>BON_BRL5Y</v>
      </c>
      <c r="F55" s="40" t="s">
        <v>784</v>
      </c>
      <c r="G55" s="16">
        <v>5</v>
      </c>
      <c r="J55" s="22">
        <f>_xll.BDP(F55,"PX LAST")</f>
        <v>8.9109999999999996</v>
      </c>
      <c r="K55" s="17" t="s">
        <v>105</v>
      </c>
      <c r="L55" s="13" t="s">
        <v>231</v>
      </c>
      <c r="M55" s="33" t="s">
        <v>18</v>
      </c>
      <c r="N55" s="21" t="str">
        <f t="shared" si="1"/>
        <v>IRS_RUB10Y</v>
      </c>
      <c r="O55" s="34" t="str">
        <f t="shared" si="28"/>
        <v>RRSWM10 Index</v>
      </c>
      <c r="P55" s="16">
        <v>10</v>
      </c>
      <c r="Q55" s="26" t="str">
        <f>VLOOKUP(K55&amp;"_"&amp;L55,[1]Parm!$E$6:$G$50,3,FALSE)</f>
        <v>RRSWM</v>
      </c>
      <c r="V55" s="33"/>
      <c r="W55" s="21"/>
      <c r="X55" s="34"/>
      <c r="AF55" s="13" t="s">
        <v>112</v>
      </c>
      <c r="AH55" s="13" t="s">
        <v>364</v>
      </c>
      <c r="AI55" s="13" t="str">
        <f t="shared" si="10"/>
        <v>USDSGD</v>
      </c>
      <c r="AJ55" s="20" t="s">
        <v>18</v>
      </c>
      <c r="AK55" s="21" t="str">
        <f t="shared" si="23"/>
        <v>FX_USDSGD12M</v>
      </c>
      <c r="AL55" s="21" t="str">
        <f t="shared" si="21"/>
        <v>SGD+12M Curncy</v>
      </c>
      <c r="AM55" s="17" t="s">
        <v>737</v>
      </c>
      <c r="AN55" s="17"/>
      <c r="AO55" s="17" t="s">
        <v>624</v>
      </c>
      <c r="AP55" s="13">
        <f>[2]!blp(AL55,"PX LAST",,,[3]!'SGD+12M CURNCY,[PX LAST]')</f>
        <v>1.3015000000000001</v>
      </c>
      <c r="AR55" s="17" t="s">
        <v>747</v>
      </c>
      <c r="AS55" s="13" t="s">
        <v>265</v>
      </c>
      <c r="AT55" s="20" t="s">
        <v>18</v>
      </c>
      <c r="AU55" s="21" t="str">
        <f t="shared" si="6"/>
        <v>CDS_MYR</v>
      </c>
      <c r="AV55" s="21" t="s">
        <v>785</v>
      </c>
      <c r="AX55" s="13">
        <f>_xll.BDP(AV55,"PX LAST")</f>
        <v>70.270719999999997</v>
      </c>
      <c r="BA55" s="17" t="s">
        <v>41</v>
      </c>
      <c r="BB55" s="17" t="s">
        <v>671</v>
      </c>
      <c r="BC55" s="17" t="s">
        <v>202</v>
      </c>
      <c r="BD55" s="28" t="s">
        <v>18</v>
      </c>
      <c r="BE55" s="29" t="str">
        <f t="shared" si="25"/>
        <v>JACIYLD_AA</v>
      </c>
      <c r="BF55" s="29" t="str">
        <f t="shared" si="26"/>
        <v>JACIAAYM Index</v>
      </c>
      <c r="BI55" s="35" t="s">
        <v>786</v>
      </c>
      <c r="BJ55" s="36" t="s">
        <v>787</v>
      </c>
      <c r="BK55" s="36" t="s">
        <v>788</v>
      </c>
      <c r="BL55" s="36" t="s">
        <v>789</v>
      </c>
      <c r="BM55" s="36" t="s">
        <v>790</v>
      </c>
      <c r="BN55" s="36" t="s">
        <v>791</v>
      </c>
      <c r="BO55" s="37" t="s">
        <v>792</v>
      </c>
    </row>
    <row r="56" spans="2:67">
      <c r="B56" s="31" t="s">
        <v>101</v>
      </c>
      <c r="C56" s="31" t="s">
        <v>102</v>
      </c>
      <c r="D56" s="20" t="s">
        <v>18</v>
      </c>
      <c r="E56" s="21" t="str">
        <f t="shared" si="0"/>
        <v>BON_USD10Y</v>
      </c>
      <c r="F56" s="21" t="str">
        <f>H56&amp;G56&amp;I56&amp; " Index"</f>
        <v>USGG10YR Index</v>
      </c>
      <c r="G56" s="50">
        <v>10</v>
      </c>
      <c r="H56" s="50" t="s">
        <v>103</v>
      </c>
      <c r="I56" s="50" t="s">
        <v>104</v>
      </c>
      <c r="J56" s="22">
        <f>_xll.BDP(F56,"PX LAST")</f>
        <v>2.8628999999999998</v>
      </c>
      <c r="K56" s="17" t="s">
        <v>105</v>
      </c>
      <c r="L56" s="13" t="s">
        <v>247</v>
      </c>
      <c r="M56" s="33" t="s">
        <v>18</v>
      </c>
      <c r="N56" s="21" t="str">
        <f t="shared" si="1"/>
        <v>IRS_TRY10Y</v>
      </c>
      <c r="O56" s="42" t="s">
        <v>793</v>
      </c>
      <c r="P56" s="16">
        <v>10</v>
      </c>
      <c r="Q56" s="26" t="e">
        <f>VLOOKUP(K56&amp;"_"&amp;L56,[1]Parm!$E$6:$G$50,3,FALSE)</f>
        <v>#N/A</v>
      </c>
      <c r="V56" s="33"/>
      <c r="W56" s="21"/>
      <c r="X56" s="34"/>
      <c r="AF56" s="13" t="s">
        <v>112</v>
      </c>
      <c r="AH56" s="13" t="s">
        <v>172</v>
      </c>
      <c r="AI56" s="13" t="str">
        <f t="shared" si="10"/>
        <v>USDKRW</v>
      </c>
      <c r="AJ56" s="20" t="s">
        <v>18</v>
      </c>
      <c r="AK56" s="21" t="str">
        <f t="shared" si="23"/>
        <v>FX_USDKRW12M</v>
      </c>
      <c r="AL56" s="21" t="str">
        <f t="shared" si="21"/>
        <v>KWN+12M Curncy</v>
      </c>
      <c r="AM56" s="17" t="s">
        <v>737</v>
      </c>
      <c r="AN56" s="17"/>
      <c r="AO56" s="17" t="s">
        <v>633</v>
      </c>
      <c r="AP56" s="13">
        <f>[2]!blp(AL56,"PX LAST",,,[3]!'KWN+12M CURNCY,[PX LAST]')</f>
        <v>1056.0899999999999</v>
      </c>
      <c r="AR56" s="17" t="s">
        <v>747</v>
      </c>
      <c r="AS56" s="13" t="s">
        <v>155</v>
      </c>
      <c r="AT56" s="20" t="s">
        <v>18</v>
      </c>
      <c r="AU56" s="21" t="str">
        <f t="shared" si="6"/>
        <v>CDS_PHP</v>
      </c>
      <c r="AV56" s="21" t="s">
        <v>794</v>
      </c>
      <c r="AX56" s="13">
        <f>_xll.BDP(AV56,"PX LAST")</f>
        <v>72.310410000000005</v>
      </c>
      <c r="BA56" s="17" t="s">
        <v>41</v>
      </c>
      <c r="BB56" s="17" t="s">
        <v>671</v>
      </c>
      <c r="BC56" s="17" t="s">
        <v>222</v>
      </c>
      <c r="BD56" s="28" t="s">
        <v>18</v>
      </c>
      <c r="BE56" s="29" t="str">
        <f t="shared" si="25"/>
        <v>JACIYLD_A</v>
      </c>
      <c r="BF56" s="29" t="str">
        <f t="shared" si="26"/>
        <v>JACIAYM Index</v>
      </c>
      <c r="BI56" s="51" t="s">
        <v>795</v>
      </c>
      <c r="BJ56" s="36"/>
      <c r="BK56" s="36"/>
      <c r="BL56" s="36"/>
      <c r="BM56" s="36"/>
      <c r="BN56" s="36"/>
      <c r="BO56" s="37"/>
    </row>
    <row r="57" spans="2:67">
      <c r="B57" s="36" t="s">
        <v>101</v>
      </c>
      <c r="C57" s="36" t="s">
        <v>127</v>
      </c>
      <c r="D57" s="20" t="s">
        <v>18</v>
      </c>
      <c r="E57" s="21" t="str">
        <f t="shared" si="0"/>
        <v>BON_GBP10Y</v>
      </c>
      <c r="F57" s="21" t="str">
        <f>H57&amp;G57&amp;I57&amp; " Index"</f>
        <v>GUKG10 Index</v>
      </c>
      <c r="G57" s="52">
        <v>10</v>
      </c>
      <c r="H57" s="52" t="s">
        <v>128</v>
      </c>
      <c r="I57" s="52"/>
      <c r="J57" s="22">
        <f>_xll.BDP(F57,"PX LAST")</f>
        <v>1.5270000000000001</v>
      </c>
      <c r="K57" s="17" t="s">
        <v>105</v>
      </c>
      <c r="L57" s="13" t="s">
        <v>267</v>
      </c>
      <c r="M57" s="33" t="s">
        <v>18</v>
      </c>
      <c r="N57" s="21" t="str">
        <f t="shared" si="1"/>
        <v>IRS_ZAR10Y</v>
      </c>
      <c r="O57" s="34" t="str">
        <f>Q57&amp;P57&amp;R57&amp; " Index"</f>
        <v>SASW10 Index</v>
      </c>
      <c r="P57" s="16">
        <v>10</v>
      </c>
      <c r="Q57" s="26" t="str">
        <f>VLOOKUP(K57&amp;"_"&amp;L57,[1]Parm!$E$6:$G$50,3,FALSE)</f>
        <v>SASW</v>
      </c>
      <c r="V57" s="33"/>
      <c r="W57" s="21"/>
      <c r="X57" s="34"/>
      <c r="AF57" s="13" t="s">
        <v>112</v>
      </c>
      <c r="AH57" s="13" t="s">
        <v>193</v>
      </c>
      <c r="AI57" s="13" t="str">
        <f t="shared" si="10"/>
        <v>USDTWD</v>
      </c>
      <c r="AJ57" s="20" t="s">
        <v>18</v>
      </c>
      <c r="AK57" s="21" t="str">
        <f t="shared" si="23"/>
        <v>FX_USDTWD12M</v>
      </c>
      <c r="AL57" s="21" t="str">
        <f t="shared" si="21"/>
        <v>NTN+12M Curncy</v>
      </c>
      <c r="AM57" s="17" t="s">
        <v>737</v>
      </c>
      <c r="AN57" s="17"/>
      <c r="AO57" s="17" t="s">
        <v>643</v>
      </c>
      <c r="AP57" s="13">
        <f>[2]!blp(AL57,"PX LAST",,,[3]!'NTN+12M CURNCY,[PX LAST]')</f>
        <v>28.204999999999998</v>
      </c>
      <c r="AR57" s="17" t="s">
        <v>747</v>
      </c>
      <c r="AS57" s="13" t="s">
        <v>172</v>
      </c>
      <c r="AT57" s="20" t="s">
        <v>18</v>
      </c>
      <c r="AU57" s="21" t="str">
        <f t="shared" si="6"/>
        <v>CDS_KRW</v>
      </c>
      <c r="AV57" s="21" t="s">
        <v>796</v>
      </c>
      <c r="AX57" s="13">
        <f>_xll.BDP(AV57,"PX LAST")</f>
        <v>51.267989999999998</v>
      </c>
      <c r="BA57" s="17" t="s">
        <v>41</v>
      </c>
      <c r="BB57" s="17" t="s">
        <v>671</v>
      </c>
      <c r="BC57" s="17" t="s">
        <v>239</v>
      </c>
      <c r="BD57" s="28" t="s">
        <v>18</v>
      </c>
      <c r="BE57" s="29" t="str">
        <f t="shared" si="25"/>
        <v>JACIYLD_BBB</v>
      </c>
      <c r="BF57" s="29" t="str">
        <f t="shared" si="26"/>
        <v>JACIBBBY Index</v>
      </c>
      <c r="BI57" s="39" t="s">
        <v>797</v>
      </c>
      <c r="BJ57" s="36"/>
      <c r="BK57" s="36" t="s">
        <v>798</v>
      </c>
      <c r="BL57" s="36" t="s">
        <v>799</v>
      </c>
      <c r="BM57" s="36" t="s">
        <v>800</v>
      </c>
      <c r="BN57" s="36"/>
      <c r="BO57" s="37" t="s">
        <v>801</v>
      </c>
    </row>
    <row r="58" spans="2:67">
      <c r="B58" s="13" t="s">
        <v>101</v>
      </c>
      <c r="C58" s="13" t="s">
        <v>142</v>
      </c>
      <c r="D58" s="20" t="s">
        <v>18</v>
      </c>
      <c r="E58" s="21" t="str">
        <f t="shared" si="0"/>
        <v>BON_JPY10Y</v>
      </c>
      <c r="F58" s="21" t="str">
        <f>H58&amp;G58&amp;I58&amp; " Index"</f>
        <v>GJGB10 Index</v>
      </c>
      <c r="G58" s="16">
        <v>10</v>
      </c>
      <c r="H58" s="16" t="s">
        <v>143</v>
      </c>
      <c r="J58" s="22">
        <f>_xll.BDP(F58,"PX LAST")</f>
        <v>3.7999999999999999E-2</v>
      </c>
      <c r="K58" s="17" t="s">
        <v>105</v>
      </c>
      <c r="L58" s="13" t="s">
        <v>285</v>
      </c>
      <c r="M58" s="33" t="s">
        <v>18</v>
      </c>
      <c r="N58" s="21" t="str">
        <f t="shared" si="1"/>
        <v>IRS_HUF10Y</v>
      </c>
      <c r="O58" s="34" t="str">
        <f>Q58&amp;P58&amp;R58&amp; " Index"</f>
        <v>HFSW10 Index</v>
      </c>
      <c r="P58" s="16">
        <v>10</v>
      </c>
      <c r="Q58" s="26" t="str">
        <f>VLOOKUP(K58&amp;"_"&amp;L58,[1]Parm!$E$6:$G$50,3,FALSE)</f>
        <v>HFSW</v>
      </c>
      <c r="V58" s="33"/>
      <c r="W58" s="21"/>
      <c r="X58" s="34"/>
      <c r="AF58" s="13" t="s">
        <v>112</v>
      </c>
      <c r="AH58" s="13" t="s">
        <v>209</v>
      </c>
      <c r="AI58" s="13" t="str">
        <f t="shared" si="10"/>
        <v>USDTHB</v>
      </c>
      <c r="AJ58" s="20" t="s">
        <v>18</v>
      </c>
      <c r="AK58" s="21" t="str">
        <f t="shared" si="23"/>
        <v>FX_USDTHB12M</v>
      </c>
      <c r="AL58" s="21" t="str">
        <f t="shared" si="21"/>
        <v>THB+12M Curncy</v>
      </c>
      <c r="AM58" s="17" t="s">
        <v>737</v>
      </c>
      <c r="AN58" s="17"/>
      <c r="AO58" s="17" t="s">
        <v>653</v>
      </c>
      <c r="AP58" s="13">
        <f>[2]!blp(AL58,"PX LAST",,,[3]!'THB+12M CURNCY,[PX LAST]')</f>
        <v>30.692499999999999</v>
      </c>
      <c r="AR58" s="17" t="s">
        <v>747</v>
      </c>
      <c r="AS58" s="13" t="s">
        <v>209</v>
      </c>
      <c r="AT58" s="20" t="s">
        <v>18</v>
      </c>
      <c r="AU58" s="21" t="str">
        <f t="shared" si="6"/>
        <v>CDS_THB</v>
      </c>
      <c r="AV58" s="21" t="s">
        <v>802</v>
      </c>
      <c r="AX58" s="13">
        <f>_xll.BDP(AV58,"PX LAST")</f>
        <v>43.881610000000002</v>
      </c>
      <c r="BA58" s="17" t="s">
        <v>41</v>
      </c>
      <c r="BB58" s="17" t="s">
        <v>671</v>
      </c>
      <c r="BC58" s="17" t="s">
        <v>277</v>
      </c>
      <c r="BD58" s="28" t="s">
        <v>18</v>
      </c>
      <c r="BE58" s="29" t="str">
        <f t="shared" si="25"/>
        <v>JACIYLD_B</v>
      </c>
      <c r="BF58" s="29" t="str">
        <f t="shared" si="26"/>
        <v>JACIBYM Index</v>
      </c>
      <c r="BI58" s="39" t="s">
        <v>803</v>
      </c>
      <c r="BJ58" s="36"/>
      <c r="BK58" s="36" t="s">
        <v>804</v>
      </c>
      <c r="BL58" s="36" t="s">
        <v>805</v>
      </c>
      <c r="BM58" s="36" t="s">
        <v>806</v>
      </c>
      <c r="BN58" s="36"/>
      <c r="BO58" s="37" t="s">
        <v>807</v>
      </c>
    </row>
    <row r="59" spans="2:67">
      <c r="B59" s="13" t="s">
        <v>101</v>
      </c>
      <c r="C59" s="13" t="s">
        <v>131</v>
      </c>
      <c r="D59" s="20" t="s">
        <v>18</v>
      </c>
      <c r="E59" s="21" t="str">
        <f t="shared" si="0"/>
        <v>BON_EUR10Y</v>
      </c>
      <c r="F59" s="21" t="str">
        <f>H59&amp;G59&amp;I59&amp; " Index"</f>
        <v>GECU10YR Index</v>
      </c>
      <c r="G59" s="16">
        <v>10</v>
      </c>
      <c r="H59" s="16" t="s">
        <v>157</v>
      </c>
      <c r="I59" s="16" t="s">
        <v>104</v>
      </c>
      <c r="J59" s="22">
        <f>_xll.BDP(F59,"PX LAST")</f>
        <v>0.59199999999999997</v>
      </c>
      <c r="K59" s="17" t="s">
        <v>105</v>
      </c>
      <c r="L59" s="13" t="s">
        <v>305</v>
      </c>
      <c r="M59" s="33" t="s">
        <v>18</v>
      </c>
      <c r="N59" s="21" t="str">
        <f t="shared" si="1"/>
        <v>IRS_PLN10Y</v>
      </c>
      <c r="O59" s="34" t="str">
        <f>Q59&amp;P59&amp;R59&amp; " Index"</f>
        <v>PZSW10 Index</v>
      </c>
      <c r="P59" s="16">
        <v>10</v>
      </c>
      <c r="Q59" s="26" t="str">
        <f>VLOOKUP(K59&amp;"_"&amp;L59,[1]Parm!$E$6:$G$50,3,FALSE)</f>
        <v>PZSW</v>
      </c>
      <c r="V59" s="33"/>
      <c r="W59" s="21"/>
      <c r="X59" s="34"/>
      <c r="AF59" s="13" t="s">
        <v>112</v>
      </c>
      <c r="AG59" s="19" t="s">
        <v>437</v>
      </c>
      <c r="AH59" s="19" t="s">
        <v>437</v>
      </c>
      <c r="AI59" s="13" t="str">
        <f t="shared" si="10"/>
        <v>EURCZK</v>
      </c>
      <c r="AJ59" s="20" t="s">
        <v>18</v>
      </c>
      <c r="AK59" s="21" t="str">
        <f t="shared" si="23"/>
        <v>FX_EURCZK12M</v>
      </c>
      <c r="AL59" s="21" t="str">
        <f t="shared" si="21"/>
        <v>EURCZK12M Curncy</v>
      </c>
      <c r="AM59" s="17" t="s">
        <v>737</v>
      </c>
      <c r="AN59" s="17"/>
      <c r="AO59" s="17" t="s">
        <v>437</v>
      </c>
      <c r="AP59" s="13">
        <f>[2]!blp(AL59,"PX LAST",,,[3]!'EURCZK12M CURNCY,[PX LAST]')</f>
        <v>142.51</v>
      </c>
      <c r="AQ59" s="17" t="s">
        <v>663</v>
      </c>
      <c r="AR59" s="17" t="s">
        <v>747</v>
      </c>
      <c r="AS59" s="13" t="s">
        <v>231</v>
      </c>
      <c r="AT59" s="20" t="s">
        <v>18</v>
      </c>
      <c r="AU59" s="21" t="str">
        <f t="shared" si="6"/>
        <v>CDS_RUB</v>
      </c>
      <c r="AV59" s="21" t="s">
        <v>808</v>
      </c>
      <c r="AX59" s="13">
        <f>_xll.BDP(AV59,"PX LAST")</f>
        <v>117.357</v>
      </c>
      <c r="BA59" s="17" t="s">
        <v>41</v>
      </c>
      <c r="BB59" s="17" t="s">
        <v>671</v>
      </c>
      <c r="BC59" s="17" t="s">
        <v>536</v>
      </c>
      <c r="BD59" s="28" t="s">
        <v>18</v>
      </c>
      <c r="BE59" s="29" t="str">
        <f t="shared" si="25"/>
        <v>JACIYLD_CorpHG</v>
      </c>
      <c r="BF59" s="29" t="str">
        <f t="shared" si="26"/>
        <v>JACIICYM Index</v>
      </c>
      <c r="BI59" s="39" t="s">
        <v>809</v>
      </c>
      <c r="BJ59" s="36"/>
      <c r="BK59" s="36" t="s">
        <v>810</v>
      </c>
      <c r="BL59" s="36" t="s">
        <v>811</v>
      </c>
      <c r="BM59" s="36" t="s">
        <v>812</v>
      </c>
      <c r="BN59" s="36"/>
      <c r="BO59" s="37" t="s">
        <v>813</v>
      </c>
    </row>
    <row r="60" spans="2:67">
      <c r="B60" s="13" t="s">
        <v>101</v>
      </c>
      <c r="C60" s="13" t="s">
        <v>174</v>
      </c>
      <c r="D60" s="20" t="s">
        <v>18</v>
      </c>
      <c r="E60" s="21" t="str">
        <f t="shared" si="0"/>
        <v>BON_CHF10Y</v>
      </c>
      <c r="F60" s="40" t="s">
        <v>814</v>
      </c>
      <c r="G60" s="16">
        <v>10</v>
      </c>
      <c r="H60" s="16" t="s">
        <v>176</v>
      </c>
      <c r="J60" s="22">
        <f>_xll.BDP(F60,"PX LAST")</f>
        <v>9.1999999999999998E-2</v>
      </c>
      <c r="K60" s="17" t="s">
        <v>105</v>
      </c>
      <c r="L60" s="13" t="s">
        <v>322</v>
      </c>
      <c r="M60" s="33" t="s">
        <v>18</v>
      </c>
      <c r="N60" s="21" t="str">
        <f t="shared" si="1"/>
        <v>IRS_MXN10Y</v>
      </c>
      <c r="O60" s="42" t="s">
        <v>815</v>
      </c>
      <c r="P60" s="16">
        <v>10</v>
      </c>
      <c r="Q60" s="26" t="e">
        <f>VLOOKUP(K60&amp;"_"&amp;L60,[1]Parm!$E$6:$G$50,3,FALSE)</f>
        <v>#N/A</v>
      </c>
      <c r="V60" s="53"/>
      <c r="W60" s="54"/>
      <c r="X60" s="55"/>
      <c r="AF60" s="13" t="s">
        <v>112</v>
      </c>
      <c r="AG60" s="19" t="s">
        <v>450</v>
      </c>
      <c r="AH60" s="19" t="s">
        <v>450</v>
      </c>
      <c r="AI60" s="13" t="str">
        <f t="shared" si="10"/>
        <v>EURHUF</v>
      </c>
      <c r="AJ60" s="20" t="s">
        <v>18</v>
      </c>
      <c r="AK60" s="21" t="str">
        <f t="shared" si="23"/>
        <v>FX_EURHUF12M</v>
      </c>
      <c r="AL60" s="21" t="str">
        <f t="shared" si="21"/>
        <v>EURHUF12M Curncy</v>
      </c>
      <c r="AM60" s="17" t="s">
        <v>737</v>
      </c>
      <c r="AN60" s="17"/>
      <c r="AO60" s="17" t="s">
        <v>450</v>
      </c>
      <c r="AP60" s="13">
        <f>[2]!blp(AL60,"PX LAST",,,[3]!'EURHUF12M CURNCY,[PX LAST]')</f>
        <v>88</v>
      </c>
      <c r="AQ60" s="17" t="s">
        <v>663</v>
      </c>
      <c r="AR60" s="17" t="s">
        <v>747</v>
      </c>
      <c r="AS60" s="13" t="s">
        <v>267</v>
      </c>
      <c r="AT60" s="20" t="s">
        <v>18</v>
      </c>
      <c r="AU60" s="21" t="str">
        <f t="shared" si="6"/>
        <v>CDS_ZAR</v>
      </c>
      <c r="AV60" s="21" t="s">
        <v>816</v>
      </c>
      <c r="AX60" s="13">
        <f>_xll.BDP(AV60,"PX LAST")</f>
        <v>160.70480000000001</v>
      </c>
      <c r="BA60" s="17" t="s">
        <v>41</v>
      </c>
      <c r="BB60" s="17" t="s">
        <v>671</v>
      </c>
      <c r="BC60" s="17" t="s">
        <v>546</v>
      </c>
      <c r="BD60" s="28" t="s">
        <v>18</v>
      </c>
      <c r="BE60" s="29" t="str">
        <f t="shared" si="25"/>
        <v>JACIYLD_CorpHY</v>
      </c>
      <c r="BF60" s="29" t="str">
        <f t="shared" si="26"/>
        <v>JACINCYM Index</v>
      </c>
      <c r="BI60" s="39" t="s">
        <v>817</v>
      </c>
      <c r="BJ60" s="36"/>
      <c r="BK60" s="36" t="s">
        <v>818</v>
      </c>
      <c r="BL60" s="36" t="s">
        <v>819</v>
      </c>
      <c r="BM60" s="36" t="s">
        <v>820</v>
      </c>
      <c r="BN60" s="36"/>
      <c r="BO60" s="37" t="s">
        <v>821</v>
      </c>
    </row>
    <row r="61" spans="2:67">
      <c r="B61" s="13" t="s">
        <v>101</v>
      </c>
      <c r="C61" s="13" t="s">
        <v>195</v>
      </c>
      <c r="D61" s="20" t="s">
        <v>18</v>
      </c>
      <c r="E61" s="21" t="str">
        <f t="shared" si="0"/>
        <v>BON_SEK10Y</v>
      </c>
      <c r="F61" s="21" t="str">
        <f t="shared" ref="F61:F68" si="29">H61&amp;G61&amp;I61&amp; " Index"</f>
        <v>GSGB10YR Index</v>
      </c>
      <c r="G61" s="16">
        <v>10</v>
      </c>
      <c r="H61" s="16" t="s">
        <v>196</v>
      </c>
      <c r="I61" s="16" t="s">
        <v>104</v>
      </c>
      <c r="J61" s="22">
        <f>_xll.BDP(F61,"PX LAST")</f>
        <v>0.79</v>
      </c>
      <c r="K61" s="17" t="s">
        <v>105</v>
      </c>
      <c r="L61" s="13" t="s">
        <v>272</v>
      </c>
      <c r="M61" s="33" t="s">
        <v>18</v>
      </c>
      <c r="N61" s="21" t="str">
        <f t="shared" si="1"/>
        <v>IRS_CNY10Y</v>
      </c>
      <c r="O61" s="34" t="str">
        <f t="shared" ref="O61:O67" si="30">Q61&amp;P61&amp;R61&amp; " Index"</f>
        <v>CCSWo10 Index</v>
      </c>
      <c r="P61" s="16">
        <v>10</v>
      </c>
      <c r="Q61" s="26" t="str">
        <f>VLOOKUP(K61&amp;"_"&amp;L61,[1]Parm!$E$6:$G$50,3,FALSE)</f>
        <v>CCSWo</v>
      </c>
      <c r="AF61" s="13" t="s">
        <v>112</v>
      </c>
      <c r="AG61" s="19" t="s">
        <v>462</v>
      </c>
      <c r="AH61" s="19" t="s">
        <v>462</v>
      </c>
      <c r="AI61" s="13" t="str">
        <f t="shared" si="10"/>
        <v>EURPLN</v>
      </c>
      <c r="AJ61" s="20" t="s">
        <v>18</v>
      </c>
      <c r="AK61" s="21" t="str">
        <f t="shared" si="23"/>
        <v>FX_EURPLN12M</v>
      </c>
      <c r="AL61" s="21" t="str">
        <f t="shared" si="21"/>
        <v>EURPLN12M Curncy</v>
      </c>
      <c r="AM61" s="17" t="s">
        <v>737</v>
      </c>
      <c r="AN61" s="17"/>
      <c r="AO61" s="17" t="s">
        <v>462</v>
      </c>
      <c r="AP61" s="13">
        <f>[2]!blp(AL61,"PX LAST",,,[3]!'EURPLN12M CURNCY,[PX LAST]')</f>
        <v>854.18</v>
      </c>
      <c r="AQ61" s="17" t="s">
        <v>663</v>
      </c>
      <c r="AR61" s="17" t="s">
        <v>747</v>
      </c>
      <c r="AS61" s="13" t="s">
        <v>247</v>
      </c>
      <c r="AT61" s="20" t="s">
        <v>18</v>
      </c>
      <c r="AU61" s="21" t="str">
        <f t="shared" si="6"/>
        <v>CDS_TRY</v>
      </c>
      <c r="AV61" s="21" t="s">
        <v>822</v>
      </c>
      <c r="AX61" s="13">
        <f>_xll.BDP(AV61,"PX LAST")</f>
        <v>192.5754</v>
      </c>
      <c r="BA61" s="17" t="s">
        <v>41</v>
      </c>
      <c r="BB61" s="17" t="s">
        <v>671</v>
      </c>
      <c r="BC61" s="17" t="s">
        <v>555</v>
      </c>
      <c r="BD61" s="28" t="s">
        <v>18</v>
      </c>
      <c r="BE61" s="29" t="str">
        <f t="shared" si="25"/>
        <v>JACIYLD_QuasiHG</v>
      </c>
      <c r="BF61" s="29" t="str">
        <f t="shared" si="26"/>
        <v>JACIIQYM Index</v>
      </c>
      <c r="BI61" s="39"/>
      <c r="BJ61" s="36"/>
      <c r="BK61" s="36"/>
      <c r="BL61" s="36"/>
      <c r="BM61" s="36"/>
      <c r="BN61" s="36"/>
      <c r="BO61" s="37"/>
    </row>
    <row r="62" spans="2:67">
      <c r="B62" s="13" t="s">
        <v>101</v>
      </c>
      <c r="C62" s="13" t="s">
        <v>211</v>
      </c>
      <c r="D62" s="20" t="s">
        <v>18</v>
      </c>
      <c r="E62" s="21" t="str">
        <f t="shared" si="0"/>
        <v>BON_NOK10Y</v>
      </c>
      <c r="F62" s="21" t="str">
        <f t="shared" si="29"/>
        <v>GNOR10YR Index</v>
      </c>
      <c r="G62" s="16">
        <v>10</v>
      </c>
      <c r="H62" s="16" t="s">
        <v>213</v>
      </c>
      <c r="I62" s="16" t="s">
        <v>104</v>
      </c>
      <c r="J62" s="22">
        <f>_xll.BDP(F62,"PX LAST")</f>
        <v>1.927</v>
      </c>
      <c r="K62" s="17" t="s">
        <v>105</v>
      </c>
      <c r="L62" s="13" t="s">
        <v>172</v>
      </c>
      <c r="M62" s="33" t="s">
        <v>18</v>
      </c>
      <c r="N62" s="21" t="str">
        <f t="shared" si="1"/>
        <v>IRS_KRW10Y</v>
      </c>
      <c r="O62" s="34" t="str">
        <f t="shared" si="30"/>
        <v>KWSWo10 Index</v>
      </c>
      <c r="P62" s="16">
        <v>10</v>
      </c>
      <c r="Q62" s="26" t="str">
        <f>VLOOKUP(K62&amp;"_"&amp;L62,[1]Parm!$E$6:$G$50,3,FALSE)</f>
        <v>KWSWo</v>
      </c>
      <c r="AF62" s="13" t="s">
        <v>112</v>
      </c>
      <c r="AH62" s="13" t="s">
        <v>231</v>
      </c>
      <c r="AI62" s="13" t="str">
        <f t="shared" si="10"/>
        <v>USDRUB</v>
      </c>
      <c r="AJ62" s="20" t="s">
        <v>18</v>
      </c>
      <c r="AK62" s="21" t="str">
        <f t="shared" si="23"/>
        <v>FX_USDRUB12M</v>
      </c>
      <c r="AL62" s="21" t="str">
        <f t="shared" si="21"/>
        <v>RUB+12M Curncy</v>
      </c>
      <c r="AM62" s="17" t="s">
        <v>737</v>
      </c>
      <c r="AN62" s="17"/>
      <c r="AO62" s="17" t="s">
        <v>691</v>
      </c>
      <c r="AP62" s="13">
        <f>[2]!blp(AL62,"PX LAST",,,[3]!'RUB+12M CURNCY,[PX LAST]')</f>
        <v>58.775199999999998</v>
      </c>
      <c r="AR62" s="17" t="s">
        <v>747</v>
      </c>
      <c r="AS62" s="13" t="s">
        <v>511</v>
      </c>
      <c r="AT62" s="20" t="s">
        <v>18</v>
      </c>
      <c r="AU62" s="21" t="str">
        <f t="shared" si="6"/>
        <v>CDS_BRL</v>
      </c>
      <c r="AV62" s="21" t="s">
        <v>823</v>
      </c>
      <c r="AX62" s="13">
        <f>_xll.BDP(AV62,"PX LAST")</f>
        <v>161.3236</v>
      </c>
      <c r="BA62" s="17" t="s">
        <v>41</v>
      </c>
      <c r="BB62" s="17" t="s">
        <v>671</v>
      </c>
      <c r="BC62" s="17" t="s">
        <v>564</v>
      </c>
      <c r="BD62" s="28" t="s">
        <v>18</v>
      </c>
      <c r="BE62" s="29" t="str">
        <f t="shared" si="25"/>
        <v>JACIYLD_QuasiHY</v>
      </c>
      <c r="BF62" s="29" t="str">
        <f t="shared" si="26"/>
        <v>JACINIYM Index</v>
      </c>
      <c r="BI62" s="35"/>
      <c r="BJ62" s="36"/>
      <c r="BK62" s="36"/>
      <c r="BL62" s="36"/>
      <c r="BM62" s="36"/>
      <c r="BN62" s="36"/>
      <c r="BO62" s="37"/>
    </row>
    <row r="63" spans="2:67">
      <c r="B63" s="13" t="s">
        <v>101</v>
      </c>
      <c r="C63" s="13" t="s">
        <v>231</v>
      </c>
      <c r="D63" s="20" t="s">
        <v>18</v>
      </c>
      <c r="E63" s="21" t="str">
        <f t="shared" si="0"/>
        <v>BON_RUB10Y</v>
      </c>
      <c r="F63" s="21" t="str">
        <f t="shared" si="29"/>
        <v>MICXRU10 Index</v>
      </c>
      <c r="G63" s="16">
        <v>10</v>
      </c>
      <c r="H63" s="16" t="s">
        <v>232</v>
      </c>
      <c r="J63" s="22">
        <f>_xll.BDP(F63,"PX LAST")</f>
        <v>7.1649000000000003</v>
      </c>
      <c r="K63" s="17" t="s">
        <v>105</v>
      </c>
      <c r="L63" s="13" t="s">
        <v>376</v>
      </c>
      <c r="M63" s="33" t="s">
        <v>18</v>
      </c>
      <c r="N63" s="21" t="str">
        <f t="shared" si="1"/>
        <v>IRS_HKD10Y</v>
      </c>
      <c r="O63" s="34" t="str">
        <f t="shared" si="30"/>
        <v>HDSW10 Index</v>
      </c>
      <c r="P63" s="16">
        <v>10</v>
      </c>
      <c r="Q63" s="26" t="str">
        <f>VLOOKUP(K63&amp;"_"&amp;L63,[1]Parm!$E$6:$G$50,3,FALSE)</f>
        <v>HDSW</v>
      </c>
      <c r="AF63" s="13" t="s">
        <v>112</v>
      </c>
      <c r="AH63" s="13" t="s">
        <v>267</v>
      </c>
      <c r="AI63" s="13" t="str">
        <f t="shared" si="10"/>
        <v>USDZAR</v>
      </c>
      <c r="AJ63" s="20" t="s">
        <v>18</v>
      </c>
      <c r="AK63" s="21" t="str">
        <f t="shared" si="23"/>
        <v>FX_USDZAR12M</v>
      </c>
      <c r="AL63" s="21" t="str">
        <f t="shared" si="21"/>
        <v>ZAR+12M Curncy</v>
      </c>
      <c r="AM63" s="17" t="s">
        <v>737</v>
      </c>
      <c r="AN63" s="17"/>
      <c r="AO63" s="17" t="s">
        <v>700</v>
      </c>
      <c r="AP63" s="13">
        <f>[2]!blp(AL63,"PX LAST",,,[3]!'ZAR+12M CURNCY,[PX LAST]')</f>
        <v>12.4201</v>
      </c>
      <c r="AR63" s="17" t="s">
        <v>747</v>
      </c>
      <c r="AS63" s="13" t="s">
        <v>341</v>
      </c>
      <c r="AT63" s="20" t="s">
        <v>18</v>
      </c>
      <c r="AU63" s="21" t="str">
        <f t="shared" si="6"/>
        <v>CDS_CLP</v>
      </c>
      <c r="AV63" s="21" t="s">
        <v>824</v>
      </c>
      <c r="AX63" s="13">
        <f>_xll.BDP(AV63,"PX LAST")</f>
        <v>50.549959999999999</v>
      </c>
      <c r="BA63" s="17" t="s">
        <v>41</v>
      </c>
      <c r="BB63" s="17" t="s">
        <v>671</v>
      </c>
      <c r="BC63" s="17" t="s">
        <v>604</v>
      </c>
      <c r="BD63" s="28" t="s">
        <v>18</v>
      </c>
      <c r="BE63" s="29" t="str">
        <f t="shared" si="25"/>
        <v>JACIYLD_35Y</v>
      </c>
      <c r="BF63" s="29" t="str">
        <f t="shared" si="26"/>
        <v>JACI35YM Index</v>
      </c>
      <c r="BI63" s="35"/>
      <c r="BJ63" s="36"/>
      <c r="BK63" s="36"/>
      <c r="BL63" s="36"/>
      <c r="BM63" s="36"/>
      <c r="BN63" s="36"/>
      <c r="BO63" s="37"/>
    </row>
    <row r="64" spans="2:67">
      <c r="B64" s="13" t="s">
        <v>101</v>
      </c>
      <c r="C64" s="13" t="s">
        <v>247</v>
      </c>
      <c r="D64" s="20" t="s">
        <v>18</v>
      </c>
      <c r="E64" s="21" t="str">
        <f t="shared" si="0"/>
        <v>BON_TRY10Y</v>
      </c>
      <c r="F64" s="21" t="str">
        <f t="shared" si="29"/>
        <v>IECM10 Index</v>
      </c>
      <c r="G64" s="16">
        <v>10</v>
      </c>
      <c r="H64" s="16" t="s">
        <v>248</v>
      </c>
      <c r="J64" s="22">
        <f>_xll.BDP(F64,"PX LAST")</f>
        <v>12.54</v>
      </c>
      <c r="K64" s="17" t="s">
        <v>105</v>
      </c>
      <c r="L64" s="13" t="s">
        <v>364</v>
      </c>
      <c r="M64" s="33" t="s">
        <v>18</v>
      </c>
      <c r="N64" s="21" t="str">
        <f t="shared" si="1"/>
        <v>IRS_SGD10Y</v>
      </c>
      <c r="O64" s="34" t="str">
        <f t="shared" si="30"/>
        <v>SDSW10 Index</v>
      </c>
      <c r="P64" s="16">
        <v>10</v>
      </c>
      <c r="Q64" s="26" t="str">
        <f>VLOOKUP(K64&amp;"_"&amp;L64,[1]Parm!$E$6:$G$50,3,FALSE)</f>
        <v>SDSW</v>
      </c>
      <c r="AF64" s="13" t="s">
        <v>112</v>
      </c>
      <c r="AH64" s="13" t="s">
        <v>247</v>
      </c>
      <c r="AI64" s="13" t="str">
        <f t="shared" si="10"/>
        <v>USDTRY</v>
      </c>
      <c r="AJ64" s="20" t="s">
        <v>18</v>
      </c>
      <c r="AK64" s="21" t="str">
        <f t="shared" si="23"/>
        <v>FX_USDTRY12M</v>
      </c>
      <c r="AL64" s="21" t="str">
        <f t="shared" si="21"/>
        <v>TRY12M Curncy</v>
      </c>
      <c r="AM64" s="17" t="s">
        <v>737</v>
      </c>
      <c r="AN64" s="17"/>
      <c r="AO64" s="17" t="s">
        <v>247</v>
      </c>
      <c r="AP64" s="13">
        <f>[2]!blp(AL64,"PX LAST",,,[3]!'TRY12M CURNCY,[PX LAST]')</f>
        <v>4552.8</v>
      </c>
      <c r="AQ64" s="17" t="s">
        <v>663</v>
      </c>
      <c r="AR64" s="17" t="s">
        <v>747</v>
      </c>
      <c r="AS64" s="13" t="s">
        <v>533</v>
      </c>
      <c r="AT64" s="20" t="s">
        <v>18</v>
      </c>
      <c r="AU64" s="21" t="str">
        <f t="shared" si="6"/>
        <v>CDS_COP</v>
      </c>
      <c r="AV64" s="21" t="s">
        <v>825</v>
      </c>
      <c r="AX64" s="13">
        <f>_xll.BDP(AV64,"PX LAST")</f>
        <v>107.12</v>
      </c>
      <c r="BA64" s="17" t="s">
        <v>41</v>
      </c>
      <c r="BB64" s="17" t="s">
        <v>671</v>
      </c>
      <c r="BC64" s="17" t="s">
        <v>615</v>
      </c>
      <c r="BD64" s="28" t="s">
        <v>18</v>
      </c>
      <c r="BE64" s="29" t="str">
        <f t="shared" si="25"/>
        <v>JACIYLD_57Y</v>
      </c>
      <c r="BF64" s="29" t="str">
        <f t="shared" si="26"/>
        <v>JACI57YM Index</v>
      </c>
      <c r="BI64" s="56"/>
      <c r="BJ64" s="46"/>
      <c r="BK64" s="46"/>
      <c r="BL64" s="46"/>
      <c r="BM64" s="46"/>
      <c r="BN64" s="46"/>
      <c r="BO64" s="57"/>
    </row>
    <row r="65" spans="2:63">
      <c r="B65" s="13" t="s">
        <v>101</v>
      </c>
      <c r="C65" s="13" t="s">
        <v>267</v>
      </c>
      <c r="D65" s="20" t="s">
        <v>18</v>
      </c>
      <c r="E65" s="21" t="str">
        <f t="shared" si="0"/>
        <v>BON_ZAR10Y</v>
      </c>
      <c r="F65" s="21" t="str">
        <f t="shared" si="29"/>
        <v>GSAB10YR Index</v>
      </c>
      <c r="G65" s="16">
        <v>10</v>
      </c>
      <c r="H65" s="16" t="s">
        <v>268</v>
      </c>
      <c r="I65" s="16" t="s">
        <v>104</v>
      </c>
      <c r="J65" s="22">
        <f>_xll.BDP(F65,"PX LAST")</f>
        <v>8.7210000000000001</v>
      </c>
      <c r="K65" s="17" t="s">
        <v>105</v>
      </c>
      <c r="L65" s="13" t="s">
        <v>193</v>
      </c>
      <c r="M65" s="33" t="s">
        <v>18</v>
      </c>
      <c r="N65" s="21" t="str">
        <f t="shared" si="1"/>
        <v>IRS_TWD10Y</v>
      </c>
      <c r="O65" s="34" t="str">
        <f t="shared" si="30"/>
        <v>TRSWo10 Index</v>
      </c>
      <c r="P65" s="16">
        <v>10</v>
      </c>
      <c r="Q65" s="26" t="str">
        <f>VLOOKUP(K65&amp;"_"&amp;L65,[1]Parm!$E$6:$G$50,3,FALSE)</f>
        <v>TRSWo</v>
      </c>
      <c r="AF65" s="13" t="s">
        <v>112</v>
      </c>
      <c r="AH65" s="13" t="s">
        <v>511</v>
      </c>
      <c r="AI65" s="13" t="str">
        <f t="shared" si="10"/>
        <v>USDBRL</v>
      </c>
      <c r="AJ65" s="20" t="s">
        <v>18</v>
      </c>
      <c r="AK65" s="21" t="str">
        <f t="shared" si="23"/>
        <v>FX_USDBRL12M</v>
      </c>
      <c r="AL65" s="21" t="str">
        <f t="shared" si="21"/>
        <v>BCN+12M Curncy</v>
      </c>
      <c r="AM65" s="17" t="s">
        <v>737</v>
      </c>
      <c r="AN65" s="17"/>
      <c r="AO65" s="17" t="s">
        <v>718</v>
      </c>
      <c r="AP65" s="13">
        <f>[2]!blp(AL65,"PX LAST",,,[3]!'BCN+12M CURNCY,[PX LAST]')</f>
        <v>3.3824000000000001</v>
      </c>
      <c r="AR65" s="17" t="s">
        <v>747</v>
      </c>
      <c r="AS65" s="13" t="s">
        <v>322</v>
      </c>
      <c r="AT65" s="20" t="s">
        <v>18</v>
      </c>
      <c r="AU65" s="21" t="str">
        <f t="shared" si="6"/>
        <v>CDS_MXN</v>
      </c>
      <c r="AV65" s="21" t="s">
        <v>826</v>
      </c>
      <c r="AX65" s="13">
        <f>_xll.BDP(AV65,"PX LAST")</f>
        <v>111.15779999999999</v>
      </c>
      <c r="BA65" s="17" t="s">
        <v>41</v>
      </c>
      <c r="BB65" s="17" t="s">
        <v>671</v>
      </c>
      <c r="BC65" s="17" t="s">
        <v>634</v>
      </c>
      <c r="BD65" s="28" t="s">
        <v>18</v>
      </c>
      <c r="BE65" s="29" t="str">
        <f t="shared" si="25"/>
        <v>JACIYLD_10Y</v>
      </c>
      <c r="BF65" s="29" t="str">
        <f t="shared" si="26"/>
        <v>JACI10YM Index</v>
      </c>
    </row>
    <row r="66" spans="2:63">
      <c r="B66" s="13" t="s">
        <v>101</v>
      </c>
      <c r="C66" s="13" t="s">
        <v>285</v>
      </c>
      <c r="D66" s="20" t="s">
        <v>18</v>
      </c>
      <c r="E66" s="21" t="str">
        <f t="shared" ref="E66:E99" si="31">$B66&amp;"_"&amp;$C66&amp;$G66&amp;"Y"</f>
        <v>BON_HUF10Y</v>
      </c>
      <c r="F66" s="21" t="str">
        <f t="shared" si="29"/>
        <v>GHGB10YR Index</v>
      </c>
      <c r="G66" s="16">
        <v>10</v>
      </c>
      <c r="H66" s="16" t="s">
        <v>287</v>
      </c>
      <c r="I66" s="16" t="s">
        <v>104</v>
      </c>
      <c r="J66" s="22">
        <f>_xll.BDP(F66,"PX LAST")</f>
        <v>2.61</v>
      </c>
      <c r="K66" s="17" t="s">
        <v>105</v>
      </c>
      <c r="L66" s="13" t="s">
        <v>265</v>
      </c>
      <c r="M66" s="33" t="s">
        <v>18</v>
      </c>
      <c r="N66" s="21" t="str">
        <f t="shared" ref="N66:N69" si="32">K66&amp;"_"&amp;$L66&amp;$P66&amp;"Y"</f>
        <v>IRS_MYR10Y</v>
      </c>
      <c r="O66" s="34" t="str">
        <f t="shared" si="30"/>
        <v>MRSWQo10 Index</v>
      </c>
      <c r="P66" s="16">
        <v>10</v>
      </c>
      <c r="Q66" s="26" t="str">
        <f>VLOOKUP(K66&amp;"_"&amp;L66,[1]Parm!$E$6:$G$50,3,FALSE)</f>
        <v>MRSWQo</v>
      </c>
      <c r="AF66" s="13" t="s">
        <v>112</v>
      </c>
      <c r="AH66" s="13" t="s">
        <v>322</v>
      </c>
      <c r="AI66" s="13" t="str">
        <f t="shared" si="10"/>
        <v>USDMXN</v>
      </c>
      <c r="AJ66" s="20" t="s">
        <v>18</v>
      </c>
      <c r="AK66" s="21" t="str">
        <f t="shared" si="23"/>
        <v>FX_USDMXN12M</v>
      </c>
      <c r="AL66" s="21" t="str">
        <f t="shared" si="21"/>
        <v>MXN+12M Curncy</v>
      </c>
      <c r="AM66" s="17" t="s">
        <v>737</v>
      </c>
      <c r="AN66" s="17"/>
      <c r="AO66" s="17" t="s">
        <v>728</v>
      </c>
      <c r="AP66" s="13">
        <f>[2]!blp(AL66,"PX LAST",,,[3]!'MXN+12M CURNCY,[PX LAST]')</f>
        <v>19.535</v>
      </c>
      <c r="AR66" s="17" t="s">
        <v>747</v>
      </c>
      <c r="AS66" s="13" t="s">
        <v>827</v>
      </c>
      <c r="AT66" s="20" t="s">
        <v>18</v>
      </c>
      <c r="AU66" s="21" t="str">
        <f t="shared" si="6"/>
        <v>CDS_FRA</v>
      </c>
      <c r="AV66" s="21" t="s">
        <v>828</v>
      </c>
      <c r="AX66" s="13">
        <f>_xll.BDP(AV66,"PX LAST")</f>
        <v>17.274090000000001</v>
      </c>
      <c r="BA66" s="44" t="s">
        <v>41</v>
      </c>
      <c r="BB66" s="44" t="s">
        <v>829</v>
      </c>
      <c r="BC66" s="44"/>
      <c r="BD66" s="28" t="s">
        <v>18</v>
      </c>
      <c r="BE66" s="28" t="s">
        <v>830</v>
      </c>
      <c r="BF66" s="13" t="s">
        <v>135</v>
      </c>
      <c r="BI66" s="19" t="s">
        <v>747</v>
      </c>
      <c r="BJ66" s="17" t="s">
        <v>831</v>
      </c>
      <c r="BK66" s="13" t="s">
        <v>832</v>
      </c>
    </row>
    <row r="67" spans="2:63">
      <c r="B67" s="13" t="s">
        <v>101</v>
      </c>
      <c r="C67" s="13" t="s">
        <v>305</v>
      </c>
      <c r="D67" s="20" t="s">
        <v>18</v>
      </c>
      <c r="E67" s="21" t="str">
        <f t="shared" si="31"/>
        <v>BON_PLN10Y</v>
      </c>
      <c r="F67" s="21" t="str">
        <f t="shared" si="29"/>
        <v>POGB10YR Index</v>
      </c>
      <c r="G67" s="16">
        <v>10</v>
      </c>
      <c r="H67" s="16" t="s">
        <v>306</v>
      </c>
      <c r="I67" s="16" t="s">
        <v>104</v>
      </c>
      <c r="J67" s="22">
        <f>_xll.BDP(F67,"PX LAST")</f>
        <v>3.3759999999999999</v>
      </c>
      <c r="K67" s="17" t="s">
        <v>105</v>
      </c>
      <c r="L67" s="13" t="s">
        <v>209</v>
      </c>
      <c r="M67" s="33" t="s">
        <v>18</v>
      </c>
      <c r="N67" s="21" t="str">
        <f t="shared" si="32"/>
        <v>IRS_THB10Y</v>
      </c>
      <c r="O67" s="34" t="str">
        <f t="shared" si="30"/>
        <v>TBSWo10 Index</v>
      </c>
      <c r="P67" s="16">
        <v>10</v>
      </c>
      <c r="Q67" s="26" t="str">
        <f>VLOOKUP(K67&amp;"_"&amp;L67,[1]Parm!$E$6:$G$50,3,FALSE)</f>
        <v>TBSWo</v>
      </c>
      <c r="AE67" s="19" t="s">
        <v>833</v>
      </c>
      <c r="AF67" s="13" t="s">
        <v>112</v>
      </c>
      <c r="AH67" s="13" t="s">
        <v>272</v>
      </c>
      <c r="AI67" s="13" t="str">
        <f t="shared" si="10"/>
        <v>USDCNY</v>
      </c>
      <c r="AJ67" s="20" t="s">
        <v>18</v>
      </c>
      <c r="AK67" s="21" t="str">
        <f>AF67&amp;"_"&amp;AI67&amp;AN67&amp;AM67</f>
        <v>FX_USDCNYIY3M</v>
      </c>
      <c r="AL67" s="21" t="str">
        <f>AO67&amp;AM67&amp; " Curncy"</f>
        <v>CCNI3M Curncy</v>
      </c>
      <c r="AM67" s="17" t="s">
        <v>576</v>
      </c>
      <c r="AN67" s="17" t="s">
        <v>834</v>
      </c>
      <c r="AO67" s="17" t="s">
        <v>835</v>
      </c>
      <c r="AP67" s="13">
        <f>[2]!blp(AL67,"PX LAST",,,[3]!'CCNI3M CURNCY,[PX LAST]')</f>
        <v>4.5891999999999999</v>
      </c>
      <c r="AR67" s="17" t="s">
        <v>747</v>
      </c>
      <c r="AS67" s="17" t="s">
        <v>836</v>
      </c>
      <c r="AT67" s="20" t="s">
        <v>18</v>
      </c>
      <c r="AU67" s="21" t="str">
        <f t="shared" ref="AU67:AU74" si="33">AR67&amp;"_"&amp;AS67</f>
        <v>CDS_DEM</v>
      </c>
      <c r="AV67" s="21" t="s">
        <v>837</v>
      </c>
      <c r="AX67" s="13">
        <f>_xll.BDP(AV67,"PX LAST")</f>
        <v>10.421239999999999</v>
      </c>
      <c r="BA67" s="44" t="s">
        <v>41</v>
      </c>
      <c r="BB67" s="44" t="s">
        <v>829</v>
      </c>
      <c r="BC67" s="44" t="s">
        <v>148</v>
      </c>
      <c r="BD67" s="28" t="s">
        <v>18</v>
      </c>
      <c r="BE67" s="29" t="str">
        <f t="shared" ref="BE67:BE88" si="34">BA67&amp;BB67&amp;"_"&amp;BC67</f>
        <v>JACITR_HG</v>
      </c>
      <c r="BF67" s="29" t="str">
        <f t="shared" ref="BF67:BF88" si="35">VLOOKUP(BC67,$BI$3:$BM$63,3,FALSE)</f>
        <v>JACIIGTR Index</v>
      </c>
      <c r="BJ67" s="17" t="s">
        <v>838</v>
      </c>
      <c r="BK67" s="13" t="s">
        <v>839</v>
      </c>
    </row>
    <row r="68" spans="2:63">
      <c r="B68" s="13" t="s">
        <v>101</v>
      </c>
      <c r="C68" s="13" t="s">
        <v>322</v>
      </c>
      <c r="D68" s="20" t="s">
        <v>18</v>
      </c>
      <c r="E68" s="21" t="str">
        <f t="shared" si="31"/>
        <v>BON_MXN10Y</v>
      </c>
      <c r="F68" s="21" t="str">
        <f t="shared" si="29"/>
        <v>GMXN10YR Index</v>
      </c>
      <c r="G68" s="16">
        <v>10</v>
      </c>
      <c r="H68" s="16" t="s">
        <v>324</v>
      </c>
      <c r="I68" s="16" t="s">
        <v>104</v>
      </c>
      <c r="J68" s="22">
        <f>_xll.BDP(F68,"PX LAST")</f>
        <v>7.5600000000000005</v>
      </c>
      <c r="K68" s="17" t="s">
        <v>105</v>
      </c>
      <c r="L68" s="13" t="s">
        <v>125</v>
      </c>
      <c r="M68" s="33" t="s">
        <v>18</v>
      </c>
      <c r="N68" s="21" t="str">
        <f t="shared" si="32"/>
        <v>IRS_INR10Y</v>
      </c>
      <c r="O68" s="42" t="s">
        <v>840</v>
      </c>
      <c r="P68" s="16">
        <v>10</v>
      </c>
      <c r="Q68" s="26" t="e">
        <f>VLOOKUP(K68&amp;"_"&amp;L68,[1]Parm!$E$6:$G$50,3,FALSE)</f>
        <v>#N/A</v>
      </c>
      <c r="AF68" s="13" t="s">
        <v>112</v>
      </c>
      <c r="AH68" s="13" t="s">
        <v>125</v>
      </c>
      <c r="AI68" s="13" t="str">
        <f t="shared" ref="AI68:AI131" si="36">IF(AG68="","USD"&amp;AH68,AG68)</f>
        <v>USDINR</v>
      </c>
      <c r="AJ68" s="20" t="s">
        <v>18</v>
      </c>
      <c r="AK68" s="21" t="str">
        <f t="shared" ref="AK68:AK130" si="37">AF68&amp;"_"&amp;AI68&amp;AN68&amp;AM68</f>
        <v>FX_USDINRIY3M</v>
      </c>
      <c r="AL68" s="21" t="str">
        <f t="shared" ref="AL68:AL75" si="38">AO68&amp;AM68&amp; " Curncy"</f>
        <v>IRNI3M Curncy</v>
      </c>
      <c r="AM68" s="17" t="s">
        <v>576</v>
      </c>
      <c r="AN68" s="17" t="s">
        <v>834</v>
      </c>
      <c r="AO68" s="17" t="s">
        <v>841</v>
      </c>
      <c r="AP68" s="13">
        <f>[2]!blp(AL68,"PX LAST",,,[3]!'IRNI3M CURNCY,[PX LAST]')</f>
        <v>7.27</v>
      </c>
      <c r="AR68" s="17" t="s">
        <v>747</v>
      </c>
      <c r="AS68" s="17" t="s">
        <v>842</v>
      </c>
      <c r="AT68" s="20" t="s">
        <v>18</v>
      </c>
      <c r="AU68" s="21" t="str">
        <f t="shared" si="33"/>
        <v>CDS_ITL</v>
      </c>
      <c r="AV68" s="21" t="s">
        <v>843</v>
      </c>
      <c r="AX68" s="13">
        <f>_xll.BDP(AV68,"PX LAST")</f>
        <v>102.3111</v>
      </c>
      <c r="BA68" s="44" t="s">
        <v>41</v>
      </c>
      <c r="BB68" s="44" t="s">
        <v>829</v>
      </c>
      <c r="BC68" s="44" t="s">
        <v>165</v>
      </c>
      <c r="BD68" s="28" t="s">
        <v>18</v>
      </c>
      <c r="BE68" s="29" t="str">
        <f t="shared" si="34"/>
        <v>JACITR_HY</v>
      </c>
      <c r="BF68" s="29" t="str">
        <f t="shared" si="35"/>
        <v>JACINGTR Index</v>
      </c>
      <c r="BJ68" s="17" t="s">
        <v>844</v>
      </c>
      <c r="BK68" s="13" t="s">
        <v>65</v>
      </c>
    </row>
    <row r="69" spans="2:63">
      <c r="B69" s="13" t="s">
        <v>101</v>
      </c>
      <c r="C69" s="13" t="s">
        <v>341</v>
      </c>
      <c r="D69" s="20" t="s">
        <v>18</v>
      </c>
      <c r="E69" s="21" t="str">
        <f t="shared" si="31"/>
        <v>BON_CLP10Y</v>
      </c>
      <c r="F69" s="40" t="s">
        <v>845</v>
      </c>
      <c r="G69" s="16">
        <v>10</v>
      </c>
      <c r="J69" s="22">
        <f>_xll.BDP(F69,"PX LAST")</f>
        <v>4.55</v>
      </c>
      <c r="K69" s="17" t="s">
        <v>105</v>
      </c>
      <c r="L69" s="13" t="s">
        <v>182</v>
      </c>
      <c r="M69" s="33" t="s">
        <v>18</v>
      </c>
      <c r="N69" s="21" t="str">
        <f t="shared" si="32"/>
        <v>IRS_AUD10Y</v>
      </c>
      <c r="O69" s="34" t="str">
        <f>Q69&amp;P69&amp;R71&amp; " Index"</f>
        <v>ADSW10 Index</v>
      </c>
      <c r="P69" s="16">
        <v>10</v>
      </c>
      <c r="Q69" s="26" t="str">
        <f>VLOOKUP(K69&amp;"_"&amp;L69,[1]Parm!$E$6:$G$50,3,FALSE)</f>
        <v>ADSW</v>
      </c>
      <c r="AF69" s="13" t="s">
        <v>112</v>
      </c>
      <c r="AH69" s="17" t="s">
        <v>140</v>
      </c>
      <c r="AI69" s="13" t="str">
        <f t="shared" si="36"/>
        <v>USDIDR</v>
      </c>
      <c r="AJ69" s="20" t="s">
        <v>18</v>
      </c>
      <c r="AK69" s="21" t="str">
        <f t="shared" si="37"/>
        <v>FX_USDIDRIY3M</v>
      </c>
      <c r="AL69" s="21" t="str">
        <f t="shared" si="38"/>
        <v>IHNI3M Curncy</v>
      </c>
      <c r="AM69" s="17" t="s">
        <v>576</v>
      </c>
      <c r="AN69" s="17" t="s">
        <v>834</v>
      </c>
      <c r="AO69" s="17" t="s">
        <v>846</v>
      </c>
      <c r="AP69" s="13">
        <f>[2]!blp(AL69,"PX LAST",,,[3]!'IHNI3M CURNCY,[PX LAST]')</f>
        <v>5.21</v>
      </c>
      <c r="AR69" s="17" t="s">
        <v>747</v>
      </c>
      <c r="AS69" s="17" t="s">
        <v>847</v>
      </c>
      <c r="AT69" s="20" t="s">
        <v>18</v>
      </c>
      <c r="AU69" s="21" t="str">
        <f t="shared" si="33"/>
        <v>CDS_ESP</v>
      </c>
      <c r="AV69" s="21" t="s">
        <v>848</v>
      </c>
      <c r="AX69" s="13">
        <f>_xll.BDP(AV69,"PX LAST")</f>
        <v>38.972619999999999</v>
      </c>
      <c r="BA69" s="44" t="s">
        <v>41</v>
      </c>
      <c r="BB69" s="44" t="s">
        <v>829</v>
      </c>
      <c r="BC69" s="44" t="s">
        <v>465</v>
      </c>
      <c r="BD69" s="28" t="s">
        <v>18</v>
      </c>
      <c r="BE69" s="29" t="str">
        <f t="shared" si="34"/>
        <v>JACITR_CN</v>
      </c>
      <c r="BF69" s="29" t="str">
        <f t="shared" si="35"/>
        <v>JACICHTR Index</v>
      </c>
      <c r="BJ69" s="17" t="s">
        <v>849</v>
      </c>
      <c r="BK69" s="13" t="s">
        <v>850</v>
      </c>
    </row>
    <row r="70" spans="2:63">
      <c r="B70" s="13" t="s">
        <v>101</v>
      </c>
      <c r="C70" s="13" t="s">
        <v>272</v>
      </c>
      <c r="D70" s="20" t="s">
        <v>18</v>
      </c>
      <c r="E70" s="21" t="str">
        <f t="shared" si="31"/>
        <v>BON_CNY10Y</v>
      </c>
      <c r="F70" s="21" t="str">
        <f>H70&amp;G70&amp;I70&amp; " Index"</f>
        <v>GCNY10YR Index</v>
      </c>
      <c r="G70" s="16">
        <v>10</v>
      </c>
      <c r="H70" s="16" t="s">
        <v>359</v>
      </c>
      <c r="I70" s="16" t="s">
        <v>104</v>
      </c>
      <c r="J70" s="22">
        <f>_xll.BDP(F70,"PX LAST")</f>
        <v>3.8170000000000002</v>
      </c>
      <c r="K70" s="17" t="s">
        <v>105</v>
      </c>
      <c r="L70" s="13" t="s">
        <v>200</v>
      </c>
      <c r="M70" s="33" t="s">
        <v>18</v>
      </c>
      <c r="N70" s="21" t="str">
        <f>K70&amp;"_"&amp;$L70&amp;$P70&amp;"Y"</f>
        <v>IRS_NZD10Y</v>
      </c>
      <c r="O70" s="34" t="str">
        <f>Q70&amp;P70&amp;R72&amp; " Index"</f>
        <v>NDSWAP10 Index</v>
      </c>
      <c r="P70" s="16">
        <v>10</v>
      </c>
      <c r="Q70" s="26" t="str">
        <f>VLOOKUP(K70&amp;"_"&amp;L70,[1]Parm!$E$6:$G$50,3,FALSE)</f>
        <v>NDSWAP</v>
      </c>
      <c r="AF70" s="13" t="s">
        <v>112</v>
      </c>
      <c r="AH70" s="13" t="s">
        <v>265</v>
      </c>
      <c r="AI70" s="13" t="str">
        <f t="shared" si="36"/>
        <v>USDMYR</v>
      </c>
      <c r="AJ70" s="20" t="s">
        <v>18</v>
      </c>
      <c r="AK70" s="21" t="str">
        <f t="shared" si="37"/>
        <v>FX_USDMYRIY3M</v>
      </c>
      <c r="AL70" s="21" t="str">
        <f t="shared" si="38"/>
        <v>MRNI3M Curncy</v>
      </c>
      <c r="AM70" s="17" t="s">
        <v>576</v>
      </c>
      <c r="AN70" s="17" t="s">
        <v>834</v>
      </c>
      <c r="AO70" s="17" t="s">
        <v>851</v>
      </c>
      <c r="AP70" s="13">
        <f>[2]!blp(AL70,"PX LAST",,,[3]!'MRNI3M CURNCY,[PX LAST]')</f>
        <v>2.8714</v>
      </c>
      <c r="AR70" s="17" t="s">
        <v>747</v>
      </c>
      <c r="AS70" s="17" t="s">
        <v>852</v>
      </c>
      <c r="AT70" s="20" t="s">
        <v>18</v>
      </c>
      <c r="AU70" s="21" t="str">
        <f t="shared" si="33"/>
        <v>CDS_PTE</v>
      </c>
      <c r="AV70" s="21" t="s">
        <v>853</v>
      </c>
      <c r="AX70" s="13">
        <f>_xll.BDP(AV70,"PX LAST")</f>
        <v>63.211460000000002</v>
      </c>
      <c r="BA70" s="44" t="s">
        <v>41</v>
      </c>
      <c r="BB70" s="44" t="s">
        <v>829</v>
      </c>
      <c r="BC70" s="44" t="s">
        <v>477</v>
      </c>
      <c r="BD70" s="28" t="s">
        <v>18</v>
      </c>
      <c r="BE70" s="29" t="str">
        <f t="shared" si="34"/>
        <v>JACITR_HK</v>
      </c>
      <c r="BF70" s="29" t="str">
        <f t="shared" si="35"/>
        <v>JACIHKTR Index</v>
      </c>
      <c r="BJ70" s="17" t="s">
        <v>854</v>
      </c>
      <c r="BK70" s="13" t="s">
        <v>66</v>
      </c>
    </row>
    <row r="71" spans="2:63">
      <c r="B71" s="13" t="s">
        <v>101</v>
      </c>
      <c r="C71" s="13" t="s">
        <v>172</v>
      </c>
      <c r="D71" s="20" t="s">
        <v>18</v>
      </c>
      <c r="E71" s="21" t="str">
        <f t="shared" si="31"/>
        <v>BON_KRW10Y</v>
      </c>
      <c r="F71" s="40" t="s">
        <v>855</v>
      </c>
      <c r="G71" s="16">
        <v>10</v>
      </c>
      <c r="J71" s="22">
        <f>_xll.BDP(F71,"PX LAST")</f>
        <v>2.722</v>
      </c>
      <c r="K71" s="17" t="s">
        <v>856</v>
      </c>
      <c r="L71" s="13" t="s">
        <v>131</v>
      </c>
      <c r="M71" s="33" t="s">
        <v>18</v>
      </c>
      <c r="N71" s="21" t="str">
        <f>K71&amp;"_"&amp;$L71&amp;"3M"</f>
        <v>BASIS_EUR3M</v>
      </c>
      <c r="O71" s="34" t="str">
        <f t="shared" ref="O71:O77" si="39">Q71&amp;P71&amp;R73&amp; " Curncy"</f>
        <v>EUBSc Curncy</v>
      </c>
      <c r="P71" s="26" t="s">
        <v>857</v>
      </c>
      <c r="Q71" s="17" t="s">
        <v>858</v>
      </c>
      <c r="AF71" s="13" t="s">
        <v>112</v>
      </c>
      <c r="AH71" s="13" t="s">
        <v>155</v>
      </c>
      <c r="AI71" s="13" t="str">
        <f t="shared" si="36"/>
        <v>USDPHP</v>
      </c>
      <c r="AJ71" s="20" t="s">
        <v>18</v>
      </c>
      <c r="AK71" s="21" t="str">
        <f t="shared" si="37"/>
        <v>FX_USDPHPIY3M</v>
      </c>
      <c r="AL71" s="21" t="str">
        <f t="shared" si="38"/>
        <v>PPNI3M Curncy</v>
      </c>
      <c r="AM71" s="17" t="s">
        <v>576</v>
      </c>
      <c r="AN71" s="17" t="s">
        <v>834</v>
      </c>
      <c r="AO71" s="17" t="s">
        <v>859</v>
      </c>
      <c r="AP71" s="13">
        <f>[2]!blp(AL71,"PX LAST",,,[3]!'PPNI3M CURNCY,[PX LAST]')</f>
        <v>5.37</v>
      </c>
      <c r="AR71" s="17" t="s">
        <v>747</v>
      </c>
      <c r="AS71" s="17" t="s">
        <v>860</v>
      </c>
      <c r="AT71" s="20" t="s">
        <v>18</v>
      </c>
      <c r="AU71" s="21" t="str">
        <f t="shared" si="33"/>
        <v>CDS_NLG</v>
      </c>
      <c r="AV71" s="21" t="s">
        <v>861</v>
      </c>
      <c r="AX71" s="13">
        <f>_xll.BDP(AV71,"PX LAST")</f>
        <v>11.107010000000001</v>
      </c>
      <c r="BA71" s="44" t="s">
        <v>41</v>
      </c>
      <c r="BB71" s="44" t="s">
        <v>829</v>
      </c>
      <c r="BC71" s="44" t="s">
        <v>489</v>
      </c>
      <c r="BD71" s="28" t="s">
        <v>18</v>
      </c>
      <c r="BE71" s="29" t="str">
        <f t="shared" si="34"/>
        <v>JACITR_IN</v>
      </c>
      <c r="BF71" s="29" t="str">
        <f t="shared" si="35"/>
        <v>JACIINTR Index</v>
      </c>
    </row>
    <row r="72" spans="2:63">
      <c r="B72" s="13" t="s">
        <v>101</v>
      </c>
      <c r="C72" s="13" t="s">
        <v>376</v>
      </c>
      <c r="D72" s="20" t="s">
        <v>18</v>
      </c>
      <c r="E72" s="21" t="str">
        <f t="shared" si="31"/>
        <v>BON_HKD10Y</v>
      </c>
      <c r="F72" s="21" t="str">
        <f t="shared" ref="F72:F81" si="40">H72&amp;G72&amp;I72&amp; " Index"</f>
        <v>HKGG10Y Index</v>
      </c>
      <c r="G72" s="16">
        <v>10</v>
      </c>
      <c r="H72" s="16" t="s">
        <v>390</v>
      </c>
      <c r="I72" s="16" t="s">
        <v>24</v>
      </c>
      <c r="J72" s="22">
        <f>_xll.BDP(F72,"PX LAST")</f>
        <v>2.0369999999999999</v>
      </c>
      <c r="K72" s="17" t="s">
        <v>856</v>
      </c>
      <c r="L72" s="13" t="s">
        <v>142</v>
      </c>
      <c r="M72" s="33" t="s">
        <v>18</v>
      </c>
      <c r="N72" s="21" t="str">
        <f t="shared" ref="N72:N73" si="41">K72&amp;"_"&amp;$L72&amp;"3M"</f>
        <v>BASIS_JPY3M</v>
      </c>
      <c r="O72" s="34" t="str">
        <f t="shared" si="39"/>
        <v>JYBSc Curncy</v>
      </c>
      <c r="P72" s="26" t="s">
        <v>857</v>
      </c>
      <c r="Q72" s="17" t="s">
        <v>862</v>
      </c>
      <c r="AF72" s="13" t="s">
        <v>112</v>
      </c>
      <c r="AH72" s="13" t="s">
        <v>364</v>
      </c>
      <c r="AI72" s="13" t="str">
        <f t="shared" si="36"/>
        <v>USDSGD</v>
      </c>
      <c r="AJ72" s="20" t="s">
        <v>18</v>
      </c>
      <c r="AK72" s="21" t="str">
        <f t="shared" si="37"/>
        <v>FX_USDSGDIY3M</v>
      </c>
      <c r="AL72" s="21" t="str">
        <f t="shared" si="38"/>
        <v>SGDI3M Curncy</v>
      </c>
      <c r="AM72" s="17" t="s">
        <v>576</v>
      </c>
      <c r="AN72" s="17" t="s">
        <v>834</v>
      </c>
      <c r="AO72" s="17" t="s">
        <v>863</v>
      </c>
      <c r="AP72" s="13">
        <f>[2]!blp(AL72,"PX LAST",,,[3]!'SGDI3M CURNCY,[PX LAST]')</f>
        <v>1.5642</v>
      </c>
      <c r="AR72" s="17" t="s">
        <v>747</v>
      </c>
      <c r="AS72" s="13" t="s">
        <v>864</v>
      </c>
      <c r="AT72" s="20" t="s">
        <v>18</v>
      </c>
      <c r="AU72" s="21" t="str">
        <f t="shared" si="33"/>
        <v>CDS_BEF</v>
      </c>
      <c r="AV72" s="21" t="s">
        <v>865</v>
      </c>
      <c r="AX72" s="13">
        <f>_xll.BDP(AV72,"PX LAST")</f>
        <v>14.051729999999999</v>
      </c>
      <c r="BA72" s="44" t="s">
        <v>41</v>
      </c>
      <c r="BB72" s="44" t="s">
        <v>829</v>
      </c>
      <c r="BC72" s="44" t="s">
        <v>501</v>
      </c>
      <c r="BD72" s="28" t="s">
        <v>18</v>
      </c>
      <c r="BE72" s="29" t="str">
        <f t="shared" si="34"/>
        <v>JACITR_ID</v>
      </c>
      <c r="BF72" s="29" t="str">
        <f t="shared" si="35"/>
        <v>JACIIDTR Index</v>
      </c>
    </row>
    <row r="73" spans="2:63">
      <c r="B73" s="13" t="s">
        <v>101</v>
      </c>
      <c r="C73" s="13" t="s">
        <v>364</v>
      </c>
      <c r="D73" s="20" t="s">
        <v>18</v>
      </c>
      <c r="E73" s="21" t="str">
        <f t="shared" si="31"/>
        <v>BON_SGD10Y</v>
      </c>
      <c r="F73" s="21" t="str">
        <f t="shared" si="40"/>
        <v>MASB10Y Index</v>
      </c>
      <c r="G73" s="16">
        <v>10</v>
      </c>
      <c r="H73" s="16" t="s">
        <v>404</v>
      </c>
      <c r="I73" s="16" t="s">
        <v>24</v>
      </c>
      <c r="J73" s="22">
        <f>_xll.BDP(F73,"PX LAST")</f>
        <v>2.4295</v>
      </c>
      <c r="K73" s="17" t="s">
        <v>856</v>
      </c>
      <c r="L73" s="13" t="s">
        <v>182</v>
      </c>
      <c r="M73" s="33" t="s">
        <v>18</v>
      </c>
      <c r="N73" s="21" t="str">
        <f t="shared" si="41"/>
        <v>BASIS_AUD3M</v>
      </c>
      <c r="O73" s="34" t="str">
        <f t="shared" si="39"/>
        <v>ADBSc Curncy</v>
      </c>
      <c r="P73" s="26" t="s">
        <v>857</v>
      </c>
      <c r="Q73" s="17" t="s">
        <v>866</v>
      </c>
      <c r="AF73" s="13" t="s">
        <v>112</v>
      </c>
      <c r="AH73" s="13" t="s">
        <v>172</v>
      </c>
      <c r="AI73" s="13" t="str">
        <f t="shared" si="36"/>
        <v>USDKRW</v>
      </c>
      <c r="AJ73" s="20" t="s">
        <v>18</v>
      </c>
      <c r="AK73" s="21" t="str">
        <f t="shared" si="37"/>
        <v>FX_USDKRWIY3M</v>
      </c>
      <c r="AL73" s="21" t="str">
        <f t="shared" si="38"/>
        <v>KWNI3M Curncy</v>
      </c>
      <c r="AM73" s="17" t="s">
        <v>576</v>
      </c>
      <c r="AN73" s="17" t="s">
        <v>834</v>
      </c>
      <c r="AO73" s="17" t="s">
        <v>867</v>
      </c>
      <c r="AP73" s="13">
        <f>[2]!blp(AL73,"PX LAST",,,[3]!'KWNI3M CURNCY,[PX LAST]')</f>
        <v>1.06</v>
      </c>
      <c r="AR73" s="17" t="s">
        <v>747</v>
      </c>
      <c r="AS73" s="17" t="s">
        <v>868</v>
      </c>
      <c r="AT73" s="20" t="s">
        <v>18</v>
      </c>
      <c r="AU73" s="21" t="str">
        <f t="shared" si="33"/>
        <v>CDS_ATS</v>
      </c>
      <c r="AV73" s="21" t="s">
        <v>869</v>
      </c>
      <c r="AX73" s="13">
        <f>_xll.BDP(AV73,"PX LAST")</f>
        <v>12.26573</v>
      </c>
      <c r="BA73" s="44" t="s">
        <v>41</v>
      </c>
      <c r="BB73" s="44" t="s">
        <v>829</v>
      </c>
      <c r="BC73" s="44" t="s">
        <v>513</v>
      </c>
      <c r="BD73" s="28" t="s">
        <v>18</v>
      </c>
      <c r="BE73" s="29" t="str">
        <f t="shared" si="34"/>
        <v>JACITR_KR</v>
      </c>
      <c r="BF73" s="29" t="str">
        <f t="shared" si="35"/>
        <v>JACIKOTR Index</v>
      </c>
    </row>
    <row r="74" spans="2:63">
      <c r="B74" s="13" t="s">
        <v>101</v>
      </c>
      <c r="C74" s="13" t="s">
        <v>193</v>
      </c>
      <c r="D74" s="20" t="s">
        <v>18</v>
      </c>
      <c r="E74" s="21" t="str">
        <f t="shared" si="31"/>
        <v>BON_TWD10Y</v>
      </c>
      <c r="F74" s="21" t="str">
        <f t="shared" si="40"/>
        <v>GVTWTL10 Index</v>
      </c>
      <c r="G74" s="16">
        <v>10</v>
      </c>
      <c r="H74" s="26" t="s">
        <v>418</v>
      </c>
      <c r="J74" s="22">
        <f>_xll.BDP(F74,"PX LAST")</f>
        <v>1.0012000000000001</v>
      </c>
      <c r="K74" s="17" t="s">
        <v>856</v>
      </c>
      <c r="L74" s="13" t="s">
        <v>131</v>
      </c>
      <c r="M74" s="33" t="s">
        <v>18</v>
      </c>
      <c r="N74" s="21" t="str">
        <f t="shared" ref="N74:N77" si="42">K74&amp;"_"&amp;$L74&amp;$P74&amp;"Y"</f>
        <v>BASIS_EUR1Y</v>
      </c>
      <c r="O74" s="34" t="str">
        <f t="shared" si="39"/>
        <v>EUBS1 Curncy</v>
      </c>
      <c r="P74" s="26">
        <v>1</v>
      </c>
      <c r="Q74" s="17" t="s">
        <v>858</v>
      </c>
      <c r="AF74" s="13" t="s">
        <v>112</v>
      </c>
      <c r="AH74" s="13" t="s">
        <v>193</v>
      </c>
      <c r="AI74" s="13" t="str">
        <f t="shared" si="36"/>
        <v>USDTWD</v>
      </c>
      <c r="AJ74" s="20" t="s">
        <v>18</v>
      </c>
      <c r="AK74" s="21" t="str">
        <f t="shared" si="37"/>
        <v>FX_USDTWDIY3M</v>
      </c>
      <c r="AL74" s="21" t="str">
        <f t="shared" si="38"/>
        <v>NTNI3M Curncy</v>
      </c>
      <c r="AM74" s="17" t="s">
        <v>576</v>
      </c>
      <c r="AN74" s="17" t="s">
        <v>834</v>
      </c>
      <c r="AO74" s="17" t="s">
        <v>870</v>
      </c>
      <c r="AP74" s="13">
        <f>[2]!blp(AL74,"PX LAST",,,[3]!'NTNI3M CURNCY,[PX LAST]')</f>
        <v>-1.452</v>
      </c>
      <c r="AR74" s="17" t="s">
        <v>554</v>
      </c>
      <c r="AS74" s="17" t="s">
        <v>376</v>
      </c>
      <c r="AT74" s="20" t="s">
        <v>18</v>
      </c>
      <c r="AU74" s="21" t="str">
        <f t="shared" si="33"/>
        <v>LIBOR_HKD</v>
      </c>
      <c r="AV74" s="20" t="s">
        <v>871</v>
      </c>
      <c r="BA74" s="44" t="s">
        <v>41</v>
      </c>
      <c r="BB74" s="44" t="s">
        <v>829</v>
      </c>
      <c r="BC74" s="44" t="s">
        <v>524</v>
      </c>
      <c r="BD74" s="28" t="s">
        <v>18</v>
      </c>
      <c r="BE74" s="29" t="str">
        <f t="shared" si="34"/>
        <v>JACITR_MY</v>
      </c>
      <c r="BF74" s="29" t="str">
        <f t="shared" si="35"/>
        <v>JACIMSTR Index</v>
      </c>
    </row>
    <row r="75" spans="2:63">
      <c r="B75" s="13" t="s">
        <v>101</v>
      </c>
      <c r="C75" s="13" t="s">
        <v>265</v>
      </c>
      <c r="D75" s="20" t="s">
        <v>18</v>
      </c>
      <c r="E75" s="21" t="str">
        <f t="shared" si="31"/>
        <v>BON_MYR10Y</v>
      </c>
      <c r="F75" s="21" t="str">
        <f t="shared" si="40"/>
        <v>MGIY10Y Index</v>
      </c>
      <c r="G75" s="16">
        <v>10</v>
      </c>
      <c r="H75" s="16" t="s">
        <v>431</v>
      </c>
      <c r="I75" s="16" t="s">
        <v>24</v>
      </c>
      <c r="J75" s="22">
        <f>_xll.BDP(F75,"PX LAST")</f>
        <v>3.9550000000000001</v>
      </c>
      <c r="K75" s="17" t="s">
        <v>856</v>
      </c>
      <c r="L75" s="13" t="s">
        <v>142</v>
      </c>
      <c r="M75" s="33" t="s">
        <v>18</v>
      </c>
      <c r="N75" s="21" t="str">
        <f t="shared" si="42"/>
        <v>BASIS_JPY1Y</v>
      </c>
      <c r="O75" s="34" t="str">
        <f t="shared" si="39"/>
        <v>JYBS1 Curncy</v>
      </c>
      <c r="P75" s="16">
        <v>1</v>
      </c>
      <c r="Q75" s="17" t="s">
        <v>862</v>
      </c>
      <c r="AF75" s="13" t="s">
        <v>112</v>
      </c>
      <c r="AH75" s="13" t="s">
        <v>209</v>
      </c>
      <c r="AI75" s="13" t="str">
        <f t="shared" si="36"/>
        <v>USDTHB</v>
      </c>
      <c r="AJ75" s="20" t="s">
        <v>18</v>
      </c>
      <c r="AK75" s="21" t="str">
        <f t="shared" si="37"/>
        <v>FX_USDTHBIY3M</v>
      </c>
      <c r="AL75" s="21" t="str">
        <f t="shared" si="38"/>
        <v>THBI3M Curncy</v>
      </c>
      <c r="AM75" s="17" t="s">
        <v>576</v>
      </c>
      <c r="AN75" s="17" t="s">
        <v>834</v>
      </c>
      <c r="AO75" s="17" t="s">
        <v>872</v>
      </c>
      <c r="AP75" s="13">
        <f>[2]!blp(AL75,"PX LAST",,,[3]!'THBI3M CURNCY,[PX LAST]')</f>
        <v>0.35039999999999999</v>
      </c>
      <c r="AR75" s="13" t="s">
        <v>554</v>
      </c>
      <c r="AS75" s="13" t="s">
        <v>102</v>
      </c>
      <c r="AT75" s="20" t="s">
        <v>18</v>
      </c>
      <c r="AU75" s="21" t="str">
        <f>AR75&amp;"_"&amp;AS75&amp;AW75</f>
        <v>LIBOR_USD3M</v>
      </c>
      <c r="AV75" s="21" t="s">
        <v>873</v>
      </c>
      <c r="AW75" s="17" t="s">
        <v>576</v>
      </c>
      <c r="BA75" s="44" t="s">
        <v>41</v>
      </c>
      <c r="BB75" s="44" t="s">
        <v>829</v>
      </c>
      <c r="BC75" s="44" t="s">
        <v>535</v>
      </c>
      <c r="BD75" s="28" t="s">
        <v>18</v>
      </c>
      <c r="BE75" s="29" t="str">
        <f t="shared" si="34"/>
        <v>JACITR_TH</v>
      </c>
      <c r="BF75" s="29" t="str">
        <f t="shared" si="35"/>
        <v>JACITHTR Index</v>
      </c>
    </row>
    <row r="76" spans="2:63">
      <c r="B76" s="13" t="s">
        <v>101</v>
      </c>
      <c r="C76" s="13" t="s">
        <v>209</v>
      </c>
      <c r="D76" s="20" t="s">
        <v>18</v>
      </c>
      <c r="E76" s="21" t="str">
        <f t="shared" si="31"/>
        <v>BON_THB10Y</v>
      </c>
      <c r="F76" s="21" t="str">
        <f t="shared" si="40"/>
        <v>GVTL10YR Index</v>
      </c>
      <c r="G76" s="16">
        <v>10</v>
      </c>
      <c r="H76" s="16" t="s">
        <v>446</v>
      </c>
      <c r="I76" s="16" t="s">
        <v>104</v>
      </c>
      <c r="J76" s="22">
        <f>_xll.BDP(F76,"PX LAST")</f>
        <v>2.41</v>
      </c>
      <c r="K76" s="17" t="s">
        <v>856</v>
      </c>
      <c r="L76" s="13" t="s">
        <v>182</v>
      </c>
      <c r="M76" s="33" t="s">
        <v>18</v>
      </c>
      <c r="N76" s="21" t="str">
        <f t="shared" si="42"/>
        <v>BASIS_AUD1Y</v>
      </c>
      <c r="O76" s="34" t="str">
        <f t="shared" si="39"/>
        <v>ADBS1 Curncy</v>
      </c>
      <c r="P76" s="16">
        <v>1</v>
      </c>
      <c r="Q76" s="17" t="s">
        <v>866</v>
      </c>
      <c r="AF76" s="13" t="s">
        <v>112</v>
      </c>
      <c r="AH76" s="13" t="s">
        <v>231</v>
      </c>
      <c r="AI76" s="13" t="str">
        <f t="shared" si="36"/>
        <v>USDRUB</v>
      </c>
      <c r="AJ76" s="20" t="s">
        <v>18</v>
      </c>
      <c r="AK76" s="21" t="str">
        <f t="shared" si="37"/>
        <v>FX_USDRUBIY3M</v>
      </c>
      <c r="AL76" s="21" t="str">
        <f>AO76&amp;AM76&amp; " Curncy"</f>
        <v>RUBI3M Curncy</v>
      </c>
      <c r="AM76" s="17" t="s">
        <v>576</v>
      </c>
      <c r="AN76" s="17" t="s">
        <v>834</v>
      </c>
      <c r="AO76" s="17" t="s">
        <v>874</v>
      </c>
      <c r="AP76" s="13">
        <f>[2]!blp(AL76,"PX LAST",,,[3]!'RUBI3M CURNCY,[PX LAST]')</f>
        <v>6.22</v>
      </c>
      <c r="AR76" s="13" t="s">
        <v>554</v>
      </c>
      <c r="AS76" s="13" t="s">
        <v>102</v>
      </c>
      <c r="AT76" s="20" t="s">
        <v>18</v>
      </c>
      <c r="AU76" s="21" t="str">
        <f t="shared" ref="AU76:AU84" si="43">AR76&amp;"_"&amp;AS76&amp;AW76</f>
        <v>LIBOR_USD12M</v>
      </c>
      <c r="AV76" s="21" t="s">
        <v>875</v>
      </c>
      <c r="AW76" s="17" t="s">
        <v>737</v>
      </c>
      <c r="BA76" s="44" t="s">
        <v>41</v>
      </c>
      <c r="BB76" s="44" t="s">
        <v>829</v>
      </c>
      <c r="BC76" s="44" t="s">
        <v>545</v>
      </c>
      <c r="BD76" s="28" t="s">
        <v>18</v>
      </c>
      <c r="BE76" s="29" t="str">
        <f t="shared" si="34"/>
        <v>JACITR_PH</v>
      </c>
      <c r="BF76" s="29" t="str">
        <f t="shared" si="35"/>
        <v>JACIPHTR Index</v>
      </c>
    </row>
    <row r="77" spans="2:63">
      <c r="B77" s="13" t="s">
        <v>101</v>
      </c>
      <c r="C77" s="13" t="s">
        <v>155</v>
      </c>
      <c r="D77" s="20" t="s">
        <v>18</v>
      </c>
      <c r="E77" s="21" t="str">
        <f t="shared" si="31"/>
        <v>BON_PHP10Y</v>
      </c>
      <c r="F77" s="21" t="str">
        <f t="shared" si="40"/>
        <v>PDSS10YR Index</v>
      </c>
      <c r="G77" s="16">
        <v>10</v>
      </c>
      <c r="H77" s="16" t="s">
        <v>459</v>
      </c>
      <c r="I77" s="16" t="s">
        <v>104</v>
      </c>
      <c r="J77" s="22">
        <f>_xll.BDP(F77,"PX LAST")</f>
        <v>6.1228999999999996</v>
      </c>
      <c r="K77" s="17" t="s">
        <v>856</v>
      </c>
      <c r="L77" s="13" t="s">
        <v>364</v>
      </c>
      <c r="M77" s="33" t="s">
        <v>18</v>
      </c>
      <c r="N77" s="21" t="str">
        <f t="shared" si="42"/>
        <v>BASIS_SGD1Y</v>
      </c>
      <c r="O77" s="34" t="str">
        <f t="shared" si="39"/>
        <v>SDBS1 Curncy</v>
      </c>
      <c r="P77" s="16">
        <v>1</v>
      </c>
      <c r="Q77" s="17" t="s">
        <v>876</v>
      </c>
      <c r="AF77" s="13" t="s">
        <v>112</v>
      </c>
      <c r="AH77" s="13" t="s">
        <v>267</v>
      </c>
      <c r="AI77" s="13" t="str">
        <f t="shared" si="36"/>
        <v>USDZAR</v>
      </c>
      <c r="AJ77" s="20" t="s">
        <v>18</v>
      </c>
      <c r="AK77" s="21" t="str">
        <f t="shared" si="37"/>
        <v>FX_USDZARIY3M</v>
      </c>
      <c r="AL77" s="21" t="str">
        <f>AO77&amp;AM77&amp; " Curncy"</f>
        <v>ZARI3M Curncy</v>
      </c>
      <c r="AM77" s="17" t="s">
        <v>576</v>
      </c>
      <c r="AN77" s="17" t="s">
        <v>834</v>
      </c>
      <c r="AO77" s="17" t="s">
        <v>877</v>
      </c>
      <c r="AP77" s="13">
        <f>[2]!blp(AL77,"PX LAST",,,[3]!'ZARI3M CURNCY,[PX LAST]')</f>
        <v>7.2211999999999996</v>
      </c>
      <c r="AR77" s="17" t="s">
        <v>878</v>
      </c>
      <c r="AS77" s="17" t="s">
        <v>131</v>
      </c>
      <c r="AT77" s="20" t="s">
        <v>18</v>
      </c>
      <c r="AU77" s="21" t="str">
        <f t="shared" si="43"/>
        <v>EURIBOR_EUR3M</v>
      </c>
      <c r="AV77" s="21" t="s">
        <v>879</v>
      </c>
      <c r="AW77" s="17" t="s">
        <v>576</v>
      </c>
      <c r="BA77" s="44" t="s">
        <v>41</v>
      </c>
      <c r="BB77" s="44" t="s">
        <v>829</v>
      </c>
      <c r="BC77" s="44" t="s">
        <v>186</v>
      </c>
      <c r="BD77" s="28" t="s">
        <v>18</v>
      </c>
      <c r="BE77" s="29" t="str">
        <f t="shared" si="34"/>
        <v>JACITR_AAA</v>
      </c>
      <c r="BF77" s="29" t="str">
        <f t="shared" si="35"/>
        <v>JACIAAAT Index</v>
      </c>
    </row>
    <row r="78" spans="2:63">
      <c r="B78" s="13" t="s">
        <v>101</v>
      </c>
      <c r="C78" s="13" t="s">
        <v>125</v>
      </c>
      <c r="D78" s="20" t="s">
        <v>18</v>
      </c>
      <c r="E78" s="21" t="str">
        <f t="shared" si="31"/>
        <v>BON_INR10Y</v>
      </c>
      <c r="F78" s="21" t="str">
        <f t="shared" si="40"/>
        <v>GIND10YR Index</v>
      </c>
      <c r="G78" s="16">
        <v>10</v>
      </c>
      <c r="H78" s="16" t="s">
        <v>472</v>
      </c>
      <c r="I78" s="16" t="s">
        <v>104</v>
      </c>
      <c r="J78" s="22">
        <f>_xll.BDP(F78,"PX LAST")</f>
        <v>7.5919999999999996</v>
      </c>
      <c r="K78" s="17" t="s">
        <v>856</v>
      </c>
      <c r="L78" s="13" t="s">
        <v>172</v>
      </c>
      <c r="M78" s="33" t="s">
        <v>18</v>
      </c>
      <c r="N78" s="21" t="str">
        <f>K78&amp;"_"&amp;$L78&amp;$P78&amp;"Y"</f>
        <v>BASIS_KRW1Y</v>
      </c>
      <c r="O78" s="34" t="str">
        <f>Q78&amp;P78&amp;R80&amp; " Curncy"</f>
        <v>KRBS1 Curncy</v>
      </c>
      <c r="P78" s="16">
        <v>1</v>
      </c>
      <c r="Q78" s="17" t="s">
        <v>880</v>
      </c>
      <c r="AF78" s="13" t="s">
        <v>112</v>
      </c>
      <c r="AH78" s="13" t="s">
        <v>247</v>
      </c>
      <c r="AI78" s="13" t="str">
        <f t="shared" si="36"/>
        <v>USDTRY</v>
      </c>
      <c r="AJ78" s="20" t="s">
        <v>18</v>
      </c>
      <c r="AK78" s="21" t="str">
        <f t="shared" si="37"/>
        <v>FX_USDTRYIY3M</v>
      </c>
      <c r="AL78" s="21" t="str">
        <f>AO78&amp;AM78&amp; " Curncy"</f>
        <v>TRYI3M Curncy</v>
      </c>
      <c r="AM78" s="17" t="s">
        <v>576</v>
      </c>
      <c r="AN78" s="17" t="s">
        <v>834</v>
      </c>
      <c r="AO78" s="17" t="s">
        <v>881</v>
      </c>
      <c r="AP78" s="13">
        <f>[2]!blp(AL78,"PX LAST",,,[3]!'TRYI3M CURNCY,[PX LAST]')</f>
        <v>12.715</v>
      </c>
      <c r="AR78" s="17" t="s">
        <v>878</v>
      </c>
      <c r="AS78" s="17" t="s">
        <v>131</v>
      </c>
      <c r="AT78" s="20" t="s">
        <v>18</v>
      </c>
      <c r="AU78" s="21" t="str">
        <f t="shared" si="43"/>
        <v>EURIBOR_EUR12M</v>
      </c>
      <c r="AV78" s="21" t="s">
        <v>882</v>
      </c>
      <c r="AW78" s="17" t="s">
        <v>737</v>
      </c>
      <c r="BA78" s="44" t="s">
        <v>41</v>
      </c>
      <c r="BB78" s="44" t="s">
        <v>829</v>
      </c>
      <c r="BC78" s="44" t="s">
        <v>202</v>
      </c>
      <c r="BD78" s="28" t="s">
        <v>18</v>
      </c>
      <c r="BE78" s="29" t="str">
        <f t="shared" si="34"/>
        <v>JACITR_AA</v>
      </c>
      <c r="BF78" s="29" t="str">
        <f t="shared" si="35"/>
        <v>JACIAATR Index</v>
      </c>
    </row>
    <row r="79" spans="2:63">
      <c r="B79" s="13" t="s">
        <v>101</v>
      </c>
      <c r="C79" s="13" t="s">
        <v>140</v>
      </c>
      <c r="D79" s="20" t="s">
        <v>18</v>
      </c>
      <c r="E79" s="21" t="str">
        <f t="shared" si="31"/>
        <v>BON_IDR10Y</v>
      </c>
      <c r="F79" s="21" t="str">
        <f t="shared" si="40"/>
        <v>GIDN10YR Index</v>
      </c>
      <c r="G79" s="16">
        <v>10</v>
      </c>
      <c r="H79" s="16" t="s">
        <v>484</v>
      </c>
      <c r="I79" s="16" t="s">
        <v>104</v>
      </c>
      <c r="J79" s="22">
        <f>_xll.BDP(F79,"PX LAST")</f>
        <v>6.7530000000000001</v>
      </c>
      <c r="K79" s="13" t="s">
        <v>856</v>
      </c>
      <c r="L79" s="13" t="s">
        <v>131</v>
      </c>
      <c r="M79" s="33" t="s">
        <v>18</v>
      </c>
      <c r="N79" s="21" t="str">
        <f t="shared" ref="N79:N83" si="44">K79&amp;"_"&amp;$L79&amp;$P79&amp;"Y"</f>
        <v>BASIS_EUR5Y</v>
      </c>
      <c r="O79" s="34" t="str">
        <f t="shared" ref="O79:O83" si="45">Q79&amp;P79&amp;R81&amp; " Curncy"</f>
        <v>EUBS5 Curncy</v>
      </c>
      <c r="P79" s="13">
        <v>5</v>
      </c>
      <c r="Q79" s="13" t="s">
        <v>858</v>
      </c>
      <c r="AE79" s="19" t="s">
        <v>883</v>
      </c>
      <c r="AF79" s="13" t="s">
        <v>112</v>
      </c>
      <c r="AH79" s="13" t="s">
        <v>511</v>
      </c>
      <c r="AI79" s="13" t="str">
        <f t="shared" si="36"/>
        <v>USDBRL</v>
      </c>
      <c r="AJ79" s="20" t="s">
        <v>18</v>
      </c>
      <c r="AK79" s="21" t="str">
        <f t="shared" si="37"/>
        <v>FX_USDBRLIV1M</v>
      </c>
      <c r="AL79" s="21" t="str">
        <f>AO79&amp; " Curncy"</f>
        <v>USDBRLV1M Curncy</v>
      </c>
      <c r="AM79" s="17" t="s">
        <v>884</v>
      </c>
      <c r="AN79" s="17" t="s">
        <v>885</v>
      </c>
      <c r="AO79" s="17" t="str">
        <f>AI79&amp;"V"&amp;AM79</f>
        <v>USDBRLV1M</v>
      </c>
      <c r="AP79" s="13">
        <f>[2]!blp(AL79,"PX LAST",,,[3]!'USDBRLV1M CURNCY,[PX LAST]')</f>
        <v>10.565</v>
      </c>
      <c r="AR79" s="17" t="s">
        <v>886</v>
      </c>
      <c r="AS79" s="17" t="s">
        <v>272</v>
      </c>
      <c r="AT79" s="20" t="s">
        <v>18</v>
      </c>
      <c r="AU79" s="21" t="str">
        <f t="shared" si="43"/>
        <v>SHIBOR_CNY3M</v>
      </c>
      <c r="AV79" s="21" t="s">
        <v>887</v>
      </c>
      <c r="AW79" s="17" t="s">
        <v>576</v>
      </c>
      <c r="BA79" s="44" t="s">
        <v>41</v>
      </c>
      <c r="BB79" s="44" t="s">
        <v>829</v>
      </c>
      <c r="BC79" s="44" t="s">
        <v>222</v>
      </c>
      <c r="BD79" s="28" t="s">
        <v>18</v>
      </c>
      <c r="BE79" s="29" t="str">
        <f t="shared" si="34"/>
        <v>JACITR_A</v>
      </c>
      <c r="BF79" s="29" t="str">
        <f t="shared" si="35"/>
        <v>JACIATR Index</v>
      </c>
    </row>
    <row r="80" spans="2:63">
      <c r="B80" s="13" t="s">
        <v>101</v>
      </c>
      <c r="C80" s="13" t="s">
        <v>182</v>
      </c>
      <c r="D80" s="20" t="s">
        <v>18</v>
      </c>
      <c r="E80" s="21" t="str">
        <f t="shared" si="31"/>
        <v>BON_AUD10Y</v>
      </c>
      <c r="F80" s="21" t="str">
        <f t="shared" si="40"/>
        <v>GACGB10 Index</v>
      </c>
      <c r="G80" s="16">
        <v>10</v>
      </c>
      <c r="H80" s="16" t="s">
        <v>496</v>
      </c>
      <c r="J80" s="22">
        <f>_xll.BDP(F80,"PX LAST")</f>
        <v>2.6749999999999998</v>
      </c>
      <c r="K80" s="13" t="s">
        <v>856</v>
      </c>
      <c r="L80" s="13" t="s">
        <v>142</v>
      </c>
      <c r="M80" s="33" t="s">
        <v>18</v>
      </c>
      <c r="N80" s="21" t="str">
        <f t="shared" si="44"/>
        <v>BASIS_JPY5Y</v>
      </c>
      <c r="O80" s="34" t="str">
        <f t="shared" si="45"/>
        <v>JYBS5 Curncy</v>
      </c>
      <c r="P80" s="13">
        <v>5</v>
      </c>
      <c r="Q80" s="13" t="s">
        <v>862</v>
      </c>
      <c r="AF80" s="13" t="s">
        <v>112</v>
      </c>
      <c r="AH80" s="13" t="s">
        <v>322</v>
      </c>
      <c r="AI80" s="13" t="str">
        <f t="shared" si="36"/>
        <v>USDMXN</v>
      </c>
      <c r="AJ80" s="20" t="s">
        <v>18</v>
      </c>
      <c r="AK80" s="21" t="str">
        <f t="shared" si="37"/>
        <v>FX_USDMXNIV1M</v>
      </c>
      <c r="AL80" s="21" t="str">
        <f t="shared" ref="AL80:AL104" si="46">AO80&amp; " Curncy"</f>
        <v>USDMXNV1M Curncy</v>
      </c>
      <c r="AM80" s="17" t="s">
        <v>884</v>
      </c>
      <c r="AN80" s="17" t="s">
        <v>885</v>
      </c>
      <c r="AO80" s="17" t="str">
        <f t="shared" ref="AO80:AO104" si="47">AI80&amp;"V"&amp;AM80</f>
        <v>USDMXNV1M</v>
      </c>
      <c r="AP80" s="13">
        <f>[2]!blp(AL80,"PX LAST",,,[3]!'USDMXNV1M CURNCY,[PX LAST]')</f>
        <v>10.935</v>
      </c>
      <c r="AR80" s="17" t="s">
        <v>886</v>
      </c>
      <c r="AS80" s="17" t="s">
        <v>272</v>
      </c>
      <c r="AT80" s="20" t="s">
        <v>18</v>
      </c>
      <c r="AU80" s="21" t="str">
        <f t="shared" si="43"/>
        <v>SHIBOR_CNY12M</v>
      </c>
      <c r="AV80" s="20" t="s">
        <v>888</v>
      </c>
      <c r="AW80" s="17" t="s">
        <v>737</v>
      </c>
      <c r="BA80" s="44" t="s">
        <v>41</v>
      </c>
      <c r="BB80" s="44" t="s">
        <v>829</v>
      </c>
      <c r="BC80" s="44" t="s">
        <v>239</v>
      </c>
      <c r="BD80" s="28" t="s">
        <v>18</v>
      </c>
      <c r="BE80" s="29" t="str">
        <f t="shared" si="34"/>
        <v>JACITR_BBB</v>
      </c>
      <c r="BF80" s="29" t="str">
        <f t="shared" si="35"/>
        <v>JACIBBBT Index</v>
      </c>
    </row>
    <row r="81" spans="2:58">
      <c r="B81" s="13" t="s">
        <v>101</v>
      </c>
      <c r="C81" s="13" t="s">
        <v>200</v>
      </c>
      <c r="D81" s="20" t="s">
        <v>18</v>
      </c>
      <c r="E81" s="21" t="str">
        <f t="shared" si="31"/>
        <v>BON_NZD10Y</v>
      </c>
      <c r="F81" s="21" t="str">
        <f t="shared" si="40"/>
        <v>GNZGB10 Index</v>
      </c>
      <c r="G81" s="16">
        <v>10</v>
      </c>
      <c r="H81" s="16" t="s">
        <v>508</v>
      </c>
      <c r="J81" s="22">
        <f>_xll.BDP(F81,"PX LAST")</f>
        <v>2.8129999999999997</v>
      </c>
      <c r="K81" s="13" t="s">
        <v>856</v>
      </c>
      <c r="L81" s="13" t="s">
        <v>182</v>
      </c>
      <c r="M81" s="33" t="s">
        <v>18</v>
      </c>
      <c r="N81" s="21" t="str">
        <f t="shared" si="44"/>
        <v>BASIS_AUD5Y</v>
      </c>
      <c r="O81" s="34" t="str">
        <f t="shared" si="45"/>
        <v>ADBS5 Curncy</v>
      </c>
      <c r="P81" s="13">
        <v>5</v>
      </c>
      <c r="Q81" s="17" t="s">
        <v>866</v>
      </c>
      <c r="AF81" s="13" t="s">
        <v>112</v>
      </c>
      <c r="AH81" s="13" t="s">
        <v>272</v>
      </c>
      <c r="AI81" s="13" t="str">
        <f t="shared" si="36"/>
        <v>USDCNY</v>
      </c>
      <c r="AJ81" s="20" t="s">
        <v>18</v>
      </c>
      <c r="AK81" s="21" t="str">
        <f t="shared" si="37"/>
        <v>FX_USDCNYIV1M</v>
      </c>
      <c r="AL81" s="21" t="str">
        <f t="shared" si="46"/>
        <v>USDCNYV1M Curncy</v>
      </c>
      <c r="AM81" s="17" t="s">
        <v>884</v>
      </c>
      <c r="AN81" s="17" t="s">
        <v>885</v>
      </c>
      <c r="AO81" s="17" t="str">
        <f t="shared" si="47"/>
        <v>USDCNYV1M</v>
      </c>
      <c r="AP81" s="13">
        <f>[2]!blp(AL81,"PX LAST",,,[3]!'USDCNYV1M CURNCY,[PX LAST]')</f>
        <v>4.5250000000000004</v>
      </c>
      <c r="AR81" s="17" t="s">
        <v>889</v>
      </c>
      <c r="AS81" s="17" t="s">
        <v>376</v>
      </c>
      <c r="AT81" s="20" t="s">
        <v>18</v>
      </c>
      <c r="AU81" s="21" t="str">
        <f t="shared" si="43"/>
        <v>HIBOR_HKD3M</v>
      </c>
      <c r="AV81" s="20" t="s">
        <v>871</v>
      </c>
      <c r="AW81" s="17" t="s">
        <v>576</v>
      </c>
      <c r="BA81" s="44" t="s">
        <v>41</v>
      </c>
      <c r="BB81" s="44" t="s">
        <v>829</v>
      </c>
      <c r="BC81" s="44" t="s">
        <v>277</v>
      </c>
      <c r="BD81" s="28" t="s">
        <v>18</v>
      </c>
      <c r="BE81" s="29" t="str">
        <f t="shared" si="34"/>
        <v>JACITR_B</v>
      </c>
      <c r="BF81" s="29" t="str">
        <f t="shared" si="35"/>
        <v>JACIBTR Index</v>
      </c>
    </row>
    <row r="82" spans="2:58">
      <c r="B82" s="13" t="s">
        <v>101</v>
      </c>
      <c r="C82" s="13" t="s">
        <v>511</v>
      </c>
      <c r="D82" s="20" t="s">
        <v>18</v>
      </c>
      <c r="E82" s="21" t="str">
        <f t="shared" si="31"/>
        <v>BON_BRL10Y</v>
      </c>
      <c r="F82" s="40" t="s">
        <v>890</v>
      </c>
      <c r="G82" s="16">
        <v>10</v>
      </c>
      <c r="J82" s="22">
        <f>_xll.BDP(F82,"PX LAST")</f>
        <v>9.4290000000000003</v>
      </c>
      <c r="K82" s="13" t="s">
        <v>856</v>
      </c>
      <c r="L82" s="13" t="s">
        <v>364</v>
      </c>
      <c r="M82" s="33" t="s">
        <v>18</v>
      </c>
      <c r="N82" s="21" t="str">
        <f t="shared" si="44"/>
        <v>BASIS_SGD5Y</v>
      </c>
      <c r="O82" s="34" t="str">
        <f t="shared" si="45"/>
        <v>SDBS5 Curncy</v>
      </c>
      <c r="P82" s="13">
        <v>5</v>
      </c>
      <c r="Q82" s="13" t="s">
        <v>876</v>
      </c>
      <c r="AF82" s="13" t="s">
        <v>112</v>
      </c>
      <c r="AH82" s="13" t="s">
        <v>125</v>
      </c>
      <c r="AI82" s="13" t="str">
        <f t="shared" si="36"/>
        <v>USDINR</v>
      </c>
      <c r="AJ82" s="20" t="s">
        <v>18</v>
      </c>
      <c r="AK82" s="21" t="str">
        <f t="shared" si="37"/>
        <v>FX_USDINRIV1M</v>
      </c>
      <c r="AL82" s="21" t="str">
        <f t="shared" si="46"/>
        <v>USDINRV1M Curncy</v>
      </c>
      <c r="AM82" s="17" t="s">
        <v>884</v>
      </c>
      <c r="AN82" s="17" t="s">
        <v>885</v>
      </c>
      <c r="AO82" s="17" t="str">
        <f t="shared" si="47"/>
        <v>USDINRV1M</v>
      </c>
      <c r="AP82" s="13">
        <f>[2]!blp(AL82,"PX LAST",,,[3]!'USDINRV1M CURNCY,[PX LAST]')</f>
        <v>4.7699999999999996</v>
      </c>
      <c r="AR82" s="17" t="s">
        <v>889</v>
      </c>
      <c r="AS82" s="17" t="s">
        <v>376</v>
      </c>
      <c r="AT82" s="20" t="s">
        <v>18</v>
      </c>
      <c r="AU82" s="21" t="str">
        <f t="shared" si="43"/>
        <v>HIBOR_HKD12M</v>
      </c>
      <c r="AV82" s="20" t="s">
        <v>891</v>
      </c>
      <c r="AW82" s="17" t="s">
        <v>737</v>
      </c>
      <c r="BA82" s="44" t="s">
        <v>41</v>
      </c>
      <c r="BB82" s="44" t="s">
        <v>829</v>
      </c>
      <c r="BC82" s="44" t="s">
        <v>536</v>
      </c>
      <c r="BD82" s="28" t="s">
        <v>18</v>
      </c>
      <c r="BE82" s="29" t="str">
        <f t="shared" si="34"/>
        <v>JACITR_CorpHG</v>
      </c>
      <c r="BF82" s="29" t="str">
        <f t="shared" si="35"/>
        <v>JACIICTR Index</v>
      </c>
    </row>
    <row r="83" spans="2:58">
      <c r="B83" s="31" t="s">
        <v>101</v>
      </c>
      <c r="C83" s="31" t="s">
        <v>102</v>
      </c>
      <c r="D83" s="20" t="s">
        <v>18</v>
      </c>
      <c r="E83" s="21" t="str">
        <f t="shared" si="31"/>
        <v>BON_USD30Y</v>
      </c>
      <c r="F83" s="21" t="str">
        <f>H83&amp;G83&amp;I83&amp; " Index"</f>
        <v>USGG30YR Index</v>
      </c>
      <c r="G83" s="50">
        <v>30</v>
      </c>
      <c r="H83" s="50" t="s">
        <v>103</v>
      </c>
      <c r="I83" s="50" t="s">
        <v>104</v>
      </c>
      <c r="J83" s="22">
        <f>_xll.BDP(F83,"PX LAST")</f>
        <v>3.0931999999999999</v>
      </c>
      <c r="K83" s="13" t="s">
        <v>856</v>
      </c>
      <c r="L83" s="13" t="s">
        <v>172</v>
      </c>
      <c r="M83" s="33" t="s">
        <v>18</v>
      </c>
      <c r="N83" s="21" t="str">
        <f t="shared" si="44"/>
        <v>BASIS_KRW5Y</v>
      </c>
      <c r="O83" s="34" t="str">
        <f t="shared" si="45"/>
        <v>KRBS5 Curncy</v>
      </c>
      <c r="P83" s="13">
        <v>5</v>
      </c>
      <c r="Q83" s="13" t="s">
        <v>880</v>
      </c>
      <c r="AF83" s="13" t="s">
        <v>112</v>
      </c>
      <c r="AH83" s="13" t="s">
        <v>265</v>
      </c>
      <c r="AI83" s="13" t="str">
        <f t="shared" si="36"/>
        <v>USDMYR</v>
      </c>
      <c r="AJ83" s="20" t="s">
        <v>18</v>
      </c>
      <c r="AK83" s="21" t="str">
        <f t="shared" si="37"/>
        <v>FX_USDMYRIV1M</v>
      </c>
      <c r="AL83" s="21" t="str">
        <f t="shared" si="46"/>
        <v>USDMYRV1M Curncy</v>
      </c>
      <c r="AM83" s="17" t="s">
        <v>884</v>
      </c>
      <c r="AN83" s="17" t="s">
        <v>885</v>
      </c>
      <c r="AO83" s="17" t="str">
        <f t="shared" si="47"/>
        <v>USDMYRV1M</v>
      </c>
      <c r="AP83" s="13">
        <f>[2]!blp(AL83,"PX LAST",,,[3]!'USDMYRV1M CURNCY,[PX LAST]')</f>
        <v>5.8849999999999998</v>
      </c>
      <c r="AR83" s="17" t="s">
        <v>889</v>
      </c>
      <c r="AS83" s="13" t="s">
        <v>892</v>
      </c>
      <c r="AT83" s="20" t="s">
        <v>18</v>
      </c>
      <c r="AU83" s="21" t="str">
        <f t="shared" si="43"/>
        <v>HIBOR_CNH3M</v>
      </c>
      <c r="AV83" s="20" t="s">
        <v>893</v>
      </c>
      <c r="AW83" s="17" t="s">
        <v>576</v>
      </c>
      <c r="BA83" s="44" t="s">
        <v>41</v>
      </c>
      <c r="BB83" s="44" t="s">
        <v>829</v>
      </c>
      <c r="BC83" s="44" t="s">
        <v>546</v>
      </c>
      <c r="BD83" s="28" t="s">
        <v>18</v>
      </c>
      <c r="BE83" s="29" t="str">
        <f t="shared" si="34"/>
        <v>JACITR_CorpHY</v>
      </c>
      <c r="BF83" s="29" t="str">
        <f t="shared" si="35"/>
        <v>JACINCTR Index</v>
      </c>
    </row>
    <row r="84" spans="2:58">
      <c r="B84" s="36" t="s">
        <v>101</v>
      </c>
      <c r="C84" s="36" t="s">
        <v>127</v>
      </c>
      <c r="D84" s="20" t="s">
        <v>18</v>
      </c>
      <c r="E84" s="21" t="str">
        <f t="shared" si="31"/>
        <v>BON_GBP30Y</v>
      </c>
      <c r="F84" s="21" t="str">
        <f>H84&amp;G84&amp;I84&amp; " Index"</f>
        <v>GUKG30 Index</v>
      </c>
      <c r="G84" s="52">
        <v>30</v>
      </c>
      <c r="H84" s="52" t="s">
        <v>128</v>
      </c>
      <c r="I84" s="52"/>
      <c r="J84" s="22">
        <f>_xll.BDP(F84,"PX LAST")</f>
        <v>1.8050000000000002</v>
      </c>
      <c r="K84" s="13" t="s">
        <v>894</v>
      </c>
      <c r="L84" s="13" t="s">
        <v>102</v>
      </c>
      <c r="M84" s="33" t="s">
        <v>18</v>
      </c>
      <c r="N84" s="21" t="str">
        <f>K84&amp;"_"&amp;$L84&amp;$P84</f>
        <v>OISBOR_USD3M</v>
      </c>
      <c r="O84" s="42" t="s">
        <v>895</v>
      </c>
      <c r="P84" s="21" t="s">
        <v>576</v>
      </c>
      <c r="AF84" s="13" t="s">
        <v>112</v>
      </c>
      <c r="AH84" s="13" t="s">
        <v>155</v>
      </c>
      <c r="AI84" s="13" t="str">
        <f t="shared" si="36"/>
        <v>USDPHP</v>
      </c>
      <c r="AJ84" s="20" t="s">
        <v>18</v>
      </c>
      <c r="AK84" s="21" t="str">
        <f t="shared" si="37"/>
        <v>FX_USDPHPIV1M</v>
      </c>
      <c r="AL84" s="21" t="str">
        <f t="shared" si="46"/>
        <v>USDPHPV1M Curncy</v>
      </c>
      <c r="AM84" s="17" t="s">
        <v>884</v>
      </c>
      <c r="AN84" s="17" t="s">
        <v>885</v>
      </c>
      <c r="AO84" s="17" t="str">
        <f t="shared" si="47"/>
        <v>USDPHPV1M</v>
      </c>
      <c r="AP84" s="13">
        <f>[2]!blp(AL84,"PX LAST",,,[3]!'USDPHPV1M CURNCY,[PX LAST]')</f>
        <v>5.17</v>
      </c>
      <c r="AR84" s="17" t="s">
        <v>889</v>
      </c>
      <c r="AS84" s="13" t="s">
        <v>892</v>
      </c>
      <c r="AT84" s="20" t="s">
        <v>18</v>
      </c>
      <c r="AU84" s="21" t="str">
        <f t="shared" si="43"/>
        <v>HIBOR_CNH12M</v>
      </c>
      <c r="AV84" s="20" t="s">
        <v>896</v>
      </c>
      <c r="AW84" s="17" t="s">
        <v>737</v>
      </c>
      <c r="BA84" s="44" t="s">
        <v>41</v>
      </c>
      <c r="BB84" s="44" t="s">
        <v>829</v>
      </c>
      <c r="BC84" s="44" t="s">
        <v>555</v>
      </c>
      <c r="BD84" s="28" t="s">
        <v>18</v>
      </c>
      <c r="BE84" s="29" t="str">
        <f t="shared" si="34"/>
        <v>JACITR_QuasiHG</v>
      </c>
      <c r="BF84" s="29" t="str">
        <f t="shared" si="35"/>
        <v>JACIIQTR Index</v>
      </c>
    </row>
    <row r="85" spans="2:58">
      <c r="B85" s="13" t="s">
        <v>101</v>
      </c>
      <c r="C85" s="13" t="s">
        <v>142</v>
      </c>
      <c r="D85" s="20" t="s">
        <v>18</v>
      </c>
      <c r="E85" s="21" t="str">
        <f t="shared" si="31"/>
        <v>BON_JPY30Y</v>
      </c>
      <c r="F85" s="21" t="str">
        <f>H85&amp;G85&amp;I85&amp; " Index"</f>
        <v>GJGB30 Index</v>
      </c>
      <c r="G85" s="16">
        <v>30</v>
      </c>
      <c r="H85" s="16" t="s">
        <v>143</v>
      </c>
      <c r="J85" s="22">
        <f>_xll.BDP(F85,"PX LAST")</f>
        <v>0.755</v>
      </c>
      <c r="K85" s="13" t="s">
        <v>894</v>
      </c>
      <c r="L85" s="13" t="s">
        <v>131</v>
      </c>
      <c r="M85" s="33" t="s">
        <v>18</v>
      </c>
      <c r="N85" s="21" t="str">
        <f t="shared" ref="N85:N87" si="48">K85&amp;"_"&amp;$L85&amp;$P85</f>
        <v>OISBOR_EUR3M</v>
      </c>
      <c r="O85" s="42" t="s">
        <v>897</v>
      </c>
      <c r="P85" s="21" t="s">
        <v>576</v>
      </c>
      <c r="AF85" s="13" t="s">
        <v>112</v>
      </c>
      <c r="AH85" s="13" t="s">
        <v>364</v>
      </c>
      <c r="AI85" s="13" t="str">
        <f t="shared" si="36"/>
        <v>USDSGD</v>
      </c>
      <c r="AJ85" s="20" t="s">
        <v>18</v>
      </c>
      <c r="AK85" s="21" t="str">
        <f t="shared" si="37"/>
        <v>FX_USDSGDIV1M</v>
      </c>
      <c r="AL85" s="21" t="str">
        <f t="shared" si="46"/>
        <v>USDSGDV1M Curncy</v>
      </c>
      <c r="AM85" s="17" t="s">
        <v>884</v>
      </c>
      <c r="AN85" s="17" t="s">
        <v>885</v>
      </c>
      <c r="AO85" s="17" t="str">
        <f t="shared" si="47"/>
        <v>USDSGDV1M</v>
      </c>
      <c r="AP85" s="13">
        <f>[2]!blp(AL85,"PX LAST",,,[3]!'USDSGDV1M CURNCY,[PX LAST]')</f>
        <v>4.6524999999999999</v>
      </c>
      <c r="AR85" s="17"/>
      <c r="AS85" s="17"/>
      <c r="AT85" s="21"/>
      <c r="AU85" s="21"/>
      <c r="AV85" s="21"/>
      <c r="BA85" s="44" t="s">
        <v>41</v>
      </c>
      <c r="BB85" s="44" t="s">
        <v>829</v>
      </c>
      <c r="BC85" s="44" t="s">
        <v>564</v>
      </c>
      <c r="BD85" s="28" t="s">
        <v>18</v>
      </c>
      <c r="BE85" s="29" t="str">
        <f t="shared" si="34"/>
        <v>JACITR_QuasiHY</v>
      </c>
      <c r="BF85" s="29" t="str">
        <f t="shared" si="35"/>
        <v>JACINITR Index</v>
      </c>
    </row>
    <row r="86" spans="2:58">
      <c r="B86" s="13" t="s">
        <v>101</v>
      </c>
      <c r="C86" s="13" t="s">
        <v>131</v>
      </c>
      <c r="D86" s="20" t="s">
        <v>18</v>
      </c>
      <c r="E86" s="21" t="str">
        <f t="shared" si="31"/>
        <v>BON_EUR30Y</v>
      </c>
      <c r="F86" s="21" t="str">
        <f>H86&amp;G86&amp;I86&amp; " Index"</f>
        <v>GECU30YR Index</v>
      </c>
      <c r="G86" s="16">
        <v>30</v>
      </c>
      <c r="H86" s="16" t="s">
        <v>157</v>
      </c>
      <c r="I86" s="16" t="s">
        <v>104</v>
      </c>
      <c r="J86" s="22">
        <f>_xll.BDP(F86,"PX LAST")</f>
        <v>1.2230000000000001</v>
      </c>
      <c r="K86" s="13" t="s">
        <v>894</v>
      </c>
      <c r="L86" s="58" t="s">
        <v>142</v>
      </c>
      <c r="M86" s="33" t="s">
        <v>18</v>
      </c>
      <c r="N86" s="21" t="str">
        <f t="shared" si="48"/>
        <v>OISBOR_JPY3M</v>
      </c>
      <c r="O86" s="42" t="s">
        <v>898</v>
      </c>
      <c r="P86" s="21" t="s">
        <v>576</v>
      </c>
      <c r="AF86" s="13" t="s">
        <v>112</v>
      </c>
      <c r="AH86" s="13" t="s">
        <v>172</v>
      </c>
      <c r="AI86" s="13" t="str">
        <f t="shared" si="36"/>
        <v>USDKRW</v>
      </c>
      <c r="AJ86" s="20" t="s">
        <v>18</v>
      </c>
      <c r="AK86" s="21" t="str">
        <f t="shared" si="37"/>
        <v>FX_USDKRWIV1M</v>
      </c>
      <c r="AL86" s="21" t="str">
        <f t="shared" si="46"/>
        <v>USDKRWV1M Curncy</v>
      </c>
      <c r="AM86" s="17" t="s">
        <v>884</v>
      </c>
      <c r="AN86" s="17" t="s">
        <v>885</v>
      </c>
      <c r="AO86" s="17" t="str">
        <f t="shared" si="47"/>
        <v>USDKRWV1M</v>
      </c>
      <c r="AP86" s="13">
        <f>[2]!blp(AL86,"PX LAST",,,[3]!'USDKRWV1M CURNCY,[PX LAST]')</f>
        <v>7.4974999999999996</v>
      </c>
      <c r="AR86" s="17"/>
      <c r="AT86" s="21"/>
      <c r="AU86" s="21"/>
      <c r="AV86" s="21"/>
      <c r="BA86" s="44" t="s">
        <v>41</v>
      </c>
      <c r="BB86" s="44" t="s">
        <v>829</v>
      </c>
      <c r="BC86" s="44" t="s">
        <v>604</v>
      </c>
      <c r="BD86" s="28" t="s">
        <v>18</v>
      </c>
      <c r="BE86" s="29" t="str">
        <f t="shared" si="34"/>
        <v>JACITR_35Y</v>
      </c>
      <c r="BF86" s="29" t="str">
        <f t="shared" si="35"/>
        <v>JACI35TR Index</v>
      </c>
    </row>
    <row r="87" spans="2:58">
      <c r="B87" s="17" t="s">
        <v>899</v>
      </c>
      <c r="C87" s="13" t="s">
        <v>102</v>
      </c>
      <c r="D87" s="20" t="s">
        <v>18</v>
      </c>
      <c r="E87" s="59" t="str">
        <f t="shared" si="31"/>
        <v>TIP_USD5Y</v>
      </c>
      <c r="F87" s="40" t="s">
        <v>900</v>
      </c>
      <c r="G87" s="16">
        <v>5</v>
      </c>
      <c r="H87" s="16" t="s">
        <v>901</v>
      </c>
      <c r="I87" s="16" t="s">
        <v>24</v>
      </c>
      <c r="J87" s="22">
        <f>_xll.BDP(F87,"PX LAST")</f>
        <v>0.50009999999999999</v>
      </c>
      <c r="K87" s="13" t="s">
        <v>894</v>
      </c>
      <c r="L87" s="58" t="s">
        <v>272</v>
      </c>
      <c r="M87" s="60" t="s">
        <v>18</v>
      </c>
      <c r="N87" s="21" t="str">
        <f t="shared" si="48"/>
        <v>OISBOR_CNY3M</v>
      </c>
      <c r="O87" s="42" t="s">
        <v>902</v>
      </c>
      <c r="P87" s="21" t="s">
        <v>576</v>
      </c>
      <c r="AF87" s="13" t="s">
        <v>112</v>
      </c>
      <c r="AH87" s="13" t="s">
        <v>193</v>
      </c>
      <c r="AI87" s="13" t="str">
        <f t="shared" si="36"/>
        <v>USDTWD</v>
      </c>
      <c r="AJ87" s="20" t="s">
        <v>18</v>
      </c>
      <c r="AK87" s="21" t="str">
        <f t="shared" si="37"/>
        <v>FX_USDTWDIV1M</v>
      </c>
      <c r="AL87" s="21" t="str">
        <f t="shared" si="46"/>
        <v>USDTWDV1M Curncy</v>
      </c>
      <c r="AM87" s="17" t="s">
        <v>884</v>
      </c>
      <c r="AN87" s="17" t="s">
        <v>885</v>
      </c>
      <c r="AO87" s="17" t="str">
        <f t="shared" si="47"/>
        <v>USDTWDV1M</v>
      </c>
      <c r="AP87" s="13">
        <f>[2]!blp(AL87,"PX LAST",,,[3]!'USDTWDV1M CURNCY,[PX LAST]')</f>
        <v>4.75</v>
      </c>
      <c r="AR87" s="17"/>
      <c r="AS87" s="17"/>
      <c r="AT87" s="21"/>
      <c r="AU87" s="21"/>
      <c r="AV87" s="21"/>
      <c r="BA87" s="44" t="s">
        <v>41</v>
      </c>
      <c r="BB87" s="44" t="s">
        <v>829</v>
      </c>
      <c r="BC87" s="44" t="s">
        <v>615</v>
      </c>
      <c r="BD87" s="28" t="s">
        <v>18</v>
      </c>
      <c r="BE87" s="29" t="str">
        <f t="shared" si="34"/>
        <v>JACITR_57Y</v>
      </c>
      <c r="BF87" s="29" t="str">
        <f t="shared" si="35"/>
        <v>JACI57TR Index</v>
      </c>
    </row>
    <row r="88" spans="2:58">
      <c r="B88" s="17" t="s">
        <v>899</v>
      </c>
      <c r="C88" s="13" t="s">
        <v>102</v>
      </c>
      <c r="D88" s="20" t="s">
        <v>18</v>
      </c>
      <c r="E88" s="59" t="str">
        <f t="shared" si="31"/>
        <v>TIP_USD10Y</v>
      </c>
      <c r="F88" s="21" t="str">
        <f>H88&amp;G88&amp;I88&amp; " Index"</f>
        <v>USGGT10Y Index</v>
      </c>
      <c r="G88" s="16">
        <v>10</v>
      </c>
      <c r="H88" s="16" t="s">
        <v>901</v>
      </c>
      <c r="I88" s="16" t="s">
        <v>24</v>
      </c>
      <c r="J88" s="22">
        <f>_xll.BDP(F88,"PX LAST")</f>
        <v>0.75219999999999998</v>
      </c>
      <c r="K88" s="13" t="s">
        <v>903</v>
      </c>
      <c r="L88" s="13" t="s">
        <v>892</v>
      </c>
      <c r="M88" s="60" t="s">
        <v>18</v>
      </c>
      <c r="N88" s="21" t="str">
        <f>K88&amp;"_"&amp;$L88&amp;$P88</f>
        <v>CCS_CNH1Y</v>
      </c>
      <c r="O88" s="49" t="s">
        <v>904</v>
      </c>
      <c r="P88" s="20" t="s">
        <v>905</v>
      </c>
      <c r="AF88" s="13" t="s">
        <v>112</v>
      </c>
      <c r="AH88" s="13" t="s">
        <v>209</v>
      </c>
      <c r="AI88" s="13" t="str">
        <f t="shared" si="36"/>
        <v>USDTHB</v>
      </c>
      <c r="AJ88" s="20" t="s">
        <v>18</v>
      </c>
      <c r="AK88" s="21" t="str">
        <f t="shared" si="37"/>
        <v>FX_USDTHBIV1M</v>
      </c>
      <c r="AL88" s="21" t="str">
        <f t="shared" si="46"/>
        <v>USDTHBV1M Curncy</v>
      </c>
      <c r="AM88" s="17" t="s">
        <v>884</v>
      </c>
      <c r="AN88" s="17" t="s">
        <v>885</v>
      </c>
      <c r="AO88" s="17" t="str">
        <f t="shared" si="47"/>
        <v>USDTHBV1M</v>
      </c>
      <c r="AP88" s="13">
        <f>[2]!blp(AL88,"PX LAST",,,[3]!'USDTHBV1M CURNCY,[PX LAST]')</f>
        <v>5.2549999999999999</v>
      </c>
      <c r="BA88" s="44" t="s">
        <v>41</v>
      </c>
      <c r="BB88" s="44" t="s">
        <v>829</v>
      </c>
      <c r="BC88" s="44" t="s">
        <v>634</v>
      </c>
      <c r="BD88" s="28" t="s">
        <v>18</v>
      </c>
      <c r="BE88" s="29" t="str">
        <f t="shared" si="34"/>
        <v>JACITR_10Y</v>
      </c>
      <c r="BF88" s="29" t="str">
        <f t="shared" si="35"/>
        <v>JACI10TR Index</v>
      </c>
    </row>
    <row r="89" spans="2:58">
      <c r="B89" s="17" t="s">
        <v>899</v>
      </c>
      <c r="C89" s="13" t="s">
        <v>102</v>
      </c>
      <c r="D89" s="20" t="s">
        <v>18</v>
      </c>
      <c r="E89" s="59" t="str">
        <f t="shared" si="31"/>
        <v>TIP_USD20Y</v>
      </c>
      <c r="F89" s="21" t="str">
        <f>H89&amp;G89&amp;I89&amp; " Index"</f>
        <v>USGGT20Y Index</v>
      </c>
      <c r="G89" s="16">
        <v>20</v>
      </c>
      <c r="H89" s="16" t="s">
        <v>901</v>
      </c>
      <c r="I89" s="16" t="s">
        <v>24</v>
      </c>
      <c r="J89" s="22">
        <f>_xll.BDP(F89,"PX LAST")</f>
        <v>0.89300000000000002</v>
      </c>
      <c r="M89" s="33"/>
      <c r="N89" s="21"/>
      <c r="O89" s="34"/>
      <c r="AF89" s="13" t="s">
        <v>112</v>
      </c>
      <c r="AG89" s="19" t="s">
        <v>437</v>
      </c>
      <c r="AH89" s="19" t="s">
        <v>437</v>
      </c>
      <c r="AI89" s="13" t="str">
        <f t="shared" si="36"/>
        <v>EURCZK</v>
      </c>
      <c r="AJ89" s="20" t="s">
        <v>18</v>
      </c>
      <c r="AK89" s="21" t="str">
        <f t="shared" si="37"/>
        <v>FX_EURCZKIV1M</v>
      </c>
      <c r="AL89" s="21" t="str">
        <f t="shared" si="46"/>
        <v>EURCZKV1M Curncy</v>
      </c>
      <c r="AM89" s="17" t="s">
        <v>884</v>
      </c>
      <c r="AN89" s="17" t="s">
        <v>885</v>
      </c>
      <c r="AO89" s="17" t="str">
        <f t="shared" si="47"/>
        <v>EURCZKV1M</v>
      </c>
      <c r="AP89" s="13">
        <f>[2]!blp(AL89,"PX LAST",,,[3]!'EURCZKV1M CURNCY,[PX LAST]')</f>
        <v>3.58</v>
      </c>
      <c r="BA89" s="15" t="s">
        <v>906</v>
      </c>
      <c r="BB89" s="15"/>
      <c r="BC89" s="15" t="s">
        <v>907</v>
      </c>
      <c r="BD89" s="28" t="s">
        <v>18</v>
      </c>
      <c r="BE89" s="29" t="str">
        <f>BA89&amp;BB89&amp;"_"&amp;BC89</f>
        <v>ITRX_Asia5Y</v>
      </c>
      <c r="BF89" s="29" t="s">
        <v>832</v>
      </c>
    </row>
    <row r="90" spans="2:58">
      <c r="B90" s="17" t="s">
        <v>899</v>
      </c>
      <c r="C90" s="13" t="s">
        <v>102</v>
      </c>
      <c r="D90" s="20" t="s">
        <v>18</v>
      </c>
      <c r="E90" s="59" t="str">
        <f t="shared" si="31"/>
        <v>TIP_USD30Y</v>
      </c>
      <c r="F90" s="21" t="str">
        <f>H90&amp;G90&amp;I90&amp; " Index"</f>
        <v>USGGT30Y Index</v>
      </c>
      <c r="G90" s="16">
        <v>30</v>
      </c>
      <c r="H90" s="16" t="s">
        <v>901</v>
      </c>
      <c r="I90" s="16" t="s">
        <v>24</v>
      </c>
      <c r="J90" s="22">
        <f>_xll.BDP(F90,"PX LAST")</f>
        <v>0.98519999999999996</v>
      </c>
      <c r="M90" s="53"/>
      <c r="N90" s="54"/>
      <c r="O90" s="55"/>
      <c r="AF90" s="13" t="s">
        <v>112</v>
      </c>
      <c r="AG90" s="19" t="s">
        <v>450</v>
      </c>
      <c r="AH90" s="19" t="s">
        <v>450</v>
      </c>
      <c r="AI90" s="13" t="str">
        <f t="shared" si="36"/>
        <v>EURHUF</v>
      </c>
      <c r="AJ90" s="20" t="s">
        <v>18</v>
      </c>
      <c r="AK90" s="21" t="str">
        <f t="shared" si="37"/>
        <v>FX_EURHUFIV1M</v>
      </c>
      <c r="AL90" s="21" t="str">
        <f t="shared" si="46"/>
        <v>EURHUFV1M Curncy</v>
      </c>
      <c r="AM90" s="17" t="s">
        <v>884</v>
      </c>
      <c r="AN90" s="17" t="s">
        <v>885</v>
      </c>
      <c r="AO90" s="17" t="str">
        <f t="shared" si="47"/>
        <v>EURHUFV1M</v>
      </c>
      <c r="AP90" s="13">
        <f>[2]!blp(AL90,"PX LAST",,,[3]!'EURHUFV1M CURNCY,[PX LAST]')</f>
        <v>3.5750000000000002</v>
      </c>
      <c r="BA90" s="15" t="s">
        <v>906</v>
      </c>
      <c r="BB90" s="15"/>
      <c r="BC90" s="61" t="s">
        <v>908</v>
      </c>
      <c r="BD90" s="28" t="s">
        <v>18</v>
      </c>
      <c r="BE90" s="29" t="str">
        <f t="shared" ref="BE90:BE132" si="49">BA90&amp;BB90&amp;"_"&amp;BC90</f>
        <v>ITRX_EU5Y</v>
      </c>
      <c r="BF90" s="29" t="s">
        <v>839</v>
      </c>
    </row>
    <row r="91" spans="2:58">
      <c r="B91" s="13" t="s">
        <v>909</v>
      </c>
      <c r="C91" s="13" t="s">
        <v>102</v>
      </c>
      <c r="D91" s="20" t="s">
        <v>18</v>
      </c>
      <c r="E91" s="59" t="str">
        <f t="shared" si="31"/>
        <v>BE_USD5Y</v>
      </c>
      <c r="F91" s="43" t="s">
        <v>58</v>
      </c>
      <c r="G91" s="16">
        <v>5</v>
      </c>
      <c r="H91" s="26" t="s">
        <v>910</v>
      </c>
      <c r="J91" s="22">
        <f>_xll.BDP(F91,"PX LAST")</f>
        <v>2.0983000000000001</v>
      </c>
      <c r="AF91" s="13" t="s">
        <v>112</v>
      </c>
      <c r="AG91" s="19" t="s">
        <v>462</v>
      </c>
      <c r="AH91" s="19" t="s">
        <v>462</v>
      </c>
      <c r="AI91" s="13" t="str">
        <f t="shared" si="36"/>
        <v>EURPLN</v>
      </c>
      <c r="AJ91" s="20" t="s">
        <v>18</v>
      </c>
      <c r="AK91" s="21" t="str">
        <f t="shared" si="37"/>
        <v>FX_EURPLNIV1M</v>
      </c>
      <c r="AL91" s="21" t="str">
        <f t="shared" si="46"/>
        <v>EURPLNV1M Curncy</v>
      </c>
      <c r="AM91" s="17" t="s">
        <v>884</v>
      </c>
      <c r="AN91" s="17" t="s">
        <v>885</v>
      </c>
      <c r="AO91" s="17" t="str">
        <f t="shared" si="47"/>
        <v>EURPLNV1M</v>
      </c>
      <c r="AP91" s="13">
        <f>[2]!blp(AL91,"PX LAST",,,[3]!'EURPLNV1M CURNCY,[PX LAST]')</f>
        <v>4.1900000000000004</v>
      </c>
      <c r="BA91" s="15" t="s">
        <v>906</v>
      </c>
      <c r="BB91" s="15"/>
      <c r="BC91" s="61" t="s">
        <v>911</v>
      </c>
      <c r="BD91" s="28" t="s">
        <v>18</v>
      </c>
      <c r="BE91" s="29" t="str">
        <f t="shared" si="49"/>
        <v>ITRX_EUXover5Y</v>
      </c>
      <c r="BF91" s="29" t="s">
        <v>65</v>
      </c>
    </row>
    <row r="92" spans="2:58">
      <c r="B92" s="13" t="s">
        <v>909</v>
      </c>
      <c r="C92" s="13" t="s">
        <v>102</v>
      </c>
      <c r="D92" s="20" t="s">
        <v>18</v>
      </c>
      <c r="E92" s="59" t="str">
        <f t="shared" si="31"/>
        <v>BE_USD10Y</v>
      </c>
      <c r="F92" s="21" t="str">
        <f>H92&amp;G92&amp;I92&amp; " Index"</f>
        <v>USGGBE10 Index</v>
      </c>
      <c r="G92" s="16">
        <v>10</v>
      </c>
      <c r="H92" s="26" t="s">
        <v>910</v>
      </c>
      <c r="J92" s="22">
        <f>_xll.BDP(F92,"PX LAST")</f>
        <v>2.1069</v>
      </c>
      <c r="AF92" s="13" t="s">
        <v>112</v>
      </c>
      <c r="AH92" s="13" t="s">
        <v>231</v>
      </c>
      <c r="AI92" s="13" t="str">
        <f t="shared" si="36"/>
        <v>USDRUB</v>
      </c>
      <c r="AJ92" s="20" t="s">
        <v>18</v>
      </c>
      <c r="AK92" s="21" t="str">
        <f t="shared" si="37"/>
        <v>FX_USDRUBIV1M</v>
      </c>
      <c r="AL92" s="21" t="str">
        <f t="shared" si="46"/>
        <v>USDRUBV1M Curncy</v>
      </c>
      <c r="AM92" s="17" t="s">
        <v>884</v>
      </c>
      <c r="AN92" s="17" t="s">
        <v>885</v>
      </c>
      <c r="AO92" s="17" t="str">
        <f t="shared" si="47"/>
        <v>USDRUBV1M</v>
      </c>
      <c r="AP92" s="13">
        <f>[2]!blp(AL92,"PX LAST",,,[3]!'USDRUBV1M CURNCY,[PX LAST]')</f>
        <v>9.8475000000000001</v>
      </c>
      <c r="BA92" s="15" t="s">
        <v>906</v>
      </c>
      <c r="BB92" s="15"/>
      <c r="BC92" s="61" t="s">
        <v>912</v>
      </c>
      <c r="BD92" s="28" t="s">
        <v>18</v>
      </c>
      <c r="BE92" s="29" t="str">
        <f t="shared" si="49"/>
        <v>ITRX_EUSeniorIG5Y</v>
      </c>
      <c r="BF92" s="29" t="s">
        <v>850</v>
      </c>
    </row>
    <row r="93" spans="2:58">
      <c r="B93" s="13" t="s">
        <v>909</v>
      </c>
      <c r="C93" s="13" t="s">
        <v>102</v>
      </c>
      <c r="D93" s="20" t="s">
        <v>18</v>
      </c>
      <c r="E93" s="59" t="str">
        <f t="shared" si="31"/>
        <v>BE_USD20Y</v>
      </c>
      <c r="F93" s="21" t="str">
        <f>H93&amp;G93&amp;I93&amp; " Index"</f>
        <v>USGGBE20 Index</v>
      </c>
      <c r="G93" s="16">
        <v>20</v>
      </c>
      <c r="H93" s="26" t="s">
        <v>910</v>
      </c>
      <c r="J93" s="22">
        <f>_xll.BDP(F93,"PX LAST")</f>
        <v>2.0564</v>
      </c>
      <c r="AF93" s="13" t="s">
        <v>112</v>
      </c>
      <c r="AH93" s="13" t="s">
        <v>267</v>
      </c>
      <c r="AI93" s="13" t="str">
        <f t="shared" si="36"/>
        <v>USDZAR</v>
      </c>
      <c r="AJ93" s="20" t="s">
        <v>18</v>
      </c>
      <c r="AK93" s="21" t="str">
        <f t="shared" si="37"/>
        <v>FX_USDZARIV1M</v>
      </c>
      <c r="AL93" s="21" t="str">
        <f t="shared" si="46"/>
        <v>USDZARV1M Curncy</v>
      </c>
      <c r="AM93" s="17" t="s">
        <v>884</v>
      </c>
      <c r="AN93" s="17" t="s">
        <v>885</v>
      </c>
      <c r="AO93" s="17" t="str">
        <f t="shared" si="47"/>
        <v>USDZARV1M</v>
      </c>
      <c r="AP93" s="13">
        <f>[2]!blp(AL93,"PX LAST",,,[3]!'USDZARV1M CURNCY,[PX LAST]')</f>
        <v>12.715</v>
      </c>
      <c r="BA93" s="15" t="s">
        <v>906</v>
      </c>
      <c r="BB93" s="15"/>
      <c r="BC93" s="61" t="s">
        <v>913</v>
      </c>
      <c r="BD93" s="28" t="s">
        <v>18</v>
      </c>
      <c r="BE93" s="29" t="str">
        <f t="shared" si="49"/>
        <v>ITRX_EUSubIG5Y</v>
      </c>
      <c r="BF93" s="29" t="s">
        <v>66</v>
      </c>
    </row>
    <row r="94" spans="2:58">
      <c r="B94" s="13" t="s">
        <v>909</v>
      </c>
      <c r="C94" s="13" t="s">
        <v>102</v>
      </c>
      <c r="D94" s="20" t="s">
        <v>18</v>
      </c>
      <c r="E94" s="59" t="str">
        <f t="shared" si="31"/>
        <v>BE_USD30Y</v>
      </c>
      <c r="F94" s="21" t="str">
        <f>H94&amp;G94&amp;I94&amp; " Index"</f>
        <v>USGGBE30 Index</v>
      </c>
      <c r="G94" s="16">
        <v>30</v>
      </c>
      <c r="H94" s="26" t="s">
        <v>910</v>
      </c>
      <c r="J94" s="22">
        <f>_xll.BDP(F94,"PX LAST")</f>
        <v>2.1070000000000002</v>
      </c>
      <c r="AF94" s="13" t="s">
        <v>112</v>
      </c>
      <c r="AH94" s="13" t="s">
        <v>247</v>
      </c>
      <c r="AI94" s="13" t="str">
        <f t="shared" si="36"/>
        <v>USDTRY</v>
      </c>
      <c r="AJ94" s="20" t="s">
        <v>18</v>
      </c>
      <c r="AK94" s="21" t="str">
        <f t="shared" si="37"/>
        <v>FX_USDTRYIV1M</v>
      </c>
      <c r="AL94" s="21" t="str">
        <f t="shared" si="46"/>
        <v>USDTRYV1M Curncy</v>
      </c>
      <c r="AM94" s="17" t="s">
        <v>884</v>
      </c>
      <c r="AN94" s="17" t="s">
        <v>885</v>
      </c>
      <c r="AO94" s="17" t="str">
        <f t="shared" si="47"/>
        <v>USDTRYV1M</v>
      </c>
      <c r="AP94" s="13">
        <f>[2]!blp(AL94,"PX LAST",,,[3]!'USDTRYV1M CURNCY,[PX LAST]')</f>
        <v>9.8925000000000001</v>
      </c>
      <c r="BA94" s="15" t="s">
        <v>41</v>
      </c>
      <c r="BB94" s="17" t="s">
        <v>332</v>
      </c>
      <c r="BC94" s="17" t="s">
        <v>914</v>
      </c>
      <c r="BD94" s="28" t="s">
        <v>18</v>
      </c>
      <c r="BE94" s="29" t="str">
        <f t="shared" si="49"/>
        <v>JACISP_Sov</v>
      </c>
      <c r="BF94" s="29" t="s">
        <v>371</v>
      </c>
    </row>
    <row r="95" spans="2:58">
      <c r="B95" s="13" t="s">
        <v>909</v>
      </c>
      <c r="C95" s="13" t="s">
        <v>915</v>
      </c>
      <c r="D95" s="20" t="s">
        <v>18</v>
      </c>
      <c r="E95" s="59" t="str">
        <f t="shared" si="31"/>
        <v>BE_GER7Y</v>
      </c>
      <c r="F95" s="43" t="s">
        <v>916</v>
      </c>
      <c r="G95" s="62">
        <v>7</v>
      </c>
      <c r="H95" s="26" t="s">
        <v>917</v>
      </c>
      <c r="J95" s="22">
        <f>_xll.BDP(F95,"PX LAST")</f>
        <v>0.99</v>
      </c>
      <c r="AF95" s="13" t="s">
        <v>112</v>
      </c>
      <c r="AH95" s="13" t="s">
        <v>511</v>
      </c>
      <c r="AI95" s="13" t="str">
        <f t="shared" si="36"/>
        <v>USDBRL</v>
      </c>
      <c r="AJ95" s="20" t="s">
        <v>18</v>
      </c>
      <c r="AK95" s="21" t="str">
        <f t="shared" si="37"/>
        <v>FX_USDBRLIV1M</v>
      </c>
      <c r="AL95" s="21" t="str">
        <f t="shared" si="46"/>
        <v>USDBRLV1M Curncy</v>
      </c>
      <c r="AM95" s="17" t="s">
        <v>884</v>
      </c>
      <c r="AN95" s="17" t="s">
        <v>885</v>
      </c>
      <c r="AO95" s="17" t="str">
        <f t="shared" si="47"/>
        <v>USDBRLV1M</v>
      </c>
      <c r="AP95" s="13">
        <f>[2]!blp(AL95,"PX LAST",,,[3]!'USDBRLV1M CURNCY,[PX LAST]')</f>
        <v>10.565</v>
      </c>
      <c r="BA95" s="15" t="s">
        <v>41</v>
      </c>
      <c r="BB95" s="17" t="s">
        <v>332</v>
      </c>
      <c r="BC95" s="17" t="s">
        <v>918</v>
      </c>
      <c r="BD95" s="28" t="s">
        <v>18</v>
      </c>
      <c r="BE95" s="29" t="str">
        <f t="shared" si="49"/>
        <v>JACISP_Cons</v>
      </c>
      <c r="BF95" s="29" t="s">
        <v>387</v>
      </c>
    </row>
    <row r="96" spans="2:58">
      <c r="B96" s="13" t="s">
        <v>909</v>
      </c>
      <c r="C96" s="13" t="s">
        <v>915</v>
      </c>
      <c r="D96" s="20" t="s">
        <v>18</v>
      </c>
      <c r="E96" s="59" t="str">
        <f t="shared" si="31"/>
        <v>BE_GER10Y</v>
      </c>
      <c r="F96" s="21" t="str">
        <f>H96&amp;G96&amp;I96&amp; " Index"</f>
        <v>DEGGBE10 Index</v>
      </c>
      <c r="G96" s="16">
        <v>10</v>
      </c>
      <c r="H96" s="26" t="s">
        <v>917</v>
      </c>
      <c r="J96" s="22">
        <f>_xll.BDP(F96,"PX LAST")</f>
        <v>1.33</v>
      </c>
      <c r="AF96" s="13" t="s">
        <v>112</v>
      </c>
      <c r="AH96" s="13" t="s">
        <v>322</v>
      </c>
      <c r="AI96" s="13" t="str">
        <f t="shared" si="36"/>
        <v>USDMXN</v>
      </c>
      <c r="AJ96" s="20" t="s">
        <v>18</v>
      </c>
      <c r="AK96" s="21" t="str">
        <f t="shared" si="37"/>
        <v>FX_USDMXNIV1M</v>
      </c>
      <c r="AL96" s="21" t="str">
        <f t="shared" si="46"/>
        <v>USDMXNV1M Curncy</v>
      </c>
      <c r="AM96" s="17" t="s">
        <v>884</v>
      </c>
      <c r="AN96" s="17" t="s">
        <v>885</v>
      </c>
      <c r="AO96" s="17" t="str">
        <f t="shared" si="47"/>
        <v>USDMXNV1M</v>
      </c>
      <c r="AP96" s="13">
        <f>[2]!blp(AL96,"PX LAST",,,[3]!'USDMXNV1M CURNCY,[PX LAST]')</f>
        <v>10.935</v>
      </c>
      <c r="BA96" s="15" t="s">
        <v>41</v>
      </c>
      <c r="BB96" s="17" t="s">
        <v>332</v>
      </c>
      <c r="BC96" s="17" t="s">
        <v>919</v>
      </c>
      <c r="BD96" s="28" t="s">
        <v>18</v>
      </c>
      <c r="BE96" s="29" t="str">
        <f t="shared" si="49"/>
        <v>JACISP_Divs</v>
      </c>
      <c r="BF96" s="29" t="s">
        <v>401</v>
      </c>
    </row>
    <row r="97" spans="2:74">
      <c r="B97" s="13" t="s">
        <v>909</v>
      </c>
      <c r="C97" s="17" t="s">
        <v>827</v>
      </c>
      <c r="D97" s="20" t="s">
        <v>18</v>
      </c>
      <c r="E97" s="59" t="str">
        <f t="shared" si="31"/>
        <v>BE_FRA5Y</v>
      </c>
      <c r="F97" s="43" t="s">
        <v>920</v>
      </c>
      <c r="G97" s="62">
        <v>5</v>
      </c>
      <c r="H97" s="26" t="s">
        <v>921</v>
      </c>
      <c r="J97" s="22">
        <f>_xll.BDP(F97,"PX LAST")</f>
        <v>1.216</v>
      </c>
      <c r="AF97" s="13" t="s">
        <v>112</v>
      </c>
      <c r="AG97" s="17" t="s">
        <v>52</v>
      </c>
      <c r="AH97" s="29" t="s">
        <v>131</v>
      </c>
      <c r="AI97" s="13" t="str">
        <f t="shared" si="36"/>
        <v>EURUSD</v>
      </c>
      <c r="AJ97" s="20" t="s">
        <v>18</v>
      </c>
      <c r="AK97" s="21" t="str">
        <f t="shared" si="37"/>
        <v>FX_EURUSDIV1M</v>
      </c>
      <c r="AL97" s="21" t="str">
        <f t="shared" si="46"/>
        <v>EURUSDV1M Curncy</v>
      </c>
      <c r="AM97" s="17" t="s">
        <v>884</v>
      </c>
      <c r="AN97" s="17" t="s">
        <v>885</v>
      </c>
      <c r="AO97" s="17" t="str">
        <f t="shared" si="47"/>
        <v>EURUSDV1M</v>
      </c>
      <c r="AP97" s="13">
        <f>[2]!blp(AL97,"PX LAST",,,[3]!'EURUSDV1M CURNCY,[PX LAST]')</f>
        <v>6.3949999999999996</v>
      </c>
      <c r="BA97" s="15" t="s">
        <v>41</v>
      </c>
      <c r="BB97" s="17" t="s">
        <v>332</v>
      </c>
      <c r="BC97" s="17" t="s">
        <v>922</v>
      </c>
      <c r="BD97" s="28" t="s">
        <v>18</v>
      </c>
      <c r="BE97" s="29" t="str">
        <f t="shared" si="49"/>
        <v>JACISP_Fin</v>
      </c>
      <c r="BF97" s="29" t="s">
        <v>415</v>
      </c>
    </row>
    <row r="98" spans="2:74">
      <c r="B98" s="13" t="s">
        <v>909</v>
      </c>
      <c r="C98" s="17" t="s">
        <v>827</v>
      </c>
      <c r="D98" s="20" t="s">
        <v>18</v>
      </c>
      <c r="E98" s="59" t="str">
        <f t="shared" si="31"/>
        <v>BE_FRA10Y</v>
      </c>
      <c r="F98" s="21" t="str">
        <f>H98&amp;G98&amp;I98&amp; " Index"</f>
        <v>FRGGBE10 Index</v>
      </c>
      <c r="G98" s="62">
        <v>10</v>
      </c>
      <c r="H98" s="26" t="s">
        <v>921</v>
      </c>
      <c r="J98" s="22">
        <f>_xll.BDP(F98,"PX LAST")</f>
        <v>1.4039999999999999</v>
      </c>
      <c r="AF98" s="13" t="s">
        <v>112</v>
      </c>
      <c r="AH98" s="29" t="s">
        <v>142</v>
      </c>
      <c r="AI98" s="13" t="str">
        <f t="shared" si="36"/>
        <v>USDJPY</v>
      </c>
      <c r="AJ98" s="20" t="s">
        <v>18</v>
      </c>
      <c r="AK98" s="21" t="str">
        <f t="shared" si="37"/>
        <v>FX_USDJPYIV1M</v>
      </c>
      <c r="AL98" s="21" t="str">
        <f t="shared" si="46"/>
        <v>USDJPYV1M Curncy</v>
      </c>
      <c r="AM98" s="17" t="s">
        <v>884</v>
      </c>
      <c r="AN98" s="17" t="s">
        <v>885</v>
      </c>
      <c r="AO98" s="17" t="str">
        <f t="shared" si="47"/>
        <v>USDJPYV1M</v>
      </c>
      <c r="AP98" s="13">
        <f>[2]!blp(AL98,"PX LAST",,,[3]!'USDJPYV1M CURNCY,[PX LAST]')</f>
        <v>7.6050000000000004</v>
      </c>
      <c r="BA98" s="15" t="s">
        <v>41</v>
      </c>
      <c r="BB98" s="17" t="s">
        <v>332</v>
      </c>
      <c r="BC98" s="17" t="s">
        <v>923</v>
      </c>
      <c r="BD98" s="28" t="s">
        <v>18</v>
      </c>
      <c r="BE98" s="29" t="str">
        <f t="shared" si="49"/>
        <v>JACISP_Ind</v>
      </c>
      <c r="BF98" s="29" t="s">
        <v>428</v>
      </c>
    </row>
    <row r="99" spans="2:74">
      <c r="B99" s="13" t="s">
        <v>909</v>
      </c>
      <c r="C99" s="17" t="s">
        <v>827</v>
      </c>
      <c r="D99" s="20" t="s">
        <v>18</v>
      </c>
      <c r="E99" s="59" t="str">
        <f t="shared" si="31"/>
        <v>BE_FRA15Y</v>
      </c>
      <c r="F99" s="21" t="str">
        <f>H99&amp;G99&amp;I99&amp; " Index"</f>
        <v>FRGGBE15 Index</v>
      </c>
      <c r="G99" s="16">
        <v>15</v>
      </c>
      <c r="H99" s="26" t="s">
        <v>921</v>
      </c>
      <c r="J99" s="22" t="str">
        <f>_xll.BDP(F99,"PX LAST")</f>
        <v>#N/A N/A</v>
      </c>
      <c r="AF99" s="13" t="s">
        <v>112</v>
      </c>
      <c r="AG99" s="17" t="s">
        <v>53</v>
      </c>
      <c r="AH99" s="29" t="s">
        <v>127</v>
      </c>
      <c r="AI99" s="13" t="str">
        <f t="shared" si="36"/>
        <v>GBPUSD</v>
      </c>
      <c r="AJ99" s="20" t="s">
        <v>18</v>
      </c>
      <c r="AK99" s="21" t="str">
        <f t="shared" si="37"/>
        <v>FX_GBPUSDIV1M</v>
      </c>
      <c r="AL99" s="21" t="str">
        <f t="shared" si="46"/>
        <v>GBPUSDV1M Curncy</v>
      </c>
      <c r="AM99" s="17" t="s">
        <v>884</v>
      </c>
      <c r="AN99" s="17" t="s">
        <v>885</v>
      </c>
      <c r="AO99" s="17" t="str">
        <f t="shared" si="47"/>
        <v>GBPUSDV1M</v>
      </c>
      <c r="AP99" s="13">
        <f>[2]!blp(AL99,"PX LAST",,,[3]!'GBPUSDV1M CURNCY,[PX LAST]')</f>
        <v>7.5425000000000004</v>
      </c>
      <c r="BA99" s="15" t="s">
        <v>41</v>
      </c>
      <c r="BB99" s="17" t="s">
        <v>332</v>
      </c>
      <c r="BC99" s="17" t="s">
        <v>924</v>
      </c>
      <c r="BD99" s="28" t="s">
        <v>18</v>
      </c>
      <c r="BE99" s="29" t="str">
        <f t="shared" si="49"/>
        <v>JACISP_Inf</v>
      </c>
      <c r="BF99" s="29" t="s">
        <v>443</v>
      </c>
    </row>
    <row r="100" spans="2:74">
      <c r="B100" s="13" t="s">
        <v>909</v>
      </c>
      <c r="C100" s="17" t="s">
        <v>102</v>
      </c>
      <c r="D100" s="20" t="s">
        <v>18</v>
      </c>
      <c r="E100" s="59" t="str">
        <f>$B100&amp;"_"&amp;$C100&amp;$G100</f>
        <v>BE_USD5Y5Y</v>
      </c>
      <c r="F100" s="21" t="s">
        <v>59</v>
      </c>
      <c r="G100" s="26" t="s">
        <v>925</v>
      </c>
      <c r="J100" s="22">
        <f>_xll.BDP(F100,"PX LAST")</f>
        <v>2.3759999999999999</v>
      </c>
      <c r="AF100" s="13" t="s">
        <v>112</v>
      </c>
      <c r="AG100" s="17" t="s">
        <v>181</v>
      </c>
      <c r="AH100" s="29" t="s">
        <v>182</v>
      </c>
      <c r="AI100" s="13" t="str">
        <f t="shared" si="36"/>
        <v>AUDUSD</v>
      </c>
      <c r="AJ100" s="20" t="s">
        <v>18</v>
      </c>
      <c r="AK100" s="21" t="str">
        <f t="shared" si="37"/>
        <v>FX_AUDUSDIV1M</v>
      </c>
      <c r="AL100" s="21" t="str">
        <f t="shared" si="46"/>
        <v>AUDUSDV1M Curncy</v>
      </c>
      <c r="AM100" s="17" t="s">
        <v>884</v>
      </c>
      <c r="AN100" s="17" t="s">
        <v>885</v>
      </c>
      <c r="AO100" s="17" t="str">
        <f t="shared" si="47"/>
        <v>AUDUSDV1M</v>
      </c>
      <c r="AP100" s="13">
        <f>[2]!blp(AL100,"PX LAST",,,[3]!'AUDUSDV1M CURNCY,[PX LAST]')</f>
        <v>7.8250000000000002</v>
      </c>
      <c r="BA100" s="15" t="s">
        <v>41</v>
      </c>
      <c r="BB100" s="17" t="s">
        <v>332</v>
      </c>
      <c r="BC100" s="17" t="s">
        <v>926</v>
      </c>
      <c r="BD100" s="28" t="s">
        <v>18</v>
      </c>
      <c r="BE100" s="29" t="str">
        <f t="shared" si="49"/>
        <v>JACISP_MM</v>
      </c>
      <c r="BF100" s="29" t="s">
        <v>456</v>
      </c>
    </row>
    <row r="101" spans="2:74">
      <c r="B101" s="13" t="s">
        <v>909</v>
      </c>
      <c r="C101" s="17" t="s">
        <v>131</v>
      </c>
      <c r="D101" s="20" t="s">
        <v>18</v>
      </c>
      <c r="E101" s="59" t="str">
        <f>$B101&amp;"_"&amp;$C101&amp;$G101</f>
        <v>BE_EUR5Y5Y</v>
      </c>
      <c r="F101" s="20" t="s">
        <v>927</v>
      </c>
      <c r="G101" s="26" t="s">
        <v>925</v>
      </c>
      <c r="J101" s="22">
        <f>_xll.BDP(F101,"PX LAST")</f>
        <v>1.69</v>
      </c>
      <c r="AF101" s="13" t="s">
        <v>112</v>
      </c>
      <c r="AG101" s="17" t="s">
        <v>199</v>
      </c>
      <c r="AH101" s="29" t="s">
        <v>200</v>
      </c>
      <c r="AI101" s="13" t="str">
        <f t="shared" si="36"/>
        <v>NZDUSD</v>
      </c>
      <c r="AJ101" s="20" t="s">
        <v>18</v>
      </c>
      <c r="AK101" s="21" t="str">
        <f t="shared" si="37"/>
        <v>FX_NZDUSDIV1M</v>
      </c>
      <c r="AL101" s="21" t="str">
        <f t="shared" si="46"/>
        <v>NZDUSDV1M Curncy</v>
      </c>
      <c r="AM101" s="17" t="s">
        <v>884</v>
      </c>
      <c r="AN101" s="17" t="s">
        <v>885</v>
      </c>
      <c r="AO101" s="17" t="str">
        <f t="shared" si="47"/>
        <v>NZDUSDV1M</v>
      </c>
      <c r="AP101" s="13">
        <f>[2]!blp(AL101,"PX LAST",,,[3]!'NZDUSDV1M CURNCY,[PX LAST]')</f>
        <v>8.3450000000000006</v>
      </c>
      <c r="BA101" s="15" t="s">
        <v>41</v>
      </c>
      <c r="BB101" s="17" t="s">
        <v>332</v>
      </c>
      <c r="BC101" s="17" t="s">
        <v>928</v>
      </c>
      <c r="BD101" s="28" t="s">
        <v>18</v>
      </c>
      <c r="BE101" s="29" t="str">
        <f t="shared" si="49"/>
        <v>JACISP_OG</v>
      </c>
      <c r="BF101" s="29" t="s">
        <v>469</v>
      </c>
    </row>
    <row r="102" spans="2:74">
      <c r="B102" s="13" t="s">
        <v>909</v>
      </c>
      <c r="C102" s="17" t="s">
        <v>127</v>
      </c>
      <c r="D102" s="20" t="s">
        <v>18</v>
      </c>
      <c r="E102" s="59" t="str">
        <f>$B102&amp;"_"&amp;$C102&amp;$G102</f>
        <v>BE_GBP5Y5Y</v>
      </c>
      <c r="F102" s="20" t="s">
        <v>929</v>
      </c>
      <c r="G102" s="26" t="s">
        <v>925</v>
      </c>
      <c r="J102" s="22">
        <f>_xll.BDP(F102,"PX LAST")</f>
        <v>3.4375</v>
      </c>
      <c r="AF102" s="13" t="s">
        <v>112</v>
      </c>
      <c r="AH102" s="29" t="s">
        <v>174</v>
      </c>
      <c r="AI102" s="13" t="str">
        <f t="shared" si="36"/>
        <v>USDCHF</v>
      </c>
      <c r="AJ102" s="20" t="s">
        <v>18</v>
      </c>
      <c r="AK102" s="21" t="str">
        <f t="shared" si="37"/>
        <v>FX_USDCHFIV1M</v>
      </c>
      <c r="AL102" s="21" t="str">
        <f t="shared" si="46"/>
        <v>USDCHFV1M Curncy</v>
      </c>
      <c r="AM102" s="17" t="s">
        <v>884</v>
      </c>
      <c r="AN102" s="17" t="s">
        <v>885</v>
      </c>
      <c r="AO102" s="17" t="str">
        <f t="shared" si="47"/>
        <v>USDCHFV1M</v>
      </c>
      <c r="AP102" s="13">
        <f>[2]!blp(AL102,"PX LAST",,,[3]!'USDCHFV1M CURNCY,[PX LAST]')</f>
        <v>6.6524999999999999</v>
      </c>
      <c r="BA102" s="15" t="s">
        <v>41</v>
      </c>
      <c r="BB102" s="17" t="s">
        <v>332</v>
      </c>
      <c r="BC102" s="17" t="s">
        <v>930</v>
      </c>
      <c r="BD102" s="28" t="s">
        <v>18</v>
      </c>
      <c r="BE102" s="29" t="str">
        <f t="shared" si="49"/>
        <v>JACISP_PP</v>
      </c>
      <c r="BF102" s="29" t="s">
        <v>481</v>
      </c>
    </row>
    <row r="103" spans="2:74">
      <c r="B103" s="13" t="s">
        <v>909</v>
      </c>
      <c r="C103" s="17" t="s">
        <v>142</v>
      </c>
      <c r="D103" s="20" t="s">
        <v>18</v>
      </c>
      <c r="E103" s="59" t="str">
        <f>$B103&amp;"_"&amp;$C103&amp;$G103</f>
        <v>BE_JPY5Y5Y</v>
      </c>
      <c r="F103" s="20" t="s">
        <v>931</v>
      </c>
      <c r="G103" s="26" t="s">
        <v>925</v>
      </c>
      <c r="J103" s="22">
        <f>_xll.BDP(F103,"PX LAST")</f>
        <v>0.38</v>
      </c>
      <c r="AF103" s="13" t="s">
        <v>112</v>
      </c>
      <c r="AH103" s="29" t="s">
        <v>211</v>
      </c>
      <c r="AI103" s="13" t="str">
        <f t="shared" si="36"/>
        <v>USDNOK</v>
      </c>
      <c r="AJ103" s="20" t="s">
        <v>18</v>
      </c>
      <c r="AK103" s="21" t="str">
        <f t="shared" si="37"/>
        <v>FX_USDNOKIV1M</v>
      </c>
      <c r="AL103" s="21" t="str">
        <f t="shared" si="46"/>
        <v>USDNOKV1M Curncy</v>
      </c>
      <c r="AM103" s="17" t="s">
        <v>884</v>
      </c>
      <c r="AN103" s="17" t="s">
        <v>885</v>
      </c>
      <c r="AO103" s="17" t="str">
        <f t="shared" si="47"/>
        <v>USDNOKV1M</v>
      </c>
      <c r="AP103" s="13">
        <f>[2]!blp(AL103,"PX LAST",,,[3]!'USDNOKV1M CURNCY,[PX LAST]')</f>
        <v>8.1225000000000005</v>
      </c>
      <c r="BA103" s="15" t="s">
        <v>41</v>
      </c>
      <c r="BB103" s="17" t="s">
        <v>332</v>
      </c>
      <c r="BC103" s="17" t="s">
        <v>932</v>
      </c>
      <c r="BD103" s="28" t="s">
        <v>18</v>
      </c>
      <c r="BE103" s="29" t="str">
        <f t="shared" si="49"/>
        <v>JACISP_Real</v>
      </c>
      <c r="BF103" s="29" t="s">
        <v>493</v>
      </c>
    </row>
    <row r="104" spans="2:74">
      <c r="B104" s="17" t="s">
        <v>909</v>
      </c>
      <c r="C104" s="17" t="s">
        <v>142</v>
      </c>
      <c r="D104" s="20" t="s">
        <v>18</v>
      </c>
      <c r="E104" s="59" t="str">
        <f t="shared" ref="E104:E113" si="50">$B104&amp;"_"&amp;$C104&amp;$G104&amp;"Y"</f>
        <v>BE_JPY7Y</v>
      </c>
      <c r="F104" s="43" t="s">
        <v>933</v>
      </c>
      <c r="G104" s="16">
        <v>7</v>
      </c>
      <c r="J104" s="22">
        <f>_xll.BDP(F104,"PX LAST")</f>
        <v>0.52400000000000002</v>
      </c>
      <c r="AF104" s="13" t="s">
        <v>112</v>
      </c>
      <c r="AH104" s="29" t="s">
        <v>195</v>
      </c>
      <c r="AI104" s="13" t="str">
        <f t="shared" si="36"/>
        <v>USDSEK</v>
      </c>
      <c r="AJ104" s="20" t="s">
        <v>18</v>
      </c>
      <c r="AK104" s="21" t="str">
        <f t="shared" si="37"/>
        <v>FX_USDSEKIV1M</v>
      </c>
      <c r="AL104" s="21" t="str">
        <f t="shared" si="46"/>
        <v>USDSEKV1M Curncy</v>
      </c>
      <c r="AM104" s="17" t="s">
        <v>884</v>
      </c>
      <c r="AN104" s="17" t="s">
        <v>885</v>
      </c>
      <c r="AO104" s="17" t="str">
        <f t="shared" si="47"/>
        <v>USDSEKV1M</v>
      </c>
      <c r="AP104" s="13">
        <f>[2]!blp(AL104,"PX LAST",,,[3]!'USDSEKV1M CURNCY,[PX LAST]')</f>
        <v>7.5724999999999998</v>
      </c>
      <c r="BA104" s="15" t="s">
        <v>41</v>
      </c>
      <c r="BB104" s="17" t="s">
        <v>332</v>
      </c>
      <c r="BC104" s="13" t="s">
        <v>502</v>
      </c>
      <c r="BD104" s="28" t="s">
        <v>18</v>
      </c>
      <c r="BE104" s="29" t="str">
        <f t="shared" si="49"/>
        <v>JACISP_TMT</v>
      </c>
      <c r="BF104" s="29" t="s">
        <v>505</v>
      </c>
    </row>
    <row r="105" spans="2:74">
      <c r="B105" s="17" t="s">
        <v>909</v>
      </c>
      <c r="C105" s="17" t="s">
        <v>142</v>
      </c>
      <c r="D105" s="20" t="s">
        <v>18</v>
      </c>
      <c r="E105" s="59" t="str">
        <f t="shared" si="50"/>
        <v>BE_JPY10Y</v>
      </c>
      <c r="F105" s="43" t="s">
        <v>934</v>
      </c>
      <c r="G105" s="16">
        <v>10</v>
      </c>
      <c r="J105" s="22">
        <f>_xll.BDP(F105,"PX LAST")</f>
        <v>0.53700000000000003</v>
      </c>
      <c r="AE105" s="19" t="s">
        <v>935</v>
      </c>
      <c r="AF105" s="13" t="s">
        <v>112</v>
      </c>
      <c r="AH105" s="13" t="s">
        <v>511</v>
      </c>
      <c r="AI105" s="13" t="str">
        <f t="shared" si="36"/>
        <v>USDBRL</v>
      </c>
      <c r="AJ105" s="20" t="s">
        <v>18</v>
      </c>
      <c r="AK105" s="21" t="str">
        <f t="shared" si="37"/>
        <v>FX_USDBRLHV1M</v>
      </c>
      <c r="AL105" s="21" t="str">
        <f>AO105&amp; " Curncy"</f>
        <v>USDBRLH1M Curncy</v>
      </c>
      <c r="AM105" s="17" t="s">
        <v>884</v>
      </c>
      <c r="AN105" s="17" t="s">
        <v>936</v>
      </c>
      <c r="AO105" s="17" t="str">
        <f>AI105&amp;"H"&amp;AM105</f>
        <v>USDBRLH1M</v>
      </c>
      <c r="AP105" s="13">
        <f>[2]!blp(AL105,"PX LAST",,,[3]!'USDBRLH1M CURNCY,[PX LAST]')</f>
        <v>9.0749999999999993</v>
      </c>
      <c r="BA105" s="15" t="s">
        <v>41</v>
      </c>
      <c r="BB105" s="17" t="s">
        <v>332</v>
      </c>
      <c r="BC105" s="17" t="s">
        <v>937</v>
      </c>
      <c r="BD105" s="28" t="s">
        <v>18</v>
      </c>
      <c r="BE105" s="29" t="str">
        <f t="shared" si="49"/>
        <v>JACISP_Tran</v>
      </c>
      <c r="BF105" s="29" t="s">
        <v>517</v>
      </c>
    </row>
    <row r="106" spans="2:74">
      <c r="B106" s="17" t="s">
        <v>909</v>
      </c>
      <c r="C106" s="17" t="s">
        <v>209</v>
      </c>
      <c r="D106" s="20" t="s">
        <v>18</v>
      </c>
      <c r="E106" s="59" t="str">
        <f t="shared" si="50"/>
        <v>BE_THB10Y</v>
      </c>
      <c r="F106" s="43" t="s">
        <v>938</v>
      </c>
      <c r="G106" s="16">
        <v>10</v>
      </c>
      <c r="J106" s="22" t="str">
        <f>_xll.BDP(F106,"PX LAST")</f>
        <v>#N/A Invalid Security</v>
      </c>
      <c r="AF106" s="13" t="s">
        <v>112</v>
      </c>
      <c r="AH106" s="13" t="s">
        <v>322</v>
      </c>
      <c r="AI106" s="13" t="str">
        <f t="shared" si="36"/>
        <v>USDMXN</v>
      </c>
      <c r="AJ106" s="20" t="s">
        <v>18</v>
      </c>
      <c r="AK106" s="21" t="str">
        <f t="shared" si="37"/>
        <v>FX_USDMXNHV1M</v>
      </c>
      <c r="AL106" s="21" t="str">
        <f t="shared" ref="AL106:AL130" si="51">AO106&amp; " Curncy"</f>
        <v>USDMXNH1M Curncy</v>
      </c>
      <c r="AM106" s="17" t="s">
        <v>884</v>
      </c>
      <c r="AN106" s="17" t="s">
        <v>936</v>
      </c>
      <c r="AO106" s="17" t="str">
        <f t="shared" ref="AO106:AO130" si="52">AI106&amp;"H"&amp;AM106</f>
        <v>USDMXNH1M</v>
      </c>
      <c r="AP106" s="13">
        <f>[2]!blp(AL106,"PX LAST",,,[3]!'USDMXNH1M CURNCY,[PX LAST]')</f>
        <v>9.8160000000000007</v>
      </c>
      <c r="BA106" s="15" t="s">
        <v>41</v>
      </c>
      <c r="BB106" s="17" t="s">
        <v>332</v>
      </c>
      <c r="BC106" s="17" t="s">
        <v>939</v>
      </c>
      <c r="BD106" s="28" t="s">
        <v>18</v>
      </c>
      <c r="BE106" s="29" t="str">
        <f t="shared" si="49"/>
        <v>JACISP_Util</v>
      </c>
      <c r="BF106" s="29" t="s">
        <v>528</v>
      </c>
      <c r="BQ106" s="13" t="s">
        <v>368</v>
      </c>
      <c r="BR106" s="13" t="s">
        <v>369</v>
      </c>
      <c r="BS106" s="13" t="s">
        <v>370</v>
      </c>
      <c r="BT106" s="13" t="s">
        <v>371</v>
      </c>
      <c r="BU106" s="13" t="s">
        <v>372</v>
      </c>
      <c r="BV106" s="13" t="s">
        <v>373</v>
      </c>
    </row>
    <row r="107" spans="2:74">
      <c r="B107" s="17" t="s">
        <v>899</v>
      </c>
      <c r="C107" s="13" t="s">
        <v>915</v>
      </c>
      <c r="D107" s="20" t="s">
        <v>18</v>
      </c>
      <c r="E107" s="59" t="str">
        <f t="shared" si="50"/>
        <v>TIP_GER7Y</v>
      </c>
      <c r="F107" s="21" t="str">
        <f>H107&amp;G107&amp;I107&amp; " Index"</f>
        <v>GEIL7Y Index</v>
      </c>
      <c r="G107" s="16">
        <v>7</v>
      </c>
      <c r="H107" s="16" t="s">
        <v>940</v>
      </c>
      <c r="I107" s="26" t="s">
        <v>24</v>
      </c>
      <c r="J107" s="22">
        <f>_xll.BDP(F107,"PX LAST")</f>
        <v>-1.1639999999999999</v>
      </c>
      <c r="AF107" s="13" t="s">
        <v>112</v>
      </c>
      <c r="AH107" s="13" t="s">
        <v>272</v>
      </c>
      <c r="AI107" s="13" t="str">
        <f t="shared" si="36"/>
        <v>USDCNY</v>
      </c>
      <c r="AJ107" s="20" t="s">
        <v>18</v>
      </c>
      <c r="AK107" s="21" t="str">
        <f t="shared" si="37"/>
        <v>FX_USDCNYHV1M</v>
      </c>
      <c r="AL107" s="21" t="str">
        <f t="shared" si="51"/>
        <v>USDCNYH1M Curncy</v>
      </c>
      <c r="AM107" s="17" t="s">
        <v>884</v>
      </c>
      <c r="AN107" s="17" t="s">
        <v>936</v>
      </c>
      <c r="AO107" s="17" t="str">
        <f t="shared" si="52"/>
        <v>USDCNYH1M</v>
      </c>
      <c r="AP107" s="13">
        <f>[2]!blp(AL107,"PX LAST",,,[3]!'USDCNYH1M CURNCY,[PX LAST]')</f>
        <v>3.3900999999999999</v>
      </c>
      <c r="BA107" s="15" t="s">
        <v>41</v>
      </c>
      <c r="BB107" s="17" t="s">
        <v>671</v>
      </c>
      <c r="BC107" s="17" t="s">
        <v>914</v>
      </c>
      <c r="BD107" s="28" t="s">
        <v>18</v>
      </c>
      <c r="BE107" s="29" t="str">
        <f t="shared" si="49"/>
        <v>JACIYLD_Sov</v>
      </c>
      <c r="BF107" s="13" t="s">
        <v>370</v>
      </c>
      <c r="BQ107" s="13" t="s">
        <v>384</v>
      </c>
      <c r="BR107" s="13" t="s">
        <v>385</v>
      </c>
      <c r="BS107" s="13" t="s">
        <v>386</v>
      </c>
      <c r="BT107" s="13" t="s">
        <v>387</v>
      </c>
      <c r="BU107" s="13" t="s">
        <v>388</v>
      </c>
      <c r="BV107" s="13" t="s">
        <v>389</v>
      </c>
    </row>
    <row r="108" spans="2:74">
      <c r="B108" s="17" t="s">
        <v>899</v>
      </c>
      <c r="C108" s="13" t="s">
        <v>915</v>
      </c>
      <c r="D108" s="20" t="s">
        <v>18</v>
      </c>
      <c r="E108" s="59" t="str">
        <f t="shared" si="50"/>
        <v>TIP_GER10Y</v>
      </c>
      <c r="F108" s="21" t="str">
        <f>H108&amp;G108&amp;I108&amp; " Index"</f>
        <v>GEIL10Y Index</v>
      </c>
      <c r="G108" s="16">
        <v>10</v>
      </c>
      <c r="H108" s="16" t="s">
        <v>940</v>
      </c>
      <c r="I108" s="26" t="s">
        <v>24</v>
      </c>
      <c r="J108" s="22">
        <f>_xll.BDP(F108,"PX LAST")</f>
        <v>-0.97799999999999998</v>
      </c>
      <c r="AF108" s="13" t="s">
        <v>112</v>
      </c>
      <c r="AH108" s="13" t="s">
        <v>125</v>
      </c>
      <c r="AI108" s="13" t="str">
        <f t="shared" si="36"/>
        <v>USDINR</v>
      </c>
      <c r="AJ108" s="20" t="s">
        <v>18</v>
      </c>
      <c r="AK108" s="21" t="str">
        <f t="shared" si="37"/>
        <v>FX_USDINRHV1M</v>
      </c>
      <c r="AL108" s="21" t="str">
        <f t="shared" si="51"/>
        <v>USDINRH1M Curncy</v>
      </c>
      <c r="AM108" s="17" t="s">
        <v>884</v>
      </c>
      <c r="AN108" s="17" t="s">
        <v>936</v>
      </c>
      <c r="AO108" s="17" t="str">
        <f t="shared" si="52"/>
        <v>USDINRH1M</v>
      </c>
      <c r="AP108" s="13">
        <f>[2]!blp(AL108,"PX LAST",,,[3]!'USDINRH1M CURNCY,[PX LAST]')</f>
        <v>4.2419000000000002</v>
      </c>
      <c r="BA108" s="15" t="s">
        <v>41</v>
      </c>
      <c r="BB108" s="17" t="s">
        <v>671</v>
      </c>
      <c r="BC108" s="17" t="s">
        <v>918</v>
      </c>
      <c r="BD108" s="28" t="s">
        <v>18</v>
      </c>
      <c r="BE108" s="29" t="str">
        <f t="shared" si="49"/>
        <v>JACIYLD_Cons</v>
      </c>
      <c r="BF108" s="13" t="s">
        <v>386</v>
      </c>
      <c r="BQ108" s="13" t="s">
        <v>398</v>
      </c>
      <c r="BR108" s="13" t="s">
        <v>399</v>
      </c>
      <c r="BS108" s="13" t="s">
        <v>400</v>
      </c>
      <c r="BT108" s="13" t="s">
        <v>401</v>
      </c>
      <c r="BU108" s="13" t="s">
        <v>402</v>
      </c>
      <c r="BV108" s="13" t="s">
        <v>403</v>
      </c>
    </row>
    <row r="109" spans="2:74">
      <c r="B109" s="17" t="s">
        <v>899</v>
      </c>
      <c r="C109" s="17" t="s">
        <v>827</v>
      </c>
      <c r="D109" s="20" t="s">
        <v>18</v>
      </c>
      <c r="E109" s="59" t="str">
        <f t="shared" si="50"/>
        <v>TIP_FRA5Y</v>
      </c>
      <c r="F109" s="40" t="s">
        <v>941</v>
      </c>
      <c r="G109" s="16">
        <v>5</v>
      </c>
      <c r="J109" s="22">
        <f>_xll.BDP(F109,"PX LAST")</f>
        <v>-1.1259999999999999</v>
      </c>
      <c r="AF109" s="13" t="s">
        <v>112</v>
      </c>
      <c r="AH109" s="13" t="s">
        <v>265</v>
      </c>
      <c r="AI109" s="13" t="str">
        <f t="shared" si="36"/>
        <v>USDMYR</v>
      </c>
      <c r="AJ109" s="20" t="s">
        <v>18</v>
      </c>
      <c r="AK109" s="21" t="str">
        <f t="shared" si="37"/>
        <v>FX_USDMYRHV1M</v>
      </c>
      <c r="AL109" s="21" t="str">
        <f t="shared" si="51"/>
        <v>USDMYRH1M Curncy</v>
      </c>
      <c r="AM109" s="17" t="s">
        <v>884</v>
      </c>
      <c r="AN109" s="17" t="s">
        <v>936</v>
      </c>
      <c r="AO109" s="17" t="str">
        <f t="shared" si="52"/>
        <v>USDMYRH1M</v>
      </c>
      <c r="AP109" s="13">
        <f>[2]!blp(AL109,"PX LAST",,,[3]!'USDMYRH1M CURNCY,[PX LAST]')</f>
        <v>6.7714999999999996</v>
      </c>
      <c r="BA109" s="15" t="s">
        <v>41</v>
      </c>
      <c r="BB109" s="17" t="s">
        <v>671</v>
      </c>
      <c r="BC109" s="17" t="s">
        <v>919</v>
      </c>
      <c r="BD109" s="28" t="s">
        <v>18</v>
      </c>
      <c r="BE109" s="29" t="str">
        <f t="shared" si="49"/>
        <v>JACIYLD_Divs</v>
      </c>
      <c r="BF109" s="13" t="s">
        <v>400</v>
      </c>
      <c r="BQ109" s="13" t="s">
        <v>412</v>
      </c>
      <c r="BR109" s="13" t="s">
        <v>413</v>
      </c>
      <c r="BS109" s="13" t="s">
        <v>414</v>
      </c>
      <c r="BT109" s="13" t="s">
        <v>415</v>
      </c>
      <c r="BU109" s="13" t="s">
        <v>416</v>
      </c>
      <c r="BV109" s="13" t="s">
        <v>417</v>
      </c>
    </row>
    <row r="110" spans="2:74">
      <c r="B110" s="17" t="s">
        <v>899</v>
      </c>
      <c r="C110" s="17" t="s">
        <v>827</v>
      </c>
      <c r="D110" s="20" t="s">
        <v>18</v>
      </c>
      <c r="E110" s="59" t="str">
        <f t="shared" si="50"/>
        <v>TIP_FRA10Y</v>
      </c>
      <c r="F110" s="21" t="str">
        <f>H110&amp;G110&amp;I110&amp; " Index"</f>
        <v>GFRGIN10 Index</v>
      </c>
      <c r="G110" s="16">
        <v>10</v>
      </c>
      <c r="H110" s="26" t="s">
        <v>942</v>
      </c>
      <c r="J110" s="22">
        <f>_xll.BDP(F110,"PX LAST")</f>
        <v>-0.57299999999999995</v>
      </c>
      <c r="AF110" s="13" t="s">
        <v>112</v>
      </c>
      <c r="AH110" s="13" t="s">
        <v>155</v>
      </c>
      <c r="AI110" s="13" t="str">
        <f t="shared" si="36"/>
        <v>USDPHP</v>
      </c>
      <c r="AJ110" s="20" t="s">
        <v>18</v>
      </c>
      <c r="AK110" s="21" t="str">
        <f t="shared" si="37"/>
        <v>FX_USDPHPHV1M</v>
      </c>
      <c r="AL110" s="21" t="str">
        <f t="shared" si="51"/>
        <v>USDPHPH1M Curncy</v>
      </c>
      <c r="AM110" s="17" t="s">
        <v>884</v>
      </c>
      <c r="AN110" s="17" t="s">
        <v>936</v>
      </c>
      <c r="AO110" s="17" t="str">
        <f t="shared" si="52"/>
        <v>USDPHPH1M</v>
      </c>
      <c r="AP110" s="13">
        <f>[2]!blp(AL110,"PX LAST",,,[3]!'USDPHPH1M CURNCY,[PX LAST]')</f>
        <v>4.2027999999999999</v>
      </c>
      <c r="BA110" s="15" t="s">
        <v>41</v>
      </c>
      <c r="BB110" s="17" t="s">
        <v>671</v>
      </c>
      <c r="BC110" s="17" t="s">
        <v>922</v>
      </c>
      <c r="BD110" s="28" t="s">
        <v>18</v>
      </c>
      <c r="BE110" s="29" t="str">
        <f t="shared" si="49"/>
        <v>JACIYLD_Fin</v>
      </c>
      <c r="BF110" s="13" t="s">
        <v>414</v>
      </c>
      <c r="BQ110" s="13" t="s">
        <v>425</v>
      </c>
      <c r="BR110" s="13" t="s">
        <v>426</v>
      </c>
      <c r="BS110" s="13" t="s">
        <v>427</v>
      </c>
      <c r="BT110" s="13" t="s">
        <v>428</v>
      </c>
      <c r="BU110" s="13" t="s">
        <v>429</v>
      </c>
      <c r="BV110" s="13" t="s">
        <v>430</v>
      </c>
    </row>
    <row r="111" spans="2:74">
      <c r="B111" s="17" t="s">
        <v>899</v>
      </c>
      <c r="C111" s="17" t="s">
        <v>827</v>
      </c>
      <c r="D111" s="20" t="s">
        <v>18</v>
      </c>
      <c r="E111" s="59" t="str">
        <f t="shared" si="50"/>
        <v>TIP_FRA15Y</v>
      </c>
      <c r="F111" s="21" t="str">
        <f>H111&amp;G111&amp;I111&amp; " Index"</f>
        <v>GFRGIN15 Index</v>
      </c>
      <c r="G111" s="16">
        <v>15</v>
      </c>
      <c r="H111" s="26" t="s">
        <v>942</v>
      </c>
      <c r="J111" s="22" t="str">
        <f>_xll.BDP(F111,"PX LAST")</f>
        <v>#N/A N/A</v>
      </c>
      <c r="AF111" s="13" t="s">
        <v>112</v>
      </c>
      <c r="AH111" s="13" t="s">
        <v>364</v>
      </c>
      <c r="AI111" s="13" t="str">
        <f t="shared" si="36"/>
        <v>USDSGD</v>
      </c>
      <c r="AJ111" s="20" t="s">
        <v>18</v>
      </c>
      <c r="AK111" s="21" t="str">
        <f t="shared" si="37"/>
        <v>FX_USDSGDHV1M</v>
      </c>
      <c r="AL111" s="21" t="str">
        <f t="shared" si="51"/>
        <v>USDSGDH1M Curncy</v>
      </c>
      <c r="AM111" s="17" t="s">
        <v>884</v>
      </c>
      <c r="AN111" s="17" t="s">
        <v>936</v>
      </c>
      <c r="AO111" s="17" t="str">
        <f t="shared" si="52"/>
        <v>USDSGDH1M</v>
      </c>
      <c r="AP111" s="13">
        <f>[2]!blp(AL111,"PX LAST",,,[3]!'USDSGDH1M CURNCY,[PX LAST]')</f>
        <v>4.3285</v>
      </c>
      <c r="BA111" s="15" t="s">
        <v>41</v>
      </c>
      <c r="BB111" s="17" t="s">
        <v>671</v>
      </c>
      <c r="BC111" s="17" t="s">
        <v>923</v>
      </c>
      <c r="BD111" s="28" t="s">
        <v>18</v>
      </c>
      <c r="BE111" s="29" t="str">
        <f t="shared" si="49"/>
        <v>JACIYLD_Ind</v>
      </c>
      <c r="BF111" s="13" t="s">
        <v>427</v>
      </c>
      <c r="BQ111" s="13" t="s">
        <v>440</v>
      </c>
      <c r="BR111" s="13" t="s">
        <v>441</v>
      </c>
      <c r="BS111" s="13" t="s">
        <v>442</v>
      </c>
      <c r="BT111" s="13" t="s">
        <v>443</v>
      </c>
      <c r="BU111" s="13" t="s">
        <v>444</v>
      </c>
      <c r="BV111" s="13" t="s">
        <v>445</v>
      </c>
    </row>
    <row r="112" spans="2:74">
      <c r="B112" s="17" t="s">
        <v>899</v>
      </c>
      <c r="C112" s="17" t="s">
        <v>142</v>
      </c>
      <c r="D112" s="20" t="s">
        <v>18</v>
      </c>
      <c r="E112" s="59" t="str">
        <f t="shared" si="50"/>
        <v>TIP_JPY7Y</v>
      </c>
      <c r="F112" s="43" t="s">
        <v>943</v>
      </c>
      <c r="G112" s="16">
        <v>7</v>
      </c>
      <c r="J112" s="22">
        <f>_xll.BDP(F112,"PX LAST")</f>
        <v>-0.56999999999999995</v>
      </c>
      <c r="AF112" s="13" t="s">
        <v>112</v>
      </c>
      <c r="AH112" s="13" t="s">
        <v>172</v>
      </c>
      <c r="AI112" s="13" t="str">
        <f t="shared" si="36"/>
        <v>USDKRW</v>
      </c>
      <c r="AJ112" s="20" t="s">
        <v>18</v>
      </c>
      <c r="AK112" s="21" t="str">
        <f t="shared" si="37"/>
        <v>FX_USDKRWHV1M</v>
      </c>
      <c r="AL112" s="21" t="str">
        <f t="shared" si="51"/>
        <v>USDKRWH1M Curncy</v>
      </c>
      <c r="AM112" s="17" t="s">
        <v>884</v>
      </c>
      <c r="AN112" s="17" t="s">
        <v>936</v>
      </c>
      <c r="AO112" s="17" t="str">
        <f t="shared" si="52"/>
        <v>USDKRWH1M</v>
      </c>
      <c r="AP112" s="13">
        <f>[2]!blp(AL112,"PX LAST",,,[3]!'USDKRWH1M CURNCY,[PX LAST]')</f>
        <v>7.6597999999999997</v>
      </c>
      <c r="BA112" s="15" t="s">
        <v>41</v>
      </c>
      <c r="BB112" s="17" t="s">
        <v>671</v>
      </c>
      <c r="BC112" s="17" t="s">
        <v>924</v>
      </c>
      <c r="BD112" s="28" t="s">
        <v>18</v>
      </c>
      <c r="BE112" s="29" t="str">
        <f t="shared" si="49"/>
        <v>JACIYLD_Inf</v>
      </c>
      <c r="BF112" s="13" t="s">
        <v>442</v>
      </c>
      <c r="BQ112" s="13" t="s">
        <v>453</v>
      </c>
      <c r="BR112" s="13" t="s">
        <v>454</v>
      </c>
      <c r="BS112" s="13" t="s">
        <v>455</v>
      </c>
      <c r="BT112" s="13" t="s">
        <v>456</v>
      </c>
      <c r="BU112" s="13" t="s">
        <v>457</v>
      </c>
      <c r="BV112" s="13" t="s">
        <v>458</v>
      </c>
    </row>
    <row r="113" spans="2:74">
      <c r="B113" s="17" t="s">
        <v>899</v>
      </c>
      <c r="C113" s="17" t="s">
        <v>142</v>
      </c>
      <c r="D113" s="20" t="s">
        <v>18</v>
      </c>
      <c r="E113" s="59" t="str">
        <f t="shared" si="50"/>
        <v>TIP_JPY10Y</v>
      </c>
      <c r="F113" s="43" t="s">
        <v>944</v>
      </c>
      <c r="G113" s="16">
        <v>10</v>
      </c>
      <c r="J113" s="22">
        <f>_xll.BDP(F113,"PX LAST")</f>
        <v>-0.53</v>
      </c>
      <c r="AF113" s="13" t="s">
        <v>112</v>
      </c>
      <c r="AH113" s="13" t="s">
        <v>193</v>
      </c>
      <c r="AI113" s="13" t="str">
        <f t="shared" si="36"/>
        <v>USDTWD</v>
      </c>
      <c r="AJ113" s="20" t="s">
        <v>18</v>
      </c>
      <c r="AK113" s="21" t="str">
        <f t="shared" si="37"/>
        <v>FX_USDTWDHV1M</v>
      </c>
      <c r="AL113" s="21" t="str">
        <f t="shared" si="51"/>
        <v>USDTWDH1M Curncy</v>
      </c>
      <c r="AM113" s="17" t="s">
        <v>884</v>
      </c>
      <c r="AN113" s="17" t="s">
        <v>936</v>
      </c>
      <c r="AO113" s="17" t="str">
        <f t="shared" si="52"/>
        <v>USDTWDH1M</v>
      </c>
      <c r="AP113" s="13">
        <f>[2]!blp(AL113,"PX LAST",,,[3]!'USDTWDH1M CURNCY,[PX LAST]')</f>
        <v>2.7911999999999999</v>
      </c>
      <c r="BA113" s="15" t="s">
        <v>41</v>
      </c>
      <c r="BB113" s="17" t="s">
        <v>671</v>
      </c>
      <c r="BC113" s="17" t="s">
        <v>926</v>
      </c>
      <c r="BD113" s="28" t="s">
        <v>18</v>
      </c>
      <c r="BE113" s="29" t="str">
        <f t="shared" si="49"/>
        <v>JACIYLD_MM</v>
      </c>
      <c r="BF113" s="13" t="s">
        <v>455</v>
      </c>
      <c r="BQ113" s="13" t="s">
        <v>466</v>
      </c>
      <c r="BR113" s="13" t="s">
        <v>467</v>
      </c>
      <c r="BS113" s="13" t="s">
        <v>468</v>
      </c>
      <c r="BT113" s="13" t="s">
        <v>469</v>
      </c>
      <c r="BU113" s="13" t="s">
        <v>470</v>
      </c>
      <c r="BV113" s="13" t="s">
        <v>471</v>
      </c>
    </row>
    <row r="114" spans="2:74">
      <c r="B114" s="63" t="s">
        <v>945</v>
      </c>
      <c r="C114" s="13" t="s">
        <v>102</v>
      </c>
      <c r="D114" s="20" t="s">
        <v>18</v>
      </c>
      <c r="E114" s="21" t="str">
        <f t="shared" ref="E114:E176" si="53">B114&amp;"_"&amp;C114&amp;G114</f>
        <v>BS_USD2</v>
      </c>
      <c r="F114" s="21" t="str">
        <f>H114&amp;G114&amp; " Curncy"</f>
        <v>USSP2 Curncy</v>
      </c>
      <c r="G114" s="16">
        <v>2</v>
      </c>
      <c r="H114" s="26" t="s">
        <v>946</v>
      </c>
      <c r="J114" s="22">
        <f>_xll.BDP(F114,"PX LAST")</f>
        <v>32.488</v>
      </c>
      <c r="AF114" s="13" t="s">
        <v>112</v>
      </c>
      <c r="AH114" s="13" t="s">
        <v>209</v>
      </c>
      <c r="AI114" s="13" t="str">
        <f t="shared" si="36"/>
        <v>USDTHB</v>
      </c>
      <c r="AJ114" s="20" t="s">
        <v>18</v>
      </c>
      <c r="AK114" s="21" t="str">
        <f t="shared" si="37"/>
        <v>FX_USDTHBHV1M</v>
      </c>
      <c r="AL114" s="21" t="str">
        <f t="shared" si="51"/>
        <v>USDTHBH1M Curncy</v>
      </c>
      <c r="AM114" s="17" t="s">
        <v>884</v>
      </c>
      <c r="AN114" s="17" t="s">
        <v>936</v>
      </c>
      <c r="AO114" s="17" t="str">
        <f t="shared" si="52"/>
        <v>USDTHBH1M</v>
      </c>
      <c r="AP114" s="13">
        <f>[2]!blp(AL114,"PX LAST",,,[3]!'USDTHBH1M CURNCY,[PX LAST]')</f>
        <v>4.2968999999999999</v>
      </c>
      <c r="BA114" s="15" t="s">
        <v>41</v>
      </c>
      <c r="BB114" s="17" t="s">
        <v>671</v>
      </c>
      <c r="BC114" s="17" t="s">
        <v>928</v>
      </c>
      <c r="BD114" s="28" t="s">
        <v>18</v>
      </c>
      <c r="BE114" s="29" t="str">
        <f t="shared" si="49"/>
        <v>JACIYLD_OG</v>
      </c>
      <c r="BF114" s="13" t="s">
        <v>468</v>
      </c>
      <c r="BQ114" s="13" t="s">
        <v>478</v>
      </c>
      <c r="BR114" s="13" t="s">
        <v>479</v>
      </c>
      <c r="BS114" s="13" t="s">
        <v>480</v>
      </c>
      <c r="BT114" s="13" t="s">
        <v>481</v>
      </c>
      <c r="BU114" s="13" t="s">
        <v>482</v>
      </c>
      <c r="BV114" s="13" t="s">
        <v>483</v>
      </c>
    </row>
    <row r="115" spans="2:74">
      <c r="B115" s="63" t="s">
        <v>945</v>
      </c>
      <c r="C115" s="13" t="s">
        <v>131</v>
      </c>
      <c r="D115" s="20" t="s">
        <v>18</v>
      </c>
      <c r="E115" s="21" t="str">
        <f t="shared" si="53"/>
        <v>BS_EUR2</v>
      </c>
      <c r="F115" s="21" t="str">
        <f t="shared" ref="F115:F132" si="54">H115&amp;G115&amp; " Curncy"</f>
        <v>EUSS2 Curncy</v>
      </c>
      <c r="G115" s="16">
        <v>2</v>
      </c>
      <c r="H115" s="26" t="s">
        <v>947</v>
      </c>
      <c r="J115" s="22">
        <f>_xll.BDP(F115,"PX LAST")</f>
        <v>45.516399999999997</v>
      </c>
      <c r="AF115" s="13" t="s">
        <v>112</v>
      </c>
      <c r="AG115" s="19" t="s">
        <v>437</v>
      </c>
      <c r="AH115" s="19" t="s">
        <v>437</v>
      </c>
      <c r="AI115" s="13" t="str">
        <f t="shared" si="36"/>
        <v>EURCZK</v>
      </c>
      <c r="AJ115" s="20" t="s">
        <v>18</v>
      </c>
      <c r="AK115" s="21" t="str">
        <f t="shared" si="37"/>
        <v>FX_EURCZKHV1M</v>
      </c>
      <c r="AL115" s="21" t="str">
        <f t="shared" si="51"/>
        <v>EURCZKH1M Curncy</v>
      </c>
      <c r="AM115" s="17" t="s">
        <v>884</v>
      </c>
      <c r="AN115" s="17" t="s">
        <v>936</v>
      </c>
      <c r="AO115" s="17" t="str">
        <f t="shared" si="52"/>
        <v>EURCZKH1M</v>
      </c>
      <c r="AP115" s="13">
        <f>[2]!blp(AL115,"PX LAST",,,[3]!'EURCZKH1M CURNCY,[PX LAST]')</f>
        <v>2.8687999999999998</v>
      </c>
      <c r="BA115" s="15" t="s">
        <v>41</v>
      </c>
      <c r="BB115" s="17" t="s">
        <v>671</v>
      </c>
      <c r="BC115" s="17" t="s">
        <v>930</v>
      </c>
      <c r="BD115" s="28" t="s">
        <v>18</v>
      </c>
      <c r="BE115" s="29" t="str">
        <f t="shared" si="49"/>
        <v>JACIYLD_PP</v>
      </c>
      <c r="BF115" s="13" t="s">
        <v>480</v>
      </c>
      <c r="BQ115" s="13" t="s">
        <v>490</v>
      </c>
      <c r="BR115" s="13" t="s">
        <v>491</v>
      </c>
      <c r="BS115" s="13" t="s">
        <v>492</v>
      </c>
      <c r="BT115" s="13" t="s">
        <v>493</v>
      </c>
      <c r="BU115" s="13" t="s">
        <v>494</v>
      </c>
      <c r="BV115" s="13" t="s">
        <v>495</v>
      </c>
    </row>
    <row r="116" spans="2:74">
      <c r="B116" s="63" t="s">
        <v>945</v>
      </c>
      <c r="C116" s="13" t="s">
        <v>142</v>
      </c>
      <c r="D116" s="20" t="s">
        <v>18</v>
      </c>
      <c r="E116" s="21" t="str">
        <f t="shared" si="53"/>
        <v>BS_JPY2</v>
      </c>
      <c r="F116" s="21" t="str">
        <f t="shared" si="54"/>
        <v>JYSS2 Curncy</v>
      </c>
      <c r="G116" s="16">
        <v>2</v>
      </c>
      <c r="H116" s="26" t="s">
        <v>948</v>
      </c>
      <c r="J116" s="22">
        <f>_xll.BDP(F116,"PX LAST")</f>
        <v>20.725000000000001</v>
      </c>
      <c r="AF116" s="13" t="s">
        <v>112</v>
      </c>
      <c r="AG116" s="19" t="s">
        <v>450</v>
      </c>
      <c r="AH116" s="19" t="s">
        <v>450</v>
      </c>
      <c r="AI116" s="13" t="str">
        <f t="shared" si="36"/>
        <v>EURHUF</v>
      </c>
      <c r="AJ116" s="20" t="s">
        <v>18</v>
      </c>
      <c r="AK116" s="21" t="str">
        <f t="shared" si="37"/>
        <v>FX_EURHUFHV1M</v>
      </c>
      <c r="AL116" s="21" t="str">
        <f t="shared" si="51"/>
        <v>EURHUFH1M Curncy</v>
      </c>
      <c r="AM116" s="17" t="s">
        <v>884</v>
      </c>
      <c r="AN116" s="17" t="s">
        <v>936</v>
      </c>
      <c r="AO116" s="17" t="str">
        <f t="shared" si="52"/>
        <v>EURHUFH1M</v>
      </c>
      <c r="AP116" s="13">
        <f>[2]!blp(AL116,"PX LAST",,,[3]!'EURHUFH1M CURNCY,[PX LAST]')</f>
        <v>2.9003000000000001</v>
      </c>
      <c r="BA116" s="15" t="s">
        <v>41</v>
      </c>
      <c r="BB116" s="17" t="s">
        <v>671</v>
      </c>
      <c r="BC116" s="17" t="s">
        <v>932</v>
      </c>
      <c r="BD116" s="28" t="s">
        <v>18</v>
      </c>
      <c r="BE116" s="29" t="str">
        <f t="shared" si="49"/>
        <v>JACIYLD_Real</v>
      </c>
      <c r="BF116" s="13" t="s">
        <v>492</v>
      </c>
      <c r="BQ116" s="13" t="s">
        <v>502</v>
      </c>
      <c r="BR116" s="13" t="s">
        <v>503</v>
      </c>
      <c r="BS116" s="13" t="s">
        <v>504</v>
      </c>
      <c r="BT116" s="13" t="s">
        <v>505</v>
      </c>
      <c r="BU116" s="13" t="s">
        <v>506</v>
      </c>
      <c r="BV116" s="13" t="s">
        <v>507</v>
      </c>
    </row>
    <row r="117" spans="2:74">
      <c r="B117" s="63" t="s">
        <v>945</v>
      </c>
      <c r="C117" s="13" t="s">
        <v>127</v>
      </c>
      <c r="D117" s="20" t="s">
        <v>18</v>
      </c>
      <c r="E117" s="21" t="str">
        <f t="shared" si="53"/>
        <v>BS_GBP2</v>
      </c>
      <c r="F117" s="21" t="str">
        <f t="shared" si="54"/>
        <v>BPSS2 Curncy</v>
      </c>
      <c r="G117" s="16">
        <v>2</v>
      </c>
      <c r="H117" s="26" t="s">
        <v>949</v>
      </c>
      <c r="J117" s="22">
        <f>_xll.BDP(F117,"PX LAST")</f>
        <v>20.399999999999999</v>
      </c>
      <c r="AF117" s="13" t="s">
        <v>112</v>
      </c>
      <c r="AG117" s="19" t="s">
        <v>462</v>
      </c>
      <c r="AH117" s="19" t="s">
        <v>462</v>
      </c>
      <c r="AI117" s="13" t="str">
        <f t="shared" si="36"/>
        <v>EURPLN</v>
      </c>
      <c r="AJ117" s="20" t="s">
        <v>18</v>
      </c>
      <c r="AK117" s="21" t="str">
        <f t="shared" si="37"/>
        <v>FX_EURPLNHV1M</v>
      </c>
      <c r="AL117" s="21" t="str">
        <f t="shared" si="51"/>
        <v>EURPLNH1M Curncy</v>
      </c>
      <c r="AM117" s="17" t="s">
        <v>884</v>
      </c>
      <c r="AN117" s="17" t="s">
        <v>936</v>
      </c>
      <c r="AO117" s="17" t="str">
        <f t="shared" si="52"/>
        <v>EURPLNH1M</v>
      </c>
      <c r="AP117" s="13">
        <f>[2]!blp(AL117,"PX LAST",,,[3]!'EURPLNH1M CURNCY,[PX LAST]')</f>
        <v>4.343</v>
      </c>
      <c r="BA117" s="15" t="s">
        <v>41</v>
      </c>
      <c r="BB117" s="17" t="s">
        <v>671</v>
      </c>
      <c r="BC117" s="13" t="s">
        <v>502</v>
      </c>
      <c r="BD117" s="28" t="s">
        <v>18</v>
      </c>
      <c r="BE117" s="29" t="str">
        <f t="shared" si="49"/>
        <v>JACIYLD_TMT</v>
      </c>
      <c r="BF117" s="13" t="s">
        <v>504</v>
      </c>
      <c r="BQ117" s="13" t="s">
        <v>514</v>
      </c>
      <c r="BR117" s="13" t="s">
        <v>515</v>
      </c>
      <c r="BS117" s="13" t="s">
        <v>516</v>
      </c>
      <c r="BT117" s="13" t="s">
        <v>517</v>
      </c>
      <c r="BU117" s="13" t="s">
        <v>518</v>
      </c>
      <c r="BV117" s="13" t="s">
        <v>519</v>
      </c>
    </row>
    <row r="118" spans="2:74">
      <c r="B118" s="63" t="s">
        <v>945</v>
      </c>
      <c r="C118" s="13" t="s">
        <v>182</v>
      </c>
      <c r="D118" s="20" t="s">
        <v>18</v>
      </c>
      <c r="E118" s="21" t="str">
        <f t="shared" si="53"/>
        <v>BS_AUD2</v>
      </c>
      <c r="F118" s="21" t="str">
        <f t="shared" si="54"/>
        <v>ADSF2 Curncy</v>
      </c>
      <c r="G118" s="16">
        <v>2</v>
      </c>
      <c r="H118" s="26" t="s">
        <v>950</v>
      </c>
      <c r="J118" s="22">
        <f>_xll.BDP(F118,"PX LAST")</f>
        <v>-10</v>
      </c>
      <c r="AF118" s="13" t="s">
        <v>112</v>
      </c>
      <c r="AH118" s="13" t="s">
        <v>231</v>
      </c>
      <c r="AI118" s="13" t="str">
        <f t="shared" si="36"/>
        <v>USDRUB</v>
      </c>
      <c r="AJ118" s="20" t="s">
        <v>18</v>
      </c>
      <c r="AK118" s="21" t="str">
        <f t="shared" si="37"/>
        <v>FX_USDRUBHV1M</v>
      </c>
      <c r="AL118" s="21" t="str">
        <f t="shared" si="51"/>
        <v>USDRUBH1M Curncy</v>
      </c>
      <c r="AM118" s="17" t="s">
        <v>884</v>
      </c>
      <c r="AN118" s="17" t="s">
        <v>936</v>
      </c>
      <c r="AO118" s="17" t="str">
        <f t="shared" si="52"/>
        <v>USDRUBH1M</v>
      </c>
      <c r="AP118" s="13">
        <f>[2]!blp(AL118,"PX LAST",,,[3]!'USDRUBH1M CURNCY,[PX LAST]')</f>
        <v>9.3727999999999998</v>
      </c>
      <c r="BA118" s="15" t="s">
        <v>41</v>
      </c>
      <c r="BB118" s="17" t="s">
        <v>671</v>
      </c>
      <c r="BC118" s="17" t="s">
        <v>937</v>
      </c>
      <c r="BD118" s="28" t="s">
        <v>18</v>
      </c>
      <c r="BE118" s="29" t="str">
        <f t="shared" si="49"/>
        <v>JACIYLD_Tran</v>
      </c>
      <c r="BF118" s="13" t="s">
        <v>516</v>
      </c>
      <c r="BQ118" s="13" t="s">
        <v>525</v>
      </c>
      <c r="BR118" s="13" t="s">
        <v>526</v>
      </c>
      <c r="BS118" s="13" t="s">
        <v>527</v>
      </c>
      <c r="BT118" s="13" t="s">
        <v>528</v>
      </c>
      <c r="BU118" s="13" t="s">
        <v>529</v>
      </c>
      <c r="BV118" s="13" t="s">
        <v>530</v>
      </c>
    </row>
    <row r="119" spans="2:74">
      <c r="B119" s="63" t="s">
        <v>945</v>
      </c>
      <c r="C119" s="13" t="s">
        <v>200</v>
      </c>
      <c r="D119" s="20" t="s">
        <v>18</v>
      </c>
      <c r="E119" s="21" t="str">
        <f t="shared" si="53"/>
        <v>BS_NZD2</v>
      </c>
      <c r="F119" s="43" t="s">
        <v>951</v>
      </c>
      <c r="G119" s="16">
        <v>2</v>
      </c>
      <c r="J119" s="22">
        <f>_xll.BDP(F119,"PX LAST")</f>
        <v>36.25</v>
      </c>
      <c r="AF119" s="13" t="s">
        <v>112</v>
      </c>
      <c r="AH119" s="13" t="s">
        <v>267</v>
      </c>
      <c r="AI119" s="13" t="str">
        <f t="shared" si="36"/>
        <v>USDZAR</v>
      </c>
      <c r="AJ119" s="20" t="s">
        <v>18</v>
      </c>
      <c r="AK119" s="21" t="str">
        <f t="shared" si="37"/>
        <v>FX_USDZARHV1M</v>
      </c>
      <c r="AL119" s="21" t="str">
        <f t="shared" si="51"/>
        <v>USDZARH1M Curncy</v>
      </c>
      <c r="AM119" s="17" t="s">
        <v>884</v>
      </c>
      <c r="AN119" s="17" t="s">
        <v>936</v>
      </c>
      <c r="AO119" s="17" t="str">
        <f t="shared" si="52"/>
        <v>USDZARH1M</v>
      </c>
      <c r="AP119" s="13">
        <f>[2]!blp(AL119,"PX LAST",,,[3]!'USDZARH1M CURNCY,[PX LAST]')</f>
        <v>12.9842</v>
      </c>
      <c r="BA119" s="15" t="s">
        <v>41</v>
      </c>
      <c r="BB119" s="17" t="s">
        <v>671</v>
      </c>
      <c r="BC119" s="17" t="s">
        <v>939</v>
      </c>
      <c r="BD119" s="28" t="s">
        <v>18</v>
      </c>
      <c r="BE119" s="29" t="str">
        <f t="shared" si="49"/>
        <v>JACIYLD_Util</v>
      </c>
      <c r="BF119" s="13" t="s">
        <v>527</v>
      </c>
    </row>
    <row r="120" spans="2:74">
      <c r="B120" s="63" t="s">
        <v>945</v>
      </c>
      <c r="C120" s="13" t="s">
        <v>174</v>
      </c>
      <c r="D120" s="20" t="s">
        <v>18</v>
      </c>
      <c r="E120" s="21" t="str">
        <f t="shared" si="53"/>
        <v>BS_CHF2</v>
      </c>
      <c r="F120" s="21" t="str">
        <f t="shared" si="54"/>
        <v>SFSS2 Curncy</v>
      </c>
      <c r="G120" s="16">
        <v>2</v>
      </c>
      <c r="H120" s="26" t="s">
        <v>952</v>
      </c>
      <c r="J120" s="22">
        <f>_xll.BDP(F120,"PX LAST")</f>
        <v>40.360100000000003</v>
      </c>
      <c r="AF120" s="13" t="s">
        <v>112</v>
      </c>
      <c r="AH120" s="13" t="s">
        <v>247</v>
      </c>
      <c r="AI120" s="13" t="str">
        <f t="shared" si="36"/>
        <v>USDTRY</v>
      </c>
      <c r="AJ120" s="20" t="s">
        <v>18</v>
      </c>
      <c r="AK120" s="21" t="str">
        <f t="shared" si="37"/>
        <v>FX_USDTRYHV1M</v>
      </c>
      <c r="AL120" s="21" t="str">
        <f t="shared" si="51"/>
        <v>USDTRYH1M Curncy</v>
      </c>
      <c r="AM120" s="17" t="s">
        <v>884</v>
      </c>
      <c r="AN120" s="17" t="s">
        <v>936</v>
      </c>
      <c r="AO120" s="17" t="str">
        <f t="shared" si="52"/>
        <v>USDTRYH1M</v>
      </c>
      <c r="AP120" s="13">
        <f>[2]!blp(AL120,"PX LAST",,,[3]!'USDTRYH1M CURNCY,[PX LAST]')</f>
        <v>7.7804000000000002</v>
      </c>
      <c r="BA120" s="15" t="s">
        <v>41</v>
      </c>
      <c r="BB120" s="17" t="s">
        <v>829</v>
      </c>
      <c r="BC120" s="17" t="s">
        <v>914</v>
      </c>
      <c r="BD120" s="28" t="s">
        <v>18</v>
      </c>
      <c r="BE120" s="29" t="str">
        <f t="shared" si="49"/>
        <v>JACITR_Sov</v>
      </c>
      <c r="BF120" s="29" t="s">
        <v>369</v>
      </c>
    </row>
    <row r="121" spans="2:74">
      <c r="B121" s="63" t="s">
        <v>945</v>
      </c>
      <c r="C121" s="13" t="s">
        <v>211</v>
      </c>
      <c r="D121" s="20" t="s">
        <v>18</v>
      </c>
      <c r="E121" s="21" t="str">
        <f t="shared" si="53"/>
        <v>BS_NOK2</v>
      </c>
      <c r="F121" s="43" t="s">
        <v>953</v>
      </c>
      <c r="G121" s="16">
        <v>2</v>
      </c>
      <c r="H121" s="26"/>
      <c r="J121" s="22" t="str">
        <f>_xll.BDP(F121,"PX LAST")</f>
        <v>#N/A Invalid Security</v>
      </c>
      <c r="AF121" s="13" t="s">
        <v>112</v>
      </c>
      <c r="AH121" s="13" t="s">
        <v>511</v>
      </c>
      <c r="AI121" s="13" t="str">
        <f t="shared" si="36"/>
        <v>USDBRL</v>
      </c>
      <c r="AJ121" s="20" t="s">
        <v>18</v>
      </c>
      <c r="AK121" s="21" t="str">
        <f t="shared" si="37"/>
        <v>FX_USDBRLHV1M</v>
      </c>
      <c r="AL121" s="21" t="str">
        <f t="shared" si="51"/>
        <v>USDBRLH1M Curncy</v>
      </c>
      <c r="AM121" s="17" t="s">
        <v>884</v>
      </c>
      <c r="AN121" s="17" t="s">
        <v>936</v>
      </c>
      <c r="AO121" s="17" t="str">
        <f t="shared" si="52"/>
        <v>USDBRLH1M</v>
      </c>
      <c r="AP121" s="13">
        <f>[2]!blp(AL121,"PX LAST",,,[3]!'USDBRLH1M CURNCY,[PX LAST]')</f>
        <v>9.0749999999999993</v>
      </c>
      <c r="BA121" s="15" t="s">
        <v>41</v>
      </c>
      <c r="BB121" s="17" t="s">
        <v>829</v>
      </c>
      <c r="BC121" s="17" t="s">
        <v>918</v>
      </c>
      <c r="BD121" s="28" t="s">
        <v>18</v>
      </c>
      <c r="BE121" s="29" t="str">
        <f t="shared" si="49"/>
        <v>JACITR_Cons</v>
      </c>
      <c r="BF121" s="29" t="s">
        <v>385</v>
      </c>
    </row>
    <row r="122" spans="2:74">
      <c r="B122" s="63" t="s">
        <v>945</v>
      </c>
      <c r="C122" s="13" t="s">
        <v>195</v>
      </c>
      <c r="D122" s="20" t="s">
        <v>18</v>
      </c>
      <c r="E122" s="21" t="str">
        <f t="shared" si="53"/>
        <v>BS_SEK2</v>
      </c>
      <c r="F122" s="21" t="str">
        <f t="shared" si="54"/>
        <v>SKSS2 Curncy</v>
      </c>
      <c r="G122" s="16">
        <v>2</v>
      </c>
      <c r="H122" s="26" t="s">
        <v>954</v>
      </c>
      <c r="J122" s="22">
        <f>_xll.BDP(F122,"PX LAST")</f>
        <v>31.34</v>
      </c>
      <c r="AF122" s="13" t="s">
        <v>112</v>
      </c>
      <c r="AH122" s="13" t="s">
        <v>322</v>
      </c>
      <c r="AI122" s="13" t="str">
        <f t="shared" si="36"/>
        <v>USDMXN</v>
      </c>
      <c r="AJ122" s="20" t="s">
        <v>18</v>
      </c>
      <c r="AK122" s="21" t="str">
        <f t="shared" si="37"/>
        <v>FX_USDMXNHV1M</v>
      </c>
      <c r="AL122" s="21" t="str">
        <f t="shared" si="51"/>
        <v>USDMXNH1M Curncy</v>
      </c>
      <c r="AM122" s="17" t="s">
        <v>884</v>
      </c>
      <c r="AN122" s="17" t="s">
        <v>936</v>
      </c>
      <c r="AO122" s="17" t="str">
        <f t="shared" si="52"/>
        <v>USDMXNH1M</v>
      </c>
      <c r="AP122" s="13">
        <f>[2]!blp(AL122,"PX LAST",,,[3]!'USDMXNH1M CURNCY,[PX LAST]')</f>
        <v>9.8160000000000007</v>
      </c>
      <c r="BA122" s="15" t="s">
        <v>41</v>
      </c>
      <c r="BB122" s="17" t="s">
        <v>829</v>
      </c>
      <c r="BC122" s="17" t="s">
        <v>919</v>
      </c>
      <c r="BD122" s="28" t="s">
        <v>18</v>
      </c>
      <c r="BE122" s="29" t="str">
        <f t="shared" si="49"/>
        <v>JACITR_Divs</v>
      </c>
      <c r="BF122" s="29" t="s">
        <v>399</v>
      </c>
    </row>
    <row r="123" spans="2:74">
      <c r="B123" s="63" t="s">
        <v>945</v>
      </c>
      <c r="C123" s="13" t="s">
        <v>272</v>
      </c>
      <c r="D123" s="20" t="s">
        <v>18</v>
      </c>
      <c r="E123" s="21" t="str">
        <f t="shared" si="53"/>
        <v>BS_CNY3</v>
      </c>
      <c r="F123" s="43" t="s">
        <v>955</v>
      </c>
      <c r="G123" s="16">
        <v>3</v>
      </c>
      <c r="J123" s="22" t="str">
        <f>_xll.BDP(F123,"PX LAST")</f>
        <v>#N/A Invalid Security</v>
      </c>
      <c r="AF123" s="13" t="s">
        <v>112</v>
      </c>
      <c r="AG123" s="17" t="s">
        <v>52</v>
      </c>
      <c r="AH123" s="29" t="s">
        <v>131</v>
      </c>
      <c r="AI123" s="13" t="str">
        <f t="shared" si="36"/>
        <v>EURUSD</v>
      </c>
      <c r="AJ123" s="20" t="s">
        <v>18</v>
      </c>
      <c r="AK123" s="21" t="str">
        <f t="shared" si="37"/>
        <v>FX_EURUSDHV1M</v>
      </c>
      <c r="AL123" s="21" t="str">
        <f t="shared" si="51"/>
        <v>EURUSDH1M Curncy</v>
      </c>
      <c r="AM123" s="17" t="s">
        <v>884</v>
      </c>
      <c r="AN123" s="17" t="s">
        <v>936</v>
      </c>
      <c r="AO123" s="17" t="str">
        <f t="shared" si="52"/>
        <v>EURUSDH1M</v>
      </c>
      <c r="AP123" s="13">
        <f>[2]!blp(AL123,"PX LAST",,,[3]!'EURUSDH1M CURNCY,[PX LAST]')</f>
        <v>6.7446000000000002</v>
      </c>
      <c r="BA123" s="15" t="s">
        <v>41</v>
      </c>
      <c r="BB123" s="17" t="s">
        <v>829</v>
      </c>
      <c r="BC123" s="17" t="s">
        <v>922</v>
      </c>
      <c r="BD123" s="28" t="s">
        <v>18</v>
      </c>
      <c r="BE123" s="29" t="str">
        <f t="shared" si="49"/>
        <v>JACITR_Fin</v>
      </c>
      <c r="BF123" s="29" t="s">
        <v>413</v>
      </c>
    </row>
    <row r="124" spans="2:74">
      <c r="B124" s="63" t="s">
        <v>945</v>
      </c>
      <c r="C124" s="13" t="s">
        <v>125</v>
      </c>
      <c r="D124" s="20" t="s">
        <v>18</v>
      </c>
      <c r="E124" s="21" t="str">
        <f t="shared" si="53"/>
        <v>BS_INR2</v>
      </c>
      <c r="F124" s="43" t="s">
        <v>956</v>
      </c>
      <c r="G124" s="16">
        <v>2</v>
      </c>
      <c r="J124" s="22" t="str">
        <f>_xll.BDP(F124,"PX LAST")</f>
        <v>#N/A Invalid Security</v>
      </c>
      <c r="AF124" s="13" t="s">
        <v>112</v>
      </c>
      <c r="AH124" s="29" t="s">
        <v>142</v>
      </c>
      <c r="AI124" s="13" t="str">
        <f t="shared" si="36"/>
        <v>USDJPY</v>
      </c>
      <c r="AJ124" s="20" t="s">
        <v>18</v>
      </c>
      <c r="AK124" s="21" t="str">
        <f t="shared" si="37"/>
        <v>FX_USDJPYHV1M</v>
      </c>
      <c r="AL124" s="21" t="str">
        <f t="shared" si="51"/>
        <v>USDJPYH1M Curncy</v>
      </c>
      <c r="AM124" s="17" t="s">
        <v>884</v>
      </c>
      <c r="AN124" s="17" t="s">
        <v>936</v>
      </c>
      <c r="AO124" s="17" t="str">
        <f t="shared" si="52"/>
        <v>USDJPYH1M</v>
      </c>
      <c r="AP124" s="13">
        <f>[2]!blp(AL124,"PX LAST",,,[3]!'USDJPYH1M CURNCY,[PX LAST]')</f>
        <v>7.8053999999999997</v>
      </c>
      <c r="BA124" s="15" t="s">
        <v>41</v>
      </c>
      <c r="BB124" s="17" t="s">
        <v>829</v>
      </c>
      <c r="BC124" s="17" t="s">
        <v>923</v>
      </c>
      <c r="BD124" s="28" t="s">
        <v>18</v>
      </c>
      <c r="BE124" s="29" t="str">
        <f t="shared" si="49"/>
        <v>JACITR_Ind</v>
      </c>
      <c r="BF124" s="29" t="s">
        <v>426</v>
      </c>
    </row>
    <row r="125" spans="2:74">
      <c r="B125" s="63" t="s">
        <v>945</v>
      </c>
      <c r="C125" s="13" t="s">
        <v>265</v>
      </c>
      <c r="D125" s="20" t="s">
        <v>18</v>
      </c>
      <c r="E125" s="21" t="str">
        <f t="shared" si="53"/>
        <v>BS_MYR2</v>
      </c>
      <c r="F125" s="43" t="s">
        <v>957</v>
      </c>
      <c r="G125" s="16">
        <v>2</v>
      </c>
      <c r="H125" s="26" t="s">
        <v>958</v>
      </c>
      <c r="J125" s="22">
        <f>_xll.BDP(F125,"PX LAST")</f>
        <v>39.200000000000003</v>
      </c>
      <c r="AF125" s="13" t="s">
        <v>112</v>
      </c>
      <c r="AG125" s="17" t="s">
        <v>53</v>
      </c>
      <c r="AH125" s="29" t="s">
        <v>127</v>
      </c>
      <c r="AI125" s="13" t="str">
        <f t="shared" si="36"/>
        <v>GBPUSD</v>
      </c>
      <c r="AJ125" s="20" t="s">
        <v>18</v>
      </c>
      <c r="AK125" s="21" t="str">
        <f t="shared" si="37"/>
        <v>FX_GBPUSDHV1M</v>
      </c>
      <c r="AL125" s="21" t="str">
        <f t="shared" si="51"/>
        <v>GBPUSDH1M Curncy</v>
      </c>
      <c r="AM125" s="17" t="s">
        <v>884</v>
      </c>
      <c r="AN125" s="17" t="s">
        <v>936</v>
      </c>
      <c r="AO125" s="17" t="str">
        <f t="shared" si="52"/>
        <v>GBPUSDH1M</v>
      </c>
      <c r="AP125" s="13">
        <f>[2]!blp(AL125,"PX LAST",,,[3]!'GBPUSDH1M CURNCY,[PX LAST]')</f>
        <v>7.4097999999999997</v>
      </c>
      <c r="BA125" s="15" t="s">
        <v>41</v>
      </c>
      <c r="BB125" s="17" t="s">
        <v>829</v>
      </c>
      <c r="BC125" s="17" t="s">
        <v>924</v>
      </c>
      <c r="BD125" s="28" t="s">
        <v>18</v>
      </c>
      <c r="BE125" s="29" t="str">
        <f t="shared" si="49"/>
        <v>JACITR_Inf</v>
      </c>
      <c r="BF125" s="29" t="s">
        <v>441</v>
      </c>
      <c r="BS125" s="17"/>
    </row>
    <row r="126" spans="2:74">
      <c r="B126" s="63" t="s">
        <v>945</v>
      </c>
      <c r="C126" s="13" t="s">
        <v>364</v>
      </c>
      <c r="D126" s="20" t="s">
        <v>18</v>
      </c>
      <c r="E126" s="21" t="str">
        <f t="shared" si="53"/>
        <v>BS_SGD2</v>
      </c>
      <c r="F126" s="21" t="str">
        <f t="shared" si="54"/>
        <v>SDSS2 Curncy</v>
      </c>
      <c r="G126" s="16">
        <v>2</v>
      </c>
      <c r="H126" s="26" t="s">
        <v>959</v>
      </c>
      <c r="J126" s="22">
        <f>_xll.BDP(F126,"PX LAST")</f>
        <v>6.0532000000000004</v>
      </c>
      <c r="AF126" s="13" t="s">
        <v>112</v>
      </c>
      <c r="AG126" s="17" t="s">
        <v>181</v>
      </c>
      <c r="AH126" s="29" t="s">
        <v>182</v>
      </c>
      <c r="AI126" s="13" t="str">
        <f t="shared" si="36"/>
        <v>AUDUSD</v>
      </c>
      <c r="AJ126" s="20" t="s">
        <v>18</v>
      </c>
      <c r="AK126" s="21" t="str">
        <f t="shared" si="37"/>
        <v>FX_AUDUSDHV1M</v>
      </c>
      <c r="AL126" s="21" t="str">
        <f t="shared" si="51"/>
        <v>AUDUSDH1M Curncy</v>
      </c>
      <c r="AM126" s="17" t="s">
        <v>884</v>
      </c>
      <c r="AN126" s="17" t="s">
        <v>936</v>
      </c>
      <c r="AO126" s="17" t="str">
        <f t="shared" si="52"/>
        <v>AUDUSDH1M</v>
      </c>
      <c r="AP126" s="13">
        <f>[2]!blp(AL126,"PX LAST",,,[3]!'AUDUSDH1M CURNCY,[PX LAST]')</f>
        <v>8.0479000000000003</v>
      </c>
      <c r="BA126" s="15" t="s">
        <v>41</v>
      </c>
      <c r="BB126" s="17" t="s">
        <v>829</v>
      </c>
      <c r="BC126" s="17" t="s">
        <v>926</v>
      </c>
      <c r="BD126" s="28" t="s">
        <v>18</v>
      </c>
      <c r="BE126" s="29" t="str">
        <f t="shared" si="49"/>
        <v>JACITR_MM</v>
      </c>
      <c r="BF126" s="29" t="s">
        <v>454</v>
      </c>
    </row>
    <row r="127" spans="2:74">
      <c r="B127" s="63" t="s">
        <v>945</v>
      </c>
      <c r="C127" s="13" t="s">
        <v>172</v>
      </c>
      <c r="D127" s="20" t="s">
        <v>18</v>
      </c>
      <c r="E127" s="21" t="str">
        <f t="shared" si="53"/>
        <v>BS_KRW2</v>
      </c>
      <c r="F127" s="21" t="str">
        <f t="shared" si="54"/>
        <v>KWSS2 Curncy</v>
      </c>
      <c r="G127" s="16">
        <v>2</v>
      </c>
      <c r="H127" s="26" t="s">
        <v>960</v>
      </c>
      <c r="J127" s="22" t="str">
        <f>_xll.BDP(F127,"PX LAST")</f>
        <v>#N/A N/A</v>
      </c>
      <c r="AF127" s="13" t="s">
        <v>112</v>
      </c>
      <c r="AG127" s="17" t="s">
        <v>199</v>
      </c>
      <c r="AH127" s="29" t="s">
        <v>200</v>
      </c>
      <c r="AI127" s="13" t="str">
        <f t="shared" si="36"/>
        <v>NZDUSD</v>
      </c>
      <c r="AJ127" s="20" t="s">
        <v>18</v>
      </c>
      <c r="AK127" s="21" t="str">
        <f t="shared" si="37"/>
        <v>FX_NZDUSDHV1M</v>
      </c>
      <c r="AL127" s="21" t="str">
        <f t="shared" si="51"/>
        <v>NZDUSDH1M Curncy</v>
      </c>
      <c r="AM127" s="17" t="s">
        <v>884</v>
      </c>
      <c r="AN127" s="17" t="s">
        <v>936</v>
      </c>
      <c r="AO127" s="17" t="str">
        <f t="shared" si="52"/>
        <v>NZDUSDH1M</v>
      </c>
      <c r="AP127" s="13">
        <f>[2]!blp(AL127,"PX LAST",,,[3]!'NZDUSDH1M CURNCY,[PX LAST]')</f>
        <v>7.9870000000000001</v>
      </c>
      <c r="BA127" s="15" t="s">
        <v>41</v>
      </c>
      <c r="BB127" s="17" t="s">
        <v>829</v>
      </c>
      <c r="BC127" s="17" t="s">
        <v>928</v>
      </c>
      <c r="BD127" s="28" t="s">
        <v>18</v>
      </c>
      <c r="BE127" s="29" t="str">
        <f t="shared" si="49"/>
        <v>JACITR_OG</v>
      </c>
      <c r="BF127" s="29" t="s">
        <v>467</v>
      </c>
    </row>
    <row r="128" spans="2:74">
      <c r="B128" s="63" t="s">
        <v>945</v>
      </c>
      <c r="C128" s="13" t="s">
        <v>209</v>
      </c>
      <c r="D128" s="20" t="s">
        <v>18</v>
      </c>
      <c r="E128" s="21" t="str">
        <f t="shared" si="53"/>
        <v>BS_THB2</v>
      </c>
      <c r="F128" s="21" t="str">
        <f t="shared" si="54"/>
        <v>TBSS2 Curncy</v>
      </c>
      <c r="G128" s="16">
        <v>2</v>
      </c>
      <c r="H128" s="26" t="s">
        <v>961</v>
      </c>
      <c r="J128" s="22" t="str">
        <f>_xll.BDP(F128,"PX LAST")</f>
        <v>#N/A N/A</v>
      </c>
      <c r="AF128" s="13" t="s">
        <v>112</v>
      </c>
      <c r="AH128" s="29" t="s">
        <v>174</v>
      </c>
      <c r="AI128" s="13" t="str">
        <f t="shared" si="36"/>
        <v>USDCHF</v>
      </c>
      <c r="AJ128" s="20" t="s">
        <v>18</v>
      </c>
      <c r="AK128" s="21" t="str">
        <f t="shared" si="37"/>
        <v>FX_USDCHFHV1M</v>
      </c>
      <c r="AL128" s="21" t="str">
        <f t="shared" si="51"/>
        <v>USDCHFH1M Curncy</v>
      </c>
      <c r="AM128" s="17" t="s">
        <v>884</v>
      </c>
      <c r="AN128" s="17" t="s">
        <v>936</v>
      </c>
      <c r="AO128" s="17" t="str">
        <f t="shared" si="52"/>
        <v>USDCHFH1M</v>
      </c>
      <c r="AP128" s="13">
        <f>[2]!blp(AL128,"PX LAST",,,[3]!'USDCHFH1M CURNCY,[PX LAST]')</f>
        <v>6.7278000000000002</v>
      </c>
      <c r="BA128" s="15" t="s">
        <v>41</v>
      </c>
      <c r="BB128" s="17" t="s">
        <v>829</v>
      </c>
      <c r="BC128" s="17" t="s">
        <v>930</v>
      </c>
      <c r="BD128" s="28" t="s">
        <v>18</v>
      </c>
      <c r="BE128" s="29" t="str">
        <f t="shared" si="49"/>
        <v>JACITR_PP</v>
      </c>
      <c r="BF128" s="29" t="s">
        <v>479</v>
      </c>
    </row>
    <row r="129" spans="2:70">
      <c r="B129" s="63" t="s">
        <v>945</v>
      </c>
      <c r="C129" s="13" t="s">
        <v>285</v>
      </c>
      <c r="D129" s="20" t="s">
        <v>18</v>
      </c>
      <c r="E129" s="21" t="str">
        <f t="shared" si="53"/>
        <v>BS_HUF2</v>
      </c>
      <c r="F129" s="43" t="s">
        <v>962</v>
      </c>
      <c r="G129" s="16">
        <v>2</v>
      </c>
      <c r="H129" s="26" t="s">
        <v>963</v>
      </c>
      <c r="J129" s="22">
        <f>_xll.BDP(F129,"PX LAST")</f>
        <v>-32.900399999999998</v>
      </c>
      <c r="AF129" s="13" t="s">
        <v>112</v>
      </c>
      <c r="AH129" s="29" t="s">
        <v>211</v>
      </c>
      <c r="AI129" s="13" t="str">
        <f t="shared" si="36"/>
        <v>USDNOK</v>
      </c>
      <c r="AJ129" s="20" t="s">
        <v>18</v>
      </c>
      <c r="AK129" s="21" t="str">
        <f t="shared" si="37"/>
        <v>FX_USDNOKHV1M</v>
      </c>
      <c r="AL129" s="21" t="str">
        <f t="shared" si="51"/>
        <v>USDNOKH1M Curncy</v>
      </c>
      <c r="AM129" s="17" t="s">
        <v>884</v>
      </c>
      <c r="AN129" s="17" t="s">
        <v>936</v>
      </c>
      <c r="AO129" s="17" t="str">
        <f t="shared" si="52"/>
        <v>USDNOKH1M</v>
      </c>
      <c r="AP129" s="13">
        <f>[2]!blp(AL129,"PX LAST",,,[3]!'USDNOKH1M CURNCY,[PX LAST]')</f>
        <v>9.9992999999999999</v>
      </c>
      <c r="BA129" s="15" t="s">
        <v>41</v>
      </c>
      <c r="BB129" s="17" t="s">
        <v>829</v>
      </c>
      <c r="BC129" s="17" t="s">
        <v>932</v>
      </c>
      <c r="BD129" s="28" t="s">
        <v>18</v>
      </c>
      <c r="BE129" s="29" t="str">
        <f t="shared" si="49"/>
        <v>JACITR_Real</v>
      </c>
      <c r="BF129" s="29" t="s">
        <v>491</v>
      </c>
    </row>
    <row r="130" spans="2:70">
      <c r="B130" s="63" t="s">
        <v>945</v>
      </c>
      <c r="C130" s="13" t="s">
        <v>305</v>
      </c>
      <c r="D130" s="20" t="s">
        <v>18</v>
      </c>
      <c r="E130" s="21" t="str">
        <f t="shared" si="53"/>
        <v>BS_PLN2</v>
      </c>
      <c r="F130" s="21" t="str">
        <f t="shared" si="54"/>
        <v>PZSS2 Curncy</v>
      </c>
      <c r="G130" s="16">
        <v>2</v>
      </c>
      <c r="H130" s="26" t="s">
        <v>964</v>
      </c>
      <c r="J130" s="22">
        <f>_xll.BDP(F130,"PX LAST")</f>
        <v>37.8048</v>
      </c>
      <c r="AF130" s="13" t="s">
        <v>112</v>
      </c>
      <c r="AH130" s="29" t="s">
        <v>195</v>
      </c>
      <c r="AI130" s="13" t="str">
        <f t="shared" si="36"/>
        <v>USDSEK</v>
      </c>
      <c r="AJ130" s="20" t="s">
        <v>18</v>
      </c>
      <c r="AK130" s="21" t="str">
        <f t="shared" si="37"/>
        <v>FX_USDSEKHV1M</v>
      </c>
      <c r="AL130" s="21" t="str">
        <f t="shared" si="51"/>
        <v>USDSEKH1M Curncy</v>
      </c>
      <c r="AM130" s="17" t="s">
        <v>884</v>
      </c>
      <c r="AN130" s="17" t="s">
        <v>936</v>
      </c>
      <c r="AO130" s="17" t="str">
        <f t="shared" si="52"/>
        <v>USDSEKH1M</v>
      </c>
      <c r="AP130" s="13">
        <f>[2]!blp(AL130,"PX LAST",,,[3]!'USDSEKH1M CURNCY,[PX LAST]')</f>
        <v>7.9665999999999997</v>
      </c>
      <c r="BA130" s="15" t="s">
        <v>41</v>
      </c>
      <c r="BB130" s="17" t="s">
        <v>829</v>
      </c>
      <c r="BC130" s="13" t="s">
        <v>502</v>
      </c>
      <c r="BD130" s="28" t="s">
        <v>18</v>
      </c>
      <c r="BE130" s="29" t="str">
        <f t="shared" si="49"/>
        <v>JACITR_TMT</v>
      </c>
      <c r="BF130" s="29" t="s">
        <v>503</v>
      </c>
    </row>
    <row r="131" spans="2:70">
      <c r="B131" s="63" t="s">
        <v>945</v>
      </c>
      <c r="C131" s="13" t="s">
        <v>231</v>
      </c>
      <c r="D131" s="20" t="s">
        <v>18</v>
      </c>
      <c r="E131" s="21" t="str">
        <f t="shared" si="53"/>
        <v>BS_RUB2</v>
      </c>
      <c r="F131" s="43" t="s">
        <v>965</v>
      </c>
      <c r="G131" s="16">
        <v>2</v>
      </c>
      <c r="H131" s="26" t="s">
        <v>966</v>
      </c>
      <c r="J131" s="22" t="str">
        <f>_xll.BDP(F131,"PX LAST")</f>
        <v>#N/A Invalid Security</v>
      </c>
      <c r="AE131" s="19" t="s">
        <v>833</v>
      </c>
      <c r="AF131" s="13" t="s">
        <v>112</v>
      </c>
      <c r="AH131" s="13" t="s">
        <v>511</v>
      </c>
      <c r="AI131" s="13" t="str">
        <f t="shared" si="36"/>
        <v>USDBRL</v>
      </c>
      <c r="AJ131" s="20" t="s">
        <v>18</v>
      </c>
      <c r="AK131" s="21" t="str">
        <f>AF131&amp;"_"&amp;AI131&amp;AN131&amp;AM131</f>
        <v>FX_USDBRLIY3M</v>
      </c>
      <c r="AL131" s="21" t="str">
        <f>AO131&amp;AM131&amp; " Curncy"</f>
        <v>BCNI3M Curncy</v>
      </c>
      <c r="AM131" s="17" t="s">
        <v>576</v>
      </c>
      <c r="AN131" s="17" t="s">
        <v>834</v>
      </c>
      <c r="AO131" s="17" t="s">
        <v>967</v>
      </c>
      <c r="AP131" s="13">
        <f>[2]!blp(AL131,"PX LAST",,,[3]!'BCNI3M CURNCY,[PX LAST]')</f>
        <v>5.7751000000000001</v>
      </c>
      <c r="BA131" s="15" t="s">
        <v>41</v>
      </c>
      <c r="BB131" s="17" t="s">
        <v>829</v>
      </c>
      <c r="BC131" s="17" t="s">
        <v>937</v>
      </c>
      <c r="BD131" s="28" t="s">
        <v>18</v>
      </c>
      <c r="BE131" s="29" t="str">
        <f t="shared" si="49"/>
        <v>JACITR_Tran</v>
      </c>
      <c r="BF131" s="29" t="s">
        <v>515</v>
      </c>
    </row>
    <row r="132" spans="2:70">
      <c r="B132" s="63" t="s">
        <v>945</v>
      </c>
      <c r="C132" s="13" t="s">
        <v>267</v>
      </c>
      <c r="D132" s="20" t="s">
        <v>18</v>
      </c>
      <c r="E132" s="21" t="str">
        <f t="shared" si="53"/>
        <v>BS_ZAR2</v>
      </c>
      <c r="F132" s="21" t="str">
        <f t="shared" si="54"/>
        <v>SASS2 Curncy</v>
      </c>
      <c r="G132" s="16">
        <v>2</v>
      </c>
      <c r="H132" s="26" t="s">
        <v>968</v>
      </c>
      <c r="J132" s="22">
        <f>_xll.BDP(F132,"PX LAST")</f>
        <v>17.222000000000001</v>
      </c>
      <c r="AE132" s="19" t="s">
        <v>833</v>
      </c>
      <c r="AF132" s="13" t="s">
        <v>112</v>
      </c>
      <c r="AH132" s="17" t="s">
        <v>322</v>
      </c>
      <c r="AI132" s="13" t="str">
        <f t="shared" ref="AI132:AI140" si="55">IF(AG132="","USD"&amp;AH132,AG132)</f>
        <v>USDMXN</v>
      </c>
      <c r="AJ132" s="20" t="s">
        <v>18</v>
      </c>
      <c r="AK132" s="21" t="str">
        <f>AF132&amp;"_"&amp;AI132&amp;AN132&amp;AM132</f>
        <v>FX_USDMXNIY3M</v>
      </c>
      <c r="AL132" s="21" t="str">
        <f>AO132&amp;AM132&amp; " Curncy"</f>
        <v>MXNI3M Curncy</v>
      </c>
      <c r="AM132" s="17" t="s">
        <v>576</v>
      </c>
      <c r="AN132" s="17" t="s">
        <v>834</v>
      </c>
      <c r="AO132" s="17" t="s">
        <v>969</v>
      </c>
      <c r="AP132" s="13">
        <f>[2]!blp(AL132,"PX LAST",,,[3]!'MXNI3M CURNCY,[PX LAST]')</f>
        <v>7.9946999999999999</v>
      </c>
      <c r="BA132" s="15" t="s">
        <v>41</v>
      </c>
      <c r="BB132" s="17" t="s">
        <v>829</v>
      </c>
      <c r="BC132" s="17" t="s">
        <v>939</v>
      </c>
      <c r="BD132" s="28" t="s">
        <v>18</v>
      </c>
      <c r="BE132" s="29" t="str">
        <f t="shared" si="49"/>
        <v>JACITR_Util</v>
      </c>
      <c r="BF132" s="29" t="s">
        <v>526</v>
      </c>
    </row>
    <row r="133" spans="2:70">
      <c r="B133" s="63" t="s">
        <v>945</v>
      </c>
      <c r="C133" s="13" t="s">
        <v>247</v>
      </c>
      <c r="D133" s="20" t="s">
        <v>18</v>
      </c>
      <c r="E133" s="21" t="str">
        <f t="shared" si="53"/>
        <v>BS_TRY2</v>
      </c>
      <c r="F133" s="43" t="s">
        <v>970</v>
      </c>
      <c r="G133" s="16">
        <v>2</v>
      </c>
      <c r="J133" s="22" t="str">
        <f>_xll.BDP(F133,"PX LAST")</f>
        <v>#N/A Invalid Security</v>
      </c>
      <c r="AE133" s="19" t="s">
        <v>833</v>
      </c>
      <c r="AF133" s="13" t="s">
        <v>112</v>
      </c>
      <c r="AG133" s="17" t="s">
        <v>52</v>
      </c>
      <c r="AH133" s="17" t="s">
        <v>131</v>
      </c>
      <c r="AI133" s="13" t="str">
        <f t="shared" si="55"/>
        <v>EURUSD</v>
      </c>
      <c r="AJ133" s="20" t="s">
        <v>18</v>
      </c>
      <c r="AK133" s="21" t="str">
        <f t="shared" ref="AK133:AK140" si="56">AF133&amp;"_"&amp;AI133&amp;AN133&amp;AM133</f>
        <v>FX_EURUSDIY3M</v>
      </c>
      <c r="AL133" s="21" t="str">
        <f t="shared" ref="AL133:AL140" si="57">AO133&amp;AM133&amp; " Curncy"</f>
        <v>EURI3M Curncy</v>
      </c>
      <c r="AM133" s="17" t="s">
        <v>576</v>
      </c>
      <c r="AN133" s="17" t="s">
        <v>834</v>
      </c>
      <c r="AO133" s="17" t="str">
        <f>AH133&amp;"I"</f>
        <v>EURI</v>
      </c>
      <c r="AP133" s="13">
        <f>[2]!blp(AL133,"PX LAST",,,[3]!'EURI3M CURNCY,[PX LAST]')</f>
        <v>-0.39319999999999999</v>
      </c>
      <c r="BA133" s="15" t="s">
        <v>906</v>
      </c>
      <c r="BC133" s="13" t="s">
        <v>971</v>
      </c>
      <c r="BD133" s="17" t="s">
        <v>18</v>
      </c>
      <c r="BE133" s="13" t="str">
        <f>BA133&amp; "_"&amp;BC133</f>
        <v>ITRX_USDIG</v>
      </c>
      <c r="BF133" s="13" t="s">
        <v>67</v>
      </c>
      <c r="BG133" s="13" t="s">
        <v>972</v>
      </c>
    </row>
    <row r="134" spans="2:70">
      <c r="B134" s="63" t="s">
        <v>945</v>
      </c>
      <c r="C134" s="13" t="s">
        <v>322</v>
      </c>
      <c r="D134" s="20" t="s">
        <v>18</v>
      </c>
      <c r="E134" s="21" t="str">
        <f t="shared" si="53"/>
        <v>BS_MXN2</v>
      </c>
      <c r="F134" s="43" t="s">
        <v>973</v>
      </c>
      <c r="G134" s="16">
        <v>2</v>
      </c>
      <c r="J134" s="22" t="str">
        <f>_xll.BDP(F134,"PX LAST")</f>
        <v>#N/A Invalid Security</v>
      </c>
      <c r="AE134" s="19" t="s">
        <v>833</v>
      </c>
      <c r="AF134" s="13" t="s">
        <v>112</v>
      </c>
      <c r="AH134" s="17" t="s">
        <v>142</v>
      </c>
      <c r="AI134" s="13" t="str">
        <f t="shared" si="55"/>
        <v>USDJPY</v>
      </c>
      <c r="AJ134" s="20" t="s">
        <v>18</v>
      </c>
      <c r="AK134" s="21" t="str">
        <f t="shared" si="56"/>
        <v>FX_USDJPYIY3M</v>
      </c>
      <c r="AL134" s="21" t="str">
        <f t="shared" si="57"/>
        <v>JPYI3M Curncy</v>
      </c>
      <c r="AM134" s="17" t="s">
        <v>576</v>
      </c>
      <c r="AN134" s="17" t="s">
        <v>834</v>
      </c>
      <c r="AO134" s="17" t="str">
        <f t="shared" ref="AO134:AO140" si="58">AH134&amp;"I"</f>
        <v>JPYI</v>
      </c>
      <c r="AP134" s="13">
        <f>[2]!blp(AL134,"PX LAST",,,[3]!'JPYI3M CURNCY,[PX LAST]')</f>
        <v>-0.15140000000000001</v>
      </c>
      <c r="BA134" s="15" t="s">
        <v>906</v>
      </c>
      <c r="BC134" s="13" t="s">
        <v>974</v>
      </c>
      <c r="BD134" s="17" t="s">
        <v>18</v>
      </c>
      <c r="BE134" s="13" t="str">
        <f t="shared" ref="BE134:BE135" si="59">BA134&amp; "_"&amp;BC134</f>
        <v>ITRX_USDHY</v>
      </c>
      <c r="BF134" s="13" t="s">
        <v>68</v>
      </c>
      <c r="BG134" s="13" t="s">
        <v>975</v>
      </c>
    </row>
    <row r="135" spans="2:70">
      <c r="B135" s="63" t="s">
        <v>945</v>
      </c>
      <c r="C135" s="13" t="s">
        <v>102</v>
      </c>
      <c r="D135" s="20" t="s">
        <v>18</v>
      </c>
      <c r="E135" s="21" t="str">
        <f t="shared" si="53"/>
        <v>BS_USD5</v>
      </c>
      <c r="F135" s="21" t="str">
        <f>H135&amp;G135&amp; " Curncy"</f>
        <v>USSP5 Curncy</v>
      </c>
      <c r="G135" s="16">
        <v>5</v>
      </c>
      <c r="H135" s="26" t="s">
        <v>946</v>
      </c>
      <c r="J135" s="22">
        <f>_xll.BDP(F135,"PX LAST")</f>
        <v>15.2</v>
      </c>
      <c r="AE135" s="19" t="s">
        <v>833</v>
      </c>
      <c r="AF135" s="13" t="s">
        <v>112</v>
      </c>
      <c r="AG135" s="17" t="s">
        <v>53</v>
      </c>
      <c r="AH135" s="17" t="s">
        <v>127</v>
      </c>
      <c r="AI135" s="13" t="str">
        <f t="shared" si="55"/>
        <v>GBPUSD</v>
      </c>
      <c r="AJ135" s="20" t="s">
        <v>18</v>
      </c>
      <c r="AK135" s="21" t="str">
        <f t="shared" si="56"/>
        <v>FX_GBPUSDIY3M</v>
      </c>
      <c r="AL135" s="21" t="str">
        <f t="shared" si="57"/>
        <v>GBPI3M Curncy</v>
      </c>
      <c r="AM135" s="17" t="s">
        <v>576</v>
      </c>
      <c r="AN135" s="17" t="s">
        <v>834</v>
      </c>
      <c r="AO135" s="17" t="str">
        <f t="shared" si="58"/>
        <v>GBPI</v>
      </c>
      <c r="AP135" s="13">
        <f>[2]!blp(AL135,"PX LAST",,,[3]!'GBPI3M CURNCY,[PX LAST]')</f>
        <v>0.80430000000000001</v>
      </c>
      <c r="BA135" s="15" t="s">
        <v>906</v>
      </c>
      <c r="BC135" s="13" t="s">
        <v>976</v>
      </c>
      <c r="BD135" s="17" t="s">
        <v>18</v>
      </c>
      <c r="BE135" s="13" t="str">
        <f t="shared" si="59"/>
        <v>ITRX_USDEM</v>
      </c>
      <c r="BF135" s="13" t="s">
        <v>69</v>
      </c>
      <c r="BG135" s="13" t="s">
        <v>977</v>
      </c>
    </row>
    <row r="136" spans="2:70">
      <c r="B136" s="63" t="s">
        <v>945</v>
      </c>
      <c r="C136" s="13" t="s">
        <v>131</v>
      </c>
      <c r="D136" s="20" t="s">
        <v>18</v>
      </c>
      <c r="E136" s="21" t="str">
        <f t="shared" si="53"/>
        <v>BS_EUR5</v>
      </c>
      <c r="F136" s="21" t="str">
        <f t="shared" ref="F136:F139" si="60">H136&amp;G136&amp; " Curncy"</f>
        <v>EUSS5 Curncy</v>
      </c>
      <c r="G136" s="16">
        <v>5</v>
      </c>
      <c r="H136" s="26" t="s">
        <v>947</v>
      </c>
      <c r="J136" s="22">
        <f>_xll.BDP(F136,"PX LAST")</f>
        <v>45.069699999999997</v>
      </c>
      <c r="AE136" s="19" t="s">
        <v>833</v>
      </c>
      <c r="AF136" s="13" t="s">
        <v>112</v>
      </c>
      <c r="AG136" s="17" t="s">
        <v>181</v>
      </c>
      <c r="AH136" s="17" t="s">
        <v>182</v>
      </c>
      <c r="AI136" s="13" t="str">
        <f t="shared" si="55"/>
        <v>AUDUSD</v>
      </c>
      <c r="AJ136" s="20" t="s">
        <v>18</v>
      </c>
      <c r="AK136" s="21" t="str">
        <f t="shared" si="56"/>
        <v>FX_AUDUSDIY3M</v>
      </c>
      <c r="AL136" s="21" t="str">
        <f t="shared" si="57"/>
        <v>AUDI3M Curncy</v>
      </c>
      <c r="AM136" s="17" t="s">
        <v>576</v>
      </c>
      <c r="AN136" s="17" t="s">
        <v>834</v>
      </c>
      <c r="AO136" s="17" t="str">
        <f t="shared" si="58"/>
        <v>AUDI</v>
      </c>
      <c r="AP136" s="13">
        <f>[2]!blp(AL136,"PX LAST",,,[3]!'AUDI3M CURNCY,[PX LAST]')</f>
        <v>2.1640000000000001</v>
      </c>
      <c r="BA136" s="61" t="s">
        <v>978</v>
      </c>
      <c r="BB136" s="17" t="s">
        <v>829</v>
      </c>
      <c r="BC136" s="17"/>
      <c r="BD136" s="28" t="s">
        <v>18</v>
      </c>
      <c r="BE136" s="45" t="s">
        <v>979</v>
      </c>
      <c r="BF136" s="13" t="s">
        <v>980</v>
      </c>
    </row>
    <row r="137" spans="2:70">
      <c r="B137" s="63" t="s">
        <v>945</v>
      </c>
      <c r="C137" s="13" t="s">
        <v>142</v>
      </c>
      <c r="D137" s="20" t="s">
        <v>18</v>
      </c>
      <c r="E137" s="21" t="str">
        <f t="shared" si="53"/>
        <v>BS_JPY5</v>
      </c>
      <c r="F137" s="21" t="str">
        <f t="shared" si="60"/>
        <v>JYSS5 Curncy</v>
      </c>
      <c r="G137" s="16">
        <v>5</v>
      </c>
      <c r="H137" s="26" t="s">
        <v>948</v>
      </c>
      <c r="J137" s="22">
        <f>_xll.BDP(F137,"PX LAST")</f>
        <v>21.45</v>
      </c>
      <c r="AE137" s="19" t="s">
        <v>833</v>
      </c>
      <c r="AF137" s="13" t="s">
        <v>112</v>
      </c>
      <c r="AG137" s="17" t="s">
        <v>199</v>
      </c>
      <c r="AH137" s="17" t="s">
        <v>200</v>
      </c>
      <c r="AI137" s="13" t="str">
        <f t="shared" si="55"/>
        <v>NZDUSD</v>
      </c>
      <c r="AJ137" s="20" t="s">
        <v>18</v>
      </c>
      <c r="AK137" s="21" t="str">
        <f t="shared" si="56"/>
        <v>FX_NZDUSDIY3M</v>
      </c>
      <c r="AL137" s="21" t="str">
        <f t="shared" si="57"/>
        <v>NZDI3M Curncy</v>
      </c>
      <c r="AM137" s="17" t="s">
        <v>576</v>
      </c>
      <c r="AN137" s="17" t="s">
        <v>834</v>
      </c>
      <c r="AO137" s="17" t="str">
        <f t="shared" si="58"/>
        <v>NZDI</v>
      </c>
      <c r="AP137" s="13">
        <f>[2]!blp(AL137,"PX LAST",,,[3]!'NZDI3M CURNCY,[PX LAST]')</f>
        <v>2.4544000000000001</v>
      </c>
      <c r="BA137" s="61" t="s">
        <v>978</v>
      </c>
      <c r="BB137" s="17" t="s">
        <v>829</v>
      </c>
      <c r="BC137" s="17" t="s">
        <v>148</v>
      </c>
      <c r="BD137" s="28" t="s">
        <v>18</v>
      </c>
      <c r="BE137" s="29" t="str">
        <f t="shared" ref="BE137:BE138" si="61">BA137&amp;BB137&amp;"_"&amp;BC137</f>
        <v>CEMBITR_HG</v>
      </c>
      <c r="BF137" s="13" t="s">
        <v>981</v>
      </c>
    </row>
    <row r="138" spans="2:70">
      <c r="B138" s="63" t="s">
        <v>945</v>
      </c>
      <c r="C138" s="13" t="s">
        <v>127</v>
      </c>
      <c r="D138" s="20" t="s">
        <v>18</v>
      </c>
      <c r="E138" s="21" t="str">
        <f t="shared" si="53"/>
        <v>BS_GBP5</v>
      </c>
      <c r="F138" s="21" t="str">
        <f t="shared" si="60"/>
        <v>BPSS5 Curncy</v>
      </c>
      <c r="G138" s="16">
        <v>5</v>
      </c>
      <c r="H138" s="26" t="s">
        <v>949</v>
      </c>
      <c r="J138" s="22">
        <f>_xll.BDP(F138,"PX LAST")</f>
        <v>20.573</v>
      </c>
      <c r="AE138" s="19" t="s">
        <v>833</v>
      </c>
      <c r="AF138" s="13" t="s">
        <v>112</v>
      </c>
      <c r="AH138" s="17" t="s">
        <v>174</v>
      </c>
      <c r="AI138" s="13" t="str">
        <f t="shared" si="55"/>
        <v>USDCHF</v>
      </c>
      <c r="AJ138" s="20" t="s">
        <v>18</v>
      </c>
      <c r="AK138" s="21" t="str">
        <f t="shared" si="56"/>
        <v>FX_USDCHFIY3M</v>
      </c>
      <c r="AL138" s="21" t="str">
        <f t="shared" si="57"/>
        <v>CHFI3M Curncy</v>
      </c>
      <c r="AM138" s="17" t="s">
        <v>576</v>
      </c>
      <c r="AN138" s="17" t="s">
        <v>834</v>
      </c>
      <c r="AO138" s="17" t="str">
        <f t="shared" si="58"/>
        <v>CHFI</v>
      </c>
      <c r="AP138" s="13">
        <f>[2]!blp(AL138,"PX LAST",,,[3]!'CHFI3M CURNCY,[PX LAST]')</f>
        <v>-0.74850000000000005</v>
      </c>
      <c r="BA138" s="61" t="s">
        <v>978</v>
      </c>
      <c r="BB138" s="17" t="s">
        <v>829</v>
      </c>
      <c r="BC138" s="17" t="s">
        <v>165</v>
      </c>
      <c r="BD138" s="28" t="s">
        <v>18</v>
      </c>
      <c r="BE138" s="29" t="str">
        <f t="shared" si="61"/>
        <v>CEMBITR_HY</v>
      </c>
      <c r="BF138" s="13" t="s">
        <v>982</v>
      </c>
    </row>
    <row r="139" spans="2:70">
      <c r="B139" s="63" t="s">
        <v>945</v>
      </c>
      <c r="C139" s="13" t="s">
        <v>182</v>
      </c>
      <c r="D139" s="20" t="s">
        <v>18</v>
      </c>
      <c r="E139" s="21" t="str">
        <f t="shared" si="53"/>
        <v>BS_AUD5</v>
      </c>
      <c r="F139" s="21" t="str">
        <f t="shared" si="60"/>
        <v>ADSF5 Curncy</v>
      </c>
      <c r="G139" s="16">
        <v>5</v>
      </c>
      <c r="H139" s="26" t="s">
        <v>950</v>
      </c>
      <c r="J139" s="22">
        <f>_xll.BDP(F139,"PX LAST")</f>
        <v>38.25</v>
      </c>
      <c r="AE139" s="19" t="s">
        <v>833</v>
      </c>
      <c r="AF139" s="13" t="s">
        <v>112</v>
      </c>
      <c r="AH139" s="17" t="s">
        <v>211</v>
      </c>
      <c r="AI139" s="13" t="str">
        <f t="shared" si="55"/>
        <v>USDNOK</v>
      </c>
      <c r="AJ139" s="20" t="s">
        <v>18</v>
      </c>
      <c r="AK139" s="21" t="str">
        <f t="shared" si="56"/>
        <v>FX_USDNOKIY3M</v>
      </c>
      <c r="AL139" s="21" t="str">
        <f t="shared" si="57"/>
        <v>NOKI3M Curncy</v>
      </c>
      <c r="AM139" s="17" t="s">
        <v>576</v>
      </c>
      <c r="AN139" s="17" t="s">
        <v>834</v>
      </c>
      <c r="AO139" s="17" t="str">
        <f t="shared" si="58"/>
        <v>NOKI</v>
      </c>
      <c r="AP139" s="13">
        <f>[2]!blp(AL139,"PX LAST",,,[3]!'NOKI3M CURNCY,[PX LAST]')</f>
        <v>1.0629</v>
      </c>
      <c r="BA139" s="61" t="s">
        <v>978</v>
      </c>
      <c r="BB139" s="17" t="s">
        <v>829</v>
      </c>
      <c r="BC139" s="17"/>
      <c r="BD139" s="28" t="s">
        <v>18</v>
      </c>
      <c r="BE139" s="45" t="s">
        <v>983</v>
      </c>
      <c r="BF139" s="13" t="s">
        <v>984</v>
      </c>
    </row>
    <row r="140" spans="2:70">
      <c r="B140" s="63" t="s">
        <v>945</v>
      </c>
      <c r="C140" s="13" t="s">
        <v>200</v>
      </c>
      <c r="D140" s="20" t="s">
        <v>18</v>
      </c>
      <c r="E140" s="21" t="str">
        <f t="shared" si="53"/>
        <v>BS_NZD5</v>
      </c>
      <c r="F140" s="43" t="s">
        <v>985</v>
      </c>
      <c r="G140" s="16">
        <v>5</v>
      </c>
      <c r="J140" s="22">
        <f>_xll.BDP(F140,"PX LAST")</f>
        <v>36.75</v>
      </c>
      <c r="AE140" s="19" t="s">
        <v>833</v>
      </c>
      <c r="AF140" s="13" t="s">
        <v>112</v>
      </c>
      <c r="AH140" s="17" t="s">
        <v>195</v>
      </c>
      <c r="AI140" s="13" t="str">
        <f t="shared" si="55"/>
        <v>USDSEK</v>
      </c>
      <c r="AJ140" s="20" t="s">
        <v>18</v>
      </c>
      <c r="AK140" s="21" t="str">
        <f t="shared" si="56"/>
        <v>FX_USDSEKIY3M</v>
      </c>
      <c r="AL140" s="21" t="str">
        <f t="shared" si="57"/>
        <v>SEKI3M Curncy</v>
      </c>
      <c r="AM140" s="17" t="s">
        <v>576</v>
      </c>
      <c r="AN140" s="17" t="s">
        <v>834</v>
      </c>
      <c r="AO140" s="17" t="str">
        <f t="shared" si="58"/>
        <v>SEKI</v>
      </c>
      <c r="AP140" s="13">
        <f>[2]!blp(AL140,"PX LAST",,,[3]!'SEKI3M CURNCY,[PX LAST]')</f>
        <v>-0.4677</v>
      </c>
      <c r="BA140" s="61" t="s">
        <v>978</v>
      </c>
      <c r="BB140" s="17" t="s">
        <v>829</v>
      </c>
      <c r="BC140" s="17"/>
      <c r="BD140" s="28" t="s">
        <v>18</v>
      </c>
      <c r="BE140" s="45" t="s">
        <v>986</v>
      </c>
      <c r="BF140" s="13" t="s">
        <v>987</v>
      </c>
    </row>
    <row r="141" spans="2:70">
      <c r="B141" s="63" t="s">
        <v>945</v>
      </c>
      <c r="C141" s="13" t="s">
        <v>174</v>
      </c>
      <c r="D141" s="20" t="s">
        <v>18</v>
      </c>
      <c r="E141" s="21" t="str">
        <f t="shared" si="53"/>
        <v>BS_CHF5</v>
      </c>
      <c r="F141" s="21" t="str">
        <f t="shared" ref="F141" si="62">H141&amp;G141&amp; " Curncy"</f>
        <v>SFSS5 Curncy</v>
      </c>
      <c r="G141" s="16">
        <v>5</v>
      </c>
      <c r="H141" s="26" t="s">
        <v>952</v>
      </c>
      <c r="J141" s="22">
        <f>_xll.BDP(F141,"PX LAST")</f>
        <v>48.2087</v>
      </c>
      <c r="AF141" s="13" t="s">
        <v>112</v>
      </c>
      <c r="AH141" s="17" t="s">
        <v>376</v>
      </c>
      <c r="AI141" s="13" t="str">
        <f>IF(AG141="","USD"&amp;AH141,AG141)</f>
        <v>USDHKD</v>
      </c>
      <c r="AJ141" s="20" t="s">
        <v>18</v>
      </c>
      <c r="AK141" s="21" t="str">
        <f>AF141&amp;"_"&amp;AI141&amp;AM141</f>
        <v>FX_USDHKD3M</v>
      </c>
      <c r="AL141" s="21" t="str">
        <f>AO141&amp;AM141&amp; " Curncy"</f>
        <v>HKD+3M Curncy</v>
      </c>
      <c r="AM141" s="17" t="s">
        <v>576</v>
      </c>
      <c r="AN141" s="17"/>
      <c r="AO141" s="17" t="s">
        <v>988</v>
      </c>
      <c r="AP141" s="13">
        <f>[2]!blp(AL141,"PX LAST",,,[3]!'HKD+3M CURNCY,[PX LAST]')</f>
        <v>7.8212999999999999</v>
      </c>
      <c r="BA141" s="61" t="s">
        <v>978</v>
      </c>
      <c r="BB141" s="17" t="s">
        <v>829</v>
      </c>
      <c r="BC141" s="17"/>
      <c r="BD141" s="28" t="s">
        <v>18</v>
      </c>
      <c r="BE141" s="28" t="s">
        <v>989</v>
      </c>
      <c r="BF141" s="13" t="s">
        <v>990</v>
      </c>
    </row>
    <row r="142" spans="2:70">
      <c r="B142" s="63" t="s">
        <v>945</v>
      </c>
      <c r="C142" s="13" t="s">
        <v>211</v>
      </c>
      <c r="D142" s="20" t="s">
        <v>18</v>
      </c>
      <c r="E142" s="21" t="str">
        <f t="shared" si="53"/>
        <v>BS_NOK5</v>
      </c>
      <c r="F142" s="43" t="s">
        <v>991</v>
      </c>
      <c r="G142" s="16">
        <v>5</v>
      </c>
      <c r="H142" s="26"/>
      <c r="J142" s="22" t="str">
        <f>_xll.BDP(F142,"PX LAST")</f>
        <v>#N/A Invalid Security</v>
      </c>
      <c r="AF142" s="13" t="s">
        <v>112</v>
      </c>
      <c r="AH142" s="17" t="s">
        <v>376</v>
      </c>
      <c r="AI142" s="13" t="str">
        <f>IF(AG142="","USD"&amp;AH142,AG142)</f>
        <v>USDHKD</v>
      </c>
      <c r="AJ142" s="20" t="s">
        <v>18</v>
      </c>
      <c r="AK142" s="21" t="str">
        <f>AF142&amp;"_"&amp;AI142&amp;AM142</f>
        <v>FX_USDHKD12M</v>
      </c>
      <c r="AL142" s="21" t="str">
        <f>AO142&amp;AM142&amp; " Curncy"</f>
        <v>HKD+12M Curncy</v>
      </c>
      <c r="AM142" s="17" t="s">
        <v>737</v>
      </c>
      <c r="AN142" s="17"/>
      <c r="AO142" s="17" t="s">
        <v>988</v>
      </c>
      <c r="AP142" s="13">
        <f>[2]!blp(AL142,"PX LAST",,,[3]!'HKD+12M CURNCY,[PX LAST]')</f>
        <v>7.7956000000000003</v>
      </c>
      <c r="BA142" s="61" t="s">
        <v>978</v>
      </c>
      <c r="BB142" s="17" t="s">
        <v>332</v>
      </c>
      <c r="BC142" s="17"/>
      <c r="BD142" s="28" t="s">
        <v>18</v>
      </c>
      <c r="BE142" s="45" t="s">
        <v>992</v>
      </c>
      <c r="BF142" s="17" t="s">
        <v>993</v>
      </c>
      <c r="BR142" s="13" t="s">
        <v>994</v>
      </c>
    </row>
    <row r="143" spans="2:70">
      <c r="B143" s="63" t="s">
        <v>945</v>
      </c>
      <c r="C143" s="13" t="s">
        <v>195</v>
      </c>
      <c r="D143" s="20" t="s">
        <v>18</v>
      </c>
      <c r="E143" s="21" t="str">
        <f t="shared" si="53"/>
        <v>BS_SEK5</v>
      </c>
      <c r="F143" s="21" t="str">
        <f t="shared" ref="F143" si="63">H143&amp;G143&amp; " Curncy"</f>
        <v>SKSS5 Curncy</v>
      </c>
      <c r="G143" s="16">
        <v>5</v>
      </c>
      <c r="H143" s="26" t="s">
        <v>954</v>
      </c>
      <c r="J143" s="22">
        <f>_xll.BDP(F143,"PX LAST")</f>
        <v>39.549999999999997</v>
      </c>
      <c r="AF143" s="13" t="s">
        <v>112</v>
      </c>
      <c r="AH143" s="17" t="s">
        <v>376</v>
      </c>
      <c r="AI143" s="13" t="str">
        <f t="shared" ref="AI143:AI148" si="64">IF(AG143="","USD"&amp;AH143,AG143)</f>
        <v>USDHKD</v>
      </c>
      <c r="AJ143" s="20" t="s">
        <v>18</v>
      </c>
      <c r="AK143" s="21" t="str">
        <f t="shared" ref="AK143:AK145" si="65">AF143&amp;"_"&amp;AI143&amp;AN143&amp;AM143</f>
        <v>FX_USDHKDIY3M</v>
      </c>
      <c r="AL143" s="21" t="str">
        <f t="shared" ref="AL143" si="66">AO143&amp;AM143&amp; " Curncy"</f>
        <v>HKDI3M Curncy</v>
      </c>
      <c r="AM143" s="17" t="s">
        <v>576</v>
      </c>
      <c r="AN143" s="17" t="s">
        <v>834</v>
      </c>
      <c r="AO143" s="17" t="s">
        <v>995</v>
      </c>
      <c r="AP143" s="13">
        <f>[2]!blp(AL143,"PX LAST",,,[3]!'HKDI3M CURNCY,[PX LAST]')</f>
        <v>1.05</v>
      </c>
      <c r="BA143" s="61" t="s">
        <v>978</v>
      </c>
      <c r="BB143" s="17" t="s">
        <v>332</v>
      </c>
      <c r="BC143" s="17" t="s">
        <v>148</v>
      </c>
      <c r="BD143" s="28" t="s">
        <v>18</v>
      </c>
      <c r="BE143" s="29" t="str">
        <f>BA143&amp;BB143&amp;"_"&amp;BC143</f>
        <v>CEMBISP_HG</v>
      </c>
      <c r="BF143" s="17" t="s">
        <v>996</v>
      </c>
    </row>
    <row r="144" spans="2:70">
      <c r="B144" s="63" t="s">
        <v>945</v>
      </c>
      <c r="C144" s="13" t="s">
        <v>272</v>
      </c>
      <c r="D144" s="20" t="s">
        <v>18</v>
      </c>
      <c r="E144" s="21" t="str">
        <f t="shared" si="53"/>
        <v>BS_CNY5</v>
      </c>
      <c r="F144" s="43" t="s">
        <v>997</v>
      </c>
      <c r="G144" s="16">
        <v>5</v>
      </c>
      <c r="J144" s="22" t="str">
        <f>_xll.BDP(F144,"PX LAST")</f>
        <v>#N/A Invalid Security</v>
      </c>
      <c r="AF144" s="13" t="s">
        <v>112</v>
      </c>
      <c r="AH144" s="17" t="s">
        <v>376</v>
      </c>
      <c r="AI144" s="13" t="str">
        <f t="shared" si="64"/>
        <v>USDHKD</v>
      </c>
      <c r="AJ144" s="20" t="s">
        <v>18</v>
      </c>
      <c r="AK144" s="21" t="str">
        <f t="shared" si="65"/>
        <v>FX_USDHKDIV1M</v>
      </c>
      <c r="AL144" s="21" t="str">
        <f t="shared" ref="AL144:AL145" si="67">AO144&amp; " Curncy"</f>
        <v>USDHKDV1M Curncy</v>
      </c>
      <c r="AM144" s="17" t="s">
        <v>884</v>
      </c>
      <c r="AN144" s="17" t="s">
        <v>885</v>
      </c>
      <c r="AO144" s="17" t="str">
        <f t="shared" ref="AO144" si="68">AI144&amp;"V"&amp;AM144</f>
        <v>USDHKDV1M</v>
      </c>
      <c r="AP144" s="13">
        <f>[2]!blp(AL144,"PX LAST",,,[3]!'USDHKDV1M CURNCY,[PX LAST]')</f>
        <v>0.755</v>
      </c>
      <c r="BA144" s="61" t="s">
        <v>978</v>
      </c>
      <c r="BB144" s="17" t="s">
        <v>332</v>
      </c>
      <c r="BC144" s="17" t="s">
        <v>165</v>
      </c>
      <c r="BD144" s="28" t="s">
        <v>18</v>
      </c>
      <c r="BE144" s="29" t="str">
        <f t="shared" ref="BE144" si="69">BA144&amp;BB144&amp;"_"&amp;BC144</f>
        <v>CEMBISP_HY</v>
      </c>
      <c r="BF144" s="17" t="s">
        <v>998</v>
      </c>
    </row>
    <row r="145" spans="2:72">
      <c r="B145" s="63" t="s">
        <v>945</v>
      </c>
      <c r="C145" s="13" t="s">
        <v>125</v>
      </c>
      <c r="D145" s="20" t="s">
        <v>18</v>
      </c>
      <c r="E145" s="21" t="str">
        <f t="shared" si="53"/>
        <v>BS_INR5</v>
      </c>
      <c r="F145" s="43" t="s">
        <v>999</v>
      </c>
      <c r="G145" s="16">
        <v>5</v>
      </c>
      <c r="J145" s="22" t="str">
        <f>_xll.BDP(F145,"PX LAST")</f>
        <v>#N/A Invalid Security</v>
      </c>
      <c r="AF145" s="13" t="s">
        <v>112</v>
      </c>
      <c r="AH145" s="17" t="s">
        <v>376</v>
      </c>
      <c r="AI145" s="13" t="str">
        <f t="shared" si="64"/>
        <v>USDHKD</v>
      </c>
      <c r="AJ145" s="20" t="s">
        <v>18</v>
      </c>
      <c r="AK145" s="21" t="str">
        <f t="shared" si="65"/>
        <v>FX_USDHKDHV1M</v>
      </c>
      <c r="AL145" s="21" t="str">
        <f t="shared" si="67"/>
        <v>USDHKDH1M Curncy</v>
      </c>
      <c r="AM145" s="17" t="s">
        <v>884</v>
      </c>
      <c r="AN145" s="17" t="s">
        <v>936</v>
      </c>
      <c r="AO145" s="17" t="str">
        <f t="shared" ref="AO145" si="70">AI145&amp;"H"&amp;AM145</f>
        <v>USDHKDH1M</v>
      </c>
      <c r="AP145" s="13">
        <f>[2]!blp(AL145,"PX LAST",,,[3]!'USDHKDH1M CURNCY,[PX LAST]')</f>
        <v>0.55079999999999996</v>
      </c>
      <c r="AX145" s="15"/>
      <c r="AY145" s="15"/>
      <c r="AZ145" s="15"/>
      <c r="BA145" s="61" t="s">
        <v>978</v>
      </c>
      <c r="BB145" s="17" t="s">
        <v>332</v>
      </c>
      <c r="BC145" s="17"/>
      <c r="BD145" s="28" t="s">
        <v>18</v>
      </c>
      <c r="BE145" s="45" t="s">
        <v>1000</v>
      </c>
      <c r="BF145" s="17" t="s">
        <v>1001</v>
      </c>
    </row>
    <row r="146" spans="2:72">
      <c r="B146" s="63" t="s">
        <v>945</v>
      </c>
      <c r="C146" s="13" t="s">
        <v>265</v>
      </c>
      <c r="D146" s="20" t="s">
        <v>18</v>
      </c>
      <c r="E146" s="21" t="str">
        <f t="shared" si="53"/>
        <v>BS_MYR5</v>
      </c>
      <c r="F146" s="43" t="s">
        <v>1002</v>
      </c>
      <c r="G146" s="16">
        <v>5</v>
      </c>
      <c r="H146" s="26" t="s">
        <v>958</v>
      </c>
      <c r="J146" s="22">
        <f>_xll.BDP(F146,"PX LAST")</f>
        <v>33.049999999999997</v>
      </c>
      <c r="AF146" s="13" t="s">
        <v>112</v>
      </c>
      <c r="AH146" s="17" t="s">
        <v>376</v>
      </c>
      <c r="AI146" s="13" t="str">
        <f t="shared" si="64"/>
        <v>USDHKD</v>
      </c>
      <c r="AJ146" s="20" t="s">
        <v>18</v>
      </c>
      <c r="AK146" s="21" t="str">
        <f t="shared" ref="AK146" si="71">AF146&amp;"_"&amp;AI146</f>
        <v>FX_USDHKD</v>
      </c>
      <c r="AL146" s="21" t="str">
        <f t="shared" ref="AL146" si="72">AH146&amp; " Curncy"</f>
        <v>HKD Curncy</v>
      </c>
      <c r="AX146" s="15"/>
      <c r="AY146" s="15"/>
      <c r="AZ146" s="61"/>
      <c r="BA146" s="61" t="s">
        <v>978</v>
      </c>
      <c r="BB146" s="17" t="s">
        <v>332</v>
      </c>
      <c r="BC146" s="17"/>
      <c r="BD146" s="28" t="s">
        <v>18</v>
      </c>
      <c r="BE146" s="45" t="s">
        <v>1003</v>
      </c>
      <c r="BF146" s="17" t="s">
        <v>1004</v>
      </c>
    </row>
    <row r="147" spans="2:72">
      <c r="B147" s="63" t="s">
        <v>945</v>
      </c>
      <c r="C147" s="13" t="s">
        <v>364</v>
      </c>
      <c r="D147" s="20" t="s">
        <v>18</v>
      </c>
      <c r="E147" s="21" t="str">
        <f t="shared" si="53"/>
        <v>BS_SGD5</v>
      </c>
      <c r="F147" s="21" t="str">
        <f t="shared" ref="F147:F149" si="73">H147&amp;G147&amp; " Curncy"</f>
        <v>SDSS5 Curncy</v>
      </c>
      <c r="G147" s="16">
        <v>5</v>
      </c>
      <c r="H147" s="26" t="s">
        <v>959</v>
      </c>
      <c r="J147" s="22">
        <f>_xll.BDP(F147,"PX LAST")</f>
        <v>11.330299999999999</v>
      </c>
      <c r="AF147" s="13" t="s">
        <v>112</v>
      </c>
      <c r="AH147" s="17" t="s">
        <v>140</v>
      </c>
      <c r="AI147" s="13" t="str">
        <f t="shared" si="64"/>
        <v>USDIDR</v>
      </c>
      <c r="AJ147" s="20" t="s">
        <v>18</v>
      </c>
      <c r="AK147" s="21" t="str">
        <f t="shared" ref="AK147:AK148" si="74">AF147&amp;"_"&amp;AI147&amp;AN147&amp;AM147</f>
        <v>FX_USDIDRIV1M</v>
      </c>
      <c r="AL147" s="21" t="str">
        <f t="shared" ref="AL147:AL148" si="75">AO147&amp; " Curncy"</f>
        <v>USDIDRV1M Curncy</v>
      </c>
      <c r="AM147" s="17" t="s">
        <v>884</v>
      </c>
      <c r="AN147" s="17" t="s">
        <v>885</v>
      </c>
      <c r="AO147" s="17" t="str">
        <f t="shared" ref="AO147" si="76">AI147&amp;"V"&amp;AM147</f>
        <v>USDIDRV1M</v>
      </c>
      <c r="AP147" s="13">
        <f>[2]!blp(AL147,"PX LAST",,,[3]!'USDIDRV1M CURNCY,[PX LAST]')</f>
        <v>5.3375000000000004</v>
      </c>
      <c r="AX147" s="15"/>
      <c r="AY147" s="15"/>
      <c r="AZ147" s="61"/>
      <c r="BA147" s="61" t="s">
        <v>978</v>
      </c>
      <c r="BB147" s="17" t="s">
        <v>332</v>
      </c>
      <c r="BC147" s="17"/>
      <c r="BD147" s="28" t="s">
        <v>18</v>
      </c>
      <c r="BE147" s="28" t="s">
        <v>1005</v>
      </c>
      <c r="BF147" s="17" t="s">
        <v>1006</v>
      </c>
    </row>
    <row r="148" spans="2:72">
      <c r="B148" s="63" t="s">
        <v>945</v>
      </c>
      <c r="C148" s="13" t="s">
        <v>172</v>
      </c>
      <c r="D148" s="20" t="s">
        <v>18</v>
      </c>
      <c r="E148" s="21" t="str">
        <f t="shared" si="53"/>
        <v>BS_KRW5</v>
      </c>
      <c r="F148" s="21" t="str">
        <f t="shared" si="73"/>
        <v>KWSS5 Curncy</v>
      </c>
      <c r="G148" s="16">
        <v>5</v>
      </c>
      <c r="H148" s="26" t="s">
        <v>960</v>
      </c>
      <c r="J148" s="22" t="str">
        <f>_xll.BDP(F148,"PX LAST")</f>
        <v>#N/A N/A</v>
      </c>
      <c r="AF148" s="13" t="s">
        <v>112</v>
      </c>
      <c r="AH148" s="17" t="s">
        <v>140</v>
      </c>
      <c r="AI148" s="13" t="str">
        <f t="shared" si="64"/>
        <v>USDIDR</v>
      </c>
      <c r="AJ148" s="20" t="s">
        <v>18</v>
      </c>
      <c r="AK148" s="21" t="str">
        <f t="shared" si="74"/>
        <v>FX_USDIDRHV1M</v>
      </c>
      <c r="AL148" s="21" t="str">
        <f t="shared" si="75"/>
        <v>USDIDRH1M Curncy</v>
      </c>
      <c r="AM148" s="17" t="s">
        <v>884</v>
      </c>
      <c r="AN148" s="17" t="s">
        <v>936</v>
      </c>
      <c r="AO148" s="17" t="str">
        <f t="shared" ref="AO148" si="77">AI148&amp;"H"&amp;AM148</f>
        <v>USDIDRH1M</v>
      </c>
      <c r="AP148" s="13">
        <f>[2]!blp(AL148,"PX LAST",,,[3]!'USDIDRH1M CURNCY,[PX LAST]')</f>
        <v>3.7040000000000002</v>
      </c>
      <c r="BA148" s="61" t="s">
        <v>978</v>
      </c>
      <c r="BB148" s="17" t="s">
        <v>671</v>
      </c>
      <c r="BC148" s="17"/>
      <c r="BD148" s="28" t="s">
        <v>18</v>
      </c>
      <c r="BE148" s="45" t="s">
        <v>1007</v>
      </c>
      <c r="BF148" s="17" t="s">
        <v>1008</v>
      </c>
    </row>
    <row r="149" spans="2:72">
      <c r="B149" s="63" t="s">
        <v>945</v>
      </c>
      <c r="C149" s="13" t="s">
        <v>209</v>
      </c>
      <c r="D149" s="20" t="s">
        <v>18</v>
      </c>
      <c r="E149" s="21" t="str">
        <f t="shared" si="53"/>
        <v>BS_THB5</v>
      </c>
      <c r="F149" s="21" t="str">
        <f t="shared" si="73"/>
        <v>TBSS5 Curncy</v>
      </c>
      <c r="G149" s="16">
        <v>5</v>
      </c>
      <c r="H149" s="26" t="s">
        <v>961</v>
      </c>
      <c r="J149" s="22" t="str">
        <f>_xll.BDP(F149,"PX LAST")</f>
        <v>#N/A N/A</v>
      </c>
      <c r="AF149" s="13" t="s">
        <v>112</v>
      </c>
      <c r="AH149" s="17" t="s">
        <v>892</v>
      </c>
      <c r="AI149" s="17" t="s">
        <v>64</v>
      </c>
      <c r="AJ149" s="20" t="s">
        <v>18</v>
      </c>
      <c r="AK149" s="20" t="s">
        <v>63</v>
      </c>
      <c r="AL149" s="20" t="s">
        <v>80</v>
      </c>
      <c r="AM149" s="17"/>
      <c r="AN149" s="17"/>
      <c r="BA149" s="61" t="s">
        <v>978</v>
      </c>
      <c r="BB149" s="17" t="s">
        <v>671</v>
      </c>
      <c r="BC149" s="17" t="s">
        <v>148</v>
      </c>
      <c r="BD149" s="28" t="s">
        <v>18</v>
      </c>
      <c r="BE149" s="29" t="str">
        <f>BA149&amp;BB149&amp;"_"&amp;BC149</f>
        <v>CEMBIYLD_HG</v>
      </c>
      <c r="BF149" s="17" t="s">
        <v>1009</v>
      </c>
    </row>
    <row r="150" spans="2:72">
      <c r="B150" s="63" t="s">
        <v>945</v>
      </c>
      <c r="C150" s="13" t="s">
        <v>285</v>
      </c>
      <c r="D150" s="20" t="s">
        <v>18</v>
      </c>
      <c r="E150" s="21" t="str">
        <f t="shared" si="53"/>
        <v>BS_HUF5</v>
      </c>
      <c r="F150" s="43" t="s">
        <v>1010</v>
      </c>
      <c r="G150" s="16">
        <v>5</v>
      </c>
      <c r="H150" s="26" t="s">
        <v>963</v>
      </c>
      <c r="J150" s="22">
        <f>_xll.BDP(F150,"PX LAST")</f>
        <v>-32.600700000000003</v>
      </c>
      <c r="AF150" s="13" t="s">
        <v>112</v>
      </c>
      <c r="AH150" s="17" t="s">
        <v>892</v>
      </c>
      <c r="AI150" s="17" t="s">
        <v>64</v>
      </c>
      <c r="AJ150" s="20" t="s">
        <v>18</v>
      </c>
      <c r="AK150" s="21" t="s">
        <v>1011</v>
      </c>
      <c r="AL150" s="20" t="s">
        <v>1012</v>
      </c>
      <c r="AM150" s="17" t="s">
        <v>576</v>
      </c>
      <c r="AN150" s="17"/>
      <c r="AO150" s="17" t="s">
        <v>1013</v>
      </c>
      <c r="AP150" s="13">
        <f>[2]!blp(AL150,"PX LAST",,,[3]!'CNH+3M CURNCY,[PX LAST]')</f>
        <v>6.3418000000000001</v>
      </c>
      <c r="BA150" s="61" t="s">
        <v>978</v>
      </c>
      <c r="BB150" s="17" t="s">
        <v>671</v>
      </c>
      <c r="BC150" s="17" t="s">
        <v>165</v>
      </c>
      <c r="BD150" s="28" t="s">
        <v>18</v>
      </c>
      <c r="BE150" s="29" t="str">
        <f t="shared" ref="BE150" si="78">BA150&amp;BB150&amp;"_"&amp;BC150</f>
        <v>CEMBIYLD_HY</v>
      </c>
      <c r="BF150" s="17" t="s">
        <v>1014</v>
      </c>
    </row>
    <row r="151" spans="2:72">
      <c r="B151" s="63" t="s">
        <v>945</v>
      </c>
      <c r="C151" s="13" t="s">
        <v>305</v>
      </c>
      <c r="D151" s="20" t="s">
        <v>18</v>
      </c>
      <c r="E151" s="21" t="str">
        <f t="shared" si="53"/>
        <v>BS_PLN5</v>
      </c>
      <c r="F151" s="21" t="str">
        <f t="shared" ref="F151" si="79">H151&amp;G151&amp; " Curncy"</f>
        <v>PZSS5 Curncy</v>
      </c>
      <c r="G151" s="16">
        <v>5</v>
      </c>
      <c r="H151" s="26" t="s">
        <v>964</v>
      </c>
      <c r="J151" s="22">
        <f>_xll.BDP(F151,"PX LAST")</f>
        <v>-2.9601999999999999</v>
      </c>
      <c r="AF151" s="13" t="s">
        <v>112</v>
      </c>
      <c r="AH151" s="17" t="s">
        <v>892</v>
      </c>
      <c r="AI151" s="17" t="s">
        <v>64</v>
      </c>
      <c r="AJ151" s="20" t="s">
        <v>18</v>
      </c>
      <c r="AK151" s="21" t="s">
        <v>1015</v>
      </c>
      <c r="AL151" s="20" t="s">
        <v>1016</v>
      </c>
      <c r="AM151" s="17" t="s">
        <v>737</v>
      </c>
      <c r="AN151" s="17"/>
      <c r="AO151" s="17" t="s">
        <v>1013</v>
      </c>
      <c r="AP151" s="13">
        <f>[2]!blp(AL151,"PX LAST",,,[3]!'CNH+12M CURNCY,[PX LAST]')</f>
        <v>6.4189999999999996</v>
      </c>
      <c r="BA151" s="61" t="s">
        <v>978</v>
      </c>
      <c r="BB151" s="17" t="s">
        <v>671</v>
      </c>
      <c r="BC151" s="17"/>
      <c r="BD151" s="28" t="s">
        <v>18</v>
      </c>
      <c r="BE151" s="45" t="s">
        <v>1017</v>
      </c>
      <c r="BF151" s="17" t="s">
        <v>1018</v>
      </c>
    </row>
    <row r="152" spans="2:72">
      <c r="B152" s="63" t="s">
        <v>945</v>
      </c>
      <c r="C152" s="13" t="s">
        <v>231</v>
      </c>
      <c r="D152" s="20" t="s">
        <v>18</v>
      </c>
      <c r="E152" s="21" t="str">
        <f t="shared" si="53"/>
        <v>BS_RUB5</v>
      </c>
      <c r="F152" s="43" t="s">
        <v>1019</v>
      </c>
      <c r="G152" s="16">
        <v>5</v>
      </c>
      <c r="H152" s="26" t="s">
        <v>966</v>
      </c>
      <c r="J152" s="22" t="str">
        <f>_xll.BDP(F152,"PX LAST")</f>
        <v>#N/A Invalid Security</v>
      </c>
      <c r="AF152" s="13" t="s">
        <v>112</v>
      </c>
      <c r="AH152" s="17" t="s">
        <v>892</v>
      </c>
      <c r="AI152" s="17" t="s">
        <v>64</v>
      </c>
      <c r="AJ152" s="20" t="s">
        <v>18</v>
      </c>
      <c r="AK152" s="21" t="s">
        <v>1020</v>
      </c>
      <c r="AL152" s="20" t="s">
        <v>1021</v>
      </c>
      <c r="AM152" s="17" t="s">
        <v>576</v>
      </c>
      <c r="AN152" s="17" t="s">
        <v>834</v>
      </c>
      <c r="AO152" s="17" t="s">
        <v>1022</v>
      </c>
      <c r="AP152" s="13">
        <f>[2]!blp(AL152,"PX LAST",,,[3]!'CNHI3M CURNCY,[PX LAST]')</f>
        <v>4.0166000000000004</v>
      </c>
      <c r="BA152" s="61" t="s">
        <v>978</v>
      </c>
      <c r="BB152" s="17" t="s">
        <v>671</v>
      </c>
      <c r="BC152" s="17"/>
      <c r="BD152" s="28" t="s">
        <v>18</v>
      </c>
      <c r="BE152" s="45" t="s">
        <v>1023</v>
      </c>
      <c r="BF152" s="17" t="s">
        <v>1024</v>
      </c>
    </row>
    <row r="153" spans="2:72">
      <c r="B153" s="63" t="s">
        <v>945</v>
      </c>
      <c r="C153" s="13" t="s">
        <v>267</v>
      </c>
      <c r="D153" s="20" t="s">
        <v>18</v>
      </c>
      <c r="E153" s="21" t="str">
        <f t="shared" si="53"/>
        <v>BS_ZAR5</v>
      </c>
      <c r="F153" s="21" t="str">
        <f t="shared" ref="F153" si="80">H153&amp;G153&amp; " Curncy"</f>
        <v>SASS5 Curncy</v>
      </c>
      <c r="G153" s="16">
        <v>5</v>
      </c>
      <c r="H153" s="26" t="s">
        <v>968</v>
      </c>
      <c r="J153" s="22">
        <f>_xll.BDP(F153,"PX LAST")</f>
        <v>-23.992999999999999</v>
      </c>
      <c r="AF153" s="13" t="s">
        <v>112</v>
      </c>
      <c r="AH153" s="17" t="s">
        <v>892</v>
      </c>
      <c r="AI153" s="17" t="s">
        <v>64</v>
      </c>
      <c r="AJ153" s="20" t="s">
        <v>18</v>
      </c>
      <c r="AK153" s="21" t="s">
        <v>1025</v>
      </c>
      <c r="AL153" s="20" t="s">
        <v>76</v>
      </c>
      <c r="AM153" s="17" t="s">
        <v>884</v>
      </c>
      <c r="AN153" s="17" t="s">
        <v>885</v>
      </c>
      <c r="AO153" s="17" t="s">
        <v>1026</v>
      </c>
      <c r="AP153" s="13">
        <f>[2]!blp(AL153,"PX LAST",,,[3]!'USDCNHV1M CURNCY,[PX LAST]')</f>
        <v>4.4950000000000001</v>
      </c>
      <c r="BA153" s="61" t="s">
        <v>978</v>
      </c>
      <c r="BB153" s="17" t="s">
        <v>671</v>
      </c>
      <c r="BC153" s="17"/>
      <c r="BD153" s="28" t="s">
        <v>18</v>
      </c>
      <c r="BE153" s="28" t="s">
        <v>1027</v>
      </c>
      <c r="BF153" s="17" t="s">
        <v>1028</v>
      </c>
      <c r="BP153" s="13">
        <v>1.77</v>
      </c>
      <c r="BQ153" s="13">
        <v>4.04</v>
      </c>
      <c r="BR153" s="13">
        <v>2.23</v>
      </c>
      <c r="BS153" s="13">
        <v>0.27</v>
      </c>
      <c r="BT153" s="13">
        <v>1.5</v>
      </c>
    </row>
    <row r="154" spans="2:72">
      <c r="B154" s="63" t="s">
        <v>945</v>
      </c>
      <c r="C154" s="13" t="s">
        <v>247</v>
      </c>
      <c r="D154" s="20" t="s">
        <v>18</v>
      </c>
      <c r="E154" s="21" t="str">
        <f t="shared" si="53"/>
        <v>BS_TRY5</v>
      </c>
      <c r="F154" s="43" t="s">
        <v>1029</v>
      </c>
      <c r="G154" s="16">
        <v>5</v>
      </c>
      <c r="J154" s="22" t="str">
        <f>_xll.BDP(F154,"PX LAST")</f>
        <v>#N/A Invalid Security</v>
      </c>
      <c r="AF154" s="13" t="s">
        <v>112</v>
      </c>
      <c r="AH154" s="17" t="s">
        <v>892</v>
      </c>
      <c r="AI154" s="17" t="s">
        <v>64</v>
      </c>
      <c r="AJ154" s="20" t="s">
        <v>18</v>
      </c>
      <c r="AK154" s="21" t="s">
        <v>1030</v>
      </c>
      <c r="AL154" s="20" t="s">
        <v>1031</v>
      </c>
      <c r="AM154" s="17" t="s">
        <v>884</v>
      </c>
      <c r="AN154" s="17" t="s">
        <v>936</v>
      </c>
      <c r="AO154" s="17" t="s">
        <v>1032</v>
      </c>
      <c r="AP154" s="13">
        <f>[2]!blp(AL154,"PX LAST",,,[3]!'USDCNHH1M CURNCY,[PX LAST]')</f>
        <v>4.1086999999999998</v>
      </c>
      <c r="BA154" s="17" t="s">
        <v>41</v>
      </c>
      <c r="BB154" s="17" t="s">
        <v>671</v>
      </c>
      <c r="BC154" s="17" t="s">
        <v>709</v>
      </c>
      <c r="BD154" s="28" t="s">
        <v>18</v>
      </c>
      <c r="BE154" s="29" t="str">
        <f t="shared" ref="BE154:BE174" si="81">BA154&amp;BB154&amp;"_"&amp;BC154</f>
        <v>JACIYLD_MO</v>
      </c>
      <c r="BF154" s="29" t="str">
        <f>VLOOKUP(BC154,$BI$3:$BM$63,4,FALSE)</f>
        <v>JACIMNYM Index</v>
      </c>
      <c r="BQ154" s="13">
        <f>BQ153-BR153</f>
        <v>1.81</v>
      </c>
    </row>
    <row r="155" spans="2:72">
      <c r="B155" s="63" t="s">
        <v>945</v>
      </c>
      <c r="C155" s="13" t="s">
        <v>322</v>
      </c>
      <c r="D155" s="20" t="s">
        <v>18</v>
      </c>
      <c r="E155" s="21" t="str">
        <f t="shared" si="53"/>
        <v>BS_MXN5</v>
      </c>
      <c r="F155" s="43" t="s">
        <v>1033</v>
      </c>
      <c r="G155" s="16">
        <v>5</v>
      </c>
      <c r="J155" s="22" t="str">
        <f>_xll.BDP(F155,"PX LAST")</f>
        <v>#N/A Invalid Security</v>
      </c>
      <c r="AJ155" s="21"/>
      <c r="AK155" s="21"/>
      <c r="AL155" s="21"/>
      <c r="BA155" s="17" t="s">
        <v>41</v>
      </c>
      <c r="BB155" s="17" t="s">
        <v>671</v>
      </c>
      <c r="BC155" s="17" t="s">
        <v>719</v>
      </c>
      <c r="BD155" s="28" t="s">
        <v>18</v>
      </c>
      <c r="BE155" s="29" t="str">
        <f t="shared" si="81"/>
        <v>JACIYLD_PK</v>
      </c>
      <c r="BF155" s="29" t="str">
        <f>VLOOKUP(BC155,$BI$3:$BM$63,4,FALSE)</f>
        <v>JACIPKYM Index</v>
      </c>
    </row>
    <row r="156" spans="2:72">
      <c r="B156" s="63" t="s">
        <v>945</v>
      </c>
      <c r="C156" s="13" t="s">
        <v>102</v>
      </c>
      <c r="D156" s="20" t="s">
        <v>18</v>
      </c>
      <c r="E156" s="21" t="str">
        <f t="shared" si="53"/>
        <v>BS_USD10</v>
      </c>
      <c r="F156" s="21" t="str">
        <f>H156&amp;G156&amp; " Curncy"</f>
        <v>USSP10 Curncy</v>
      </c>
      <c r="G156" s="16">
        <v>10</v>
      </c>
      <c r="H156" s="26" t="s">
        <v>946</v>
      </c>
      <c r="J156" s="22">
        <f>_xll.BDP(F156,"PX LAST")</f>
        <v>4.29</v>
      </c>
      <c r="AJ156" s="21"/>
      <c r="AK156" s="21"/>
      <c r="AL156" s="21"/>
      <c r="BA156" s="17" t="s">
        <v>41</v>
      </c>
      <c r="BB156" s="17" t="s">
        <v>671</v>
      </c>
      <c r="BC156" s="17" t="s">
        <v>758</v>
      </c>
      <c r="BD156" s="28" t="s">
        <v>18</v>
      </c>
      <c r="BE156" s="29" t="str">
        <f t="shared" si="81"/>
        <v>JACIYLD_SL</v>
      </c>
      <c r="BF156" s="29" t="str">
        <f>VLOOKUP(BC156,$BI$3:$BM$63,4,FALSE)</f>
        <v>JACILKYM Index</v>
      </c>
    </row>
    <row r="157" spans="2:72">
      <c r="B157" s="63" t="s">
        <v>945</v>
      </c>
      <c r="C157" s="13" t="s">
        <v>131</v>
      </c>
      <c r="D157" s="20" t="s">
        <v>18</v>
      </c>
      <c r="E157" s="21" t="str">
        <f t="shared" si="53"/>
        <v>BS_EUR10</v>
      </c>
      <c r="F157" s="21" t="str">
        <f t="shared" ref="F157:F160" si="82">H157&amp;G157&amp; " Curncy"</f>
        <v>EUSS10 Curncy</v>
      </c>
      <c r="G157" s="16">
        <v>10</v>
      </c>
      <c r="H157" s="26" t="s">
        <v>947</v>
      </c>
      <c r="J157" s="22">
        <f>_xll.BDP(F157,"PX LAST")</f>
        <v>45.9178</v>
      </c>
      <c r="AJ157" s="21"/>
      <c r="AK157" s="21"/>
      <c r="AL157" s="21"/>
      <c r="BA157" s="17" t="s">
        <v>41</v>
      </c>
      <c r="BB157" s="17" t="s">
        <v>332</v>
      </c>
      <c r="BC157" s="17" t="s">
        <v>709</v>
      </c>
      <c r="BD157" s="28" t="s">
        <v>18</v>
      </c>
      <c r="BE157" s="29" t="str">
        <f t="shared" si="81"/>
        <v>JACISP_MO</v>
      </c>
      <c r="BF157" s="29" t="str">
        <f>VLOOKUP(BC157,$BI$3:$BM$63,5,FALSE)</f>
        <v>JACIMNBS Index</v>
      </c>
    </row>
    <row r="158" spans="2:72">
      <c r="B158" s="63" t="s">
        <v>945</v>
      </c>
      <c r="C158" s="13" t="s">
        <v>142</v>
      </c>
      <c r="D158" s="20" t="s">
        <v>18</v>
      </c>
      <c r="E158" s="21" t="str">
        <f t="shared" si="53"/>
        <v>BS_JPY10</v>
      </c>
      <c r="F158" s="21" t="str">
        <f t="shared" si="82"/>
        <v>JYSS10 Curncy</v>
      </c>
      <c r="G158" s="16">
        <v>10</v>
      </c>
      <c r="H158" s="26" t="s">
        <v>948</v>
      </c>
      <c r="J158" s="22">
        <f>_xll.BDP(F158,"PX LAST")</f>
        <v>21.574999999999999</v>
      </c>
      <c r="AJ158" s="21"/>
      <c r="AK158" s="21"/>
      <c r="AL158" s="21"/>
      <c r="BA158" s="17" t="s">
        <v>41</v>
      </c>
      <c r="BB158" s="17" t="s">
        <v>332</v>
      </c>
      <c r="BC158" s="17" t="s">
        <v>719</v>
      </c>
      <c r="BD158" s="28" t="s">
        <v>18</v>
      </c>
      <c r="BE158" s="29" t="str">
        <f t="shared" si="81"/>
        <v>JACISP_PK</v>
      </c>
      <c r="BF158" s="29" t="str">
        <f>VLOOKUP(BC158,$BI$3:$BM$63,5,FALSE)</f>
        <v>JACIPKBS Index</v>
      </c>
    </row>
    <row r="159" spans="2:72">
      <c r="B159" s="63" t="s">
        <v>945</v>
      </c>
      <c r="C159" s="13" t="s">
        <v>127</v>
      </c>
      <c r="D159" s="20" t="s">
        <v>18</v>
      </c>
      <c r="E159" s="21" t="str">
        <f t="shared" si="53"/>
        <v>BS_GBP10</v>
      </c>
      <c r="F159" s="21" t="str">
        <f t="shared" si="82"/>
        <v>BPSS10 Curncy</v>
      </c>
      <c r="G159" s="16">
        <v>10</v>
      </c>
      <c r="H159" s="26" t="s">
        <v>949</v>
      </c>
      <c r="J159" s="22">
        <f>_xll.BDP(F159,"PX LAST")</f>
        <v>10.868</v>
      </c>
      <c r="AJ159" s="21"/>
      <c r="AK159" s="21"/>
      <c r="AL159" s="21"/>
      <c r="BA159" s="17" t="s">
        <v>41</v>
      </c>
      <c r="BB159" s="17" t="s">
        <v>332</v>
      </c>
      <c r="BC159" s="17" t="s">
        <v>758</v>
      </c>
      <c r="BD159" s="28" t="s">
        <v>18</v>
      </c>
      <c r="BE159" s="29" t="str">
        <f t="shared" si="81"/>
        <v>JACISP_SL</v>
      </c>
      <c r="BF159" s="29" t="str">
        <f>VLOOKUP(BC159,$BI$3:$BM$63,5,FALSE)</f>
        <v>JACILKBS Index</v>
      </c>
    </row>
    <row r="160" spans="2:72">
      <c r="B160" s="63" t="s">
        <v>945</v>
      </c>
      <c r="C160" s="13" t="s">
        <v>182</v>
      </c>
      <c r="D160" s="20" t="s">
        <v>18</v>
      </c>
      <c r="E160" s="21" t="str">
        <f t="shared" si="53"/>
        <v>BS_AUD10</v>
      </c>
      <c r="F160" s="21" t="str">
        <f t="shared" si="82"/>
        <v>ADSF10 Curncy</v>
      </c>
      <c r="G160" s="16">
        <v>10</v>
      </c>
      <c r="H160" s="26" t="s">
        <v>950</v>
      </c>
      <c r="J160" s="22">
        <f>_xll.BDP(F160,"PX LAST")</f>
        <v>17.875</v>
      </c>
      <c r="AJ160" s="21"/>
      <c r="AK160" s="21"/>
      <c r="AL160" s="21"/>
      <c r="BA160" s="44" t="s">
        <v>41</v>
      </c>
      <c r="BB160" s="44" t="s">
        <v>829</v>
      </c>
      <c r="BC160" s="17" t="s">
        <v>709</v>
      </c>
      <c r="BD160" s="28" t="s">
        <v>18</v>
      </c>
      <c r="BE160" s="29" t="str">
        <f t="shared" si="81"/>
        <v>JACITR_MO</v>
      </c>
      <c r="BF160" s="29" t="str">
        <f>VLOOKUP(BC160,$BI$3:$BM$63,3,FALSE)</f>
        <v>JACIMNTR Index</v>
      </c>
    </row>
    <row r="161" spans="2:58">
      <c r="B161" s="63" t="s">
        <v>945</v>
      </c>
      <c r="C161" s="13" t="s">
        <v>200</v>
      </c>
      <c r="D161" s="20" t="s">
        <v>18</v>
      </c>
      <c r="E161" s="21" t="str">
        <f t="shared" si="53"/>
        <v>BS_NZD10</v>
      </c>
      <c r="F161" s="43" t="s">
        <v>1034</v>
      </c>
      <c r="G161" s="16">
        <v>10</v>
      </c>
      <c r="J161" s="22">
        <f>_xll.BDP(F161,"PX LAST")</f>
        <v>24.5</v>
      </c>
      <c r="AJ161" s="21"/>
      <c r="AK161" s="21"/>
      <c r="AL161" s="21"/>
      <c r="BA161" s="44" t="s">
        <v>41</v>
      </c>
      <c r="BB161" s="44" t="s">
        <v>829</v>
      </c>
      <c r="BC161" s="17" t="s">
        <v>719</v>
      </c>
      <c r="BD161" s="28" t="s">
        <v>18</v>
      </c>
      <c r="BE161" s="29" t="str">
        <f t="shared" si="81"/>
        <v>JACITR_PK</v>
      </c>
      <c r="BF161" s="29" t="str">
        <f>VLOOKUP(BC161,$BI$3:$BM$63,3,FALSE)</f>
        <v>JACIPKTR Index</v>
      </c>
    </row>
    <row r="162" spans="2:58">
      <c r="B162" s="63" t="s">
        <v>945</v>
      </c>
      <c r="C162" s="13" t="s">
        <v>174</v>
      </c>
      <c r="D162" s="20" t="s">
        <v>18</v>
      </c>
      <c r="E162" s="21" t="str">
        <f t="shared" si="53"/>
        <v>BS_CHF10</v>
      </c>
      <c r="F162" s="21" t="str">
        <f t="shared" ref="F162" si="83">H162&amp;G162&amp; " Curncy"</f>
        <v>SFSS10 Curncy</v>
      </c>
      <c r="G162" s="16">
        <v>10</v>
      </c>
      <c r="H162" s="26" t="s">
        <v>952</v>
      </c>
      <c r="J162" s="22">
        <f>_xll.BDP(F162,"PX LAST")</f>
        <v>40.541600000000003</v>
      </c>
      <c r="AJ162" s="21"/>
      <c r="AK162" s="21"/>
      <c r="AL162" s="21"/>
      <c r="BA162" s="44" t="s">
        <v>41</v>
      </c>
      <c r="BB162" s="44" t="s">
        <v>829</v>
      </c>
      <c r="BC162" s="17" t="s">
        <v>758</v>
      </c>
      <c r="BD162" s="28" t="s">
        <v>18</v>
      </c>
      <c r="BE162" s="29" t="str">
        <f t="shared" si="81"/>
        <v>JACITR_SL</v>
      </c>
      <c r="BF162" s="29" t="str">
        <f>VLOOKUP(BC162,$BI$3:$BM$63,3,FALSE)</f>
        <v>JACILKTR Index</v>
      </c>
    </row>
    <row r="163" spans="2:58">
      <c r="B163" s="63" t="s">
        <v>945</v>
      </c>
      <c r="C163" s="13" t="s">
        <v>211</v>
      </c>
      <c r="D163" s="20" t="s">
        <v>18</v>
      </c>
      <c r="E163" s="21" t="str">
        <f t="shared" si="53"/>
        <v>BS_NOK10</v>
      </c>
      <c r="F163" s="43" t="s">
        <v>1035</v>
      </c>
      <c r="G163" s="16">
        <v>10</v>
      </c>
      <c r="H163" s="26"/>
      <c r="J163" s="22" t="str">
        <f>_xll.BDP(F163,"PX LAST")</f>
        <v>#N/A Invalid Security</v>
      </c>
      <c r="BA163" s="17" t="s">
        <v>978</v>
      </c>
      <c r="BB163" s="17" t="s">
        <v>829</v>
      </c>
      <c r="BC163" s="39" t="s">
        <v>797</v>
      </c>
      <c r="BD163" s="28" t="s">
        <v>18</v>
      </c>
      <c r="BE163" s="29" t="str">
        <f t="shared" si="81"/>
        <v>CEMBITR_LATAM</v>
      </c>
      <c r="BF163" s="29" t="s">
        <v>798</v>
      </c>
    </row>
    <row r="164" spans="2:58">
      <c r="B164" s="63" t="s">
        <v>945</v>
      </c>
      <c r="C164" s="13" t="s">
        <v>195</v>
      </c>
      <c r="D164" s="20" t="s">
        <v>18</v>
      </c>
      <c r="E164" s="21" t="str">
        <f t="shared" si="53"/>
        <v>BS_SEK10</v>
      </c>
      <c r="F164" s="21" t="str">
        <f t="shared" ref="F164" si="84">H164&amp;G164&amp; " Curncy"</f>
        <v>SKSS10 Curncy</v>
      </c>
      <c r="G164" s="16">
        <v>10</v>
      </c>
      <c r="H164" s="26" t="s">
        <v>954</v>
      </c>
      <c r="J164" s="22">
        <f>_xll.BDP(F164,"PX LAST")</f>
        <v>52.8</v>
      </c>
      <c r="BA164" s="17" t="s">
        <v>978</v>
      </c>
      <c r="BB164" s="17" t="s">
        <v>829</v>
      </c>
      <c r="BC164" s="39" t="s">
        <v>803</v>
      </c>
      <c r="BD164" s="28" t="s">
        <v>18</v>
      </c>
      <c r="BE164" s="29" t="str">
        <f t="shared" si="81"/>
        <v>CEMBITR_CEEMEA</v>
      </c>
      <c r="BF164" s="29" t="s">
        <v>804</v>
      </c>
    </row>
    <row r="165" spans="2:58">
      <c r="B165" s="63" t="s">
        <v>945</v>
      </c>
      <c r="C165" s="13" t="s">
        <v>272</v>
      </c>
      <c r="D165" s="20" t="s">
        <v>18</v>
      </c>
      <c r="E165" s="21" t="str">
        <f t="shared" si="53"/>
        <v>BS_CNY10</v>
      </c>
      <c r="F165" s="43" t="s">
        <v>1036</v>
      </c>
      <c r="G165" s="16">
        <v>10</v>
      </c>
      <c r="J165" s="22" t="str">
        <f>_xll.BDP(F165,"PX LAST")</f>
        <v>#N/A Invalid Security</v>
      </c>
      <c r="BA165" s="17" t="s">
        <v>978</v>
      </c>
      <c r="BB165" s="17" t="s">
        <v>829</v>
      </c>
      <c r="BC165" s="39" t="s">
        <v>809</v>
      </c>
      <c r="BD165" s="28" t="s">
        <v>18</v>
      </c>
      <c r="BE165" s="29" t="str">
        <f t="shared" si="81"/>
        <v>CEMBITR_ASIA</v>
      </c>
      <c r="BF165" s="29" t="s">
        <v>810</v>
      </c>
    </row>
    <row r="166" spans="2:58">
      <c r="B166" s="63" t="s">
        <v>945</v>
      </c>
      <c r="C166" s="13" t="s">
        <v>125</v>
      </c>
      <c r="D166" s="20" t="s">
        <v>18</v>
      </c>
      <c r="E166" s="21" t="str">
        <f t="shared" si="53"/>
        <v>BS_INR10</v>
      </c>
      <c r="F166" s="43" t="s">
        <v>1037</v>
      </c>
      <c r="G166" s="16">
        <v>10</v>
      </c>
      <c r="J166" s="22" t="str">
        <f>_xll.BDP(F166,"PX LAST")</f>
        <v>#N/A Invalid Security</v>
      </c>
      <c r="BA166" s="17" t="s">
        <v>978</v>
      </c>
      <c r="BB166" s="17" t="s">
        <v>829</v>
      </c>
      <c r="BC166" s="39" t="s">
        <v>817</v>
      </c>
      <c r="BD166" s="28" t="s">
        <v>18</v>
      </c>
      <c r="BE166" s="29" t="str">
        <f t="shared" si="81"/>
        <v>CEMBITR_EUROPE</v>
      </c>
      <c r="BF166" s="13" t="s">
        <v>818</v>
      </c>
    </row>
    <row r="167" spans="2:58">
      <c r="B167" s="63" t="s">
        <v>945</v>
      </c>
      <c r="C167" s="13" t="s">
        <v>265</v>
      </c>
      <c r="D167" s="20" t="s">
        <v>18</v>
      </c>
      <c r="E167" s="21" t="str">
        <f t="shared" si="53"/>
        <v>BS_MYR10</v>
      </c>
      <c r="F167" s="43" t="s">
        <v>1038</v>
      </c>
      <c r="G167" s="16">
        <v>10</v>
      </c>
      <c r="H167" s="26" t="s">
        <v>958</v>
      </c>
      <c r="J167" s="22">
        <f>_xll.BDP(F167,"PX LAST")</f>
        <v>15.45</v>
      </c>
      <c r="BA167" s="17" t="s">
        <v>978</v>
      </c>
      <c r="BB167" s="17" t="s">
        <v>671</v>
      </c>
      <c r="BC167" s="39" t="s">
        <v>797</v>
      </c>
      <c r="BD167" s="28" t="s">
        <v>18</v>
      </c>
      <c r="BE167" s="29" t="str">
        <f t="shared" si="81"/>
        <v>CEMBIYLD_LATAM</v>
      </c>
      <c r="BF167" s="36" t="s">
        <v>799</v>
      </c>
    </row>
    <row r="168" spans="2:58">
      <c r="B168" s="63" t="s">
        <v>945</v>
      </c>
      <c r="C168" s="13" t="s">
        <v>364</v>
      </c>
      <c r="D168" s="20" t="s">
        <v>18</v>
      </c>
      <c r="E168" s="21" t="str">
        <f t="shared" si="53"/>
        <v>BS_SGD10</v>
      </c>
      <c r="F168" s="21" t="str">
        <f t="shared" ref="F168:F170" si="85">H168&amp;G168&amp; " Curncy"</f>
        <v>SDSS10 Curncy</v>
      </c>
      <c r="G168" s="16">
        <v>10</v>
      </c>
      <c r="H168" s="26" t="s">
        <v>959</v>
      </c>
      <c r="J168" s="22">
        <f>_xll.BDP(F168,"PX LAST")</f>
        <v>17.3337</v>
      </c>
      <c r="BA168" s="17" t="s">
        <v>978</v>
      </c>
      <c r="BB168" s="17" t="s">
        <v>671</v>
      </c>
      <c r="BC168" s="39" t="s">
        <v>803</v>
      </c>
      <c r="BD168" s="28" t="s">
        <v>18</v>
      </c>
      <c r="BE168" s="29" t="str">
        <f t="shared" si="81"/>
        <v>CEMBIYLD_CEEMEA</v>
      </c>
      <c r="BF168" s="36" t="s">
        <v>805</v>
      </c>
    </row>
    <row r="169" spans="2:58">
      <c r="B169" s="63" t="s">
        <v>945</v>
      </c>
      <c r="C169" s="13" t="s">
        <v>172</v>
      </c>
      <c r="D169" s="20" t="s">
        <v>18</v>
      </c>
      <c r="E169" s="21" t="str">
        <f t="shared" si="53"/>
        <v>BS_KRW10</v>
      </c>
      <c r="F169" s="21" t="str">
        <f t="shared" si="85"/>
        <v>KWSS10 Curncy</v>
      </c>
      <c r="G169" s="16">
        <v>10</v>
      </c>
      <c r="H169" s="26" t="s">
        <v>960</v>
      </c>
      <c r="J169" s="22" t="str">
        <f>_xll.BDP(F169,"PX LAST")</f>
        <v>#N/A N/A</v>
      </c>
      <c r="BA169" s="17" t="s">
        <v>978</v>
      </c>
      <c r="BB169" s="17" t="s">
        <v>671</v>
      </c>
      <c r="BC169" s="39" t="s">
        <v>809</v>
      </c>
      <c r="BD169" s="28" t="s">
        <v>18</v>
      </c>
      <c r="BE169" s="29" t="str">
        <f t="shared" si="81"/>
        <v>CEMBIYLD_ASIA</v>
      </c>
      <c r="BF169" s="36" t="s">
        <v>811</v>
      </c>
    </row>
    <row r="170" spans="2:58">
      <c r="B170" s="63" t="s">
        <v>945</v>
      </c>
      <c r="C170" s="13" t="s">
        <v>209</v>
      </c>
      <c r="D170" s="20" t="s">
        <v>18</v>
      </c>
      <c r="E170" s="21" t="str">
        <f t="shared" si="53"/>
        <v>BS_THB10</v>
      </c>
      <c r="F170" s="21" t="str">
        <f t="shared" si="85"/>
        <v>TBSS10 Curncy</v>
      </c>
      <c r="G170" s="16">
        <v>10</v>
      </c>
      <c r="H170" s="26" t="s">
        <v>961</v>
      </c>
      <c r="J170" s="22" t="str">
        <f>_xll.BDP(F170,"PX LAST")</f>
        <v>#N/A N/A</v>
      </c>
      <c r="BA170" s="17" t="s">
        <v>978</v>
      </c>
      <c r="BB170" s="17" t="s">
        <v>671</v>
      </c>
      <c r="BC170" s="39" t="s">
        <v>817</v>
      </c>
      <c r="BD170" s="28" t="s">
        <v>18</v>
      </c>
      <c r="BE170" s="29" t="str">
        <f t="shared" si="81"/>
        <v>CEMBIYLD_EUROPE</v>
      </c>
      <c r="BF170" s="36" t="s">
        <v>819</v>
      </c>
    </row>
    <row r="171" spans="2:58">
      <c r="B171" s="63" t="s">
        <v>945</v>
      </c>
      <c r="C171" s="13" t="s">
        <v>285</v>
      </c>
      <c r="D171" s="20" t="s">
        <v>18</v>
      </c>
      <c r="E171" s="21" t="str">
        <f t="shared" si="53"/>
        <v>BS_HUF10</v>
      </c>
      <c r="F171" s="43" t="s">
        <v>1039</v>
      </c>
      <c r="G171" s="16">
        <v>10</v>
      </c>
      <c r="H171" s="26" t="s">
        <v>963</v>
      </c>
      <c r="J171" s="22">
        <f>_xll.BDP(F171,"PX LAST")</f>
        <v>-55.500399999999999</v>
      </c>
      <c r="BA171" s="17" t="s">
        <v>978</v>
      </c>
      <c r="BB171" s="17" t="s">
        <v>332</v>
      </c>
      <c r="BC171" s="39" t="s">
        <v>797</v>
      </c>
      <c r="BD171" s="28" t="s">
        <v>18</v>
      </c>
      <c r="BE171" s="29" t="str">
        <f t="shared" si="81"/>
        <v>CEMBISP_LATAM</v>
      </c>
      <c r="BF171" s="36" t="s">
        <v>800</v>
      </c>
    </row>
    <row r="172" spans="2:58">
      <c r="B172" s="63" t="s">
        <v>945</v>
      </c>
      <c r="C172" s="13" t="s">
        <v>305</v>
      </c>
      <c r="D172" s="20" t="s">
        <v>18</v>
      </c>
      <c r="E172" s="21" t="str">
        <f t="shared" si="53"/>
        <v>BS_PLN10</v>
      </c>
      <c r="F172" s="21" t="str">
        <f t="shared" ref="F172" si="86">H172&amp;G172&amp; " Curncy"</f>
        <v>PZSS10 Curncy</v>
      </c>
      <c r="G172" s="16">
        <v>10</v>
      </c>
      <c r="H172" s="26" t="s">
        <v>964</v>
      </c>
      <c r="J172" s="22">
        <f>_xll.BDP(F172,"PX LAST")</f>
        <v>-41.192500000000003</v>
      </c>
      <c r="BA172" s="17" t="s">
        <v>978</v>
      </c>
      <c r="BB172" s="17" t="s">
        <v>332</v>
      </c>
      <c r="BC172" s="39" t="s">
        <v>803</v>
      </c>
      <c r="BD172" s="28" t="s">
        <v>18</v>
      </c>
      <c r="BE172" s="29" t="str">
        <f t="shared" si="81"/>
        <v>CEMBISP_CEEMEA</v>
      </c>
      <c r="BF172" s="36" t="s">
        <v>806</v>
      </c>
    </row>
    <row r="173" spans="2:58">
      <c r="B173" s="63" t="s">
        <v>945</v>
      </c>
      <c r="C173" s="13" t="s">
        <v>231</v>
      </c>
      <c r="D173" s="20" t="s">
        <v>18</v>
      </c>
      <c r="E173" s="21" t="str">
        <f t="shared" si="53"/>
        <v>BS_RUB10</v>
      </c>
      <c r="F173" s="43" t="s">
        <v>1040</v>
      </c>
      <c r="G173" s="16">
        <v>10</v>
      </c>
      <c r="H173" s="26" t="s">
        <v>966</v>
      </c>
      <c r="J173" s="22" t="str">
        <f>_xll.BDP(F173,"PX LAST")</f>
        <v>#N/A Invalid Security</v>
      </c>
      <c r="BA173" s="17" t="s">
        <v>978</v>
      </c>
      <c r="BB173" s="17" t="s">
        <v>332</v>
      </c>
      <c r="BC173" s="39" t="s">
        <v>809</v>
      </c>
      <c r="BD173" s="28" t="s">
        <v>18</v>
      </c>
      <c r="BE173" s="29" t="str">
        <f t="shared" si="81"/>
        <v>CEMBISP_ASIA</v>
      </c>
      <c r="BF173" s="36" t="s">
        <v>812</v>
      </c>
    </row>
    <row r="174" spans="2:58">
      <c r="B174" s="63" t="s">
        <v>945</v>
      </c>
      <c r="C174" s="13" t="s">
        <v>267</v>
      </c>
      <c r="D174" s="20" t="s">
        <v>18</v>
      </c>
      <c r="E174" s="21" t="str">
        <f t="shared" si="53"/>
        <v>BS_ZAR10</v>
      </c>
      <c r="F174" s="21" t="str">
        <f t="shared" ref="F174" si="87">H174&amp;G174&amp; " Curncy"</f>
        <v>SASS10 Curncy</v>
      </c>
      <c r="G174" s="16">
        <v>10</v>
      </c>
      <c r="H174" s="26" t="s">
        <v>968</v>
      </c>
      <c r="J174" s="22" t="str">
        <f>_xll.BDP(F174,"PX LAST")</f>
        <v>#N/A N/A</v>
      </c>
      <c r="BA174" s="17" t="s">
        <v>978</v>
      </c>
      <c r="BB174" s="17" t="s">
        <v>332</v>
      </c>
      <c r="BC174" s="39" t="s">
        <v>817</v>
      </c>
      <c r="BD174" s="28" t="s">
        <v>18</v>
      </c>
      <c r="BE174" s="29" t="str">
        <f t="shared" si="81"/>
        <v>CEMBISP_EUROPE</v>
      </c>
      <c r="BF174" s="36" t="s">
        <v>820</v>
      </c>
    </row>
    <row r="175" spans="2:58">
      <c r="B175" s="63" t="s">
        <v>945</v>
      </c>
      <c r="C175" s="13" t="s">
        <v>247</v>
      </c>
      <c r="D175" s="20" t="s">
        <v>18</v>
      </c>
      <c r="E175" s="21" t="str">
        <f t="shared" si="53"/>
        <v>BS_TRY10</v>
      </c>
      <c r="F175" s="43" t="s">
        <v>1041</v>
      </c>
      <c r="G175" s="16">
        <v>10</v>
      </c>
      <c r="J175" s="22" t="str">
        <f>_xll.BDP(F175,"PX LAST")</f>
        <v>#N/A Invalid Security</v>
      </c>
      <c r="BA175" s="17" t="s">
        <v>1042</v>
      </c>
      <c r="BB175" s="17"/>
      <c r="BC175" s="39"/>
      <c r="BD175" s="28" t="s">
        <v>18</v>
      </c>
      <c r="BE175" s="29" t="s">
        <v>1043</v>
      </c>
      <c r="BF175" s="64" t="s">
        <v>1044</v>
      </c>
    </row>
    <row r="176" spans="2:58">
      <c r="B176" s="63" t="s">
        <v>945</v>
      </c>
      <c r="C176" s="13" t="s">
        <v>322</v>
      </c>
      <c r="D176" s="20" t="s">
        <v>18</v>
      </c>
      <c r="E176" s="21" t="str">
        <f t="shared" si="53"/>
        <v>BS_MXN10</v>
      </c>
      <c r="F176" s="43" t="s">
        <v>1045</v>
      </c>
      <c r="G176" s="16">
        <v>10</v>
      </c>
      <c r="J176" s="22" t="str">
        <f>_xll.BDP(F176,"PX LAST")</f>
        <v>#N/A Invalid Security</v>
      </c>
      <c r="BA176" s="17"/>
      <c r="BB176" s="17"/>
      <c r="BC176" s="39"/>
      <c r="BD176" s="28" t="s">
        <v>18</v>
      </c>
      <c r="BE176" s="28" t="s">
        <v>1046</v>
      </c>
      <c r="BF176" s="37" t="s">
        <v>1047</v>
      </c>
    </row>
    <row r="177" spans="2:58">
      <c r="B177" s="63" t="s">
        <v>101</v>
      </c>
      <c r="C177" s="17" t="s">
        <v>182</v>
      </c>
      <c r="D177" s="20" t="s">
        <v>1048</v>
      </c>
      <c r="E177" s="21" t="str">
        <f>$B177&amp;"_"&amp;$C177&amp;$G177&amp;"Y"</f>
        <v>BON_AUD30Y</v>
      </c>
      <c r="F177" s="21" t="s">
        <v>1049</v>
      </c>
      <c r="G177" s="16">
        <v>30</v>
      </c>
      <c r="BA177" s="17"/>
      <c r="BB177" s="17"/>
      <c r="BC177" s="39"/>
      <c r="BD177" s="28" t="s">
        <v>18</v>
      </c>
      <c r="BE177" s="28" t="s">
        <v>1050</v>
      </c>
      <c r="BF177" s="37" t="s">
        <v>1051</v>
      </c>
    </row>
    <row r="178" spans="2:58">
      <c r="B178" s="63" t="s">
        <v>101</v>
      </c>
      <c r="C178" s="13" t="s">
        <v>102</v>
      </c>
      <c r="D178" s="20" t="s">
        <v>18</v>
      </c>
      <c r="E178" s="21" t="str">
        <f>$B178&amp;"_"&amp;$C178&amp;$G178</f>
        <v>BON_USD2Y5Y</v>
      </c>
      <c r="F178" s="21" t="str">
        <f>"."&amp;LEFT(C178,2)&amp;"B"&amp;H178 &amp; " Index"</f>
        <v>.USB25 Index</v>
      </c>
      <c r="G178" s="26" t="s">
        <v>1052</v>
      </c>
      <c r="H178" s="16">
        <v>25</v>
      </c>
      <c r="J178" s="22" t="str">
        <f>_xll.BDP(F178,"PX LAST")</f>
        <v>#N/A Invalid Security</v>
      </c>
      <c r="BA178" s="17"/>
      <c r="BB178" s="17"/>
      <c r="BC178" s="39"/>
      <c r="BD178" s="28" t="s">
        <v>18</v>
      </c>
      <c r="BE178" s="28" t="s">
        <v>61</v>
      </c>
      <c r="BF178" s="13" t="s">
        <v>1053</v>
      </c>
    </row>
    <row r="179" spans="2:58">
      <c r="B179" s="63" t="s">
        <v>101</v>
      </c>
      <c r="C179" s="13" t="s">
        <v>127</v>
      </c>
      <c r="D179" s="20" t="s">
        <v>18</v>
      </c>
      <c r="E179" s="21" t="str">
        <f t="shared" ref="E179:E242" si="88">$B179&amp;"_"&amp;$C179&amp;$G179</f>
        <v>BON_GBP2Y5Y</v>
      </c>
      <c r="F179" s="21" t="str">
        <f t="shared" ref="F179:F204" si="89">"."&amp;LEFT(C179,2)&amp;"B"&amp;H179 &amp; " Index"</f>
        <v>.GBB25 Index</v>
      </c>
      <c r="G179" s="26" t="s">
        <v>1052</v>
      </c>
      <c r="H179" s="16">
        <v>25</v>
      </c>
      <c r="J179" s="22" t="str">
        <f>_xll.BDP(F179,"PX LAST")</f>
        <v>#N/A Invalid Security</v>
      </c>
      <c r="BA179" s="17" t="s">
        <v>41</v>
      </c>
      <c r="BB179" s="17" t="s">
        <v>671</v>
      </c>
      <c r="BC179" s="17" t="s">
        <v>594</v>
      </c>
      <c r="BD179" s="28" t="s">
        <v>18</v>
      </c>
      <c r="BE179" s="29" t="str">
        <f>BA179&amp;BB179&amp;"_"&amp;BC179</f>
        <v>JACIYLD_13Y</v>
      </c>
      <c r="BF179" s="29" t="str">
        <f>VLOOKUP(BC179,$BI$3:$BM$63,4,FALSE)</f>
        <v>JACI13YM Index</v>
      </c>
    </row>
    <row r="180" spans="2:58">
      <c r="B180" s="63" t="s">
        <v>101</v>
      </c>
      <c r="C180" s="13" t="s">
        <v>142</v>
      </c>
      <c r="D180" s="20" t="s">
        <v>18</v>
      </c>
      <c r="E180" s="21" t="str">
        <f t="shared" si="88"/>
        <v>BON_JPY2Y5Y</v>
      </c>
      <c r="F180" s="21" t="str">
        <f t="shared" si="89"/>
        <v>.JPB25 Index</v>
      </c>
      <c r="G180" s="26" t="s">
        <v>1052</v>
      </c>
      <c r="H180" s="16">
        <v>25</v>
      </c>
      <c r="J180" s="22" t="str">
        <f>_xll.BDP(F180,"PX LAST")</f>
        <v>#N/A Invalid Security</v>
      </c>
      <c r="BA180" s="17"/>
      <c r="BB180" s="17"/>
      <c r="BC180" s="17"/>
      <c r="BD180" s="28" t="s">
        <v>18</v>
      </c>
      <c r="BE180" s="28" t="s">
        <v>1054</v>
      </c>
      <c r="BF180" s="28" t="s">
        <v>1055</v>
      </c>
    </row>
    <row r="181" spans="2:58">
      <c r="B181" s="63" t="s">
        <v>101</v>
      </c>
      <c r="C181" s="13" t="s">
        <v>131</v>
      </c>
      <c r="D181" s="20" t="s">
        <v>18</v>
      </c>
      <c r="E181" s="21" t="str">
        <f t="shared" si="88"/>
        <v>BON_EUR2Y5Y</v>
      </c>
      <c r="F181" s="21" t="str">
        <f t="shared" si="89"/>
        <v>.EUB25 Index</v>
      </c>
      <c r="G181" s="26" t="s">
        <v>1052</v>
      </c>
      <c r="H181" s="16">
        <v>25</v>
      </c>
      <c r="J181" s="22" t="str">
        <f>_xll.BDP(F181,"PX LAST")</f>
        <v>#N/A Invalid Security</v>
      </c>
      <c r="BA181" s="17"/>
      <c r="BD181" s="28" t="s">
        <v>18</v>
      </c>
      <c r="BE181" s="28" t="s">
        <v>1056</v>
      </c>
      <c r="BF181" s="28" t="s">
        <v>1057</v>
      </c>
    </row>
    <row r="182" spans="2:58">
      <c r="B182" s="63" t="s">
        <v>101</v>
      </c>
      <c r="C182" s="13" t="s">
        <v>174</v>
      </c>
      <c r="D182" s="20" t="s">
        <v>18</v>
      </c>
      <c r="E182" s="21" t="str">
        <f t="shared" si="88"/>
        <v>BON_CHF2Y5Y</v>
      </c>
      <c r="F182" s="21" t="str">
        <f t="shared" si="89"/>
        <v>.CHB25 Index</v>
      </c>
      <c r="G182" s="26" t="s">
        <v>1052</v>
      </c>
      <c r="H182" s="16">
        <v>25</v>
      </c>
      <c r="J182" s="22" t="str">
        <f>_xll.BDP(F182,"PX LAST")</f>
        <v>#N/A Invalid Security</v>
      </c>
      <c r="BA182" s="17"/>
      <c r="BD182" s="28" t="s">
        <v>1058</v>
      </c>
      <c r="BE182" s="28" t="s">
        <v>1059</v>
      </c>
      <c r="BF182" s="20" t="s">
        <v>1060</v>
      </c>
    </row>
    <row r="183" spans="2:58">
      <c r="B183" s="63" t="s">
        <v>101</v>
      </c>
      <c r="C183" s="13" t="s">
        <v>195</v>
      </c>
      <c r="D183" s="20" t="s">
        <v>18</v>
      </c>
      <c r="E183" s="21" t="str">
        <f t="shared" si="88"/>
        <v>BON_SEK2Y5Y</v>
      </c>
      <c r="F183" s="21" t="str">
        <f t="shared" si="89"/>
        <v>.SEB25 Index</v>
      </c>
      <c r="G183" s="26" t="s">
        <v>1052</v>
      </c>
      <c r="H183" s="16">
        <v>25</v>
      </c>
      <c r="J183" s="22" t="str">
        <f>_xll.BDP(F183,"PX LAST")</f>
        <v>#N/A Invalid Security</v>
      </c>
      <c r="BA183" s="17"/>
      <c r="BD183" s="28" t="s">
        <v>1058</v>
      </c>
      <c r="BE183" s="28" t="s">
        <v>1061</v>
      </c>
      <c r="BF183" s="20" t="s">
        <v>1062</v>
      </c>
    </row>
    <row r="184" spans="2:58">
      <c r="B184" s="63" t="s">
        <v>101</v>
      </c>
      <c r="C184" s="13" t="s">
        <v>211</v>
      </c>
      <c r="D184" s="20" t="s">
        <v>18</v>
      </c>
      <c r="E184" s="21" t="str">
        <f t="shared" si="88"/>
        <v>BON_NOK2Y5Y</v>
      </c>
      <c r="F184" s="21" t="str">
        <f t="shared" si="89"/>
        <v>.NOB25 Index</v>
      </c>
      <c r="G184" s="26" t="s">
        <v>1052</v>
      </c>
      <c r="H184" s="16">
        <v>25</v>
      </c>
      <c r="J184" s="22" t="str">
        <f>_xll.BDP(F184,"PX LAST")</f>
        <v>#N/A Invalid Security</v>
      </c>
      <c r="BA184" s="17"/>
      <c r="BD184" s="28" t="s">
        <v>1058</v>
      </c>
      <c r="BE184" s="28" t="s">
        <v>1063</v>
      </c>
      <c r="BF184" s="20" t="s">
        <v>1064</v>
      </c>
    </row>
    <row r="185" spans="2:58">
      <c r="B185" s="63" t="s">
        <v>101</v>
      </c>
      <c r="C185" s="13" t="s">
        <v>231</v>
      </c>
      <c r="D185" s="20" t="s">
        <v>18</v>
      </c>
      <c r="E185" s="21" t="str">
        <f t="shared" si="88"/>
        <v>BON_RUB2Y5Y</v>
      </c>
      <c r="F185" s="21" t="str">
        <f t="shared" si="89"/>
        <v>.RUB25 Index</v>
      </c>
      <c r="G185" s="26" t="s">
        <v>1052</v>
      </c>
      <c r="H185" s="16">
        <v>25</v>
      </c>
      <c r="J185" s="22" t="str">
        <f>_xll.BDP(F185,"PX LAST")</f>
        <v>#N/A Invalid Security</v>
      </c>
      <c r="BA185" s="17"/>
      <c r="BD185" s="28" t="s">
        <v>1058</v>
      </c>
      <c r="BE185" s="28" t="s">
        <v>1065</v>
      </c>
      <c r="BF185" s="20" t="s">
        <v>1066</v>
      </c>
    </row>
    <row r="186" spans="2:58">
      <c r="B186" s="63" t="s">
        <v>101</v>
      </c>
      <c r="C186" s="13" t="s">
        <v>247</v>
      </c>
      <c r="D186" s="20" t="s">
        <v>18</v>
      </c>
      <c r="E186" s="21" t="str">
        <f t="shared" si="88"/>
        <v>BON_TRY2Y5Y</v>
      </c>
      <c r="F186" s="21" t="str">
        <f t="shared" si="89"/>
        <v>.TRB25 Index</v>
      </c>
      <c r="G186" s="26" t="s">
        <v>1052</v>
      </c>
      <c r="H186" s="16">
        <v>25</v>
      </c>
      <c r="J186" s="22" t="str">
        <f>_xll.BDP(F186,"PX LAST")</f>
        <v>#N/A Invalid Security</v>
      </c>
      <c r="BA186" s="17"/>
      <c r="BD186" s="28" t="s">
        <v>18</v>
      </c>
      <c r="BE186" s="28" t="s">
        <v>1067</v>
      </c>
      <c r="BF186" s="28" t="s">
        <v>1068</v>
      </c>
    </row>
    <row r="187" spans="2:58">
      <c r="B187" s="63" t="s">
        <v>101</v>
      </c>
      <c r="C187" s="13" t="s">
        <v>267</v>
      </c>
      <c r="D187" s="20" t="s">
        <v>18</v>
      </c>
      <c r="E187" s="21" t="str">
        <f t="shared" si="88"/>
        <v>BON_ZAR2Y5Y</v>
      </c>
      <c r="F187" s="21" t="str">
        <f t="shared" si="89"/>
        <v>.ZAB25 Index</v>
      </c>
      <c r="G187" s="26" t="s">
        <v>1052</v>
      </c>
      <c r="H187" s="16">
        <v>25</v>
      </c>
      <c r="J187" s="22" t="str">
        <f>_xll.BDP(F187,"PX LAST")</f>
        <v>#N/A Invalid Security</v>
      </c>
      <c r="BA187" s="17"/>
      <c r="BD187" s="28" t="s">
        <v>18</v>
      </c>
      <c r="BE187" s="28" t="s">
        <v>1069</v>
      </c>
      <c r="BF187" s="28" t="s">
        <v>1070</v>
      </c>
    </row>
    <row r="188" spans="2:58">
      <c r="B188" s="63" t="s">
        <v>101</v>
      </c>
      <c r="C188" s="13" t="s">
        <v>285</v>
      </c>
      <c r="D188" s="20" t="s">
        <v>18</v>
      </c>
      <c r="E188" s="21" t="str">
        <f t="shared" si="88"/>
        <v>BON_HUF2Y5Y</v>
      </c>
      <c r="F188" s="21" t="str">
        <f t="shared" si="89"/>
        <v>.HUB25 Index</v>
      </c>
      <c r="G188" s="26" t="s">
        <v>1052</v>
      </c>
      <c r="H188" s="16">
        <v>25</v>
      </c>
      <c r="J188" s="22" t="str">
        <f>_xll.BDP(F188,"PX LAST")</f>
        <v>#N/A Invalid Security</v>
      </c>
      <c r="BA188" s="17"/>
      <c r="BD188" s="28" t="s">
        <v>1058</v>
      </c>
      <c r="BE188" s="28" t="s">
        <v>1071</v>
      </c>
      <c r="BF188" s="20" t="s">
        <v>1072</v>
      </c>
    </row>
    <row r="189" spans="2:58">
      <c r="B189" s="63" t="s">
        <v>101</v>
      </c>
      <c r="C189" s="13" t="s">
        <v>305</v>
      </c>
      <c r="D189" s="20" t="s">
        <v>18</v>
      </c>
      <c r="E189" s="21" t="str">
        <f t="shared" si="88"/>
        <v>BON_PLN2Y5Y</v>
      </c>
      <c r="F189" s="21" t="str">
        <f t="shared" si="89"/>
        <v>.PLB25 Index</v>
      </c>
      <c r="G189" s="26" t="s">
        <v>1052</v>
      </c>
      <c r="H189" s="16">
        <v>25</v>
      </c>
      <c r="J189" s="22" t="str">
        <f>_xll.BDP(F189,"PX LAST")</f>
        <v>#N/A Invalid Security</v>
      </c>
      <c r="BD189" s="28" t="s">
        <v>1058</v>
      </c>
      <c r="BE189" s="28" t="s">
        <v>1073</v>
      </c>
      <c r="BF189" s="20" t="s">
        <v>1074</v>
      </c>
    </row>
    <row r="190" spans="2:58">
      <c r="B190" s="63" t="s">
        <v>101</v>
      </c>
      <c r="C190" s="13" t="s">
        <v>322</v>
      </c>
      <c r="D190" s="20" t="s">
        <v>18</v>
      </c>
      <c r="E190" s="21" t="str">
        <f t="shared" si="88"/>
        <v>BON_MXN2Y5Y</v>
      </c>
      <c r="F190" s="21" t="str">
        <f t="shared" si="89"/>
        <v>.MXB25 Index</v>
      </c>
      <c r="G190" s="26" t="s">
        <v>1052</v>
      </c>
      <c r="H190" s="16">
        <v>25</v>
      </c>
      <c r="J190" s="22" t="str">
        <f>_xll.BDP(F190,"PX LAST")</f>
        <v>#N/A Invalid Security</v>
      </c>
      <c r="BD190" s="28" t="s">
        <v>1058</v>
      </c>
      <c r="BE190" s="28" t="s">
        <v>1075</v>
      </c>
      <c r="BF190" s="20" t="s">
        <v>1076</v>
      </c>
    </row>
    <row r="191" spans="2:58">
      <c r="B191" s="63" t="s">
        <v>101</v>
      </c>
      <c r="C191" s="13" t="s">
        <v>341</v>
      </c>
      <c r="D191" s="20" t="s">
        <v>18</v>
      </c>
      <c r="E191" s="21" t="str">
        <f t="shared" si="88"/>
        <v>BON_CLP2Y5Y</v>
      </c>
      <c r="F191" s="21" t="str">
        <f t="shared" si="89"/>
        <v>.CLB25 Index</v>
      </c>
      <c r="G191" s="26" t="s">
        <v>1052</v>
      </c>
      <c r="H191" s="16">
        <v>25</v>
      </c>
      <c r="J191" s="22" t="str">
        <f>_xll.BDP(F191,"PX LAST")</f>
        <v>#N/A Invalid Security</v>
      </c>
      <c r="BD191" s="28" t="s">
        <v>1058</v>
      </c>
      <c r="BE191" s="28" t="s">
        <v>1077</v>
      </c>
      <c r="BF191" s="20" t="s">
        <v>1078</v>
      </c>
    </row>
    <row r="192" spans="2:58">
      <c r="B192" s="63" t="s">
        <v>101</v>
      </c>
      <c r="C192" s="13" t="s">
        <v>272</v>
      </c>
      <c r="D192" s="20" t="s">
        <v>18</v>
      </c>
      <c r="E192" s="21" t="str">
        <f t="shared" si="88"/>
        <v>BON_CNY2Y5Y</v>
      </c>
      <c r="F192" s="65" t="s">
        <v>1079</v>
      </c>
      <c r="G192" s="26" t="s">
        <v>1052</v>
      </c>
      <c r="H192" s="16">
        <v>25</v>
      </c>
      <c r="J192" s="22" t="str">
        <f>_xll.BDP(F192,"PX LAST")</f>
        <v>#N/A Invalid Security</v>
      </c>
      <c r="BD192" s="28" t="s">
        <v>1058</v>
      </c>
      <c r="BE192" s="28" t="s">
        <v>1080</v>
      </c>
      <c r="BF192" s="20" t="s">
        <v>1081</v>
      </c>
    </row>
    <row r="193" spans="2:58">
      <c r="B193" s="63" t="s">
        <v>101</v>
      </c>
      <c r="C193" s="13" t="s">
        <v>172</v>
      </c>
      <c r="D193" s="20" t="s">
        <v>18</v>
      </c>
      <c r="E193" s="21" t="str">
        <f t="shared" si="88"/>
        <v>BON_KRW2Y5Y</v>
      </c>
      <c r="F193" s="21" t="str">
        <f t="shared" si="89"/>
        <v>.KRB25 Index</v>
      </c>
      <c r="G193" s="26" t="s">
        <v>1052</v>
      </c>
      <c r="H193" s="16">
        <v>25</v>
      </c>
      <c r="J193" s="22" t="str">
        <f>_xll.BDP(F193,"PX LAST")</f>
        <v>#N/A Invalid Security</v>
      </c>
      <c r="BD193" s="28" t="s">
        <v>1082</v>
      </c>
      <c r="BE193" s="28" t="s">
        <v>1083</v>
      </c>
      <c r="BF193" s="20" t="s">
        <v>1060</v>
      </c>
    </row>
    <row r="194" spans="2:58">
      <c r="B194" s="63" t="s">
        <v>101</v>
      </c>
      <c r="C194" s="13" t="s">
        <v>376</v>
      </c>
      <c r="D194" s="20" t="s">
        <v>18</v>
      </c>
      <c r="E194" s="21" t="str">
        <f t="shared" si="88"/>
        <v>BON_HKD2Y5Y</v>
      </c>
      <c r="F194" s="21" t="str">
        <f t="shared" si="89"/>
        <v>.HKB25 Index</v>
      </c>
      <c r="G194" s="26" t="s">
        <v>1052</v>
      </c>
      <c r="H194" s="16">
        <v>25</v>
      </c>
      <c r="J194" s="22" t="str">
        <f>_xll.BDP(F194,"PX LAST")</f>
        <v>#N/A Invalid Security</v>
      </c>
      <c r="BD194" s="28" t="s">
        <v>1082</v>
      </c>
      <c r="BE194" s="28" t="s">
        <v>1084</v>
      </c>
      <c r="BF194" s="20" t="s">
        <v>1062</v>
      </c>
    </row>
    <row r="195" spans="2:58">
      <c r="B195" s="63" t="s">
        <v>101</v>
      </c>
      <c r="C195" s="13" t="s">
        <v>364</v>
      </c>
      <c r="D195" s="20" t="s">
        <v>18</v>
      </c>
      <c r="E195" s="21" t="str">
        <f t="shared" si="88"/>
        <v>BON_SGD2Y5Y</v>
      </c>
      <c r="F195" s="21" t="str">
        <f t="shared" si="89"/>
        <v>.SGB25 Index</v>
      </c>
      <c r="G195" s="26" t="s">
        <v>1052</v>
      </c>
      <c r="H195" s="16">
        <v>25</v>
      </c>
      <c r="J195" s="22" t="str">
        <f>_xll.BDP(F195,"PX LAST")</f>
        <v>#N/A Invalid Security</v>
      </c>
      <c r="BD195" s="28" t="s">
        <v>1082</v>
      </c>
      <c r="BE195" s="28" t="s">
        <v>1085</v>
      </c>
      <c r="BF195" s="20" t="s">
        <v>1064</v>
      </c>
    </row>
    <row r="196" spans="2:58">
      <c r="B196" s="63" t="s">
        <v>101</v>
      </c>
      <c r="C196" s="13" t="s">
        <v>193</v>
      </c>
      <c r="D196" s="20" t="s">
        <v>18</v>
      </c>
      <c r="E196" s="21" t="str">
        <f t="shared" si="88"/>
        <v>BON_TWD2Y5Y</v>
      </c>
      <c r="F196" s="21" t="str">
        <f t="shared" si="89"/>
        <v>.TWB25 Index</v>
      </c>
      <c r="G196" s="26" t="s">
        <v>1052</v>
      </c>
      <c r="H196" s="16">
        <v>25</v>
      </c>
      <c r="J196" s="22" t="str">
        <f>_xll.BDP(F196,"PX LAST")</f>
        <v>#N/A Invalid Security</v>
      </c>
      <c r="BD196" s="28" t="s">
        <v>1082</v>
      </c>
      <c r="BE196" s="28" t="s">
        <v>1086</v>
      </c>
      <c r="BF196" s="20" t="s">
        <v>1066</v>
      </c>
    </row>
    <row r="197" spans="2:58">
      <c r="B197" s="63" t="s">
        <v>101</v>
      </c>
      <c r="C197" s="13" t="s">
        <v>265</v>
      </c>
      <c r="D197" s="20" t="s">
        <v>18</v>
      </c>
      <c r="E197" s="21" t="str">
        <f t="shared" si="88"/>
        <v>BON_MYR2Y5Y</v>
      </c>
      <c r="F197" s="21" t="str">
        <f t="shared" si="89"/>
        <v>.MYB25 Index</v>
      </c>
      <c r="G197" s="26" t="s">
        <v>1052</v>
      </c>
      <c r="H197" s="16">
        <v>25</v>
      </c>
      <c r="J197" s="22" t="str">
        <f>_xll.BDP(F197,"PX LAST")</f>
        <v>#N/A Invalid Security</v>
      </c>
      <c r="BD197" s="28" t="s">
        <v>1082</v>
      </c>
      <c r="BE197" s="28" t="s">
        <v>1087</v>
      </c>
      <c r="BF197" s="20" t="s">
        <v>1072</v>
      </c>
    </row>
    <row r="198" spans="2:58">
      <c r="B198" s="63" t="s">
        <v>101</v>
      </c>
      <c r="C198" s="13" t="s">
        <v>209</v>
      </c>
      <c r="D198" s="20" t="s">
        <v>18</v>
      </c>
      <c r="E198" s="21" t="str">
        <f t="shared" si="88"/>
        <v>BON_THB2Y5Y</v>
      </c>
      <c r="F198" s="21" t="str">
        <f t="shared" si="89"/>
        <v>.THB25 Index</v>
      </c>
      <c r="G198" s="26" t="s">
        <v>1052</v>
      </c>
      <c r="H198" s="16">
        <v>25</v>
      </c>
      <c r="J198" s="22" t="str">
        <f>_xll.BDP(F198,"PX LAST")</f>
        <v>#N/A Invalid Security</v>
      </c>
      <c r="BD198" s="28" t="s">
        <v>1082</v>
      </c>
      <c r="BE198" s="28" t="s">
        <v>1088</v>
      </c>
      <c r="BF198" s="20" t="s">
        <v>1074</v>
      </c>
    </row>
    <row r="199" spans="2:58">
      <c r="B199" s="63" t="s">
        <v>101</v>
      </c>
      <c r="C199" s="13" t="s">
        <v>155</v>
      </c>
      <c r="D199" s="20" t="s">
        <v>18</v>
      </c>
      <c r="E199" s="21" t="str">
        <f t="shared" si="88"/>
        <v>BON_PHP2Y5Y</v>
      </c>
      <c r="F199" s="21" t="str">
        <f t="shared" si="89"/>
        <v>.PHB25 Index</v>
      </c>
      <c r="G199" s="26" t="s">
        <v>1052</v>
      </c>
      <c r="H199" s="16">
        <v>25</v>
      </c>
      <c r="J199" s="22" t="str">
        <f>_xll.BDP(F199,"PX LAST")</f>
        <v>#N/A Invalid Security</v>
      </c>
      <c r="BD199" s="28" t="s">
        <v>1082</v>
      </c>
      <c r="BE199" s="28" t="s">
        <v>1089</v>
      </c>
      <c r="BF199" s="20" t="s">
        <v>1076</v>
      </c>
    </row>
    <row r="200" spans="2:58">
      <c r="B200" s="63" t="s">
        <v>101</v>
      </c>
      <c r="C200" s="13" t="s">
        <v>125</v>
      </c>
      <c r="D200" s="20" t="s">
        <v>18</v>
      </c>
      <c r="E200" s="21" t="str">
        <f t="shared" si="88"/>
        <v>BON_INR2Y5Y</v>
      </c>
      <c r="F200" s="21" t="str">
        <f t="shared" si="89"/>
        <v>.INB25 Index</v>
      </c>
      <c r="G200" s="26" t="s">
        <v>1052</v>
      </c>
      <c r="H200" s="16">
        <v>25</v>
      </c>
      <c r="J200" s="22" t="str">
        <f>_xll.BDP(F200,"PX LAST")</f>
        <v>#N/A Invalid Security</v>
      </c>
      <c r="BD200" s="28" t="s">
        <v>1082</v>
      </c>
      <c r="BE200" s="28" t="s">
        <v>1090</v>
      </c>
      <c r="BF200" s="20" t="s">
        <v>1078</v>
      </c>
    </row>
    <row r="201" spans="2:58">
      <c r="B201" s="63" t="s">
        <v>101</v>
      </c>
      <c r="C201" s="13" t="s">
        <v>140</v>
      </c>
      <c r="D201" s="20" t="s">
        <v>18</v>
      </c>
      <c r="E201" s="21" t="str">
        <f t="shared" si="88"/>
        <v>BON_IDR2Y5Y</v>
      </c>
      <c r="F201" s="21" t="str">
        <f t="shared" si="89"/>
        <v>.IDB25 Index</v>
      </c>
      <c r="G201" s="26" t="s">
        <v>1052</v>
      </c>
      <c r="H201" s="16">
        <v>25</v>
      </c>
      <c r="J201" s="22" t="str">
        <f>_xll.BDP(F201,"PX LAST")</f>
        <v>#N/A Invalid Security</v>
      </c>
      <c r="BD201" s="28" t="s">
        <v>1082</v>
      </c>
      <c r="BE201" s="28" t="s">
        <v>1091</v>
      </c>
      <c r="BF201" s="20" t="s">
        <v>1081</v>
      </c>
    </row>
    <row r="202" spans="2:58">
      <c r="B202" s="63" t="s">
        <v>101</v>
      </c>
      <c r="C202" s="13" t="s">
        <v>182</v>
      </c>
      <c r="D202" s="20" t="s">
        <v>18</v>
      </c>
      <c r="E202" s="21" t="str">
        <f t="shared" si="88"/>
        <v>BON_AUD2Y5Y</v>
      </c>
      <c r="F202" s="21" t="str">
        <f t="shared" si="89"/>
        <v>.AUB25 Index</v>
      </c>
      <c r="G202" s="26" t="s">
        <v>1052</v>
      </c>
      <c r="H202" s="16">
        <v>25</v>
      </c>
      <c r="J202" s="22" t="str">
        <f>_xll.BDP(F202,"PX LAST")</f>
        <v>#N/A Invalid Security</v>
      </c>
      <c r="BA202" s="44" t="s">
        <v>41</v>
      </c>
      <c r="BB202" s="44" t="s">
        <v>332</v>
      </c>
      <c r="BC202" s="44" t="s">
        <v>594</v>
      </c>
      <c r="BD202" s="28" t="s">
        <v>18</v>
      </c>
      <c r="BE202" s="29" t="str">
        <f>BA202&amp;BB202&amp;"_"&amp;BC202</f>
        <v>JACISP_13Y</v>
      </c>
      <c r="BF202" s="29" t="str">
        <f>VLOOKUP(BC202,$BI$3:$BM$63,5,FALSE)</f>
        <v>JACI13BS Index</v>
      </c>
    </row>
    <row r="203" spans="2:58">
      <c r="B203" s="63" t="s">
        <v>101</v>
      </c>
      <c r="C203" s="13" t="s">
        <v>200</v>
      </c>
      <c r="D203" s="20" t="s">
        <v>18</v>
      </c>
      <c r="E203" s="21" t="str">
        <f t="shared" si="88"/>
        <v>BON_NZD2Y5Y</v>
      </c>
      <c r="F203" s="21" t="str">
        <f t="shared" si="89"/>
        <v>.NZB25 Index</v>
      </c>
      <c r="G203" s="26" t="s">
        <v>1052</v>
      </c>
      <c r="H203" s="16">
        <v>25</v>
      </c>
      <c r="J203" s="22" t="str">
        <f>_xll.BDP(F203,"PX LAST")</f>
        <v>#N/A Invalid Security</v>
      </c>
      <c r="BD203" s="28" t="s">
        <v>1058</v>
      </c>
      <c r="BE203" s="13" t="s">
        <v>1092</v>
      </c>
      <c r="BF203" s="13" t="s">
        <v>1093</v>
      </c>
    </row>
    <row r="204" spans="2:58">
      <c r="B204" s="63" t="s">
        <v>101</v>
      </c>
      <c r="C204" s="13" t="s">
        <v>511</v>
      </c>
      <c r="D204" s="20" t="s">
        <v>18</v>
      </c>
      <c r="E204" s="21" t="str">
        <f t="shared" si="88"/>
        <v>BON_BRL2Y5Y</v>
      </c>
      <c r="F204" s="21" t="str">
        <f t="shared" si="89"/>
        <v>.BRB25 Index</v>
      </c>
      <c r="G204" s="26" t="s">
        <v>1052</v>
      </c>
      <c r="H204" s="16">
        <v>25</v>
      </c>
      <c r="J204" s="22" t="str">
        <f>_xll.BDP(F204,"PX LAST")</f>
        <v>#N/A Invalid Security</v>
      </c>
      <c r="BD204" s="28" t="s">
        <v>1058</v>
      </c>
      <c r="BE204" s="13" t="s">
        <v>1094</v>
      </c>
      <c r="BF204" s="13" t="s">
        <v>1095</v>
      </c>
    </row>
    <row r="205" spans="2:58">
      <c r="B205" s="63" t="s">
        <v>101</v>
      </c>
      <c r="C205" s="13" t="s">
        <v>102</v>
      </c>
      <c r="D205" s="20" t="s">
        <v>18</v>
      </c>
      <c r="E205" s="21" t="str">
        <f>$B205&amp;"_"&amp;$C205&amp;$G205</f>
        <v>BON_USD5Y10Y</v>
      </c>
      <c r="F205" s="21" t="str">
        <f>"."&amp;LEFT(C205,2)&amp;"B"&amp;H205 &amp; " Index"</f>
        <v>.USB510 Index</v>
      </c>
      <c r="G205" s="26" t="s">
        <v>1096</v>
      </c>
      <c r="H205" s="16">
        <v>510</v>
      </c>
      <c r="J205" s="22" t="str">
        <f>_xll.BDP(F205,"PX LAST")</f>
        <v>#N/A Invalid Security</v>
      </c>
      <c r="BD205" s="28" t="s">
        <v>1082</v>
      </c>
      <c r="BE205" s="13" t="s">
        <v>1097</v>
      </c>
      <c r="BF205" s="13" t="s">
        <v>1093</v>
      </c>
    </row>
    <row r="206" spans="2:58">
      <c r="B206" s="63" t="s">
        <v>101</v>
      </c>
      <c r="C206" s="13" t="s">
        <v>127</v>
      </c>
      <c r="D206" s="20" t="s">
        <v>18</v>
      </c>
      <c r="E206" s="21" t="str">
        <f t="shared" si="88"/>
        <v>BON_GBP5Y10Y</v>
      </c>
      <c r="F206" s="21" t="str">
        <f t="shared" ref="F206:F231" si="90">"."&amp;LEFT(C206,2)&amp;"B"&amp;H206 &amp; " Index"</f>
        <v>.GBB510 Index</v>
      </c>
      <c r="G206" s="26" t="s">
        <v>1096</v>
      </c>
      <c r="H206" s="16">
        <v>510</v>
      </c>
      <c r="J206" s="22" t="str">
        <f>_xll.BDP(F206,"PX LAST")</f>
        <v>#N/A Invalid Security</v>
      </c>
      <c r="BD206" s="28" t="s">
        <v>1082</v>
      </c>
      <c r="BE206" s="13" t="s">
        <v>1098</v>
      </c>
      <c r="BF206" s="13" t="s">
        <v>1095</v>
      </c>
    </row>
    <row r="207" spans="2:58">
      <c r="B207" s="63" t="s">
        <v>101</v>
      </c>
      <c r="C207" s="13" t="s">
        <v>142</v>
      </c>
      <c r="D207" s="20" t="s">
        <v>18</v>
      </c>
      <c r="E207" s="21" t="str">
        <f t="shared" si="88"/>
        <v>BON_JPY5Y10Y</v>
      </c>
      <c r="F207" s="21" t="str">
        <f t="shared" si="90"/>
        <v>.JPB510 Index</v>
      </c>
      <c r="G207" s="26" t="s">
        <v>1096</v>
      </c>
      <c r="H207" s="16">
        <v>510</v>
      </c>
      <c r="J207" s="22" t="str">
        <f>_xll.BDP(F207,"PX LAST")</f>
        <v>#N/A Invalid Security</v>
      </c>
      <c r="BD207" s="28" t="s">
        <v>18</v>
      </c>
      <c r="BE207" s="13" t="s">
        <v>1099</v>
      </c>
      <c r="BF207" s="13" t="s">
        <v>1093</v>
      </c>
    </row>
    <row r="208" spans="2:58">
      <c r="B208" s="63" t="s">
        <v>101</v>
      </c>
      <c r="C208" s="13" t="s">
        <v>131</v>
      </c>
      <c r="D208" s="20" t="s">
        <v>18</v>
      </c>
      <c r="E208" s="21" t="str">
        <f t="shared" si="88"/>
        <v>BON_EUR5Y10Y</v>
      </c>
      <c r="F208" s="21" t="str">
        <f t="shared" si="90"/>
        <v>.EUB510 Index</v>
      </c>
      <c r="G208" s="26" t="s">
        <v>1096</v>
      </c>
      <c r="H208" s="16">
        <v>510</v>
      </c>
      <c r="J208" s="22" t="str">
        <f>_xll.BDP(F208,"PX LAST")</f>
        <v>#N/A Invalid Security</v>
      </c>
      <c r="BD208" s="28" t="s">
        <v>18</v>
      </c>
      <c r="BE208" s="13" t="s">
        <v>1100</v>
      </c>
      <c r="BF208" s="13" t="s">
        <v>1095</v>
      </c>
    </row>
    <row r="209" spans="2:18">
      <c r="B209" s="63" t="s">
        <v>101</v>
      </c>
      <c r="C209" s="13" t="s">
        <v>174</v>
      </c>
      <c r="D209" s="20" t="s">
        <v>18</v>
      </c>
      <c r="E209" s="21" t="str">
        <f t="shared" si="88"/>
        <v>BON_CHF5Y10Y</v>
      </c>
      <c r="F209" s="21" t="str">
        <f t="shared" si="90"/>
        <v>.CHB510 Index</v>
      </c>
      <c r="G209" s="26" t="s">
        <v>1096</v>
      </c>
      <c r="H209" s="16">
        <v>510</v>
      </c>
      <c r="J209" s="22" t="str">
        <f>_xll.BDP(F209,"PX LAST")</f>
        <v>#N/A Invalid Security</v>
      </c>
    </row>
    <row r="210" spans="2:18">
      <c r="B210" s="63" t="s">
        <v>101</v>
      </c>
      <c r="C210" s="13" t="s">
        <v>195</v>
      </c>
      <c r="D210" s="20" t="s">
        <v>18</v>
      </c>
      <c r="E210" s="21" t="str">
        <f t="shared" si="88"/>
        <v>BON_SEK5Y10Y</v>
      </c>
      <c r="F210" s="21" t="str">
        <f t="shared" si="90"/>
        <v>.SEB510 Index</v>
      </c>
      <c r="G210" s="26" t="s">
        <v>1096</v>
      </c>
      <c r="H210" s="16">
        <v>510</v>
      </c>
      <c r="J210" s="22" t="str">
        <f>_xll.BDP(F210,"PX LAST")</f>
        <v>#N/A Invalid Security</v>
      </c>
    </row>
    <row r="211" spans="2:18">
      <c r="B211" s="63" t="s">
        <v>101</v>
      </c>
      <c r="C211" s="13" t="s">
        <v>211</v>
      </c>
      <c r="D211" s="20" t="s">
        <v>18</v>
      </c>
      <c r="E211" s="21" t="str">
        <f t="shared" si="88"/>
        <v>BON_NOK5Y10Y</v>
      </c>
      <c r="F211" s="21" t="str">
        <f t="shared" si="90"/>
        <v>.NOB510 Index</v>
      </c>
      <c r="G211" s="26" t="s">
        <v>1096</v>
      </c>
      <c r="H211" s="16">
        <v>510</v>
      </c>
      <c r="J211" s="22" t="str">
        <f>_xll.BDP(F211,"PX LAST")</f>
        <v>#N/A Invalid Security</v>
      </c>
    </row>
    <row r="212" spans="2:18">
      <c r="B212" s="63" t="s">
        <v>101</v>
      </c>
      <c r="C212" s="13" t="s">
        <v>231</v>
      </c>
      <c r="D212" s="20" t="s">
        <v>18</v>
      </c>
      <c r="E212" s="21" t="str">
        <f t="shared" si="88"/>
        <v>BON_RUB5Y10Y</v>
      </c>
      <c r="F212" s="21" t="str">
        <f t="shared" si="90"/>
        <v>.RUB510 Index</v>
      </c>
      <c r="G212" s="26" t="s">
        <v>1096</v>
      </c>
      <c r="H212" s="16">
        <v>510</v>
      </c>
      <c r="J212" s="22" t="str">
        <f>_xll.BDP(F212,"PX LAST")</f>
        <v>#N/A Invalid Security</v>
      </c>
    </row>
    <row r="213" spans="2:18">
      <c r="B213" s="63" t="s">
        <v>101</v>
      </c>
      <c r="C213" s="13" t="s">
        <v>247</v>
      </c>
      <c r="D213" s="20" t="s">
        <v>18</v>
      </c>
      <c r="E213" s="21" t="str">
        <f t="shared" si="88"/>
        <v>BON_TRY5Y10Y</v>
      </c>
      <c r="F213" s="21" t="str">
        <f t="shared" si="90"/>
        <v>.TRB510 Index</v>
      </c>
      <c r="G213" s="26" t="s">
        <v>1096</v>
      </c>
      <c r="H213" s="16">
        <v>510</v>
      </c>
      <c r="J213" s="22" t="str">
        <f>_xll.BDP(F213,"PX LAST")</f>
        <v>#N/A Invalid Security</v>
      </c>
    </row>
    <row r="214" spans="2:18">
      <c r="B214" s="63" t="s">
        <v>101</v>
      </c>
      <c r="C214" s="13" t="s">
        <v>267</v>
      </c>
      <c r="D214" s="20" t="s">
        <v>18</v>
      </c>
      <c r="E214" s="21" t="str">
        <f t="shared" si="88"/>
        <v>BON_ZAR5Y10Y</v>
      </c>
      <c r="F214" s="21" t="str">
        <f t="shared" si="90"/>
        <v>.ZAB510 Index</v>
      </c>
      <c r="G214" s="26" t="s">
        <v>1096</v>
      </c>
      <c r="H214" s="16">
        <v>510</v>
      </c>
      <c r="J214" s="22" t="str">
        <f>_xll.BDP(F214,"PX LAST")</f>
        <v>#N/A Invalid Security</v>
      </c>
    </row>
    <row r="215" spans="2:18">
      <c r="B215" s="63" t="s">
        <v>101</v>
      </c>
      <c r="C215" s="13" t="s">
        <v>285</v>
      </c>
      <c r="D215" s="20" t="s">
        <v>18</v>
      </c>
      <c r="E215" s="21" t="str">
        <f t="shared" si="88"/>
        <v>BON_HUF5Y10Y</v>
      </c>
      <c r="F215" s="21" t="str">
        <f t="shared" si="90"/>
        <v>.HUB510 Index</v>
      </c>
      <c r="G215" s="26" t="s">
        <v>1096</v>
      </c>
      <c r="H215" s="16">
        <v>510</v>
      </c>
      <c r="J215" s="22" t="str">
        <f>_xll.BDP(F215,"PX LAST")</f>
        <v>#N/A Invalid Security</v>
      </c>
    </row>
    <row r="216" spans="2:18">
      <c r="B216" s="63" t="s">
        <v>101</v>
      </c>
      <c r="C216" s="13" t="s">
        <v>305</v>
      </c>
      <c r="D216" s="20" t="s">
        <v>18</v>
      </c>
      <c r="E216" s="21" t="str">
        <f t="shared" si="88"/>
        <v>BON_PLN5Y10Y</v>
      </c>
      <c r="F216" s="21" t="str">
        <f t="shared" si="90"/>
        <v>.PLB510 Index</v>
      </c>
      <c r="G216" s="26" t="s">
        <v>1096</v>
      </c>
      <c r="H216" s="16">
        <v>510</v>
      </c>
      <c r="J216" s="22" t="str">
        <f>_xll.BDP(F216,"PX LAST")</f>
        <v>#N/A Invalid Security</v>
      </c>
    </row>
    <row r="217" spans="2:18">
      <c r="B217" s="63" t="s">
        <v>101</v>
      </c>
      <c r="C217" s="13" t="s">
        <v>322</v>
      </c>
      <c r="D217" s="20" t="s">
        <v>18</v>
      </c>
      <c r="E217" s="21" t="str">
        <f t="shared" si="88"/>
        <v>BON_MXN5Y10Y</v>
      </c>
      <c r="F217" s="21" t="str">
        <f t="shared" si="90"/>
        <v>.MXB510 Index</v>
      </c>
      <c r="G217" s="26" t="s">
        <v>1096</v>
      </c>
      <c r="H217" s="16">
        <v>510</v>
      </c>
      <c r="J217" s="22" t="str">
        <f>_xll.BDP(F217,"PX LAST")</f>
        <v>#N/A Invalid Security</v>
      </c>
      <c r="N217" s="13" t="s">
        <v>1052</v>
      </c>
      <c r="O217" s="13" t="s">
        <v>1096</v>
      </c>
      <c r="P217" s="13" t="s">
        <v>1101</v>
      </c>
      <c r="Q217" s="13" t="s">
        <v>1102</v>
      </c>
      <c r="R217" s="13" t="s">
        <v>1103</v>
      </c>
    </row>
    <row r="218" spans="2:18">
      <c r="B218" s="63" t="s">
        <v>101</v>
      </c>
      <c r="C218" s="13" t="s">
        <v>341</v>
      </c>
      <c r="D218" s="20" t="s">
        <v>18</v>
      </c>
      <c r="E218" s="21" t="str">
        <f t="shared" si="88"/>
        <v>BON_CLP5Y10Y</v>
      </c>
      <c r="F218" s="21" t="str">
        <f t="shared" si="90"/>
        <v>.CLB510 Index</v>
      </c>
      <c r="G218" s="26" t="s">
        <v>1096</v>
      </c>
      <c r="H218" s="16">
        <v>510</v>
      </c>
      <c r="J218" s="22" t="str">
        <f>_xll.BDP(F218,"PX LAST")</f>
        <v>#N/A Invalid Security</v>
      </c>
    </row>
    <row r="219" spans="2:18">
      <c r="B219" s="63" t="s">
        <v>101</v>
      </c>
      <c r="C219" s="13" t="s">
        <v>272</v>
      </c>
      <c r="D219" s="20" t="s">
        <v>18</v>
      </c>
      <c r="E219" s="21" t="str">
        <f t="shared" si="88"/>
        <v>BON_CNY5Y10Y</v>
      </c>
      <c r="F219" s="21" t="str">
        <f t="shared" si="90"/>
        <v>.CNB510 Index</v>
      </c>
      <c r="G219" s="26" t="s">
        <v>1096</v>
      </c>
      <c r="H219" s="16">
        <v>510</v>
      </c>
      <c r="J219" s="22" t="str">
        <f>_xll.BDP(F219,"PX LAST")</f>
        <v>#N/A Invalid Security</v>
      </c>
    </row>
    <row r="220" spans="2:18">
      <c r="B220" s="63" t="s">
        <v>101</v>
      </c>
      <c r="C220" s="13" t="s">
        <v>172</v>
      </c>
      <c r="D220" s="20" t="s">
        <v>18</v>
      </c>
      <c r="E220" s="21" t="str">
        <f t="shared" si="88"/>
        <v>BON_KRW5Y10Y</v>
      </c>
      <c r="F220" s="21" t="str">
        <f t="shared" si="90"/>
        <v>.KRB510 Index</v>
      </c>
      <c r="G220" s="26" t="s">
        <v>1096</v>
      </c>
      <c r="H220" s="16">
        <v>510</v>
      </c>
      <c r="J220" s="22" t="str">
        <f>_xll.BDP(F220,"PX LAST")</f>
        <v>#N/A Invalid Security</v>
      </c>
    </row>
    <row r="221" spans="2:18">
      <c r="B221" s="63" t="s">
        <v>101</v>
      </c>
      <c r="C221" s="13" t="s">
        <v>376</v>
      </c>
      <c r="D221" s="20" t="s">
        <v>18</v>
      </c>
      <c r="E221" s="21" t="str">
        <f t="shared" si="88"/>
        <v>BON_HKD5Y10Y</v>
      </c>
      <c r="F221" s="21" t="str">
        <f t="shared" si="90"/>
        <v>.HKB510 Index</v>
      </c>
      <c r="G221" s="26" t="s">
        <v>1096</v>
      </c>
      <c r="H221" s="16">
        <v>510</v>
      </c>
      <c r="J221" s="22" t="str">
        <f>_xll.BDP(F221,"PX LAST")</f>
        <v>#N/A Invalid Security</v>
      </c>
    </row>
    <row r="222" spans="2:18">
      <c r="B222" s="63" t="s">
        <v>101</v>
      </c>
      <c r="C222" s="13" t="s">
        <v>364</v>
      </c>
      <c r="D222" s="20" t="s">
        <v>18</v>
      </c>
      <c r="E222" s="21" t="str">
        <f t="shared" si="88"/>
        <v>BON_SGD5Y10Y</v>
      </c>
      <c r="F222" s="21" t="str">
        <f t="shared" si="90"/>
        <v>.SGB510 Index</v>
      </c>
      <c r="G222" s="26" t="s">
        <v>1096</v>
      </c>
      <c r="H222" s="16">
        <v>510</v>
      </c>
      <c r="J222" s="22" t="str">
        <f>_xll.BDP(F222,"PX LAST")</f>
        <v>#N/A Invalid Security</v>
      </c>
    </row>
    <row r="223" spans="2:18">
      <c r="B223" s="63" t="s">
        <v>101</v>
      </c>
      <c r="C223" s="13" t="s">
        <v>193</v>
      </c>
      <c r="D223" s="20" t="s">
        <v>18</v>
      </c>
      <c r="E223" s="21" t="str">
        <f t="shared" si="88"/>
        <v>BON_TWD5Y10Y</v>
      </c>
      <c r="F223" s="21" t="str">
        <f t="shared" si="90"/>
        <v>.TWB510 Index</v>
      </c>
      <c r="G223" s="26" t="s">
        <v>1096</v>
      </c>
      <c r="H223" s="16">
        <v>510</v>
      </c>
      <c r="J223" s="22" t="str">
        <f>_xll.BDP(F223,"PX LAST")</f>
        <v>#N/A Invalid Security</v>
      </c>
    </row>
    <row r="224" spans="2:18">
      <c r="B224" s="63" t="s">
        <v>101</v>
      </c>
      <c r="C224" s="13" t="s">
        <v>265</v>
      </c>
      <c r="D224" s="20" t="s">
        <v>18</v>
      </c>
      <c r="E224" s="21" t="str">
        <f t="shared" si="88"/>
        <v>BON_MYR5Y10Y</v>
      </c>
      <c r="F224" s="21" t="str">
        <f t="shared" si="90"/>
        <v>.MYB510 Index</v>
      </c>
      <c r="G224" s="26" t="s">
        <v>1096</v>
      </c>
      <c r="H224" s="16">
        <v>510</v>
      </c>
      <c r="J224" s="22" t="str">
        <f>_xll.BDP(F224,"PX LAST")</f>
        <v>#N/A Invalid Security</v>
      </c>
    </row>
    <row r="225" spans="2:10">
      <c r="B225" s="63" t="s">
        <v>101</v>
      </c>
      <c r="C225" s="13" t="s">
        <v>209</v>
      </c>
      <c r="D225" s="20" t="s">
        <v>18</v>
      </c>
      <c r="E225" s="21" t="str">
        <f t="shared" si="88"/>
        <v>BON_THB5Y10Y</v>
      </c>
      <c r="F225" s="21" t="str">
        <f t="shared" si="90"/>
        <v>.THB510 Index</v>
      </c>
      <c r="G225" s="26" t="s">
        <v>1096</v>
      </c>
      <c r="H225" s="16">
        <v>510</v>
      </c>
      <c r="J225" s="22" t="str">
        <f>_xll.BDP(F225,"PX LAST")</f>
        <v>#N/A Invalid Security</v>
      </c>
    </row>
    <row r="226" spans="2:10">
      <c r="B226" s="63" t="s">
        <v>101</v>
      </c>
      <c r="C226" s="13" t="s">
        <v>155</v>
      </c>
      <c r="D226" s="20" t="s">
        <v>18</v>
      </c>
      <c r="E226" s="21" t="str">
        <f t="shared" si="88"/>
        <v>BON_PHP5Y10Y</v>
      </c>
      <c r="F226" s="21" t="str">
        <f t="shared" si="90"/>
        <v>.PHB510 Index</v>
      </c>
      <c r="G226" s="26" t="s">
        <v>1096</v>
      </c>
      <c r="H226" s="16">
        <v>510</v>
      </c>
      <c r="J226" s="22" t="str">
        <f>_xll.BDP(F226,"PX LAST")</f>
        <v>#N/A Invalid Security</v>
      </c>
    </row>
    <row r="227" spans="2:10">
      <c r="B227" s="63" t="s">
        <v>101</v>
      </c>
      <c r="C227" s="13" t="s">
        <v>125</v>
      </c>
      <c r="D227" s="20" t="s">
        <v>18</v>
      </c>
      <c r="E227" s="21" t="str">
        <f t="shared" si="88"/>
        <v>BON_INR5Y10Y</v>
      </c>
      <c r="F227" s="21" t="str">
        <f t="shared" si="90"/>
        <v>.INB510 Index</v>
      </c>
      <c r="G227" s="26" t="s">
        <v>1096</v>
      </c>
      <c r="H227" s="16">
        <v>510</v>
      </c>
      <c r="J227" s="22" t="str">
        <f>_xll.BDP(F227,"PX LAST")</f>
        <v>#N/A Invalid Security</v>
      </c>
    </row>
    <row r="228" spans="2:10">
      <c r="B228" s="63" t="s">
        <v>101</v>
      </c>
      <c r="C228" s="13" t="s">
        <v>140</v>
      </c>
      <c r="D228" s="20" t="s">
        <v>18</v>
      </c>
      <c r="E228" s="21" t="str">
        <f t="shared" si="88"/>
        <v>BON_IDR5Y10Y</v>
      </c>
      <c r="F228" s="21" t="str">
        <f t="shared" si="90"/>
        <v>.IDB510 Index</v>
      </c>
      <c r="G228" s="26" t="s">
        <v>1096</v>
      </c>
      <c r="H228" s="16">
        <v>510</v>
      </c>
      <c r="J228" s="22" t="str">
        <f>_xll.BDP(F228,"PX LAST")</f>
        <v>#N/A Invalid Security</v>
      </c>
    </row>
    <row r="229" spans="2:10">
      <c r="B229" s="63" t="s">
        <v>101</v>
      </c>
      <c r="C229" s="13" t="s">
        <v>182</v>
      </c>
      <c r="D229" s="20" t="s">
        <v>18</v>
      </c>
      <c r="E229" s="21" t="str">
        <f t="shared" si="88"/>
        <v>BON_AUD5Y10Y</v>
      </c>
      <c r="F229" s="21" t="str">
        <f t="shared" si="90"/>
        <v>.AUB510 Index</v>
      </c>
      <c r="G229" s="26" t="s">
        <v>1096</v>
      </c>
      <c r="H229" s="16">
        <v>510</v>
      </c>
      <c r="J229" s="22" t="str">
        <f>_xll.BDP(F229,"PX LAST")</f>
        <v>#N/A Invalid Security</v>
      </c>
    </row>
    <row r="230" spans="2:10">
      <c r="B230" s="63" t="s">
        <v>101</v>
      </c>
      <c r="C230" s="13" t="s">
        <v>200</v>
      </c>
      <c r="D230" s="20" t="s">
        <v>18</v>
      </c>
      <c r="E230" s="21" t="str">
        <f t="shared" si="88"/>
        <v>BON_NZD5Y10Y</v>
      </c>
      <c r="F230" s="21" t="str">
        <f t="shared" si="90"/>
        <v>.NZB510 Index</v>
      </c>
      <c r="G230" s="26" t="s">
        <v>1096</v>
      </c>
      <c r="H230" s="16">
        <v>510</v>
      </c>
      <c r="J230" s="22" t="str">
        <f>_xll.BDP(F230,"PX LAST")</f>
        <v>#N/A Invalid Security</v>
      </c>
    </row>
    <row r="231" spans="2:10">
      <c r="B231" s="63" t="s">
        <v>101</v>
      </c>
      <c r="C231" s="13" t="s">
        <v>511</v>
      </c>
      <c r="D231" s="20" t="s">
        <v>18</v>
      </c>
      <c r="E231" s="21" t="str">
        <f t="shared" si="88"/>
        <v>BON_BRL5Y10Y</v>
      </c>
      <c r="F231" s="21" t="str">
        <f t="shared" si="90"/>
        <v>.BRB510 Index</v>
      </c>
      <c r="G231" s="26" t="s">
        <v>1096</v>
      </c>
      <c r="H231" s="16">
        <v>510</v>
      </c>
      <c r="J231" s="22" t="str">
        <f>_xll.BDP(F231,"PX LAST")</f>
        <v>#N/A Invalid Security</v>
      </c>
    </row>
    <row r="232" spans="2:10">
      <c r="B232" s="63" t="s">
        <v>101</v>
      </c>
      <c r="C232" s="13" t="s">
        <v>102</v>
      </c>
      <c r="D232" s="20" t="s">
        <v>18</v>
      </c>
      <c r="E232" s="21" t="str">
        <f>$B232&amp;"_"&amp;$C232&amp;$G232</f>
        <v>BON_USD2Y10Y</v>
      </c>
      <c r="F232" s="21" t="str">
        <f>"."&amp;LEFT(C232,2)&amp;"B"&amp;H232 &amp; " Index"</f>
        <v>.USB210 Index</v>
      </c>
      <c r="G232" s="26" t="s">
        <v>1101</v>
      </c>
      <c r="H232" s="16">
        <v>210</v>
      </c>
      <c r="J232" s="22" t="str">
        <f>_xll.BDP(F232,"PX LAST")</f>
        <v>#N/A Invalid Security</v>
      </c>
    </row>
    <row r="233" spans="2:10">
      <c r="B233" s="63" t="s">
        <v>101</v>
      </c>
      <c r="C233" s="13" t="s">
        <v>127</v>
      </c>
      <c r="D233" s="20" t="s">
        <v>18</v>
      </c>
      <c r="E233" s="21" t="str">
        <f t="shared" si="88"/>
        <v>BON_GBP2Y10Y</v>
      </c>
      <c r="F233" s="21" t="str">
        <f t="shared" ref="F233:F258" si="91">"."&amp;LEFT(C233,2)&amp;"B"&amp;H233 &amp; " Index"</f>
        <v>.GBB210 Index</v>
      </c>
      <c r="G233" s="26" t="s">
        <v>1101</v>
      </c>
      <c r="H233" s="16">
        <v>210</v>
      </c>
      <c r="J233" s="22" t="str">
        <f>_xll.BDP(F233,"PX LAST")</f>
        <v>#N/A Invalid Security</v>
      </c>
    </row>
    <row r="234" spans="2:10">
      <c r="B234" s="63" t="s">
        <v>101</v>
      </c>
      <c r="C234" s="13" t="s">
        <v>142</v>
      </c>
      <c r="D234" s="20" t="s">
        <v>18</v>
      </c>
      <c r="E234" s="21" t="str">
        <f t="shared" si="88"/>
        <v>BON_JPY2Y10Y</v>
      </c>
      <c r="F234" s="21" t="str">
        <f t="shared" si="91"/>
        <v>.JPB210 Index</v>
      </c>
      <c r="G234" s="26" t="s">
        <v>1101</v>
      </c>
      <c r="H234" s="16">
        <v>210</v>
      </c>
      <c r="J234" s="22" t="str">
        <f>_xll.BDP(F234,"PX LAST")</f>
        <v>#N/A Invalid Security</v>
      </c>
    </row>
    <row r="235" spans="2:10">
      <c r="B235" s="63" t="s">
        <v>101</v>
      </c>
      <c r="C235" s="13" t="s">
        <v>131</v>
      </c>
      <c r="D235" s="20" t="s">
        <v>18</v>
      </c>
      <c r="E235" s="21" t="str">
        <f t="shared" si="88"/>
        <v>BON_EUR2Y10Y</v>
      </c>
      <c r="F235" s="21" t="str">
        <f t="shared" si="91"/>
        <v>.EUB210 Index</v>
      </c>
      <c r="G235" s="26" t="s">
        <v>1101</v>
      </c>
      <c r="H235" s="16">
        <v>210</v>
      </c>
      <c r="J235" s="22" t="str">
        <f>_xll.BDP(F235,"PX LAST")</f>
        <v>#N/A Invalid Security</v>
      </c>
    </row>
    <row r="236" spans="2:10">
      <c r="B236" s="63" t="s">
        <v>101</v>
      </c>
      <c r="C236" s="13" t="s">
        <v>174</v>
      </c>
      <c r="D236" s="20" t="s">
        <v>18</v>
      </c>
      <c r="E236" s="21" t="str">
        <f t="shared" si="88"/>
        <v>BON_CHF2Y10Y</v>
      </c>
      <c r="F236" s="21" t="str">
        <f t="shared" si="91"/>
        <v>.CHB210 Index</v>
      </c>
      <c r="G236" s="26" t="s">
        <v>1101</v>
      </c>
      <c r="H236" s="16">
        <v>210</v>
      </c>
      <c r="J236" s="22" t="str">
        <f>_xll.BDP(F236,"PX LAST")</f>
        <v>#N/A Invalid Security</v>
      </c>
    </row>
    <row r="237" spans="2:10">
      <c r="B237" s="63" t="s">
        <v>101</v>
      </c>
      <c r="C237" s="13" t="s">
        <v>195</v>
      </c>
      <c r="D237" s="20" t="s">
        <v>18</v>
      </c>
      <c r="E237" s="21" t="str">
        <f t="shared" si="88"/>
        <v>BON_SEK2Y10Y</v>
      </c>
      <c r="F237" s="21" t="str">
        <f t="shared" si="91"/>
        <v>.SEB210 Index</v>
      </c>
      <c r="G237" s="26" t="s">
        <v>1101</v>
      </c>
      <c r="H237" s="16">
        <v>210</v>
      </c>
      <c r="J237" s="22" t="str">
        <f>_xll.BDP(F237,"PX LAST")</f>
        <v>#N/A Invalid Security</v>
      </c>
    </row>
    <row r="238" spans="2:10">
      <c r="B238" s="63" t="s">
        <v>101</v>
      </c>
      <c r="C238" s="13" t="s">
        <v>211</v>
      </c>
      <c r="D238" s="20" t="s">
        <v>18</v>
      </c>
      <c r="E238" s="21" t="str">
        <f t="shared" si="88"/>
        <v>BON_NOK2Y10Y</v>
      </c>
      <c r="F238" s="21" t="str">
        <f t="shared" si="91"/>
        <v>.NOB210 Index</v>
      </c>
      <c r="G238" s="26" t="s">
        <v>1101</v>
      </c>
      <c r="H238" s="16">
        <v>210</v>
      </c>
      <c r="J238" s="22" t="str">
        <f>_xll.BDP(F238,"PX LAST")</f>
        <v>#N/A Invalid Security</v>
      </c>
    </row>
    <row r="239" spans="2:10">
      <c r="B239" s="63" t="s">
        <v>101</v>
      </c>
      <c r="C239" s="13" t="s">
        <v>231</v>
      </c>
      <c r="D239" s="20" t="s">
        <v>18</v>
      </c>
      <c r="E239" s="21" t="str">
        <f t="shared" si="88"/>
        <v>BON_RUB2Y10Y</v>
      </c>
      <c r="F239" s="21" t="str">
        <f t="shared" si="91"/>
        <v>.RUB210 Index</v>
      </c>
      <c r="G239" s="26" t="s">
        <v>1101</v>
      </c>
      <c r="H239" s="16">
        <v>210</v>
      </c>
      <c r="J239" s="22" t="str">
        <f>_xll.BDP(F239,"PX LAST")</f>
        <v>#N/A Invalid Security</v>
      </c>
    </row>
    <row r="240" spans="2:10">
      <c r="B240" s="63" t="s">
        <v>101</v>
      </c>
      <c r="C240" s="13" t="s">
        <v>247</v>
      </c>
      <c r="D240" s="20" t="s">
        <v>18</v>
      </c>
      <c r="E240" s="21" t="str">
        <f t="shared" si="88"/>
        <v>BON_TRY2Y10Y</v>
      </c>
      <c r="F240" s="21" t="str">
        <f t="shared" si="91"/>
        <v>.TRB210 Index</v>
      </c>
      <c r="G240" s="26" t="s">
        <v>1101</v>
      </c>
      <c r="H240" s="16">
        <v>210</v>
      </c>
      <c r="J240" s="22" t="str">
        <f>_xll.BDP(F240,"PX LAST")</f>
        <v>#N/A Invalid Security</v>
      </c>
    </row>
    <row r="241" spans="2:10">
      <c r="B241" s="63" t="s">
        <v>101</v>
      </c>
      <c r="C241" s="13" t="s">
        <v>267</v>
      </c>
      <c r="D241" s="20" t="s">
        <v>18</v>
      </c>
      <c r="E241" s="21" t="str">
        <f t="shared" si="88"/>
        <v>BON_ZAR2Y10Y</v>
      </c>
      <c r="F241" s="21" t="str">
        <f t="shared" si="91"/>
        <v>.ZAB210 Index</v>
      </c>
      <c r="G241" s="26" t="s">
        <v>1101</v>
      </c>
      <c r="H241" s="16">
        <v>210</v>
      </c>
      <c r="J241" s="22" t="str">
        <f>_xll.BDP(F241,"PX LAST")</f>
        <v>#N/A Invalid Security</v>
      </c>
    </row>
    <row r="242" spans="2:10">
      <c r="B242" s="63" t="s">
        <v>101</v>
      </c>
      <c r="C242" s="13" t="s">
        <v>285</v>
      </c>
      <c r="D242" s="20" t="s">
        <v>18</v>
      </c>
      <c r="E242" s="21" t="str">
        <f t="shared" si="88"/>
        <v>BON_HUF2Y10Y</v>
      </c>
      <c r="F242" s="21" t="str">
        <f t="shared" si="91"/>
        <v>.HUB210 Index</v>
      </c>
      <c r="G242" s="26" t="s">
        <v>1101</v>
      </c>
      <c r="H242" s="16">
        <v>210</v>
      </c>
      <c r="J242" s="22" t="str">
        <f>_xll.BDP(F242,"PX LAST")</f>
        <v>#N/A Invalid Security</v>
      </c>
    </row>
    <row r="243" spans="2:10">
      <c r="B243" s="63" t="s">
        <v>101</v>
      </c>
      <c r="C243" s="13" t="s">
        <v>305</v>
      </c>
      <c r="D243" s="20" t="s">
        <v>18</v>
      </c>
      <c r="E243" s="21" t="str">
        <f t="shared" ref="E243:E258" si="92">$B243&amp;"_"&amp;$C243&amp;$G243</f>
        <v>BON_PLN2Y10Y</v>
      </c>
      <c r="F243" s="21" t="str">
        <f t="shared" si="91"/>
        <v>.PLB210 Index</v>
      </c>
      <c r="G243" s="26" t="s">
        <v>1101</v>
      </c>
      <c r="H243" s="16">
        <v>210</v>
      </c>
      <c r="J243" s="22" t="str">
        <f>_xll.BDP(F243,"PX LAST")</f>
        <v>#N/A Invalid Security</v>
      </c>
    </row>
    <row r="244" spans="2:10">
      <c r="B244" s="63" t="s">
        <v>101</v>
      </c>
      <c r="C244" s="13" t="s">
        <v>322</v>
      </c>
      <c r="D244" s="20" t="s">
        <v>18</v>
      </c>
      <c r="E244" s="21" t="str">
        <f t="shared" si="92"/>
        <v>BON_MXN2Y10Y</v>
      </c>
      <c r="F244" s="21" t="str">
        <f t="shared" si="91"/>
        <v>.MXB210 Index</v>
      </c>
      <c r="G244" s="26" t="s">
        <v>1101</v>
      </c>
      <c r="H244" s="16">
        <v>210</v>
      </c>
      <c r="J244" s="22" t="str">
        <f>_xll.BDP(F244,"PX LAST")</f>
        <v>#N/A Invalid Security</v>
      </c>
    </row>
    <row r="245" spans="2:10">
      <c r="B245" s="63" t="s">
        <v>101</v>
      </c>
      <c r="C245" s="13" t="s">
        <v>341</v>
      </c>
      <c r="D245" s="20" t="s">
        <v>18</v>
      </c>
      <c r="E245" s="21" t="str">
        <f t="shared" si="92"/>
        <v>BON_CLP2Y10Y</v>
      </c>
      <c r="F245" s="21" t="str">
        <f t="shared" si="91"/>
        <v>.CLB210 Index</v>
      </c>
      <c r="G245" s="26" t="s">
        <v>1101</v>
      </c>
      <c r="H245" s="16">
        <v>210</v>
      </c>
      <c r="J245" s="22" t="str">
        <f>_xll.BDP(F245,"PX LAST")</f>
        <v>#N/A Invalid Security</v>
      </c>
    </row>
    <row r="246" spans="2:10">
      <c r="B246" s="63" t="s">
        <v>101</v>
      </c>
      <c r="C246" s="13" t="s">
        <v>272</v>
      </c>
      <c r="D246" s="20" t="s">
        <v>18</v>
      </c>
      <c r="E246" s="21" t="str">
        <f t="shared" si="92"/>
        <v>BON_CNY2Y10Y</v>
      </c>
      <c r="F246" s="21" t="str">
        <f t="shared" si="91"/>
        <v>.CNB210 Index</v>
      </c>
      <c r="G246" s="26" t="s">
        <v>1101</v>
      </c>
      <c r="H246" s="16">
        <v>210</v>
      </c>
      <c r="J246" s="22" t="str">
        <f>_xll.BDP(F246,"PX LAST")</f>
        <v>#N/A Invalid Security</v>
      </c>
    </row>
    <row r="247" spans="2:10">
      <c r="B247" s="63" t="s">
        <v>101</v>
      </c>
      <c r="C247" s="13" t="s">
        <v>172</v>
      </c>
      <c r="D247" s="20" t="s">
        <v>18</v>
      </c>
      <c r="E247" s="21" t="str">
        <f t="shared" si="92"/>
        <v>BON_KRW2Y10Y</v>
      </c>
      <c r="F247" s="21" t="str">
        <f t="shared" si="91"/>
        <v>.KRB210 Index</v>
      </c>
      <c r="G247" s="26" t="s">
        <v>1101</v>
      </c>
      <c r="H247" s="16">
        <v>210</v>
      </c>
      <c r="J247" s="22" t="str">
        <f>_xll.BDP(F247,"PX LAST")</f>
        <v>#N/A Invalid Security</v>
      </c>
    </row>
    <row r="248" spans="2:10">
      <c r="B248" s="63" t="s">
        <v>101</v>
      </c>
      <c r="C248" s="13" t="s">
        <v>376</v>
      </c>
      <c r="D248" s="20" t="s">
        <v>18</v>
      </c>
      <c r="E248" s="21" t="str">
        <f t="shared" si="92"/>
        <v>BON_HKD2Y10Y</v>
      </c>
      <c r="F248" s="21" t="str">
        <f t="shared" si="91"/>
        <v>.HKB210 Index</v>
      </c>
      <c r="G248" s="26" t="s">
        <v>1101</v>
      </c>
      <c r="H248" s="16">
        <v>210</v>
      </c>
      <c r="J248" s="22" t="str">
        <f>_xll.BDP(F248,"PX LAST")</f>
        <v>#N/A Invalid Security</v>
      </c>
    </row>
    <row r="249" spans="2:10">
      <c r="B249" s="63" t="s">
        <v>101</v>
      </c>
      <c r="C249" s="13" t="s">
        <v>364</v>
      </c>
      <c r="D249" s="20" t="s">
        <v>18</v>
      </c>
      <c r="E249" s="21" t="str">
        <f t="shared" si="92"/>
        <v>BON_SGD2Y10Y</v>
      </c>
      <c r="F249" s="21" t="str">
        <f t="shared" si="91"/>
        <v>.SGB210 Index</v>
      </c>
      <c r="G249" s="26" t="s">
        <v>1101</v>
      </c>
      <c r="H249" s="16">
        <v>210</v>
      </c>
      <c r="J249" s="22" t="str">
        <f>_xll.BDP(F249,"PX LAST")</f>
        <v>#N/A Invalid Security</v>
      </c>
    </row>
    <row r="250" spans="2:10">
      <c r="B250" s="63" t="s">
        <v>101</v>
      </c>
      <c r="C250" s="13" t="s">
        <v>193</v>
      </c>
      <c r="D250" s="20" t="s">
        <v>18</v>
      </c>
      <c r="E250" s="21" t="str">
        <f t="shared" si="92"/>
        <v>BON_TWD2Y10Y</v>
      </c>
      <c r="F250" s="21" t="str">
        <f t="shared" si="91"/>
        <v>.TWB210 Index</v>
      </c>
      <c r="G250" s="26" t="s">
        <v>1101</v>
      </c>
      <c r="H250" s="16">
        <v>210</v>
      </c>
      <c r="J250" s="22" t="str">
        <f>_xll.BDP(F250,"PX LAST")</f>
        <v>#N/A Invalid Security</v>
      </c>
    </row>
    <row r="251" spans="2:10">
      <c r="B251" s="63" t="s">
        <v>101</v>
      </c>
      <c r="C251" s="13" t="s">
        <v>265</v>
      </c>
      <c r="D251" s="20" t="s">
        <v>18</v>
      </c>
      <c r="E251" s="21" t="str">
        <f t="shared" si="92"/>
        <v>BON_MYR2Y10Y</v>
      </c>
      <c r="F251" s="21" t="str">
        <f t="shared" si="91"/>
        <v>.MYB210 Index</v>
      </c>
      <c r="G251" s="26" t="s">
        <v>1101</v>
      </c>
      <c r="H251" s="16">
        <v>210</v>
      </c>
      <c r="J251" s="22" t="str">
        <f>_xll.BDP(F251,"PX LAST")</f>
        <v>#N/A Invalid Security</v>
      </c>
    </row>
    <row r="252" spans="2:10">
      <c r="B252" s="63" t="s">
        <v>101</v>
      </c>
      <c r="C252" s="13" t="s">
        <v>209</v>
      </c>
      <c r="D252" s="20" t="s">
        <v>18</v>
      </c>
      <c r="E252" s="21" t="str">
        <f t="shared" si="92"/>
        <v>BON_THB2Y10Y</v>
      </c>
      <c r="F252" s="21" t="str">
        <f t="shared" si="91"/>
        <v>.THB210 Index</v>
      </c>
      <c r="G252" s="26" t="s">
        <v>1101</v>
      </c>
      <c r="H252" s="16">
        <v>210</v>
      </c>
      <c r="J252" s="22" t="str">
        <f>_xll.BDP(F252,"PX LAST")</f>
        <v>#N/A Invalid Security</v>
      </c>
    </row>
    <row r="253" spans="2:10">
      <c r="B253" s="63" t="s">
        <v>101</v>
      </c>
      <c r="C253" s="13" t="s">
        <v>155</v>
      </c>
      <c r="D253" s="20" t="s">
        <v>18</v>
      </c>
      <c r="E253" s="21" t="str">
        <f t="shared" si="92"/>
        <v>BON_PHP2Y10Y</v>
      </c>
      <c r="F253" s="21" t="str">
        <f t="shared" si="91"/>
        <v>.PHB210 Index</v>
      </c>
      <c r="G253" s="26" t="s">
        <v>1101</v>
      </c>
      <c r="H253" s="16">
        <v>210</v>
      </c>
      <c r="J253" s="22" t="str">
        <f>_xll.BDP(F253,"PX LAST")</f>
        <v>#N/A Invalid Security</v>
      </c>
    </row>
    <row r="254" spans="2:10">
      <c r="B254" s="63" t="s">
        <v>101</v>
      </c>
      <c r="C254" s="13" t="s">
        <v>125</v>
      </c>
      <c r="D254" s="20" t="s">
        <v>18</v>
      </c>
      <c r="E254" s="21" t="str">
        <f t="shared" si="92"/>
        <v>BON_INR2Y10Y</v>
      </c>
      <c r="F254" s="21" t="str">
        <f t="shared" si="91"/>
        <v>.INB210 Index</v>
      </c>
      <c r="G254" s="26" t="s">
        <v>1101</v>
      </c>
      <c r="H254" s="16">
        <v>210</v>
      </c>
      <c r="J254" s="22" t="str">
        <f>_xll.BDP(F254,"PX LAST")</f>
        <v>#N/A Invalid Security</v>
      </c>
    </row>
    <row r="255" spans="2:10">
      <c r="B255" s="63" t="s">
        <v>101</v>
      </c>
      <c r="C255" s="13" t="s">
        <v>140</v>
      </c>
      <c r="D255" s="20" t="s">
        <v>18</v>
      </c>
      <c r="E255" s="21" t="str">
        <f t="shared" si="92"/>
        <v>BON_IDR2Y10Y</v>
      </c>
      <c r="F255" s="21" t="str">
        <f t="shared" si="91"/>
        <v>.IDB210 Index</v>
      </c>
      <c r="G255" s="26" t="s">
        <v>1101</v>
      </c>
      <c r="H255" s="16">
        <v>210</v>
      </c>
      <c r="J255" s="22" t="str">
        <f>_xll.BDP(F255,"PX LAST")</f>
        <v>#N/A Invalid Security</v>
      </c>
    </row>
    <row r="256" spans="2:10">
      <c r="B256" s="63" t="s">
        <v>101</v>
      </c>
      <c r="C256" s="13" t="s">
        <v>182</v>
      </c>
      <c r="D256" s="20" t="s">
        <v>18</v>
      </c>
      <c r="E256" s="21" t="str">
        <f t="shared" si="92"/>
        <v>BON_AUD2Y10Y</v>
      </c>
      <c r="F256" s="21" t="str">
        <f t="shared" si="91"/>
        <v>.AUB210 Index</v>
      </c>
      <c r="G256" s="26" t="s">
        <v>1101</v>
      </c>
      <c r="H256" s="16">
        <v>210</v>
      </c>
      <c r="J256" s="22" t="str">
        <f>_xll.BDP(F256,"PX LAST")</f>
        <v>#N/A Invalid Security</v>
      </c>
    </row>
    <row r="257" spans="2:10">
      <c r="B257" s="63" t="s">
        <v>101</v>
      </c>
      <c r="C257" s="13" t="s">
        <v>200</v>
      </c>
      <c r="D257" s="20" t="s">
        <v>18</v>
      </c>
      <c r="E257" s="21" t="str">
        <f t="shared" si="92"/>
        <v>BON_NZD2Y10Y</v>
      </c>
      <c r="F257" s="21" t="str">
        <f t="shared" si="91"/>
        <v>.NZB210 Index</v>
      </c>
      <c r="G257" s="26" t="s">
        <v>1101</v>
      </c>
      <c r="H257" s="16">
        <v>210</v>
      </c>
      <c r="J257" s="22" t="str">
        <f>_xll.BDP(F257,"PX LAST")</f>
        <v>#N/A Invalid Security</v>
      </c>
    </row>
    <row r="258" spans="2:10">
      <c r="B258" s="63" t="s">
        <v>101</v>
      </c>
      <c r="C258" s="13" t="s">
        <v>511</v>
      </c>
      <c r="D258" s="20" t="s">
        <v>18</v>
      </c>
      <c r="E258" s="21" t="str">
        <f t="shared" si="92"/>
        <v>BON_BRL2Y10Y</v>
      </c>
      <c r="F258" s="21" t="str">
        <f t="shared" si="91"/>
        <v>.BRB210 Index</v>
      </c>
      <c r="G258" s="26" t="s">
        <v>1101</v>
      </c>
      <c r="H258" s="16">
        <v>210</v>
      </c>
      <c r="J258" s="22" t="str">
        <f>_xll.BDP(F258,"PX LAST")</f>
        <v>#N/A Invalid Security</v>
      </c>
    </row>
    <row r="259" spans="2:10">
      <c r="B259" s="63" t="s">
        <v>101</v>
      </c>
      <c r="C259" s="13" t="s">
        <v>102</v>
      </c>
      <c r="D259" s="20" t="s">
        <v>18</v>
      </c>
      <c r="E259" s="21" t="str">
        <f>$B259&amp;"_"&amp;$C259&amp;$G259</f>
        <v>BON_USD2510Y</v>
      </c>
      <c r="F259" s="21" t="str">
        <f>"."&amp;LEFT(C259,2)&amp;"B"&amp;H259 &amp; " Index"</f>
        <v>.USB2510 Index</v>
      </c>
      <c r="G259" s="26" t="s">
        <v>1104</v>
      </c>
      <c r="H259" s="16">
        <v>2510</v>
      </c>
      <c r="J259" s="22" t="str">
        <f>_xll.BDP(F259,"PX LAST")</f>
        <v>#N/A Invalid Security</v>
      </c>
    </row>
    <row r="260" spans="2:10">
      <c r="B260" s="63" t="s">
        <v>101</v>
      </c>
      <c r="C260" s="13" t="s">
        <v>127</v>
      </c>
      <c r="D260" s="20" t="s">
        <v>18</v>
      </c>
      <c r="E260" s="21" t="str">
        <f t="shared" ref="E260:E290" si="93">$B260&amp;"_"&amp;$C260&amp;$G260</f>
        <v>BON_GBP2510Y</v>
      </c>
      <c r="F260" s="21" t="str">
        <f t="shared" ref="F260:F290" si="94">"."&amp;LEFT(C260,2)&amp;"B"&amp;H260 &amp; " Index"</f>
        <v>.GBB2510 Index</v>
      </c>
      <c r="G260" s="26" t="s">
        <v>1104</v>
      </c>
      <c r="H260" s="16">
        <v>2510</v>
      </c>
      <c r="J260" s="22" t="str">
        <f>_xll.BDP(F260,"PX LAST")</f>
        <v>#N/A Invalid Security</v>
      </c>
    </row>
    <row r="261" spans="2:10">
      <c r="B261" s="63" t="s">
        <v>101</v>
      </c>
      <c r="C261" s="13" t="s">
        <v>142</v>
      </c>
      <c r="D261" s="20" t="s">
        <v>18</v>
      </c>
      <c r="E261" s="21" t="str">
        <f t="shared" si="93"/>
        <v>BON_JPY2510Y</v>
      </c>
      <c r="F261" s="21" t="str">
        <f t="shared" si="94"/>
        <v>.JPB2510 Index</v>
      </c>
      <c r="G261" s="26" t="s">
        <v>1104</v>
      </c>
      <c r="H261" s="16">
        <v>2510</v>
      </c>
      <c r="J261" s="22" t="str">
        <f>_xll.BDP(F261,"PX LAST")</f>
        <v>#N/A Invalid Security</v>
      </c>
    </row>
    <row r="262" spans="2:10">
      <c r="B262" s="63" t="s">
        <v>101</v>
      </c>
      <c r="C262" s="13" t="s">
        <v>131</v>
      </c>
      <c r="D262" s="20" t="s">
        <v>18</v>
      </c>
      <c r="E262" s="21" t="str">
        <f t="shared" si="93"/>
        <v>BON_EUR2510Y</v>
      </c>
      <c r="F262" s="21" t="str">
        <f t="shared" si="94"/>
        <v>.EUB2510 Index</v>
      </c>
      <c r="G262" s="26" t="s">
        <v>1104</v>
      </c>
      <c r="H262" s="16">
        <v>2510</v>
      </c>
      <c r="J262" s="22" t="str">
        <f>_xll.BDP(F262,"PX LAST")</f>
        <v>#N/A Invalid Security</v>
      </c>
    </row>
    <row r="263" spans="2:10">
      <c r="B263" s="63" t="s">
        <v>101</v>
      </c>
      <c r="C263" s="13" t="s">
        <v>174</v>
      </c>
      <c r="D263" s="20" t="s">
        <v>18</v>
      </c>
      <c r="E263" s="21" t="str">
        <f t="shared" si="93"/>
        <v>BON_CHF2510Y</v>
      </c>
      <c r="F263" s="21" t="str">
        <f t="shared" si="94"/>
        <v>.CHB2510 Index</v>
      </c>
      <c r="G263" s="26" t="s">
        <v>1104</v>
      </c>
      <c r="H263" s="16">
        <v>2510</v>
      </c>
      <c r="J263" s="22" t="str">
        <f>_xll.BDP(F263,"PX LAST")</f>
        <v>#N/A Invalid Security</v>
      </c>
    </row>
    <row r="264" spans="2:10">
      <c r="B264" s="63" t="s">
        <v>101</v>
      </c>
      <c r="C264" s="13" t="s">
        <v>195</v>
      </c>
      <c r="D264" s="20" t="s">
        <v>18</v>
      </c>
      <c r="E264" s="21" t="str">
        <f t="shared" si="93"/>
        <v>BON_SEK2510Y</v>
      </c>
      <c r="F264" s="21" t="str">
        <f t="shared" si="94"/>
        <v>.SEB2510 Index</v>
      </c>
      <c r="G264" s="26" t="s">
        <v>1104</v>
      </c>
      <c r="H264" s="16">
        <v>2510</v>
      </c>
      <c r="J264" s="22" t="str">
        <f>_xll.BDP(F264,"PX LAST")</f>
        <v>#N/A Invalid Security</v>
      </c>
    </row>
    <row r="265" spans="2:10">
      <c r="B265" s="63" t="s">
        <v>101</v>
      </c>
      <c r="C265" s="13" t="s">
        <v>211</v>
      </c>
      <c r="D265" s="20" t="s">
        <v>18</v>
      </c>
      <c r="E265" s="21" t="str">
        <f t="shared" si="93"/>
        <v>BON_NOK2510Y</v>
      </c>
      <c r="F265" s="21" t="str">
        <f t="shared" si="94"/>
        <v>.NOB2510 Index</v>
      </c>
      <c r="G265" s="26" t="s">
        <v>1104</v>
      </c>
      <c r="H265" s="16">
        <v>2510</v>
      </c>
      <c r="J265" s="22" t="str">
        <f>_xll.BDP(F265,"PX LAST")</f>
        <v>#N/A Invalid Security</v>
      </c>
    </row>
    <row r="266" spans="2:10">
      <c r="B266" s="63" t="s">
        <v>101</v>
      </c>
      <c r="C266" s="13" t="s">
        <v>231</v>
      </c>
      <c r="D266" s="20" t="s">
        <v>18</v>
      </c>
      <c r="E266" s="21" t="str">
        <f t="shared" si="93"/>
        <v>BON_RUB2510Y</v>
      </c>
      <c r="F266" s="21" t="str">
        <f t="shared" si="94"/>
        <v>.RUB2510 Index</v>
      </c>
      <c r="G266" s="26" t="s">
        <v>1104</v>
      </c>
      <c r="H266" s="16">
        <v>2510</v>
      </c>
      <c r="J266" s="22" t="str">
        <f>_xll.BDP(F266,"PX LAST")</f>
        <v>#N/A Invalid Security</v>
      </c>
    </row>
    <row r="267" spans="2:10">
      <c r="B267" s="63" t="s">
        <v>101</v>
      </c>
      <c r="C267" s="13" t="s">
        <v>247</v>
      </c>
      <c r="D267" s="20" t="s">
        <v>18</v>
      </c>
      <c r="E267" s="21" t="str">
        <f t="shared" si="93"/>
        <v>BON_TRY2510Y</v>
      </c>
      <c r="F267" s="21" t="str">
        <f t="shared" si="94"/>
        <v>.TRB2510 Index</v>
      </c>
      <c r="G267" s="26" t="s">
        <v>1104</v>
      </c>
      <c r="H267" s="16">
        <v>2510</v>
      </c>
      <c r="J267" s="22" t="str">
        <f>_xll.BDP(F267,"PX LAST")</f>
        <v>#N/A Invalid Security</v>
      </c>
    </row>
    <row r="268" spans="2:10">
      <c r="B268" s="63" t="s">
        <v>101</v>
      </c>
      <c r="C268" s="13" t="s">
        <v>267</v>
      </c>
      <c r="D268" s="20" t="s">
        <v>18</v>
      </c>
      <c r="E268" s="21" t="str">
        <f t="shared" si="93"/>
        <v>BON_ZAR2510Y</v>
      </c>
      <c r="F268" s="21" t="str">
        <f t="shared" si="94"/>
        <v>.ZAB2510 Index</v>
      </c>
      <c r="G268" s="26" t="s">
        <v>1104</v>
      </c>
      <c r="H268" s="16">
        <v>2510</v>
      </c>
      <c r="J268" s="22" t="str">
        <f>_xll.BDP(F268,"PX LAST")</f>
        <v>#N/A Invalid Security</v>
      </c>
    </row>
    <row r="269" spans="2:10">
      <c r="B269" s="63" t="s">
        <v>101</v>
      </c>
      <c r="C269" s="13" t="s">
        <v>285</v>
      </c>
      <c r="D269" s="20" t="s">
        <v>18</v>
      </c>
      <c r="E269" s="21" t="str">
        <f t="shared" si="93"/>
        <v>BON_HUF2510Y</v>
      </c>
      <c r="F269" s="21" t="str">
        <f t="shared" si="94"/>
        <v>.HUB2510 Index</v>
      </c>
      <c r="G269" s="26" t="s">
        <v>1104</v>
      </c>
      <c r="H269" s="16">
        <v>2510</v>
      </c>
      <c r="J269" s="22" t="str">
        <f>_xll.BDP(F269,"PX LAST")</f>
        <v>#N/A Invalid Security</v>
      </c>
    </row>
    <row r="270" spans="2:10">
      <c r="B270" s="63" t="s">
        <v>101</v>
      </c>
      <c r="C270" s="13" t="s">
        <v>305</v>
      </c>
      <c r="D270" s="20" t="s">
        <v>18</v>
      </c>
      <c r="E270" s="21" t="str">
        <f t="shared" si="93"/>
        <v>BON_PLN2510Y</v>
      </c>
      <c r="F270" s="21" t="str">
        <f t="shared" si="94"/>
        <v>.PLB2510 Index</v>
      </c>
      <c r="G270" s="26" t="s">
        <v>1104</v>
      </c>
      <c r="H270" s="16">
        <v>2510</v>
      </c>
      <c r="J270" s="22" t="str">
        <f>_xll.BDP(F270,"PX LAST")</f>
        <v>#N/A Invalid Security</v>
      </c>
    </row>
    <row r="271" spans="2:10">
      <c r="B271" s="63" t="s">
        <v>101</v>
      </c>
      <c r="C271" s="13" t="s">
        <v>322</v>
      </c>
      <c r="D271" s="20" t="s">
        <v>18</v>
      </c>
      <c r="E271" s="21" t="str">
        <f t="shared" si="93"/>
        <v>BON_MXN2510Y</v>
      </c>
      <c r="F271" s="21" t="str">
        <f t="shared" si="94"/>
        <v>.MXB2510 Index</v>
      </c>
      <c r="G271" s="26" t="s">
        <v>1104</v>
      </c>
      <c r="H271" s="16">
        <v>2510</v>
      </c>
      <c r="J271" s="22" t="str">
        <f>_xll.BDP(F271,"PX LAST")</f>
        <v>#N/A Invalid Security</v>
      </c>
    </row>
    <row r="272" spans="2:10">
      <c r="B272" s="63" t="s">
        <v>101</v>
      </c>
      <c r="C272" s="13" t="s">
        <v>341</v>
      </c>
      <c r="D272" s="20" t="s">
        <v>18</v>
      </c>
      <c r="E272" s="21" t="str">
        <f t="shared" si="93"/>
        <v>BON_CLP2510Y</v>
      </c>
      <c r="F272" s="21" t="str">
        <f t="shared" si="94"/>
        <v>.CLB2510 Index</v>
      </c>
      <c r="G272" s="26" t="s">
        <v>1104</v>
      </c>
      <c r="H272" s="16">
        <v>2510</v>
      </c>
      <c r="J272" s="22" t="str">
        <f>_xll.BDP(F272,"PX LAST")</f>
        <v>#N/A Invalid Security</v>
      </c>
    </row>
    <row r="273" spans="2:10">
      <c r="B273" s="63" t="s">
        <v>101</v>
      </c>
      <c r="C273" s="13" t="s">
        <v>272</v>
      </c>
      <c r="D273" s="20" t="s">
        <v>18</v>
      </c>
      <c r="E273" s="21" t="str">
        <f t="shared" si="93"/>
        <v>BON_CNY2510Y</v>
      </c>
      <c r="F273" s="21" t="str">
        <f t="shared" si="94"/>
        <v>.CNB2510 Index</v>
      </c>
      <c r="G273" s="26" t="s">
        <v>1104</v>
      </c>
      <c r="H273" s="16">
        <v>2510</v>
      </c>
      <c r="J273" s="22" t="str">
        <f>_xll.BDP(F273,"PX LAST")</f>
        <v>#N/A Invalid Security</v>
      </c>
    </row>
    <row r="274" spans="2:10">
      <c r="B274" s="63" t="s">
        <v>101</v>
      </c>
      <c r="C274" s="13" t="s">
        <v>172</v>
      </c>
      <c r="D274" s="20" t="s">
        <v>18</v>
      </c>
      <c r="E274" s="21" t="str">
        <f t="shared" si="93"/>
        <v>BON_KRW2510Y</v>
      </c>
      <c r="F274" s="21" t="str">
        <f t="shared" si="94"/>
        <v>.KRB2510 Index</v>
      </c>
      <c r="G274" s="26" t="s">
        <v>1104</v>
      </c>
      <c r="H274" s="16">
        <v>2510</v>
      </c>
      <c r="J274" s="22" t="str">
        <f>_xll.BDP(F274,"PX LAST")</f>
        <v>#N/A Invalid Security</v>
      </c>
    </row>
    <row r="275" spans="2:10">
      <c r="B275" s="63" t="s">
        <v>101</v>
      </c>
      <c r="C275" s="13" t="s">
        <v>376</v>
      </c>
      <c r="D275" s="20" t="s">
        <v>18</v>
      </c>
      <c r="E275" s="21" t="str">
        <f t="shared" si="93"/>
        <v>BON_HKD2510Y</v>
      </c>
      <c r="F275" s="21" t="str">
        <f t="shared" si="94"/>
        <v>.HKB2510 Index</v>
      </c>
      <c r="G275" s="26" t="s">
        <v>1104</v>
      </c>
      <c r="H275" s="16">
        <v>2510</v>
      </c>
      <c r="J275" s="22" t="str">
        <f>_xll.BDP(F275,"PX LAST")</f>
        <v>#N/A Invalid Security</v>
      </c>
    </row>
    <row r="276" spans="2:10">
      <c r="B276" s="63" t="s">
        <v>101</v>
      </c>
      <c r="C276" s="13" t="s">
        <v>364</v>
      </c>
      <c r="D276" s="20" t="s">
        <v>18</v>
      </c>
      <c r="E276" s="21" t="str">
        <f t="shared" si="93"/>
        <v>BON_SGD2510Y</v>
      </c>
      <c r="F276" s="21" t="str">
        <f t="shared" si="94"/>
        <v>.SGB2510 Index</v>
      </c>
      <c r="G276" s="26" t="s">
        <v>1104</v>
      </c>
      <c r="H276" s="16">
        <v>2510</v>
      </c>
      <c r="J276" s="22" t="str">
        <f>_xll.BDP(F276,"PX LAST")</f>
        <v>#N/A Invalid Security</v>
      </c>
    </row>
    <row r="277" spans="2:10">
      <c r="B277" s="63" t="s">
        <v>101</v>
      </c>
      <c r="C277" s="13" t="s">
        <v>193</v>
      </c>
      <c r="D277" s="20" t="s">
        <v>18</v>
      </c>
      <c r="E277" s="21" t="str">
        <f t="shared" si="93"/>
        <v>BON_TWD2510Y</v>
      </c>
      <c r="F277" s="21" t="str">
        <f t="shared" si="94"/>
        <v>.TWB2510 Index</v>
      </c>
      <c r="G277" s="26" t="s">
        <v>1104</v>
      </c>
      <c r="H277" s="16">
        <v>2510</v>
      </c>
      <c r="J277" s="22" t="str">
        <f>_xll.BDP(F277,"PX LAST")</f>
        <v>#N/A Invalid Security</v>
      </c>
    </row>
    <row r="278" spans="2:10">
      <c r="B278" s="63" t="s">
        <v>101</v>
      </c>
      <c r="C278" s="13" t="s">
        <v>265</v>
      </c>
      <c r="D278" s="20" t="s">
        <v>18</v>
      </c>
      <c r="E278" s="21" t="str">
        <f t="shared" si="93"/>
        <v>BON_MYR2510Y</v>
      </c>
      <c r="F278" s="21" t="str">
        <f t="shared" si="94"/>
        <v>.MYB2510 Index</v>
      </c>
      <c r="G278" s="26" t="s">
        <v>1104</v>
      </c>
      <c r="H278" s="16">
        <v>2510</v>
      </c>
      <c r="J278" s="22" t="str">
        <f>_xll.BDP(F278,"PX LAST")</f>
        <v>#N/A Invalid Security</v>
      </c>
    </row>
    <row r="279" spans="2:10">
      <c r="B279" s="63" t="s">
        <v>101</v>
      </c>
      <c r="C279" s="13" t="s">
        <v>209</v>
      </c>
      <c r="D279" s="20" t="s">
        <v>18</v>
      </c>
      <c r="E279" s="21" t="str">
        <f t="shared" si="93"/>
        <v>BON_THB2510Y</v>
      </c>
      <c r="F279" s="21" t="str">
        <f t="shared" si="94"/>
        <v>.THB2510 Index</v>
      </c>
      <c r="G279" s="26" t="s">
        <v>1104</v>
      </c>
      <c r="H279" s="16">
        <v>2510</v>
      </c>
      <c r="J279" s="22" t="str">
        <f>_xll.BDP(F279,"PX LAST")</f>
        <v>#N/A Invalid Security</v>
      </c>
    </row>
    <row r="280" spans="2:10">
      <c r="B280" s="63" t="s">
        <v>101</v>
      </c>
      <c r="C280" s="13" t="s">
        <v>155</v>
      </c>
      <c r="D280" s="20" t="s">
        <v>18</v>
      </c>
      <c r="E280" s="21" t="str">
        <f t="shared" si="93"/>
        <v>BON_PHP2510Y</v>
      </c>
      <c r="F280" s="21" t="str">
        <f t="shared" si="94"/>
        <v>.PHB2510 Index</v>
      </c>
      <c r="G280" s="26" t="s">
        <v>1104</v>
      </c>
      <c r="H280" s="16">
        <v>2510</v>
      </c>
      <c r="J280" s="22" t="str">
        <f>_xll.BDP(F280,"PX LAST")</f>
        <v>#N/A Invalid Security</v>
      </c>
    </row>
    <row r="281" spans="2:10">
      <c r="B281" s="63" t="s">
        <v>101</v>
      </c>
      <c r="C281" s="13" t="s">
        <v>125</v>
      </c>
      <c r="D281" s="20" t="s">
        <v>18</v>
      </c>
      <c r="E281" s="21" t="str">
        <f t="shared" si="93"/>
        <v>BON_INR2510Y</v>
      </c>
      <c r="F281" s="21" t="str">
        <f t="shared" si="94"/>
        <v>.INB2510 Index</v>
      </c>
      <c r="G281" s="26" t="s">
        <v>1104</v>
      </c>
      <c r="H281" s="16">
        <v>2510</v>
      </c>
      <c r="J281" s="22" t="str">
        <f>_xll.BDP(F281,"PX LAST")</f>
        <v>#N/A Invalid Security</v>
      </c>
    </row>
    <row r="282" spans="2:10">
      <c r="B282" s="63" t="s">
        <v>101</v>
      </c>
      <c r="C282" s="13" t="s">
        <v>140</v>
      </c>
      <c r="D282" s="20" t="s">
        <v>18</v>
      </c>
      <c r="E282" s="21" t="str">
        <f t="shared" si="93"/>
        <v>BON_IDR2510Y</v>
      </c>
      <c r="F282" s="21" t="str">
        <f t="shared" si="94"/>
        <v>.IDB2510 Index</v>
      </c>
      <c r="G282" s="26" t="s">
        <v>1104</v>
      </c>
      <c r="H282" s="16">
        <v>2510</v>
      </c>
      <c r="J282" s="22" t="str">
        <f>_xll.BDP(F282,"PX LAST")</f>
        <v>#N/A Invalid Security</v>
      </c>
    </row>
    <row r="283" spans="2:10">
      <c r="B283" s="63" t="s">
        <v>101</v>
      </c>
      <c r="C283" s="13" t="s">
        <v>182</v>
      </c>
      <c r="D283" s="20" t="s">
        <v>18</v>
      </c>
      <c r="E283" s="21" t="str">
        <f t="shared" si="93"/>
        <v>BON_AUD2510Y</v>
      </c>
      <c r="F283" s="21" t="str">
        <f t="shared" si="94"/>
        <v>.AUB2510 Index</v>
      </c>
      <c r="G283" s="26" t="s">
        <v>1104</v>
      </c>
      <c r="H283" s="16">
        <v>2510</v>
      </c>
      <c r="J283" s="22" t="str">
        <f>_xll.BDP(F283,"PX LAST")</f>
        <v>#N/A Invalid Security</v>
      </c>
    </row>
    <row r="284" spans="2:10">
      <c r="B284" s="63" t="s">
        <v>101</v>
      </c>
      <c r="C284" s="13" t="s">
        <v>200</v>
      </c>
      <c r="D284" s="20" t="s">
        <v>18</v>
      </c>
      <c r="E284" s="21" t="str">
        <f t="shared" si="93"/>
        <v>BON_NZD2510Y</v>
      </c>
      <c r="F284" s="21" t="str">
        <f t="shared" si="94"/>
        <v>.NZB2510 Index</v>
      </c>
      <c r="G284" s="26" t="s">
        <v>1104</v>
      </c>
      <c r="H284" s="16">
        <v>2510</v>
      </c>
      <c r="J284" s="22" t="str">
        <f>_xll.BDP(F284,"PX LAST")</f>
        <v>#N/A Invalid Security</v>
      </c>
    </row>
    <row r="285" spans="2:10">
      <c r="B285" s="63" t="s">
        <v>101</v>
      </c>
      <c r="C285" s="13" t="s">
        <v>511</v>
      </c>
      <c r="D285" s="20" t="s">
        <v>18</v>
      </c>
      <c r="E285" s="21" t="str">
        <f t="shared" si="93"/>
        <v>BON_BRL2510Y</v>
      </c>
      <c r="F285" s="21" t="str">
        <f t="shared" si="94"/>
        <v>.BRB2510 Index</v>
      </c>
      <c r="G285" s="26" t="s">
        <v>1104</v>
      </c>
      <c r="H285" s="16">
        <v>2510</v>
      </c>
      <c r="J285" s="22" t="str">
        <f>_xll.BDP(F285,"PX LAST")</f>
        <v>#N/A Invalid Security</v>
      </c>
    </row>
    <row r="286" spans="2:10">
      <c r="B286" s="63" t="s">
        <v>101</v>
      </c>
      <c r="C286" s="13" t="s">
        <v>102</v>
      </c>
      <c r="D286" s="20" t="s">
        <v>18</v>
      </c>
      <c r="E286" s="21" t="str">
        <f t="shared" si="93"/>
        <v>BON_USD10Y30Y</v>
      </c>
      <c r="F286" s="21" t="str">
        <f t="shared" si="94"/>
        <v>.USB1030 Index</v>
      </c>
      <c r="G286" s="26" t="s">
        <v>1103</v>
      </c>
      <c r="H286" s="16">
        <v>1030</v>
      </c>
      <c r="J286" s="22" t="str">
        <f>_xll.BDP(F286,"PX LAST")</f>
        <v>#N/A Invalid Security</v>
      </c>
    </row>
    <row r="287" spans="2:10">
      <c r="B287" s="63" t="s">
        <v>101</v>
      </c>
      <c r="C287" s="13" t="s">
        <v>131</v>
      </c>
      <c r="D287" s="20" t="s">
        <v>18</v>
      </c>
      <c r="E287" s="21" t="str">
        <f t="shared" si="93"/>
        <v>BON_EUR10Y30Y</v>
      </c>
      <c r="F287" s="21" t="str">
        <f t="shared" si="94"/>
        <v>.EUB1030 Index</v>
      </c>
      <c r="G287" s="26" t="s">
        <v>1103</v>
      </c>
      <c r="H287" s="16">
        <v>1030</v>
      </c>
      <c r="J287" s="22" t="str">
        <f>_xll.BDP(F287,"PX LAST")</f>
        <v>#N/A Invalid Security</v>
      </c>
    </row>
    <row r="288" spans="2:10">
      <c r="B288" s="63" t="s">
        <v>101</v>
      </c>
      <c r="C288" s="13" t="s">
        <v>142</v>
      </c>
      <c r="D288" s="20" t="s">
        <v>18</v>
      </c>
      <c r="E288" s="21" t="str">
        <f t="shared" si="93"/>
        <v>BON_JPY10Y30Y</v>
      </c>
      <c r="F288" s="21" t="str">
        <f t="shared" si="94"/>
        <v>.JPB1030 Index</v>
      </c>
      <c r="G288" s="26" t="s">
        <v>1103</v>
      </c>
      <c r="H288" s="16">
        <v>1030</v>
      </c>
      <c r="J288" s="22" t="str">
        <f>_xll.BDP(F288,"PX LAST")</f>
        <v>#N/A Invalid Security</v>
      </c>
    </row>
    <row r="289" spans="2:10">
      <c r="B289" s="63" t="s">
        <v>101</v>
      </c>
      <c r="C289" s="13" t="s">
        <v>127</v>
      </c>
      <c r="D289" s="20" t="s">
        <v>18</v>
      </c>
      <c r="E289" s="21" t="str">
        <f t="shared" si="93"/>
        <v>BON_GBP10Y30Y</v>
      </c>
      <c r="F289" s="21" t="str">
        <f t="shared" si="94"/>
        <v>.GBB1030 Index</v>
      </c>
      <c r="G289" s="26" t="s">
        <v>1103</v>
      </c>
      <c r="H289" s="16">
        <v>1030</v>
      </c>
      <c r="J289" s="22" t="str">
        <f>_xll.BDP(F289,"PX LAST")</f>
        <v>#N/A Invalid Security</v>
      </c>
    </row>
    <row r="290" spans="2:10">
      <c r="B290" s="63" t="s">
        <v>101</v>
      </c>
      <c r="C290" s="13" t="s">
        <v>182</v>
      </c>
      <c r="D290" s="20" t="s">
        <v>18</v>
      </c>
      <c r="E290" s="21" t="str">
        <f t="shared" si="93"/>
        <v>BON_AUD10Y30Y</v>
      </c>
      <c r="F290" s="21" t="str">
        <f t="shared" si="94"/>
        <v>.AUB1030 Index</v>
      </c>
      <c r="G290" s="26" t="s">
        <v>1103</v>
      </c>
      <c r="H290" s="16">
        <v>1030</v>
      </c>
      <c r="J290" s="22" t="str">
        <f>_xll.BDP(F290,"PX LAST")</f>
        <v>#N/A Invalid Security</v>
      </c>
    </row>
    <row r="291" spans="2:10">
      <c r="B291" s="63" t="s">
        <v>945</v>
      </c>
      <c r="C291" s="13" t="s">
        <v>102</v>
      </c>
      <c r="D291" s="20" t="s">
        <v>18</v>
      </c>
      <c r="E291" s="21" t="str">
        <f>B291&amp;"_"&amp;C291&amp;G291</f>
        <v>BS_USD30</v>
      </c>
      <c r="F291" s="21" t="str">
        <f>H291&amp;G291&amp; " Curncy"</f>
        <v>USSP30 Curncy</v>
      </c>
      <c r="G291" s="16">
        <v>30</v>
      </c>
      <c r="H291" s="26" t="s">
        <v>946</v>
      </c>
      <c r="J291" s="22">
        <f>_xll.BDP(F291,"PX LAST")</f>
        <v>-14</v>
      </c>
    </row>
    <row r="292" spans="2:10">
      <c r="B292" s="63" t="s">
        <v>945</v>
      </c>
      <c r="C292" s="13" t="s">
        <v>131</v>
      </c>
      <c r="D292" s="20" t="s">
        <v>18</v>
      </c>
      <c r="E292" s="21" t="str">
        <f>B292&amp;"_"&amp;C292&amp;G292</f>
        <v>BS_EUR30</v>
      </c>
      <c r="F292" s="21" t="str">
        <f t="shared" ref="F292:F295" si="95">H292&amp;G292&amp; " Curncy"</f>
        <v>EUSS30 Curncy</v>
      </c>
      <c r="G292" s="16">
        <v>30</v>
      </c>
      <c r="H292" s="26" t="s">
        <v>947</v>
      </c>
      <c r="J292" s="22">
        <f>_xll.BDP(F292,"PX LAST")</f>
        <v>32.388500000000001</v>
      </c>
    </row>
    <row r="293" spans="2:10">
      <c r="B293" s="63" t="s">
        <v>945</v>
      </c>
      <c r="C293" s="13" t="s">
        <v>142</v>
      </c>
      <c r="D293" s="20" t="s">
        <v>18</v>
      </c>
      <c r="E293" s="21" t="str">
        <f>B293&amp;"_"&amp;C293&amp;G293</f>
        <v>BS_JPY30</v>
      </c>
      <c r="F293" s="21" t="str">
        <f t="shared" si="95"/>
        <v>JYSS30 Curncy</v>
      </c>
      <c r="G293" s="16">
        <v>30</v>
      </c>
      <c r="H293" s="26" t="s">
        <v>948</v>
      </c>
      <c r="J293" s="22">
        <f>_xll.BDP(F293,"PX LAST")</f>
        <v>4.1875</v>
      </c>
    </row>
    <row r="294" spans="2:10">
      <c r="B294" s="63" t="s">
        <v>945</v>
      </c>
      <c r="C294" s="13" t="s">
        <v>127</v>
      </c>
      <c r="D294" s="20" t="s">
        <v>18</v>
      </c>
      <c r="E294" s="21" t="str">
        <f>B294&amp;"_"&amp;C294&amp;G294</f>
        <v>BS_GBP30</v>
      </c>
      <c r="F294" s="21" t="str">
        <f t="shared" si="95"/>
        <v>BPSS30 Curncy</v>
      </c>
      <c r="G294" s="16">
        <v>30</v>
      </c>
      <c r="H294" s="26" t="s">
        <v>949</v>
      </c>
      <c r="J294" s="22">
        <f>_xll.BDP(F294,"PX LAST")</f>
        <v>-18.940000000000001</v>
      </c>
    </row>
    <row r="295" spans="2:10">
      <c r="B295" s="63" t="s">
        <v>945</v>
      </c>
      <c r="C295" s="13" t="s">
        <v>182</v>
      </c>
      <c r="D295" s="20" t="s">
        <v>18</v>
      </c>
      <c r="E295" s="21" t="str">
        <f>B295&amp;"_"&amp;C295&amp;G295</f>
        <v>BS_AUD30</v>
      </c>
      <c r="F295" s="21" t="str">
        <f t="shared" si="95"/>
        <v>ADSF30 Curncy</v>
      </c>
      <c r="G295" s="16">
        <v>30</v>
      </c>
      <c r="H295" s="26" t="s">
        <v>950</v>
      </c>
      <c r="J295" s="22">
        <f>_xll.BDP(F295,"PX LAST")</f>
        <v>39.75</v>
      </c>
    </row>
    <row r="296" spans="2:10">
      <c r="B296" s="63" t="s">
        <v>899</v>
      </c>
      <c r="C296" s="13" t="s">
        <v>182</v>
      </c>
      <c r="D296" s="20" t="s">
        <v>1048</v>
      </c>
      <c r="E296" s="59" t="str">
        <f t="shared" ref="E296:E313" si="96">$B296&amp;"_"&amp;$C296&amp;$G296&amp;"Y"</f>
        <v>TIP_AUD5Y</v>
      </c>
      <c r="F296" s="43" t="s">
        <v>1105</v>
      </c>
      <c r="G296" s="16">
        <v>5</v>
      </c>
      <c r="J296" s="22">
        <f>_xll.BDP(F296,D296)</f>
        <v>0.4955</v>
      </c>
    </row>
    <row r="297" spans="2:10">
      <c r="B297" s="63" t="s">
        <v>899</v>
      </c>
      <c r="C297" s="13" t="s">
        <v>182</v>
      </c>
      <c r="D297" s="20" t="s">
        <v>1048</v>
      </c>
      <c r="E297" s="59" t="str">
        <f t="shared" si="96"/>
        <v>TIP_AUD10Y</v>
      </c>
      <c r="F297" s="43" t="s">
        <v>1106</v>
      </c>
      <c r="G297" s="16">
        <v>10</v>
      </c>
      <c r="J297" s="22">
        <f>_xll.BDP(F297,D297)</f>
        <v>0.67689999999999995</v>
      </c>
    </row>
    <row r="298" spans="2:10">
      <c r="B298" s="17" t="s">
        <v>909</v>
      </c>
      <c r="C298" s="13" t="s">
        <v>182</v>
      </c>
      <c r="D298" s="20" t="s">
        <v>18</v>
      </c>
      <c r="E298" s="59" t="str">
        <f t="shared" si="96"/>
        <v>BE_AUD5Y</v>
      </c>
      <c r="F298" s="43" t="s">
        <v>1107</v>
      </c>
      <c r="G298" s="16">
        <v>5</v>
      </c>
      <c r="J298" s="22" t="str">
        <f>_xll.BDP(F298,D298)</f>
        <v>#N/A Invalid Security</v>
      </c>
    </row>
    <row r="299" spans="2:10">
      <c r="B299" s="17" t="s">
        <v>909</v>
      </c>
      <c r="C299" s="13" t="s">
        <v>182</v>
      </c>
      <c r="D299" s="20" t="s">
        <v>18</v>
      </c>
      <c r="E299" s="59" t="str">
        <f t="shared" si="96"/>
        <v>BE_AUD10Y</v>
      </c>
      <c r="F299" s="43" t="s">
        <v>1108</v>
      </c>
      <c r="G299" s="16">
        <v>10</v>
      </c>
      <c r="J299" s="22" t="str">
        <f>_xll.BDP(F299,D299)</f>
        <v>#N/A Invalid Security</v>
      </c>
    </row>
    <row r="300" spans="2:10">
      <c r="B300" s="63" t="s">
        <v>899</v>
      </c>
      <c r="C300" s="17" t="s">
        <v>127</v>
      </c>
      <c r="D300" s="20" t="s">
        <v>18</v>
      </c>
      <c r="E300" s="59" t="str">
        <f t="shared" si="96"/>
        <v>TIP_GBP5Y</v>
      </c>
      <c r="F300" s="43" t="s">
        <v>1109</v>
      </c>
      <c r="G300" s="16">
        <v>5</v>
      </c>
      <c r="J300" s="22">
        <f>_xll.BDP(F300,D300)</f>
        <v>-1.802</v>
      </c>
    </row>
    <row r="301" spans="2:10">
      <c r="B301" s="63" t="s">
        <v>899</v>
      </c>
      <c r="C301" s="17" t="s">
        <v>127</v>
      </c>
      <c r="D301" s="20" t="s">
        <v>18</v>
      </c>
      <c r="E301" s="59" t="str">
        <f t="shared" si="96"/>
        <v>TIP_GBP10Y</v>
      </c>
      <c r="F301" s="43" t="s">
        <v>1110</v>
      </c>
      <c r="G301" s="16">
        <v>10</v>
      </c>
      <c r="J301" s="22">
        <f>_xll.BDP(F301,D301)</f>
        <v>-1.5190000000000001</v>
      </c>
    </row>
    <row r="302" spans="2:10">
      <c r="B302" s="17" t="s">
        <v>909</v>
      </c>
      <c r="C302" s="17" t="s">
        <v>127</v>
      </c>
      <c r="D302" s="20" t="s">
        <v>18</v>
      </c>
      <c r="E302" s="59" t="str">
        <f t="shared" si="96"/>
        <v>BE_GBP5Y</v>
      </c>
      <c r="F302" s="43" t="s">
        <v>1111</v>
      </c>
      <c r="G302" s="16">
        <v>5</v>
      </c>
      <c r="J302" s="22">
        <f>_xll.BDP(F302,D302)</f>
        <v>3.1949999999999998</v>
      </c>
    </row>
    <row r="303" spans="2:10">
      <c r="B303" s="17" t="s">
        <v>909</v>
      </c>
      <c r="C303" s="17" t="s">
        <v>127</v>
      </c>
      <c r="D303" s="20" t="s">
        <v>18</v>
      </c>
      <c r="E303" s="59" t="str">
        <f t="shared" si="96"/>
        <v>BE_GBP10Y</v>
      </c>
      <c r="F303" s="43" t="s">
        <v>1112</v>
      </c>
      <c r="G303" s="16">
        <v>10</v>
      </c>
      <c r="J303" s="22">
        <f>_xll.BDP(F303,D303)</f>
        <v>3.048</v>
      </c>
    </row>
    <row r="304" spans="2:10">
      <c r="B304" s="63" t="s">
        <v>899</v>
      </c>
      <c r="C304" s="17" t="s">
        <v>200</v>
      </c>
      <c r="D304" s="20" t="s">
        <v>1048</v>
      </c>
      <c r="E304" s="59" t="str">
        <f t="shared" si="96"/>
        <v>TIP_NZD10Y</v>
      </c>
      <c r="F304" s="43" t="s">
        <v>1113</v>
      </c>
      <c r="G304" s="16">
        <v>10</v>
      </c>
      <c r="J304" s="22">
        <f>_xll.BDP(F304,D304)</f>
        <v>1.3904412911869741</v>
      </c>
    </row>
    <row r="305" spans="2:10">
      <c r="B305" s="17" t="s">
        <v>909</v>
      </c>
      <c r="C305" s="17" t="s">
        <v>200</v>
      </c>
      <c r="D305" s="20" t="s">
        <v>18</v>
      </c>
      <c r="E305" s="59" t="str">
        <f t="shared" si="96"/>
        <v>BE_NZD10Y</v>
      </c>
      <c r="F305" s="43" t="s">
        <v>1114</v>
      </c>
      <c r="G305" s="16">
        <v>10</v>
      </c>
      <c r="J305" s="22" t="str">
        <f>_xll.BDP(F305,D305)</f>
        <v>#N/A Invalid Security</v>
      </c>
    </row>
    <row r="306" spans="2:10">
      <c r="B306" s="63" t="s">
        <v>899</v>
      </c>
      <c r="C306" s="17" t="s">
        <v>195</v>
      </c>
      <c r="D306" s="20" t="s">
        <v>1048</v>
      </c>
      <c r="E306" s="59" t="str">
        <f t="shared" si="96"/>
        <v>TIP_SEK10Y</v>
      </c>
      <c r="F306" s="43" t="s">
        <v>1115</v>
      </c>
      <c r="G306" s="16">
        <v>10</v>
      </c>
      <c r="J306" s="22">
        <f>_xll.BDP(F306,D306)</f>
        <v>-1.182793882863326</v>
      </c>
    </row>
    <row r="307" spans="2:10">
      <c r="B307" s="17" t="s">
        <v>909</v>
      </c>
      <c r="C307" s="17" t="s">
        <v>195</v>
      </c>
      <c r="D307" s="20" t="s">
        <v>18</v>
      </c>
      <c r="E307" s="59" t="str">
        <f t="shared" si="96"/>
        <v>BE_SEK10Y</v>
      </c>
      <c r="F307" s="43" t="s">
        <v>1116</v>
      </c>
      <c r="G307" s="16">
        <v>10</v>
      </c>
      <c r="J307" s="22" t="str">
        <f>_xll.BDP(F307,D307)</f>
        <v>#N/A Invalid Security</v>
      </c>
    </row>
    <row r="308" spans="2:10">
      <c r="B308" s="63" t="s">
        <v>101</v>
      </c>
      <c r="C308" s="17" t="s">
        <v>827</v>
      </c>
      <c r="D308" s="20" t="s">
        <v>18</v>
      </c>
      <c r="E308" s="59" t="str">
        <f t="shared" si="96"/>
        <v>BON_FRA10Y</v>
      </c>
      <c r="F308" s="61" t="s">
        <v>1117</v>
      </c>
      <c r="G308" s="16">
        <v>10</v>
      </c>
    </row>
    <row r="309" spans="2:10">
      <c r="B309" s="63" t="s">
        <v>101</v>
      </c>
      <c r="C309" s="17" t="s">
        <v>842</v>
      </c>
      <c r="D309" s="20" t="s">
        <v>18</v>
      </c>
      <c r="E309" s="59" t="str">
        <f t="shared" si="96"/>
        <v>BON_ITL10Y</v>
      </c>
      <c r="F309" s="61" t="s">
        <v>1118</v>
      </c>
      <c r="G309" s="16">
        <v>10</v>
      </c>
    </row>
    <row r="310" spans="2:10">
      <c r="B310" s="63" t="s">
        <v>101</v>
      </c>
      <c r="C310" s="17" t="s">
        <v>847</v>
      </c>
      <c r="D310" s="20" t="s">
        <v>18</v>
      </c>
      <c r="E310" s="59" t="str">
        <f t="shared" si="96"/>
        <v>BON_ESP10Y</v>
      </c>
      <c r="F310" s="15" t="s">
        <v>1119</v>
      </c>
      <c r="G310" s="16">
        <v>10</v>
      </c>
    </row>
    <row r="311" spans="2:10">
      <c r="B311" s="63" t="s">
        <v>101</v>
      </c>
      <c r="C311" s="17" t="s">
        <v>852</v>
      </c>
      <c r="D311" s="20" t="s">
        <v>18</v>
      </c>
      <c r="E311" s="59" t="str">
        <f t="shared" si="96"/>
        <v>BON_PTE10Y</v>
      </c>
      <c r="F311" s="15" t="s">
        <v>1120</v>
      </c>
      <c r="G311" s="16">
        <v>10</v>
      </c>
    </row>
    <row r="312" spans="2:10">
      <c r="B312" s="63" t="s">
        <v>101</v>
      </c>
      <c r="C312" s="17" t="s">
        <v>1121</v>
      </c>
      <c r="D312" s="20" t="s">
        <v>18</v>
      </c>
      <c r="E312" s="59" t="str">
        <f t="shared" si="96"/>
        <v>BON_GR10Y</v>
      </c>
      <c r="F312" s="15" t="s">
        <v>1122</v>
      </c>
      <c r="G312" s="16">
        <v>10</v>
      </c>
    </row>
    <row r="313" spans="2:10">
      <c r="B313" s="63" t="s">
        <v>101</v>
      </c>
      <c r="C313" s="17" t="s">
        <v>1123</v>
      </c>
      <c r="D313" s="20" t="s">
        <v>18</v>
      </c>
      <c r="E313" s="59" t="str">
        <f t="shared" si="96"/>
        <v>BON_NTL10Y</v>
      </c>
      <c r="F313" s="15" t="s">
        <v>1124</v>
      </c>
      <c r="G313" s="16">
        <v>10</v>
      </c>
    </row>
  </sheetData>
  <autoFilter ref="AF1:AP154"/>
  <phoneticPr fontId="3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View_Eq</vt:lpstr>
      <vt:lpstr>Main</vt:lpstr>
      <vt:lpstr>Cayman</vt:lpstr>
      <vt:lpstr>ETL_Rtn</vt:lpstr>
      <vt:lpstr>ETL_Price</vt:lpstr>
      <vt:lpstr>Equities</vt:lpstr>
      <vt:lpstr>Bonds</vt:lpstr>
      <vt:lpstr>Credit_Vol</vt:lpstr>
      <vt:lpstr>Commodities</vt:lpstr>
      <vt:lpstr>Currencies</vt:lpstr>
      <vt:lpstr>NameMapping</vt:lpstr>
      <vt:lpstr>MT</vt:lpstr>
      <vt:lpstr>Sheets_bb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weekhoon.chong</dc:creator>
  <cp:lastModifiedBy>Melody Wan</cp:lastModifiedBy>
  <cp:lastPrinted>2017-09-04T04:37:58Z</cp:lastPrinted>
  <dcterms:created xsi:type="dcterms:W3CDTF">2017-07-18T01:35:44Z</dcterms:created>
  <dcterms:modified xsi:type="dcterms:W3CDTF">2018-03-22T03:49:53Z</dcterms:modified>
</cp:coreProperties>
</file>